
<file path=[Content_Types].xml><?xml version="1.0" encoding="utf-8"?>
<Types xmlns="http://schemas.openxmlformats.org/package/2006/content-types">
  <Default Extension="bin" ContentType="application/vnd.openxmlformats-officedocument.spreadsheetml.customProperty"/>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mc:AlternateContent xmlns:mc="http://schemas.openxmlformats.org/markup-compatibility/2006">
    <mc:Choice Requires="x15">
      <x15ac:absPath xmlns:x15ac="http://schemas.microsoft.com/office/spreadsheetml/2010/11/ac" url="C:\Repositories\Financial Models\GEN\"/>
    </mc:Choice>
  </mc:AlternateContent>
  <xr:revisionPtr revIDLastSave="0" documentId="8_{7DDE46BF-ADDA-4337-B1FF-4AC0A53A7053}" xr6:coauthVersionLast="47" xr6:coauthVersionMax="47" xr10:uidLastSave="{00000000-0000-0000-0000-000000000000}"/>
  <bookViews>
    <workbookView xWindow="3420" yWindow="3420" windowWidth="29360" windowHeight="17970" activeTab="4" xr2:uid="{00000000-000D-0000-FFFF-FFFF00000000}"/>
  </bookViews>
  <sheets>
    <sheet name="SQRNavigation" sheetId="47" r:id="rId1"/>
    <sheet name="SQRInputBindings" sheetId="48" r:id="rId2"/>
    <sheet name="SQRChartBindings" sheetId="49" r:id="rId3"/>
    <sheet name="SQRAnnual" sheetId="50" r:id="rId4"/>
    <sheet name="SQRMonthly" sheetId="51" r:id="rId5"/>
    <sheet name="Cover" sheetId="1" r:id="rId6"/>
    <sheet name="Contents" sheetId="2" r:id="rId7"/>
    <sheet name="InpC" sheetId="3" r:id="rId8"/>
    <sheet name="InpS" sheetId="4" r:id="rId9"/>
    <sheet name="InpT" sheetId="5" state="hidden" r:id="rId10"/>
    <sheet name="Time" sheetId="6" r:id="rId11"/>
    <sheet name="Unallocated" sheetId="7" state="hidden" r:id="rId12"/>
    <sheet name="Metrics" sheetId="8" r:id="rId13"/>
    <sheet name="Financials" sheetId="9" r:id="rId14"/>
    <sheet name="Customers" sheetId="10" r:id="rId15"/>
    <sheet name="Income" sheetId="11" r:id="rId16"/>
    <sheet name="Inventory" sheetId="12" r:id="rId17"/>
    <sheet name="Assets" sheetId="13" r:id="rId18"/>
    <sheet name="Expense" sheetId="14" r:id="rId19"/>
    <sheet name="Working Capital" sheetId="15" r:id="rId20"/>
    <sheet name="Invoice finance" sheetId="16" r:id="rId21"/>
    <sheet name="Supply Chain finance" sheetId="17" r:id="rId22"/>
    <sheet name="Asset Finance" sheetId="18" r:id="rId23"/>
    <sheet name="VAT" sheetId="19" r:id="rId24"/>
    <sheet name="Corporation tax" sheetId="20" r:id="rId25"/>
    <sheet name="Equity" sheetId="21" r:id="rId26"/>
    <sheet name="Model Checks and Alerts" sheetId="22" r:id="rId27"/>
    <sheet name="Income Statement Ann" sheetId="23" r:id="rId28"/>
    <sheet name="Balance Sheet Ann" sheetId="24" r:id="rId29"/>
    <sheet name="Cashflow Ann" sheetId="25" r:id="rId30"/>
    <sheet name="Inventory Report Ann" sheetId="26" r:id="rId31"/>
    <sheet name="Metrics Report Ann" sheetId="27" r:id="rId32"/>
    <sheet name="Income Statement" sheetId="28" r:id="rId33"/>
    <sheet name="Income Statement Qly" sheetId="29" r:id="rId34"/>
    <sheet name="Income Statement SemiAnnually" sheetId="30" r:id="rId35"/>
    <sheet name="Balance Sheet" sheetId="31" r:id="rId36"/>
    <sheet name="Balance Sheet Qly" sheetId="32" r:id="rId37"/>
    <sheet name="Balance Sheet SemiAnnually" sheetId="33" r:id="rId38"/>
    <sheet name="Cashflow" sheetId="34" r:id="rId39"/>
    <sheet name="Cashflow Qly" sheetId="35" r:id="rId40"/>
    <sheet name="Cashflow SemiAnnually" sheetId="36" r:id="rId41"/>
    <sheet name="Inventory Report" sheetId="37" r:id="rId42"/>
    <sheet name="Inventory Report Qly" sheetId="38" r:id="rId43"/>
    <sheet name="Inventory Report SemiAnnually" sheetId="39" r:id="rId44"/>
    <sheet name="Metrics Report" sheetId="40" r:id="rId45"/>
    <sheet name="Metrics Report Qly" sheetId="41" r:id="rId46"/>
    <sheet name="Metrics Report SemiAnnually" sheetId="42" r:id="rId47"/>
    <sheet name="Results Table" sheetId="43" r:id="rId48"/>
    <sheet name="Output" sheetId="44" r:id="rId49"/>
    <sheet name="Issues" sheetId="45" r:id="rId50"/>
    <sheet name="Styles" sheetId="46" r:id="rId51"/>
  </sheets>
  <externalReferences>
    <externalReference r:id="rId52"/>
    <externalReference r:id="rId53"/>
  </externalReferences>
  <definedNames>
    <definedName name="Asset_Finance_balance">'Asset Finance'!$J$15:$BQ$15</definedName>
    <definedName name="Asset_Finance_balance.BEG">'Asset Finance'!$J$11:$BQ$11</definedName>
    <definedName name="Asset_Finance_balance.FLOW">'Asset Finance'!$J$11:$BQ$11</definedName>
    <definedName name="Asset_Finance_drawdown">'Asset Finance'!$J$22:$BQ$22</definedName>
    <definedName name="Asset_Finance_interest">'Asset Finance'!$J$41:$BQ$41</definedName>
    <definedName name="Asset_Finance_interest.NEG">'Asset Finance'!$J$42:$BQ$42</definedName>
    <definedName name="Asset_Finance_interest_paid">'Asset Finance'!$J$47:$BQ$47</definedName>
    <definedName name="Asset_Finance_interest_paid.NEG">'Asset Finance'!$J$48:$BQ$48</definedName>
    <definedName name="Asset_Finance_principal_repayment">'Asset Finance'!$J$28:$BQ$28</definedName>
    <definedName name="Asset_Finance_principal_repayment.NEG">'Asset Finance'!$J$29:$BQ$29</definedName>
    <definedName name="Assets">'Balance Sheet'!$J$12:$BQ$12</definedName>
    <definedName name="CASE_ACTIVE">InpC!$F$4</definedName>
    <definedName name="CASE_COMPARISON">InpC!$F$5</definedName>
    <definedName name="Cash">Financials!$J$13:$BQ$13</definedName>
    <definedName name="Cash.BEG">Financials!$J$11:$BQ$11</definedName>
    <definedName name="Cash.FLOW">Financials!$J$11:$BQ$11</definedName>
    <definedName name="Cash_in_from_Sales">'Working Capital'!$J$22:$BQ$22</definedName>
    <definedName name="Cash_Low" xml:space="preserve"> Metrics!$F$10</definedName>
    <definedName name="Cash_out_on_Inventory">'Working Capital'!$J$14:$BQ$14</definedName>
    <definedName name="Cash_out_on_Inventory.NEG">'Working Capital'!$J$15:$BQ$15</definedName>
    <definedName name="Cash_out_on_Operating_Expense">'Working Capital'!$J$51:$BQ$51</definedName>
    <definedName name="Cash_out_on_Operating_Expense.NEG">'Working Capital'!$J$52:$BQ$52</definedName>
    <definedName name="CF_after_capex">Cashflow!$J$15:$BQ$15</definedName>
    <definedName name="CF_after_financing">Cashflow!$J$26:$BQ$26</definedName>
    <definedName name="Constants">InpS!$F$1</definedName>
    <definedName name="Corporation_tax">'Corporation tax'!$J$47:$BQ$47</definedName>
    <definedName name="Corporation_tax.NEG">'Corporation tax'!$J$48:$BQ$48</definedName>
    <definedName name="Corporation_tax_creditor">'Corporation tax'!$J$78:$BQ$78</definedName>
    <definedName name="Corporation_tax_creditor.BEG">'Corporation tax'!$J$75:$BQ$75</definedName>
    <definedName name="Corporation_tax_creditor.FLOW">'Corporation tax'!$J$75:$BQ$75</definedName>
    <definedName name="Corporation_tax_paid">'Corporation tax'!$J$68:$BQ$68</definedName>
    <definedName name="Corporation_tax_paid.NEG">'Corporation tax'!$J$69:$BQ$69</definedName>
    <definedName name="Creditors">'Working Capital'!$J$36:$BQ$36</definedName>
    <definedName name="Creditors.BEG">'Working Capital'!$J$28:$BQ$28</definedName>
    <definedName name="Creditors.FLOW">'Working Capital'!$J$28:$BQ$28</definedName>
    <definedName name="Customer_Orders_Awaiting_Fullfilment">Customers!$J$24:$BQ$24</definedName>
    <definedName name="Customer_Orders_Awaiting_Fullfilment.BEG">Customers!$J$20:$BQ$20</definedName>
    <definedName name="Customer_Orders_Awaiting_Fullfilment.FLOW">Customers!$J$20:$BQ$20</definedName>
    <definedName name="Debtors">'Working Capital'!$J$45:$BQ$45</definedName>
    <definedName name="Debtors.BEG">'Working Capital'!$J$41:$BQ$41</definedName>
    <definedName name="Debtors.FLOW">'Working Capital'!$J$41:$BQ$41</definedName>
    <definedName name="Deferred_Income">Income!$J$27:$BQ$27</definedName>
    <definedName name="Deferred_Income.BEG">Income!$J$24:$BQ$24</definedName>
    <definedName name="Deferred_Income.FLOW">Income!$J$24:$BQ$24</definedName>
    <definedName name="Deployed_units_returned">Inventory!$J$18:$BQ$18</definedName>
    <definedName name="Depreciation">Assets!$J$31:$BQ$31</definedName>
    <definedName name="Depreciation.BEG">Assets!$J$28:$BQ$28</definedName>
    <definedName name="Depreciation.FLOW">Assets!$J$28:$BQ$28</definedName>
    <definedName name="Depreciation.NEG">Assets!$J$32:$BQ$32</definedName>
    <definedName name="Depreciation_this_period">Assets!$J$13:$BQ$13</definedName>
    <definedName name="Depreciation_this_period.NEG">Assets!$J$14:$BQ$14</definedName>
    <definedName name="EBIT">'Income Statement'!$J$14:$BQ$14</definedName>
    <definedName name="EBITDA">'Income Statement'!$J$11:$BQ$11</definedName>
    <definedName name="ExampleInputRow">InpC!$14:$14</definedName>
    <definedName name="FirstDifferenceCell" localSheetId="7">InpC!$I$13</definedName>
    <definedName name="FirstRow" localSheetId="7">InpC!$A$14</definedName>
    <definedName name="FirstRow">InpS!$A$7</definedName>
    <definedName name="FirstTime">InpS!$J$1</definedName>
    <definedName name="Fixed_operating_expense">Expense!$J$19:$BQ$19</definedName>
    <definedName name="Fixed_operating_expense.NEG">Expense!$J$20:$BQ$20</definedName>
    <definedName name="Headings">InpS!$E$2:$E$5</definedName>
    <definedName name="Income">Income!$J$18:$BQ$18</definedName>
    <definedName name="InputChanges" localSheetId="7">InpC!$F$7</definedName>
    <definedName name="Inventory">Assets!$J$23:$BQ$23</definedName>
    <definedName name="Inventory.BEG">Assets!$J$20:$BQ$20</definedName>
    <definedName name="Inventory.FLOW">Assets!$J$20:$BQ$20</definedName>
    <definedName name="Invoice_finance_balance">'Invoice finance'!$J$15:$BQ$15</definedName>
    <definedName name="Invoice_finance_balance.BEG">'Invoice finance'!$J$11:$BQ$11</definedName>
    <definedName name="Invoice_finance_balance.FLOW">'Invoice finance'!$J$11:$BQ$11</definedName>
    <definedName name="Invoice_finance_drawdown">'Invoice finance'!$J$21:$BQ$21</definedName>
    <definedName name="Invoice_finance_interest">'Invoice finance'!$J$40:$BQ$40</definedName>
    <definedName name="Invoice_finance_interest.NEG">'Invoice finance'!$J$41:$BQ$41</definedName>
    <definedName name="Invoice_finance_interest_paid">'Invoice finance'!$J$46:$BQ$46</definedName>
    <definedName name="Invoice_finance_interest_paid.NEG">'Invoice finance'!$J$47:$BQ$47</definedName>
    <definedName name="Invoice_finance_principal_repayment">'Invoice finance'!$J$27:$BQ$27</definedName>
    <definedName name="Invoice_finance_principal_repayment.NEG">'Invoice finance'!$J$28:$BQ$28</definedName>
    <definedName name="Label">InpS!$E$1</definedName>
    <definedName name="Liabilities">'Balance Sheet'!$J$21:$BQ$21</definedName>
    <definedName name="MasterALERT" localSheetId="22">'Asset Finance'!$F$3</definedName>
    <definedName name="MasterALERT" localSheetId="17">Assets!$F$3</definedName>
    <definedName name="MasterALERT" localSheetId="35">'Balance Sheet'!$F$3</definedName>
    <definedName name="MasterALERT" localSheetId="28">'Balance Sheet Ann'!$F$3</definedName>
    <definedName name="MasterALERT" localSheetId="36">'Balance Sheet Qly'!$F$3</definedName>
    <definedName name="MasterALERT" localSheetId="37">'Balance Sheet SemiAnnually'!$F$3</definedName>
    <definedName name="MasterALERT" localSheetId="38">Cashflow!$F$3</definedName>
    <definedName name="MasterALERT" localSheetId="29">'Cashflow Ann'!$F$3</definedName>
    <definedName name="MasterALERT" localSheetId="39">'Cashflow Qly'!$F$3</definedName>
    <definedName name="MasterALERT" localSheetId="40">'Cashflow SemiAnnually'!$F$3</definedName>
    <definedName name="MasterALERT" localSheetId="24">'Corporation tax'!$F$3</definedName>
    <definedName name="MasterALERT" localSheetId="14">Customers!$F$3</definedName>
    <definedName name="MasterALERT" localSheetId="25">Equity!$F$3</definedName>
    <definedName name="MasterALERT" localSheetId="18">Expense!$F$3</definedName>
    <definedName name="MasterALERT" localSheetId="13">Financials!$F$3</definedName>
    <definedName name="MasterALERT" localSheetId="15">Income!$F$3</definedName>
    <definedName name="MasterALERT" localSheetId="32">'Income Statement'!$F$3</definedName>
    <definedName name="MasterALERT" localSheetId="27">'Income Statement Ann'!$F$3</definedName>
    <definedName name="MasterALERT" localSheetId="33">'Income Statement Qly'!$F$3</definedName>
    <definedName name="MasterALERT" localSheetId="34">'Income Statement SemiAnnually'!$F$3</definedName>
    <definedName name="MasterALERT" localSheetId="8">InpS!$F$3</definedName>
    <definedName name="MasterALERT" localSheetId="9">InpT!$F$3</definedName>
    <definedName name="MasterALERT" localSheetId="16">Inventory!$F$3</definedName>
    <definedName name="MasterALERT" localSheetId="41">'Inventory Report'!$F$3</definedName>
    <definedName name="MasterALERT" localSheetId="30">'Inventory Report Ann'!$F$3</definedName>
    <definedName name="MasterALERT" localSheetId="42">'Inventory Report Qly'!$F$3</definedName>
    <definedName name="MasterALERT" localSheetId="43">'Inventory Report SemiAnnually'!$F$3</definedName>
    <definedName name="MasterALERT" localSheetId="20">'Invoice finance'!$F$3</definedName>
    <definedName name="MasterALERT" localSheetId="12">Metrics!$F$3</definedName>
    <definedName name="MasterALERT" localSheetId="44">'Metrics Report'!$F$3</definedName>
    <definedName name="MasterALERT" localSheetId="31">'Metrics Report Ann'!$F$3</definedName>
    <definedName name="MasterALERT" localSheetId="45">'Metrics Report Qly'!$F$3</definedName>
    <definedName name="MasterALERT" localSheetId="46">'Metrics Report SemiAnnually'!$F$3</definedName>
    <definedName name="MasterALERT" localSheetId="26">'Model Checks and Alerts'!$F$3</definedName>
    <definedName name="MasterALERT" localSheetId="47">'Results Table'!$F$3</definedName>
    <definedName name="MasterALERT" localSheetId="21">'Supply Chain finance'!$F$3</definedName>
    <definedName name="MasterALERT" localSheetId="10">Time!$F$3</definedName>
    <definedName name="MasterALERT" localSheetId="11">Unallocated!$F$3</definedName>
    <definedName name="MasterALERT" localSheetId="23">VAT!$F$3</definedName>
    <definedName name="MasterALERT" localSheetId="19">'Working Capital'!$F$3</definedName>
    <definedName name="MasterCHK" localSheetId="22">'Asset Finance'!$F$2</definedName>
    <definedName name="MasterCHK" localSheetId="17">Assets!$F$2</definedName>
    <definedName name="MasterCHK" localSheetId="35">'Balance Sheet'!$F$2</definedName>
    <definedName name="MasterCHK" localSheetId="28">'Balance Sheet Ann'!$F$2</definedName>
    <definedName name="MasterCHK" localSheetId="36">'Balance Sheet Qly'!$F$2</definedName>
    <definedName name="MasterCHK" localSheetId="37">'Balance Sheet SemiAnnually'!$F$2</definedName>
    <definedName name="MasterCHK" localSheetId="38">Cashflow!$F$2</definedName>
    <definedName name="MasterCHK" localSheetId="29">'Cashflow Ann'!$F$2</definedName>
    <definedName name="MasterCHK" localSheetId="39">'Cashflow Qly'!$F$2</definedName>
    <definedName name="MasterCHK" localSheetId="40">'Cashflow SemiAnnually'!$F$2</definedName>
    <definedName name="MasterCHK" localSheetId="24">'Corporation tax'!$F$2</definedName>
    <definedName name="MasterCHK" localSheetId="14">Customers!$F$2</definedName>
    <definedName name="MasterCHK" localSheetId="25">Equity!$F$2</definedName>
    <definedName name="MasterCHK" localSheetId="18">Expense!$F$2</definedName>
    <definedName name="MasterCHK" localSheetId="13">Financials!$F$2</definedName>
    <definedName name="MasterCHK" localSheetId="15">Income!$F$2</definedName>
    <definedName name="MasterCHK" localSheetId="32">'Income Statement'!$F$2</definedName>
    <definedName name="MasterCHK" localSheetId="27">'Income Statement Ann'!$F$2</definedName>
    <definedName name="MasterCHK" localSheetId="33">'Income Statement Qly'!$F$2</definedName>
    <definedName name="MasterCHK" localSheetId="34">'Income Statement SemiAnnually'!$F$2</definedName>
    <definedName name="MasterCHK" localSheetId="8">InpS!$F$2</definedName>
    <definedName name="MasterCHK" localSheetId="9">InpT!$F$2</definedName>
    <definedName name="MasterCHK" localSheetId="16">Inventory!$F$2</definedName>
    <definedName name="MasterCHK" localSheetId="41">'Inventory Report'!$F$2</definedName>
    <definedName name="MasterCHK" localSheetId="30">'Inventory Report Ann'!$F$2</definedName>
    <definedName name="MasterCHK" localSheetId="42">'Inventory Report Qly'!$F$2</definedName>
    <definedName name="MasterCHK" localSheetId="43">'Inventory Report SemiAnnually'!$F$2</definedName>
    <definedName name="MasterCHK" localSheetId="20">'Invoice finance'!$F$2</definedName>
    <definedName name="MasterCHK" localSheetId="12">Metrics!$F$2</definedName>
    <definedName name="MasterCHK" localSheetId="44">'Metrics Report'!$F$2</definedName>
    <definedName name="MasterCHK" localSheetId="31">'Metrics Report Ann'!$F$2</definedName>
    <definedName name="MasterCHK" localSheetId="45">'Metrics Report Qly'!$F$2</definedName>
    <definedName name="MasterCHK" localSheetId="46">'Metrics Report SemiAnnually'!$F$2</definedName>
    <definedName name="MasterCHK" localSheetId="26">'Model Checks and Alerts'!$F$2</definedName>
    <definedName name="MasterCHK" localSheetId="47">'Results Table'!$F$2</definedName>
    <definedName name="MasterCHK" localSheetId="21">'Supply Chain finance'!$F$2</definedName>
    <definedName name="MasterCHK" localSheetId="10">Time!$F$2</definedName>
    <definedName name="MasterCHK" localSheetId="11">Unallocated!$F$2</definedName>
    <definedName name="MasterCHK" localSheetId="23">VAT!$F$2</definedName>
    <definedName name="MasterCHK" localSheetId="19">'Working Capital'!$F$2</definedName>
    <definedName name="Net_Assets">Financials!$J$24:$BQ$24</definedName>
    <definedName name="Net_Cashflow">Cashflow!$J$29:$BQ$29</definedName>
    <definedName name="New_customer_orders">Customers!$J$14:$BQ$14</definedName>
    <definedName name="New_share_capital_issued">InpS!$J$11:$BQ$11</definedName>
    <definedName name="obxIssuesLog">Issues!$A$5</definedName>
    <definedName name="Operating_Cashflow">Cashflow!$J$12:$BQ$12</definedName>
    <definedName name="Profit_before_tax">'Income Statement'!$J$19:$BQ$19</definedName>
    <definedName name="Renewing_Customer_Orders">Customers!$J$35:$BQ$35</definedName>
    <definedName name="ReportBarFormat">Contents!$A$5</definedName>
    <definedName name="Retained_Earnings">Financials!$J$38:$BQ$38</definedName>
    <definedName name="Retained_Earnings.BEG">Financials!$J$36:$BQ$36</definedName>
    <definedName name="Retained_Earnings.FLOW">Financials!$J$36:$BQ$36</definedName>
    <definedName name="Retained_Earnings_this_period">'Income Statement'!$J$22:$BQ$22</definedName>
    <definedName name="scenario">InpC!$I$4</definedName>
    <definedName name="ScenarioPointer">InpC!$K$2</definedName>
    <definedName name="SensitivityInputs">InpC!$O$13:$R$13</definedName>
    <definedName name="Share_Capital">Equity!$J$13:$BQ$13</definedName>
    <definedName name="Share_Capital.BEG">Equity!$J$11:$BQ$11</definedName>
    <definedName name="Share_Capital.FLOW">Equity!$J$11:$BQ$11</definedName>
    <definedName name="Shareholder_Equity">Financials!$J$30:$BQ$30</definedName>
    <definedName name="Supply_Chain_Finance_balance">'Supply Chain finance'!$J$15:$BQ$15</definedName>
    <definedName name="Supply_Chain_Finance_balance.BEG">'Supply Chain finance'!$J$11:$BQ$11</definedName>
    <definedName name="Supply_Chain_Finance_balance.FLOW">'Supply Chain finance'!$J$11:$BQ$11</definedName>
    <definedName name="Supply_Chain_Finance_drawdown">'Supply Chain finance'!$J$22:$BQ$22</definedName>
    <definedName name="Supply_Chain_Finance_interest">'Supply Chain finance'!$J$41:$BQ$41</definedName>
    <definedName name="Supply_Chain_Finance_interest.NEG">'Supply Chain finance'!$J$42:$BQ$42</definedName>
    <definedName name="Supply_Chain_Finance_interest_paid">'Supply Chain finance'!$J$47:$BQ$47</definedName>
    <definedName name="Supply_Chain_Finance_interest_paid.NEG">'Supply Chain finance'!$J$48:$BQ$48</definedName>
    <definedName name="Supply_Chain_Finance_principal_repayment">'Supply Chain finance'!$J$28:$BQ$28</definedName>
    <definedName name="Supply_Chain_Finance_principal_repayment.NEG">'Supply Chain finance'!$J$29:$BQ$29</definedName>
    <definedName name="TimeRow">InpS!$A$2</definedName>
    <definedName name="TOCFirstLine">Contents!$A$6</definedName>
    <definedName name="TOCobxAsset_Finance">'Asset Finance'!$A$1</definedName>
    <definedName name="TOCobxAssets">Assets!$A$1</definedName>
    <definedName name="TOCobxCorporation_tax">'Corporation tax'!$A$1</definedName>
    <definedName name="TOCobxCorporation_tax.Corporation_tax_creditor">'Corporation tax'!$A$65</definedName>
    <definedName name="TOCobxCorporation_tax.Tax_losses">'Corporation tax'!$A$19</definedName>
    <definedName name="TOCobxCustomers">Customers!$A$1</definedName>
    <definedName name="TOCobxEquity">Equity!$A$1</definedName>
    <definedName name="TOCobxExpense">Expense!$A$1</definedName>
    <definedName name="TOCobxFinancials">Financials!$A$1</definedName>
    <definedName name="TOCobxIncome">Income!$A$1</definedName>
    <definedName name="TOCobxInputs">InpS!$A$1</definedName>
    <definedName name="TOCobxInputs.Corporation_Tax">InpC!$A$88</definedName>
    <definedName name="TOCobxInputs.Customer_Orders">InpC!$A$13</definedName>
    <definedName name="TOCobxInputs.Debt">InpC!$A$55</definedName>
    <definedName name="TOCobxInputs.Debt.Asset_Finance">InpC!$B$73</definedName>
    <definedName name="TOCobxInputs.Debt.Invoice_Finance">InpC!$B$59</definedName>
    <definedName name="TOCobxInputs.Debt.Supply_Chain_Finance">InpC!$B$66</definedName>
    <definedName name="TOCobxInputs.Equity">InpS!$A$10</definedName>
    <definedName name="TOCobxInputs.Expense">InpC!$A$24</definedName>
    <definedName name="TOCobxInputs.Inventory">InpC!$A$37</definedName>
    <definedName name="TOCobxInputs.Model_Constants">InpC!$A$97</definedName>
    <definedName name="TOCobxInputs.Opening_Balances">InpC!$A$44</definedName>
    <definedName name="TOCobxInputs.Short_term_forecast">InpS!$A$13</definedName>
    <definedName name="TOCobxInputs.Supplier_orders">InpC!$A$30</definedName>
    <definedName name="TOCobxInputs.VAT">InpC!$A$81</definedName>
    <definedName name="TOCobxInventory">Inventory!$A$1</definedName>
    <definedName name="TOCobxInvoice_finance">'Invoice finance'!$A$1</definedName>
    <definedName name="TOCobxMetrics">Metrics!$A$1</definedName>
    <definedName name="TOCobxModel_Checks_and_Alerts">'Model Checks and Alerts'!$A$1</definedName>
    <definedName name="TOCobxModel_Checks_and_Alerts.Model_Checks">'Model Checks and Alerts'!$A$9</definedName>
    <definedName name="TOCobxSupply_Chain_finance">'Supply Chain finance'!$A$1</definedName>
    <definedName name="TOCobxTime">Time!$A$1</definedName>
    <definedName name="TOCobxTime.Customer_Order_Growth_index">Time!$A$112</definedName>
    <definedName name="TOCobxTime.Debts_flags">Time!$A$230</definedName>
    <definedName name="TOCobxTime.Fixed_Operating_Cost_Growth_Rate_index">Time!$A$174</definedName>
    <definedName name="TOCobxTime.Headers">Time!$A$16</definedName>
    <definedName name="TOCobxTime.Model_timelines">Time!$A$295</definedName>
    <definedName name="TOCobxTime.Use_short_term_forecast_flag">Time!$A$288</definedName>
    <definedName name="TOCobxTime.VAT_return_this_period_flag">Time!$A$255</definedName>
    <definedName name="TOCobxUnallocated">Unallocated!$A$1</definedName>
    <definedName name="TOCobxVAT">VAT!$A$1</definedName>
    <definedName name="TOCobxWorking_Capital">'Working Capital'!$A$1</definedName>
    <definedName name="TOCrepobxBalance_Sheet_base_1_Quarter">'Balance Sheet Qly'!$A$8</definedName>
    <definedName name="TOCrepobxBalance_Sheet_base_2_SemiAnnual">'Balance Sheet SemiAnnually'!$A$8</definedName>
    <definedName name="TOCrepobxBalance_Sheet_base_Month">'Balance Sheet'!$A$8</definedName>
    <definedName name="TOCrepobxBalance_Sheet_Year">'Balance Sheet Ann'!$A$8</definedName>
    <definedName name="TOCrepobxCashflow_base_1_Quarter">'Cashflow Qly'!$A$8</definedName>
    <definedName name="TOCrepobxCashflow_base_2_SemiAnnual">'Cashflow SemiAnnually'!$A$8</definedName>
    <definedName name="TOCrepobxCashflow_base_Month">Cashflow!$A$8</definedName>
    <definedName name="TOCrepobxCashflow_Year">'Cashflow Ann'!$A$8</definedName>
    <definedName name="TOCrepobxIncome_Statement_base_1_Quarter">'Income Statement Qly'!$A$8</definedName>
    <definedName name="TOCrepobxIncome_Statement_base_2_SemiAnnual">'Income Statement SemiAnnually'!$A$8</definedName>
    <definedName name="TOCrepobxIncome_Statement_base_Month">'Income Statement'!$A$8</definedName>
    <definedName name="TOCrepobxIncome_Statement_Year">'Income Statement Ann'!$A$8</definedName>
    <definedName name="TOCrepobxInventory_Report_base_1_Quarter">'Inventory Report Qly'!$A$8</definedName>
    <definedName name="TOCrepobxInventory_Report_base_2_SemiAnnual">'Inventory Report SemiAnnually'!$A$8</definedName>
    <definedName name="TOCrepobxInventory_Report_base_Month">'Inventory Report'!$A$8</definedName>
    <definedName name="TOCrepobxInventory_Report_Year">'Inventory Report Ann'!$A$8</definedName>
    <definedName name="TOCrepobxMetrics_Report_base_1_Quarter">'Metrics Report Qly'!$A$8</definedName>
    <definedName name="TOCrepobxMetrics_Report_base_2_SemiAnnual">'Metrics Report SemiAnnually'!$A$8</definedName>
    <definedName name="TOCrepobxMetrics_Report_base_Month">'Metrics Report'!$A$8</definedName>
    <definedName name="TOCrepobxMetrics_Report_Year">'Metrics Report Ann'!$A$8</definedName>
    <definedName name="Total_Units_retired">Inventory!$J$85:$BQ$85</definedName>
    <definedName name="Total_Units_retired.BEG">Inventory!$J$83:$BQ$83</definedName>
    <definedName name="Total_Units_retired.FLOW">Inventory!$J$83:$BQ$83</definedName>
    <definedName name="Totals">InpS!$H$5</definedName>
    <definedName name="Units">InpS!$G$1</definedName>
    <definedName name="Units_delivered">Inventory!$J$41:$BQ$41</definedName>
    <definedName name="Units_deployed">Inventory!$J$54:$BQ$54</definedName>
    <definedName name="Units_in_stock">Inventory!$J$65:$BQ$65</definedName>
    <definedName name="Units_in_stock.BEG">Inventory!$J$60:$BQ$60</definedName>
    <definedName name="Units_in_stock.FLOW">Inventory!$J$60:$BQ$60</definedName>
    <definedName name="Units_in_use">Inventory!$J$73:$BQ$73</definedName>
    <definedName name="Units_in_use.BEG">Inventory!$J$70:$BQ$70</definedName>
    <definedName name="Units_in_use.FLOW">Inventory!$J$70:$BQ$70</definedName>
    <definedName name="Units_on_order">Inventory!$J$50:$BQ$50</definedName>
    <definedName name="Units_on_order.BEG">Inventory!$J$47:$BQ$47</definedName>
    <definedName name="Units_on_order.FLOW">Inventory!$J$47:$BQ$47</definedName>
    <definedName name="Units_ordered">Inventory!$J$33:$BQ$33</definedName>
    <definedName name="Units_retired">Inventory!$J$77:$BQ$77</definedName>
    <definedName name="Variable_Operating_expense">Expense!$J$26:$BQ$26</definedName>
    <definedName name="Variable_Operating_expense.NEG">Expense!$J$27:$BQ$27</definedName>
    <definedName name="VAT_balance">VAT!$J$32:$BQ$32</definedName>
    <definedName name="VAT_balance.BEG">VAT!$J$29:$BQ$29</definedName>
    <definedName name="VAT_balance.FLOW">VAT!$J$29:$BQ$29</definedName>
    <definedName name="VAT_paid">VAT!$J$37:$BQ$37</definedName>
    <definedName name="VAT_paid.NEG">VAT!$J$38:$BQ$38</definedName>
  </definedNames>
  <calcPr calcId="191029" calcMode="manual"/>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 i="49" l="1"/>
  <c r="E6" i="49" s="1"/>
  <c r="I63" i="48"/>
  <c r="I61" i="48"/>
  <c r="I60" i="48"/>
  <c r="I56" i="48"/>
  <c r="I55" i="48"/>
  <c r="I48" i="48"/>
  <c r="I47" i="48"/>
  <c r="I46" i="48"/>
  <c r="E46" i="48"/>
  <c r="I59" i="48" s="1"/>
  <c r="I45" i="48"/>
  <c r="E43" i="48"/>
  <c r="E39" i="48"/>
  <c r="I52" i="48" s="1"/>
  <c r="E36" i="48"/>
  <c r="I53" i="48" s="1"/>
  <c r="E32" i="48"/>
  <c r="E29" i="48"/>
  <c r="I24" i="48"/>
  <c r="I23" i="48"/>
  <c r="I22" i="48"/>
  <c r="I21" i="48"/>
  <c r="I20" i="48"/>
  <c r="I17" i="48"/>
  <c r="I15" i="48"/>
  <c r="I14" i="48"/>
  <c r="I10" i="48"/>
  <c r="I9" i="48"/>
  <c r="I8" i="48"/>
  <c r="I5" i="48"/>
  <c r="I4" i="48"/>
  <c r="I64" i="48" s="1"/>
  <c r="I3" i="48"/>
  <c r="E18" i="47"/>
  <c r="D18" i="47"/>
  <c r="B18" i="47"/>
  <c r="E12" i="47"/>
  <c r="D12" i="47"/>
  <c r="B12" i="47"/>
  <c r="E6" i="47"/>
  <c r="C11" i="47" s="1"/>
  <c r="C12" i="47" s="1"/>
  <c r="C17" i="47" s="1"/>
  <c r="C18" i="47" s="1"/>
  <c r="C23" i="47" s="1"/>
  <c r="D6" i="47"/>
  <c r="C6" i="47"/>
  <c r="B6" i="47"/>
  <c r="H16" i="4"/>
  <c r="H15" i="4"/>
  <c r="H14" i="4"/>
  <c r="H11" i="4"/>
  <c r="A1" i="4"/>
  <c r="I13" i="3"/>
  <c r="M7" i="3"/>
  <c r="L7" i="3"/>
  <c r="K7" i="3"/>
  <c r="I5" i="3"/>
  <c r="I4" i="3"/>
  <c r="A1" i="3"/>
  <c r="A1" i="45"/>
  <c r="H21" i="44"/>
  <c r="H20" i="44"/>
  <c r="K12" i="44"/>
  <c r="J5" i="44"/>
  <c r="K10" i="44" s="1"/>
  <c r="J2" i="44"/>
  <c r="H2" i="44"/>
  <c r="F1" i="43"/>
  <c r="A1" i="43"/>
  <c r="G8" i="42"/>
  <c r="E8" i="42"/>
  <c r="F1" i="42"/>
  <c r="A1" i="42"/>
  <c r="G8" i="41"/>
  <c r="E8" i="41"/>
  <c r="F1" i="41"/>
  <c r="A1" i="41"/>
  <c r="G8" i="40"/>
  <c r="E8" i="40"/>
  <c r="F1" i="40"/>
  <c r="A1" i="40"/>
  <c r="H19" i="39"/>
  <c r="G19" i="39"/>
  <c r="F19" i="39"/>
  <c r="E19" i="39"/>
  <c r="I18" i="39"/>
  <c r="G18" i="39"/>
  <c r="F18" i="39"/>
  <c r="E18" i="39"/>
  <c r="H17" i="39"/>
  <c r="G17" i="39"/>
  <c r="F17" i="39"/>
  <c r="E17" i="39"/>
  <c r="I16" i="39"/>
  <c r="G16" i="39"/>
  <c r="F16" i="39"/>
  <c r="E16" i="39"/>
  <c r="H15" i="39"/>
  <c r="G15" i="39"/>
  <c r="F15" i="39"/>
  <c r="E15" i="39"/>
  <c r="I14" i="39"/>
  <c r="G14" i="39"/>
  <c r="F14" i="39"/>
  <c r="E14" i="39"/>
  <c r="I13" i="39"/>
  <c r="G13" i="39"/>
  <c r="F13" i="39"/>
  <c r="E13" i="39"/>
  <c r="H12" i="39"/>
  <c r="G12" i="39"/>
  <c r="F12" i="39"/>
  <c r="E12" i="39"/>
  <c r="I11" i="39"/>
  <c r="G11" i="39"/>
  <c r="F11" i="39"/>
  <c r="E11" i="39"/>
  <c r="H10" i="39"/>
  <c r="G10" i="39"/>
  <c r="F10" i="39"/>
  <c r="E10" i="39"/>
  <c r="I9" i="39"/>
  <c r="G9" i="39"/>
  <c r="F9" i="39"/>
  <c r="E9" i="39"/>
  <c r="I8" i="39"/>
  <c r="G8" i="39"/>
  <c r="F8" i="39"/>
  <c r="E8" i="39"/>
  <c r="F1" i="39"/>
  <c r="A1" i="39"/>
  <c r="H19" i="38"/>
  <c r="G19" i="38"/>
  <c r="F19" i="38"/>
  <c r="E19" i="38"/>
  <c r="I18" i="38"/>
  <c r="G18" i="38"/>
  <c r="F18" i="38"/>
  <c r="E18" i="38"/>
  <c r="H17" i="38"/>
  <c r="G17" i="38"/>
  <c r="F17" i="38"/>
  <c r="E17" i="38"/>
  <c r="I16" i="38"/>
  <c r="G16" i="38"/>
  <c r="F16" i="38"/>
  <c r="E16" i="38"/>
  <c r="H15" i="38"/>
  <c r="G15" i="38"/>
  <c r="F15" i="38"/>
  <c r="E15" i="38"/>
  <c r="I14" i="38"/>
  <c r="G14" i="38"/>
  <c r="F14" i="38"/>
  <c r="E14" i="38"/>
  <c r="I13" i="38"/>
  <c r="G13" i="38"/>
  <c r="F13" i="38"/>
  <c r="E13" i="38"/>
  <c r="H12" i="38"/>
  <c r="G12" i="38"/>
  <c r="F12" i="38"/>
  <c r="E12" i="38"/>
  <c r="I11" i="38"/>
  <c r="G11" i="38"/>
  <c r="F11" i="38"/>
  <c r="E11" i="38"/>
  <c r="H10" i="38"/>
  <c r="G10" i="38"/>
  <c r="F10" i="38"/>
  <c r="E10" i="38"/>
  <c r="I9" i="38"/>
  <c r="G9" i="38"/>
  <c r="F9" i="38"/>
  <c r="E9" i="38"/>
  <c r="I8" i="38"/>
  <c r="G8" i="38"/>
  <c r="F8" i="38"/>
  <c r="E8" i="38"/>
  <c r="F1" i="38"/>
  <c r="A1" i="38"/>
  <c r="H19" i="37"/>
  <c r="G19" i="37"/>
  <c r="F19" i="37"/>
  <c r="E19" i="37"/>
  <c r="I18" i="37"/>
  <c r="G18" i="37"/>
  <c r="F18" i="37"/>
  <c r="E18" i="37"/>
  <c r="H17" i="37"/>
  <c r="G17" i="37"/>
  <c r="F17" i="37"/>
  <c r="E17" i="37"/>
  <c r="I16" i="37"/>
  <c r="G16" i="37"/>
  <c r="F16" i="37"/>
  <c r="E16" i="37"/>
  <c r="H15" i="37"/>
  <c r="G15" i="37"/>
  <c r="F15" i="37"/>
  <c r="E15" i="37"/>
  <c r="I14" i="37"/>
  <c r="G14" i="37"/>
  <c r="F14" i="37"/>
  <c r="E14" i="37"/>
  <c r="I13" i="37"/>
  <c r="G13" i="37"/>
  <c r="F13" i="37"/>
  <c r="E13" i="37"/>
  <c r="H12" i="37"/>
  <c r="G12" i="37"/>
  <c r="F12" i="37"/>
  <c r="E12" i="37"/>
  <c r="I11" i="37"/>
  <c r="G11" i="37"/>
  <c r="F11" i="37"/>
  <c r="E11" i="37"/>
  <c r="H10" i="37"/>
  <c r="G10" i="37"/>
  <c r="F10" i="37"/>
  <c r="E10" i="37"/>
  <c r="I9" i="37"/>
  <c r="G9" i="37"/>
  <c r="F9" i="37"/>
  <c r="E9" i="37"/>
  <c r="I8" i="37"/>
  <c r="G8" i="37"/>
  <c r="F8" i="37"/>
  <c r="E8" i="37"/>
  <c r="F1" i="37"/>
  <c r="A1" i="37"/>
  <c r="I28" i="36"/>
  <c r="G28" i="36"/>
  <c r="F28" i="36"/>
  <c r="E28" i="36"/>
  <c r="I25" i="36"/>
  <c r="F25" i="36"/>
  <c r="I24" i="36"/>
  <c r="F24" i="36"/>
  <c r="I23" i="36"/>
  <c r="F23" i="36"/>
  <c r="I22" i="36"/>
  <c r="F22" i="36"/>
  <c r="I21" i="36"/>
  <c r="G21" i="36"/>
  <c r="F21" i="36"/>
  <c r="E21" i="36"/>
  <c r="I20" i="36"/>
  <c r="F20" i="36"/>
  <c r="I19" i="36"/>
  <c r="G19" i="36"/>
  <c r="F19" i="36"/>
  <c r="E19" i="36"/>
  <c r="I18" i="36"/>
  <c r="F18" i="36"/>
  <c r="I17" i="36"/>
  <c r="G17" i="36"/>
  <c r="F17" i="36"/>
  <c r="E17" i="36"/>
  <c r="I14" i="36"/>
  <c r="F14" i="36"/>
  <c r="I11" i="36"/>
  <c r="F11" i="36"/>
  <c r="I10" i="36"/>
  <c r="F10" i="36"/>
  <c r="I9" i="36"/>
  <c r="F9" i="36"/>
  <c r="I8" i="36"/>
  <c r="G8" i="36"/>
  <c r="F8" i="36"/>
  <c r="E8" i="36"/>
  <c r="F1" i="36"/>
  <c r="A1" i="36"/>
  <c r="I28" i="35"/>
  <c r="G28" i="35"/>
  <c r="F28" i="35"/>
  <c r="E28" i="35"/>
  <c r="I25" i="35"/>
  <c r="F25" i="35"/>
  <c r="I24" i="35"/>
  <c r="F24" i="35"/>
  <c r="I23" i="35"/>
  <c r="F23" i="35"/>
  <c r="I22" i="35"/>
  <c r="F22" i="35"/>
  <c r="I21" i="35"/>
  <c r="G21" i="35"/>
  <c r="F21" i="35"/>
  <c r="E21" i="35"/>
  <c r="I20" i="35"/>
  <c r="F20" i="35"/>
  <c r="I19" i="35"/>
  <c r="G19" i="35"/>
  <c r="F19" i="35"/>
  <c r="E19" i="35"/>
  <c r="I18" i="35"/>
  <c r="F18" i="35"/>
  <c r="I17" i="35"/>
  <c r="G17" i="35"/>
  <c r="F17" i="35"/>
  <c r="E17" i="35"/>
  <c r="I14" i="35"/>
  <c r="F14" i="35"/>
  <c r="I11" i="35"/>
  <c r="F11" i="35"/>
  <c r="I10" i="35"/>
  <c r="F10" i="35"/>
  <c r="I9" i="35"/>
  <c r="F9" i="35"/>
  <c r="I8" i="35"/>
  <c r="G8" i="35"/>
  <c r="F8" i="35"/>
  <c r="E8" i="35"/>
  <c r="F1" i="35"/>
  <c r="A1" i="35"/>
  <c r="BQ28" i="34"/>
  <c r="BP28" i="34"/>
  <c r="BO28" i="34"/>
  <c r="BN28" i="34"/>
  <c r="BM28" i="34"/>
  <c r="BL28" i="34"/>
  <c r="BK28" i="34"/>
  <c r="BJ28" i="34"/>
  <c r="BI28" i="34"/>
  <c r="BH28" i="34"/>
  <c r="BG28" i="34"/>
  <c r="BF28" i="34"/>
  <c r="BE28" i="34"/>
  <c r="BD28" i="34"/>
  <c r="BC28" i="34"/>
  <c r="BB28" i="34"/>
  <c r="BA28" i="34"/>
  <c r="AZ28" i="34"/>
  <c r="AY28" i="34"/>
  <c r="AX28" i="34"/>
  <c r="AW28" i="34"/>
  <c r="AV28" i="34"/>
  <c r="AU28" i="34"/>
  <c r="AT28" i="34"/>
  <c r="AS28" i="34"/>
  <c r="AR28" i="34"/>
  <c r="AQ28" i="34"/>
  <c r="AP28" i="34"/>
  <c r="AO28" i="34"/>
  <c r="AN28" i="34"/>
  <c r="AM28" i="34"/>
  <c r="AL28" i="34"/>
  <c r="AK28" i="34"/>
  <c r="AJ28" i="34"/>
  <c r="AI28" i="34"/>
  <c r="AH28" i="34"/>
  <c r="AG28" i="34"/>
  <c r="AF28" i="34"/>
  <c r="AE28" i="34"/>
  <c r="AD28" i="34"/>
  <c r="AC28" i="34"/>
  <c r="AB28" i="34"/>
  <c r="AA28" i="34"/>
  <c r="Z28" i="34"/>
  <c r="Y28" i="34"/>
  <c r="X28" i="34"/>
  <c r="W28" i="34"/>
  <c r="V28" i="34"/>
  <c r="U28" i="34"/>
  <c r="T28" i="34"/>
  <c r="S28" i="34"/>
  <c r="R28" i="34"/>
  <c r="Q28" i="34"/>
  <c r="P28" i="34"/>
  <c r="O28" i="34"/>
  <c r="N28" i="34"/>
  <c r="M28" i="34"/>
  <c r="L28" i="34"/>
  <c r="K28" i="34"/>
  <c r="J28" i="34"/>
  <c r="I28" i="34"/>
  <c r="G28" i="34"/>
  <c r="F28" i="34"/>
  <c r="E28" i="34"/>
  <c r="I25" i="34"/>
  <c r="F25" i="34"/>
  <c r="I24" i="34"/>
  <c r="F24" i="34"/>
  <c r="I23" i="34"/>
  <c r="F23" i="34"/>
  <c r="I22" i="34"/>
  <c r="F22" i="34"/>
  <c r="I21" i="34"/>
  <c r="G21" i="34"/>
  <c r="F21" i="34"/>
  <c r="E21" i="34"/>
  <c r="I20" i="34"/>
  <c r="F20" i="34"/>
  <c r="I19" i="34"/>
  <c r="G19" i="34"/>
  <c r="F19" i="34"/>
  <c r="E19" i="34"/>
  <c r="I18" i="34"/>
  <c r="F18" i="34"/>
  <c r="I17" i="34"/>
  <c r="G17" i="34"/>
  <c r="F17" i="34"/>
  <c r="E17" i="34"/>
  <c r="I14" i="34"/>
  <c r="F14" i="34"/>
  <c r="I11" i="34"/>
  <c r="F11" i="34"/>
  <c r="I10" i="34"/>
  <c r="F10" i="34"/>
  <c r="I9" i="34"/>
  <c r="F9" i="34"/>
  <c r="I8" i="34"/>
  <c r="G8" i="34"/>
  <c r="F8" i="34"/>
  <c r="E8" i="34"/>
  <c r="F1" i="34"/>
  <c r="A1" i="34"/>
  <c r="I27" i="33"/>
  <c r="H27" i="33"/>
  <c r="G27" i="33"/>
  <c r="E27" i="33"/>
  <c r="H26" i="33"/>
  <c r="G26" i="33"/>
  <c r="F26" i="33"/>
  <c r="E26" i="33"/>
  <c r="H25" i="33"/>
  <c r="G25" i="33"/>
  <c r="F25" i="33"/>
  <c r="E25" i="33"/>
  <c r="I23" i="33"/>
  <c r="H23" i="33"/>
  <c r="G23" i="33"/>
  <c r="E23" i="33"/>
  <c r="H20" i="33"/>
  <c r="G20" i="33"/>
  <c r="F20" i="33"/>
  <c r="E20" i="33"/>
  <c r="H19" i="33"/>
  <c r="G19" i="33"/>
  <c r="F19" i="33"/>
  <c r="E19" i="33"/>
  <c r="H18" i="33"/>
  <c r="G18" i="33"/>
  <c r="F18" i="33"/>
  <c r="E18" i="33"/>
  <c r="H17" i="33"/>
  <c r="G17" i="33"/>
  <c r="F17" i="33"/>
  <c r="E17" i="33"/>
  <c r="H16" i="33"/>
  <c r="G16" i="33"/>
  <c r="F16" i="33"/>
  <c r="E16" i="33"/>
  <c r="H15" i="33"/>
  <c r="G15" i="33"/>
  <c r="F15" i="33"/>
  <c r="E15" i="33"/>
  <c r="H14" i="33"/>
  <c r="G14" i="33"/>
  <c r="F14" i="33"/>
  <c r="E14" i="33"/>
  <c r="H11" i="33"/>
  <c r="G11" i="33"/>
  <c r="F11" i="33"/>
  <c r="E11" i="33"/>
  <c r="H10" i="33"/>
  <c r="G10" i="33"/>
  <c r="F10" i="33"/>
  <c r="E10" i="33"/>
  <c r="I9" i="33"/>
  <c r="H9" i="33"/>
  <c r="F9" i="33"/>
  <c r="H8" i="33"/>
  <c r="G8" i="33"/>
  <c r="F8" i="33"/>
  <c r="E8" i="33"/>
  <c r="F1" i="33"/>
  <c r="A1" i="33"/>
  <c r="I27" i="32"/>
  <c r="H27" i="32"/>
  <c r="G27" i="32"/>
  <c r="E27" i="32"/>
  <c r="H26" i="32"/>
  <c r="G26" i="32"/>
  <c r="F26" i="32"/>
  <c r="E26" i="32"/>
  <c r="H25" i="32"/>
  <c r="G25" i="32"/>
  <c r="F25" i="32"/>
  <c r="E25" i="32"/>
  <c r="I23" i="32"/>
  <c r="H23" i="32"/>
  <c r="G23" i="32"/>
  <c r="E23" i="32"/>
  <c r="H20" i="32"/>
  <c r="G20" i="32"/>
  <c r="F20" i="32"/>
  <c r="E20" i="32"/>
  <c r="H19" i="32"/>
  <c r="G19" i="32"/>
  <c r="F19" i="32"/>
  <c r="E19" i="32"/>
  <c r="H18" i="32"/>
  <c r="G18" i="32"/>
  <c r="F18" i="32"/>
  <c r="E18" i="32"/>
  <c r="H17" i="32"/>
  <c r="G17" i="32"/>
  <c r="F17" i="32"/>
  <c r="E17" i="32"/>
  <c r="H16" i="32"/>
  <c r="G16" i="32"/>
  <c r="F16" i="32"/>
  <c r="E16" i="32"/>
  <c r="H15" i="32"/>
  <c r="G15" i="32"/>
  <c r="F15" i="32"/>
  <c r="E15" i="32"/>
  <c r="H14" i="32"/>
  <c r="G14" i="32"/>
  <c r="F14" i="32"/>
  <c r="E14" i="32"/>
  <c r="H11" i="32"/>
  <c r="G11" i="32"/>
  <c r="F11" i="32"/>
  <c r="E11" i="32"/>
  <c r="H10" i="32"/>
  <c r="G10" i="32"/>
  <c r="F10" i="32"/>
  <c r="E10" i="32"/>
  <c r="I9" i="32"/>
  <c r="H9" i="32"/>
  <c r="F9" i="32"/>
  <c r="H8" i="32"/>
  <c r="G8" i="32"/>
  <c r="F8" i="32"/>
  <c r="E8" i="32"/>
  <c r="F1" i="32"/>
  <c r="A1" i="32"/>
  <c r="I27" i="31"/>
  <c r="H27" i="31"/>
  <c r="G27" i="31"/>
  <c r="E27" i="31"/>
  <c r="H26" i="31"/>
  <c r="G26" i="31"/>
  <c r="F26" i="31"/>
  <c r="E26" i="31"/>
  <c r="H25" i="31"/>
  <c r="G25" i="31"/>
  <c r="F25" i="31"/>
  <c r="E25" i="31"/>
  <c r="I23" i="31"/>
  <c r="H23" i="31"/>
  <c r="G23" i="31"/>
  <c r="E23" i="31"/>
  <c r="H20" i="31"/>
  <c r="G20" i="31"/>
  <c r="F20" i="31"/>
  <c r="E20" i="31"/>
  <c r="H19" i="31"/>
  <c r="G19" i="31"/>
  <c r="F19" i="31"/>
  <c r="E19" i="31"/>
  <c r="H18" i="31"/>
  <c r="G18" i="31"/>
  <c r="F18" i="31"/>
  <c r="E18" i="31"/>
  <c r="H17" i="31"/>
  <c r="G17" i="31"/>
  <c r="F17" i="31"/>
  <c r="E17" i="31"/>
  <c r="H16" i="31"/>
  <c r="G16" i="31"/>
  <c r="F16" i="31"/>
  <c r="E16" i="31"/>
  <c r="H15" i="31"/>
  <c r="G15" i="31"/>
  <c r="F15" i="31"/>
  <c r="E15" i="31"/>
  <c r="H14" i="31"/>
  <c r="G14" i="31"/>
  <c r="F14" i="31"/>
  <c r="E14" i="31"/>
  <c r="H11" i="31"/>
  <c r="G11" i="31"/>
  <c r="F11" i="31"/>
  <c r="E11" i="31"/>
  <c r="H10" i="31"/>
  <c r="G10" i="31"/>
  <c r="F10" i="31"/>
  <c r="E10" i="31"/>
  <c r="I9" i="31"/>
  <c r="H9" i="31"/>
  <c r="F9" i="31"/>
  <c r="H8" i="31"/>
  <c r="G8" i="31"/>
  <c r="F8" i="31"/>
  <c r="E8" i="31"/>
  <c r="F1" i="31"/>
  <c r="A1" i="31"/>
  <c r="I21" i="30"/>
  <c r="F21" i="30"/>
  <c r="I18" i="30"/>
  <c r="F18" i="30"/>
  <c r="I17" i="30"/>
  <c r="F17" i="30"/>
  <c r="I16" i="30"/>
  <c r="F16" i="30"/>
  <c r="I13" i="30"/>
  <c r="F13" i="30"/>
  <c r="I10" i="30"/>
  <c r="F10" i="30"/>
  <c r="I9" i="30"/>
  <c r="F9" i="30"/>
  <c r="I8" i="30"/>
  <c r="G8" i="30"/>
  <c r="F8" i="30"/>
  <c r="E8" i="30"/>
  <c r="F1" i="30"/>
  <c r="A1" i="30"/>
  <c r="I21" i="29"/>
  <c r="F21" i="29"/>
  <c r="I18" i="29"/>
  <c r="F18" i="29"/>
  <c r="I17" i="29"/>
  <c r="F17" i="29"/>
  <c r="I16" i="29"/>
  <c r="F16" i="29"/>
  <c r="I13" i="29"/>
  <c r="F13" i="29"/>
  <c r="I10" i="29"/>
  <c r="F10" i="29"/>
  <c r="I9" i="29"/>
  <c r="F9" i="29"/>
  <c r="I8" i="29"/>
  <c r="G8" i="29"/>
  <c r="F8" i="29"/>
  <c r="E8" i="29"/>
  <c r="F1" i="29"/>
  <c r="A1" i="29"/>
  <c r="I21" i="28"/>
  <c r="F21" i="28"/>
  <c r="I18" i="28"/>
  <c r="F18" i="28"/>
  <c r="I17" i="28"/>
  <c r="F17" i="28"/>
  <c r="I16" i="28"/>
  <c r="F16" i="28"/>
  <c r="I13" i="28"/>
  <c r="F13" i="28"/>
  <c r="I10" i="28"/>
  <c r="F10" i="28"/>
  <c r="I9" i="28"/>
  <c r="F9" i="28"/>
  <c r="I8" i="28"/>
  <c r="G8" i="28"/>
  <c r="F8" i="28"/>
  <c r="E8" i="28"/>
  <c r="F1" i="28"/>
  <c r="A1" i="28"/>
  <c r="G8" i="27"/>
  <c r="E8" i="27"/>
  <c r="F1" i="27"/>
  <c r="A1" i="27"/>
  <c r="H19" i="26"/>
  <c r="G19" i="26"/>
  <c r="F19" i="26"/>
  <c r="E19" i="26"/>
  <c r="I18" i="26"/>
  <c r="G18" i="26"/>
  <c r="F18" i="26"/>
  <c r="E18" i="26"/>
  <c r="H17" i="26"/>
  <c r="G17" i="26"/>
  <c r="F17" i="26"/>
  <c r="E17" i="26"/>
  <c r="I16" i="26"/>
  <c r="G16" i="26"/>
  <c r="F16" i="26"/>
  <c r="E16" i="26"/>
  <c r="H15" i="26"/>
  <c r="G15" i="26"/>
  <c r="F15" i="26"/>
  <c r="E15" i="26"/>
  <c r="I14" i="26"/>
  <c r="G14" i="26"/>
  <c r="F14" i="26"/>
  <c r="E14" i="26"/>
  <c r="I13" i="26"/>
  <c r="G13" i="26"/>
  <c r="F13" i="26"/>
  <c r="E13" i="26"/>
  <c r="H12" i="26"/>
  <c r="G12" i="26"/>
  <c r="F12" i="26"/>
  <c r="E12" i="26"/>
  <c r="I11" i="26"/>
  <c r="G11" i="26"/>
  <c r="F11" i="26"/>
  <c r="E11" i="26"/>
  <c r="H10" i="26"/>
  <c r="G10" i="26"/>
  <c r="F10" i="26"/>
  <c r="E10" i="26"/>
  <c r="I9" i="26"/>
  <c r="G9" i="26"/>
  <c r="F9" i="26"/>
  <c r="E9" i="26"/>
  <c r="I8" i="26"/>
  <c r="G8" i="26"/>
  <c r="F8" i="26"/>
  <c r="E8" i="26"/>
  <c r="F1" i="26"/>
  <c r="A1" i="26"/>
  <c r="I28" i="25"/>
  <c r="G28" i="25"/>
  <c r="F28" i="25"/>
  <c r="E28" i="25"/>
  <c r="I25" i="25"/>
  <c r="F25" i="25"/>
  <c r="I24" i="25"/>
  <c r="F24" i="25"/>
  <c r="I23" i="25"/>
  <c r="F23" i="25"/>
  <c r="I22" i="25"/>
  <c r="F22" i="25"/>
  <c r="I21" i="25"/>
  <c r="G21" i="25"/>
  <c r="F21" i="25"/>
  <c r="E21" i="25"/>
  <c r="I20" i="25"/>
  <c r="F20" i="25"/>
  <c r="I19" i="25"/>
  <c r="G19" i="25"/>
  <c r="F19" i="25"/>
  <c r="E19" i="25"/>
  <c r="I18" i="25"/>
  <c r="F18" i="25"/>
  <c r="I17" i="25"/>
  <c r="G17" i="25"/>
  <c r="F17" i="25"/>
  <c r="E17" i="25"/>
  <c r="I14" i="25"/>
  <c r="F14" i="25"/>
  <c r="I11" i="25"/>
  <c r="F11" i="25"/>
  <c r="I10" i="25"/>
  <c r="F10" i="25"/>
  <c r="I9" i="25"/>
  <c r="F9" i="25"/>
  <c r="I8" i="25"/>
  <c r="G8" i="25"/>
  <c r="F8" i="25"/>
  <c r="E8" i="25"/>
  <c r="F1" i="25"/>
  <c r="A1" i="25"/>
  <c r="I27" i="24"/>
  <c r="H27" i="24"/>
  <c r="G27" i="24"/>
  <c r="E27" i="24"/>
  <c r="H26" i="24"/>
  <c r="G26" i="24"/>
  <c r="F26" i="24"/>
  <c r="E26" i="24"/>
  <c r="H25" i="24"/>
  <c r="G25" i="24"/>
  <c r="F25" i="24"/>
  <c r="E25" i="24"/>
  <c r="I23" i="24"/>
  <c r="H23" i="24"/>
  <c r="G23" i="24"/>
  <c r="E23" i="24"/>
  <c r="H20" i="24"/>
  <c r="G20" i="24"/>
  <c r="F20" i="24"/>
  <c r="E20" i="24"/>
  <c r="H19" i="24"/>
  <c r="G19" i="24"/>
  <c r="F19" i="24"/>
  <c r="E19" i="24"/>
  <c r="H18" i="24"/>
  <c r="G18" i="24"/>
  <c r="F18" i="24"/>
  <c r="E18" i="24"/>
  <c r="H17" i="24"/>
  <c r="G17" i="24"/>
  <c r="F17" i="24"/>
  <c r="E17" i="24"/>
  <c r="H16" i="24"/>
  <c r="G16" i="24"/>
  <c r="F16" i="24"/>
  <c r="E16" i="24"/>
  <c r="H15" i="24"/>
  <c r="G15" i="24"/>
  <c r="F15" i="24"/>
  <c r="E15" i="24"/>
  <c r="H14" i="24"/>
  <c r="G14" i="24"/>
  <c r="F14" i="24"/>
  <c r="E14" i="24"/>
  <c r="H11" i="24"/>
  <c r="G11" i="24"/>
  <c r="F11" i="24"/>
  <c r="E11" i="24"/>
  <c r="H10" i="24"/>
  <c r="G10" i="24"/>
  <c r="F10" i="24"/>
  <c r="E10" i="24"/>
  <c r="I9" i="24"/>
  <c r="H9" i="24"/>
  <c r="F9" i="24"/>
  <c r="H8" i="24"/>
  <c r="G8" i="24"/>
  <c r="F8" i="24"/>
  <c r="E8" i="24"/>
  <c r="F1" i="24"/>
  <c r="A1" i="24"/>
  <c r="I21" i="23"/>
  <c r="F21" i="23"/>
  <c r="I18" i="23"/>
  <c r="F18" i="23"/>
  <c r="I17" i="23"/>
  <c r="F17" i="23"/>
  <c r="I16" i="23"/>
  <c r="F16" i="23"/>
  <c r="I13" i="23"/>
  <c r="F13" i="23"/>
  <c r="I10" i="23"/>
  <c r="F10" i="23"/>
  <c r="I9" i="23"/>
  <c r="F9" i="23"/>
  <c r="I8" i="23"/>
  <c r="G8" i="23"/>
  <c r="F8" i="23"/>
  <c r="E8" i="23"/>
  <c r="F1" i="23"/>
  <c r="A1" i="23"/>
  <c r="I21" i="22"/>
  <c r="H21" i="22"/>
  <c r="G21" i="22"/>
  <c r="F21" i="22"/>
  <c r="E21" i="22"/>
  <c r="I16" i="22"/>
  <c r="H16" i="22"/>
  <c r="G16" i="22"/>
  <c r="F16" i="22"/>
  <c r="E16" i="22"/>
  <c r="I15" i="22"/>
  <c r="H15" i="22"/>
  <c r="G15" i="22"/>
  <c r="F15" i="22"/>
  <c r="E15" i="22"/>
  <c r="G10" i="22"/>
  <c r="E10" i="22"/>
  <c r="F1" i="22"/>
  <c r="A1" i="22"/>
  <c r="BQ12" i="21"/>
  <c r="BP12" i="21"/>
  <c r="BO12" i="21"/>
  <c r="BN12" i="21"/>
  <c r="BM12" i="21"/>
  <c r="BL12" i="21"/>
  <c r="BK12" i="21"/>
  <c r="BJ12" i="21"/>
  <c r="BI12" i="21"/>
  <c r="BH12" i="21"/>
  <c r="BG12" i="21"/>
  <c r="BF12" i="21"/>
  <c r="BE12" i="21"/>
  <c r="BD12" i="21"/>
  <c r="BC12" i="21"/>
  <c r="BB12" i="21"/>
  <c r="BA12" i="21"/>
  <c r="AZ12" i="21"/>
  <c r="AY12" i="21"/>
  <c r="AX12" i="21"/>
  <c r="AW12" i="21"/>
  <c r="AV12" i="21"/>
  <c r="AU12" i="21"/>
  <c r="AT12" i="21"/>
  <c r="AS12" i="21"/>
  <c r="AR12" i="21"/>
  <c r="AQ12" i="21"/>
  <c r="AP12" i="21"/>
  <c r="AO12" i="21"/>
  <c r="AN12" i="21"/>
  <c r="AM12" i="21"/>
  <c r="AL12" i="21"/>
  <c r="AK12" i="21"/>
  <c r="AJ12" i="21"/>
  <c r="AI12" i="21"/>
  <c r="AH12" i="21"/>
  <c r="AG12" i="21"/>
  <c r="AF12" i="21"/>
  <c r="AE12" i="21"/>
  <c r="AD12" i="21"/>
  <c r="AC12" i="21"/>
  <c r="AB12" i="21"/>
  <c r="AA12" i="21"/>
  <c r="Z12" i="21"/>
  <c r="Y12" i="21"/>
  <c r="X12" i="21"/>
  <c r="W12" i="21"/>
  <c r="V12" i="21"/>
  <c r="U12" i="21"/>
  <c r="T12" i="21"/>
  <c r="S12" i="21"/>
  <c r="R12" i="21"/>
  <c r="Q12" i="21"/>
  <c r="P12" i="21"/>
  <c r="O12" i="21"/>
  <c r="N12" i="21"/>
  <c r="M12" i="21"/>
  <c r="L12" i="21"/>
  <c r="K12" i="21"/>
  <c r="J12" i="21"/>
  <c r="I12" i="21"/>
  <c r="G12" i="21"/>
  <c r="F12" i="21"/>
  <c r="E12" i="21"/>
  <c r="I10" i="21"/>
  <c r="H10" i="21"/>
  <c r="G10" i="21"/>
  <c r="F10" i="21"/>
  <c r="E10" i="21"/>
  <c r="G9" i="21"/>
  <c r="E9" i="21"/>
  <c r="F1" i="21"/>
  <c r="A1" i="21"/>
  <c r="I82" i="20"/>
  <c r="G82" i="20"/>
  <c r="F82" i="20"/>
  <c r="E82" i="20"/>
  <c r="I81" i="20"/>
  <c r="G81" i="20"/>
  <c r="F81" i="20"/>
  <c r="E81" i="20"/>
  <c r="I77" i="20"/>
  <c r="G77" i="20"/>
  <c r="F77" i="20"/>
  <c r="E77" i="20"/>
  <c r="I76" i="20"/>
  <c r="G76" i="20"/>
  <c r="F76" i="20"/>
  <c r="E76" i="20"/>
  <c r="I74" i="20"/>
  <c r="H74" i="20"/>
  <c r="G74" i="20"/>
  <c r="F74" i="20"/>
  <c r="E74" i="20"/>
  <c r="G73" i="20"/>
  <c r="E73" i="20"/>
  <c r="G69" i="20"/>
  <c r="E69" i="20"/>
  <c r="I67" i="20"/>
  <c r="G67" i="20"/>
  <c r="F67" i="20"/>
  <c r="E67" i="20"/>
  <c r="I66" i="20"/>
  <c r="H66" i="20"/>
  <c r="G66" i="20"/>
  <c r="F66" i="20"/>
  <c r="E66" i="20"/>
  <c r="I60" i="20"/>
  <c r="H60" i="20"/>
  <c r="G60" i="20"/>
  <c r="F60" i="20"/>
  <c r="E60" i="20"/>
  <c r="I59" i="20"/>
  <c r="H59" i="20"/>
  <c r="G59" i="20"/>
  <c r="F59" i="20"/>
  <c r="E59" i="20"/>
  <c r="I58" i="20"/>
  <c r="H58" i="20"/>
  <c r="G58" i="20"/>
  <c r="F58" i="20"/>
  <c r="E58" i="20"/>
  <c r="I53" i="20"/>
  <c r="H53" i="20"/>
  <c r="G53" i="20"/>
  <c r="F53" i="20"/>
  <c r="E53" i="20"/>
  <c r="G52" i="20"/>
  <c r="E52" i="20"/>
  <c r="G48" i="20"/>
  <c r="E48" i="20"/>
  <c r="I46" i="20"/>
  <c r="G46" i="20"/>
  <c r="F46" i="20"/>
  <c r="E46" i="20"/>
  <c r="G45" i="20"/>
  <c r="E45" i="20"/>
  <c r="I40" i="20"/>
  <c r="G40" i="20"/>
  <c r="F40" i="20"/>
  <c r="E40" i="20"/>
  <c r="I39" i="20"/>
  <c r="G39" i="20"/>
  <c r="F39" i="20"/>
  <c r="E39" i="20"/>
  <c r="I35" i="20"/>
  <c r="G35" i="20"/>
  <c r="F35" i="20"/>
  <c r="E35" i="20"/>
  <c r="I34" i="20"/>
  <c r="G34" i="20"/>
  <c r="F34" i="20"/>
  <c r="E34" i="20"/>
  <c r="I32" i="20"/>
  <c r="H32" i="20"/>
  <c r="G32" i="20"/>
  <c r="F32" i="20"/>
  <c r="E32" i="20"/>
  <c r="G31" i="20"/>
  <c r="E31" i="20"/>
  <c r="I26" i="20"/>
  <c r="H26" i="20"/>
  <c r="G26" i="20"/>
  <c r="F26" i="20"/>
  <c r="E26" i="20"/>
  <c r="I25" i="20"/>
  <c r="G25" i="20"/>
  <c r="F25" i="20"/>
  <c r="E25" i="20"/>
  <c r="I20" i="20"/>
  <c r="G20" i="20"/>
  <c r="F20" i="20"/>
  <c r="E20" i="20"/>
  <c r="I14" i="20"/>
  <c r="G14" i="20"/>
  <c r="F14" i="20"/>
  <c r="E14" i="20"/>
  <c r="I9" i="20"/>
  <c r="G9" i="20"/>
  <c r="F9" i="20"/>
  <c r="E9" i="20"/>
  <c r="F1" i="20"/>
  <c r="A1" i="20"/>
  <c r="I50" i="19"/>
  <c r="G50" i="19"/>
  <c r="F50" i="19"/>
  <c r="E50" i="19"/>
  <c r="I49" i="19"/>
  <c r="G49" i="19"/>
  <c r="F49" i="19"/>
  <c r="E49" i="19"/>
  <c r="I48" i="19"/>
  <c r="H48" i="19"/>
  <c r="G48" i="19"/>
  <c r="F48" i="19"/>
  <c r="E48" i="19"/>
  <c r="G43" i="19"/>
  <c r="F43" i="19"/>
  <c r="E43" i="19"/>
  <c r="G42" i="19"/>
  <c r="E42" i="19"/>
  <c r="G38" i="19"/>
  <c r="E38" i="19"/>
  <c r="I36" i="19"/>
  <c r="G36" i="19"/>
  <c r="F36" i="19"/>
  <c r="E36" i="19"/>
  <c r="G35" i="19"/>
  <c r="E35" i="19"/>
  <c r="I31" i="19"/>
  <c r="G31" i="19"/>
  <c r="F31" i="19"/>
  <c r="E31" i="19"/>
  <c r="I30" i="19"/>
  <c r="G30" i="19"/>
  <c r="F30" i="19"/>
  <c r="E30" i="19"/>
  <c r="I28" i="19"/>
  <c r="H28" i="19"/>
  <c r="G28" i="19"/>
  <c r="F28" i="19"/>
  <c r="E28" i="19"/>
  <c r="G27" i="19"/>
  <c r="E27" i="19"/>
  <c r="I22" i="19"/>
  <c r="G22" i="19"/>
  <c r="F22" i="19"/>
  <c r="E22" i="19"/>
  <c r="I21" i="19"/>
  <c r="G21" i="19"/>
  <c r="F21" i="19"/>
  <c r="E21" i="19"/>
  <c r="I16" i="19"/>
  <c r="G16" i="19"/>
  <c r="F16" i="19"/>
  <c r="E16" i="19"/>
  <c r="G15" i="19"/>
  <c r="E15" i="19"/>
  <c r="I10" i="19"/>
  <c r="G10" i="19"/>
  <c r="F10" i="19"/>
  <c r="E10" i="19"/>
  <c r="I9" i="19"/>
  <c r="G9" i="19"/>
  <c r="F9" i="19"/>
  <c r="E9" i="19"/>
  <c r="F1" i="19"/>
  <c r="A1" i="19"/>
  <c r="G54" i="18"/>
  <c r="E54" i="18"/>
  <c r="G53" i="18"/>
  <c r="E53" i="18"/>
  <c r="G52" i="18"/>
  <c r="E52" i="18"/>
  <c r="G48" i="18"/>
  <c r="E48" i="18"/>
  <c r="I46" i="18"/>
  <c r="G46" i="18"/>
  <c r="F46" i="18"/>
  <c r="E46" i="18"/>
  <c r="G42" i="18"/>
  <c r="E42" i="18"/>
  <c r="I40" i="18"/>
  <c r="H40" i="18"/>
  <c r="G40" i="18"/>
  <c r="F40" i="18"/>
  <c r="E40" i="18"/>
  <c r="G39" i="18"/>
  <c r="E39" i="18"/>
  <c r="I34" i="18"/>
  <c r="G34" i="18"/>
  <c r="F34" i="18"/>
  <c r="E34" i="18"/>
  <c r="I33" i="18"/>
  <c r="G33" i="18"/>
  <c r="F33" i="18"/>
  <c r="E33" i="18"/>
  <c r="G29" i="18"/>
  <c r="E29" i="18"/>
  <c r="I27" i="18"/>
  <c r="H27" i="18"/>
  <c r="G27" i="18"/>
  <c r="F27" i="18"/>
  <c r="E27" i="18"/>
  <c r="G26" i="18"/>
  <c r="E26" i="18"/>
  <c r="I21" i="18"/>
  <c r="G21" i="18"/>
  <c r="F21" i="18"/>
  <c r="E21" i="18"/>
  <c r="I20" i="18"/>
  <c r="G20" i="18"/>
  <c r="F20" i="18"/>
  <c r="E20" i="18"/>
  <c r="G19" i="18"/>
  <c r="E19" i="18"/>
  <c r="G18" i="18"/>
  <c r="E18" i="18"/>
  <c r="I14" i="18"/>
  <c r="G14" i="18"/>
  <c r="F14" i="18"/>
  <c r="E14" i="18"/>
  <c r="I13" i="18"/>
  <c r="G13" i="18"/>
  <c r="F13" i="18"/>
  <c r="E13" i="18"/>
  <c r="I12" i="18"/>
  <c r="G12" i="18"/>
  <c r="F12" i="18"/>
  <c r="E12" i="18"/>
  <c r="I10" i="18"/>
  <c r="H10" i="18"/>
  <c r="G10" i="18"/>
  <c r="F10" i="18"/>
  <c r="E10" i="18"/>
  <c r="G9" i="18"/>
  <c r="E9" i="18"/>
  <c r="F1" i="18"/>
  <c r="A1" i="18"/>
  <c r="G54" i="17"/>
  <c r="E54" i="17"/>
  <c r="G53" i="17"/>
  <c r="E53" i="17"/>
  <c r="G52" i="17"/>
  <c r="E52" i="17"/>
  <c r="G48" i="17"/>
  <c r="E48" i="17"/>
  <c r="I46" i="17"/>
  <c r="G46" i="17"/>
  <c r="F46" i="17"/>
  <c r="E46" i="17"/>
  <c r="G42" i="17"/>
  <c r="E42" i="17"/>
  <c r="I40" i="17"/>
  <c r="H40" i="17"/>
  <c r="G40" i="17"/>
  <c r="F40" i="17"/>
  <c r="E40" i="17"/>
  <c r="G39" i="17"/>
  <c r="E39" i="17"/>
  <c r="I34" i="17"/>
  <c r="G34" i="17"/>
  <c r="F34" i="17"/>
  <c r="E34" i="17"/>
  <c r="I33" i="17"/>
  <c r="G33" i="17"/>
  <c r="F33" i="17"/>
  <c r="E33" i="17"/>
  <c r="G29" i="17"/>
  <c r="E29" i="17"/>
  <c r="I27" i="17"/>
  <c r="G27" i="17"/>
  <c r="F27" i="17"/>
  <c r="E27" i="17"/>
  <c r="G26" i="17"/>
  <c r="E26" i="17"/>
  <c r="I21" i="17"/>
  <c r="G21" i="17"/>
  <c r="F21" i="17"/>
  <c r="E21" i="17"/>
  <c r="I20" i="17"/>
  <c r="G20" i="17"/>
  <c r="F20" i="17"/>
  <c r="E20" i="17"/>
  <c r="G19" i="17"/>
  <c r="E19" i="17"/>
  <c r="G18" i="17"/>
  <c r="E18" i="17"/>
  <c r="I14" i="17"/>
  <c r="G14" i="17"/>
  <c r="F14" i="17"/>
  <c r="E14" i="17"/>
  <c r="I13" i="17"/>
  <c r="G13" i="17"/>
  <c r="F13" i="17"/>
  <c r="E13" i="17"/>
  <c r="I12" i="17"/>
  <c r="G12" i="17"/>
  <c r="F12" i="17"/>
  <c r="E12" i="17"/>
  <c r="I10" i="17"/>
  <c r="H10" i="17"/>
  <c r="G10" i="17"/>
  <c r="F10" i="17"/>
  <c r="E10" i="17"/>
  <c r="G9" i="17"/>
  <c r="E9" i="17"/>
  <c r="F1" i="17"/>
  <c r="A1" i="17"/>
  <c r="G53" i="16"/>
  <c r="E53" i="16"/>
  <c r="G52" i="16"/>
  <c r="E52" i="16"/>
  <c r="G51" i="16"/>
  <c r="E51" i="16"/>
  <c r="G47" i="16"/>
  <c r="E47" i="16"/>
  <c r="I45" i="16"/>
  <c r="G45" i="16"/>
  <c r="F45" i="16"/>
  <c r="E45" i="16"/>
  <c r="G41" i="16"/>
  <c r="E41" i="16"/>
  <c r="I39" i="16"/>
  <c r="H39" i="16"/>
  <c r="G39" i="16"/>
  <c r="F39" i="16"/>
  <c r="E39" i="16"/>
  <c r="G38" i="16"/>
  <c r="E38" i="16"/>
  <c r="I33" i="16"/>
  <c r="G33" i="16"/>
  <c r="F33" i="16"/>
  <c r="E33" i="16"/>
  <c r="I32" i="16"/>
  <c r="G32" i="16"/>
  <c r="F32" i="16"/>
  <c r="E32" i="16"/>
  <c r="G28" i="16"/>
  <c r="E28" i="16"/>
  <c r="I26" i="16"/>
  <c r="G26" i="16"/>
  <c r="F26" i="16"/>
  <c r="E26" i="16"/>
  <c r="G25" i="16"/>
  <c r="E25" i="16"/>
  <c r="I20" i="16"/>
  <c r="G20" i="16"/>
  <c r="F20" i="16"/>
  <c r="E20" i="16"/>
  <c r="I19" i="16"/>
  <c r="G19" i="16"/>
  <c r="F19" i="16"/>
  <c r="E19" i="16"/>
  <c r="G18" i="16"/>
  <c r="E18" i="16"/>
  <c r="I14" i="16"/>
  <c r="G14" i="16"/>
  <c r="F14" i="16"/>
  <c r="E14" i="16"/>
  <c r="I13" i="16"/>
  <c r="G13" i="16"/>
  <c r="F13" i="16"/>
  <c r="E13" i="16"/>
  <c r="I12" i="16"/>
  <c r="G12" i="16"/>
  <c r="F12" i="16"/>
  <c r="E12" i="16"/>
  <c r="I10" i="16"/>
  <c r="H10" i="16"/>
  <c r="G10" i="16"/>
  <c r="F10" i="16"/>
  <c r="E10" i="16"/>
  <c r="G9" i="16"/>
  <c r="E9" i="16"/>
  <c r="F1" i="16"/>
  <c r="A1" i="16"/>
  <c r="G52" i="15"/>
  <c r="E52" i="15"/>
  <c r="I50" i="15"/>
  <c r="G50" i="15"/>
  <c r="F50" i="15"/>
  <c r="E50" i="15"/>
  <c r="I49" i="15"/>
  <c r="G49" i="15"/>
  <c r="F49" i="15"/>
  <c r="E49" i="15"/>
  <c r="I48" i="15"/>
  <c r="G48" i="15"/>
  <c r="F48" i="15"/>
  <c r="E48" i="15"/>
  <c r="I44" i="15"/>
  <c r="G44" i="15"/>
  <c r="F44" i="15"/>
  <c r="E44" i="15"/>
  <c r="I43" i="15"/>
  <c r="G43" i="15"/>
  <c r="F43" i="15"/>
  <c r="E43" i="15"/>
  <c r="I42" i="15"/>
  <c r="G42" i="15"/>
  <c r="F42" i="15"/>
  <c r="E42" i="15"/>
  <c r="I40" i="15"/>
  <c r="H40" i="15"/>
  <c r="G40" i="15"/>
  <c r="F40" i="15"/>
  <c r="E40" i="15"/>
  <c r="G39" i="15"/>
  <c r="E39" i="15"/>
  <c r="I35" i="15"/>
  <c r="G35" i="15"/>
  <c r="F35" i="15"/>
  <c r="E35" i="15"/>
  <c r="I34" i="15"/>
  <c r="G34" i="15"/>
  <c r="F34" i="15"/>
  <c r="E34" i="15"/>
  <c r="I33" i="15"/>
  <c r="G33" i="15"/>
  <c r="F33" i="15"/>
  <c r="E33" i="15"/>
  <c r="I32" i="15"/>
  <c r="G32" i="15"/>
  <c r="F32" i="15"/>
  <c r="E32" i="15"/>
  <c r="I31" i="15"/>
  <c r="G31" i="15"/>
  <c r="F31" i="15"/>
  <c r="E31" i="15"/>
  <c r="I30" i="15"/>
  <c r="G30" i="15"/>
  <c r="F30" i="15"/>
  <c r="E30" i="15"/>
  <c r="I29" i="15"/>
  <c r="G29" i="15"/>
  <c r="F29" i="15"/>
  <c r="E29" i="15"/>
  <c r="I27" i="15"/>
  <c r="H27" i="15"/>
  <c r="G27" i="15"/>
  <c r="F27" i="15"/>
  <c r="E27" i="15"/>
  <c r="G26" i="15"/>
  <c r="E26" i="15"/>
  <c r="I21" i="15"/>
  <c r="G21" i="15"/>
  <c r="F21" i="15"/>
  <c r="E21" i="15"/>
  <c r="I20" i="15"/>
  <c r="G20" i="15"/>
  <c r="F20" i="15"/>
  <c r="E20" i="15"/>
  <c r="G19" i="15"/>
  <c r="E19" i="15"/>
  <c r="G15" i="15"/>
  <c r="E15" i="15"/>
  <c r="I13" i="15"/>
  <c r="G13" i="15"/>
  <c r="F13" i="15"/>
  <c r="E13" i="15"/>
  <c r="G12" i="15"/>
  <c r="E12" i="15"/>
  <c r="G11" i="15"/>
  <c r="E11" i="15"/>
  <c r="G10" i="15"/>
  <c r="E10" i="15"/>
  <c r="G9" i="15"/>
  <c r="E9" i="15"/>
  <c r="F1" i="15"/>
  <c r="A1" i="15"/>
  <c r="G27" i="14"/>
  <c r="E27" i="14"/>
  <c r="I25" i="14"/>
  <c r="G25" i="14"/>
  <c r="F25" i="14"/>
  <c r="E25" i="14"/>
  <c r="G24" i="14"/>
  <c r="E24" i="14"/>
  <c r="G20" i="14"/>
  <c r="E20" i="14"/>
  <c r="I18" i="14"/>
  <c r="H18" i="14"/>
  <c r="G18" i="14"/>
  <c r="F18" i="14"/>
  <c r="E18" i="14"/>
  <c r="G17" i="14"/>
  <c r="E17" i="14"/>
  <c r="I12" i="14"/>
  <c r="G12" i="14"/>
  <c r="F12" i="14"/>
  <c r="E12" i="14"/>
  <c r="I11" i="14"/>
  <c r="G11" i="14"/>
  <c r="F11" i="14"/>
  <c r="E11" i="14"/>
  <c r="G10" i="14"/>
  <c r="E10" i="14"/>
  <c r="G9" i="14"/>
  <c r="E9" i="14"/>
  <c r="F1" i="14"/>
  <c r="A1" i="14"/>
  <c r="G32" i="13"/>
  <c r="E32" i="13"/>
  <c r="I30" i="13"/>
  <c r="G30" i="13"/>
  <c r="F30" i="13"/>
  <c r="E30" i="13"/>
  <c r="I29" i="13"/>
  <c r="G29" i="13"/>
  <c r="F29" i="13"/>
  <c r="E29" i="13"/>
  <c r="I27" i="13"/>
  <c r="H27" i="13"/>
  <c r="G27" i="13"/>
  <c r="F27" i="13"/>
  <c r="E27" i="13"/>
  <c r="G26" i="13"/>
  <c r="E26" i="13"/>
  <c r="I22" i="13"/>
  <c r="G22" i="13"/>
  <c r="F22" i="13"/>
  <c r="E22" i="13"/>
  <c r="I21" i="13"/>
  <c r="G21" i="13"/>
  <c r="F21" i="13"/>
  <c r="E21" i="13"/>
  <c r="I19" i="13"/>
  <c r="H19" i="13"/>
  <c r="G19" i="13"/>
  <c r="F19" i="13"/>
  <c r="E19" i="13"/>
  <c r="G18" i="13"/>
  <c r="E18" i="13"/>
  <c r="G14" i="13"/>
  <c r="E14" i="13"/>
  <c r="H12" i="13"/>
  <c r="G12" i="13"/>
  <c r="F12" i="13"/>
  <c r="E12" i="13"/>
  <c r="I11" i="13"/>
  <c r="H11" i="13"/>
  <c r="G11" i="13"/>
  <c r="F11" i="13"/>
  <c r="E11" i="13"/>
  <c r="G10" i="13"/>
  <c r="E10" i="13"/>
  <c r="G9" i="13"/>
  <c r="E9" i="13"/>
  <c r="F1" i="13"/>
  <c r="A1" i="13"/>
  <c r="I84" i="12"/>
  <c r="G84" i="12"/>
  <c r="F84" i="12"/>
  <c r="E84" i="12"/>
  <c r="I82" i="12"/>
  <c r="H82" i="12"/>
  <c r="G82" i="12"/>
  <c r="F82" i="12"/>
  <c r="E82" i="12"/>
  <c r="G81" i="12"/>
  <c r="E81" i="12"/>
  <c r="I76" i="12"/>
  <c r="G76" i="12"/>
  <c r="F76" i="12"/>
  <c r="E76" i="12"/>
  <c r="I72" i="12"/>
  <c r="G72" i="12"/>
  <c r="F72" i="12"/>
  <c r="E72" i="12"/>
  <c r="I71" i="12"/>
  <c r="G71" i="12"/>
  <c r="F71" i="12"/>
  <c r="E71" i="12"/>
  <c r="I69" i="12"/>
  <c r="H69" i="12"/>
  <c r="G69" i="12"/>
  <c r="F69" i="12"/>
  <c r="E69" i="12"/>
  <c r="G68" i="12"/>
  <c r="E68" i="12"/>
  <c r="I64" i="12"/>
  <c r="G64" i="12"/>
  <c r="F64" i="12"/>
  <c r="E64" i="12"/>
  <c r="I63" i="12"/>
  <c r="G63" i="12"/>
  <c r="F63" i="12"/>
  <c r="E63" i="12"/>
  <c r="I62" i="12"/>
  <c r="G62" i="12"/>
  <c r="F62" i="12"/>
  <c r="E62" i="12"/>
  <c r="I61" i="12"/>
  <c r="G61" i="12"/>
  <c r="F61" i="12"/>
  <c r="E61" i="12"/>
  <c r="I59" i="12"/>
  <c r="H59" i="12"/>
  <c r="G59" i="12"/>
  <c r="F59" i="12"/>
  <c r="E59" i="12"/>
  <c r="G58" i="12"/>
  <c r="E58" i="12"/>
  <c r="I53" i="12"/>
  <c r="G53" i="12"/>
  <c r="F53" i="12"/>
  <c r="E53" i="12"/>
  <c r="I49" i="12"/>
  <c r="G49" i="12"/>
  <c r="F49" i="12"/>
  <c r="E49" i="12"/>
  <c r="I48" i="12"/>
  <c r="G48" i="12"/>
  <c r="F48" i="12"/>
  <c r="E48" i="12"/>
  <c r="I46" i="12"/>
  <c r="H46" i="12"/>
  <c r="G46" i="12"/>
  <c r="F46" i="12"/>
  <c r="E46" i="12"/>
  <c r="G45" i="12"/>
  <c r="E45" i="12"/>
  <c r="I40" i="12"/>
  <c r="G40" i="12"/>
  <c r="F40" i="12"/>
  <c r="E40" i="12"/>
  <c r="I39" i="12"/>
  <c r="G39" i="12"/>
  <c r="F39" i="12"/>
  <c r="E39" i="12"/>
  <c r="BQ38" i="12"/>
  <c r="BP38" i="12"/>
  <c r="BO38" i="12"/>
  <c r="BN38" i="12"/>
  <c r="BM38" i="12"/>
  <c r="BL38" i="12"/>
  <c r="BK38" i="12"/>
  <c r="BJ38" i="12"/>
  <c r="BI38" i="12"/>
  <c r="BH38" i="12"/>
  <c r="BG38" i="12"/>
  <c r="BF38" i="12"/>
  <c r="BE38" i="12"/>
  <c r="BD38" i="12"/>
  <c r="BC38" i="12"/>
  <c r="BB38" i="12"/>
  <c r="BA38" i="12"/>
  <c r="AZ38" i="12"/>
  <c r="AY38" i="12"/>
  <c r="AX38" i="12"/>
  <c r="AW38" i="12"/>
  <c r="AV38" i="12"/>
  <c r="AU38" i="12"/>
  <c r="AT38" i="12"/>
  <c r="AS38" i="12"/>
  <c r="AR38" i="12"/>
  <c r="AQ38" i="12"/>
  <c r="AP38" i="12"/>
  <c r="AO38" i="12"/>
  <c r="AN38" i="12"/>
  <c r="AM38" i="12"/>
  <c r="AL38" i="12"/>
  <c r="AK38" i="12"/>
  <c r="AJ38" i="12"/>
  <c r="AI38" i="12"/>
  <c r="AH38" i="12"/>
  <c r="AG38" i="12"/>
  <c r="AF38" i="12"/>
  <c r="AE38" i="12"/>
  <c r="AD38" i="12"/>
  <c r="AC38" i="12"/>
  <c r="AB38" i="12"/>
  <c r="AA38" i="12"/>
  <c r="Z38" i="12"/>
  <c r="Y38" i="12"/>
  <c r="X38" i="12"/>
  <c r="W38" i="12"/>
  <c r="V38" i="12"/>
  <c r="U38" i="12"/>
  <c r="T38" i="12"/>
  <c r="S38" i="12"/>
  <c r="R38" i="12"/>
  <c r="Q38" i="12"/>
  <c r="P38" i="12"/>
  <c r="O38" i="12"/>
  <c r="N38" i="12"/>
  <c r="M38" i="12"/>
  <c r="L38" i="12"/>
  <c r="K38" i="12"/>
  <c r="J38" i="12"/>
  <c r="I38" i="12"/>
  <c r="G38" i="12"/>
  <c r="F38" i="12"/>
  <c r="E38" i="12"/>
  <c r="G37" i="12"/>
  <c r="E37" i="12"/>
  <c r="I32" i="12"/>
  <c r="G32" i="12"/>
  <c r="F32" i="12"/>
  <c r="E32" i="12"/>
  <c r="I31" i="12"/>
  <c r="G31" i="12"/>
  <c r="F31" i="12"/>
  <c r="E31" i="12"/>
  <c r="BQ30" i="12"/>
  <c r="BP30" i="12"/>
  <c r="BO30" i="12"/>
  <c r="BN30" i="12"/>
  <c r="BM30" i="12"/>
  <c r="BL30" i="12"/>
  <c r="BK30" i="12"/>
  <c r="BJ30" i="12"/>
  <c r="BI30" i="12"/>
  <c r="BH30" i="12"/>
  <c r="BG30" i="12"/>
  <c r="BF30" i="12"/>
  <c r="BE30" i="12"/>
  <c r="BD30" i="12"/>
  <c r="BC30" i="12"/>
  <c r="BB30" i="12"/>
  <c r="BA30" i="12"/>
  <c r="AZ30" i="12"/>
  <c r="AY30" i="12"/>
  <c r="AX30" i="12"/>
  <c r="AW30" i="12"/>
  <c r="AV30" i="12"/>
  <c r="AU30" i="12"/>
  <c r="AT30" i="12"/>
  <c r="AS30" i="12"/>
  <c r="AR30" i="12"/>
  <c r="AQ30" i="12"/>
  <c r="AP30" i="12"/>
  <c r="AO30" i="12"/>
  <c r="AN30" i="12"/>
  <c r="AM30" i="12"/>
  <c r="AL30" i="12"/>
  <c r="AK30" i="12"/>
  <c r="AJ30" i="12"/>
  <c r="AI30" i="12"/>
  <c r="AH30" i="12"/>
  <c r="AG30" i="12"/>
  <c r="AF30" i="12"/>
  <c r="AE30" i="12"/>
  <c r="AD30" i="12"/>
  <c r="AC30" i="12"/>
  <c r="AB30" i="12"/>
  <c r="AA30" i="12"/>
  <c r="Z30" i="12"/>
  <c r="Y30" i="12"/>
  <c r="X30" i="12"/>
  <c r="W30" i="12"/>
  <c r="V30" i="12"/>
  <c r="U30" i="12"/>
  <c r="T30" i="12"/>
  <c r="S30" i="12"/>
  <c r="R30" i="12"/>
  <c r="Q30" i="12"/>
  <c r="P30" i="12"/>
  <c r="O30" i="12"/>
  <c r="N30" i="12"/>
  <c r="M30" i="12"/>
  <c r="L30" i="12"/>
  <c r="K30" i="12"/>
  <c r="J30" i="12"/>
  <c r="I30" i="12"/>
  <c r="G30" i="12"/>
  <c r="F30" i="12"/>
  <c r="E30" i="12"/>
  <c r="I25" i="12"/>
  <c r="H25" i="12"/>
  <c r="G25" i="12"/>
  <c r="F25" i="12"/>
  <c r="E25" i="12"/>
  <c r="H24" i="12"/>
  <c r="G24" i="12"/>
  <c r="F24" i="12"/>
  <c r="E24" i="12"/>
  <c r="G23" i="12"/>
  <c r="E23" i="12"/>
  <c r="G22" i="12"/>
  <c r="E22" i="12"/>
  <c r="I17" i="12"/>
  <c r="G17" i="12"/>
  <c r="F17" i="12"/>
  <c r="E17" i="12"/>
  <c r="I16" i="12"/>
  <c r="G16" i="12"/>
  <c r="F16" i="12"/>
  <c r="E16" i="12"/>
  <c r="G15" i="12"/>
  <c r="E15" i="12"/>
  <c r="I10" i="12"/>
  <c r="G10" i="12"/>
  <c r="F10" i="12"/>
  <c r="E10" i="12"/>
  <c r="G9" i="12"/>
  <c r="E9" i="12"/>
  <c r="F1" i="12"/>
  <c r="A1" i="12"/>
  <c r="I26" i="11"/>
  <c r="G26" i="11"/>
  <c r="F26" i="11"/>
  <c r="E26" i="11"/>
  <c r="I25" i="11"/>
  <c r="G25" i="11"/>
  <c r="F25" i="11"/>
  <c r="E25" i="11"/>
  <c r="I23" i="11"/>
  <c r="H23" i="11"/>
  <c r="G23" i="11"/>
  <c r="F23" i="11"/>
  <c r="E23" i="11"/>
  <c r="G22" i="11"/>
  <c r="E22" i="11"/>
  <c r="H17" i="11"/>
  <c r="G17" i="11"/>
  <c r="F17" i="11"/>
  <c r="E17" i="11"/>
  <c r="G16" i="11"/>
  <c r="E16" i="11"/>
  <c r="I11" i="11"/>
  <c r="G11" i="11"/>
  <c r="F11" i="11"/>
  <c r="E11" i="11"/>
  <c r="G10" i="11"/>
  <c r="E10" i="11"/>
  <c r="G9" i="11"/>
  <c r="E9" i="11"/>
  <c r="F1" i="11"/>
  <c r="A1" i="11"/>
  <c r="I42" i="10"/>
  <c r="G42" i="10"/>
  <c r="F42" i="10"/>
  <c r="E42" i="10"/>
  <c r="I41" i="10"/>
  <c r="G41" i="10"/>
  <c r="F41" i="10"/>
  <c r="E41" i="10"/>
  <c r="G40" i="10"/>
  <c r="E40" i="10"/>
  <c r="G39" i="10"/>
  <c r="E39" i="10"/>
  <c r="I34" i="10"/>
  <c r="G34" i="10"/>
  <c r="F34" i="10"/>
  <c r="E34" i="10"/>
  <c r="G33" i="10"/>
  <c r="E33" i="10"/>
  <c r="I28" i="10"/>
  <c r="H28" i="10"/>
  <c r="G28" i="10"/>
  <c r="F28" i="10"/>
  <c r="E28" i="10"/>
  <c r="I27" i="10"/>
  <c r="H27" i="10"/>
  <c r="G27" i="10"/>
  <c r="F27" i="10"/>
  <c r="E27" i="10"/>
  <c r="I23" i="10"/>
  <c r="G23" i="10"/>
  <c r="F23" i="10"/>
  <c r="E23" i="10"/>
  <c r="I22" i="10"/>
  <c r="G22" i="10"/>
  <c r="F22" i="10"/>
  <c r="E22" i="10"/>
  <c r="I21" i="10"/>
  <c r="G21" i="10"/>
  <c r="F21" i="10"/>
  <c r="E21" i="10"/>
  <c r="I19" i="10"/>
  <c r="H19" i="10"/>
  <c r="G19" i="10"/>
  <c r="F19" i="10"/>
  <c r="E19" i="10"/>
  <c r="G18" i="10"/>
  <c r="E18" i="10"/>
  <c r="I13" i="10"/>
  <c r="G13" i="10"/>
  <c r="F13" i="10"/>
  <c r="E13" i="10"/>
  <c r="I12" i="10"/>
  <c r="H12" i="10"/>
  <c r="G12" i="10"/>
  <c r="F12" i="10"/>
  <c r="E12" i="10"/>
  <c r="BQ11" i="10"/>
  <c r="BP11" i="10"/>
  <c r="BO11" i="10"/>
  <c r="BN11" i="10"/>
  <c r="BM11" i="10"/>
  <c r="BL11" i="10"/>
  <c r="BK11" i="10"/>
  <c r="BJ11" i="10"/>
  <c r="BI11" i="10"/>
  <c r="BH11" i="10"/>
  <c r="BG11" i="10"/>
  <c r="BF11" i="10"/>
  <c r="BE11" i="10"/>
  <c r="BD11" i="10"/>
  <c r="BC11" i="10"/>
  <c r="BB11" i="10"/>
  <c r="BA11" i="10"/>
  <c r="AZ11" i="10"/>
  <c r="AY11" i="10"/>
  <c r="AX11" i="10"/>
  <c r="AW11" i="10"/>
  <c r="AV11" i="10"/>
  <c r="AU11" i="10"/>
  <c r="AT11" i="10"/>
  <c r="AS11" i="10"/>
  <c r="AR11" i="10"/>
  <c r="AQ11" i="10"/>
  <c r="AP11" i="10"/>
  <c r="AO11" i="10"/>
  <c r="AN11" i="10"/>
  <c r="AM11" i="10"/>
  <c r="AL11" i="10"/>
  <c r="AK11" i="10"/>
  <c r="AJ11" i="10"/>
  <c r="AI11" i="10"/>
  <c r="AH11" i="10"/>
  <c r="AG11" i="10"/>
  <c r="AF11" i="10"/>
  <c r="AE11" i="10"/>
  <c r="AD11" i="10"/>
  <c r="AC11" i="10"/>
  <c r="AB11" i="10"/>
  <c r="AA11" i="10"/>
  <c r="Z11" i="10"/>
  <c r="Y11" i="10"/>
  <c r="X11" i="10"/>
  <c r="W11" i="10"/>
  <c r="V11" i="10"/>
  <c r="U11" i="10"/>
  <c r="T11" i="10"/>
  <c r="S11" i="10"/>
  <c r="R11" i="10"/>
  <c r="Q11" i="10"/>
  <c r="P11" i="10"/>
  <c r="O11" i="10"/>
  <c r="N11" i="10"/>
  <c r="M11" i="10"/>
  <c r="L11" i="10"/>
  <c r="K11" i="10"/>
  <c r="J11" i="10"/>
  <c r="I11" i="10"/>
  <c r="G11" i="10"/>
  <c r="F11" i="10"/>
  <c r="E11" i="10"/>
  <c r="G10" i="10"/>
  <c r="E10" i="10"/>
  <c r="G9" i="10"/>
  <c r="E9" i="10"/>
  <c r="F1" i="10"/>
  <c r="A1" i="10"/>
  <c r="I37" i="9"/>
  <c r="G37" i="9"/>
  <c r="F37" i="9"/>
  <c r="E37" i="9"/>
  <c r="I35" i="9"/>
  <c r="H35" i="9"/>
  <c r="G35" i="9"/>
  <c r="F35" i="9"/>
  <c r="E35" i="9"/>
  <c r="G34" i="9"/>
  <c r="E34" i="9"/>
  <c r="H29" i="9"/>
  <c r="G29" i="9"/>
  <c r="F29" i="9"/>
  <c r="E29" i="9"/>
  <c r="H28" i="9"/>
  <c r="G28" i="9"/>
  <c r="F28" i="9"/>
  <c r="E28" i="9"/>
  <c r="I23" i="9"/>
  <c r="H23" i="9"/>
  <c r="G23" i="9"/>
  <c r="F23" i="9"/>
  <c r="E23" i="9"/>
  <c r="I22" i="9"/>
  <c r="H22" i="9"/>
  <c r="G22" i="9"/>
  <c r="F22" i="9"/>
  <c r="E22" i="9"/>
  <c r="I17" i="9"/>
  <c r="G17" i="9"/>
  <c r="F17" i="9"/>
  <c r="E17" i="9"/>
  <c r="G16" i="9"/>
  <c r="E16" i="9"/>
  <c r="I12" i="9"/>
  <c r="G12" i="9"/>
  <c r="F12" i="9"/>
  <c r="E12" i="9"/>
  <c r="I10" i="9"/>
  <c r="H10" i="9"/>
  <c r="G10" i="9"/>
  <c r="F10" i="9"/>
  <c r="E10" i="9"/>
  <c r="G9" i="9"/>
  <c r="E9" i="9"/>
  <c r="F1" i="9"/>
  <c r="A1" i="9"/>
  <c r="H9" i="8"/>
  <c r="G9" i="8"/>
  <c r="F9" i="8"/>
  <c r="E9" i="8"/>
  <c r="F1" i="8"/>
  <c r="A1" i="8"/>
  <c r="F1" i="7"/>
  <c r="A1" i="7"/>
  <c r="F357" i="6"/>
  <c r="G356" i="6"/>
  <c r="F356" i="6"/>
  <c r="E356" i="6"/>
  <c r="I351" i="6"/>
  <c r="I352" i="6" s="1"/>
  <c r="H351" i="6"/>
  <c r="G351" i="6"/>
  <c r="F351" i="6"/>
  <c r="E351" i="6"/>
  <c r="I346" i="6"/>
  <c r="H346" i="6"/>
  <c r="G346" i="6"/>
  <c r="F346" i="6"/>
  <c r="E346" i="6"/>
  <c r="G341" i="6"/>
  <c r="F341" i="6"/>
  <c r="F342" i="6" s="1"/>
  <c r="E341" i="6"/>
  <c r="I336" i="6"/>
  <c r="I337" i="6" s="1"/>
  <c r="H336" i="6"/>
  <c r="G336" i="6"/>
  <c r="F336" i="6"/>
  <c r="E336" i="6"/>
  <c r="I331" i="6"/>
  <c r="H331" i="6"/>
  <c r="G331" i="6"/>
  <c r="F331" i="6"/>
  <c r="E331" i="6"/>
  <c r="G326" i="6"/>
  <c r="F326" i="6"/>
  <c r="F327" i="6" s="1"/>
  <c r="E326" i="6"/>
  <c r="G325" i="6"/>
  <c r="F325" i="6"/>
  <c r="E325" i="6"/>
  <c r="I320" i="6"/>
  <c r="H320" i="6"/>
  <c r="G320" i="6"/>
  <c r="F320" i="6"/>
  <c r="E320" i="6"/>
  <c r="I319" i="6"/>
  <c r="I321" i="6" s="1"/>
  <c r="H319" i="6"/>
  <c r="G319" i="6"/>
  <c r="F319" i="6"/>
  <c r="E319" i="6"/>
  <c r="G318" i="6"/>
  <c r="F318" i="6"/>
  <c r="E318" i="6"/>
  <c r="I313" i="6"/>
  <c r="H313" i="6"/>
  <c r="G313" i="6"/>
  <c r="F313" i="6"/>
  <c r="E313" i="6"/>
  <c r="I312" i="6"/>
  <c r="H312" i="6"/>
  <c r="G312" i="6"/>
  <c r="F312" i="6"/>
  <c r="E312" i="6"/>
  <c r="G311" i="6"/>
  <c r="F311" i="6"/>
  <c r="E311" i="6"/>
  <c r="F307" i="6"/>
  <c r="G306" i="6"/>
  <c r="F306" i="6"/>
  <c r="E306" i="6"/>
  <c r="I301" i="6"/>
  <c r="I302" i="6" s="1"/>
  <c r="H301" i="6"/>
  <c r="G301" i="6"/>
  <c r="F301" i="6"/>
  <c r="E301" i="6"/>
  <c r="I296" i="6"/>
  <c r="H296" i="6"/>
  <c r="G296" i="6"/>
  <c r="F296" i="6"/>
  <c r="E296" i="6"/>
  <c r="I290" i="6"/>
  <c r="H290" i="6"/>
  <c r="G290" i="6"/>
  <c r="F290" i="6"/>
  <c r="E290" i="6"/>
  <c r="G289" i="6"/>
  <c r="E289" i="6"/>
  <c r="I283" i="6"/>
  <c r="H283" i="6"/>
  <c r="G283" i="6"/>
  <c r="F283" i="6"/>
  <c r="E283" i="6"/>
  <c r="I282" i="6"/>
  <c r="H282" i="6"/>
  <c r="G282" i="6"/>
  <c r="F282" i="6"/>
  <c r="E282" i="6"/>
  <c r="G281" i="6"/>
  <c r="E281" i="6"/>
  <c r="I276" i="6"/>
  <c r="G276" i="6"/>
  <c r="F276" i="6"/>
  <c r="E276" i="6"/>
  <c r="I275" i="6"/>
  <c r="H275" i="6"/>
  <c r="G275" i="6"/>
  <c r="F275" i="6"/>
  <c r="E275" i="6"/>
  <c r="I270" i="6"/>
  <c r="G270" i="6"/>
  <c r="F270" i="6"/>
  <c r="E270" i="6"/>
  <c r="G265" i="6"/>
  <c r="E265" i="6"/>
  <c r="G264" i="6"/>
  <c r="E264" i="6"/>
  <c r="I259" i="6"/>
  <c r="H259" i="6"/>
  <c r="G259" i="6"/>
  <c r="F259" i="6"/>
  <c r="E259" i="6"/>
  <c r="G258" i="6"/>
  <c r="E258" i="6"/>
  <c r="G257" i="6"/>
  <c r="E257" i="6"/>
  <c r="G256" i="6"/>
  <c r="E256" i="6"/>
  <c r="I250" i="6"/>
  <c r="H250" i="6"/>
  <c r="G250" i="6"/>
  <c r="F250" i="6"/>
  <c r="E250" i="6"/>
  <c r="I249" i="6"/>
  <c r="H249" i="6"/>
  <c r="G249" i="6"/>
  <c r="F249" i="6"/>
  <c r="E249" i="6"/>
  <c r="G248" i="6"/>
  <c r="E248" i="6"/>
  <c r="G247" i="6"/>
  <c r="E247" i="6"/>
  <c r="I242" i="6"/>
  <c r="H242" i="6"/>
  <c r="G242" i="6"/>
  <c r="F242" i="6"/>
  <c r="E242" i="6"/>
  <c r="I241" i="6"/>
  <c r="H241" i="6"/>
  <c r="G241" i="6"/>
  <c r="F241" i="6"/>
  <c r="E241" i="6"/>
  <c r="G240" i="6"/>
  <c r="E240" i="6"/>
  <c r="G239" i="6"/>
  <c r="E239" i="6"/>
  <c r="I234" i="6"/>
  <c r="H234" i="6"/>
  <c r="G234" i="6"/>
  <c r="F234" i="6"/>
  <c r="E234" i="6"/>
  <c r="I233" i="6"/>
  <c r="H233" i="6"/>
  <c r="G233" i="6"/>
  <c r="F233" i="6"/>
  <c r="E233" i="6"/>
  <c r="G232" i="6"/>
  <c r="E232" i="6"/>
  <c r="G231" i="6"/>
  <c r="E231" i="6"/>
  <c r="I225" i="6"/>
  <c r="G225" i="6"/>
  <c r="F225" i="6"/>
  <c r="E225" i="6"/>
  <c r="I224" i="6"/>
  <c r="G224" i="6"/>
  <c r="F224" i="6"/>
  <c r="E224" i="6"/>
  <c r="I223" i="6"/>
  <c r="G223" i="6"/>
  <c r="F223" i="6"/>
  <c r="E223" i="6"/>
  <c r="G222" i="6"/>
  <c r="E222" i="6"/>
  <c r="I217" i="6"/>
  <c r="G217" i="6"/>
  <c r="F217" i="6"/>
  <c r="E217" i="6"/>
  <c r="I216" i="6"/>
  <c r="H216" i="6"/>
  <c r="G216" i="6"/>
  <c r="F216" i="6"/>
  <c r="E216" i="6"/>
  <c r="G215" i="6"/>
  <c r="F215" i="6"/>
  <c r="E215" i="6"/>
  <c r="I210" i="6"/>
  <c r="G210" i="6"/>
  <c r="F210" i="6"/>
  <c r="E210" i="6"/>
  <c r="I209" i="6"/>
  <c r="H209" i="6"/>
  <c r="G209" i="6"/>
  <c r="F209" i="6"/>
  <c r="E209" i="6"/>
  <c r="G208" i="6"/>
  <c r="F208" i="6"/>
  <c r="E208" i="6"/>
  <c r="I203" i="6"/>
  <c r="G203" i="6"/>
  <c r="F203" i="6"/>
  <c r="E203" i="6"/>
  <c r="I202" i="6"/>
  <c r="H202" i="6"/>
  <c r="G202" i="6"/>
  <c r="F202" i="6"/>
  <c r="E202" i="6"/>
  <c r="G201" i="6"/>
  <c r="F201" i="6"/>
  <c r="E201" i="6"/>
  <c r="G200" i="6"/>
  <c r="E200" i="6"/>
  <c r="G199" i="6"/>
  <c r="E199" i="6"/>
  <c r="I194" i="6"/>
  <c r="G194" i="6"/>
  <c r="F194" i="6"/>
  <c r="E194" i="6"/>
  <c r="I189" i="6"/>
  <c r="G189" i="6"/>
  <c r="F189" i="6"/>
  <c r="E189" i="6"/>
  <c r="I188" i="6"/>
  <c r="H188" i="6"/>
  <c r="G188" i="6"/>
  <c r="F188" i="6"/>
  <c r="E188" i="6"/>
  <c r="I183" i="6"/>
  <c r="H183" i="6"/>
  <c r="G183" i="6"/>
  <c r="F183" i="6"/>
  <c r="E183" i="6"/>
  <c r="I182" i="6"/>
  <c r="H182" i="6"/>
  <c r="G182" i="6"/>
  <c r="F182" i="6"/>
  <c r="E182" i="6"/>
  <c r="G181" i="6"/>
  <c r="F181" i="6"/>
  <c r="E181" i="6"/>
  <c r="I176" i="6"/>
  <c r="H176" i="6"/>
  <c r="G176" i="6"/>
  <c r="F176" i="6"/>
  <c r="E176" i="6"/>
  <c r="G175" i="6"/>
  <c r="F175" i="6"/>
  <c r="E175" i="6"/>
  <c r="G169" i="6"/>
  <c r="F169" i="6"/>
  <c r="E169" i="6"/>
  <c r="G168" i="6"/>
  <c r="E168" i="6"/>
  <c r="I163" i="6"/>
  <c r="G163" i="6"/>
  <c r="F163" i="6"/>
  <c r="E163" i="6"/>
  <c r="I162" i="6"/>
  <c r="G162" i="6"/>
  <c r="F162" i="6"/>
  <c r="E162" i="6"/>
  <c r="I161" i="6"/>
  <c r="G161" i="6"/>
  <c r="F161" i="6"/>
  <c r="E161" i="6"/>
  <c r="G160" i="6"/>
  <c r="E160" i="6"/>
  <c r="I155" i="6"/>
  <c r="G155" i="6"/>
  <c r="F155" i="6"/>
  <c r="E155" i="6"/>
  <c r="I154" i="6"/>
  <c r="H154" i="6"/>
  <c r="G154" i="6"/>
  <c r="F154" i="6"/>
  <c r="E154" i="6"/>
  <c r="G153" i="6"/>
  <c r="F153" i="6"/>
  <c r="E153" i="6"/>
  <c r="I148" i="6"/>
  <c r="G148" i="6"/>
  <c r="F148" i="6"/>
  <c r="E148" i="6"/>
  <c r="I147" i="6"/>
  <c r="H147" i="6"/>
  <c r="G147" i="6"/>
  <c r="F147" i="6"/>
  <c r="E147" i="6"/>
  <c r="G146" i="6"/>
  <c r="F146" i="6"/>
  <c r="E146" i="6"/>
  <c r="I141" i="6"/>
  <c r="G141" i="6"/>
  <c r="F141" i="6"/>
  <c r="E141" i="6"/>
  <c r="I140" i="6"/>
  <c r="H140" i="6"/>
  <c r="G140" i="6"/>
  <c r="F140" i="6"/>
  <c r="E140" i="6"/>
  <c r="G139" i="6"/>
  <c r="F139" i="6"/>
  <c r="E139" i="6"/>
  <c r="G138" i="6"/>
  <c r="E138" i="6"/>
  <c r="G137" i="6"/>
  <c r="E137" i="6"/>
  <c r="I132" i="6"/>
  <c r="G132" i="6"/>
  <c r="F132" i="6"/>
  <c r="E132" i="6"/>
  <c r="I127" i="6"/>
  <c r="G127" i="6"/>
  <c r="F127" i="6"/>
  <c r="E127" i="6"/>
  <c r="I126" i="6"/>
  <c r="H126" i="6"/>
  <c r="G126" i="6"/>
  <c r="F126" i="6"/>
  <c r="E126" i="6"/>
  <c r="I121" i="6"/>
  <c r="H121" i="6"/>
  <c r="G121" i="6"/>
  <c r="F121" i="6"/>
  <c r="E121" i="6"/>
  <c r="I120" i="6"/>
  <c r="H120" i="6"/>
  <c r="G120" i="6"/>
  <c r="F120" i="6"/>
  <c r="E120" i="6"/>
  <c r="G119" i="6"/>
  <c r="F119" i="6"/>
  <c r="E119" i="6"/>
  <c r="I114" i="6"/>
  <c r="H114" i="6"/>
  <c r="G114" i="6"/>
  <c r="F114" i="6"/>
  <c r="E114" i="6"/>
  <c r="G113" i="6"/>
  <c r="F113" i="6"/>
  <c r="E113" i="6"/>
  <c r="H107" i="6"/>
  <c r="G107" i="6"/>
  <c r="F107" i="6"/>
  <c r="E107" i="6"/>
  <c r="I106" i="6"/>
  <c r="H106" i="6"/>
  <c r="G106" i="6"/>
  <c r="F106" i="6"/>
  <c r="E106" i="6"/>
  <c r="H101" i="6"/>
  <c r="G101" i="6"/>
  <c r="F101" i="6"/>
  <c r="E101" i="6"/>
  <c r="I100" i="6"/>
  <c r="H100" i="6"/>
  <c r="G100" i="6"/>
  <c r="F100" i="6"/>
  <c r="E100" i="6"/>
  <c r="I99" i="6"/>
  <c r="G99" i="6"/>
  <c r="F99" i="6"/>
  <c r="E99" i="6"/>
  <c r="H94" i="6"/>
  <c r="G94" i="6"/>
  <c r="F94" i="6"/>
  <c r="E94" i="6"/>
  <c r="I93" i="6"/>
  <c r="H93" i="6"/>
  <c r="G93" i="6"/>
  <c r="F93" i="6"/>
  <c r="E93" i="6"/>
  <c r="I92" i="6"/>
  <c r="H92" i="6"/>
  <c r="G92" i="6"/>
  <c r="F92" i="6"/>
  <c r="E92" i="6"/>
  <c r="H87" i="6"/>
  <c r="G87" i="6"/>
  <c r="F87" i="6"/>
  <c r="E87" i="6"/>
  <c r="I86" i="6"/>
  <c r="H86" i="6"/>
  <c r="G86" i="6"/>
  <c r="F86" i="6"/>
  <c r="E86" i="6"/>
  <c r="H81" i="6"/>
  <c r="G81" i="6"/>
  <c r="F81" i="6"/>
  <c r="E81" i="6"/>
  <c r="I80" i="6"/>
  <c r="H80" i="6"/>
  <c r="G80" i="6"/>
  <c r="F80" i="6"/>
  <c r="E80" i="6"/>
  <c r="I79" i="6"/>
  <c r="G79" i="6"/>
  <c r="F79" i="6"/>
  <c r="E79" i="6"/>
  <c r="H74" i="6"/>
  <c r="G74" i="6"/>
  <c r="F74" i="6"/>
  <c r="E74" i="6"/>
  <c r="I73" i="6"/>
  <c r="H73" i="6"/>
  <c r="G73" i="6"/>
  <c r="F73" i="6"/>
  <c r="E73" i="6"/>
  <c r="I72" i="6"/>
  <c r="H72" i="6"/>
  <c r="G72" i="6"/>
  <c r="F72" i="6"/>
  <c r="E72" i="6"/>
  <c r="H67" i="6"/>
  <c r="G67" i="6"/>
  <c r="F67" i="6"/>
  <c r="E67" i="6"/>
  <c r="I66" i="6"/>
  <c r="H66" i="6"/>
  <c r="G66" i="6"/>
  <c r="F66" i="6"/>
  <c r="E66" i="6"/>
  <c r="H61" i="6"/>
  <c r="G61" i="6"/>
  <c r="F61" i="6"/>
  <c r="E61" i="6"/>
  <c r="I60" i="6"/>
  <c r="H60" i="6"/>
  <c r="G60" i="6"/>
  <c r="F60" i="6"/>
  <c r="E60" i="6"/>
  <c r="I59" i="6"/>
  <c r="G59" i="6"/>
  <c r="F59" i="6"/>
  <c r="E59" i="6"/>
  <c r="H54" i="6"/>
  <c r="G54" i="6"/>
  <c r="F54" i="6"/>
  <c r="E54" i="6"/>
  <c r="I53" i="6"/>
  <c r="H53" i="6"/>
  <c r="G53" i="6"/>
  <c r="F53" i="6"/>
  <c r="E53" i="6"/>
  <c r="I52" i="6"/>
  <c r="H52" i="6"/>
  <c r="G52" i="6"/>
  <c r="F52" i="6"/>
  <c r="E52" i="6"/>
  <c r="H47" i="6"/>
  <c r="G47" i="6"/>
  <c r="F47" i="6"/>
  <c r="E47" i="6"/>
  <c r="I46" i="6"/>
  <c r="H46" i="6"/>
  <c r="G46" i="6"/>
  <c r="F46" i="6"/>
  <c r="E46" i="6"/>
  <c r="H41" i="6"/>
  <c r="G41" i="6"/>
  <c r="F41" i="6"/>
  <c r="E41" i="6"/>
  <c r="I40" i="6"/>
  <c r="H40" i="6"/>
  <c r="G40" i="6"/>
  <c r="F40" i="6"/>
  <c r="E40" i="6"/>
  <c r="I39" i="6"/>
  <c r="G39" i="6"/>
  <c r="F39" i="6"/>
  <c r="E39" i="6"/>
  <c r="H34" i="6"/>
  <c r="G34" i="6"/>
  <c r="F34" i="6"/>
  <c r="E34" i="6"/>
  <c r="I33" i="6"/>
  <c r="H33" i="6"/>
  <c r="G33" i="6"/>
  <c r="F33" i="6"/>
  <c r="E33" i="6"/>
  <c r="I32" i="6"/>
  <c r="H32" i="6"/>
  <c r="G32" i="6"/>
  <c r="F32" i="6"/>
  <c r="E32" i="6"/>
  <c r="J28" i="6"/>
  <c r="J4" i="4" s="1"/>
  <c r="I23" i="6"/>
  <c r="H23" i="6"/>
  <c r="G23" i="6"/>
  <c r="F23" i="6"/>
  <c r="E23" i="6"/>
  <c r="I18" i="6"/>
  <c r="H18" i="6"/>
  <c r="G18" i="6"/>
  <c r="F18" i="6"/>
  <c r="E18" i="6"/>
  <c r="G17" i="6"/>
  <c r="F17" i="6"/>
  <c r="E17" i="6"/>
  <c r="I11" i="6"/>
  <c r="H11" i="6"/>
  <c r="G11" i="6"/>
  <c r="F11" i="6"/>
  <c r="E11" i="6"/>
  <c r="G10" i="6"/>
  <c r="F10" i="6"/>
  <c r="E10" i="6"/>
  <c r="G9" i="6"/>
  <c r="F9" i="6"/>
  <c r="E9" i="6"/>
  <c r="F1" i="6"/>
  <c r="A1" i="6"/>
  <c r="F1" i="5"/>
  <c r="A1" i="5"/>
  <c r="H11" i="10"/>
  <c r="H30" i="12"/>
  <c r="H38" i="12"/>
  <c r="F1" i="4"/>
  <c r="F95" i="3"/>
  <c r="F289" i="6" s="1"/>
  <c r="F89" i="3"/>
  <c r="F45" i="20" s="1"/>
  <c r="F86" i="3"/>
  <c r="F42" i="19" s="1"/>
  <c r="F44" i="19" s="1"/>
  <c r="F35" i="19" s="1"/>
  <c r="F85" i="3"/>
  <c r="I85" i="3" s="1"/>
  <c r="F84" i="3"/>
  <c r="F10" i="14" s="1"/>
  <c r="F83" i="3"/>
  <c r="F281" i="6" s="1"/>
  <c r="F77" i="3"/>
  <c r="F26" i="18" s="1"/>
  <c r="F76" i="3"/>
  <c r="F52" i="18" s="1"/>
  <c r="F75" i="3"/>
  <c r="F247" i="6" s="1"/>
  <c r="F74" i="3"/>
  <c r="F248" i="6" s="1"/>
  <c r="F71" i="3"/>
  <c r="F19" i="17" s="1"/>
  <c r="F67" i="3"/>
  <c r="F232" i="6" s="1"/>
  <c r="F63" i="3"/>
  <c r="F51" i="16" s="1"/>
  <c r="F62" i="3"/>
  <c r="F18" i="16" s="1"/>
  <c r="F61" i="3"/>
  <c r="F240" i="6" s="1"/>
  <c r="F53" i="3"/>
  <c r="F34" i="9" s="1"/>
  <c r="I38" i="9" s="1"/>
  <c r="F52" i="3"/>
  <c r="F26" i="15" s="1"/>
  <c r="F51" i="3"/>
  <c r="F39" i="15" s="1"/>
  <c r="F50" i="3"/>
  <c r="F18" i="13" s="1"/>
  <c r="F49" i="3"/>
  <c r="F22" i="11" s="1"/>
  <c r="F45" i="3"/>
  <c r="F27" i="19" s="1"/>
  <c r="F42" i="3"/>
  <c r="F68" i="12" s="1"/>
  <c r="F41" i="3"/>
  <c r="F58" i="12" s="1"/>
  <c r="I65" i="12" s="1"/>
  <c r="F40" i="3"/>
  <c r="F45" i="12" s="1"/>
  <c r="I50" i="12" s="1"/>
  <c r="F39" i="3"/>
  <c r="F10" i="13" s="1"/>
  <c r="F35" i="3"/>
  <c r="F23" i="12" s="1"/>
  <c r="F33" i="3"/>
  <c r="I33" i="3" s="1"/>
  <c r="F32" i="3"/>
  <c r="F12" i="15" s="1"/>
  <c r="F31" i="3"/>
  <c r="F22" i="12" s="1"/>
  <c r="F28" i="3"/>
  <c r="F24" i="14" s="1"/>
  <c r="F27" i="3"/>
  <c r="F200" i="6" s="1"/>
  <c r="F25" i="3"/>
  <c r="F17" i="14" s="1"/>
  <c r="F21" i="3"/>
  <c r="I21" i="3" s="1"/>
  <c r="F20" i="3"/>
  <c r="F19" i="3"/>
  <c r="I19" i="3" s="1"/>
  <c r="F18" i="3"/>
  <c r="F18" i="10" s="1"/>
  <c r="F17" i="3"/>
  <c r="F138" i="6" s="1"/>
  <c r="F15" i="3"/>
  <c r="F9" i="10" s="1"/>
  <c r="F6" i="3"/>
  <c r="I6" i="3" s="1"/>
  <c r="F64" i="3" s="1"/>
  <c r="F90" i="3"/>
  <c r="F31" i="20" s="1"/>
  <c r="F3" i="3"/>
  <c r="K2" i="3" s="1"/>
  <c r="F1" i="3"/>
  <c r="B106" i="2"/>
  <c r="A105" i="2"/>
  <c r="A103" i="2"/>
  <c r="B101" i="2"/>
  <c r="B100" i="2"/>
  <c r="A99" i="2"/>
  <c r="A97" i="2"/>
  <c r="A95" i="2"/>
  <c r="A93" i="2"/>
  <c r="A91" i="2"/>
  <c r="A89" i="2"/>
  <c r="A87" i="2"/>
  <c r="A85" i="2"/>
  <c r="A83" i="2"/>
  <c r="A81" i="2"/>
  <c r="A79" i="2"/>
  <c r="A77" i="2"/>
  <c r="A75" i="2"/>
  <c r="B73" i="2"/>
  <c r="B72" i="2"/>
  <c r="B71" i="2"/>
  <c r="B70" i="2"/>
  <c r="B69" i="2"/>
  <c r="B68" i="2"/>
  <c r="B67" i="2"/>
  <c r="A66" i="2"/>
  <c r="B64" i="2"/>
  <c r="B63" i="2"/>
  <c r="B62" i="2"/>
  <c r="B61" i="2"/>
  <c r="C60" i="2"/>
  <c r="C59" i="2"/>
  <c r="C58" i="2"/>
  <c r="B57" i="2"/>
  <c r="B56" i="2"/>
  <c r="B55" i="2"/>
  <c r="B54" i="2"/>
  <c r="B53" i="2"/>
  <c r="B52" i="2"/>
  <c r="B51" i="2"/>
  <c r="A50" i="2"/>
  <c r="A48" i="2"/>
  <c r="A44" i="2"/>
  <c r="A42" i="2"/>
  <c r="A40" i="2"/>
  <c r="A38" i="2"/>
  <c r="A36" i="2"/>
  <c r="A34" i="2"/>
  <c r="A32" i="2"/>
  <c r="A30" i="2"/>
  <c r="A28" i="2"/>
  <c r="A26" i="2"/>
  <c r="A24" i="2"/>
  <c r="A22" i="2"/>
  <c r="A20" i="2"/>
  <c r="A18" i="2"/>
  <c r="A16" i="2"/>
  <c r="A14" i="2"/>
  <c r="A12" i="2"/>
  <c r="A10" i="2"/>
  <c r="A8" i="2"/>
  <c r="A6" i="2"/>
  <c r="A1" i="2"/>
  <c r="I81" i="6" l="1"/>
  <c r="I87" i="6"/>
  <c r="I74" i="6"/>
  <c r="I47" i="6"/>
  <c r="I34" i="6"/>
  <c r="I41" i="6"/>
  <c r="I67" i="6"/>
  <c r="I54" i="6"/>
  <c r="I61" i="6"/>
  <c r="I101" i="6"/>
  <c r="I107" i="6"/>
  <c r="I94" i="6"/>
  <c r="I91" i="3"/>
  <c r="K11" i="44"/>
  <c r="L2" i="3"/>
  <c r="I20" i="3"/>
  <c r="I32" i="3"/>
  <c r="I42" i="3"/>
  <c r="I52" i="3"/>
  <c r="I64" i="3"/>
  <c r="I76" i="3"/>
  <c r="I86" i="3"/>
  <c r="M2" i="3"/>
  <c r="I45" i="3"/>
  <c r="I53" i="3"/>
  <c r="I67" i="3"/>
  <c r="I77" i="3"/>
  <c r="I89" i="3"/>
  <c r="K13" i="44"/>
  <c r="I90" i="3"/>
  <c r="I15" i="3"/>
  <c r="I25" i="3"/>
  <c r="I35" i="3"/>
  <c r="I17" i="3"/>
  <c r="I27" i="3"/>
  <c r="I39" i="3"/>
  <c r="I49" i="3"/>
  <c r="I61" i="3"/>
  <c r="I71" i="3"/>
  <c r="I83" i="3"/>
  <c r="I95" i="3"/>
  <c r="I18" i="3"/>
  <c r="I28" i="3"/>
  <c r="I40" i="3"/>
  <c r="I50" i="3"/>
  <c r="I62" i="3"/>
  <c r="I74" i="3"/>
  <c r="I84" i="3"/>
  <c r="I31" i="3"/>
  <c r="I41" i="3"/>
  <c r="I51" i="3"/>
  <c r="I63" i="3"/>
  <c r="I75" i="3"/>
  <c r="F9" i="16"/>
  <c r="I15" i="16" s="1"/>
  <c r="J4" i="40"/>
  <c r="J4" i="37"/>
  <c r="J4" i="34"/>
  <c r="J4" i="31"/>
  <c r="J4" i="28"/>
  <c r="J10" i="21"/>
  <c r="J4" i="22"/>
  <c r="J4" i="21"/>
  <c r="J32" i="20"/>
  <c r="J36" i="20" s="1"/>
  <c r="K33" i="20" s="1"/>
  <c r="K26" i="20" s="1"/>
  <c r="J74" i="20"/>
  <c r="J37" i="19"/>
  <c r="J4" i="20"/>
  <c r="J28" i="19"/>
  <c r="J10" i="18"/>
  <c r="J4" i="19"/>
  <c r="J4" i="17"/>
  <c r="J4" i="18"/>
  <c r="J4" i="16"/>
  <c r="J10" i="17"/>
  <c r="J10" i="16"/>
  <c r="J27" i="15"/>
  <c r="J40" i="15"/>
  <c r="J4" i="15"/>
  <c r="J4" i="14"/>
  <c r="J27" i="13"/>
  <c r="J82" i="12"/>
  <c r="J69" i="12"/>
  <c r="J4" i="13"/>
  <c r="J59" i="12"/>
  <c r="J19" i="13"/>
  <c r="J46" i="12"/>
  <c r="J23" i="11"/>
  <c r="J4" i="11"/>
  <c r="J19" i="10"/>
  <c r="J12" i="10"/>
  <c r="J4" i="10"/>
  <c r="J4" i="12"/>
  <c r="J4" i="9"/>
  <c r="J346" i="6"/>
  <c r="J347" i="6" s="1"/>
  <c r="J296" i="6"/>
  <c r="J297" i="6" s="1"/>
  <c r="J35" i="9"/>
  <c r="J259" i="6"/>
  <c r="J336" i="6"/>
  <c r="J337" i="6" s="1"/>
  <c r="J275" i="6"/>
  <c r="J10" i="9"/>
  <c r="J4" i="7"/>
  <c r="J351" i="6"/>
  <c r="J352" i="6" s="1"/>
  <c r="J301" i="6"/>
  <c r="J302" i="6" s="1"/>
  <c r="J320" i="6"/>
  <c r="J4" i="8"/>
  <c r="J312" i="6"/>
  <c r="J314" i="6" s="1"/>
  <c r="J126" i="6"/>
  <c r="J100" i="6"/>
  <c r="J46" i="6"/>
  <c r="J202" i="6"/>
  <c r="J106" i="6"/>
  <c r="J53" i="6"/>
  <c r="J23" i="6"/>
  <c r="J24" i="6" s="1"/>
  <c r="J3" i="4" s="1"/>
  <c r="J188" i="6"/>
  <c r="J60" i="6"/>
  <c r="J66" i="6"/>
  <c r="J73" i="6"/>
  <c r="J80" i="6"/>
  <c r="J140" i="6"/>
  <c r="J86" i="6"/>
  <c r="J33" i="6"/>
  <c r="K28" i="6"/>
  <c r="K4" i="4" s="1"/>
  <c r="F16" i="11"/>
  <c r="F39" i="10"/>
  <c r="F10" i="11"/>
  <c r="F47" i="3"/>
  <c r="F9" i="21" s="1"/>
  <c r="F57" i="3"/>
  <c r="I57" i="3" s="1"/>
  <c r="F69" i="3"/>
  <c r="F9" i="17" s="1"/>
  <c r="I15" i="17" s="1"/>
  <c r="F79" i="3"/>
  <c r="F9" i="18" s="1"/>
  <c r="I15" i="18" s="1"/>
  <c r="F91" i="3"/>
  <c r="F52" i="20" s="1"/>
  <c r="H28" i="35"/>
  <c r="H28" i="34"/>
  <c r="H28" i="36"/>
  <c r="H12" i="21"/>
  <c r="H28" i="25"/>
  <c r="J331" i="6"/>
  <c r="J332" i="6" s="1"/>
  <c r="F26" i="17"/>
  <c r="J28" i="17" s="1"/>
  <c r="F10" i="15"/>
  <c r="F37" i="12"/>
  <c r="I25" i="33"/>
  <c r="I25" i="32"/>
  <c r="I25" i="31"/>
  <c r="I25" i="24"/>
  <c r="I28" i="9"/>
  <c r="J36" i="9"/>
  <c r="F15" i="12"/>
  <c r="J18" i="12" s="1"/>
  <c r="F40" i="10"/>
  <c r="F16" i="3"/>
  <c r="I16" i="3" s="1"/>
  <c r="F26" i="3"/>
  <c r="F38" i="3"/>
  <c r="F48" i="3"/>
  <c r="F60" i="3"/>
  <c r="F70" i="3"/>
  <c r="F82" i="3"/>
  <c r="I82" i="3" s="1"/>
  <c r="F92" i="3"/>
  <c r="J93" i="6"/>
  <c r="F25" i="16"/>
  <c r="J27" i="16" s="1"/>
  <c r="F19" i="15"/>
  <c r="J22" i="15" s="1"/>
  <c r="I15" i="39"/>
  <c r="I15" i="38"/>
  <c r="I15" i="37"/>
  <c r="I15" i="26"/>
  <c r="J60" i="12"/>
  <c r="J27" i="10" s="1"/>
  <c r="J4" i="6"/>
  <c r="J11" i="6"/>
  <c r="J12" i="6" s="1"/>
  <c r="I12" i="39"/>
  <c r="I12" i="38"/>
  <c r="I12" i="37"/>
  <c r="I12" i="26"/>
  <c r="I12" i="13"/>
  <c r="J47" i="12"/>
  <c r="J25" i="12" s="1"/>
  <c r="F15" i="19"/>
  <c r="F9" i="14"/>
  <c r="F9" i="15"/>
  <c r="F9" i="12"/>
  <c r="F14" i="3"/>
  <c r="F22" i="3"/>
  <c r="F34" i="3"/>
  <c r="I34" i="3" s="1"/>
  <c r="F46" i="3"/>
  <c r="F56" i="3"/>
  <c r="I56" i="3" s="1"/>
  <c r="F68" i="3"/>
  <c r="F78" i="3"/>
  <c r="J40" i="6"/>
  <c r="I27" i="11"/>
  <c r="I24" i="10"/>
  <c r="I73" i="12"/>
  <c r="E13" i="30"/>
  <c r="E13" i="29"/>
  <c r="E13" i="28"/>
  <c r="E13" i="23"/>
  <c r="I23" i="13"/>
  <c r="G13" i="30"/>
  <c r="G13" i="29"/>
  <c r="G13" i="28"/>
  <c r="G13" i="23"/>
  <c r="E9" i="33"/>
  <c r="E9" i="32"/>
  <c r="E9" i="31"/>
  <c r="E9" i="24"/>
  <c r="G9" i="33"/>
  <c r="G9" i="32"/>
  <c r="G9" i="31"/>
  <c r="G9" i="24"/>
  <c r="I45" i="15"/>
  <c r="E10" i="30"/>
  <c r="E10" i="29"/>
  <c r="E10" i="28"/>
  <c r="E10" i="23"/>
  <c r="E9" i="30"/>
  <c r="E9" i="29"/>
  <c r="E9" i="28"/>
  <c r="E9" i="23"/>
  <c r="E14" i="35"/>
  <c r="E14" i="36"/>
  <c r="E14" i="34"/>
  <c r="E14" i="25"/>
  <c r="I36" i="15"/>
  <c r="G10" i="30"/>
  <c r="G10" i="28"/>
  <c r="G10" i="29"/>
  <c r="G10" i="23"/>
  <c r="G9" i="29"/>
  <c r="G9" i="30"/>
  <c r="G9" i="28"/>
  <c r="G9" i="23"/>
  <c r="G14" i="36"/>
  <c r="G14" i="34"/>
  <c r="G14" i="35"/>
  <c r="G14" i="25"/>
  <c r="E9" i="36"/>
  <c r="E9" i="35"/>
  <c r="E9" i="34"/>
  <c r="E9" i="25"/>
  <c r="G9" i="36"/>
  <c r="G9" i="34"/>
  <c r="G9" i="35"/>
  <c r="G9" i="25"/>
  <c r="E20" i="35"/>
  <c r="E20" i="36"/>
  <c r="E20" i="34"/>
  <c r="E20" i="25"/>
  <c r="E24" i="36"/>
  <c r="E24" i="35"/>
  <c r="E24" i="34"/>
  <c r="E24" i="25"/>
  <c r="G20" i="36"/>
  <c r="G20" i="34"/>
  <c r="G20" i="35"/>
  <c r="G20" i="25"/>
  <c r="G24" i="36"/>
  <c r="G24" i="35"/>
  <c r="G24" i="34"/>
  <c r="G24" i="25"/>
  <c r="G23" i="36"/>
  <c r="G23" i="35"/>
  <c r="G23" i="34"/>
  <c r="G23" i="25"/>
  <c r="E17" i="30"/>
  <c r="E17" i="29"/>
  <c r="E17" i="28"/>
  <c r="E17" i="23"/>
  <c r="G17" i="30"/>
  <c r="G17" i="29"/>
  <c r="G17" i="28"/>
  <c r="G17" i="23"/>
  <c r="E16" i="29"/>
  <c r="E16" i="30"/>
  <c r="E16" i="28"/>
  <c r="E16" i="23"/>
  <c r="G10" i="36"/>
  <c r="G10" i="35"/>
  <c r="G10" i="34"/>
  <c r="G10" i="25"/>
  <c r="E18" i="36"/>
  <c r="E18" i="35"/>
  <c r="E18" i="34"/>
  <c r="E18" i="25"/>
  <c r="G16" i="29"/>
  <c r="G16" i="30"/>
  <c r="G16" i="28"/>
  <c r="G16" i="23"/>
  <c r="E25" i="36"/>
  <c r="E25" i="35"/>
  <c r="E25" i="34"/>
  <c r="E25" i="25"/>
  <c r="G21" i="29"/>
  <c r="G21" i="30"/>
  <c r="G21" i="28"/>
  <c r="G21" i="23"/>
  <c r="G18" i="36"/>
  <c r="G18" i="35"/>
  <c r="G18" i="34"/>
  <c r="G18" i="25"/>
  <c r="G25" i="36"/>
  <c r="G25" i="35"/>
  <c r="G25" i="34"/>
  <c r="G25" i="25"/>
  <c r="E18" i="30"/>
  <c r="E18" i="29"/>
  <c r="E18" i="28"/>
  <c r="E18" i="23"/>
  <c r="E22" i="36"/>
  <c r="E22" i="35"/>
  <c r="E22" i="34"/>
  <c r="E22" i="25"/>
  <c r="G18" i="30"/>
  <c r="G18" i="28"/>
  <c r="G18" i="29"/>
  <c r="G18" i="23"/>
  <c r="G22" i="36"/>
  <c r="G22" i="35"/>
  <c r="G22" i="34"/>
  <c r="G22" i="25"/>
  <c r="E23" i="36"/>
  <c r="E23" i="35"/>
  <c r="E23" i="34"/>
  <c r="E23" i="25"/>
  <c r="I32" i="19"/>
  <c r="E10" i="36"/>
  <c r="E10" i="35"/>
  <c r="E10" i="34"/>
  <c r="E10" i="25"/>
  <c r="E21" i="29"/>
  <c r="E21" i="30"/>
  <c r="E21" i="28"/>
  <c r="E21" i="23"/>
  <c r="I13" i="21"/>
  <c r="I36" i="20"/>
  <c r="J33" i="20" s="1"/>
  <c r="J26" i="20" s="1"/>
  <c r="E11" i="35"/>
  <c r="E11" i="36"/>
  <c r="E11" i="34"/>
  <c r="E11" i="25"/>
  <c r="G11" i="35"/>
  <c r="G11" i="36"/>
  <c r="G11" i="34"/>
  <c r="G11" i="25"/>
  <c r="F231" i="6" l="1"/>
  <c r="I68" i="3"/>
  <c r="F222" i="6"/>
  <c r="I26" i="3"/>
  <c r="F73" i="20"/>
  <c r="I78" i="20" s="1"/>
  <c r="I92" i="3"/>
  <c r="F26" i="13"/>
  <c r="I31" i="13" s="1"/>
  <c r="J28" i="13" s="1"/>
  <c r="I46" i="3"/>
  <c r="F9" i="11"/>
  <c r="I22" i="3"/>
  <c r="F52" i="17"/>
  <c r="I70" i="3"/>
  <c r="I79" i="3"/>
  <c r="F33" i="10"/>
  <c r="J35" i="10" s="1"/>
  <c r="I14" i="3"/>
  <c r="F7" i="3" s="1"/>
  <c r="F239" i="6"/>
  <c r="I60" i="3"/>
  <c r="I69" i="3"/>
  <c r="F9" i="9"/>
  <c r="I13" i="9" s="1"/>
  <c r="I11" i="31" s="1"/>
  <c r="I48" i="3"/>
  <c r="F19" i="18"/>
  <c r="I78" i="3"/>
  <c r="F81" i="12"/>
  <c r="I85" i="12" s="1"/>
  <c r="J83" i="12" s="1"/>
  <c r="I38" i="3"/>
  <c r="I47" i="3"/>
  <c r="J14" i="16"/>
  <c r="J28" i="16"/>
  <c r="I20" i="33"/>
  <c r="I20" i="32"/>
  <c r="I20" i="31"/>
  <c r="J75" i="20"/>
  <c r="J66" i="20" s="1"/>
  <c r="I20" i="24"/>
  <c r="J14" i="17"/>
  <c r="J29" i="17"/>
  <c r="J8" i="34"/>
  <c r="J44" i="15"/>
  <c r="J14" i="37"/>
  <c r="J76" i="12"/>
  <c r="J77" i="12" s="1"/>
  <c r="J72" i="12"/>
  <c r="J64" i="12"/>
  <c r="I17" i="38"/>
  <c r="I17" i="39"/>
  <c r="I17" i="37"/>
  <c r="I17" i="26"/>
  <c r="J70" i="12"/>
  <c r="I17" i="11"/>
  <c r="F160" i="6"/>
  <c r="F168" i="6"/>
  <c r="F170" i="6" s="1"/>
  <c r="F10" i="10" s="1"/>
  <c r="F53" i="18"/>
  <c r="F53" i="17"/>
  <c r="F52" i="16"/>
  <c r="K4" i="40"/>
  <c r="K4" i="37"/>
  <c r="K4" i="34"/>
  <c r="K4" i="31"/>
  <c r="K74" i="20"/>
  <c r="K4" i="28"/>
  <c r="K4" i="22"/>
  <c r="K4" i="21"/>
  <c r="K10" i="21"/>
  <c r="K32" i="20"/>
  <c r="K4" i="20"/>
  <c r="K10" i="18"/>
  <c r="K4" i="19"/>
  <c r="K28" i="19"/>
  <c r="K28" i="17"/>
  <c r="K4" i="16"/>
  <c r="K4" i="17"/>
  <c r="K4" i="18"/>
  <c r="K10" i="17"/>
  <c r="K10" i="16"/>
  <c r="K4" i="15"/>
  <c r="K27" i="16"/>
  <c r="K27" i="15"/>
  <c r="K40" i="15"/>
  <c r="K4" i="14"/>
  <c r="K22" i="15"/>
  <c r="K27" i="13"/>
  <c r="K4" i="13"/>
  <c r="K59" i="12"/>
  <c r="K69" i="12"/>
  <c r="K18" i="12"/>
  <c r="K82" i="12"/>
  <c r="K19" i="13"/>
  <c r="K46" i="12"/>
  <c r="K4" i="11"/>
  <c r="K19" i="10"/>
  <c r="K12" i="10"/>
  <c r="K4" i="10"/>
  <c r="K4" i="12"/>
  <c r="K35" i="9"/>
  <c r="K259" i="6"/>
  <c r="K336" i="6"/>
  <c r="K337" i="6" s="1"/>
  <c r="K275" i="6"/>
  <c r="K10" i="9"/>
  <c r="K4" i="7"/>
  <c r="K351" i="6"/>
  <c r="K352" i="6" s="1"/>
  <c r="K301" i="6"/>
  <c r="K302" i="6" s="1"/>
  <c r="K320" i="6"/>
  <c r="K23" i="11"/>
  <c r="K4" i="8"/>
  <c r="K312" i="6"/>
  <c r="K331" i="6"/>
  <c r="K332" i="6" s="1"/>
  <c r="K188" i="6"/>
  <c r="K296" i="6"/>
  <c r="K297" i="6" s="1"/>
  <c r="K202" i="6"/>
  <c r="K106" i="6"/>
  <c r="K53" i="6"/>
  <c r="K60" i="6"/>
  <c r="K66" i="6"/>
  <c r="K4" i="9"/>
  <c r="K346" i="6"/>
  <c r="K347" i="6" s="1"/>
  <c r="K73" i="6"/>
  <c r="K80" i="6"/>
  <c r="K140" i="6"/>
  <c r="K86" i="6"/>
  <c r="K93" i="6"/>
  <c r="K40" i="6"/>
  <c r="L28" i="6"/>
  <c r="L4" i="4" s="1"/>
  <c r="K11" i="6"/>
  <c r="K12" i="6" s="1"/>
  <c r="K4" i="6"/>
  <c r="K46" i="6"/>
  <c r="K23" i="6"/>
  <c r="K24" i="6" s="1"/>
  <c r="K3" i="4" s="1"/>
  <c r="K100" i="6"/>
  <c r="K126" i="6"/>
  <c r="K33" i="6"/>
  <c r="J74" i="6"/>
  <c r="J81" i="6"/>
  <c r="J87" i="6"/>
  <c r="I15" i="32"/>
  <c r="I15" i="31"/>
  <c r="I15" i="33"/>
  <c r="I15" i="24"/>
  <c r="J28" i="15"/>
  <c r="I11" i="32"/>
  <c r="I11" i="24"/>
  <c r="I9" i="8"/>
  <c r="J3" i="40"/>
  <c r="J3" i="37"/>
  <c r="J3" i="34"/>
  <c r="J3" i="28"/>
  <c r="J3" i="31"/>
  <c r="J3" i="21"/>
  <c r="J3" i="22"/>
  <c r="J3" i="20"/>
  <c r="J3" i="18"/>
  <c r="J3" i="19"/>
  <c r="J3" i="17"/>
  <c r="J3" i="16"/>
  <c r="J3" i="14"/>
  <c r="J3" i="13"/>
  <c r="J3" i="15"/>
  <c r="J3" i="12"/>
  <c r="J3" i="11"/>
  <c r="J3" i="10"/>
  <c r="J3" i="8"/>
  <c r="J3" i="9"/>
  <c r="J99" i="6"/>
  <c r="J3" i="7"/>
  <c r="J59" i="6"/>
  <c r="J79" i="6"/>
  <c r="J39" i="6"/>
  <c r="J3" i="6"/>
  <c r="L35" i="10"/>
  <c r="I8" i="33"/>
  <c r="I8" i="32"/>
  <c r="I8" i="31"/>
  <c r="I8" i="24"/>
  <c r="J20" i="13"/>
  <c r="J11" i="13" s="1"/>
  <c r="J53" i="20"/>
  <c r="J54" i="20" s="1"/>
  <c r="J58" i="20" s="1"/>
  <c r="J59" i="20"/>
  <c r="J250" i="6"/>
  <c r="J234" i="6"/>
  <c r="J242" i="6"/>
  <c r="J290" i="6"/>
  <c r="J291" i="6" s="1"/>
  <c r="J283" i="6"/>
  <c r="J183" i="6"/>
  <c r="J121" i="6"/>
  <c r="J18" i="6"/>
  <c r="J19" i="6" s="1"/>
  <c r="J2" i="4" s="1"/>
  <c r="I14" i="33"/>
  <c r="I14" i="31"/>
  <c r="I14" i="32"/>
  <c r="I14" i="24"/>
  <c r="J24" i="11"/>
  <c r="I19" i="33"/>
  <c r="I19" i="32"/>
  <c r="I19" i="31"/>
  <c r="I19" i="24"/>
  <c r="J29" i="19"/>
  <c r="J48" i="19" s="1"/>
  <c r="F257" i="6"/>
  <c r="F265" i="6"/>
  <c r="I19" i="37"/>
  <c r="I18" i="33"/>
  <c r="I18" i="31"/>
  <c r="I18" i="32"/>
  <c r="I18" i="24"/>
  <c r="J11" i="18"/>
  <c r="J41" i="6"/>
  <c r="J34" i="6"/>
  <c r="J47" i="6"/>
  <c r="I10" i="39"/>
  <c r="I10" i="38"/>
  <c r="I10" i="37"/>
  <c r="I10" i="26"/>
  <c r="I24" i="12"/>
  <c r="J20" i="10"/>
  <c r="J28" i="10" s="1"/>
  <c r="J29" i="10" s="1"/>
  <c r="F54" i="18"/>
  <c r="F54" i="17"/>
  <c r="F53" i="16"/>
  <c r="I26" i="33"/>
  <c r="I26" i="31"/>
  <c r="I26" i="32"/>
  <c r="I26" i="24"/>
  <c r="J11" i="21"/>
  <c r="J13" i="21" s="1"/>
  <c r="I29" i="9"/>
  <c r="J107" i="6"/>
  <c r="J94" i="6"/>
  <c r="J101" i="6"/>
  <c r="J31" i="19"/>
  <c r="J38" i="19"/>
  <c r="I17" i="33"/>
  <c r="I17" i="32"/>
  <c r="I17" i="31"/>
  <c r="I17" i="24"/>
  <c r="J11" i="16"/>
  <c r="J39" i="16" s="1"/>
  <c r="I10" i="33"/>
  <c r="I10" i="32"/>
  <c r="I10" i="31"/>
  <c r="I10" i="24"/>
  <c r="J41" i="15"/>
  <c r="F18" i="18"/>
  <c r="F18" i="17"/>
  <c r="F11" i="15"/>
  <c r="F9" i="13"/>
  <c r="F16" i="9"/>
  <c r="I16" i="33"/>
  <c r="I16" i="32"/>
  <c r="I16" i="31"/>
  <c r="I16" i="24"/>
  <c r="J11" i="17"/>
  <c r="J40" i="17" s="1"/>
  <c r="I19" i="26" l="1"/>
  <c r="K35" i="10"/>
  <c r="K17" i="12" s="1"/>
  <c r="I11" i="33"/>
  <c r="I19" i="38"/>
  <c r="I19" i="39"/>
  <c r="J11" i="9"/>
  <c r="F55" i="17"/>
  <c r="F39" i="17" s="1"/>
  <c r="J53" i="12"/>
  <c r="J54" i="12" s="1"/>
  <c r="J11" i="11"/>
  <c r="J12" i="11" s="1"/>
  <c r="J23" i="10"/>
  <c r="J41" i="17"/>
  <c r="J26" i="31"/>
  <c r="K11" i="21"/>
  <c r="J29" i="9"/>
  <c r="J9" i="37"/>
  <c r="J17" i="12"/>
  <c r="J22" i="10"/>
  <c r="J42" i="10"/>
  <c r="L9" i="37"/>
  <c r="L17" i="12"/>
  <c r="L22" i="10"/>
  <c r="L42" i="10"/>
  <c r="K13" i="21"/>
  <c r="J18" i="37"/>
  <c r="J62" i="12"/>
  <c r="J22" i="13"/>
  <c r="J30" i="13"/>
  <c r="J84" i="12"/>
  <c r="J85" i="12" s="1"/>
  <c r="K47" i="6"/>
  <c r="K34" i="6"/>
  <c r="K41" i="6"/>
  <c r="K14" i="37"/>
  <c r="K76" i="12"/>
  <c r="K77" i="12" s="1"/>
  <c r="K64" i="12"/>
  <c r="K72" i="12"/>
  <c r="K14" i="17"/>
  <c r="K29" i="17"/>
  <c r="F54" i="16"/>
  <c r="F38" i="16" s="1"/>
  <c r="K94" i="6"/>
  <c r="K101" i="6"/>
  <c r="K107" i="6"/>
  <c r="K28" i="16"/>
  <c r="K20" i="34" s="1"/>
  <c r="K14" i="16"/>
  <c r="J18" i="34"/>
  <c r="K59" i="20"/>
  <c r="K53" i="20"/>
  <c r="K54" i="20" s="1"/>
  <c r="K58" i="20" s="1"/>
  <c r="K234" i="6"/>
  <c r="K242" i="6"/>
  <c r="K290" i="6"/>
  <c r="K291" i="6" s="1"/>
  <c r="K283" i="6"/>
  <c r="K250" i="6"/>
  <c r="K183" i="6"/>
  <c r="K121" i="6"/>
  <c r="K18" i="6"/>
  <c r="K19" i="6" s="1"/>
  <c r="K2" i="4" s="1"/>
  <c r="F55" i="18"/>
  <c r="F39" i="18" s="1"/>
  <c r="J2" i="37"/>
  <c r="J2" i="40"/>
  <c r="J2" i="34"/>
  <c r="J2" i="31"/>
  <c r="J2" i="28"/>
  <c r="J2" i="22"/>
  <c r="J2" i="21"/>
  <c r="J60" i="20"/>
  <c r="J61" i="20" s="1"/>
  <c r="J2" i="20"/>
  <c r="J2" i="19"/>
  <c r="J2" i="18"/>
  <c r="J2" i="17"/>
  <c r="J2" i="16"/>
  <c r="J2" i="15"/>
  <c r="J2" i="14"/>
  <c r="J2" i="13"/>
  <c r="J2" i="11"/>
  <c r="J2" i="10"/>
  <c r="J2" i="12"/>
  <c r="J282" i="6"/>
  <c r="J284" i="6" s="1"/>
  <c r="J249" i="6"/>
  <c r="J251" i="6" s="1"/>
  <c r="J2" i="9"/>
  <c r="J2" i="7"/>
  <c r="J233" i="6"/>
  <c r="J235" i="6" s="1"/>
  <c r="J209" i="6"/>
  <c r="J319" i="6"/>
  <c r="J321" i="6" s="1"/>
  <c r="J313" i="6"/>
  <c r="J241" i="6"/>
  <c r="J243" i="6" s="1"/>
  <c r="J182" i="6"/>
  <c r="J184" i="6" s="1"/>
  <c r="J114" i="6"/>
  <c r="J115" i="6" s="1"/>
  <c r="J92" i="6"/>
  <c r="J52" i="6"/>
  <c r="J2" i="8"/>
  <c r="J176" i="6"/>
  <c r="J177" i="6" s="1"/>
  <c r="J147" i="6"/>
  <c r="J72" i="6"/>
  <c r="J120" i="6"/>
  <c r="J122" i="6" s="1"/>
  <c r="J32" i="6"/>
  <c r="J2" i="6"/>
  <c r="J10" i="34"/>
  <c r="J27" i="18"/>
  <c r="J28" i="18" s="1"/>
  <c r="J40" i="18"/>
  <c r="L4" i="40"/>
  <c r="L4" i="37"/>
  <c r="L4" i="34"/>
  <c r="L4" i="31"/>
  <c r="L4" i="28"/>
  <c r="L4" i="22"/>
  <c r="L10" i="21"/>
  <c r="L74" i="20"/>
  <c r="L32" i="20"/>
  <c r="L4" i="21"/>
  <c r="L4" i="20"/>
  <c r="L28" i="19"/>
  <c r="L4" i="19"/>
  <c r="L4" i="18"/>
  <c r="L10" i="18"/>
  <c r="L4" i="17"/>
  <c r="L28" i="17"/>
  <c r="L10" i="17"/>
  <c r="L10" i="16"/>
  <c r="L4" i="16"/>
  <c r="L27" i="15"/>
  <c r="L40" i="15"/>
  <c r="L4" i="14"/>
  <c r="L19" i="13"/>
  <c r="L4" i="13"/>
  <c r="L59" i="12"/>
  <c r="L69" i="12"/>
  <c r="L82" i="12"/>
  <c r="L4" i="15"/>
  <c r="L27" i="13"/>
  <c r="L46" i="12"/>
  <c r="L12" i="10"/>
  <c r="L4" i="10"/>
  <c r="L4" i="9"/>
  <c r="L4" i="12"/>
  <c r="L35" i="9"/>
  <c r="L18" i="12"/>
  <c r="L10" i="9"/>
  <c r="L23" i="11"/>
  <c r="L4" i="11"/>
  <c r="L336" i="6"/>
  <c r="L337" i="6" s="1"/>
  <c r="L275" i="6"/>
  <c r="L19" i="10"/>
  <c r="L4" i="7"/>
  <c r="L351" i="6"/>
  <c r="L352" i="6" s="1"/>
  <c r="L301" i="6"/>
  <c r="L302" i="6" s="1"/>
  <c r="L320" i="6"/>
  <c r="L4" i="8"/>
  <c r="L202" i="6"/>
  <c r="L312" i="6"/>
  <c r="L331" i="6"/>
  <c r="L332" i="6" s="1"/>
  <c r="L346" i="6"/>
  <c r="L347" i="6" s="1"/>
  <c r="L296" i="6"/>
  <c r="L297" i="6" s="1"/>
  <c r="L60" i="6"/>
  <c r="L188" i="6"/>
  <c r="L66" i="6"/>
  <c r="L73" i="6"/>
  <c r="L80" i="6"/>
  <c r="L140" i="6"/>
  <c r="L86" i="6"/>
  <c r="L93" i="6"/>
  <c r="L126" i="6"/>
  <c r="L100" i="6"/>
  <c r="L46" i="6"/>
  <c r="L23" i="6"/>
  <c r="L24" i="6" s="1"/>
  <c r="L3" i="4" s="1"/>
  <c r="L106" i="6"/>
  <c r="L53" i="6"/>
  <c r="L259" i="6"/>
  <c r="M28" i="6"/>
  <c r="M4" i="4" s="1"/>
  <c r="L4" i="6"/>
  <c r="L33" i="6"/>
  <c r="L40" i="6"/>
  <c r="L11" i="6"/>
  <c r="L12" i="6" s="1"/>
  <c r="J20" i="34"/>
  <c r="K3" i="40"/>
  <c r="K3" i="37"/>
  <c r="K3" i="34"/>
  <c r="K3" i="31"/>
  <c r="K3" i="28"/>
  <c r="K3" i="22"/>
  <c r="K3" i="21"/>
  <c r="K3" i="20"/>
  <c r="K3" i="18"/>
  <c r="K3" i="19"/>
  <c r="K3" i="17"/>
  <c r="K3" i="16"/>
  <c r="K3" i="15"/>
  <c r="K3" i="14"/>
  <c r="K3" i="13"/>
  <c r="K3" i="12"/>
  <c r="K3" i="11"/>
  <c r="K3" i="10"/>
  <c r="K3" i="8"/>
  <c r="K3" i="9"/>
  <c r="K3" i="7"/>
  <c r="K99" i="6"/>
  <c r="K59" i="6"/>
  <c r="K79" i="6"/>
  <c r="K39" i="6"/>
  <c r="K3" i="6"/>
  <c r="K314" i="6"/>
  <c r="J40" i="12"/>
  <c r="J41" i="12" s="1"/>
  <c r="J32" i="12"/>
  <c r="J33" i="12" s="1"/>
  <c r="J13" i="10"/>
  <c r="J14" i="10" s="1"/>
  <c r="K74" i="6"/>
  <c r="K81" i="6"/>
  <c r="K87" i="6"/>
  <c r="K8" i="34"/>
  <c r="K44" i="15"/>
  <c r="K42" i="10" l="1"/>
  <c r="K9" i="37"/>
  <c r="K22" i="10"/>
  <c r="J67" i="20"/>
  <c r="J68" i="20" s="1"/>
  <c r="J19" i="37"/>
  <c r="K83" i="12"/>
  <c r="J162" i="6"/>
  <c r="J141" i="6"/>
  <c r="K18" i="37"/>
  <c r="K22" i="13"/>
  <c r="K30" i="13"/>
  <c r="K84" i="12"/>
  <c r="K62" i="12"/>
  <c r="J21" i="18"/>
  <c r="J11" i="37"/>
  <c r="J20" i="17"/>
  <c r="J13" i="15"/>
  <c r="J14" i="15" s="1"/>
  <c r="J21" i="13"/>
  <c r="J23" i="13" s="1"/>
  <c r="J39" i="12"/>
  <c r="J48" i="12"/>
  <c r="J17" i="9"/>
  <c r="J18" i="9" s="1"/>
  <c r="J20" i="16"/>
  <c r="J276" i="6"/>
  <c r="J277" i="6" s="1"/>
  <c r="J16" i="19"/>
  <c r="J17" i="19" s="1"/>
  <c r="J42" i="15"/>
  <c r="J20" i="15"/>
  <c r="J25" i="11"/>
  <c r="L29" i="17"/>
  <c r="L18" i="34" s="1"/>
  <c r="L14" i="17"/>
  <c r="K32" i="12"/>
  <c r="K33" i="12" s="1"/>
  <c r="K40" i="12"/>
  <c r="K41" i="12" s="1"/>
  <c r="K13" i="10"/>
  <c r="K14" i="10" s="1"/>
  <c r="K18" i="34"/>
  <c r="J46" i="17"/>
  <c r="J47" i="17" s="1"/>
  <c r="J42" i="17"/>
  <c r="J33" i="17"/>
  <c r="J16" i="37"/>
  <c r="J71" i="12"/>
  <c r="J73" i="12" s="1"/>
  <c r="J63" i="12"/>
  <c r="J8" i="37"/>
  <c r="J34" i="10"/>
  <c r="J16" i="12"/>
  <c r="J21" i="10"/>
  <c r="J24" i="10" s="1"/>
  <c r="J41" i="10"/>
  <c r="J43" i="10" s="1"/>
  <c r="L59" i="20"/>
  <c r="L53" i="20"/>
  <c r="L54" i="20" s="1"/>
  <c r="L58" i="20" s="1"/>
  <c r="L234" i="6"/>
  <c r="L242" i="6"/>
  <c r="L183" i="6"/>
  <c r="L290" i="6"/>
  <c r="L291" i="6" s="1"/>
  <c r="L283" i="6"/>
  <c r="L250" i="6"/>
  <c r="L121" i="6"/>
  <c r="L18" i="6"/>
  <c r="L19" i="6" s="1"/>
  <c r="L2" i="4" s="1"/>
  <c r="J224" i="6"/>
  <c r="J203" i="6"/>
  <c r="J54" i="6"/>
  <c r="J61" i="6"/>
  <c r="J67" i="6"/>
  <c r="J41" i="18"/>
  <c r="J40" i="16"/>
  <c r="L3" i="40"/>
  <c r="L3" i="37"/>
  <c r="L3" i="34"/>
  <c r="L3" i="31"/>
  <c r="L3" i="28"/>
  <c r="L3" i="22"/>
  <c r="L3" i="21"/>
  <c r="L3" i="20"/>
  <c r="L3" i="19"/>
  <c r="L3" i="18"/>
  <c r="L3" i="17"/>
  <c r="L3" i="16"/>
  <c r="L3" i="15"/>
  <c r="L3" i="14"/>
  <c r="L3" i="13"/>
  <c r="L3" i="11"/>
  <c r="L3" i="10"/>
  <c r="L3" i="9"/>
  <c r="L3" i="8"/>
  <c r="L3" i="7"/>
  <c r="L3" i="12"/>
  <c r="L59" i="6"/>
  <c r="L79" i="6"/>
  <c r="L39" i="6"/>
  <c r="L99" i="6"/>
  <c r="L3" i="6"/>
  <c r="J189" i="6"/>
  <c r="J190" i="6" s="1"/>
  <c r="J13" i="37"/>
  <c r="J20" i="18"/>
  <c r="J49" i="12"/>
  <c r="J61" i="12"/>
  <c r="J65" i="12" s="1"/>
  <c r="L34" i="6"/>
  <c r="L47" i="6"/>
  <c r="L41" i="6"/>
  <c r="M4" i="40"/>
  <c r="M4" i="37"/>
  <c r="M4" i="34"/>
  <c r="M4" i="31"/>
  <c r="M4" i="28"/>
  <c r="M4" i="22"/>
  <c r="M4" i="21"/>
  <c r="M10" i="21"/>
  <c r="M4" i="20"/>
  <c r="M32" i="20"/>
  <c r="M28" i="19"/>
  <c r="M4" i="19"/>
  <c r="M4" i="18"/>
  <c r="M10" i="18"/>
  <c r="M4" i="17"/>
  <c r="M28" i="17"/>
  <c r="M74" i="20"/>
  <c r="M4" i="16"/>
  <c r="M40" i="15"/>
  <c r="M10" i="16"/>
  <c r="M10" i="17"/>
  <c r="M4" i="15"/>
  <c r="M27" i="15"/>
  <c r="M27" i="13"/>
  <c r="M82" i="12"/>
  <c r="M4" i="13"/>
  <c r="M69" i="12"/>
  <c r="M4" i="14"/>
  <c r="M46" i="12"/>
  <c r="M59" i="12"/>
  <c r="M12" i="10"/>
  <c r="M4" i="10"/>
  <c r="M4" i="12"/>
  <c r="M35" i="9"/>
  <c r="M4" i="8"/>
  <c r="M18" i="12"/>
  <c r="M23" i="11"/>
  <c r="M4" i="11"/>
  <c r="M19" i="10"/>
  <c r="M4" i="7"/>
  <c r="M351" i="6"/>
  <c r="M352" i="6" s="1"/>
  <c r="M301" i="6"/>
  <c r="M302" i="6" s="1"/>
  <c r="M10" i="9"/>
  <c r="M320" i="6"/>
  <c r="M202" i="6"/>
  <c r="M312" i="6"/>
  <c r="M331" i="6"/>
  <c r="M332" i="6" s="1"/>
  <c r="M346" i="6"/>
  <c r="M347" i="6" s="1"/>
  <c r="M296" i="6"/>
  <c r="M297" i="6" s="1"/>
  <c r="M4" i="9"/>
  <c r="M259" i="6"/>
  <c r="M188" i="6"/>
  <c r="M66" i="6"/>
  <c r="M73" i="6"/>
  <c r="M80" i="6"/>
  <c r="M4" i="6"/>
  <c r="M336" i="6"/>
  <c r="M337" i="6" s="1"/>
  <c r="M275" i="6"/>
  <c r="M140" i="6"/>
  <c r="M86" i="6"/>
  <c r="M33" i="6"/>
  <c r="M93" i="6"/>
  <c r="M19" i="13"/>
  <c r="M126" i="6"/>
  <c r="M100" i="6"/>
  <c r="M46" i="6"/>
  <c r="M106" i="6"/>
  <c r="M53" i="6"/>
  <c r="M23" i="6"/>
  <c r="M24" i="6" s="1"/>
  <c r="M3" i="4" s="1"/>
  <c r="N28" i="6"/>
  <c r="N4" i="4" s="1"/>
  <c r="M40" i="6"/>
  <c r="M11" i="6"/>
  <c r="M12" i="6" s="1"/>
  <c r="M60" i="6"/>
  <c r="M35" i="10"/>
  <c r="L94" i="6"/>
  <c r="L101" i="6"/>
  <c r="L107" i="6"/>
  <c r="L14" i="37"/>
  <c r="L72" i="12"/>
  <c r="L76" i="12"/>
  <c r="L77" i="12" s="1"/>
  <c r="L64" i="12"/>
  <c r="J127" i="6"/>
  <c r="J128" i="6" s="1"/>
  <c r="J21" i="17"/>
  <c r="J22" i="17" s="1"/>
  <c r="K2" i="40"/>
  <c r="K2" i="37"/>
  <c r="K2" i="34"/>
  <c r="K2" i="31"/>
  <c r="K2" i="28"/>
  <c r="K2" i="21"/>
  <c r="K2" i="22"/>
  <c r="K60" i="20"/>
  <c r="K61" i="20" s="1"/>
  <c r="K2" i="20"/>
  <c r="K2" i="19"/>
  <c r="K2" i="18"/>
  <c r="K2" i="17"/>
  <c r="K2" i="16"/>
  <c r="K2" i="15"/>
  <c r="K2" i="14"/>
  <c r="K2" i="13"/>
  <c r="K2" i="11"/>
  <c r="K2" i="10"/>
  <c r="K2" i="12"/>
  <c r="K249" i="6"/>
  <c r="K251" i="6" s="1"/>
  <c r="K21" i="18" s="1"/>
  <c r="K2" i="9"/>
  <c r="K2" i="7"/>
  <c r="K233" i="6"/>
  <c r="K235" i="6" s="1"/>
  <c r="K21" i="17" s="1"/>
  <c r="K209" i="6"/>
  <c r="K319" i="6"/>
  <c r="K321" i="6" s="1"/>
  <c r="K313" i="6"/>
  <c r="L314" i="6" s="1"/>
  <c r="K241" i="6"/>
  <c r="K243" i="6" s="1"/>
  <c r="K20" i="16" s="1"/>
  <c r="K2" i="8"/>
  <c r="K282" i="6"/>
  <c r="K284" i="6" s="1"/>
  <c r="K276" i="6" s="1"/>
  <c r="K277" i="6" s="1"/>
  <c r="K270" i="6" s="1"/>
  <c r="K52" i="6"/>
  <c r="K176" i="6"/>
  <c r="K177" i="6" s="1"/>
  <c r="K147" i="6"/>
  <c r="K72" i="6"/>
  <c r="K120" i="6"/>
  <c r="K122" i="6" s="1"/>
  <c r="K127" i="6" s="1"/>
  <c r="K128" i="6" s="1"/>
  <c r="K132" i="6" s="1"/>
  <c r="K32" i="6"/>
  <c r="K2" i="6"/>
  <c r="K182" i="6"/>
  <c r="K184" i="6" s="1"/>
  <c r="K189" i="6" s="1"/>
  <c r="K190" i="6" s="1"/>
  <c r="K194" i="6" s="1"/>
  <c r="K114" i="6"/>
  <c r="K115" i="6" s="1"/>
  <c r="K92" i="6"/>
  <c r="K26" i="31"/>
  <c r="L11" i="21"/>
  <c r="L13" i="21" s="1"/>
  <c r="K29" i="9"/>
  <c r="L74" i="6"/>
  <c r="L81" i="6"/>
  <c r="J82" i="6" s="1"/>
  <c r="L87" i="6"/>
  <c r="J29" i="18"/>
  <c r="J14" i="18"/>
  <c r="J3" i="41" l="1"/>
  <c r="J3" i="38"/>
  <c r="J3" i="35"/>
  <c r="J3" i="32"/>
  <c r="J3" i="29"/>
  <c r="K67" i="20"/>
  <c r="K61" i="6"/>
  <c r="K67" i="6"/>
  <c r="K54" i="6"/>
  <c r="J88" i="6"/>
  <c r="L18" i="37"/>
  <c r="L30" i="13"/>
  <c r="L84" i="12"/>
  <c r="L62" i="12"/>
  <c r="L22" i="13"/>
  <c r="M14" i="37"/>
  <c r="M64" i="12"/>
  <c r="M76" i="12"/>
  <c r="M77" i="12" s="1"/>
  <c r="M72" i="12"/>
  <c r="J15" i="37"/>
  <c r="K60" i="12"/>
  <c r="L40" i="12"/>
  <c r="L41" i="12" s="1"/>
  <c r="L13" i="10"/>
  <c r="L14" i="10" s="1"/>
  <c r="L32" i="12"/>
  <c r="L33" i="12" s="1"/>
  <c r="J16" i="28"/>
  <c r="J50" i="12"/>
  <c r="L26" i="31"/>
  <c r="M11" i="21"/>
  <c r="L29" i="9"/>
  <c r="M9" i="37"/>
  <c r="M22" i="10"/>
  <c r="M17" i="12"/>
  <c r="M42" i="10"/>
  <c r="J48" i="17"/>
  <c r="J34" i="17"/>
  <c r="K8" i="37"/>
  <c r="K34" i="10"/>
  <c r="K16" i="12"/>
  <c r="K21" i="10"/>
  <c r="K41" i="10"/>
  <c r="K43" i="10" s="1"/>
  <c r="K25" i="14" s="1"/>
  <c r="K26" i="14" s="1"/>
  <c r="J77" i="20"/>
  <c r="J69" i="20"/>
  <c r="M34" i="6"/>
  <c r="M41" i="6"/>
  <c r="M47" i="6"/>
  <c r="M13" i="21"/>
  <c r="J25" i="14"/>
  <c r="J26" i="14" s="1"/>
  <c r="K13" i="37"/>
  <c r="K20" i="18"/>
  <c r="K22" i="18" s="1"/>
  <c r="K49" i="12"/>
  <c r="K61" i="12"/>
  <c r="J8" i="31"/>
  <c r="K20" i="13"/>
  <c r="M3" i="40"/>
  <c r="M3" i="37"/>
  <c r="M3" i="34"/>
  <c r="M3" i="31"/>
  <c r="M3" i="28"/>
  <c r="M3" i="22"/>
  <c r="M3" i="21"/>
  <c r="M3" i="19"/>
  <c r="M3" i="18"/>
  <c r="M3" i="20"/>
  <c r="M3" i="17"/>
  <c r="M3" i="16"/>
  <c r="M3" i="14"/>
  <c r="M3" i="15"/>
  <c r="M3" i="13"/>
  <c r="M3" i="12"/>
  <c r="M3" i="11"/>
  <c r="M3" i="10"/>
  <c r="M3" i="8"/>
  <c r="M3" i="9"/>
  <c r="M3" i="7"/>
  <c r="M59" i="6"/>
  <c r="M79" i="6"/>
  <c r="M99" i="6"/>
  <c r="M39" i="6"/>
  <c r="M3" i="6"/>
  <c r="M74" i="6"/>
  <c r="M81" i="6"/>
  <c r="M87" i="6"/>
  <c r="M94" i="6"/>
  <c r="M101" i="6"/>
  <c r="M107" i="6"/>
  <c r="J10" i="37"/>
  <c r="J24" i="12"/>
  <c r="J26" i="12" s="1"/>
  <c r="K20" i="10"/>
  <c r="K11" i="37"/>
  <c r="K20" i="17"/>
  <c r="K22" i="17" s="1"/>
  <c r="K13" i="15"/>
  <c r="K14" i="15" s="1"/>
  <c r="K21" i="13"/>
  <c r="K39" i="12"/>
  <c r="K48" i="12"/>
  <c r="K17" i="9"/>
  <c r="K18" i="9" s="1"/>
  <c r="J15" i="15"/>
  <c r="J32" i="15"/>
  <c r="K141" i="6"/>
  <c r="K162" i="6"/>
  <c r="M59" i="20"/>
  <c r="M53" i="20"/>
  <c r="M54" i="20" s="1"/>
  <c r="M58" i="20" s="1"/>
  <c r="M242" i="6"/>
  <c r="M183" i="6"/>
  <c r="M290" i="6"/>
  <c r="M291" i="6" s="1"/>
  <c r="M283" i="6"/>
  <c r="M250" i="6"/>
  <c r="M234" i="6"/>
  <c r="M121" i="6"/>
  <c r="M18" i="6"/>
  <c r="M19" i="6" s="1"/>
  <c r="M2" i="4" s="1"/>
  <c r="J45" i="16"/>
  <c r="J46" i="16" s="1"/>
  <c r="J32" i="16"/>
  <c r="J41" i="16"/>
  <c r="L2" i="40"/>
  <c r="L2" i="37"/>
  <c r="L2" i="34"/>
  <c r="L2" i="31"/>
  <c r="L2" i="28"/>
  <c r="L2" i="22"/>
  <c r="L2" i="21"/>
  <c r="L60" i="20"/>
  <c r="L61" i="20" s="1"/>
  <c r="L2" i="20"/>
  <c r="L2" i="19"/>
  <c r="L2" i="18"/>
  <c r="L2" i="17"/>
  <c r="L2" i="14"/>
  <c r="L2" i="16"/>
  <c r="L2" i="15"/>
  <c r="L2" i="13"/>
  <c r="L2" i="10"/>
  <c r="L2" i="9"/>
  <c r="L2" i="12"/>
  <c r="L2" i="7"/>
  <c r="L233" i="6"/>
  <c r="L235" i="6" s="1"/>
  <c r="L21" i="17" s="1"/>
  <c r="L209" i="6"/>
  <c r="L319" i="6"/>
  <c r="L321" i="6" s="1"/>
  <c r="L313" i="6"/>
  <c r="L241" i="6"/>
  <c r="L243" i="6" s="1"/>
  <c r="L20" i="16" s="1"/>
  <c r="L2" i="8"/>
  <c r="L282" i="6"/>
  <c r="L284" i="6" s="1"/>
  <c r="L276" i="6" s="1"/>
  <c r="L277" i="6" s="1"/>
  <c r="L270" i="6" s="1"/>
  <c r="L52" i="6"/>
  <c r="L176" i="6"/>
  <c r="L177" i="6" s="1"/>
  <c r="L147" i="6"/>
  <c r="L72" i="6"/>
  <c r="J75" i="6" s="1"/>
  <c r="L120" i="6"/>
  <c r="L122" i="6" s="1"/>
  <c r="L127" i="6" s="1"/>
  <c r="L128" i="6" s="1"/>
  <c r="L132" i="6" s="1"/>
  <c r="L2" i="11"/>
  <c r="L249" i="6"/>
  <c r="L251" i="6" s="1"/>
  <c r="L21" i="18" s="1"/>
  <c r="L182" i="6"/>
  <c r="L184" i="6" s="1"/>
  <c r="L189" i="6" s="1"/>
  <c r="L190" i="6" s="1"/>
  <c r="L194" i="6" s="1"/>
  <c r="L114" i="6"/>
  <c r="L115" i="6" s="1"/>
  <c r="L92" i="6"/>
  <c r="L2" i="6"/>
  <c r="L32" i="6"/>
  <c r="J17" i="37"/>
  <c r="K70" i="12"/>
  <c r="J17" i="11"/>
  <c r="J18" i="11" s="1"/>
  <c r="J21" i="19"/>
  <c r="J21" i="15"/>
  <c r="L22" i="15" s="1"/>
  <c r="J43" i="15"/>
  <c r="J45" i="15" s="1"/>
  <c r="K203" i="6"/>
  <c r="K224" i="6"/>
  <c r="J17" i="34"/>
  <c r="J27" i="17"/>
  <c r="J12" i="17"/>
  <c r="J132" i="6"/>
  <c r="J194" i="6"/>
  <c r="J270" i="6"/>
  <c r="J22" i="34"/>
  <c r="N4" i="40"/>
  <c r="N4" i="37"/>
  <c r="N4" i="34"/>
  <c r="N4" i="28"/>
  <c r="N4" i="31"/>
  <c r="N4" i="22"/>
  <c r="N4" i="21"/>
  <c r="N10" i="21"/>
  <c r="N74" i="20"/>
  <c r="N4" i="20"/>
  <c r="N32" i="20"/>
  <c r="N28" i="19"/>
  <c r="N4" i="18"/>
  <c r="N4" i="19"/>
  <c r="N28" i="17"/>
  <c r="N10" i="17"/>
  <c r="N4" i="17"/>
  <c r="N4" i="16"/>
  <c r="N27" i="15"/>
  <c r="N40" i="15"/>
  <c r="N10" i="16"/>
  <c r="N10" i="18"/>
  <c r="N69" i="12"/>
  <c r="N19" i="13"/>
  <c r="N4" i="13"/>
  <c r="N27" i="13"/>
  <c r="N4" i="15"/>
  <c r="N4" i="14"/>
  <c r="N82" i="12"/>
  <c r="N4" i="12"/>
  <c r="N46" i="12"/>
  <c r="N59" i="12"/>
  <c r="N18" i="12"/>
  <c r="N23" i="11"/>
  <c r="N4" i="11"/>
  <c r="N19" i="10"/>
  <c r="N10" i="9"/>
  <c r="N320" i="6"/>
  <c r="N202" i="6"/>
  <c r="N12" i="10"/>
  <c r="N4" i="10"/>
  <c r="N4" i="8"/>
  <c r="N312" i="6"/>
  <c r="N331" i="6"/>
  <c r="N332" i="6" s="1"/>
  <c r="N188" i="6"/>
  <c r="N346" i="6"/>
  <c r="N347" i="6" s="1"/>
  <c r="N296" i="6"/>
  <c r="N297" i="6" s="1"/>
  <c r="N4" i="9"/>
  <c r="N259" i="6"/>
  <c r="N336" i="6"/>
  <c r="N337" i="6" s="1"/>
  <c r="N275" i="6"/>
  <c r="N35" i="9"/>
  <c r="N73" i="6"/>
  <c r="N80" i="6"/>
  <c r="N4" i="6"/>
  <c r="N140" i="6"/>
  <c r="N86" i="6"/>
  <c r="N33" i="6"/>
  <c r="N11" i="6"/>
  <c r="N12" i="6" s="1"/>
  <c r="N4" i="7"/>
  <c r="N93" i="6"/>
  <c r="N40" i="6"/>
  <c r="O28" i="6"/>
  <c r="O4" i="4" s="1"/>
  <c r="N301" i="6"/>
  <c r="N302" i="6" s="1"/>
  <c r="N126" i="6"/>
  <c r="N100" i="6"/>
  <c r="N106" i="6"/>
  <c r="N53" i="6"/>
  <c r="N60" i="6"/>
  <c r="N23" i="6"/>
  <c r="N24" i="6" s="1"/>
  <c r="N3" i="4" s="1"/>
  <c r="N46" i="6"/>
  <c r="N351" i="6"/>
  <c r="N352" i="6" s="1"/>
  <c r="N66" i="6"/>
  <c r="N35" i="10"/>
  <c r="M314" i="6"/>
  <c r="M29" i="17"/>
  <c r="M14" i="17"/>
  <c r="J46" i="18"/>
  <c r="J47" i="18" s="1"/>
  <c r="J42" i="18"/>
  <c r="J33" i="18"/>
  <c r="J35" i="17"/>
  <c r="J10" i="12"/>
  <c r="J11" i="12" s="1"/>
  <c r="J29" i="15"/>
  <c r="J22" i="18"/>
  <c r="K85" i="12"/>
  <c r="L8" i="34" l="1"/>
  <c r="L44" i="15"/>
  <c r="L67" i="20"/>
  <c r="K17" i="34"/>
  <c r="K27" i="17"/>
  <c r="K12" i="17"/>
  <c r="J21" i="34"/>
  <c r="J12" i="18"/>
  <c r="N53" i="20"/>
  <c r="N54" i="20" s="1"/>
  <c r="N58" i="20" s="1"/>
  <c r="N59" i="20"/>
  <c r="N242" i="6"/>
  <c r="N183" i="6"/>
  <c r="N290" i="6"/>
  <c r="N291" i="6" s="1"/>
  <c r="N283" i="6"/>
  <c r="N250" i="6"/>
  <c r="N234" i="6"/>
  <c r="N121" i="6"/>
  <c r="N18" i="6"/>
  <c r="N19" i="6" s="1"/>
  <c r="N2" i="4" s="1"/>
  <c r="M26" i="31"/>
  <c r="N11" i="21"/>
  <c r="M29" i="9"/>
  <c r="J18" i="28"/>
  <c r="N9" i="37"/>
  <c r="N17" i="12"/>
  <c r="N42" i="10"/>
  <c r="N22" i="10"/>
  <c r="N81" i="6"/>
  <c r="N87" i="6"/>
  <c r="N74" i="6"/>
  <c r="L203" i="6"/>
  <c r="L224" i="6"/>
  <c r="M2" i="40"/>
  <c r="M2" i="37"/>
  <c r="M2" i="34"/>
  <c r="M2" i="31"/>
  <c r="M2" i="21"/>
  <c r="M2" i="22"/>
  <c r="M2" i="28"/>
  <c r="M60" i="20"/>
  <c r="M2" i="20"/>
  <c r="M2" i="19"/>
  <c r="M2" i="18"/>
  <c r="M2" i="17"/>
  <c r="M2" i="16"/>
  <c r="M2" i="15"/>
  <c r="M2" i="14"/>
  <c r="M2" i="13"/>
  <c r="M2" i="10"/>
  <c r="M2" i="8"/>
  <c r="M2" i="12"/>
  <c r="M2" i="11"/>
  <c r="M2" i="9"/>
  <c r="M2" i="7"/>
  <c r="M233" i="6"/>
  <c r="M235" i="6" s="1"/>
  <c r="M319" i="6"/>
  <c r="M321" i="6" s="1"/>
  <c r="M313" i="6"/>
  <c r="N314" i="6" s="1"/>
  <c r="M241" i="6"/>
  <c r="M243" i="6" s="1"/>
  <c r="M182" i="6"/>
  <c r="M184" i="6" s="1"/>
  <c r="M282" i="6"/>
  <c r="M284" i="6" s="1"/>
  <c r="M249" i="6"/>
  <c r="M251" i="6" s="1"/>
  <c r="M21" i="18" s="1"/>
  <c r="M176" i="6"/>
  <c r="M177" i="6" s="1"/>
  <c r="M147" i="6"/>
  <c r="M209" i="6"/>
  <c r="M72" i="6"/>
  <c r="M120" i="6"/>
  <c r="M122" i="6" s="1"/>
  <c r="M114" i="6"/>
  <c r="M115" i="6" s="1"/>
  <c r="M92" i="6"/>
  <c r="M2" i="6"/>
  <c r="M32" i="6"/>
  <c r="M52" i="6"/>
  <c r="M61" i="20"/>
  <c r="M67" i="20" s="1"/>
  <c r="L11" i="37"/>
  <c r="L20" i="17"/>
  <c r="L22" i="17" s="1"/>
  <c r="L13" i="15"/>
  <c r="L14" i="15" s="1"/>
  <c r="L21" i="13"/>
  <c r="L48" i="12"/>
  <c r="L39" i="12"/>
  <c r="L17" i="9"/>
  <c r="L18" i="9" s="1"/>
  <c r="J48" i="18"/>
  <c r="J34" i="18"/>
  <c r="M18" i="34"/>
  <c r="N14" i="37"/>
  <c r="N76" i="12"/>
  <c r="N77" i="12" s="1"/>
  <c r="N64" i="12"/>
  <c r="N72" i="12"/>
  <c r="J8" i="28"/>
  <c r="J19" i="16"/>
  <c r="J21" i="16" s="1"/>
  <c r="J26" i="11"/>
  <c r="J27" i="11" s="1"/>
  <c r="L141" i="6"/>
  <c r="L162" i="6"/>
  <c r="J14" i="34"/>
  <c r="K29" i="15"/>
  <c r="K10" i="12"/>
  <c r="K11" i="12" s="1"/>
  <c r="J11" i="34"/>
  <c r="L8" i="37"/>
  <c r="L16" i="12"/>
  <c r="L34" i="10"/>
  <c r="L21" i="10"/>
  <c r="L41" i="10"/>
  <c r="L43" i="10" s="1"/>
  <c r="L25" i="14" s="1"/>
  <c r="L26" i="14" s="1"/>
  <c r="M18" i="37"/>
  <c r="M30" i="13"/>
  <c r="M84" i="12"/>
  <c r="M62" i="12"/>
  <c r="M22" i="13"/>
  <c r="N94" i="6"/>
  <c r="N101" i="6"/>
  <c r="N107" i="6"/>
  <c r="N34" i="6"/>
  <c r="N41" i="6"/>
  <c r="N47" i="6"/>
  <c r="K21" i="34"/>
  <c r="K12" i="18"/>
  <c r="J17" i="28"/>
  <c r="K28" i="10"/>
  <c r="J49" i="15"/>
  <c r="J34" i="15"/>
  <c r="J27" i="14"/>
  <c r="J12" i="14"/>
  <c r="L13" i="37"/>
  <c r="L20" i="18"/>
  <c r="L22" i="18" s="1"/>
  <c r="L61" i="12"/>
  <c r="L49" i="12"/>
  <c r="K27" i="10"/>
  <c r="J31" i="12"/>
  <c r="K11" i="13"/>
  <c r="K23" i="13"/>
  <c r="K34" i="15"/>
  <c r="K12" i="14"/>
  <c r="K49" i="15"/>
  <c r="K27" i="14"/>
  <c r="K9" i="28" s="1"/>
  <c r="J23" i="34"/>
  <c r="J13" i="17"/>
  <c r="N13" i="21"/>
  <c r="O4" i="40"/>
  <c r="O4" i="37"/>
  <c r="O4" i="34"/>
  <c r="O4" i="31"/>
  <c r="O4" i="28"/>
  <c r="O10" i="21"/>
  <c r="O4" i="22"/>
  <c r="O4" i="21"/>
  <c r="O32" i="20"/>
  <c r="O28" i="19"/>
  <c r="O74" i="20"/>
  <c r="O4" i="18"/>
  <c r="O4" i="20"/>
  <c r="O4" i="19"/>
  <c r="O28" i="17"/>
  <c r="O10" i="18"/>
  <c r="O40" i="15"/>
  <c r="O4" i="17"/>
  <c r="O10" i="16"/>
  <c r="O10" i="17"/>
  <c r="O4" i="16"/>
  <c r="O4" i="14"/>
  <c r="O4" i="15"/>
  <c r="O69" i="12"/>
  <c r="O27" i="15"/>
  <c r="O19" i="13"/>
  <c r="O4" i="13"/>
  <c r="O27" i="13"/>
  <c r="O82" i="12"/>
  <c r="O46" i="12"/>
  <c r="O18" i="12"/>
  <c r="O4" i="12"/>
  <c r="O59" i="12"/>
  <c r="O23" i="11"/>
  <c r="O4" i="11"/>
  <c r="O19" i="10"/>
  <c r="O12" i="10"/>
  <c r="O4" i="10"/>
  <c r="O4" i="8"/>
  <c r="O312" i="6"/>
  <c r="O331" i="6"/>
  <c r="O332" i="6" s="1"/>
  <c r="O188" i="6"/>
  <c r="O346" i="6"/>
  <c r="O347" i="6" s="1"/>
  <c r="O296" i="6"/>
  <c r="O297" i="6" s="1"/>
  <c r="O4" i="9"/>
  <c r="O259" i="6"/>
  <c r="O336" i="6"/>
  <c r="O337" i="6" s="1"/>
  <c r="O275" i="6"/>
  <c r="O35" i="9"/>
  <c r="O4" i="7"/>
  <c r="O351" i="6"/>
  <c r="O352" i="6" s="1"/>
  <c r="O301" i="6"/>
  <c r="O302" i="6" s="1"/>
  <c r="O80" i="6"/>
  <c r="O140" i="6"/>
  <c r="O86" i="6"/>
  <c r="O33" i="6"/>
  <c r="O11" i="6"/>
  <c r="O12" i="6" s="1"/>
  <c r="O320" i="6"/>
  <c r="O93" i="6"/>
  <c r="O40" i="6"/>
  <c r="P28" i="6"/>
  <c r="P4" i="4" s="1"/>
  <c r="O126" i="6"/>
  <c r="O100" i="6"/>
  <c r="O46" i="6"/>
  <c r="O106" i="6"/>
  <c r="O53" i="6"/>
  <c r="O60" i="6"/>
  <c r="O10" i="9"/>
  <c r="O66" i="6"/>
  <c r="O23" i="6"/>
  <c r="O24" i="6" s="1"/>
  <c r="O3" i="4" s="1"/>
  <c r="O73" i="6"/>
  <c r="O202" i="6"/>
  <c r="O4" i="6"/>
  <c r="O35" i="10"/>
  <c r="K19" i="37"/>
  <c r="L83" i="12"/>
  <c r="L85" i="12" s="1"/>
  <c r="N3" i="40"/>
  <c r="N3" i="37"/>
  <c r="N3" i="34"/>
  <c r="N3" i="31"/>
  <c r="N3" i="28"/>
  <c r="N3" i="22"/>
  <c r="N3" i="21"/>
  <c r="N3" i="20"/>
  <c r="N3" i="19"/>
  <c r="N3" i="18"/>
  <c r="N3" i="17"/>
  <c r="N3" i="16"/>
  <c r="N3" i="15"/>
  <c r="N3" i="14"/>
  <c r="N3" i="13"/>
  <c r="N3" i="11"/>
  <c r="N3" i="10"/>
  <c r="N3" i="12"/>
  <c r="N3" i="9"/>
  <c r="N3" i="7"/>
  <c r="N79" i="6"/>
  <c r="N3" i="8"/>
  <c r="N99" i="6"/>
  <c r="N39" i="6"/>
  <c r="N59" i="6"/>
  <c r="N3" i="6"/>
  <c r="J47" i="16"/>
  <c r="J33" i="16"/>
  <c r="J34" i="16" s="1"/>
  <c r="J9" i="19"/>
  <c r="J30" i="15"/>
  <c r="J35" i="18"/>
  <c r="N29" i="17"/>
  <c r="N18" i="34" s="1"/>
  <c r="N14" i="17"/>
  <c r="M32" i="12"/>
  <c r="M33" i="12" s="1"/>
  <c r="M40" i="12"/>
  <c r="M41" i="12" s="1"/>
  <c r="M13" i="10"/>
  <c r="M14" i="10" s="1"/>
  <c r="K32" i="15"/>
  <c r="K15" i="15"/>
  <c r="K14" i="34" s="1"/>
  <c r="J12" i="37"/>
  <c r="K47" i="12"/>
  <c r="J12" i="13"/>
  <c r="J13" i="13" s="1"/>
  <c r="J15" i="17"/>
  <c r="J2" i="41"/>
  <c r="J2" i="38"/>
  <c r="J2" i="35"/>
  <c r="J2" i="32"/>
  <c r="J2" i="29"/>
  <c r="L67" i="6"/>
  <c r="L54" i="6"/>
  <c r="L61" i="6"/>
  <c r="J10" i="31"/>
  <c r="K41" i="15"/>
  <c r="J4" i="41"/>
  <c r="J4" i="38"/>
  <c r="J4" i="35"/>
  <c r="J4" i="32"/>
  <c r="J4" i="29"/>
  <c r="J13" i="16" l="1"/>
  <c r="L17" i="34"/>
  <c r="L27" i="17"/>
  <c r="L12" i="17"/>
  <c r="J16" i="31"/>
  <c r="K11" i="17"/>
  <c r="O59" i="20"/>
  <c r="O53" i="20"/>
  <c r="O54" i="20" s="1"/>
  <c r="O58" i="20" s="1"/>
  <c r="O242" i="6"/>
  <c r="O290" i="6"/>
  <c r="O291" i="6" s="1"/>
  <c r="O283" i="6"/>
  <c r="O250" i="6"/>
  <c r="O234" i="6"/>
  <c r="O121" i="6"/>
  <c r="O18" i="6"/>
  <c r="O19" i="6" s="1"/>
  <c r="O2" i="4" s="1"/>
  <c r="O183" i="6"/>
  <c r="M21" i="17"/>
  <c r="J24" i="34"/>
  <c r="M8" i="37"/>
  <c r="M16" i="12"/>
  <c r="M21" i="10"/>
  <c r="M41" i="10"/>
  <c r="M43" i="10" s="1"/>
  <c r="M25" i="14" s="1"/>
  <c r="M26" i="14" s="1"/>
  <c r="M34" i="10"/>
  <c r="N18" i="37"/>
  <c r="N22" i="13"/>
  <c r="N84" i="12"/>
  <c r="N30" i="13"/>
  <c r="N62" i="12"/>
  <c r="L15" i="15"/>
  <c r="L14" i="34" s="1"/>
  <c r="L32" i="15"/>
  <c r="M203" i="6"/>
  <c r="M224" i="6"/>
  <c r="O87" i="6"/>
  <c r="O74" i="6"/>
  <c r="O81" i="6"/>
  <c r="O14" i="37"/>
  <c r="O64" i="12"/>
  <c r="O76" i="12"/>
  <c r="O77" i="12" s="1"/>
  <c r="O72" i="12"/>
  <c r="L21" i="34"/>
  <c r="L12" i="18"/>
  <c r="N40" i="12"/>
  <c r="N41" i="12" s="1"/>
  <c r="N32" i="12"/>
  <c r="N33" i="12" s="1"/>
  <c r="N13" i="10"/>
  <c r="N14" i="10" s="1"/>
  <c r="J13" i="18"/>
  <c r="O3" i="40"/>
  <c r="O3" i="37"/>
  <c r="O3" i="34"/>
  <c r="O3" i="31"/>
  <c r="O3" i="28"/>
  <c r="O3" i="21"/>
  <c r="O3" i="22"/>
  <c r="O3" i="20"/>
  <c r="O3" i="19"/>
  <c r="O3" i="18"/>
  <c r="O3" i="17"/>
  <c r="O3" i="16"/>
  <c r="O3" i="15"/>
  <c r="O3" i="14"/>
  <c r="O3" i="13"/>
  <c r="O3" i="11"/>
  <c r="O3" i="10"/>
  <c r="O3" i="12"/>
  <c r="O3" i="9"/>
  <c r="O3" i="7"/>
  <c r="O3" i="8"/>
  <c r="O79" i="6"/>
  <c r="O39" i="6"/>
  <c r="O99" i="6"/>
  <c r="O59" i="6"/>
  <c r="O3" i="6"/>
  <c r="K8" i="31"/>
  <c r="L20" i="13"/>
  <c r="M276" i="6"/>
  <c r="M277" i="6" s="1"/>
  <c r="J15" i="18"/>
  <c r="M11" i="37"/>
  <c r="M20" i="17"/>
  <c r="M13" i="15"/>
  <c r="M14" i="15" s="1"/>
  <c r="M39" i="12"/>
  <c r="M48" i="12"/>
  <c r="M21" i="13"/>
  <c r="M17" i="9"/>
  <c r="M18" i="9" s="1"/>
  <c r="P4" i="40"/>
  <c r="P4" i="37"/>
  <c r="P4" i="34"/>
  <c r="P4" i="31"/>
  <c r="P4" i="28"/>
  <c r="P74" i="20"/>
  <c r="P4" i="22"/>
  <c r="P4" i="21"/>
  <c r="P10" i="21"/>
  <c r="P32" i="20"/>
  <c r="P28" i="19"/>
  <c r="P4" i="20"/>
  <c r="P10" i="18"/>
  <c r="P4" i="19"/>
  <c r="P28" i="17"/>
  <c r="P10" i="17"/>
  <c r="P4" i="18"/>
  <c r="P4" i="17"/>
  <c r="P4" i="16"/>
  <c r="P40" i="15"/>
  <c r="P10" i="16"/>
  <c r="P4" i="15"/>
  <c r="P27" i="15"/>
  <c r="P19" i="13"/>
  <c r="P4" i="13"/>
  <c r="P27" i="13"/>
  <c r="P82" i="12"/>
  <c r="P4" i="14"/>
  <c r="P46" i="12"/>
  <c r="P59" i="12"/>
  <c r="P69" i="12"/>
  <c r="P18" i="12"/>
  <c r="P10" i="9"/>
  <c r="P23" i="11"/>
  <c r="P4" i="11"/>
  <c r="P19" i="10"/>
  <c r="P12" i="10"/>
  <c r="P4" i="10"/>
  <c r="P4" i="9"/>
  <c r="P4" i="12"/>
  <c r="P4" i="8"/>
  <c r="P312" i="6"/>
  <c r="P331" i="6"/>
  <c r="P332" i="6" s="1"/>
  <c r="P188" i="6"/>
  <c r="P346" i="6"/>
  <c r="P347" i="6" s="1"/>
  <c r="P296" i="6"/>
  <c r="P297" i="6" s="1"/>
  <c r="P259" i="6"/>
  <c r="P336" i="6"/>
  <c r="P337" i="6" s="1"/>
  <c r="P275" i="6"/>
  <c r="P35" i="9"/>
  <c r="P4" i="7"/>
  <c r="P351" i="6"/>
  <c r="P352" i="6" s="1"/>
  <c r="P301" i="6"/>
  <c r="P302" i="6" s="1"/>
  <c r="P320" i="6"/>
  <c r="P140" i="6"/>
  <c r="P86" i="6"/>
  <c r="P93" i="6"/>
  <c r="P40" i="6"/>
  <c r="Q28" i="6"/>
  <c r="Q4" i="4" s="1"/>
  <c r="P126" i="6"/>
  <c r="P100" i="6"/>
  <c r="P46" i="6"/>
  <c r="P106" i="6"/>
  <c r="P53" i="6"/>
  <c r="P23" i="6"/>
  <c r="P24" i="6" s="1"/>
  <c r="P3" i="4" s="1"/>
  <c r="P60" i="6"/>
  <c r="P66" i="6"/>
  <c r="P202" i="6"/>
  <c r="P73" i="6"/>
  <c r="P33" i="6"/>
  <c r="P11" i="6"/>
  <c r="P12" i="6" s="1"/>
  <c r="P4" i="6"/>
  <c r="P80" i="6"/>
  <c r="P35" i="10"/>
  <c r="O29" i="17"/>
  <c r="O14" i="17"/>
  <c r="K29" i="10"/>
  <c r="M141" i="6"/>
  <c r="M162" i="6"/>
  <c r="M189" i="6"/>
  <c r="M190" i="6" s="1"/>
  <c r="M13" i="37"/>
  <c r="M20" i="18"/>
  <c r="M22" i="18" s="1"/>
  <c r="M61" i="12"/>
  <c r="M49" i="12"/>
  <c r="J29" i="13"/>
  <c r="J31" i="13" s="1"/>
  <c r="J14" i="13"/>
  <c r="O41" i="6"/>
  <c r="O47" i="6"/>
  <c r="O34" i="6"/>
  <c r="N26" i="31"/>
  <c r="O11" i="21"/>
  <c r="O13" i="21" s="1"/>
  <c r="N29" i="9"/>
  <c r="L49" i="15"/>
  <c r="L34" i="15"/>
  <c r="L27" i="14"/>
  <c r="L9" i="28" s="1"/>
  <c r="L12" i="14"/>
  <c r="K9" i="19"/>
  <c r="K30" i="15"/>
  <c r="L29" i="15"/>
  <c r="L10" i="12"/>
  <c r="L11" i="12" s="1"/>
  <c r="M127" i="6"/>
  <c r="M128" i="6" s="1"/>
  <c r="M20" i="16"/>
  <c r="N2" i="40"/>
  <c r="N2" i="37"/>
  <c r="N2" i="34"/>
  <c r="N2" i="31"/>
  <c r="N2" i="28"/>
  <c r="N2" i="21"/>
  <c r="N2" i="22"/>
  <c r="N60" i="20"/>
  <c r="N2" i="20"/>
  <c r="N2" i="18"/>
  <c r="N2" i="19"/>
  <c r="N2" i="16"/>
  <c r="N2" i="17"/>
  <c r="N2" i="15"/>
  <c r="N2" i="14"/>
  <c r="N2" i="13"/>
  <c r="N2" i="12"/>
  <c r="N2" i="11"/>
  <c r="N2" i="10"/>
  <c r="N319" i="6"/>
  <c r="N321" i="6" s="1"/>
  <c r="N313" i="6"/>
  <c r="O314" i="6" s="1"/>
  <c r="N241" i="6"/>
  <c r="N243" i="6" s="1"/>
  <c r="N20" i="16" s="1"/>
  <c r="N182" i="6"/>
  <c r="N184" i="6" s="1"/>
  <c r="N189" i="6" s="1"/>
  <c r="N190" i="6" s="1"/>
  <c r="N194" i="6" s="1"/>
  <c r="N176" i="6"/>
  <c r="N177" i="6" s="1"/>
  <c r="N2" i="8"/>
  <c r="N282" i="6"/>
  <c r="N284" i="6" s="1"/>
  <c r="N276" i="6" s="1"/>
  <c r="N277" i="6" s="1"/>
  <c r="N270" i="6" s="1"/>
  <c r="N249" i="6"/>
  <c r="N251" i="6" s="1"/>
  <c r="N21" i="18" s="1"/>
  <c r="N147" i="6"/>
  <c r="N209" i="6"/>
  <c r="N72" i="6"/>
  <c r="N2" i="7"/>
  <c r="N120" i="6"/>
  <c r="N122" i="6" s="1"/>
  <c r="N127" i="6" s="1"/>
  <c r="N128" i="6" s="1"/>
  <c r="N132" i="6" s="1"/>
  <c r="N32" i="6"/>
  <c r="N114" i="6"/>
  <c r="N115" i="6" s="1"/>
  <c r="N92" i="6"/>
  <c r="N2" i="9"/>
  <c r="N233" i="6"/>
  <c r="N235" i="6" s="1"/>
  <c r="N21" i="17" s="1"/>
  <c r="N52" i="6"/>
  <c r="N2" i="6"/>
  <c r="L19" i="37"/>
  <c r="M83" i="12"/>
  <c r="M85" i="12" s="1"/>
  <c r="O9" i="37"/>
  <c r="O17" i="12"/>
  <c r="O42" i="10"/>
  <c r="O22" i="10"/>
  <c r="O94" i="6"/>
  <c r="O101" i="6"/>
  <c r="O107" i="6"/>
  <c r="J14" i="31"/>
  <c r="K24" i="11"/>
  <c r="N61" i="20"/>
  <c r="N67" i="20" s="1"/>
  <c r="K25" i="12"/>
  <c r="K50" i="12"/>
  <c r="J9" i="28"/>
  <c r="J19" i="34"/>
  <c r="J12" i="16"/>
  <c r="J15" i="16" s="1"/>
  <c r="J26" i="16"/>
  <c r="L27" i="16" s="1"/>
  <c r="J25" i="34"/>
  <c r="M54" i="6"/>
  <c r="M61" i="6"/>
  <c r="M67" i="6"/>
  <c r="O26" i="31" l="1"/>
  <c r="P11" i="21"/>
  <c r="P13" i="21" s="1"/>
  <c r="O29" i="9"/>
  <c r="M21" i="34"/>
  <c r="M12" i="18"/>
  <c r="K53" i="12"/>
  <c r="K54" i="12" s="1"/>
  <c r="K11" i="11"/>
  <c r="K12" i="11" s="1"/>
  <c r="K23" i="10"/>
  <c r="K24" i="10" s="1"/>
  <c r="M19" i="37"/>
  <c r="N83" i="12"/>
  <c r="N85" i="12" s="1"/>
  <c r="M132" i="6"/>
  <c r="M194" i="6"/>
  <c r="P47" i="6"/>
  <c r="P34" i="6"/>
  <c r="P41" i="6"/>
  <c r="P29" i="17"/>
  <c r="P14" i="17"/>
  <c r="L11" i="13"/>
  <c r="L23" i="13"/>
  <c r="O2" i="40"/>
  <c r="O2" i="37"/>
  <c r="O2" i="34"/>
  <c r="O2" i="31"/>
  <c r="O2" i="28"/>
  <c r="O2" i="22"/>
  <c r="O60" i="20"/>
  <c r="O2" i="21"/>
  <c r="O2" i="20"/>
  <c r="O2" i="18"/>
  <c r="O2" i="19"/>
  <c r="O2" i="17"/>
  <c r="O2" i="16"/>
  <c r="O2" i="15"/>
  <c r="O2" i="14"/>
  <c r="O2" i="13"/>
  <c r="O2" i="12"/>
  <c r="O2" i="11"/>
  <c r="O2" i="10"/>
  <c r="O319" i="6"/>
  <c r="O321" i="6" s="1"/>
  <c r="O313" i="6"/>
  <c r="O241" i="6"/>
  <c r="O243" i="6" s="1"/>
  <c r="O182" i="6"/>
  <c r="O184" i="6" s="1"/>
  <c r="O189" i="6" s="1"/>
  <c r="O190" i="6" s="1"/>
  <c r="O194" i="6" s="1"/>
  <c r="O176" i="6"/>
  <c r="O177" i="6" s="1"/>
  <c r="O2" i="8"/>
  <c r="O282" i="6"/>
  <c r="O284" i="6" s="1"/>
  <c r="O276" i="6" s="1"/>
  <c r="O277" i="6" s="1"/>
  <c r="O270" i="6" s="1"/>
  <c r="O249" i="6"/>
  <c r="O251" i="6" s="1"/>
  <c r="O21" i="18" s="1"/>
  <c r="O2" i="9"/>
  <c r="O2" i="7"/>
  <c r="O233" i="6"/>
  <c r="O235" i="6" s="1"/>
  <c r="O21" i="17" s="1"/>
  <c r="O209" i="6"/>
  <c r="O72" i="6"/>
  <c r="O120" i="6"/>
  <c r="O122" i="6" s="1"/>
  <c r="O32" i="6"/>
  <c r="O114" i="6"/>
  <c r="O115" i="6" s="1"/>
  <c r="O92" i="6"/>
  <c r="O52" i="6"/>
  <c r="O147" i="6"/>
  <c r="O2" i="6"/>
  <c r="K40" i="17"/>
  <c r="K41" i="17" s="1"/>
  <c r="P94" i="6"/>
  <c r="P101" i="6"/>
  <c r="P107" i="6"/>
  <c r="M49" i="15"/>
  <c r="M27" i="14"/>
  <c r="M34" i="15"/>
  <c r="M12" i="14"/>
  <c r="L14" i="16"/>
  <c r="L28" i="16"/>
  <c r="N54" i="6"/>
  <c r="N61" i="6"/>
  <c r="N67" i="6"/>
  <c r="P9" i="37"/>
  <c r="P17" i="12"/>
  <c r="P22" i="10"/>
  <c r="P42" i="10"/>
  <c r="Q4" i="40"/>
  <c r="Q4" i="37"/>
  <c r="Q4" i="34"/>
  <c r="Q4" i="31"/>
  <c r="Q4" i="28"/>
  <c r="Q10" i="21"/>
  <c r="Q4" i="22"/>
  <c r="Q4" i="21"/>
  <c r="Q32" i="20"/>
  <c r="Q74" i="20"/>
  <c r="Q4" i="20"/>
  <c r="Q10" i="18"/>
  <c r="Q4" i="19"/>
  <c r="Q28" i="19"/>
  <c r="Q10" i="17"/>
  <c r="Q4" i="18"/>
  <c r="Q10" i="16"/>
  <c r="Q4" i="17"/>
  <c r="Q4" i="16"/>
  <c r="Q40" i="15"/>
  <c r="Q4" i="14"/>
  <c r="Q4" i="15"/>
  <c r="Q27" i="15"/>
  <c r="Q28" i="17"/>
  <c r="Q19" i="13"/>
  <c r="Q4" i="13"/>
  <c r="Q27" i="13"/>
  <c r="Q82" i="12"/>
  <c r="Q46" i="12"/>
  <c r="Q59" i="12"/>
  <c r="Q69" i="12"/>
  <c r="Q4" i="12"/>
  <c r="Q18" i="12"/>
  <c r="Q23" i="11"/>
  <c r="Q4" i="11"/>
  <c r="Q19" i="10"/>
  <c r="Q12" i="10"/>
  <c r="Q4" i="10"/>
  <c r="Q35" i="9"/>
  <c r="Q4" i="8"/>
  <c r="Q331" i="6"/>
  <c r="Q332" i="6" s="1"/>
  <c r="Q346" i="6"/>
  <c r="Q347" i="6" s="1"/>
  <c r="Q296" i="6"/>
  <c r="Q297" i="6" s="1"/>
  <c r="Q259" i="6"/>
  <c r="Q4" i="9"/>
  <c r="Q336" i="6"/>
  <c r="Q337" i="6" s="1"/>
  <c r="Q275" i="6"/>
  <c r="Q4" i="7"/>
  <c r="Q351" i="6"/>
  <c r="Q352" i="6" s="1"/>
  <c r="Q301" i="6"/>
  <c r="Q302" i="6" s="1"/>
  <c r="Q320" i="6"/>
  <c r="Q10" i="9"/>
  <c r="Q202" i="6"/>
  <c r="Q93" i="6"/>
  <c r="Q312" i="6"/>
  <c r="Q126" i="6"/>
  <c r="Q100" i="6"/>
  <c r="Q46" i="6"/>
  <c r="Q106" i="6"/>
  <c r="Q53" i="6"/>
  <c r="Q23" i="6"/>
  <c r="Q24" i="6" s="1"/>
  <c r="Q3" i="4" s="1"/>
  <c r="Q60" i="6"/>
  <c r="Q66" i="6"/>
  <c r="Q73" i="6"/>
  <c r="Q80" i="6"/>
  <c r="Q188" i="6"/>
  <c r="Q140" i="6"/>
  <c r="R28" i="6"/>
  <c r="R4" i="4" s="1"/>
  <c r="Q33" i="6"/>
  <c r="Q11" i="6"/>
  <c r="Q12" i="6" s="1"/>
  <c r="Q4" i="6"/>
  <c r="Q40" i="6"/>
  <c r="Q86" i="6"/>
  <c r="Q35" i="10"/>
  <c r="M29" i="15"/>
  <c r="M10" i="12"/>
  <c r="M11" i="12" s="1"/>
  <c r="J18" i="31"/>
  <c r="K11" i="18"/>
  <c r="M270" i="6"/>
  <c r="O18" i="37"/>
  <c r="O22" i="13"/>
  <c r="O30" i="13"/>
  <c r="O84" i="12"/>
  <c r="O62" i="12"/>
  <c r="J13" i="28"/>
  <c r="P314" i="6"/>
  <c r="N141" i="6"/>
  <c r="N162" i="6"/>
  <c r="J32" i="13"/>
  <c r="J9" i="31" s="1"/>
  <c r="K28" i="13"/>
  <c r="P3" i="40"/>
  <c r="P3" i="37"/>
  <c r="P3" i="34"/>
  <c r="P3" i="31"/>
  <c r="P3" i="28"/>
  <c r="P3" i="22"/>
  <c r="P3" i="21"/>
  <c r="P3" i="20"/>
  <c r="P3" i="19"/>
  <c r="P3" i="18"/>
  <c r="P3" i="17"/>
  <c r="P3" i="14"/>
  <c r="P3" i="16"/>
  <c r="P3" i="15"/>
  <c r="P3" i="13"/>
  <c r="P3" i="10"/>
  <c r="P3" i="9"/>
  <c r="P3" i="12"/>
  <c r="P3" i="7"/>
  <c r="P3" i="8"/>
  <c r="P79" i="6"/>
  <c r="P39" i="6"/>
  <c r="P99" i="6"/>
  <c r="P3" i="11"/>
  <c r="P59" i="6"/>
  <c r="P3" i="6"/>
  <c r="M22" i="17"/>
  <c r="K12" i="37"/>
  <c r="L47" i="12"/>
  <c r="K12" i="13"/>
  <c r="K13" i="13" s="1"/>
  <c r="L9" i="19"/>
  <c r="L30" i="15"/>
  <c r="P59" i="20"/>
  <c r="P53" i="20"/>
  <c r="P54" i="20" s="1"/>
  <c r="P58" i="20" s="1"/>
  <c r="P290" i="6"/>
  <c r="P291" i="6" s="1"/>
  <c r="P283" i="6"/>
  <c r="P250" i="6"/>
  <c r="P234" i="6"/>
  <c r="P121" i="6"/>
  <c r="P183" i="6"/>
  <c r="P242" i="6"/>
  <c r="P18" i="6"/>
  <c r="P19" i="6" s="1"/>
  <c r="P2" i="4" s="1"/>
  <c r="P74" i="6"/>
  <c r="P81" i="6"/>
  <c r="P87" i="6"/>
  <c r="P14" i="37"/>
  <c r="P64" i="12"/>
  <c r="P72" i="12"/>
  <c r="P76" i="12"/>
  <c r="P77" i="12" s="1"/>
  <c r="N8" i="37"/>
  <c r="N21" i="10"/>
  <c r="N16" i="12"/>
  <c r="N41" i="10"/>
  <c r="N43" i="10" s="1"/>
  <c r="N25" i="14" s="1"/>
  <c r="N26" i="14" s="1"/>
  <c r="N34" i="10"/>
  <c r="O40" i="12"/>
  <c r="O41" i="12" s="1"/>
  <c r="O32" i="12"/>
  <c r="O33" i="12" s="1"/>
  <c r="O13" i="10"/>
  <c r="O14" i="10" s="1"/>
  <c r="J17" i="31"/>
  <c r="K11" i="16"/>
  <c r="N224" i="6"/>
  <c r="N203" i="6"/>
  <c r="O18" i="34"/>
  <c r="M32" i="15"/>
  <c r="M15" i="15"/>
  <c r="N11" i="37"/>
  <c r="N20" i="17"/>
  <c r="N22" i="17" s="1"/>
  <c r="N13" i="15"/>
  <c r="N14" i="15" s="1"/>
  <c r="N21" i="13"/>
  <c r="N48" i="12"/>
  <c r="N39" i="12"/>
  <c r="N17" i="9"/>
  <c r="N18" i="9" s="1"/>
  <c r="N13" i="37"/>
  <c r="N20" i="18"/>
  <c r="N22" i="18" s="1"/>
  <c r="N61" i="12"/>
  <c r="N49" i="12"/>
  <c r="O61" i="20"/>
  <c r="O67" i="20" s="1"/>
  <c r="N17" i="34" l="1"/>
  <c r="N12" i="17"/>
  <c r="N27" i="17"/>
  <c r="O8" i="37"/>
  <c r="O16" i="12"/>
  <c r="O41" i="10"/>
  <c r="O43" i="10" s="1"/>
  <c r="O25" i="14" s="1"/>
  <c r="O26" i="14" s="1"/>
  <c r="O34" i="10"/>
  <c r="O21" i="10"/>
  <c r="K29" i="13"/>
  <c r="K14" i="13"/>
  <c r="R4" i="40"/>
  <c r="R4" i="37"/>
  <c r="R4" i="34"/>
  <c r="R4" i="31"/>
  <c r="R4" i="28"/>
  <c r="R10" i="21"/>
  <c r="R4" i="22"/>
  <c r="R4" i="21"/>
  <c r="R32" i="20"/>
  <c r="R74" i="20"/>
  <c r="R4" i="20"/>
  <c r="R10" i="18"/>
  <c r="R4" i="19"/>
  <c r="R4" i="18"/>
  <c r="R4" i="17"/>
  <c r="R28" i="17"/>
  <c r="R10" i="17"/>
  <c r="R28" i="19"/>
  <c r="R10" i="16"/>
  <c r="R27" i="15"/>
  <c r="R40" i="15"/>
  <c r="R27" i="13"/>
  <c r="R82" i="12"/>
  <c r="R4" i="14"/>
  <c r="R4" i="15"/>
  <c r="R69" i="12"/>
  <c r="R59" i="12"/>
  <c r="R18" i="12"/>
  <c r="R19" i="13"/>
  <c r="R4" i="13"/>
  <c r="R46" i="12"/>
  <c r="R23" i="11"/>
  <c r="R4" i="11"/>
  <c r="R19" i="10"/>
  <c r="R12" i="10"/>
  <c r="R4" i="10"/>
  <c r="R4" i="16"/>
  <c r="R4" i="12"/>
  <c r="R346" i="6"/>
  <c r="R347" i="6" s="1"/>
  <c r="R296" i="6"/>
  <c r="R297" i="6" s="1"/>
  <c r="R259" i="6"/>
  <c r="R4" i="9"/>
  <c r="R336" i="6"/>
  <c r="R337" i="6" s="1"/>
  <c r="R275" i="6"/>
  <c r="R4" i="7"/>
  <c r="R351" i="6"/>
  <c r="R352" i="6" s="1"/>
  <c r="R301" i="6"/>
  <c r="R302" i="6" s="1"/>
  <c r="R35" i="9"/>
  <c r="R320" i="6"/>
  <c r="R10" i="9"/>
  <c r="R312" i="6"/>
  <c r="R126" i="6"/>
  <c r="R100" i="6"/>
  <c r="R46" i="6"/>
  <c r="R106" i="6"/>
  <c r="R53" i="6"/>
  <c r="R23" i="6"/>
  <c r="R24" i="6" s="1"/>
  <c r="R3" i="4" s="1"/>
  <c r="R60" i="6"/>
  <c r="R66" i="6"/>
  <c r="R73" i="6"/>
  <c r="R202" i="6"/>
  <c r="R80" i="6"/>
  <c r="R331" i="6"/>
  <c r="R332" i="6" s="1"/>
  <c r="R188" i="6"/>
  <c r="R140" i="6"/>
  <c r="R86" i="6"/>
  <c r="R33" i="6"/>
  <c r="R93" i="6"/>
  <c r="S28" i="6"/>
  <c r="S4" i="4" s="1"/>
  <c r="R11" i="6"/>
  <c r="R12" i="6" s="1"/>
  <c r="R4" i="6"/>
  <c r="R40" i="6"/>
  <c r="R4" i="8"/>
  <c r="R35" i="10"/>
  <c r="Q3" i="40"/>
  <c r="Q3" i="37"/>
  <c r="Q3" i="34"/>
  <c r="Q3" i="31"/>
  <c r="Q3" i="21"/>
  <c r="Q3" i="28"/>
  <c r="Q3" i="22"/>
  <c r="Q3" i="20"/>
  <c r="Q3" i="19"/>
  <c r="Q3" i="18"/>
  <c r="Q3" i="17"/>
  <c r="Q3" i="16"/>
  <c r="Q3" i="15"/>
  <c r="Q3" i="14"/>
  <c r="Q3" i="10"/>
  <c r="Q3" i="8"/>
  <c r="Q3" i="12"/>
  <c r="Q3" i="11"/>
  <c r="Q3" i="9"/>
  <c r="Q3" i="7"/>
  <c r="Q3" i="13"/>
  <c r="Q39" i="6"/>
  <c r="Q99" i="6"/>
  <c r="Q59" i="6"/>
  <c r="Q3" i="6"/>
  <c r="Q79" i="6"/>
  <c r="K46" i="17"/>
  <c r="K47" i="17" s="1"/>
  <c r="K42" i="17"/>
  <c r="K33" i="17"/>
  <c r="O127" i="6"/>
  <c r="O128" i="6" s="1"/>
  <c r="N29" i="15"/>
  <c r="N10" i="12"/>
  <c r="N11" i="12" s="1"/>
  <c r="O11" i="37"/>
  <c r="O20" i="17"/>
  <c r="O13" i="15"/>
  <c r="O14" i="15" s="1"/>
  <c r="O21" i="13"/>
  <c r="O39" i="12"/>
  <c r="O48" i="12"/>
  <c r="O17" i="9"/>
  <c r="O18" i="9" s="1"/>
  <c r="L25" i="12"/>
  <c r="L50" i="12"/>
  <c r="Q9" i="37"/>
  <c r="Q22" i="10"/>
  <c r="Q42" i="10"/>
  <c r="Q17" i="12"/>
  <c r="O224" i="6"/>
  <c r="O203" i="6"/>
  <c r="P18" i="34"/>
  <c r="O13" i="37"/>
  <c r="O20" i="18"/>
  <c r="O22" i="18" s="1"/>
  <c r="O61" i="12"/>
  <c r="O49" i="12"/>
  <c r="M17" i="34"/>
  <c r="M27" i="17"/>
  <c r="M12" i="17"/>
  <c r="Q47" i="6"/>
  <c r="Q34" i="6"/>
  <c r="Q41" i="6"/>
  <c r="O22" i="17"/>
  <c r="O20" i="16"/>
  <c r="L8" i="31"/>
  <c r="M20" i="13"/>
  <c r="K10" i="37"/>
  <c r="K24" i="12"/>
  <c r="K26" i="12" s="1"/>
  <c r="L20" i="10"/>
  <c r="N21" i="34"/>
  <c r="N12" i="18"/>
  <c r="K39" i="16"/>
  <c r="K40" i="16" s="1"/>
  <c r="K31" i="13"/>
  <c r="K27" i="18"/>
  <c r="K28" i="18" s="1"/>
  <c r="K40" i="18"/>
  <c r="K41" i="18" s="1"/>
  <c r="Q101" i="6"/>
  <c r="Q107" i="6"/>
  <c r="Q94" i="6"/>
  <c r="Q14" i="37"/>
  <c r="Q72" i="12"/>
  <c r="Q64" i="12"/>
  <c r="Q76" i="12"/>
  <c r="Q77" i="12" s="1"/>
  <c r="K16" i="19"/>
  <c r="K17" i="19" s="1"/>
  <c r="K20" i="15"/>
  <c r="K42" i="15"/>
  <c r="K25" i="11"/>
  <c r="N49" i="15"/>
  <c r="N34" i="15"/>
  <c r="N27" i="14"/>
  <c r="N9" i="28" s="1"/>
  <c r="N12" i="14"/>
  <c r="N32" i="15"/>
  <c r="N15" i="15"/>
  <c r="N14" i="34" s="1"/>
  <c r="M9" i="28"/>
  <c r="O54" i="6"/>
  <c r="O61" i="6"/>
  <c r="O67" i="6"/>
  <c r="P26" i="31"/>
  <c r="Q11" i="21"/>
  <c r="Q13" i="21" s="1"/>
  <c r="P29" i="9"/>
  <c r="K16" i="37"/>
  <c r="K71" i="12"/>
  <c r="K73" i="12" s="1"/>
  <c r="K63" i="12"/>
  <c r="K65" i="12" s="1"/>
  <c r="P18" i="37"/>
  <c r="P22" i="13"/>
  <c r="P30" i="13"/>
  <c r="P84" i="12"/>
  <c r="P62" i="12"/>
  <c r="P40" i="12"/>
  <c r="P41" i="12" s="1"/>
  <c r="P32" i="12"/>
  <c r="P33" i="12" s="1"/>
  <c r="P13" i="10"/>
  <c r="P14" i="10" s="1"/>
  <c r="M9" i="19"/>
  <c r="M30" i="15"/>
  <c r="Q59" i="20"/>
  <c r="Q53" i="20"/>
  <c r="Q54" i="20" s="1"/>
  <c r="Q58" i="20" s="1"/>
  <c r="Q283" i="6"/>
  <c r="Q250" i="6"/>
  <c r="Q234" i="6"/>
  <c r="Q242" i="6"/>
  <c r="Q183" i="6"/>
  <c r="Q290" i="6"/>
  <c r="Q291" i="6" s="1"/>
  <c r="Q121" i="6"/>
  <c r="Q18" i="6"/>
  <c r="Q19" i="6" s="1"/>
  <c r="Q2" i="4" s="1"/>
  <c r="Q29" i="17"/>
  <c r="Q18" i="34" s="1"/>
  <c r="Q14" i="17"/>
  <c r="L20" i="34"/>
  <c r="O162" i="6"/>
  <c r="O141" i="6"/>
  <c r="N19" i="37"/>
  <c r="O83" i="12"/>
  <c r="O85" i="12" s="1"/>
  <c r="M14" i="34"/>
  <c r="P2" i="40"/>
  <c r="P2" i="37"/>
  <c r="P2" i="34"/>
  <c r="P2" i="31"/>
  <c r="P2" i="28"/>
  <c r="P2" i="22"/>
  <c r="P2" i="21"/>
  <c r="P60" i="20"/>
  <c r="P61" i="20" s="1"/>
  <c r="P67" i="20" s="1"/>
  <c r="P2" i="20"/>
  <c r="P2" i="18"/>
  <c r="P2" i="19"/>
  <c r="P2" i="17"/>
  <c r="P2" i="16"/>
  <c r="P2" i="15"/>
  <c r="P2" i="14"/>
  <c r="P2" i="13"/>
  <c r="P2" i="12"/>
  <c r="P2" i="11"/>
  <c r="P2" i="10"/>
  <c r="P2" i="9"/>
  <c r="P241" i="6"/>
  <c r="P243" i="6" s="1"/>
  <c r="P20" i="16" s="1"/>
  <c r="P176" i="6"/>
  <c r="P177" i="6" s="1"/>
  <c r="P2" i="8"/>
  <c r="P282" i="6"/>
  <c r="P284" i="6" s="1"/>
  <c r="P249" i="6"/>
  <c r="P251" i="6" s="1"/>
  <c r="P21" i="18" s="1"/>
  <c r="P2" i="7"/>
  <c r="P233" i="6"/>
  <c r="P235" i="6" s="1"/>
  <c r="P209" i="6"/>
  <c r="P120" i="6"/>
  <c r="P122" i="6" s="1"/>
  <c r="P127" i="6" s="1"/>
  <c r="P128" i="6" s="1"/>
  <c r="P132" i="6" s="1"/>
  <c r="P32" i="6"/>
  <c r="P114" i="6"/>
  <c r="P115" i="6" s="1"/>
  <c r="P92" i="6"/>
  <c r="P313" i="6"/>
  <c r="Q314" i="6" s="1"/>
  <c r="P182" i="6"/>
  <c r="P184" i="6" s="1"/>
  <c r="P189" i="6" s="1"/>
  <c r="P190" i="6" s="1"/>
  <c r="P194" i="6" s="1"/>
  <c r="P319" i="6"/>
  <c r="P321" i="6" s="1"/>
  <c r="P147" i="6"/>
  <c r="P52" i="6"/>
  <c r="P2" i="6"/>
  <c r="P72" i="6"/>
  <c r="Q74" i="6"/>
  <c r="Q81" i="6"/>
  <c r="Q87" i="6"/>
  <c r="Q26" i="31" l="1"/>
  <c r="R11" i="21"/>
  <c r="R13" i="21" s="1"/>
  <c r="Q29" i="9"/>
  <c r="P276" i="6"/>
  <c r="P277" i="6" s="1"/>
  <c r="P13" i="37"/>
  <c r="P20" i="18"/>
  <c r="P22" i="18" s="1"/>
  <c r="P49" i="12"/>
  <c r="P61" i="12"/>
  <c r="K41" i="16"/>
  <c r="K45" i="16"/>
  <c r="K46" i="16" s="1"/>
  <c r="K32" i="16"/>
  <c r="O132" i="6"/>
  <c r="R74" i="6"/>
  <c r="R81" i="6"/>
  <c r="R87" i="6"/>
  <c r="P162" i="6"/>
  <c r="P141" i="6"/>
  <c r="Q2" i="40"/>
  <c r="Q2" i="37"/>
  <c r="Q2" i="34"/>
  <c r="Q2" i="31"/>
  <c r="Q2" i="28"/>
  <c r="Q2" i="22"/>
  <c r="Q2" i="21"/>
  <c r="Q60" i="20"/>
  <c r="Q2" i="20"/>
  <c r="Q2" i="19"/>
  <c r="Q2" i="18"/>
  <c r="Q2" i="16"/>
  <c r="Q2" i="17"/>
  <c r="Q2" i="14"/>
  <c r="Q2" i="15"/>
  <c r="Q2" i="13"/>
  <c r="Q2" i="12"/>
  <c r="Q2" i="11"/>
  <c r="Q2" i="10"/>
  <c r="Q2" i="8"/>
  <c r="Q282" i="6"/>
  <c r="Q284" i="6" s="1"/>
  <c r="Q276" i="6" s="1"/>
  <c r="Q277" i="6" s="1"/>
  <c r="Q270" i="6" s="1"/>
  <c r="Q249" i="6"/>
  <c r="Q251" i="6" s="1"/>
  <c r="Q21" i="18" s="1"/>
  <c r="Q2" i="7"/>
  <c r="Q233" i="6"/>
  <c r="Q235" i="6" s="1"/>
  <c r="Q21" i="17" s="1"/>
  <c r="Q2" i="9"/>
  <c r="Q319" i="6"/>
  <c r="Q321" i="6" s="1"/>
  <c r="Q313" i="6"/>
  <c r="R314" i="6" s="1"/>
  <c r="Q120" i="6"/>
  <c r="Q122" i="6" s="1"/>
  <c r="Q127" i="6" s="1"/>
  <c r="Q128" i="6" s="1"/>
  <c r="Q132" i="6" s="1"/>
  <c r="Q114" i="6"/>
  <c r="Q115" i="6" s="1"/>
  <c r="Q92" i="6"/>
  <c r="Q241" i="6"/>
  <c r="Q243" i="6" s="1"/>
  <c r="Q20" i="16" s="1"/>
  <c r="Q52" i="6"/>
  <c r="Q182" i="6"/>
  <c r="Q184" i="6" s="1"/>
  <c r="Q189" i="6" s="1"/>
  <c r="Q190" i="6" s="1"/>
  <c r="Q194" i="6" s="1"/>
  <c r="Q147" i="6"/>
  <c r="Q72" i="6"/>
  <c r="Q32" i="6"/>
  <c r="Q2" i="6"/>
  <c r="Q209" i="6"/>
  <c r="Q176" i="6"/>
  <c r="Q177" i="6" s="1"/>
  <c r="Q61" i="20"/>
  <c r="Q67" i="20" s="1"/>
  <c r="O29" i="15"/>
  <c r="O10" i="12"/>
  <c r="O11" i="12" s="1"/>
  <c r="N9" i="19"/>
  <c r="N30" i="15"/>
  <c r="K13" i="28"/>
  <c r="P224" i="6"/>
  <c r="P203" i="6"/>
  <c r="K15" i="37"/>
  <c r="L60" i="12"/>
  <c r="K42" i="18"/>
  <c r="K33" i="18"/>
  <c r="K46" i="18"/>
  <c r="K47" i="18" s="1"/>
  <c r="O17" i="34"/>
  <c r="O27" i="17"/>
  <c r="O12" i="17"/>
  <c r="R3" i="40"/>
  <c r="R3" i="37"/>
  <c r="R3" i="34"/>
  <c r="R3" i="31"/>
  <c r="R3" i="28"/>
  <c r="R3" i="21"/>
  <c r="R3" i="22"/>
  <c r="R3" i="20"/>
  <c r="R3" i="18"/>
  <c r="R3" i="19"/>
  <c r="R3" i="17"/>
  <c r="R3" i="16"/>
  <c r="R3" i="15"/>
  <c r="R3" i="13"/>
  <c r="R3" i="14"/>
  <c r="R3" i="12"/>
  <c r="R3" i="11"/>
  <c r="R3" i="10"/>
  <c r="R3" i="8"/>
  <c r="R3" i="9"/>
  <c r="R99" i="6"/>
  <c r="R3" i="7"/>
  <c r="R59" i="6"/>
  <c r="R79" i="6"/>
  <c r="R39" i="6"/>
  <c r="R3" i="6"/>
  <c r="Q40" i="12"/>
  <c r="Q41" i="12" s="1"/>
  <c r="Q32" i="12"/>
  <c r="Q33" i="12" s="1"/>
  <c r="Q13" i="10"/>
  <c r="Q14" i="10" s="1"/>
  <c r="K17" i="37"/>
  <c r="L70" i="12"/>
  <c r="K17" i="11"/>
  <c r="K18" i="11" s="1"/>
  <c r="K14" i="18"/>
  <c r="K29" i="18"/>
  <c r="L28" i="10"/>
  <c r="L12" i="37"/>
  <c r="L12" i="13"/>
  <c r="L13" i="13" s="1"/>
  <c r="M47" i="12"/>
  <c r="K16" i="28"/>
  <c r="L28" i="13"/>
  <c r="K32" i="13"/>
  <c r="K9" i="31" s="1"/>
  <c r="K31" i="12"/>
  <c r="K48" i="17"/>
  <c r="K34" i="17"/>
  <c r="K35" i="17" s="1"/>
  <c r="R53" i="20"/>
  <c r="R54" i="20" s="1"/>
  <c r="R58" i="20" s="1"/>
  <c r="R59" i="20"/>
  <c r="R250" i="6"/>
  <c r="R234" i="6"/>
  <c r="R242" i="6"/>
  <c r="R290" i="6"/>
  <c r="R291" i="6" s="1"/>
  <c r="R183" i="6"/>
  <c r="R283" i="6"/>
  <c r="R121" i="6"/>
  <c r="R18" i="6"/>
  <c r="R19" i="6" s="1"/>
  <c r="R2" i="4" s="1"/>
  <c r="R41" i="6"/>
  <c r="R34" i="6"/>
  <c r="R47" i="6"/>
  <c r="P54" i="6"/>
  <c r="P61" i="6"/>
  <c r="P67" i="6"/>
  <c r="P21" i="17"/>
  <c r="O21" i="34"/>
  <c r="O12" i="18"/>
  <c r="Q18" i="37"/>
  <c r="Q62" i="12"/>
  <c r="Q22" i="13"/>
  <c r="Q30" i="13"/>
  <c r="Q84" i="12"/>
  <c r="M11" i="13"/>
  <c r="M23" i="13"/>
  <c r="O15" i="15"/>
  <c r="O32" i="15"/>
  <c r="S4" i="40"/>
  <c r="S4" i="37"/>
  <c r="S4" i="34"/>
  <c r="S4" i="31"/>
  <c r="S4" i="28"/>
  <c r="S74" i="20"/>
  <c r="S4" i="22"/>
  <c r="S4" i="21"/>
  <c r="S10" i="21"/>
  <c r="S32" i="20"/>
  <c r="S4" i="20"/>
  <c r="S10" i="18"/>
  <c r="S4" i="19"/>
  <c r="S28" i="19"/>
  <c r="S4" i="18"/>
  <c r="S4" i="17"/>
  <c r="S10" i="17"/>
  <c r="S4" i="16"/>
  <c r="S28" i="17"/>
  <c r="S10" i="16"/>
  <c r="S4" i="15"/>
  <c r="S27" i="15"/>
  <c r="S40" i="15"/>
  <c r="S4" i="14"/>
  <c r="S59" i="12"/>
  <c r="S18" i="12"/>
  <c r="S19" i="13"/>
  <c r="S27" i="13"/>
  <c r="S4" i="13"/>
  <c r="S46" i="12"/>
  <c r="S82" i="12"/>
  <c r="S69" i="12"/>
  <c r="S4" i="11"/>
  <c r="S19" i="10"/>
  <c r="S12" i="10"/>
  <c r="S4" i="10"/>
  <c r="S4" i="12"/>
  <c r="S259" i="6"/>
  <c r="S4" i="9"/>
  <c r="S336" i="6"/>
  <c r="S337" i="6" s="1"/>
  <c r="S275" i="6"/>
  <c r="S4" i="7"/>
  <c r="S351" i="6"/>
  <c r="S352" i="6" s="1"/>
  <c r="S301" i="6"/>
  <c r="S302" i="6" s="1"/>
  <c r="S23" i="11"/>
  <c r="S35" i="9"/>
  <c r="S320" i="6"/>
  <c r="S10" i="9"/>
  <c r="S312" i="6"/>
  <c r="S4" i="8"/>
  <c r="S331" i="6"/>
  <c r="S332" i="6" s="1"/>
  <c r="S188" i="6"/>
  <c r="S106" i="6"/>
  <c r="S53" i="6"/>
  <c r="S60" i="6"/>
  <c r="S346" i="6"/>
  <c r="S347" i="6" s="1"/>
  <c r="S66" i="6"/>
  <c r="S73" i="6"/>
  <c r="S202" i="6"/>
  <c r="S80" i="6"/>
  <c r="S140" i="6"/>
  <c r="S86" i="6"/>
  <c r="S93" i="6"/>
  <c r="S40" i="6"/>
  <c r="T28" i="6"/>
  <c r="T4" i="4" s="1"/>
  <c r="S46" i="6"/>
  <c r="S11" i="6"/>
  <c r="S12" i="6" s="1"/>
  <c r="S4" i="6"/>
  <c r="S33" i="6"/>
  <c r="S100" i="6"/>
  <c r="S296" i="6"/>
  <c r="S297" i="6" s="1"/>
  <c r="S126" i="6"/>
  <c r="S23" i="6"/>
  <c r="S24" i="6" s="1"/>
  <c r="S3" i="4" s="1"/>
  <c r="S35" i="10"/>
  <c r="R107" i="6"/>
  <c r="R94" i="6"/>
  <c r="R101" i="6"/>
  <c r="R14" i="17"/>
  <c r="R29" i="17"/>
  <c r="R18" i="34" s="1"/>
  <c r="P8" i="37"/>
  <c r="P16" i="12"/>
  <c r="P41" i="10"/>
  <c r="P43" i="10" s="1"/>
  <c r="P25" i="14" s="1"/>
  <c r="P26" i="14" s="1"/>
  <c r="P34" i="10"/>
  <c r="P21" i="10"/>
  <c r="K21" i="19"/>
  <c r="K21" i="15"/>
  <c r="M22" i="15" s="1"/>
  <c r="K43" i="15"/>
  <c r="K45" i="15" s="1"/>
  <c r="O19" i="37"/>
  <c r="P83" i="12"/>
  <c r="P85" i="12" s="1"/>
  <c r="P11" i="37"/>
  <c r="P20" i="17"/>
  <c r="P13" i="15"/>
  <c r="P14" i="15" s="1"/>
  <c r="P21" i="13"/>
  <c r="P39" i="12"/>
  <c r="P48" i="12"/>
  <c r="P17" i="9"/>
  <c r="P18" i="9" s="1"/>
  <c r="R9" i="37"/>
  <c r="R22" i="10"/>
  <c r="R42" i="10"/>
  <c r="R17" i="12"/>
  <c r="R14" i="37"/>
  <c r="R76" i="12"/>
  <c r="R77" i="12" s="1"/>
  <c r="R64" i="12"/>
  <c r="R72" i="12"/>
  <c r="O49" i="15"/>
  <c r="O12" i="14"/>
  <c r="O34" i="15"/>
  <c r="O27" i="14"/>
  <c r="K10" i="31" l="1"/>
  <c r="L41" i="15"/>
  <c r="K13" i="17"/>
  <c r="K15" i="17" s="1"/>
  <c r="M8" i="34"/>
  <c r="M44" i="15"/>
  <c r="R18" i="37"/>
  <c r="R62" i="12"/>
  <c r="R22" i="13"/>
  <c r="R30" i="13"/>
  <c r="R84" i="12"/>
  <c r="M8" i="31"/>
  <c r="N20" i="13"/>
  <c r="K8" i="28"/>
  <c r="K19" i="16"/>
  <c r="K21" i="16" s="1"/>
  <c r="K26" i="11"/>
  <c r="K27" i="11" s="1"/>
  <c r="K18" i="28"/>
  <c r="P15" i="15"/>
  <c r="P32" i="15"/>
  <c r="R40" i="12"/>
  <c r="R41" i="12" s="1"/>
  <c r="R32" i="12"/>
  <c r="R33" i="12" s="1"/>
  <c r="R13" i="10"/>
  <c r="R14" i="10" s="1"/>
  <c r="K23" i="34"/>
  <c r="O9" i="19"/>
  <c r="O30" i="15"/>
  <c r="Q162" i="6"/>
  <c r="Q141" i="6"/>
  <c r="K47" i="16"/>
  <c r="K33" i="16"/>
  <c r="K34" i="16" s="1"/>
  <c r="P270" i="6"/>
  <c r="P21" i="34"/>
  <c r="P12" i="18"/>
  <c r="O9" i="28"/>
  <c r="P34" i="15"/>
  <c r="P27" i="14"/>
  <c r="P49" i="15"/>
  <c r="P12" i="14"/>
  <c r="K22" i="34"/>
  <c r="K17" i="28"/>
  <c r="S9" i="37"/>
  <c r="S17" i="12"/>
  <c r="S22" i="10"/>
  <c r="S42" i="10"/>
  <c r="S53" i="20"/>
  <c r="S54" i="20" s="1"/>
  <c r="S58" i="20" s="1"/>
  <c r="S59" i="20"/>
  <c r="S234" i="6"/>
  <c r="S242" i="6"/>
  <c r="S290" i="6"/>
  <c r="S291" i="6" s="1"/>
  <c r="S283" i="6"/>
  <c r="S250" i="6"/>
  <c r="S121" i="6"/>
  <c r="S18" i="6"/>
  <c r="S19" i="6" s="1"/>
  <c r="S2" i="4" s="1"/>
  <c r="S183" i="6"/>
  <c r="S47" i="6"/>
  <c r="S41" i="6"/>
  <c r="S34" i="6"/>
  <c r="O14" i="34"/>
  <c r="M25" i="12"/>
  <c r="M50" i="12"/>
  <c r="Q8" i="37"/>
  <c r="Q16" i="12"/>
  <c r="Q34" i="10"/>
  <c r="Q21" i="10"/>
  <c r="Q41" i="10"/>
  <c r="Q43" i="10" s="1"/>
  <c r="Q25" i="14" s="1"/>
  <c r="Q26" i="14" s="1"/>
  <c r="S94" i="6"/>
  <c r="S101" i="6"/>
  <c r="S107" i="6"/>
  <c r="L29" i="13"/>
  <c r="L31" i="13" s="1"/>
  <c r="L14" i="13"/>
  <c r="Q11" i="37"/>
  <c r="Q20" i="17"/>
  <c r="Q13" i="15"/>
  <c r="Q14" i="15" s="1"/>
  <c r="Q21" i="13"/>
  <c r="Q39" i="12"/>
  <c r="Q48" i="12"/>
  <c r="Q17" i="9"/>
  <c r="Q18" i="9" s="1"/>
  <c r="Q54" i="6"/>
  <c r="Q61" i="6"/>
  <c r="Q67" i="6"/>
  <c r="P29" i="15"/>
  <c r="P10" i="12"/>
  <c r="P11" i="12" s="1"/>
  <c r="P19" i="37"/>
  <c r="Q83" i="12"/>
  <c r="Q85" i="12" s="1"/>
  <c r="S3" i="40"/>
  <c r="S3" i="37"/>
  <c r="S3" i="34"/>
  <c r="S3" i="31"/>
  <c r="S3" i="28"/>
  <c r="S3" i="22"/>
  <c r="S3" i="21"/>
  <c r="S3" i="20"/>
  <c r="S3" i="18"/>
  <c r="S3" i="19"/>
  <c r="S3" i="17"/>
  <c r="S3" i="16"/>
  <c r="S3" i="15"/>
  <c r="S3" i="13"/>
  <c r="S3" i="14"/>
  <c r="S3" i="12"/>
  <c r="S3" i="11"/>
  <c r="S3" i="10"/>
  <c r="S3" i="8"/>
  <c r="S3" i="9"/>
  <c r="S3" i="7"/>
  <c r="S99" i="6"/>
  <c r="S59" i="6"/>
  <c r="S79" i="6"/>
  <c r="S3" i="6"/>
  <c r="S39" i="6"/>
  <c r="S14" i="37"/>
  <c r="S76" i="12"/>
  <c r="S77" i="12" s="1"/>
  <c r="S64" i="12"/>
  <c r="S72" i="12"/>
  <c r="R2" i="40"/>
  <c r="R2" i="37"/>
  <c r="R2" i="34"/>
  <c r="R2" i="31"/>
  <c r="R2" i="28"/>
  <c r="R2" i="22"/>
  <c r="R2" i="21"/>
  <c r="R60" i="20"/>
  <c r="R2" i="20"/>
  <c r="R2" i="19"/>
  <c r="R2" i="17"/>
  <c r="R2" i="18"/>
  <c r="R2" i="16"/>
  <c r="R2" i="14"/>
  <c r="R2" i="15"/>
  <c r="R2" i="13"/>
  <c r="R2" i="12"/>
  <c r="R2" i="11"/>
  <c r="R2" i="10"/>
  <c r="R282" i="6"/>
  <c r="R284" i="6" s="1"/>
  <c r="R276" i="6" s="1"/>
  <c r="R277" i="6" s="1"/>
  <c r="R270" i="6" s="1"/>
  <c r="R2" i="8"/>
  <c r="R249" i="6"/>
  <c r="R251" i="6" s="1"/>
  <c r="R21" i="18" s="1"/>
  <c r="R2" i="7"/>
  <c r="R233" i="6"/>
  <c r="R235" i="6" s="1"/>
  <c r="R21" i="17" s="1"/>
  <c r="R209" i="6"/>
  <c r="R2" i="9"/>
  <c r="R319" i="6"/>
  <c r="R321" i="6" s="1"/>
  <c r="R313" i="6"/>
  <c r="R241" i="6"/>
  <c r="R243" i="6" s="1"/>
  <c r="R20" i="16" s="1"/>
  <c r="R182" i="6"/>
  <c r="R184" i="6" s="1"/>
  <c r="R189" i="6" s="1"/>
  <c r="R190" i="6" s="1"/>
  <c r="R114" i="6"/>
  <c r="R115" i="6" s="1"/>
  <c r="R92" i="6"/>
  <c r="R52" i="6"/>
  <c r="R147" i="6"/>
  <c r="R72" i="6"/>
  <c r="R176" i="6"/>
  <c r="R177" i="6" s="1"/>
  <c r="R2" i="6"/>
  <c r="R120" i="6"/>
  <c r="R122" i="6" s="1"/>
  <c r="R127" i="6" s="1"/>
  <c r="R128" i="6" s="1"/>
  <c r="R32" i="6"/>
  <c r="Q13" i="37"/>
  <c r="Q20" i="18"/>
  <c r="Q22" i="18" s="1"/>
  <c r="Q49" i="12"/>
  <c r="Q61" i="12"/>
  <c r="L27" i="10"/>
  <c r="L29" i="10" s="1"/>
  <c r="T4" i="40"/>
  <c r="T4" i="37"/>
  <c r="T4" i="34"/>
  <c r="T4" i="31"/>
  <c r="T4" i="28"/>
  <c r="T4" i="22"/>
  <c r="T10" i="21"/>
  <c r="T74" i="20"/>
  <c r="T32" i="20"/>
  <c r="T4" i="21"/>
  <c r="T4" i="20"/>
  <c r="T28" i="19"/>
  <c r="T4" i="19"/>
  <c r="T4" i="18"/>
  <c r="T4" i="17"/>
  <c r="T28" i="17"/>
  <c r="T10" i="17"/>
  <c r="T10" i="16"/>
  <c r="T10" i="18"/>
  <c r="T27" i="15"/>
  <c r="T40" i="15"/>
  <c r="T4" i="14"/>
  <c r="T4" i="16"/>
  <c r="T4" i="15"/>
  <c r="T19" i="13"/>
  <c r="T4" i="13"/>
  <c r="T59" i="12"/>
  <c r="T69" i="12"/>
  <c r="T82" i="12"/>
  <c r="T46" i="12"/>
  <c r="T12" i="10"/>
  <c r="T4" i="10"/>
  <c r="T4" i="9"/>
  <c r="T35" i="9"/>
  <c r="T27" i="13"/>
  <c r="T4" i="12"/>
  <c r="T10" i="9"/>
  <c r="T23" i="11"/>
  <c r="T19" i="10"/>
  <c r="T336" i="6"/>
  <c r="T337" i="6" s="1"/>
  <c r="T275" i="6"/>
  <c r="T4" i="7"/>
  <c r="T351" i="6"/>
  <c r="T352" i="6" s="1"/>
  <c r="T301" i="6"/>
  <c r="T302" i="6" s="1"/>
  <c r="T320" i="6"/>
  <c r="T202" i="6"/>
  <c r="T312" i="6"/>
  <c r="T4" i="8"/>
  <c r="T331" i="6"/>
  <c r="T332" i="6" s="1"/>
  <c r="T346" i="6"/>
  <c r="T347" i="6" s="1"/>
  <c r="T296" i="6"/>
  <c r="T297" i="6" s="1"/>
  <c r="T18" i="12"/>
  <c r="T60" i="6"/>
  <c r="T66" i="6"/>
  <c r="T73" i="6"/>
  <c r="T80" i="6"/>
  <c r="T4" i="11"/>
  <c r="T140" i="6"/>
  <c r="T86" i="6"/>
  <c r="T188" i="6"/>
  <c r="T93" i="6"/>
  <c r="T259" i="6"/>
  <c r="T126" i="6"/>
  <c r="T100" i="6"/>
  <c r="T46" i="6"/>
  <c r="U28" i="6"/>
  <c r="U4" i="4" s="1"/>
  <c r="T11" i="6"/>
  <c r="T12" i="6" s="1"/>
  <c r="T4" i="6"/>
  <c r="T106" i="6"/>
  <c r="T53" i="6"/>
  <c r="T33" i="6"/>
  <c r="T40" i="6"/>
  <c r="T23" i="6"/>
  <c r="T24" i="6" s="1"/>
  <c r="T3" i="4" s="1"/>
  <c r="T35" i="10"/>
  <c r="S314" i="6"/>
  <c r="S14" i="17"/>
  <c r="S29" i="17"/>
  <c r="S18" i="34" s="1"/>
  <c r="R61" i="20"/>
  <c r="R67" i="20" s="1"/>
  <c r="K48" i="18"/>
  <c r="K34" i="18"/>
  <c r="K35" i="18" s="1"/>
  <c r="Q224" i="6"/>
  <c r="Q203" i="6"/>
  <c r="Q22" i="17"/>
  <c r="S74" i="6"/>
  <c r="S81" i="6"/>
  <c r="S87" i="6"/>
  <c r="P22" i="17"/>
  <c r="R26" i="31"/>
  <c r="S11" i="21"/>
  <c r="S13" i="21" s="1"/>
  <c r="R29" i="9"/>
  <c r="K13" i="16" l="1"/>
  <c r="Q21" i="34"/>
  <c r="Q12" i="18"/>
  <c r="M28" i="13"/>
  <c r="L32" i="13"/>
  <c r="S26" i="31"/>
  <c r="T11" i="21"/>
  <c r="S29" i="9"/>
  <c r="K13" i="18"/>
  <c r="K15" i="18" s="1"/>
  <c r="K25" i="34"/>
  <c r="T29" i="17"/>
  <c r="T18" i="34" s="1"/>
  <c r="T14" i="17"/>
  <c r="R194" i="6"/>
  <c r="K14" i="31"/>
  <c r="L24" i="11"/>
  <c r="Q32" i="15"/>
  <c r="Q15" i="15"/>
  <c r="S2" i="40"/>
  <c r="S2" i="37"/>
  <c r="S2" i="34"/>
  <c r="S2" i="31"/>
  <c r="S2" i="28"/>
  <c r="S2" i="21"/>
  <c r="S2" i="22"/>
  <c r="S60" i="20"/>
  <c r="S2" i="20"/>
  <c r="S2" i="19"/>
  <c r="S2" i="16"/>
  <c r="S2" i="18"/>
  <c r="S2" i="17"/>
  <c r="S2" i="15"/>
  <c r="S2" i="14"/>
  <c r="S2" i="13"/>
  <c r="S2" i="11"/>
  <c r="S2" i="10"/>
  <c r="S2" i="8"/>
  <c r="S249" i="6"/>
  <c r="S251" i="6" s="1"/>
  <c r="S21" i="18" s="1"/>
  <c r="S2" i="7"/>
  <c r="S233" i="6"/>
  <c r="S235" i="6" s="1"/>
  <c r="S21" i="17" s="1"/>
  <c r="S209" i="6"/>
  <c r="S2" i="12"/>
  <c r="S2" i="9"/>
  <c r="S319" i="6"/>
  <c r="S321" i="6" s="1"/>
  <c r="S313" i="6"/>
  <c r="T314" i="6" s="1"/>
  <c r="S241" i="6"/>
  <c r="S243" i="6" s="1"/>
  <c r="S20" i="16" s="1"/>
  <c r="S52" i="6"/>
  <c r="S182" i="6"/>
  <c r="S184" i="6" s="1"/>
  <c r="S189" i="6" s="1"/>
  <c r="S190" i="6" s="1"/>
  <c r="S194" i="6" s="1"/>
  <c r="S147" i="6"/>
  <c r="S72" i="6"/>
  <c r="S176" i="6"/>
  <c r="S177" i="6" s="1"/>
  <c r="S120" i="6"/>
  <c r="S122" i="6" s="1"/>
  <c r="S127" i="6" s="1"/>
  <c r="S128" i="6" s="1"/>
  <c r="S132" i="6" s="1"/>
  <c r="S32" i="6"/>
  <c r="S2" i="6"/>
  <c r="S282" i="6"/>
  <c r="S284" i="6" s="1"/>
  <c r="S276" i="6" s="1"/>
  <c r="S277" i="6" s="1"/>
  <c r="S270" i="6" s="1"/>
  <c r="S114" i="6"/>
  <c r="S115" i="6" s="1"/>
  <c r="S92" i="6"/>
  <c r="S61" i="20"/>
  <c r="S67" i="20" s="1"/>
  <c r="P14" i="34"/>
  <c r="K19" i="34"/>
  <c r="K26" i="16"/>
  <c r="M27" i="16" s="1"/>
  <c r="K12" i="16"/>
  <c r="T9" i="37"/>
  <c r="T17" i="12"/>
  <c r="T22" i="10"/>
  <c r="T42" i="10"/>
  <c r="T14" i="37"/>
  <c r="T72" i="12"/>
  <c r="T64" i="12"/>
  <c r="T76" i="12"/>
  <c r="T77" i="12" s="1"/>
  <c r="T34" i="6"/>
  <c r="T47" i="6"/>
  <c r="T41" i="6"/>
  <c r="T13" i="21"/>
  <c r="R224" i="6"/>
  <c r="R203" i="6"/>
  <c r="Q19" i="37"/>
  <c r="R83" i="12"/>
  <c r="R85" i="12" s="1"/>
  <c r="Q49" i="15"/>
  <c r="Q12" i="14"/>
  <c r="Q34" i="15"/>
  <c r="Q27" i="14"/>
  <c r="K16" i="31"/>
  <c r="L11" i="17"/>
  <c r="Q17" i="34"/>
  <c r="Q27" i="17"/>
  <c r="Q12" i="17"/>
  <c r="T59" i="20"/>
  <c r="T53" i="20"/>
  <c r="T54" i="20" s="1"/>
  <c r="T58" i="20" s="1"/>
  <c r="T234" i="6"/>
  <c r="T242" i="6"/>
  <c r="T183" i="6"/>
  <c r="T290" i="6"/>
  <c r="T291" i="6" s="1"/>
  <c r="T283" i="6"/>
  <c r="T250" i="6"/>
  <c r="T121" i="6"/>
  <c r="T18" i="6"/>
  <c r="T19" i="6" s="1"/>
  <c r="T2" i="4" s="1"/>
  <c r="T94" i="6"/>
  <c r="T101" i="6"/>
  <c r="T107" i="6"/>
  <c r="R54" i="6"/>
  <c r="R61" i="6"/>
  <c r="R67" i="6"/>
  <c r="S18" i="37"/>
  <c r="S22" i="13"/>
  <c r="S30" i="13"/>
  <c r="S84" i="12"/>
  <c r="S62" i="12"/>
  <c r="T3" i="40"/>
  <c r="T3" i="37"/>
  <c r="T3" i="34"/>
  <c r="T3" i="31"/>
  <c r="T3" i="28"/>
  <c r="T3" i="22"/>
  <c r="T3" i="21"/>
  <c r="T3" i="20"/>
  <c r="T3" i="18"/>
  <c r="T3" i="19"/>
  <c r="T3" i="17"/>
  <c r="T3" i="16"/>
  <c r="T3" i="15"/>
  <c r="T3" i="13"/>
  <c r="T3" i="14"/>
  <c r="T3" i="12"/>
  <c r="T3" i="11"/>
  <c r="T3" i="10"/>
  <c r="T3" i="9"/>
  <c r="T3" i="8"/>
  <c r="T3" i="7"/>
  <c r="T59" i="6"/>
  <c r="T79" i="6"/>
  <c r="T39" i="6"/>
  <c r="T99" i="6"/>
  <c r="T3" i="6"/>
  <c r="U4" i="40"/>
  <c r="U4" i="37"/>
  <c r="U4" i="34"/>
  <c r="U4" i="31"/>
  <c r="U4" i="22"/>
  <c r="U4" i="21"/>
  <c r="U10" i="21"/>
  <c r="U4" i="28"/>
  <c r="U74" i="20"/>
  <c r="U4" i="20"/>
  <c r="U28" i="19"/>
  <c r="U32" i="20"/>
  <c r="U4" i="19"/>
  <c r="U4" i="18"/>
  <c r="U4" i="17"/>
  <c r="U28" i="17"/>
  <c r="U10" i="18"/>
  <c r="U4" i="16"/>
  <c r="U10" i="17"/>
  <c r="U40" i="15"/>
  <c r="U10" i="16"/>
  <c r="U4" i="15"/>
  <c r="U27" i="15"/>
  <c r="U4" i="14"/>
  <c r="U27" i="13"/>
  <c r="U82" i="12"/>
  <c r="U19" i="13"/>
  <c r="U69" i="12"/>
  <c r="U46" i="12"/>
  <c r="U59" i="12"/>
  <c r="U12" i="10"/>
  <c r="U4" i="10"/>
  <c r="U35" i="9"/>
  <c r="U4" i="8"/>
  <c r="U4" i="12"/>
  <c r="U4" i="13"/>
  <c r="U23" i="11"/>
  <c r="U18" i="12"/>
  <c r="U4" i="11"/>
  <c r="U19" i="10"/>
  <c r="U4" i="9"/>
  <c r="U4" i="7"/>
  <c r="U351" i="6"/>
  <c r="U352" i="6" s="1"/>
  <c r="U301" i="6"/>
  <c r="U302" i="6" s="1"/>
  <c r="U320" i="6"/>
  <c r="U202" i="6"/>
  <c r="U10" i="9"/>
  <c r="U312" i="6"/>
  <c r="U331" i="6"/>
  <c r="U332" i="6" s="1"/>
  <c r="U346" i="6"/>
  <c r="U347" i="6" s="1"/>
  <c r="U296" i="6"/>
  <c r="U297" i="6" s="1"/>
  <c r="U259" i="6"/>
  <c r="U66" i="6"/>
  <c r="U73" i="6"/>
  <c r="U336" i="6"/>
  <c r="U337" i="6" s="1"/>
  <c r="U275" i="6"/>
  <c r="U80" i="6"/>
  <c r="U4" i="6"/>
  <c r="U140" i="6"/>
  <c r="U86" i="6"/>
  <c r="U33" i="6"/>
  <c r="U188" i="6"/>
  <c r="U93" i="6"/>
  <c r="U126" i="6"/>
  <c r="U100" i="6"/>
  <c r="U46" i="6"/>
  <c r="U106" i="6"/>
  <c r="U53" i="6"/>
  <c r="U23" i="6"/>
  <c r="U24" i="6" s="1"/>
  <c r="U3" i="4" s="1"/>
  <c r="V28" i="6"/>
  <c r="V4" i="4" s="1"/>
  <c r="U11" i="6"/>
  <c r="U12" i="6" s="1"/>
  <c r="U40" i="6"/>
  <c r="U60" i="6"/>
  <c r="U35" i="10"/>
  <c r="P9" i="19"/>
  <c r="P30" i="15"/>
  <c r="K24" i="34"/>
  <c r="R8" i="37"/>
  <c r="R16" i="12"/>
  <c r="R34" i="10"/>
  <c r="R21" i="10"/>
  <c r="R41" i="10"/>
  <c r="R43" i="10" s="1"/>
  <c r="R25" i="14" s="1"/>
  <c r="R26" i="14" s="1"/>
  <c r="Q29" i="15"/>
  <c r="Q10" i="12"/>
  <c r="Q11" i="12" s="1"/>
  <c r="L13" i="28"/>
  <c r="S32" i="12"/>
  <c r="S33" i="12" s="1"/>
  <c r="S40" i="12"/>
  <c r="S41" i="12" s="1"/>
  <c r="S13" i="10"/>
  <c r="S14" i="10" s="1"/>
  <c r="P9" i="28"/>
  <c r="R11" i="37"/>
  <c r="R20" i="17"/>
  <c r="R22" i="17" s="1"/>
  <c r="R13" i="15"/>
  <c r="R14" i="15" s="1"/>
  <c r="R21" i="13"/>
  <c r="R39" i="12"/>
  <c r="R48" i="12"/>
  <c r="R17" i="9"/>
  <c r="R18" i="9" s="1"/>
  <c r="P17" i="34"/>
  <c r="P12" i="17"/>
  <c r="P27" i="17"/>
  <c r="T74" i="6"/>
  <c r="T81" i="6"/>
  <c r="T87" i="6"/>
  <c r="L53" i="12"/>
  <c r="L54" i="12" s="1"/>
  <c r="L11" i="11"/>
  <c r="L12" i="11" s="1"/>
  <c r="L23" i="10"/>
  <c r="L24" i="10" s="1"/>
  <c r="R13" i="37"/>
  <c r="R20" i="18"/>
  <c r="R22" i="18" s="1"/>
  <c r="R49" i="12"/>
  <c r="R61" i="12"/>
  <c r="N11" i="13"/>
  <c r="N23" i="13"/>
  <c r="R132" i="6"/>
  <c r="R162" i="6"/>
  <c r="R141" i="6"/>
  <c r="M12" i="37"/>
  <c r="M12" i="13"/>
  <c r="M13" i="13" s="1"/>
  <c r="N47" i="12"/>
  <c r="K15" i="16" l="1"/>
  <c r="R21" i="34"/>
  <c r="R12" i="18"/>
  <c r="R17" i="34"/>
  <c r="R27" i="17"/>
  <c r="R12" i="17"/>
  <c r="S8" i="37"/>
  <c r="S34" i="10"/>
  <c r="S21" i="10"/>
  <c r="S41" i="10"/>
  <c r="S43" i="10" s="1"/>
  <c r="S25" i="14" s="1"/>
  <c r="S26" i="14" s="1"/>
  <c r="S16" i="12"/>
  <c r="V4" i="40"/>
  <c r="V4" i="37"/>
  <c r="V4" i="34"/>
  <c r="V4" i="31"/>
  <c r="V4" i="28"/>
  <c r="V4" i="21"/>
  <c r="V4" i="22"/>
  <c r="V10" i="21"/>
  <c r="V74" i="20"/>
  <c r="V4" i="20"/>
  <c r="V28" i="19"/>
  <c r="V32" i="20"/>
  <c r="V4" i="18"/>
  <c r="V28" i="17"/>
  <c r="V10" i="18"/>
  <c r="V10" i="17"/>
  <c r="V4" i="19"/>
  <c r="V10" i="16"/>
  <c r="V27" i="15"/>
  <c r="V40" i="15"/>
  <c r="V4" i="16"/>
  <c r="V4" i="17"/>
  <c r="V4" i="14"/>
  <c r="V69" i="12"/>
  <c r="V4" i="15"/>
  <c r="V19" i="13"/>
  <c r="V4" i="13"/>
  <c r="V27" i="13"/>
  <c r="V4" i="12"/>
  <c r="V46" i="12"/>
  <c r="V59" i="12"/>
  <c r="V18" i="12"/>
  <c r="V23" i="11"/>
  <c r="V4" i="11"/>
  <c r="V19" i="10"/>
  <c r="V82" i="12"/>
  <c r="V320" i="6"/>
  <c r="V12" i="10"/>
  <c r="V4" i="10"/>
  <c r="V202" i="6"/>
  <c r="V35" i="9"/>
  <c r="V10" i="9"/>
  <c r="V312" i="6"/>
  <c r="V331" i="6"/>
  <c r="V332" i="6" s="1"/>
  <c r="V188" i="6"/>
  <c r="V4" i="8"/>
  <c r="V346" i="6"/>
  <c r="V347" i="6" s="1"/>
  <c r="V296" i="6"/>
  <c r="V297" i="6" s="1"/>
  <c r="V259" i="6"/>
  <c r="V336" i="6"/>
  <c r="V337" i="6" s="1"/>
  <c r="V275" i="6"/>
  <c r="V73" i="6"/>
  <c r="V80" i="6"/>
  <c r="V4" i="6"/>
  <c r="V4" i="9"/>
  <c r="V4" i="7"/>
  <c r="V140" i="6"/>
  <c r="V86" i="6"/>
  <c r="V33" i="6"/>
  <c r="V11" i="6"/>
  <c r="V12" i="6" s="1"/>
  <c r="V301" i="6"/>
  <c r="V302" i="6" s="1"/>
  <c r="V93" i="6"/>
  <c r="V40" i="6"/>
  <c r="W28" i="6"/>
  <c r="W4" i="4" s="1"/>
  <c r="V126" i="6"/>
  <c r="V100" i="6"/>
  <c r="V106" i="6"/>
  <c r="V53" i="6"/>
  <c r="V351" i="6"/>
  <c r="V352" i="6" s="1"/>
  <c r="V60" i="6"/>
  <c r="V46" i="6"/>
  <c r="V66" i="6"/>
  <c r="V23" i="6"/>
  <c r="V24" i="6" s="1"/>
  <c r="V3" i="4" s="1"/>
  <c r="V35" i="10"/>
  <c r="U14" i="37"/>
  <c r="U76" i="12"/>
  <c r="U77" i="12" s="1"/>
  <c r="U72" i="12"/>
  <c r="U64" i="12"/>
  <c r="U29" i="17"/>
  <c r="U18" i="34" s="1"/>
  <c r="U14" i="17"/>
  <c r="T40" i="12"/>
  <c r="T41" i="12" s="1"/>
  <c r="T13" i="10"/>
  <c r="T14" i="10" s="1"/>
  <c r="T32" i="12"/>
  <c r="T33" i="12" s="1"/>
  <c r="S61" i="6"/>
  <c r="S67" i="6"/>
  <c r="S54" i="6"/>
  <c r="L9" i="31"/>
  <c r="S13" i="37"/>
  <c r="S20" i="18"/>
  <c r="S22" i="18" s="1"/>
  <c r="S61" i="12"/>
  <c r="S49" i="12"/>
  <c r="U3" i="40"/>
  <c r="U3" i="37"/>
  <c r="U3" i="34"/>
  <c r="U3" i="31"/>
  <c r="U3" i="28"/>
  <c r="U3" i="22"/>
  <c r="U3" i="21"/>
  <c r="U3" i="20"/>
  <c r="U3" i="19"/>
  <c r="U3" i="18"/>
  <c r="U3" i="16"/>
  <c r="U3" i="17"/>
  <c r="U3" i="14"/>
  <c r="U3" i="15"/>
  <c r="U3" i="13"/>
  <c r="U3" i="12"/>
  <c r="U3" i="11"/>
  <c r="U3" i="10"/>
  <c r="U3" i="8"/>
  <c r="U3" i="7"/>
  <c r="U3" i="9"/>
  <c r="U59" i="6"/>
  <c r="U79" i="6"/>
  <c r="U99" i="6"/>
  <c r="U3" i="6"/>
  <c r="U39" i="6"/>
  <c r="Q9" i="28"/>
  <c r="T26" i="31"/>
  <c r="U11" i="21"/>
  <c r="U13" i="21" s="1"/>
  <c r="T29" i="9"/>
  <c r="K17" i="31"/>
  <c r="L11" i="16"/>
  <c r="S203" i="6"/>
  <c r="S224" i="6"/>
  <c r="R29" i="15"/>
  <c r="R10" i="12"/>
  <c r="R11" i="12" s="1"/>
  <c r="S11" i="37"/>
  <c r="S20" i="17"/>
  <c r="S22" i="17" s="1"/>
  <c r="S13" i="15"/>
  <c r="S14" i="15" s="1"/>
  <c r="S21" i="13"/>
  <c r="S39" i="12"/>
  <c r="S48" i="12"/>
  <c r="S17" i="9"/>
  <c r="S18" i="9" s="1"/>
  <c r="U9" i="37"/>
  <c r="U22" i="10"/>
  <c r="U42" i="10"/>
  <c r="U17" i="12"/>
  <c r="U34" i="6"/>
  <c r="U41" i="6"/>
  <c r="U47" i="6"/>
  <c r="M14" i="16"/>
  <c r="M28" i="16"/>
  <c r="K18" i="31"/>
  <c r="L11" i="18"/>
  <c r="N8" i="31"/>
  <c r="O20" i="13"/>
  <c r="Q9" i="19"/>
  <c r="Q30" i="15"/>
  <c r="U94" i="6"/>
  <c r="U101" i="6"/>
  <c r="U107" i="6"/>
  <c r="L40" i="17"/>
  <c r="L41" i="17" s="1"/>
  <c r="R19" i="37"/>
  <c r="S83" i="12"/>
  <c r="S85" i="12" s="1"/>
  <c r="S162" i="6"/>
  <c r="S141" i="6"/>
  <c r="Q14" i="34"/>
  <c r="N25" i="12"/>
  <c r="N50" i="12"/>
  <c r="L10" i="37"/>
  <c r="L24" i="12"/>
  <c r="L26" i="12" s="1"/>
  <c r="M20" i="10"/>
  <c r="T2" i="40"/>
  <c r="T2" i="37"/>
  <c r="T2" i="34"/>
  <c r="T2" i="31"/>
  <c r="T2" i="28"/>
  <c r="T2" i="22"/>
  <c r="T2" i="21"/>
  <c r="T2" i="20"/>
  <c r="T2" i="19"/>
  <c r="T2" i="18"/>
  <c r="T60" i="20"/>
  <c r="T61" i="20" s="1"/>
  <c r="T67" i="20" s="1"/>
  <c r="T2" i="17"/>
  <c r="T2" i="16"/>
  <c r="T2" i="14"/>
  <c r="T2" i="15"/>
  <c r="T2" i="13"/>
  <c r="T2" i="10"/>
  <c r="T2" i="9"/>
  <c r="T2" i="12"/>
  <c r="T2" i="7"/>
  <c r="T233" i="6"/>
  <c r="T235" i="6" s="1"/>
  <c r="T21" i="17" s="1"/>
  <c r="T209" i="6"/>
  <c r="T319" i="6"/>
  <c r="T321" i="6" s="1"/>
  <c r="T313" i="6"/>
  <c r="T241" i="6"/>
  <c r="T243" i="6" s="1"/>
  <c r="T20" i="16" s="1"/>
  <c r="T2" i="11"/>
  <c r="T282" i="6"/>
  <c r="T284" i="6" s="1"/>
  <c r="T276" i="6" s="1"/>
  <c r="T277" i="6" s="1"/>
  <c r="T270" i="6" s="1"/>
  <c r="T52" i="6"/>
  <c r="T2" i="8"/>
  <c r="T182" i="6"/>
  <c r="T184" i="6" s="1"/>
  <c r="T189" i="6" s="1"/>
  <c r="T190" i="6" s="1"/>
  <c r="T194" i="6" s="1"/>
  <c r="T147" i="6"/>
  <c r="T72" i="6"/>
  <c r="T176" i="6"/>
  <c r="T177" i="6" s="1"/>
  <c r="T249" i="6"/>
  <c r="T251" i="6" s="1"/>
  <c r="T21" i="18" s="1"/>
  <c r="T120" i="6"/>
  <c r="T122" i="6" s="1"/>
  <c r="T127" i="6" s="1"/>
  <c r="T128" i="6" s="1"/>
  <c r="T114" i="6"/>
  <c r="T115" i="6" s="1"/>
  <c r="T92" i="6"/>
  <c r="T2" i="6"/>
  <c r="T32" i="6"/>
  <c r="M29" i="13"/>
  <c r="M31" i="13" s="1"/>
  <c r="M14" i="13"/>
  <c r="L16" i="19"/>
  <c r="L17" i="19" s="1"/>
  <c r="L20" i="15"/>
  <c r="L42" i="15"/>
  <c r="L25" i="11"/>
  <c r="L16" i="37"/>
  <c r="L63" i="12"/>
  <c r="L65" i="12" s="1"/>
  <c r="L71" i="12"/>
  <c r="L73" i="12" s="1"/>
  <c r="R15" i="15"/>
  <c r="R14" i="34" s="1"/>
  <c r="R32" i="15"/>
  <c r="R34" i="15"/>
  <c r="R27" i="14"/>
  <c r="R9" i="28" s="1"/>
  <c r="R49" i="15"/>
  <c r="R12" i="14"/>
  <c r="U314" i="6"/>
  <c r="U53" i="20"/>
  <c r="U54" i="20" s="1"/>
  <c r="U58" i="20" s="1"/>
  <c r="U59" i="20"/>
  <c r="U242" i="6"/>
  <c r="U183" i="6"/>
  <c r="U290" i="6"/>
  <c r="U291" i="6" s="1"/>
  <c r="U283" i="6"/>
  <c r="U250" i="6"/>
  <c r="U234" i="6"/>
  <c r="U121" i="6"/>
  <c r="U18" i="6"/>
  <c r="U19" i="6" s="1"/>
  <c r="U2" i="4" s="1"/>
  <c r="U74" i="6"/>
  <c r="U81" i="6"/>
  <c r="U87" i="6"/>
  <c r="T18" i="37"/>
  <c r="T30" i="13"/>
  <c r="T84" i="12"/>
  <c r="T62" i="12"/>
  <c r="T22" i="13"/>
  <c r="N28" i="13" l="1"/>
  <c r="M32" i="13"/>
  <c r="M9" i="31" s="1"/>
  <c r="T162" i="6"/>
  <c r="T141" i="6"/>
  <c r="L21" i="19"/>
  <c r="L43" i="15"/>
  <c r="L21" i="15"/>
  <c r="N22" i="15" s="1"/>
  <c r="T132" i="6"/>
  <c r="V9" i="37"/>
  <c r="V42" i="10"/>
  <c r="V17" i="12"/>
  <c r="V22" i="10"/>
  <c r="V53" i="20"/>
  <c r="V54" i="20" s="1"/>
  <c r="V58" i="20" s="1"/>
  <c r="V59" i="20"/>
  <c r="V242" i="6"/>
  <c r="V183" i="6"/>
  <c r="V290" i="6"/>
  <c r="V291" i="6" s="1"/>
  <c r="V283" i="6"/>
  <c r="V250" i="6"/>
  <c r="V234" i="6"/>
  <c r="V121" i="6"/>
  <c r="V18" i="6"/>
  <c r="V19" i="6" s="1"/>
  <c r="V2" i="4" s="1"/>
  <c r="V29" i="17"/>
  <c r="V18" i="34" s="1"/>
  <c r="V14" i="17"/>
  <c r="S21" i="34"/>
  <c r="S12" i="18"/>
  <c r="S17" i="34"/>
  <c r="S27" i="17"/>
  <c r="S12" i="17"/>
  <c r="R9" i="19"/>
  <c r="R30" i="15"/>
  <c r="U32" i="12"/>
  <c r="U33" i="12" s="1"/>
  <c r="U40" i="12"/>
  <c r="U41" i="12" s="1"/>
  <c r="U13" i="10"/>
  <c r="U14" i="10" s="1"/>
  <c r="U2" i="40"/>
  <c r="U2" i="37"/>
  <c r="U2" i="34"/>
  <c r="U2" i="31"/>
  <c r="U2" i="28"/>
  <c r="U2" i="21"/>
  <c r="U2" i="22"/>
  <c r="U60" i="20"/>
  <c r="U2" i="20"/>
  <c r="U2" i="19"/>
  <c r="U2" i="18"/>
  <c r="U2" i="17"/>
  <c r="U2" i="16"/>
  <c r="U2" i="15"/>
  <c r="U2" i="14"/>
  <c r="U2" i="13"/>
  <c r="U2" i="10"/>
  <c r="U2" i="8"/>
  <c r="U2" i="12"/>
  <c r="U2" i="11"/>
  <c r="U2" i="7"/>
  <c r="U233" i="6"/>
  <c r="U235" i="6" s="1"/>
  <c r="U21" i="17" s="1"/>
  <c r="U2" i="9"/>
  <c r="U319" i="6"/>
  <c r="U321" i="6" s="1"/>
  <c r="U313" i="6"/>
  <c r="V314" i="6" s="1"/>
  <c r="U241" i="6"/>
  <c r="U243" i="6" s="1"/>
  <c r="U20" i="16" s="1"/>
  <c r="U182" i="6"/>
  <c r="U184" i="6" s="1"/>
  <c r="U189" i="6" s="1"/>
  <c r="U190" i="6" s="1"/>
  <c r="U194" i="6" s="1"/>
  <c r="U282" i="6"/>
  <c r="U284" i="6" s="1"/>
  <c r="U276" i="6" s="1"/>
  <c r="U277" i="6" s="1"/>
  <c r="U270" i="6" s="1"/>
  <c r="U249" i="6"/>
  <c r="U251" i="6" s="1"/>
  <c r="U21" i="18" s="1"/>
  <c r="U147" i="6"/>
  <c r="U72" i="6"/>
  <c r="U176" i="6"/>
  <c r="U177" i="6" s="1"/>
  <c r="U120" i="6"/>
  <c r="U122" i="6" s="1"/>
  <c r="U127" i="6" s="1"/>
  <c r="U128" i="6" s="1"/>
  <c r="U132" i="6" s="1"/>
  <c r="U114" i="6"/>
  <c r="U115" i="6" s="1"/>
  <c r="U92" i="6"/>
  <c r="U209" i="6"/>
  <c r="U2" i="6"/>
  <c r="U52" i="6"/>
  <c r="U32" i="6"/>
  <c r="M13" i="28"/>
  <c r="T203" i="6"/>
  <c r="T224" i="6"/>
  <c r="N12" i="37"/>
  <c r="N12" i="13"/>
  <c r="N13" i="13" s="1"/>
  <c r="O47" i="12"/>
  <c r="M20" i="34"/>
  <c r="S29" i="15"/>
  <c r="S10" i="12"/>
  <c r="S11" i="12" s="1"/>
  <c r="V81" i="6"/>
  <c r="V87" i="6"/>
  <c r="V74" i="6"/>
  <c r="U61" i="20"/>
  <c r="U67" i="20" s="1"/>
  <c r="S19" i="37"/>
  <c r="T83" i="12"/>
  <c r="T85" i="12" s="1"/>
  <c r="O11" i="13"/>
  <c r="O23" i="13"/>
  <c r="U26" i="31"/>
  <c r="V11" i="21"/>
  <c r="V13" i="21" s="1"/>
  <c r="U29" i="9"/>
  <c r="L39" i="16"/>
  <c r="L40" i="16" s="1"/>
  <c r="U18" i="37"/>
  <c r="U30" i="13"/>
  <c r="U84" i="12"/>
  <c r="U62" i="12"/>
  <c r="U22" i="13"/>
  <c r="V3" i="40"/>
  <c r="V3" i="37"/>
  <c r="V3" i="34"/>
  <c r="V3" i="31"/>
  <c r="V3" i="28"/>
  <c r="V3" i="22"/>
  <c r="V3" i="21"/>
  <c r="V3" i="19"/>
  <c r="V3" i="20"/>
  <c r="V3" i="17"/>
  <c r="V3" i="18"/>
  <c r="V3" i="16"/>
  <c r="V3" i="15"/>
  <c r="V3" i="14"/>
  <c r="V3" i="13"/>
  <c r="V3" i="12"/>
  <c r="V3" i="11"/>
  <c r="V3" i="10"/>
  <c r="V3" i="8"/>
  <c r="V3" i="7"/>
  <c r="V3" i="9"/>
  <c r="V79" i="6"/>
  <c r="V99" i="6"/>
  <c r="V59" i="6"/>
  <c r="V3" i="6"/>
  <c r="V39" i="6"/>
  <c r="T67" i="6"/>
  <c r="T54" i="6"/>
  <c r="T61" i="6"/>
  <c r="W4" i="40"/>
  <c r="W4" i="37"/>
  <c r="W4" i="34"/>
  <c r="W4" i="31"/>
  <c r="W4" i="28"/>
  <c r="W4" i="22"/>
  <c r="W10" i="21"/>
  <c r="W4" i="21"/>
  <c r="W74" i="20"/>
  <c r="W4" i="20"/>
  <c r="W28" i="19"/>
  <c r="W4" i="18"/>
  <c r="W4" i="19"/>
  <c r="W28" i="17"/>
  <c r="W10" i="18"/>
  <c r="W32" i="20"/>
  <c r="W10" i="17"/>
  <c r="W40" i="15"/>
  <c r="W10" i="16"/>
  <c r="W4" i="17"/>
  <c r="W4" i="16"/>
  <c r="W4" i="14"/>
  <c r="W4" i="15"/>
  <c r="W27" i="15"/>
  <c r="W69" i="12"/>
  <c r="W19" i="13"/>
  <c r="W4" i="13"/>
  <c r="W27" i="13"/>
  <c r="W46" i="12"/>
  <c r="W82" i="12"/>
  <c r="W18" i="12"/>
  <c r="W59" i="12"/>
  <c r="W4" i="12"/>
  <c r="W23" i="11"/>
  <c r="W4" i="11"/>
  <c r="W19" i="10"/>
  <c r="W12" i="10"/>
  <c r="W4" i="10"/>
  <c r="W35" i="9"/>
  <c r="W10" i="9"/>
  <c r="W312" i="6"/>
  <c r="W331" i="6"/>
  <c r="W332" i="6" s="1"/>
  <c r="W188" i="6"/>
  <c r="W4" i="8"/>
  <c r="W346" i="6"/>
  <c r="W347" i="6" s="1"/>
  <c r="W296" i="6"/>
  <c r="W297" i="6" s="1"/>
  <c r="W259" i="6"/>
  <c r="W336" i="6"/>
  <c r="W337" i="6" s="1"/>
  <c r="W275" i="6"/>
  <c r="W4" i="9"/>
  <c r="W4" i="7"/>
  <c r="W351" i="6"/>
  <c r="W352" i="6" s="1"/>
  <c r="W301" i="6"/>
  <c r="W302" i="6" s="1"/>
  <c r="W80" i="6"/>
  <c r="W320" i="6"/>
  <c r="W140" i="6"/>
  <c r="W86" i="6"/>
  <c r="W33" i="6"/>
  <c r="W11" i="6"/>
  <c r="W12" i="6" s="1"/>
  <c r="W93" i="6"/>
  <c r="W40" i="6"/>
  <c r="X28" i="6"/>
  <c r="X4" i="4" s="1"/>
  <c r="W202" i="6"/>
  <c r="W126" i="6"/>
  <c r="W100" i="6"/>
  <c r="W46" i="6"/>
  <c r="W106" i="6"/>
  <c r="W53" i="6"/>
  <c r="W60" i="6"/>
  <c r="W66" i="6"/>
  <c r="W4" i="6"/>
  <c r="W73" i="6"/>
  <c r="W23" i="6"/>
  <c r="W24" i="6" s="1"/>
  <c r="W3" i="4" s="1"/>
  <c r="W35" i="10"/>
  <c r="V14" i="37"/>
  <c r="V76" i="12"/>
  <c r="V77" i="12" s="1"/>
  <c r="V72" i="12"/>
  <c r="V64" i="12"/>
  <c r="S34" i="15"/>
  <c r="S49" i="15"/>
  <c r="S12" i="14"/>
  <c r="S27" i="14"/>
  <c r="S9" i="28" s="1"/>
  <c r="L17" i="37"/>
  <c r="M70" i="12"/>
  <c r="L17" i="11"/>
  <c r="L18" i="11" s="1"/>
  <c r="T11" i="37"/>
  <c r="T20" i="17"/>
  <c r="T13" i="15"/>
  <c r="T14" i="15" s="1"/>
  <c r="T21" i="13"/>
  <c r="T48" i="12"/>
  <c r="T39" i="12"/>
  <c r="T17" i="9"/>
  <c r="T18" i="9" s="1"/>
  <c r="L15" i="37"/>
  <c r="M60" i="12"/>
  <c r="L45" i="15"/>
  <c r="T22" i="17"/>
  <c r="M28" i="10"/>
  <c r="L27" i="18"/>
  <c r="L28" i="18" s="1"/>
  <c r="L40" i="18"/>
  <c r="L41" i="18" s="1"/>
  <c r="S32" i="15"/>
  <c r="S15" i="15"/>
  <c r="S14" i="34" s="1"/>
  <c r="T8" i="37"/>
  <c r="T16" i="12"/>
  <c r="T34" i="10"/>
  <c r="T21" i="10"/>
  <c r="T41" i="10"/>
  <c r="T43" i="10" s="1"/>
  <c r="T25" i="14" s="1"/>
  <c r="T26" i="14" s="1"/>
  <c r="L31" i="12"/>
  <c r="L33" i="17"/>
  <c r="L42" i="17"/>
  <c r="L46" i="17"/>
  <c r="L47" i="17" s="1"/>
  <c r="T13" i="37"/>
  <c r="T20" i="18"/>
  <c r="T22" i="18" s="1"/>
  <c r="T61" i="12"/>
  <c r="T49" i="12"/>
  <c r="V94" i="6"/>
  <c r="V101" i="6"/>
  <c r="V107" i="6"/>
  <c r="V34" i="6"/>
  <c r="V41" i="6"/>
  <c r="V47" i="6"/>
  <c r="T21" i="34" l="1"/>
  <c r="T12" i="18"/>
  <c r="L10" i="31"/>
  <c r="M41" i="15"/>
  <c r="X4" i="40"/>
  <c r="X4" i="37"/>
  <c r="X4" i="34"/>
  <c r="X4" i="31"/>
  <c r="X4" i="28"/>
  <c r="X74" i="20"/>
  <c r="X4" i="21"/>
  <c r="X4" i="22"/>
  <c r="X10" i="21"/>
  <c r="X32" i="20"/>
  <c r="X28" i="19"/>
  <c r="X4" i="20"/>
  <c r="X10" i="18"/>
  <c r="X4" i="18"/>
  <c r="X28" i="17"/>
  <c r="X10" i="17"/>
  <c r="X4" i="19"/>
  <c r="X4" i="17"/>
  <c r="X4" i="16"/>
  <c r="X40" i="15"/>
  <c r="X4" i="15"/>
  <c r="X27" i="15"/>
  <c r="X4" i="14"/>
  <c r="X19" i="13"/>
  <c r="X4" i="13"/>
  <c r="X27" i="13"/>
  <c r="X82" i="12"/>
  <c r="X10" i="16"/>
  <c r="X46" i="12"/>
  <c r="X69" i="12"/>
  <c r="X59" i="12"/>
  <c r="X4" i="12"/>
  <c r="X10" i="9"/>
  <c r="X23" i="11"/>
  <c r="X4" i="11"/>
  <c r="X19" i="10"/>
  <c r="X18" i="12"/>
  <c r="X12" i="10"/>
  <c r="X4" i="10"/>
  <c r="X4" i="9"/>
  <c r="X35" i="9"/>
  <c r="X312" i="6"/>
  <c r="X331" i="6"/>
  <c r="X332" i="6" s="1"/>
  <c r="X188" i="6"/>
  <c r="X4" i="8"/>
  <c r="X346" i="6"/>
  <c r="X347" i="6" s="1"/>
  <c r="X296" i="6"/>
  <c r="X297" i="6" s="1"/>
  <c r="X259" i="6"/>
  <c r="X336" i="6"/>
  <c r="X337" i="6" s="1"/>
  <c r="X275" i="6"/>
  <c r="X4" i="7"/>
  <c r="X351" i="6"/>
  <c r="X352" i="6" s="1"/>
  <c r="X301" i="6"/>
  <c r="X302" i="6" s="1"/>
  <c r="X320" i="6"/>
  <c r="X140" i="6"/>
  <c r="X86" i="6"/>
  <c r="X93" i="6"/>
  <c r="X40" i="6"/>
  <c r="Y28" i="6"/>
  <c r="Y4" i="4" s="1"/>
  <c r="X202" i="6"/>
  <c r="X126" i="6"/>
  <c r="X100" i="6"/>
  <c r="X46" i="6"/>
  <c r="X106" i="6"/>
  <c r="X53" i="6"/>
  <c r="X23" i="6"/>
  <c r="X24" i="6" s="1"/>
  <c r="X3" i="4" s="1"/>
  <c r="X60" i="6"/>
  <c r="X66" i="6"/>
  <c r="X73" i="6"/>
  <c r="X33" i="6"/>
  <c r="X11" i="6"/>
  <c r="X12" i="6" s="1"/>
  <c r="X80" i="6"/>
  <c r="X4" i="6"/>
  <c r="X35" i="10"/>
  <c r="U11" i="37"/>
  <c r="U20" i="17"/>
  <c r="U22" i="17" s="1"/>
  <c r="U13" i="15"/>
  <c r="U14" i="15" s="1"/>
  <c r="U21" i="13"/>
  <c r="U39" i="12"/>
  <c r="U48" i="12"/>
  <c r="U17" i="9"/>
  <c r="U18" i="9" s="1"/>
  <c r="W41" i="6"/>
  <c r="W47" i="6"/>
  <c r="W34" i="6"/>
  <c r="V26" i="31"/>
  <c r="W11" i="21"/>
  <c r="V29" i="9"/>
  <c r="L46" i="18"/>
  <c r="L47" i="18" s="1"/>
  <c r="L42" i="18"/>
  <c r="L33" i="18"/>
  <c r="M27" i="10"/>
  <c r="M29" i="10" s="1"/>
  <c r="T29" i="15"/>
  <c r="T10" i="12"/>
  <c r="T11" i="12" s="1"/>
  <c r="W94" i="6"/>
  <c r="W101" i="6"/>
  <c r="W107" i="6"/>
  <c r="W29" i="17"/>
  <c r="W18" i="34" s="1"/>
  <c r="W14" i="17"/>
  <c r="W13" i="21"/>
  <c r="O8" i="31"/>
  <c r="P20" i="13"/>
  <c r="V2" i="37"/>
  <c r="V2" i="40"/>
  <c r="V2" i="34"/>
  <c r="V2" i="31"/>
  <c r="V2" i="28"/>
  <c r="V2" i="21"/>
  <c r="V2" i="22"/>
  <c r="V60" i="20"/>
  <c r="V2" i="20"/>
  <c r="V2" i="18"/>
  <c r="V2" i="17"/>
  <c r="V2" i="16"/>
  <c r="V2" i="19"/>
  <c r="V2" i="15"/>
  <c r="V2" i="14"/>
  <c r="V2" i="12"/>
  <c r="V2" i="13"/>
  <c r="V2" i="11"/>
  <c r="V2" i="10"/>
  <c r="V2" i="9"/>
  <c r="V319" i="6"/>
  <c r="V321" i="6" s="1"/>
  <c r="V313" i="6"/>
  <c r="V241" i="6"/>
  <c r="V243" i="6" s="1"/>
  <c r="V20" i="16" s="1"/>
  <c r="V182" i="6"/>
  <c r="V184" i="6" s="1"/>
  <c r="V189" i="6" s="1"/>
  <c r="V190" i="6" s="1"/>
  <c r="V194" i="6" s="1"/>
  <c r="V176" i="6"/>
  <c r="V177" i="6" s="1"/>
  <c r="V282" i="6"/>
  <c r="V284" i="6" s="1"/>
  <c r="V276" i="6" s="1"/>
  <c r="V277" i="6" s="1"/>
  <c r="V270" i="6" s="1"/>
  <c r="V249" i="6"/>
  <c r="V251" i="6" s="1"/>
  <c r="V21" i="18" s="1"/>
  <c r="V2" i="8"/>
  <c r="V147" i="6"/>
  <c r="V2" i="7"/>
  <c r="V72" i="6"/>
  <c r="V120" i="6"/>
  <c r="V122" i="6" s="1"/>
  <c r="V127" i="6" s="1"/>
  <c r="V128" i="6" s="1"/>
  <c r="V132" i="6" s="1"/>
  <c r="V32" i="6"/>
  <c r="V114" i="6"/>
  <c r="V115" i="6" s="1"/>
  <c r="V92" i="6"/>
  <c r="V233" i="6"/>
  <c r="V235" i="6" s="1"/>
  <c r="V21" i="17" s="1"/>
  <c r="V209" i="6"/>
  <c r="V52" i="6"/>
  <c r="V2" i="6"/>
  <c r="L14" i="18"/>
  <c r="L29" i="18"/>
  <c r="W9" i="37"/>
  <c r="W17" i="12"/>
  <c r="W42" i="10"/>
  <c r="W22" i="10"/>
  <c r="W59" i="20"/>
  <c r="W53" i="20"/>
  <c r="W54" i="20" s="1"/>
  <c r="W58" i="20" s="1"/>
  <c r="W242" i="6"/>
  <c r="W290" i="6"/>
  <c r="W291" i="6" s="1"/>
  <c r="W283" i="6"/>
  <c r="W250" i="6"/>
  <c r="W234" i="6"/>
  <c r="W121" i="6"/>
  <c r="W18" i="6"/>
  <c r="W19" i="6" s="1"/>
  <c r="W2" i="4" s="1"/>
  <c r="W183" i="6"/>
  <c r="V61" i="20"/>
  <c r="V67" i="20" s="1"/>
  <c r="N8" i="34"/>
  <c r="N44" i="15"/>
  <c r="L8" i="28"/>
  <c r="L19" i="16"/>
  <c r="L21" i="16" s="1"/>
  <c r="L26" i="11"/>
  <c r="L27" i="11" s="1"/>
  <c r="T19" i="37"/>
  <c r="U83" i="12"/>
  <c r="U85" i="12" s="1"/>
  <c r="S9" i="19"/>
  <c r="S30" i="15"/>
  <c r="O25" i="12"/>
  <c r="O50" i="12"/>
  <c r="U141" i="6"/>
  <c r="U162" i="6"/>
  <c r="L48" i="17"/>
  <c r="L34" i="17"/>
  <c r="L35" i="17" s="1"/>
  <c r="W3" i="40"/>
  <c r="W3" i="37"/>
  <c r="W3" i="34"/>
  <c r="W3" i="31"/>
  <c r="W3" i="28"/>
  <c r="W3" i="21"/>
  <c r="W3" i="22"/>
  <c r="W3" i="20"/>
  <c r="W3" i="19"/>
  <c r="W3" i="16"/>
  <c r="W3" i="18"/>
  <c r="W3" i="17"/>
  <c r="W3" i="15"/>
  <c r="W3" i="14"/>
  <c r="W3" i="13"/>
  <c r="W3" i="11"/>
  <c r="W3" i="10"/>
  <c r="W3" i="8"/>
  <c r="W3" i="7"/>
  <c r="W3" i="9"/>
  <c r="W3" i="12"/>
  <c r="W79" i="6"/>
  <c r="W39" i="6"/>
  <c r="W99" i="6"/>
  <c r="W59" i="6"/>
  <c r="W3" i="6"/>
  <c r="W314" i="6"/>
  <c r="N14" i="13"/>
  <c r="N29" i="13"/>
  <c r="N31" i="13" s="1"/>
  <c r="L16" i="28"/>
  <c r="T49" i="15"/>
  <c r="T34" i="15"/>
  <c r="T27" i="14"/>
  <c r="T9" i="28" s="1"/>
  <c r="T12" i="14"/>
  <c r="T15" i="15"/>
  <c r="T14" i="34" s="1"/>
  <c r="T32" i="15"/>
  <c r="W87" i="6"/>
  <c r="W74" i="6"/>
  <c r="W81" i="6"/>
  <c r="L45" i="16"/>
  <c r="L46" i="16" s="1"/>
  <c r="L41" i="16"/>
  <c r="L32" i="16"/>
  <c r="U203" i="6"/>
  <c r="U224" i="6"/>
  <c r="U54" i="6"/>
  <c r="U61" i="6"/>
  <c r="U67" i="6"/>
  <c r="U8" i="37"/>
  <c r="U16" i="12"/>
  <c r="U21" i="10"/>
  <c r="U41" i="10"/>
  <c r="U43" i="10" s="1"/>
  <c r="U25" i="14" s="1"/>
  <c r="U26" i="14" s="1"/>
  <c r="U34" i="10"/>
  <c r="T17" i="34"/>
  <c r="T27" i="17"/>
  <c r="T12" i="17"/>
  <c r="V18" i="37"/>
  <c r="V22" i="13"/>
  <c r="V62" i="12"/>
  <c r="V30" i="13"/>
  <c r="V84" i="12"/>
  <c r="W14" i="37"/>
  <c r="W64" i="12"/>
  <c r="W72" i="12"/>
  <c r="W76" i="12"/>
  <c r="W77" i="12" s="1"/>
  <c r="U13" i="37"/>
  <c r="U20" i="18"/>
  <c r="U22" i="18" s="1"/>
  <c r="U61" i="12"/>
  <c r="U49" i="12"/>
  <c r="V40" i="12"/>
  <c r="V41" i="12" s="1"/>
  <c r="V32" i="12"/>
  <c r="V13" i="10"/>
  <c r="V14" i="10" s="1"/>
  <c r="U21" i="34" l="1"/>
  <c r="U12" i="18"/>
  <c r="V13" i="37"/>
  <c r="V20" i="18"/>
  <c r="V22" i="18" s="1"/>
  <c r="V61" i="12"/>
  <c r="V49" i="12"/>
  <c r="W18" i="37"/>
  <c r="W22" i="13"/>
  <c r="W30" i="13"/>
  <c r="W62" i="12"/>
  <c r="W84" i="12"/>
  <c r="L13" i="17"/>
  <c r="L15" i="17" s="1"/>
  <c r="W26" i="31"/>
  <c r="X11" i="21"/>
  <c r="X13" i="21" s="1"/>
  <c r="W29" i="9"/>
  <c r="U17" i="34"/>
  <c r="U27" i="17"/>
  <c r="U12" i="17"/>
  <c r="W40" i="12"/>
  <c r="W41" i="12" s="1"/>
  <c r="W32" i="12"/>
  <c r="W13" i="10"/>
  <c r="W14" i="10" s="1"/>
  <c r="V54" i="6"/>
  <c r="V61" i="6"/>
  <c r="V67" i="6"/>
  <c r="U29" i="15"/>
  <c r="U10" i="12"/>
  <c r="U11" i="12" s="1"/>
  <c r="X47" i="6"/>
  <c r="X34" i="6"/>
  <c r="X41" i="6"/>
  <c r="X14" i="37"/>
  <c r="X64" i="12"/>
  <c r="X72" i="12"/>
  <c r="X76" i="12"/>
  <c r="X77" i="12" s="1"/>
  <c r="X29" i="17"/>
  <c r="X18" i="34" s="1"/>
  <c r="X14" i="17"/>
  <c r="L17" i="28"/>
  <c r="L18" i="28"/>
  <c r="X94" i="6"/>
  <c r="X101" i="6"/>
  <c r="X107" i="6"/>
  <c r="N32" i="13"/>
  <c r="N9" i="31" s="1"/>
  <c r="O28" i="13"/>
  <c r="L47" i="16"/>
  <c r="L33" i="16"/>
  <c r="L34" i="16" s="1"/>
  <c r="L22" i="34"/>
  <c r="P11" i="13"/>
  <c r="P23" i="13"/>
  <c r="L48" i="18"/>
  <c r="L34" i="18"/>
  <c r="L35" i="18" s="1"/>
  <c r="X9" i="37"/>
  <c r="X17" i="12"/>
  <c r="X22" i="10"/>
  <c r="X42" i="10"/>
  <c r="Y4" i="40"/>
  <c r="Y4" i="37"/>
  <c r="Y4" i="34"/>
  <c r="Y4" i="31"/>
  <c r="Y4" i="28"/>
  <c r="Y10" i="21"/>
  <c r="Y4" i="21"/>
  <c r="Y4" i="22"/>
  <c r="Y74" i="20"/>
  <c r="Y32" i="20"/>
  <c r="Y4" i="20"/>
  <c r="Y10" i="18"/>
  <c r="Y28" i="19"/>
  <c r="Y4" i="19"/>
  <c r="Y10" i="17"/>
  <c r="Y10" i="16"/>
  <c r="Y4" i="18"/>
  <c r="Y4" i="16"/>
  <c r="Y28" i="17"/>
  <c r="Y4" i="17"/>
  <c r="Y4" i="14"/>
  <c r="Y40" i="15"/>
  <c r="Y4" i="15"/>
  <c r="Y27" i="15"/>
  <c r="Y19" i="13"/>
  <c r="Y4" i="13"/>
  <c r="Y27" i="13"/>
  <c r="Y82" i="12"/>
  <c r="Y46" i="12"/>
  <c r="Y69" i="12"/>
  <c r="Y59" i="12"/>
  <c r="Y4" i="12"/>
  <c r="Y23" i="11"/>
  <c r="Y4" i="11"/>
  <c r="Y19" i="10"/>
  <c r="Y18" i="12"/>
  <c r="Y12" i="10"/>
  <c r="Y4" i="10"/>
  <c r="Y35" i="9"/>
  <c r="Y4" i="8"/>
  <c r="Y10" i="9"/>
  <c r="Y331" i="6"/>
  <c r="Y332" i="6" s="1"/>
  <c r="Y346" i="6"/>
  <c r="Y347" i="6" s="1"/>
  <c r="Y296" i="6"/>
  <c r="Y297" i="6" s="1"/>
  <c r="Y259" i="6"/>
  <c r="Y336" i="6"/>
  <c r="Y337" i="6" s="1"/>
  <c r="Y275" i="6"/>
  <c r="Y4" i="7"/>
  <c r="Y351" i="6"/>
  <c r="Y352" i="6" s="1"/>
  <c r="Y301" i="6"/>
  <c r="Y302" i="6" s="1"/>
  <c r="Y4" i="9"/>
  <c r="Y320" i="6"/>
  <c r="Y202" i="6"/>
  <c r="Y312" i="6"/>
  <c r="Y93" i="6"/>
  <c r="Y126" i="6"/>
  <c r="Y100" i="6"/>
  <c r="Y46" i="6"/>
  <c r="Y106" i="6"/>
  <c r="Y53" i="6"/>
  <c r="Y23" i="6"/>
  <c r="Y24" i="6" s="1"/>
  <c r="Y3" i="4" s="1"/>
  <c r="Y188" i="6"/>
  <c r="Y60" i="6"/>
  <c r="Y66" i="6"/>
  <c r="Y73" i="6"/>
  <c r="Y80" i="6"/>
  <c r="Y33" i="6"/>
  <c r="Y40" i="6"/>
  <c r="Y140" i="6"/>
  <c r="Z28" i="6"/>
  <c r="Z4" i="4" s="1"/>
  <c r="Y86" i="6"/>
  <c r="Y11" i="6"/>
  <c r="Y12" i="6" s="1"/>
  <c r="Y4" i="6"/>
  <c r="Y35" i="10"/>
  <c r="V8" i="37"/>
  <c r="V21" i="10"/>
  <c r="V41" i="10"/>
  <c r="V43" i="10" s="1"/>
  <c r="V25" i="14" s="1"/>
  <c r="V26" i="14" s="1"/>
  <c r="V16" i="12"/>
  <c r="V34" i="10"/>
  <c r="U49" i="15"/>
  <c r="U27" i="14"/>
  <c r="U9" i="28" s="1"/>
  <c r="U12" i="14"/>
  <c r="U34" i="15"/>
  <c r="W2" i="40"/>
  <c r="W2" i="37"/>
  <c r="W2" i="34"/>
  <c r="W2" i="31"/>
  <c r="W2" i="22"/>
  <c r="W60" i="20"/>
  <c r="W61" i="20" s="1"/>
  <c r="W67" i="20" s="1"/>
  <c r="W2" i="28"/>
  <c r="W2" i="21"/>
  <c r="W2" i="20"/>
  <c r="W2" i="18"/>
  <c r="W2" i="19"/>
  <c r="W2" i="17"/>
  <c r="W2" i="16"/>
  <c r="W2" i="15"/>
  <c r="W2" i="13"/>
  <c r="W2" i="14"/>
  <c r="W2" i="12"/>
  <c r="W2" i="11"/>
  <c r="W2" i="10"/>
  <c r="W2" i="9"/>
  <c r="W319" i="6"/>
  <c r="W321" i="6" s="1"/>
  <c r="W313" i="6"/>
  <c r="W241" i="6"/>
  <c r="W243" i="6" s="1"/>
  <c r="W20" i="16" s="1"/>
  <c r="W182" i="6"/>
  <c r="W184" i="6" s="1"/>
  <c r="W189" i="6" s="1"/>
  <c r="W190" i="6" s="1"/>
  <c r="W194" i="6" s="1"/>
  <c r="W176" i="6"/>
  <c r="W177" i="6" s="1"/>
  <c r="W282" i="6"/>
  <c r="W284" i="6" s="1"/>
  <c r="W276" i="6" s="1"/>
  <c r="W277" i="6" s="1"/>
  <c r="W270" i="6" s="1"/>
  <c r="W249" i="6"/>
  <c r="W251" i="6" s="1"/>
  <c r="W21" i="18" s="1"/>
  <c r="W2" i="8"/>
  <c r="W2" i="7"/>
  <c r="W233" i="6"/>
  <c r="W235" i="6" s="1"/>
  <c r="W21" i="17" s="1"/>
  <c r="W209" i="6"/>
  <c r="W72" i="6"/>
  <c r="W120" i="6"/>
  <c r="W122" i="6" s="1"/>
  <c r="W127" i="6" s="1"/>
  <c r="W128" i="6" s="1"/>
  <c r="W132" i="6" s="1"/>
  <c r="W32" i="6"/>
  <c r="W114" i="6"/>
  <c r="W115" i="6" s="1"/>
  <c r="W92" i="6"/>
  <c r="W52" i="6"/>
  <c r="W2" i="6"/>
  <c r="W147" i="6"/>
  <c r="V141" i="6"/>
  <c r="V162" i="6"/>
  <c r="T9" i="19"/>
  <c r="T30" i="15"/>
  <c r="X3" i="40"/>
  <c r="X3" i="37"/>
  <c r="X3" i="34"/>
  <c r="X3" i="31"/>
  <c r="X3" i="28"/>
  <c r="X3" i="22"/>
  <c r="X3" i="21"/>
  <c r="X3" i="20"/>
  <c r="X3" i="19"/>
  <c r="X3" i="18"/>
  <c r="X3" i="17"/>
  <c r="X3" i="16"/>
  <c r="X3" i="14"/>
  <c r="X3" i="15"/>
  <c r="X3" i="13"/>
  <c r="X3" i="10"/>
  <c r="X3" i="9"/>
  <c r="X3" i="12"/>
  <c r="X3" i="7"/>
  <c r="X3" i="11"/>
  <c r="X79" i="6"/>
  <c r="X39" i="6"/>
  <c r="X99" i="6"/>
  <c r="X3" i="8"/>
  <c r="X59" i="6"/>
  <c r="X3" i="6"/>
  <c r="X314" i="6"/>
  <c r="N13" i="28"/>
  <c r="O12" i="37"/>
  <c r="O12" i="13"/>
  <c r="O13" i="13" s="1"/>
  <c r="P47" i="12"/>
  <c r="U19" i="37"/>
  <c r="V83" i="12"/>
  <c r="V85" i="12" s="1"/>
  <c r="V224" i="6"/>
  <c r="V203" i="6"/>
  <c r="U32" i="15"/>
  <c r="U15" i="15"/>
  <c r="U14" i="34" s="1"/>
  <c r="X74" i="6"/>
  <c r="X81" i="6"/>
  <c r="X87" i="6"/>
  <c r="L14" i="31"/>
  <c r="M24" i="11"/>
  <c r="X59" i="20"/>
  <c r="X53" i="20"/>
  <c r="X54" i="20" s="1"/>
  <c r="X58" i="20" s="1"/>
  <c r="X290" i="6"/>
  <c r="X291" i="6" s="1"/>
  <c r="X283" i="6"/>
  <c r="X250" i="6"/>
  <c r="X234" i="6"/>
  <c r="X121" i="6"/>
  <c r="X242" i="6"/>
  <c r="X183" i="6"/>
  <c r="X18" i="6"/>
  <c r="X19" i="6" s="1"/>
  <c r="X2" i="4" s="1"/>
  <c r="L23" i="34"/>
  <c r="L19" i="34"/>
  <c r="L12" i="16"/>
  <c r="L26" i="16"/>
  <c r="N27" i="16" s="1"/>
  <c r="M53" i="12"/>
  <c r="M54" i="12" s="1"/>
  <c r="M11" i="11"/>
  <c r="M12" i="11" s="1"/>
  <c r="M23" i="10"/>
  <c r="M24" i="10" s="1"/>
  <c r="L13" i="16" l="1"/>
  <c r="L13" i="18"/>
  <c r="L15" i="18" s="1"/>
  <c r="P8" i="31"/>
  <c r="Q20" i="13"/>
  <c r="M16" i="37"/>
  <c r="M71" i="12"/>
  <c r="M73" i="12" s="1"/>
  <c r="M63" i="12"/>
  <c r="M65" i="12" s="1"/>
  <c r="U30" i="15"/>
  <c r="U9" i="19"/>
  <c r="X26" i="31"/>
  <c r="Y11" i="21"/>
  <c r="X29" i="9"/>
  <c r="M16" i="19"/>
  <c r="M17" i="19" s="1"/>
  <c r="M20" i="15"/>
  <c r="M42" i="15"/>
  <c r="M25" i="11"/>
  <c r="Y59" i="20"/>
  <c r="Y53" i="20"/>
  <c r="Y54" i="20" s="1"/>
  <c r="Y58" i="20" s="1"/>
  <c r="Y283" i="6"/>
  <c r="Y250" i="6"/>
  <c r="Y234" i="6"/>
  <c r="Y242" i="6"/>
  <c r="Y183" i="6"/>
  <c r="Y290" i="6"/>
  <c r="Y291" i="6" s="1"/>
  <c r="Y121" i="6"/>
  <c r="Y18" i="6"/>
  <c r="Y19" i="6" s="1"/>
  <c r="Y2" i="4" s="1"/>
  <c r="X40" i="12"/>
  <c r="X41" i="12" s="1"/>
  <c r="X32" i="12"/>
  <c r="X13" i="10"/>
  <c r="X14" i="10" s="1"/>
  <c r="P25" i="12"/>
  <c r="P50" i="12"/>
  <c r="W162" i="6"/>
  <c r="W141" i="6"/>
  <c r="Z4" i="40"/>
  <c r="Z4" i="37"/>
  <c r="Z4" i="34"/>
  <c r="Z4" i="31"/>
  <c r="Z4" i="28"/>
  <c r="Z10" i="21"/>
  <c r="Z4" i="21"/>
  <c r="Z4" i="22"/>
  <c r="Z32" i="20"/>
  <c r="Z10" i="18"/>
  <c r="Z28" i="19"/>
  <c r="Z4" i="19"/>
  <c r="Z74" i="20"/>
  <c r="Z4" i="20"/>
  <c r="Z4" i="17"/>
  <c r="Z4" i="18"/>
  <c r="Z28" i="17"/>
  <c r="Z40" i="15"/>
  <c r="Z10" i="17"/>
  <c r="Z4" i="16"/>
  <c r="Z27" i="15"/>
  <c r="Z10" i="16"/>
  <c r="Z4" i="14"/>
  <c r="Z27" i="13"/>
  <c r="Z82" i="12"/>
  <c r="Z4" i="15"/>
  <c r="Z69" i="12"/>
  <c r="Z19" i="13"/>
  <c r="Z59" i="12"/>
  <c r="Z18" i="12"/>
  <c r="Z4" i="13"/>
  <c r="Z46" i="12"/>
  <c r="Z4" i="12"/>
  <c r="Z23" i="11"/>
  <c r="Z4" i="11"/>
  <c r="Z19" i="10"/>
  <c r="Z12" i="10"/>
  <c r="Z4" i="10"/>
  <c r="Z346" i="6"/>
  <c r="Z347" i="6" s="1"/>
  <c r="Z296" i="6"/>
  <c r="Z297" i="6" s="1"/>
  <c r="Z4" i="8"/>
  <c r="Z259" i="6"/>
  <c r="Z336" i="6"/>
  <c r="Z337" i="6" s="1"/>
  <c r="Z275" i="6"/>
  <c r="Z4" i="7"/>
  <c r="Z351" i="6"/>
  <c r="Z352" i="6" s="1"/>
  <c r="Z301" i="6"/>
  <c r="Z302" i="6" s="1"/>
  <c r="Z4" i="9"/>
  <c r="Z320" i="6"/>
  <c r="Z312" i="6"/>
  <c r="Z126" i="6"/>
  <c r="Z100" i="6"/>
  <c r="Z46" i="6"/>
  <c r="Z202" i="6"/>
  <c r="Z106" i="6"/>
  <c r="Z53" i="6"/>
  <c r="Z23" i="6"/>
  <c r="Z24" i="6" s="1"/>
  <c r="Z3" i="4" s="1"/>
  <c r="Z188" i="6"/>
  <c r="Z60" i="6"/>
  <c r="Z66" i="6"/>
  <c r="Z73" i="6"/>
  <c r="Z10" i="9"/>
  <c r="Z331" i="6"/>
  <c r="Z332" i="6" s="1"/>
  <c r="Z80" i="6"/>
  <c r="Z140" i="6"/>
  <c r="Z86" i="6"/>
  <c r="Z33" i="6"/>
  <c r="Z93" i="6"/>
  <c r="Z40" i="6"/>
  <c r="Z35" i="9"/>
  <c r="Z11" i="6"/>
  <c r="Z12" i="6" s="1"/>
  <c r="Z4" i="6"/>
  <c r="AA28" i="6"/>
  <c r="AA4" i="4" s="1"/>
  <c r="Z35" i="10"/>
  <c r="V21" i="34"/>
  <c r="V12" i="18"/>
  <c r="W8" i="37"/>
  <c r="W41" i="10"/>
  <c r="W43" i="10" s="1"/>
  <c r="W25" i="14" s="1"/>
  <c r="W26" i="14" s="1"/>
  <c r="W16" i="12"/>
  <c r="W34" i="10"/>
  <c r="W21" i="10"/>
  <c r="V19" i="37"/>
  <c r="W83" i="12"/>
  <c r="W85" i="12" s="1"/>
  <c r="X2" i="40"/>
  <c r="X2" i="37"/>
  <c r="X2" i="34"/>
  <c r="X2" i="31"/>
  <c r="X2" i="22"/>
  <c r="X2" i="28"/>
  <c r="X2" i="21"/>
  <c r="X60" i="20"/>
  <c r="X2" i="20"/>
  <c r="X2" i="19"/>
  <c r="X2" i="18"/>
  <c r="X2" i="17"/>
  <c r="X2" i="16"/>
  <c r="X2" i="15"/>
  <c r="X2" i="13"/>
  <c r="X2" i="14"/>
  <c r="X2" i="12"/>
  <c r="X2" i="11"/>
  <c r="X2" i="10"/>
  <c r="X2" i="9"/>
  <c r="X241" i="6"/>
  <c r="X243" i="6" s="1"/>
  <c r="X20" i="16" s="1"/>
  <c r="X176" i="6"/>
  <c r="X177" i="6" s="1"/>
  <c r="X282" i="6"/>
  <c r="X284" i="6" s="1"/>
  <c r="X276" i="6" s="1"/>
  <c r="X277" i="6" s="1"/>
  <c r="X270" i="6" s="1"/>
  <c r="X249" i="6"/>
  <c r="X251" i="6" s="1"/>
  <c r="X21" i="18" s="1"/>
  <c r="X2" i="8"/>
  <c r="X2" i="7"/>
  <c r="X233" i="6"/>
  <c r="X235" i="6" s="1"/>
  <c r="X21" i="17" s="1"/>
  <c r="X182" i="6"/>
  <c r="X184" i="6" s="1"/>
  <c r="X189" i="6" s="1"/>
  <c r="X190" i="6" s="1"/>
  <c r="X194" i="6" s="1"/>
  <c r="X120" i="6"/>
  <c r="X122" i="6" s="1"/>
  <c r="X127" i="6" s="1"/>
  <c r="X128" i="6" s="1"/>
  <c r="X132" i="6" s="1"/>
  <c r="X32" i="6"/>
  <c r="X114" i="6"/>
  <c r="X115" i="6" s="1"/>
  <c r="X92" i="6"/>
  <c r="X313" i="6"/>
  <c r="Y314" i="6" s="1"/>
  <c r="X209" i="6"/>
  <c r="X319" i="6"/>
  <c r="X321" i="6" s="1"/>
  <c r="X147" i="6"/>
  <c r="X52" i="6"/>
  <c r="X72" i="6"/>
  <c r="X2" i="6"/>
  <c r="O14" i="13"/>
  <c r="O13" i="28" s="1"/>
  <c r="O29" i="13"/>
  <c r="O31" i="13" s="1"/>
  <c r="Y74" i="6"/>
  <c r="Y81" i="6"/>
  <c r="Y87" i="6"/>
  <c r="W54" i="6"/>
  <c r="W61" i="6"/>
  <c r="W67" i="6"/>
  <c r="X61" i="20"/>
  <c r="X67" i="20" s="1"/>
  <c r="W224" i="6"/>
  <c r="W203" i="6"/>
  <c r="Y3" i="40"/>
  <c r="Y3" i="37"/>
  <c r="Y3" i="34"/>
  <c r="Y3" i="31"/>
  <c r="Y3" i="28"/>
  <c r="Y3" i="21"/>
  <c r="Y3" i="22"/>
  <c r="Y3" i="20"/>
  <c r="Y3" i="19"/>
  <c r="Y3" i="18"/>
  <c r="Y3" i="17"/>
  <c r="Y3" i="16"/>
  <c r="Y3" i="15"/>
  <c r="Y3" i="14"/>
  <c r="Y3" i="13"/>
  <c r="Y3" i="10"/>
  <c r="Y3" i="8"/>
  <c r="Y3" i="12"/>
  <c r="Y3" i="11"/>
  <c r="Y3" i="7"/>
  <c r="Y3" i="9"/>
  <c r="Y39" i="6"/>
  <c r="Y99" i="6"/>
  <c r="Y59" i="6"/>
  <c r="Y3" i="6"/>
  <c r="Y79" i="6"/>
  <c r="L24" i="34"/>
  <c r="W13" i="37"/>
  <c r="W20" i="18"/>
  <c r="W22" i="18" s="1"/>
  <c r="W61" i="12"/>
  <c r="W49" i="12"/>
  <c r="L16" i="31"/>
  <c r="M11" i="17"/>
  <c r="Y101" i="6"/>
  <c r="Y107" i="6"/>
  <c r="Y94" i="6"/>
  <c r="V49" i="15"/>
  <c r="V34" i="15"/>
  <c r="V27" i="14"/>
  <c r="V9" i="28" s="1"/>
  <c r="V12" i="14"/>
  <c r="Y9" i="37"/>
  <c r="Y17" i="12"/>
  <c r="Y22" i="10"/>
  <c r="Y42" i="10"/>
  <c r="Y14" i="37"/>
  <c r="Y72" i="12"/>
  <c r="Y76" i="12"/>
  <c r="Y77" i="12" s="1"/>
  <c r="Y64" i="12"/>
  <c r="L15" i="16"/>
  <c r="M10" i="37"/>
  <c r="N20" i="10"/>
  <c r="M24" i="12"/>
  <c r="M26" i="12" s="1"/>
  <c r="N14" i="16"/>
  <c r="N28" i="16"/>
  <c r="Y13" i="21"/>
  <c r="Y47" i="6"/>
  <c r="Y34" i="6"/>
  <c r="Y41" i="6"/>
  <c r="Y29" i="17"/>
  <c r="Y18" i="34" s="1"/>
  <c r="Y14" i="17"/>
  <c r="L25" i="34"/>
  <c r="X18" i="37"/>
  <c r="X22" i="13"/>
  <c r="X30" i="13"/>
  <c r="X84" i="12"/>
  <c r="X62" i="12"/>
  <c r="W21" i="34" l="1"/>
  <c r="W12" i="18"/>
  <c r="Y26" i="31"/>
  <c r="Z11" i="21"/>
  <c r="Y29" i="9"/>
  <c r="N20" i="34"/>
  <c r="Z53" i="20"/>
  <c r="Z54" i="20" s="1"/>
  <c r="Z58" i="20" s="1"/>
  <c r="Z59" i="20"/>
  <c r="Z250" i="6"/>
  <c r="Z234" i="6"/>
  <c r="Z242" i="6"/>
  <c r="Z290" i="6"/>
  <c r="Z291" i="6" s="1"/>
  <c r="Z283" i="6"/>
  <c r="Z183" i="6"/>
  <c r="Z121" i="6"/>
  <c r="Z18" i="6"/>
  <c r="Z19" i="6" s="1"/>
  <c r="Z2" i="4" s="1"/>
  <c r="Y2" i="40"/>
  <c r="Y2" i="37"/>
  <c r="Y2" i="34"/>
  <c r="Y2" i="31"/>
  <c r="Y2" i="28"/>
  <c r="Y2" i="22"/>
  <c r="Y2" i="21"/>
  <c r="Y60" i="20"/>
  <c r="Y61" i="20" s="1"/>
  <c r="Y67" i="20" s="1"/>
  <c r="Y2" i="20"/>
  <c r="Y2" i="19"/>
  <c r="Y2" i="18"/>
  <c r="Y2" i="17"/>
  <c r="Y2" i="16"/>
  <c r="Y2" i="14"/>
  <c r="Y2" i="15"/>
  <c r="Y2" i="13"/>
  <c r="Y2" i="12"/>
  <c r="Y2" i="11"/>
  <c r="Y2" i="10"/>
  <c r="Y2" i="8"/>
  <c r="Y282" i="6"/>
  <c r="Y284" i="6" s="1"/>
  <c r="Y276" i="6" s="1"/>
  <c r="Y277" i="6" s="1"/>
  <c r="Y270" i="6" s="1"/>
  <c r="Y249" i="6"/>
  <c r="Y251" i="6" s="1"/>
  <c r="Y21" i="18" s="1"/>
  <c r="Y2" i="7"/>
  <c r="Y233" i="6"/>
  <c r="Y235" i="6" s="1"/>
  <c r="Y21" i="17" s="1"/>
  <c r="Y319" i="6"/>
  <c r="Y321" i="6" s="1"/>
  <c r="Y313" i="6"/>
  <c r="Y182" i="6"/>
  <c r="Y184" i="6" s="1"/>
  <c r="Y189" i="6" s="1"/>
  <c r="Y190" i="6" s="1"/>
  <c r="Y194" i="6" s="1"/>
  <c r="Y120" i="6"/>
  <c r="Y122" i="6" s="1"/>
  <c r="Y127" i="6" s="1"/>
  <c r="Y128" i="6" s="1"/>
  <c r="Y132" i="6" s="1"/>
  <c r="Y241" i="6"/>
  <c r="Y243" i="6" s="1"/>
  <c r="Y20" i="16" s="1"/>
  <c r="Y114" i="6"/>
  <c r="Y115" i="6" s="1"/>
  <c r="Y92" i="6"/>
  <c r="Y176" i="6"/>
  <c r="Y177" i="6" s="1"/>
  <c r="Y209" i="6"/>
  <c r="Y52" i="6"/>
  <c r="Y2" i="9"/>
  <c r="Y147" i="6"/>
  <c r="Y72" i="6"/>
  <c r="Y32" i="6"/>
  <c r="Y2" i="6"/>
  <c r="Y18" i="37"/>
  <c r="Y62" i="12"/>
  <c r="Y22" i="13"/>
  <c r="Y30" i="13"/>
  <c r="Y84" i="12"/>
  <c r="M40" i="17"/>
  <c r="M41" i="17" s="1"/>
  <c r="X54" i="6"/>
  <c r="X61" i="6"/>
  <c r="X67" i="6"/>
  <c r="W49" i="15"/>
  <c r="W12" i="14"/>
  <c r="W34" i="15"/>
  <c r="W27" i="14"/>
  <c r="W9" i="28" s="1"/>
  <c r="Z41" i="6"/>
  <c r="Z47" i="6"/>
  <c r="Z34" i="6"/>
  <c r="Z14" i="17"/>
  <c r="Z29" i="17"/>
  <c r="Z18" i="34" s="1"/>
  <c r="M31" i="12"/>
  <c r="Z107" i="6"/>
  <c r="Z94" i="6"/>
  <c r="Z101" i="6"/>
  <c r="Z14" i="37"/>
  <c r="Z76" i="12"/>
  <c r="Z77" i="12" s="1"/>
  <c r="Z64" i="12"/>
  <c r="Z72" i="12"/>
  <c r="P12" i="37"/>
  <c r="P12" i="13"/>
  <c r="P13" i="13" s="1"/>
  <c r="Q47" i="12"/>
  <c r="Y40" i="12"/>
  <c r="Y41" i="12" s="1"/>
  <c r="Y13" i="10"/>
  <c r="Y14" i="10" s="1"/>
  <c r="Y32" i="12"/>
  <c r="N28" i="10"/>
  <c r="L18" i="31"/>
  <c r="M11" i="18"/>
  <c r="W19" i="37"/>
  <c r="X83" i="12"/>
  <c r="X85" i="12" s="1"/>
  <c r="Z9" i="37"/>
  <c r="Z17" i="12"/>
  <c r="Z22" i="10"/>
  <c r="Z42" i="10"/>
  <c r="X8" i="37"/>
  <c r="X16" i="12"/>
  <c r="X41" i="10"/>
  <c r="X43" i="10" s="1"/>
  <c r="X25" i="14" s="1"/>
  <c r="X26" i="14" s="1"/>
  <c r="X34" i="10"/>
  <c r="X21" i="10"/>
  <c r="Q11" i="13"/>
  <c r="Q23" i="13"/>
  <c r="X162" i="6"/>
  <c r="X141" i="6"/>
  <c r="Z74" i="6"/>
  <c r="Z81" i="6"/>
  <c r="Z87" i="6"/>
  <c r="Z13" i="21"/>
  <c r="M15" i="37"/>
  <c r="N60" i="12"/>
  <c r="X224" i="6"/>
  <c r="X203" i="6"/>
  <c r="AA4" i="40"/>
  <c r="AA4" i="37"/>
  <c r="AA4" i="34"/>
  <c r="AA4" i="31"/>
  <c r="AA4" i="28"/>
  <c r="AA74" i="20"/>
  <c r="AA4" i="21"/>
  <c r="AA4" i="22"/>
  <c r="AA10" i="21"/>
  <c r="AA32" i="20"/>
  <c r="AA4" i="20"/>
  <c r="AA10" i="18"/>
  <c r="AA28" i="19"/>
  <c r="AA4" i="19"/>
  <c r="AA4" i="16"/>
  <c r="AA4" i="18"/>
  <c r="AA28" i="17"/>
  <c r="AA4" i="17"/>
  <c r="AA10" i="17"/>
  <c r="AA10" i="16"/>
  <c r="AA40" i="15"/>
  <c r="AA4" i="15"/>
  <c r="AA27" i="15"/>
  <c r="AA4" i="14"/>
  <c r="AA19" i="13"/>
  <c r="AA69" i="12"/>
  <c r="AA59" i="12"/>
  <c r="AA18" i="12"/>
  <c r="AA4" i="13"/>
  <c r="AA82" i="12"/>
  <c r="AA27" i="13"/>
  <c r="AA46" i="12"/>
  <c r="AA4" i="11"/>
  <c r="AA19" i="10"/>
  <c r="AA12" i="10"/>
  <c r="AA4" i="10"/>
  <c r="AA4" i="8"/>
  <c r="AA259" i="6"/>
  <c r="AA336" i="6"/>
  <c r="AA337" i="6" s="1"/>
  <c r="AA275" i="6"/>
  <c r="AA23" i="11"/>
  <c r="AA4" i="7"/>
  <c r="AA351" i="6"/>
  <c r="AA352" i="6" s="1"/>
  <c r="AA301" i="6"/>
  <c r="AA302" i="6" s="1"/>
  <c r="AA4" i="9"/>
  <c r="AA320" i="6"/>
  <c r="AA312" i="6"/>
  <c r="AA35" i="9"/>
  <c r="AA10" i="9"/>
  <c r="AA331" i="6"/>
  <c r="AA332" i="6" s="1"/>
  <c r="AA188" i="6"/>
  <c r="AA202" i="6"/>
  <c r="AA106" i="6"/>
  <c r="AA53" i="6"/>
  <c r="AA346" i="6"/>
  <c r="AA347" i="6" s="1"/>
  <c r="AA60" i="6"/>
  <c r="AA4" i="12"/>
  <c r="AA66" i="6"/>
  <c r="AA73" i="6"/>
  <c r="AA80" i="6"/>
  <c r="AA140" i="6"/>
  <c r="AA86" i="6"/>
  <c r="AA296" i="6"/>
  <c r="AA297" i="6" s="1"/>
  <c r="AA93" i="6"/>
  <c r="AA40" i="6"/>
  <c r="AB28" i="6"/>
  <c r="AB4" i="4" s="1"/>
  <c r="AA33" i="6"/>
  <c r="AA100" i="6"/>
  <c r="AA23" i="6"/>
  <c r="AA24" i="6" s="1"/>
  <c r="AA3" i="4" s="1"/>
  <c r="AA11" i="6"/>
  <c r="AA12" i="6" s="1"/>
  <c r="AA4" i="6"/>
  <c r="AA126" i="6"/>
  <c r="AA46" i="6"/>
  <c r="AA35" i="10"/>
  <c r="Z314" i="6"/>
  <c r="X13" i="37"/>
  <c r="X20" i="18"/>
  <c r="X22" i="18" s="1"/>
  <c r="X61" i="12"/>
  <c r="X49" i="12"/>
  <c r="M21" i="19"/>
  <c r="M21" i="15"/>
  <c r="O22" i="15" s="1"/>
  <c r="M43" i="15"/>
  <c r="M45" i="15" s="1"/>
  <c r="M17" i="37"/>
  <c r="N70" i="12"/>
  <c r="M17" i="11"/>
  <c r="M18" i="11" s="1"/>
  <c r="L17" i="31"/>
  <c r="M11" i="16"/>
  <c r="O32" i="13"/>
  <c r="P28" i="13"/>
  <c r="Z3" i="40"/>
  <c r="Z3" i="37"/>
  <c r="Z3" i="34"/>
  <c r="Z3" i="31"/>
  <c r="Z3" i="28"/>
  <c r="Z3" i="21"/>
  <c r="Z3" i="22"/>
  <c r="Z3" i="20"/>
  <c r="Z3" i="18"/>
  <c r="Z3" i="19"/>
  <c r="Z3" i="17"/>
  <c r="Z3" i="16"/>
  <c r="Z3" i="15"/>
  <c r="Z3" i="14"/>
  <c r="Z3" i="13"/>
  <c r="Z3" i="12"/>
  <c r="Z3" i="11"/>
  <c r="Z3" i="10"/>
  <c r="Z3" i="9"/>
  <c r="Z3" i="8"/>
  <c r="Z3" i="7"/>
  <c r="Z99" i="6"/>
  <c r="Z59" i="6"/>
  <c r="Z79" i="6"/>
  <c r="Z39" i="6"/>
  <c r="Z3" i="6"/>
  <c r="O8" i="34" l="1"/>
  <c r="O44" i="15"/>
  <c r="X21" i="34"/>
  <c r="X12" i="18"/>
  <c r="Z26" i="31"/>
  <c r="AA11" i="21"/>
  <c r="Z29" i="9"/>
  <c r="M10" i="31"/>
  <c r="N41" i="15"/>
  <c r="Y54" i="6"/>
  <c r="Y61" i="6"/>
  <c r="Y67" i="6"/>
  <c r="Z40" i="12"/>
  <c r="Z41" i="12" s="1"/>
  <c r="Z32" i="12"/>
  <c r="Z13" i="10"/>
  <c r="Z14" i="10" s="1"/>
  <c r="M33" i="17"/>
  <c r="M46" i="17"/>
  <c r="M47" i="17" s="1"/>
  <c r="M42" i="17"/>
  <c r="Y203" i="6"/>
  <c r="Y224" i="6"/>
  <c r="AA3" i="40"/>
  <c r="AA3" i="37"/>
  <c r="AA3" i="34"/>
  <c r="AA3" i="31"/>
  <c r="AA3" i="28"/>
  <c r="AA3" i="22"/>
  <c r="AA3" i="21"/>
  <c r="AA3" i="20"/>
  <c r="AA3" i="18"/>
  <c r="AA3" i="19"/>
  <c r="AA3" i="17"/>
  <c r="AA3" i="16"/>
  <c r="AA3" i="15"/>
  <c r="AA3" i="13"/>
  <c r="AA3" i="14"/>
  <c r="AA3" i="12"/>
  <c r="AA3" i="11"/>
  <c r="AA3" i="10"/>
  <c r="AA3" i="9"/>
  <c r="AA3" i="8"/>
  <c r="AA3" i="7"/>
  <c r="AA99" i="6"/>
  <c r="AA59" i="6"/>
  <c r="AA79" i="6"/>
  <c r="AA39" i="6"/>
  <c r="AA3" i="6"/>
  <c r="AA13" i="21"/>
  <c r="AA74" i="6"/>
  <c r="AA81" i="6"/>
  <c r="AA87" i="6"/>
  <c r="X49" i="15"/>
  <c r="X34" i="15"/>
  <c r="X27" i="14"/>
  <c r="X9" i="28" s="1"/>
  <c r="X12" i="14"/>
  <c r="Y162" i="6"/>
  <c r="Y141" i="6"/>
  <c r="AA9" i="37"/>
  <c r="AA17" i="12"/>
  <c r="AA22" i="10"/>
  <c r="AA42" i="10"/>
  <c r="AA47" i="6"/>
  <c r="AA34" i="6"/>
  <c r="AA41" i="6"/>
  <c r="AA14" i="37"/>
  <c r="AA76" i="12"/>
  <c r="AA77" i="12" s="1"/>
  <c r="AA64" i="12"/>
  <c r="AA72" i="12"/>
  <c r="Y8" i="37"/>
  <c r="Y16" i="12"/>
  <c r="Y34" i="10"/>
  <c r="Y21" i="10"/>
  <c r="Y41" i="10"/>
  <c r="Y43" i="10" s="1"/>
  <c r="Y25" i="14" s="1"/>
  <c r="Y26" i="14" s="1"/>
  <c r="Z2" i="40"/>
  <c r="Z2" i="37"/>
  <c r="Z2" i="34"/>
  <c r="Z2" i="31"/>
  <c r="Z2" i="28"/>
  <c r="Z2" i="22"/>
  <c r="Z2" i="21"/>
  <c r="Z60" i="20"/>
  <c r="Z2" i="20"/>
  <c r="Z2" i="19"/>
  <c r="Z2" i="18"/>
  <c r="Z2" i="17"/>
  <c r="Z2" i="16"/>
  <c r="Z2" i="14"/>
  <c r="Z2" i="15"/>
  <c r="Z2" i="13"/>
  <c r="Z2" i="11"/>
  <c r="Z2" i="12"/>
  <c r="Z2" i="10"/>
  <c r="Z282" i="6"/>
  <c r="Z284" i="6" s="1"/>
  <c r="Z276" i="6" s="1"/>
  <c r="Z277" i="6" s="1"/>
  <c r="Z270" i="6" s="1"/>
  <c r="Z249" i="6"/>
  <c r="Z251" i="6" s="1"/>
  <c r="Z21" i="18" s="1"/>
  <c r="Z2" i="8"/>
  <c r="Z2" i="7"/>
  <c r="Z233" i="6"/>
  <c r="Z235" i="6" s="1"/>
  <c r="Z21" i="17" s="1"/>
  <c r="Z209" i="6"/>
  <c r="Z319" i="6"/>
  <c r="Z321" i="6" s="1"/>
  <c r="Z313" i="6"/>
  <c r="AA314" i="6" s="1"/>
  <c r="Z2" i="9"/>
  <c r="Z241" i="6"/>
  <c r="Z243" i="6" s="1"/>
  <c r="Z20" i="16" s="1"/>
  <c r="Z182" i="6"/>
  <c r="Z184" i="6" s="1"/>
  <c r="Z189" i="6" s="1"/>
  <c r="Z190" i="6" s="1"/>
  <c r="Z194" i="6" s="1"/>
  <c r="Z114" i="6"/>
  <c r="Z115" i="6" s="1"/>
  <c r="Z92" i="6"/>
  <c r="Z176" i="6"/>
  <c r="Z177" i="6" s="1"/>
  <c r="Z52" i="6"/>
  <c r="Z147" i="6"/>
  <c r="Z72" i="6"/>
  <c r="Z32" i="6"/>
  <c r="Z2" i="6"/>
  <c r="Z120" i="6"/>
  <c r="Z122" i="6" s="1"/>
  <c r="Z127" i="6" s="1"/>
  <c r="Z128" i="6" s="1"/>
  <c r="Z132" i="6" s="1"/>
  <c r="N27" i="10"/>
  <c r="N29" i="10" s="1"/>
  <c r="Q8" i="31"/>
  <c r="R20" i="13"/>
  <c r="X19" i="37"/>
  <c r="Y83" i="12"/>
  <c r="Y85" i="12" s="1"/>
  <c r="Y13" i="37"/>
  <c r="Y20" i="18"/>
  <c r="Y22" i="18" s="1"/>
  <c r="Y49" i="12"/>
  <c r="Y61" i="12"/>
  <c r="Z18" i="37"/>
  <c r="Z62" i="12"/>
  <c r="Z22" i="13"/>
  <c r="Z30" i="13"/>
  <c r="Z84" i="12"/>
  <c r="Z61" i="20"/>
  <c r="Z67" i="20" s="1"/>
  <c r="M8" i="28"/>
  <c r="M19" i="16"/>
  <c r="M21" i="16" s="1"/>
  <c r="M26" i="11"/>
  <c r="M27" i="11" s="1"/>
  <c r="AA14" i="17"/>
  <c r="AA29" i="17"/>
  <c r="AA18" i="34" s="1"/>
  <c r="M39" i="16"/>
  <c r="M40" i="16" s="1"/>
  <c r="AA94" i="6"/>
  <c r="AA101" i="6"/>
  <c r="AA107" i="6"/>
  <c r="AB4" i="40"/>
  <c r="AB4" i="37"/>
  <c r="AB4" i="34"/>
  <c r="AB4" i="31"/>
  <c r="AB4" i="28"/>
  <c r="AB4" i="22"/>
  <c r="AB10" i="21"/>
  <c r="AB74" i="20"/>
  <c r="AB4" i="21"/>
  <c r="AB32" i="20"/>
  <c r="AB4" i="20"/>
  <c r="AB28" i="19"/>
  <c r="AB4" i="19"/>
  <c r="AB4" i="18"/>
  <c r="AB10" i="18"/>
  <c r="AB4" i="17"/>
  <c r="AB10" i="17"/>
  <c r="AB10" i="16"/>
  <c r="AB27" i="15"/>
  <c r="AB4" i="16"/>
  <c r="AB4" i="14"/>
  <c r="AB4" i="15"/>
  <c r="AB19" i="13"/>
  <c r="AB4" i="13"/>
  <c r="AB59" i="12"/>
  <c r="AB40" i="15"/>
  <c r="AB82" i="12"/>
  <c r="AB27" i="13"/>
  <c r="AB69" i="12"/>
  <c r="AB12" i="10"/>
  <c r="AB4" i="10"/>
  <c r="AB4" i="9"/>
  <c r="AB35" i="9"/>
  <c r="AB18" i="12"/>
  <c r="AB10" i="9"/>
  <c r="AB4" i="12"/>
  <c r="AB23" i="11"/>
  <c r="AB336" i="6"/>
  <c r="AB337" i="6" s="1"/>
  <c r="AB275" i="6"/>
  <c r="AB4" i="7"/>
  <c r="AB351" i="6"/>
  <c r="AB352" i="6" s="1"/>
  <c r="AB301" i="6"/>
  <c r="AB302" i="6" s="1"/>
  <c r="AB320" i="6"/>
  <c r="AB46" i="12"/>
  <c r="AB202" i="6"/>
  <c r="AB312" i="6"/>
  <c r="AB331" i="6"/>
  <c r="AB332" i="6" s="1"/>
  <c r="AB4" i="11"/>
  <c r="AB346" i="6"/>
  <c r="AB347" i="6" s="1"/>
  <c r="AB296" i="6"/>
  <c r="AB297" i="6" s="1"/>
  <c r="AB60" i="6"/>
  <c r="AB188" i="6"/>
  <c r="AB66" i="6"/>
  <c r="AB73" i="6"/>
  <c r="AB80" i="6"/>
  <c r="AB140" i="6"/>
  <c r="AB86" i="6"/>
  <c r="AB19" i="10"/>
  <c r="AB259" i="6"/>
  <c r="AB93" i="6"/>
  <c r="AB4" i="8"/>
  <c r="AB126" i="6"/>
  <c r="AB100" i="6"/>
  <c r="AB46" i="6"/>
  <c r="AB106" i="6"/>
  <c r="AB53" i="6"/>
  <c r="AB23" i="6"/>
  <c r="AB24" i="6" s="1"/>
  <c r="AB3" i="4" s="1"/>
  <c r="AB11" i="6"/>
  <c r="AB12" i="6" s="1"/>
  <c r="AB4" i="6"/>
  <c r="AC28" i="6"/>
  <c r="AC4" i="4" s="1"/>
  <c r="AB40" i="6"/>
  <c r="AB33" i="6"/>
  <c r="AB35" i="10"/>
  <c r="M27" i="18"/>
  <c r="M28" i="18" s="1"/>
  <c r="M40" i="18"/>
  <c r="M41" i="18" s="1"/>
  <c r="Q25" i="12"/>
  <c r="Q50" i="12"/>
  <c r="AA59" i="20"/>
  <c r="AA53" i="20"/>
  <c r="AA54" i="20" s="1"/>
  <c r="AA58" i="20" s="1"/>
  <c r="AA234" i="6"/>
  <c r="AA242" i="6"/>
  <c r="AA290" i="6"/>
  <c r="AA291" i="6" s="1"/>
  <c r="AA283" i="6"/>
  <c r="AA183" i="6"/>
  <c r="AA121" i="6"/>
  <c r="AA250" i="6"/>
  <c r="AA18" i="6"/>
  <c r="AA19" i="6" s="1"/>
  <c r="AA2" i="4" s="1"/>
  <c r="O9" i="31"/>
  <c r="P29" i="13"/>
  <c r="P31" i="13" s="1"/>
  <c r="P14" i="13"/>
  <c r="Y21" i="34" l="1"/>
  <c r="Y12" i="18"/>
  <c r="P32" i="13"/>
  <c r="P9" i="31" s="1"/>
  <c r="Q28" i="13"/>
  <c r="AA32" i="12"/>
  <c r="AA40" i="12"/>
  <c r="AA41" i="12" s="1"/>
  <c r="AA13" i="10"/>
  <c r="AA14" i="10" s="1"/>
  <c r="Q12" i="37"/>
  <c r="Q12" i="13"/>
  <c r="Q13" i="13" s="1"/>
  <c r="R47" i="12"/>
  <c r="AB9" i="37"/>
  <c r="AB17" i="12"/>
  <c r="AB22" i="10"/>
  <c r="AB42" i="10"/>
  <c r="AB3" i="40"/>
  <c r="AB3" i="37"/>
  <c r="AB3" i="34"/>
  <c r="AB3" i="31"/>
  <c r="AB3" i="28"/>
  <c r="AB3" i="22"/>
  <c r="AB3" i="21"/>
  <c r="AB3" i="20"/>
  <c r="AB3" i="19"/>
  <c r="AB3" i="18"/>
  <c r="AB3" i="17"/>
  <c r="AB3" i="16"/>
  <c r="AB3" i="15"/>
  <c r="AB3" i="13"/>
  <c r="AB3" i="14"/>
  <c r="AB3" i="12"/>
  <c r="AB3" i="11"/>
  <c r="AB3" i="10"/>
  <c r="AB3" i="9"/>
  <c r="AB3" i="8"/>
  <c r="AB3" i="7"/>
  <c r="AB59" i="6"/>
  <c r="AB79" i="6"/>
  <c r="AB39" i="6"/>
  <c r="AB99" i="6"/>
  <c r="AB3" i="6"/>
  <c r="M14" i="31"/>
  <c r="N24" i="11"/>
  <c r="AB34" i="6"/>
  <c r="AB47" i="6"/>
  <c r="AB41" i="6"/>
  <c r="AB14" i="37"/>
  <c r="AB72" i="12"/>
  <c r="AB64" i="12"/>
  <c r="AB76" i="12"/>
  <c r="AB77" i="12" s="1"/>
  <c r="M45" i="16"/>
  <c r="M46" i="16" s="1"/>
  <c r="M41" i="16"/>
  <c r="M32" i="16"/>
  <c r="M19" i="34"/>
  <c r="M26" i="16"/>
  <c r="O27" i="16" s="1"/>
  <c r="M12" i="16"/>
  <c r="Y49" i="15"/>
  <c r="Y12" i="14"/>
  <c r="Y34" i="15"/>
  <c r="Y27" i="14"/>
  <c r="Y9" i="28" s="1"/>
  <c r="Z8" i="37"/>
  <c r="Z34" i="10"/>
  <c r="Z16" i="12"/>
  <c r="Z21" i="10"/>
  <c r="Z41" i="10"/>
  <c r="Z43" i="10" s="1"/>
  <c r="Z25" i="14" s="1"/>
  <c r="Z26" i="14" s="1"/>
  <c r="AB94" i="6"/>
  <c r="AB101" i="6"/>
  <c r="AB107" i="6"/>
  <c r="Y19" i="37"/>
  <c r="Z83" i="12"/>
  <c r="Z85" i="12" s="1"/>
  <c r="AA26" i="31"/>
  <c r="AB11" i="21"/>
  <c r="AB13" i="21" s="1"/>
  <c r="AA29" i="9"/>
  <c r="AA2" i="40"/>
  <c r="AA2" i="37"/>
  <c r="AA2" i="34"/>
  <c r="AA2" i="31"/>
  <c r="AA2" i="28"/>
  <c r="AA2" i="21"/>
  <c r="AA2" i="22"/>
  <c r="AA60" i="20"/>
  <c r="AA2" i="20"/>
  <c r="AA2" i="19"/>
  <c r="AA2" i="18"/>
  <c r="AA2" i="17"/>
  <c r="AA2" i="16"/>
  <c r="AA2" i="15"/>
  <c r="AA2" i="14"/>
  <c r="AA2" i="13"/>
  <c r="AA2" i="11"/>
  <c r="AA2" i="12"/>
  <c r="AA2" i="10"/>
  <c r="AA249" i="6"/>
  <c r="AA251" i="6" s="1"/>
  <c r="AA21" i="18" s="1"/>
  <c r="AA2" i="8"/>
  <c r="AA2" i="7"/>
  <c r="AA233" i="6"/>
  <c r="AA235" i="6" s="1"/>
  <c r="AA21" i="17" s="1"/>
  <c r="AA209" i="6"/>
  <c r="AA319" i="6"/>
  <c r="AA321" i="6" s="1"/>
  <c r="AA313" i="6"/>
  <c r="AA2" i="9"/>
  <c r="AA241" i="6"/>
  <c r="AA243" i="6" s="1"/>
  <c r="AA20" i="16" s="1"/>
  <c r="AA176" i="6"/>
  <c r="AA177" i="6" s="1"/>
  <c r="AA52" i="6"/>
  <c r="AA147" i="6"/>
  <c r="AA72" i="6"/>
  <c r="AA282" i="6"/>
  <c r="AA284" i="6" s="1"/>
  <c r="AA276" i="6" s="1"/>
  <c r="AA277" i="6" s="1"/>
  <c r="AA270" i="6" s="1"/>
  <c r="AA120" i="6"/>
  <c r="AA122" i="6" s="1"/>
  <c r="AA127" i="6" s="1"/>
  <c r="AA128" i="6" s="1"/>
  <c r="AA132" i="6" s="1"/>
  <c r="AA32" i="6"/>
  <c r="AA2" i="6"/>
  <c r="AA182" i="6"/>
  <c r="AA184" i="6" s="1"/>
  <c r="AA189" i="6" s="1"/>
  <c r="AA190" i="6" s="1"/>
  <c r="AA194" i="6" s="1"/>
  <c r="AA114" i="6"/>
  <c r="AA115" i="6" s="1"/>
  <c r="AA92" i="6"/>
  <c r="Z54" i="6"/>
  <c r="Z61" i="6"/>
  <c r="Z67" i="6"/>
  <c r="Z13" i="37"/>
  <c r="Z20" i="18"/>
  <c r="Z22" i="18" s="1"/>
  <c r="Z61" i="12"/>
  <c r="Z49" i="12"/>
  <c r="M33" i="18"/>
  <c r="M42" i="18"/>
  <c r="M46" i="18"/>
  <c r="M47" i="18" s="1"/>
  <c r="R11" i="13"/>
  <c r="R23" i="13"/>
  <c r="Z224" i="6"/>
  <c r="Z203" i="6"/>
  <c r="AA18" i="37"/>
  <c r="AA22" i="13"/>
  <c r="AA30" i="13"/>
  <c r="AA84" i="12"/>
  <c r="AA62" i="12"/>
  <c r="M16" i="28"/>
  <c r="P13" i="28"/>
  <c r="M29" i="18"/>
  <c r="M14" i="18"/>
  <c r="AC4" i="40"/>
  <c r="AC4" i="37"/>
  <c r="AC4" i="34"/>
  <c r="AC4" i="31"/>
  <c r="AC4" i="28"/>
  <c r="AC4" i="22"/>
  <c r="AC4" i="21"/>
  <c r="AC10" i="21"/>
  <c r="AC4" i="20"/>
  <c r="AC28" i="19"/>
  <c r="AC74" i="20"/>
  <c r="AC32" i="20"/>
  <c r="AC4" i="19"/>
  <c r="AC4" i="18"/>
  <c r="AC10" i="18"/>
  <c r="AC4" i="17"/>
  <c r="AC4" i="16"/>
  <c r="AC40" i="15"/>
  <c r="AC10" i="16"/>
  <c r="AC10" i="17"/>
  <c r="AC4" i="15"/>
  <c r="AC27" i="15"/>
  <c r="AC27" i="13"/>
  <c r="AC82" i="12"/>
  <c r="AC4" i="14"/>
  <c r="AC4" i="13"/>
  <c r="AC46" i="12"/>
  <c r="AC69" i="12"/>
  <c r="AC19" i="13"/>
  <c r="AC59" i="12"/>
  <c r="AC12" i="10"/>
  <c r="AC4" i="10"/>
  <c r="AC35" i="9"/>
  <c r="AC4" i="8"/>
  <c r="AC18" i="12"/>
  <c r="AC4" i="12"/>
  <c r="AC23" i="11"/>
  <c r="AC4" i="11"/>
  <c r="AC19" i="10"/>
  <c r="AC4" i="7"/>
  <c r="AC351" i="6"/>
  <c r="AC352" i="6" s="1"/>
  <c r="AC301" i="6"/>
  <c r="AC302" i="6" s="1"/>
  <c r="AC320" i="6"/>
  <c r="AC4" i="9"/>
  <c r="AC202" i="6"/>
  <c r="AC312" i="6"/>
  <c r="AC331" i="6"/>
  <c r="AC332" i="6" s="1"/>
  <c r="AC10" i="9"/>
  <c r="AC346" i="6"/>
  <c r="AC347" i="6" s="1"/>
  <c r="AC296" i="6"/>
  <c r="AC297" i="6" s="1"/>
  <c r="AC259" i="6"/>
  <c r="AC188" i="6"/>
  <c r="AC66" i="6"/>
  <c r="AC336" i="6"/>
  <c r="AC337" i="6" s="1"/>
  <c r="AC275" i="6"/>
  <c r="AC73" i="6"/>
  <c r="AC80" i="6"/>
  <c r="AC4" i="6"/>
  <c r="AC140" i="6"/>
  <c r="AC86" i="6"/>
  <c r="AC33" i="6"/>
  <c r="AC93" i="6"/>
  <c r="AC126" i="6"/>
  <c r="AC100" i="6"/>
  <c r="AC46" i="6"/>
  <c r="AC106" i="6"/>
  <c r="AC53" i="6"/>
  <c r="AC23" i="6"/>
  <c r="AC24" i="6" s="1"/>
  <c r="AC3" i="4" s="1"/>
  <c r="AC11" i="6"/>
  <c r="AC12" i="6" s="1"/>
  <c r="AD28" i="6"/>
  <c r="AD4" i="4" s="1"/>
  <c r="AC60" i="6"/>
  <c r="AC40" i="6"/>
  <c r="AC35" i="10"/>
  <c r="AB314" i="6"/>
  <c r="AB74" i="6"/>
  <c r="AB81" i="6"/>
  <c r="AB87" i="6"/>
  <c r="N53" i="12"/>
  <c r="N54" i="12" s="1"/>
  <c r="N11" i="11"/>
  <c r="N12" i="11" s="1"/>
  <c r="N23" i="10"/>
  <c r="N24" i="10" s="1"/>
  <c r="M48" i="17"/>
  <c r="M34" i="17"/>
  <c r="M35" i="17" s="1"/>
  <c r="Z162" i="6"/>
  <c r="Z141" i="6"/>
  <c r="AA61" i="20"/>
  <c r="AA67" i="20" s="1"/>
  <c r="AB59" i="20"/>
  <c r="AB53" i="20"/>
  <c r="AB54" i="20" s="1"/>
  <c r="AB58" i="20" s="1"/>
  <c r="AB234" i="6"/>
  <c r="AB242" i="6"/>
  <c r="AB183" i="6"/>
  <c r="AB290" i="6"/>
  <c r="AB291" i="6" s="1"/>
  <c r="AB283" i="6"/>
  <c r="AB250" i="6"/>
  <c r="AB121" i="6"/>
  <c r="AB18" i="6"/>
  <c r="AB19" i="6" s="1"/>
  <c r="AB2" i="4" s="1"/>
  <c r="AB26" i="31" l="1"/>
  <c r="AC11" i="21"/>
  <c r="AB29" i="9"/>
  <c r="Z21" i="34"/>
  <c r="Z12" i="18"/>
  <c r="M23" i="34"/>
  <c r="AC3" i="40"/>
  <c r="AC3" i="37"/>
  <c r="AC3" i="34"/>
  <c r="AC3" i="31"/>
  <c r="AC3" i="28"/>
  <c r="AC3" i="22"/>
  <c r="AC3" i="21"/>
  <c r="AC3" i="20"/>
  <c r="AC3" i="19"/>
  <c r="AC3" i="18"/>
  <c r="AC3" i="17"/>
  <c r="AC3" i="16"/>
  <c r="AC3" i="14"/>
  <c r="AC3" i="15"/>
  <c r="AC3" i="13"/>
  <c r="AC3" i="12"/>
  <c r="AC3" i="11"/>
  <c r="AC3" i="10"/>
  <c r="AC3" i="8"/>
  <c r="AC3" i="7"/>
  <c r="AC59" i="6"/>
  <c r="AC79" i="6"/>
  <c r="AC99" i="6"/>
  <c r="AC39" i="6"/>
  <c r="AC3" i="6"/>
  <c r="AC3" i="9"/>
  <c r="AC13" i="21"/>
  <c r="Q29" i="13"/>
  <c r="Q14" i="13"/>
  <c r="Q13" i="28" s="1"/>
  <c r="AC9" i="37"/>
  <c r="AC22" i="10"/>
  <c r="AC17" i="12"/>
  <c r="AC42" i="10"/>
  <c r="AC14" i="37"/>
  <c r="AC64" i="12"/>
  <c r="AC72" i="12"/>
  <c r="AC76" i="12"/>
  <c r="AC77" i="12" s="1"/>
  <c r="AA61" i="6"/>
  <c r="AA67" i="6"/>
  <c r="AA54" i="6"/>
  <c r="AC34" i="6"/>
  <c r="AC41" i="6"/>
  <c r="AC47" i="6"/>
  <c r="O28" i="16"/>
  <c r="O14" i="16"/>
  <c r="AB18" i="37"/>
  <c r="AB30" i="13"/>
  <c r="AB84" i="12"/>
  <c r="AB22" i="13"/>
  <c r="AB62" i="12"/>
  <c r="AA8" i="37"/>
  <c r="AA34" i="10"/>
  <c r="AA16" i="12"/>
  <c r="AA21" i="10"/>
  <c r="AA41" i="10"/>
  <c r="AA43" i="10" s="1"/>
  <c r="AA25" i="14" s="1"/>
  <c r="AA26" i="14" s="1"/>
  <c r="AB2" i="40"/>
  <c r="AB2" i="37"/>
  <c r="AB2" i="34"/>
  <c r="AB2" i="31"/>
  <c r="AB2" i="28"/>
  <c r="AB2" i="22"/>
  <c r="AB2" i="21"/>
  <c r="AB2" i="20"/>
  <c r="AB60" i="20"/>
  <c r="AB2" i="19"/>
  <c r="AB2" i="18"/>
  <c r="AB2" i="17"/>
  <c r="AB2" i="16"/>
  <c r="AB2" i="14"/>
  <c r="AB2" i="15"/>
  <c r="AB2" i="13"/>
  <c r="AB2" i="12"/>
  <c r="AB2" i="10"/>
  <c r="AB2" i="9"/>
  <c r="AB2" i="8"/>
  <c r="AB2" i="7"/>
  <c r="AB233" i="6"/>
  <c r="AB235" i="6" s="1"/>
  <c r="AB21" i="17" s="1"/>
  <c r="AB209" i="6"/>
  <c r="AB319" i="6"/>
  <c r="AB321" i="6" s="1"/>
  <c r="AB313" i="6"/>
  <c r="AB241" i="6"/>
  <c r="AB243" i="6" s="1"/>
  <c r="AB20" i="16" s="1"/>
  <c r="AB2" i="11"/>
  <c r="AB282" i="6"/>
  <c r="AB284" i="6" s="1"/>
  <c r="AB276" i="6" s="1"/>
  <c r="AB277" i="6" s="1"/>
  <c r="AB270" i="6" s="1"/>
  <c r="AB52" i="6"/>
  <c r="AB147" i="6"/>
  <c r="AB72" i="6"/>
  <c r="AB249" i="6"/>
  <c r="AB251" i="6" s="1"/>
  <c r="AB21" i="18" s="1"/>
  <c r="AB120" i="6"/>
  <c r="AB122" i="6" s="1"/>
  <c r="AB127" i="6" s="1"/>
  <c r="AB128" i="6" s="1"/>
  <c r="AB132" i="6" s="1"/>
  <c r="AB182" i="6"/>
  <c r="AB184" i="6" s="1"/>
  <c r="AB189" i="6" s="1"/>
  <c r="AB190" i="6" s="1"/>
  <c r="AB194" i="6" s="1"/>
  <c r="AB114" i="6"/>
  <c r="AB115" i="6" s="1"/>
  <c r="AB92" i="6"/>
  <c r="AB2" i="6"/>
  <c r="AB32" i="6"/>
  <c r="AB176" i="6"/>
  <c r="AB177" i="6" s="1"/>
  <c r="AC94" i="6"/>
  <c r="AC101" i="6"/>
  <c r="AC107" i="6"/>
  <c r="AA162" i="6"/>
  <c r="AA141" i="6"/>
  <c r="AA13" i="37"/>
  <c r="AA20" i="18"/>
  <c r="AA61" i="12"/>
  <c r="AA49" i="12"/>
  <c r="AB61" i="20"/>
  <c r="AB67" i="20" s="1"/>
  <c r="N10" i="37"/>
  <c r="O20" i="10"/>
  <c r="N24" i="12"/>
  <c r="N26" i="12" s="1"/>
  <c r="R8" i="31"/>
  <c r="S20" i="13"/>
  <c r="AA203" i="6"/>
  <c r="AA224" i="6"/>
  <c r="Z49" i="15"/>
  <c r="Z34" i="15"/>
  <c r="Z27" i="14"/>
  <c r="Z9" i="28" s="1"/>
  <c r="Z12" i="14"/>
  <c r="M13" i="17"/>
  <c r="M15" i="17" s="1"/>
  <c r="N16" i="19"/>
  <c r="N17" i="19" s="1"/>
  <c r="N20" i="15"/>
  <c r="N42" i="15"/>
  <c r="N25" i="11"/>
  <c r="AD4" i="40"/>
  <c r="AD4" i="37"/>
  <c r="AD4" i="34"/>
  <c r="AD4" i="31"/>
  <c r="AD4" i="28"/>
  <c r="AD4" i="21"/>
  <c r="AD4" i="22"/>
  <c r="AD10" i="21"/>
  <c r="AD74" i="20"/>
  <c r="AD4" i="20"/>
  <c r="AD28" i="19"/>
  <c r="AD32" i="20"/>
  <c r="AD4" i="18"/>
  <c r="AD10" i="17"/>
  <c r="AD4" i="17"/>
  <c r="AD10" i="18"/>
  <c r="AD27" i="15"/>
  <c r="AD4" i="19"/>
  <c r="AD4" i="16"/>
  <c r="AD10" i="16"/>
  <c r="AD40" i="15"/>
  <c r="AD4" i="15"/>
  <c r="AD69" i="12"/>
  <c r="AD19" i="13"/>
  <c r="AD4" i="13"/>
  <c r="AD27" i="13"/>
  <c r="AD4" i="14"/>
  <c r="AD82" i="12"/>
  <c r="AD4" i="12"/>
  <c r="AD46" i="12"/>
  <c r="AD59" i="12"/>
  <c r="AD18" i="12"/>
  <c r="AD23" i="11"/>
  <c r="AD4" i="11"/>
  <c r="AD19" i="10"/>
  <c r="AD12" i="10"/>
  <c r="AD4" i="10"/>
  <c r="AD320" i="6"/>
  <c r="AD4" i="9"/>
  <c r="AD202" i="6"/>
  <c r="AD312" i="6"/>
  <c r="AD331" i="6"/>
  <c r="AD332" i="6" s="1"/>
  <c r="AD188" i="6"/>
  <c r="AD10" i="9"/>
  <c r="AD346" i="6"/>
  <c r="AD347" i="6" s="1"/>
  <c r="AD296" i="6"/>
  <c r="AD297" i="6" s="1"/>
  <c r="AD35" i="9"/>
  <c r="AD259" i="6"/>
  <c r="AD4" i="8"/>
  <c r="AD336" i="6"/>
  <c r="AD337" i="6" s="1"/>
  <c r="AD275" i="6"/>
  <c r="AD73" i="6"/>
  <c r="AD4" i="7"/>
  <c r="AD80" i="6"/>
  <c r="AD4" i="6"/>
  <c r="AD301" i="6"/>
  <c r="AD302" i="6" s="1"/>
  <c r="AD140" i="6"/>
  <c r="AD86" i="6"/>
  <c r="AD33" i="6"/>
  <c r="AD11" i="6"/>
  <c r="AD12" i="6" s="1"/>
  <c r="AD93" i="6"/>
  <c r="AD40" i="6"/>
  <c r="AE28" i="6"/>
  <c r="AE4" i="4" s="1"/>
  <c r="AD126" i="6"/>
  <c r="AD100" i="6"/>
  <c r="AD351" i="6"/>
  <c r="AD352" i="6" s="1"/>
  <c r="AD106" i="6"/>
  <c r="AD53" i="6"/>
  <c r="AD60" i="6"/>
  <c r="AD23" i="6"/>
  <c r="AD24" i="6" s="1"/>
  <c r="AD3" i="4" s="1"/>
  <c r="AD66" i="6"/>
  <c r="AD46" i="6"/>
  <c r="AD35" i="10"/>
  <c r="AC74" i="6"/>
  <c r="AC81" i="6"/>
  <c r="AC87" i="6"/>
  <c r="AC314" i="6"/>
  <c r="M22" i="34"/>
  <c r="M48" i="18"/>
  <c r="M34" i="18"/>
  <c r="M35" i="18" s="1"/>
  <c r="AA22" i="18"/>
  <c r="M17" i="28"/>
  <c r="Q31" i="13"/>
  <c r="AB40" i="12"/>
  <c r="AB13" i="10"/>
  <c r="AB14" i="10" s="1"/>
  <c r="AB32" i="12"/>
  <c r="N16" i="37"/>
  <c r="N71" i="12"/>
  <c r="N73" i="12" s="1"/>
  <c r="N63" i="12"/>
  <c r="N65" i="12" s="1"/>
  <c r="AC59" i="20"/>
  <c r="AC53" i="20"/>
  <c r="AC54" i="20" s="1"/>
  <c r="AC58" i="20" s="1"/>
  <c r="AC242" i="6"/>
  <c r="AC183" i="6"/>
  <c r="AC290" i="6"/>
  <c r="AC291" i="6" s="1"/>
  <c r="AC283" i="6"/>
  <c r="AC250" i="6"/>
  <c r="AC234" i="6"/>
  <c r="AC121" i="6"/>
  <c r="AC18" i="6"/>
  <c r="AC19" i="6" s="1"/>
  <c r="AC2" i="4" s="1"/>
  <c r="M18" i="28"/>
  <c r="Z19" i="37"/>
  <c r="AA83" i="12"/>
  <c r="AA85" i="12" s="1"/>
  <c r="M47" i="16"/>
  <c r="M33" i="16"/>
  <c r="M34" i="16" s="1"/>
  <c r="R25" i="12"/>
  <c r="R50" i="12"/>
  <c r="M13" i="16" l="1"/>
  <c r="M15" i="16" s="1"/>
  <c r="M13" i="18"/>
  <c r="M15" i="18" s="1"/>
  <c r="AD53" i="20"/>
  <c r="AD54" i="20" s="1"/>
  <c r="AD58" i="20" s="1"/>
  <c r="AD59" i="20"/>
  <c r="AD242" i="6"/>
  <c r="AD183" i="6"/>
  <c r="AD290" i="6"/>
  <c r="AD291" i="6" s="1"/>
  <c r="AD283" i="6"/>
  <c r="AD250" i="6"/>
  <c r="AD234" i="6"/>
  <c r="AD121" i="6"/>
  <c r="AD18" i="6"/>
  <c r="AD19" i="6" s="1"/>
  <c r="AD2" i="4" s="1"/>
  <c r="AD9" i="37"/>
  <c r="AD17" i="12"/>
  <c r="AD42" i="10"/>
  <c r="AD22" i="10"/>
  <c r="N31" i="12"/>
  <c r="AB67" i="6"/>
  <c r="AB54" i="6"/>
  <c r="AB61" i="6"/>
  <c r="AA34" i="15"/>
  <c r="AA12" i="14"/>
  <c r="AA27" i="14"/>
  <c r="AA9" i="28" s="1"/>
  <c r="AA49" i="15"/>
  <c r="AC40" i="12"/>
  <c r="AC32" i="12"/>
  <c r="AC13" i="10"/>
  <c r="AC14" i="10" s="1"/>
  <c r="N15" i="37"/>
  <c r="O60" i="12"/>
  <c r="M25" i="34"/>
  <c r="AD94" i="6"/>
  <c r="AD101" i="6"/>
  <c r="AD107" i="6"/>
  <c r="AD81" i="6"/>
  <c r="AD87" i="6"/>
  <c r="AD74" i="6"/>
  <c r="S11" i="13"/>
  <c r="S23" i="13"/>
  <c r="O28" i="10"/>
  <c r="AB203" i="6"/>
  <c r="AB224" i="6"/>
  <c r="AC26" i="31"/>
  <c r="AD11" i="21"/>
  <c r="AD13" i="21" s="1"/>
  <c r="AC29" i="9"/>
  <c r="N17" i="37"/>
  <c r="O70" i="12"/>
  <c r="N17" i="11"/>
  <c r="N18" i="11" s="1"/>
  <c r="Q32" i="13"/>
  <c r="Q9" i="31" s="1"/>
  <c r="R28" i="13"/>
  <c r="AA21" i="34"/>
  <c r="AA12" i="18"/>
  <c r="R12" i="37"/>
  <c r="R12" i="13"/>
  <c r="R13" i="13" s="1"/>
  <c r="S47" i="12"/>
  <c r="AD34" i="6"/>
  <c r="AD41" i="6"/>
  <c r="AD47" i="6"/>
  <c r="AD14" i="37"/>
  <c r="AD76" i="12"/>
  <c r="AD77" i="12" s="1"/>
  <c r="AD64" i="12"/>
  <c r="AD72" i="12"/>
  <c r="N21" i="19"/>
  <c r="N43" i="15"/>
  <c r="N45" i="15" s="1"/>
  <c r="N21" i="15"/>
  <c r="P22" i="15" s="1"/>
  <c r="M24" i="34"/>
  <c r="AC2" i="40"/>
  <c r="AC2" i="37"/>
  <c r="AC2" i="34"/>
  <c r="AC2" i="31"/>
  <c r="AC2" i="28"/>
  <c r="AC2" i="21"/>
  <c r="AC2" i="22"/>
  <c r="AC2" i="20"/>
  <c r="AC2" i="19"/>
  <c r="AC2" i="18"/>
  <c r="AC2" i="17"/>
  <c r="AC2" i="16"/>
  <c r="AC60" i="20"/>
  <c r="AC61" i="20" s="1"/>
  <c r="AC67" i="20" s="1"/>
  <c r="AC2" i="15"/>
  <c r="AC2" i="14"/>
  <c r="AC2" i="13"/>
  <c r="AC2" i="10"/>
  <c r="AC2" i="8"/>
  <c r="AC2" i="11"/>
  <c r="AC2" i="7"/>
  <c r="AC233" i="6"/>
  <c r="AC235" i="6" s="1"/>
  <c r="AC21" i="17" s="1"/>
  <c r="AC2" i="12"/>
  <c r="AC319" i="6"/>
  <c r="AC321" i="6" s="1"/>
  <c r="AC313" i="6"/>
  <c r="AD314" i="6" s="1"/>
  <c r="AC241" i="6"/>
  <c r="AC243" i="6" s="1"/>
  <c r="AC20" i="16" s="1"/>
  <c r="AC182" i="6"/>
  <c r="AC184" i="6" s="1"/>
  <c r="AC189" i="6" s="1"/>
  <c r="AC190" i="6" s="1"/>
  <c r="AC194" i="6" s="1"/>
  <c r="AC2" i="9"/>
  <c r="AC282" i="6"/>
  <c r="AC284" i="6" s="1"/>
  <c r="AC276" i="6" s="1"/>
  <c r="AC277" i="6" s="1"/>
  <c r="AC270" i="6" s="1"/>
  <c r="AC249" i="6"/>
  <c r="AC251" i="6" s="1"/>
  <c r="AC21" i="18" s="1"/>
  <c r="AC147" i="6"/>
  <c r="AC209" i="6"/>
  <c r="AC72" i="6"/>
  <c r="AC120" i="6"/>
  <c r="AC122" i="6" s="1"/>
  <c r="AC127" i="6" s="1"/>
  <c r="AC128" i="6" s="1"/>
  <c r="AC132" i="6" s="1"/>
  <c r="AC114" i="6"/>
  <c r="AC115" i="6" s="1"/>
  <c r="AC92" i="6"/>
  <c r="AC176" i="6"/>
  <c r="AC177" i="6" s="1"/>
  <c r="AC52" i="6"/>
  <c r="AC2" i="6"/>
  <c r="AC32" i="6"/>
  <c r="AE4" i="40"/>
  <c r="AE4" i="37"/>
  <c r="AE4" i="34"/>
  <c r="AE4" i="31"/>
  <c r="AE4" i="22"/>
  <c r="AE10" i="21"/>
  <c r="AE4" i="28"/>
  <c r="AE4" i="21"/>
  <c r="AE4" i="20"/>
  <c r="AE28" i="19"/>
  <c r="AE32" i="20"/>
  <c r="AE74" i="20"/>
  <c r="AE4" i="18"/>
  <c r="AE4" i="19"/>
  <c r="AE10" i="18"/>
  <c r="AE40" i="15"/>
  <c r="AE4" i="17"/>
  <c r="AE10" i="16"/>
  <c r="AE10" i="17"/>
  <c r="AE4" i="16"/>
  <c r="AE4" i="14"/>
  <c r="AE4" i="15"/>
  <c r="AE27" i="15"/>
  <c r="AE69" i="12"/>
  <c r="AE19" i="13"/>
  <c r="AE4" i="13"/>
  <c r="AE27" i="13"/>
  <c r="AE82" i="12"/>
  <c r="AE46" i="12"/>
  <c r="AE18" i="12"/>
  <c r="AE23" i="11"/>
  <c r="AE4" i="12"/>
  <c r="AE4" i="11"/>
  <c r="AE19" i="10"/>
  <c r="AE12" i="10"/>
  <c r="AE4" i="10"/>
  <c r="AE4" i="9"/>
  <c r="AE312" i="6"/>
  <c r="AE59" i="12"/>
  <c r="AE331" i="6"/>
  <c r="AE332" i="6" s="1"/>
  <c r="AE188" i="6"/>
  <c r="AE10" i="9"/>
  <c r="AE346" i="6"/>
  <c r="AE347" i="6" s="1"/>
  <c r="AE296" i="6"/>
  <c r="AE297" i="6" s="1"/>
  <c r="AE35" i="9"/>
  <c r="AE259" i="6"/>
  <c r="AE4" i="8"/>
  <c r="AE336" i="6"/>
  <c r="AE337" i="6" s="1"/>
  <c r="AE275" i="6"/>
  <c r="AE4" i="7"/>
  <c r="AE351" i="6"/>
  <c r="AE352" i="6" s="1"/>
  <c r="AE301" i="6"/>
  <c r="AE302" i="6" s="1"/>
  <c r="AE320" i="6"/>
  <c r="AE80" i="6"/>
  <c r="AE140" i="6"/>
  <c r="AE86" i="6"/>
  <c r="AE33" i="6"/>
  <c r="AE11" i="6"/>
  <c r="AE12" i="6" s="1"/>
  <c r="AE93" i="6"/>
  <c r="AE40" i="6"/>
  <c r="AF28" i="6"/>
  <c r="AF4" i="4" s="1"/>
  <c r="AE126" i="6"/>
  <c r="AE100" i="6"/>
  <c r="AE46" i="6"/>
  <c r="AE106" i="6"/>
  <c r="AE53" i="6"/>
  <c r="AE60" i="6"/>
  <c r="AE66" i="6"/>
  <c r="AE73" i="6"/>
  <c r="AE23" i="6"/>
  <c r="AE24" i="6" s="1"/>
  <c r="AE3" i="4" s="1"/>
  <c r="AE4" i="6"/>
  <c r="AE202" i="6"/>
  <c r="AE35" i="10"/>
  <c r="AA19" i="37"/>
  <c r="AB83" i="12"/>
  <c r="AB85" i="12" s="1"/>
  <c r="AB8" i="37"/>
  <c r="AB16" i="12"/>
  <c r="AB34" i="10"/>
  <c r="AB21" i="10"/>
  <c r="AB41" i="10"/>
  <c r="AB43" i="10" s="1"/>
  <c r="AB25" i="14" s="1"/>
  <c r="AB26" i="14" s="1"/>
  <c r="AD3" i="40"/>
  <c r="AD3" i="37"/>
  <c r="AD3" i="34"/>
  <c r="AD3" i="31"/>
  <c r="AD3" i="28"/>
  <c r="AD3" i="22"/>
  <c r="AD3" i="21"/>
  <c r="AD3" i="20"/>
  <c r="AD3" i="19"/>
  <c r="AD3" i="18"/>
  <c r="AD3" i="17"/>
  <c r="AD3" i="16"/>
  <c r="AD3" i="14"/>
  <c r="AD3" i="13"/>
  <c r="AD3" i="15"/>
  <c r="AD3" i="11"/>
  <c r="AD3" i="12"/>
  <c r="AD3" i="10"/>
  <c r="AD3" i="8"/>
  <c r="AD3" i="7"/>
  <c r="AD3" i="9"/>
  <c r="AD79" i="6"/>
  <c r="AD99" i="6"/>
  <c r="AD59" i="6"/>
  <c r="AD39" i="6"/>
  <c r="AD3" i="6"/>
  <c r="M16" i="31"/>
  <c r="N11" i="17"/>
  <c r="AB162" i="6"/>
  <c r="AB141" i="6"/>
  <c r="O20" i="34"/>
  <c r="AC18" i="37"/>
  <c r="AC30" i="13"/>
  <c r="AC84" i="12"/>
  <c r="AC22" i="13"/>
  <c r="AC62" i="12"/>
  <c r="P8" i="34" l="1"/>
  <c r="P44" i="15"/>
  <c r="N10" i="31"/>
  <c r="O41" i="15"/>
  <c r="AD26" i="31"/>
  <c r="AE11" i="21"/>
  <c r="AE13" i="21" s="1"/>
  <c r="AD29" i="9"/>
  <c r="AE53" i="20"/>
  <c r="AE54" i="20" s="1"/>
  <c r="AE58" i="20" s="1"/>
  <c r="AE59" i="20"/>
  <c r="AE242" i="6"/>
  <c r="AE290" i="6"/>
  <c r="AE291" i="6" s="1"/>
  <c r="AE283" i="6"/>
  <c r="AE250" i="6"/>
  <c r="AE234" i="6"/>
  <c r="AE121" i="6"/>
  <c r="AE18" i="6"/>
  <c r="AE19" i="6" s="1"/>
  <c r="AE2" i="4" s="1"/>
  <c r="AE183" i="6"/>
  <c r="S8" i="31"/>
  <c r="T20" i="13"/>
  <c r="M17" i="31"/>
  <c r="N11" i="16"/>
  <c r="AB19" i="37"/>
  <c r="AC83" i="12"/>
  <c r="AC85" i="12" s="1"/>
  <c r="AC203" i="6"/>
  <c r="AC224" i="6"/>
  <c r="AE87" i="6"/>
  <c r="AE74" i="6"/>
  <c r="AE81" i="6"/>
  <c r="AD2" i="40"/>
  <c r="AD2" i="37"/>
  <c r="AD2" i="34"/>
  <c r="AD2" i="28"/>
  <c r="AD2" i="31"/>
  <c r="AD2" i="21"/>
  <c r="AD2" i="22"/>
  <c r="AD2" i="20"/>
  <c r="AD60" i="20"/>
  <c r="AD61" i="20" s="1"/>
  <c r="AD67" i="20" s="1"/>
  <c r="AD2" i="18"/>
  <c r="AD2" i="19"/>
  <c r="AD2" i="17"/>
  <c r="AD2" i="16"/>
  <c r="AD2" i="15"/>
  <c r="AD2" i="13"/>
  <c r="AD2" i="14"/>
  <c r="AD2" i="12"/>
  <c r="AD2" i="11"/>
  <c r="AD2" i="8"/>
  <c r="AD319" i="6"/>
  <c r="AD321" i="6" s="1"/>
  <c r="AD313" i="6"/>
  <c r="AD241" i="6"/>
  <c r="AD243" i="6" s="1"/>
  <c r="AD20" i="16" s="1"/>
  <c r="AD182" i="6"/>
  <c r="AD184" i="6" s="1"/>
  <c r="AD189" i="6" s="1"/>
  <c r="AD190" i="6" s="1"/>
  <c r="AD194" i="6" s="1"/>
  <c r="AD2" i="9"/>
  <c r="AD176" i="6"/>
  <c r="AD177" i="6" s="1"/>
  <c r="AD282" i="6"/>
  <c r="AD284" i="6" s="1"/>
  <c r="AD276" i="6" s="1"/>
  <c r="AD277" i="6" s="1"/>
  <c r="AD270" i="6" s="1"/>
  <c r="AD249" i="6"/>
  <c r="AD251" i="6" s="1"/>
  <c r="AD21" i="18" s="1"/>
  <c r="AD2" i="7"/>
  <c r="AD147" i="6"/>
  <c r="AD209" i="6"/>
  <c r="AD72" i="6"/>
  <c r="AD120" i="6"/>
  <c r="AD122" i="6" s="1"/>
  <c r="AD127" i="6" s="1"/>
  <c r="AD128" i="6" s="1"/>
  <c r="AD132" i="6" s="1"/>
  <c r="AD32" i="6"/>
  <c r="AD233" i="6"/>
  <c r="AD235" i="6" s="1"/>
  <c r="AD21" i="17" s="1"/>
  <c r="AD114" i="6"/>
  <c r="AD115" i="6" s="1"/>
  <c r="AD92" i="6"/>
  <c r="AD52" i="6"/>
  <c r="AD2" i="10"/>
  <c r="AD2" i="6"/>
  <c r="AC162" i="6"/>
  <c r="AC141" i="6"/>
  <c r="N8" i="28"/>
  <c r="N19" i="16"/>
  <c r="N21" i="16" s="1"/>
  <c r="N26" i="11"/>
  <c r="N27" i="11" s="1"/>
  <c r="O27" i="10"/>
  <c r="O29" i="10" s="1"/>
  <c r="N40" i="17"/>
  <c r="N41" i="17" s="1"/>
  <c r="AB49" i="15"/>
  <c r="AB34" i="15"/>
  <c r="AB27" i="14"/>
  <c r="AB9" i="28" s="1"/>
  <c r="AB12" i="14"/>
  <c r="AE3" i="40"/>
  <c r="AE3" i="37"/>
  <c r="AE3" i="34"/>
  <c r="AE3" i="31"/>
  <c r="AE3" i="28"/>
  <c r="AE3" i="21"/>
  <c r="AE3" i="22"/>
  <c r="AE3" i="19"/>
  <c r="AE3" i="20"/>
  <c r="AE3" i="18"/>
  <c r="AE3" i="17"/>
  <c r="AE3" i="16"/>
  <c r="AE3" i="15"/>
  <c r="AE3" i="14"/>
  <c r="AE3" i="13"/>
  <c r="AE3" i="11"/>
  <c r="AE3" i="12"/>
  <c r="AE3" i="10"/>
  <c r="AE3" i="8"/>
  <c r="AE3" i="7"/>
  <c r="AE3" i="9"/>
  <c r="AE79" i="6"/>
  <c r="AE39" i="6"/>
  <c r="AE99" i="6"/>
  <c r="AE59" i="6"/>
  <c r="AE3" i="6"/>
  <c r="AE314" i="6"/>
  <c r="AE14" i="37"/>
  <c r="AE64" i="12"/>
  <c r="AE72" i="12"/>
  <c r="AE76" i="12"/>
  <c r="AE77" i="12" s="1"/>
  <c r="AD18" i="37"/>
  <c r="AD22" i="13"/>
  <c r="AD30" i="13"/>
  <c r="AD84" i="12"/>
  <c r="AD62" i="12"/>
  <c r="S25" i="12"/>
  <c r="S50" i="12"/>
  <c r="AF4" i="40"/>
  <c r="AF4" i="37"/>
  <c r="AF4" i="34"/>
  <c r="AF4" i="31"/>
  <c r="AF4" i="22"/>
  <c r="AF74" i="20"/>
  <c r="AF4" i="28"/>
  <c r="AF4" i="21"/>
  <c r="AF10" i="21"/>
  <c r="AF32" i="20"/>
  <c r="AF4" i="20"/>
  <c r="AF28" i="19"/>
  <c r="AF10" i="18"/>
  <c r="AF10" i="17"/>
  <c r="AF4" i="19"/>
  <c r="AF4" i="18"/>
  <c r="AF4" i="17"/>
  <c r="AF4" i="16"/>
  <c r="AF10" i="16"/>
  <c r="AF40" i="15"/>
  <c r="AF4" i="15"/>
  <c r="AF27" i="15"/>
  <c r="AF19" i="13"/>
  <c r="AF4" i="13"/>
  <c r="AF27" i="13"/>
  <c r="AF82" i="12"/>
  <c r="AF4" i="14"/>
  <c r="AF46" i="12"/>
  <c r="AF59" i="12"/>
  <c r="AF18" i="12"/>
  <c r="AF10" i="9"/>
  <c r="AF23" i="11"/>
  <c r="AF4" i="12"/>
  <c r="AF4" i="11"/>
  <c r="AF19" i="10"/>
  <c r="AF12" i="10"/>
  <c r="AF4" i="10"/>
  <c r="AF4" i="9"/>
  <c r="AF4" i="7"/>
  <c r="AF312" i="6"/>
  <c r="AF331" i="6"/>
  <c r="AF332" i="6" s="1"/>
  <c r="AF188" i="6"/>
  <c r="AF346" i="6"/>
  <c r="AF347" i="6" s="1"/>
  <c r="AF296" i="6"/>
  <c r="AF297" i="6" s="1"/>
  <c r="AF35" i="9"/>
  <c r="AF259" i="6"/>
  <c r="AF4" i="8"/>
  <c r="AF336" i="6"/>
  <c r="AF337" i="6" s="1"/>
  <c r="AF275" i="6"/>
  <c r="AF351" i="6"/>
  <c r="AF352" i="6" s="1"/>
  <c r="AF301" i="6"/>
  <c r="AF302" i="6" s="1"/>
  <c r="AF69" i="12"/>
  <c r="AF320" i="6"/>
  <c r="AF140" i="6"/>
  <c r="AF86" i="6"/>
  <c r="AF93" i="6"/>
  <c r="AF40" i="6"/>
  <c r="AG28" i="6"/>
  <c r="AG4" i="4" s="1"/>
  <c r="AF126" i="6"/>
  <c r="AF100" i="6"/>
  <c r="AF46" i="6"/>
  <c r="AF106" i="6"/>
  <c r="AF53" i="6"/>
  <c r="AF23" i="6"/>
  <c r="AF24" i="6" s="1"/>
  <c r="AF3" i="4" s="1"/>
  <c r="AF60" i="6"/>
  <c r="AF66" i="6"/>
  <c r="AF202" i="6"/>
  <c r="AF73" i="6"/>
  <c r="AF11" i="6"/>
  <c r="AF12" i="6" s="1"/>
  <c r="AF4" i="6"/>
  <c r="AF80" i="6"/>
  <c r="AF33" i="6"/>
  <c r="AF35" i="10"/>
  <c r="R29" i="13"/>
  <c r="R31" i="13" s="1"/>
  <c r="R14" i="13"/>
  <c r="R13" i="28" s="1"/>
  <c r="AC8" i="37"/>
  <c r="AC16" i="12"/>
  <c r="AC21" i="10"/>
  <c r="AC41" i="10"/>
  <c r="AC43" i="10" s="1"/>
  <c r="AC25" i="14" s="1"/>
  <c r="AC26" i="14" s="1"/>
  <c r="AC34" i="10"/>
  <c r="AE41" i="6"/>
  <c r="AE47" i="6"/>
  <c r="AE34" i="6"/>
  <c r="AC54" i="6"/>
  <c r="AC61" i="6"/>
  <c r="AC67" i="6"/>
  <c r="M18" i="31"/>
  <c r="N11" i="18"/>
  <c r="AE9" i="37"/>
  <c r="AE17" i="12"/>
  <c r="AE42" i="10"/>
  <c r="AE22" i="10"/>
  <c r="AE94" i="6"/>
  <c r="AE101" i="6"/>
  <c r="AE107" i="6"/>
  <c r="AD40" i="12"/>
  <c r="AD32" i="12"/>
  <c r="AD13" i="10"/>
  <c r="AD14" i="10" s="1"/>
  <c r="R32" i="13" l="1"/>
  <c r="R9" i="31" s="1"/>
  <c r="S28" i="13"/>
  <c r="AF9" i="37"/>
  <c r="AF17" i="12"/>
  <c r="AF22" i="10"/>
  <c r="AF42" i="10"/>
  <c r="AF47" i="6"/>
  <c r="AF34" i="6"/>
  <c r="AF41" i="6"/>
  <c r="AD224" i="6"/>
  <c r="AD203" i="6"/>
  <c r="AD8" i="37"/>
  <c r="AD21" i="10"/>
  <c r="AD16" i="12"/>
  <c r="AD41" i="10"/>
  <c r="AD43" i="10" s="1"/>
  <c r="AD25" i="14" s="1"/>
  <c r="AD26" i="14" s="1"/>
  <c r="AD34" i="10"/>
  <c r="AG4" i="40"/>
  <c r="AG4" i="37"/>
  <c r="AG4" i="34"/>
  <c r="AG4" i="31"/>
  <c r="AG4" i="28"/>
  <c r="AG10" i="21"/>
  <c r="AG4" i="21"/>
  <c r="AG4" i="22"/>
  <c r="AG32" i="20"/>
  <c r="AG74" i="20"/>
  <c r="AG28" i="19"/>
  <c r="AG10" i="18"/>
  <c r="AG4" i="19"/>
  <c r="AG4" i="20"/>
  <c r="AG10" i="17"/>
  <c r="AG4" i="18"/>
  <c r="AG10" i="16"/>
  <c r="AG4" i="17"/>
  <c r="AG4" i="16"/>
  <c r="AG4" i="14"/>
  <c r="AG40" i="15"/>
  <c r="AG4" i="15"/>
  <c r="AG27" i="15"/>
  <c r="AG19" i="13"/>
  <c r="AG4" i="13"/>
  <c r="AG27" i="13"/>
  <c r="AG82" i="12"/>
  <c r="AG46" i="12"/>
  <c r="AG59" i="12"/>
  <c r="AG69" i="12"/>
  <c r="AG4" i="12"/>
  <c r="AG18" i="12"/>
  <c r="AG23" i="11"/>
  <c r="AG4" i="11"/>
  <c r="AG19" i="10"/>
  <c r="AG12" i="10"/>
  <c r="AG4" i="10"/>
  <c r="AG35" i="9"/>
  <c r="AG4" i="8"/>
  <c r="AG331" i="6"/>
  <c r="AG332" i="6" s="1"/>
  <c r="AG346" i="6"/>
  <c r="AG347" i="6" s="1"/>
  <c r="AG296" i="6"/>
  <c r="AG297" i="6" s="1"/>
  <c r="AG10" i="9"/>
  <c r="AG259" i="6"/>
  <c r="AG336" i="6"/>
  <c r="AG337" i="6" s="1"/>
  <c r="AG275" i="6"/>
  <c r="AG351" i="6"/>
  <c r="AG352" i="6" s="1"/>
  <c r="AG301" i="6"/>
  <c r="AG302" i="6" s="1"/>
  <c r="AG4" i="7"/>
  <c r="AG320" i="6"/>
  <c r="AG202" i="6"/>
  <c r="AG93" i="6"/>
  <c r="AG4" i="9"/>
  <c r="AG126" i="6"/>
  <c r="AG100" i="6"/>
  <c r="AG46" i="6"/>
  <c r="AG106" i="6"/>
  <c r="AG53" i="6"/>
  <c r="AG23" i="6"/>
  <c r="AG24" i="6" s="1"/>
  <c r="AG3" i="4" s="1"/>
  <c r="AG60" i="6"/>
  <c r="AG66" i="6"/>
  <c r="AG73" i="6"/>
  <c r="AG80" i="6"/>
  <c r="AG312" i="6"/>
  <c r="AG11" i="6"/>
  <c r="AG12" i="6" s="1"/>
  <c r="AG4" i="6"/>
  <c r="AG140" i="6"/>
  <c r="AH28" i="6"/>
  <c r="AH4" i="4" s="1"/>
  <c r="AG33" i="6"/>
  <c r="AG86" i="6"/>
  <c r="AG40" i="6"/>
  <c r="AG188" i="6"/>
  <c r="AG35" i="10"/>
  <c r="AF94" i="6"/>
  <c r="AF101" i="6"/>
  <c r="AF107" i="6"/>
  <c r="T11" i="13"/>
  <c r="T23" i="13"/>
  <c r="N14" i="31"/>
  <c r="O24" i="11"/>
  <c r="N27" i="18"/>
  <c r="N28" i="18" s="1"/>
  <c r="N40" i="18"/>
  <c r="N41" i="18" s="1"/>
  <c r="AF3" i="40"/>
  <c r="AF3" i="37"/>
  <c r="AF3" i="34"/>
  <c r="AF3" i="31"/>
  <c r="AF3" i="28"/>
  <c r="AF3" i="22"/>
  <c r="AF3" i="20"/>
  <c r="AF3" i="21"/>
  <c r="AF3" i="19"/>
  <c r="AF3" i="18"/>
  <c r="AF3" i="17"/>
  <c r="AF3" i="16"/>
  <c r="AF3" i="14"/>
  <c r="AF3" i="15"/>
  <c r="AF3" i="13"/>
  <c r="AF3" i="12"/>
  <c r="AF3" i="10"/>
  <c r="AF3" i="9"/>
  <c r="AF3" i="8"/>
  <c r="AF3" i="7"/>
  <c r="AF3" i="11"/>
  <c r="AF79" i="6"/>
  <c r="AF39" i="6"/>
  <c r="AF99" i="6"/>
  <c r="AF59" i="6"/>
  <c r="AF3" i="6"/>
  <c r="AF74" i="6"/>
  <c r="AF81" i="6"/>
  <c r="AF87" i="6"/>
  <c r="S12" i="37"/>
  <c r="S12" i="13"/>
  <c r="S13" i="13" s="1"/>
  <c r="T47" i="12"/>
  <c r="N19" i="34"/>
  <c r="N26" i="16"/>
  <c r="P27" i="16" s="1"/>
  <c r="N12" i="16"/>
  <c r="AE26" i="31"/>
  <c r="AF11" i="21"/>
  <c r="AF13" i="21" s="1"/>
  <c r="AE29" i="9"/>
  <c r="AC19" i="37"/>
  <c r="AD83" i="12"/>
  <c r="AD85" i="12" s="1"/>
  <c r="AE40" i="12"/>
  <c r="AE32" i="12"/>
  <c r="AE13" i="10"/>
  <c r="AE14" i="10" s="1"/>
  <c r="AF14" i="37"/>
  <c r="AF64" i="12"/>
  <c r="AF72" i="12"/>
  <c r="AF76" i="12"/>
  <c r="AF77" i="12" s="1"/>
  <c r="AD54" i="6"/>
  <c r="AD61" i="6"/>
  <c r="AD67" i="6"/>
  <c r="AC49" i="15"/>
  <c r="AC34" i="15"/>
  <c r="AC12" i="14"/>
  <c r="AC27" i="14"/>
  <c r="AC9" i="28" s="1"/>
  <c r="AF59" i="20"/>
  <c r="AF53" i="20"/>
  <c r="AF54" i="20" s="1"/>
  <c r="AF58" i="20" s="1"/>
  <c r="AF290" i="6"/>
  <c r="AF291" i="6" s="1"/>
  <c r="AF283" i="6"/>
  <c r="AF250" i="6"/>
  <c r="AF234" i="6"/>
  <c r="AF121" i="6"/>
  <c r="AF183" i="6"/>
  <c r="AF242" i="6"/>
  <c r="AF18" i="6"/>
  <c r="AF19" i="6" s="1"/>
  <c r="AF2" i="4" s="1"/>
  <c r="AE18" i="37"/>
  <c r="AE22" i="13"/>
  <c r="AE30" i="13"/>
  <c r="AE84" i="12"/>
  <c r="AE62" i="12"/>
  <c r="N33" i="17"/>
  <c r="N42" i="17"/>
  <c r="N46" i="17"/>
  <c r="N47" i="17" s="1"/>
  <c r="AD162" i="6"/>
  <c r="AD141" i="6"/>
  <c r="N39" i="16"/>
  <c r="N40" i="16" s="1"/>
  <c r="O53" i="12"/>
  <c r="O54" i="12" s="1"/>
  <c r="O11" i="11"/>
  <c r="O12" i="11" s="1"/>
  <c r="O23" i="10"/>
  <c r="O24" i="10" s="1"/>
  <c r="AE2" i="40"/>
  <c r="AE2" i="37"/>
  <c r="AE2" i="34"/>
  <c r="AE2" i="31"/>
  <c r="AE2" i="28"/>
  <c r="AE2" i="22"/>
  <c r="AE60" i="20"/>
  <c r="AE61" i="20" s="1"/>
  <c r="AE67" i="20" s="1"/>
  <c r="AE2" i="21"/>
  <c r="AE2" i="20"/>
  <c r="AE2" i="18"/>
  <c r="AE2" i="19"/>
  <c r="AE2" i="17"/>
  <c r="AE2" i="16"/>
  <c r="AE2" i="15"/>
  <c r="AE2" i="13"/>
  <c r="AE2" i="14"/>
  <c r="AE2" i="11"/>
  <c r="AE2" i="12"/>
  <c r="AE2" i="10"/>
  <c r="AE319" i="6"/>
  <c r="AE321" i="6" s="1"/>
  <c r="AE313" i="6"/>
  <c r="AF314" i="6" s="1"/>
  <c r="AE241" i="6"/>
  <c r="AE243" i="6" s="1"/>
  <c r="AE20" i="16" s="1"/>
  <c r="AE182" i="6"/>
  <c r="AE184" i="6" s="1"/>
  <c r="AE189" i="6" s="1"/>
  <c r="AE190" i="6" s="1"/>
  <c r="AE194" i="6" s="1"/>
  <c r="AE2" i="9"/>
  <c r="AE176" i="6"/>
  <c r="AE177" i="6" s="1"/>
  <c r="AE282" i="6"/>
  <c r="AE284" i="6" s="1"/>
  <c r="AE276" i="6" s="1"/>
  <c r="AE277" i="6" s="1"/>
  <c r="AE270" i="6" s="1"/>
  <c r="AE249" i="6"/>
  <c r="AE251" i="6" s="1"/>
  <c r="AE21" i="18" s="1"/>
  <c r="AE2" i="7"/>
  <c r="AE233" i="6"/>
  <c r="AE235" i="6" s="1"/>
  <c r="AE21" i="17" s="1"/>
  <c r="AE209" i="6"/>
  <c r="AE72" i="6"/>
  <c r="AE2" i="8"/>
  <c r="AE120" i="6"/>
  <c r="AE122" i="6" s="1"/>
  <c r="AE127" i="6" s="1"/>
  <c r="AE128" i="6" s="1"/>
  <c r="AE132" i="6" s="1"/>
  <c r="AE32" i="6"/>
  <c r="AE114" i="6"/>
  <c r="AE115" i="6" s="1"/>
  <c r="AE92" i="6"/>
  <c r="AE52" i="6"/>
  <c r="AE147" i="6"/>
  <c r="AE2" i="6"/>
  <c r="AG101" i="6" l="1"/>
  <c r="AG107" i="6"/>
  <c r="AG94" i="6"/>
  <c r="O16" i="37"/>
  <c r="O63" i="12"/>
  <c r="O65" i="12" s="1"/>
  <c r="O71" i="12"/>
  <c r="O73" i="12" s="1"/>
  <c r="T25" i="12"/>
  <c r="T50" i="12"/>
  <c r="N33" i="18"/>
  <c r="N46" i="18"/>
  <c r="N47" i="18" s="1"/>
  <c r="N42" i="18"/>
  <c r="AF2" i="40"/>
  <c r="AF2" i="37"/>
  <c r="AF2" i="34"/>
  <c r="AF2" i="31"/>
  <c r="AF2" i="28"/>
  <c r="AF2" i="22"/>
  <c r="AF2" i="21"/>
  <c r="AF60" i="20"/>
  <c r="AF61" i="20" s="1"/>
  <c r="AF67" i="20" s="1"/>
  <c r="AF2" i="20"/>
  <c r="AF2" i="18"/>
  <c r="AF2" i="19"/>
  <c r="AF2" i="17"/>
  <c r="AF2" i="16"/>
  <c r="AF2" i="15"/>
  <c r="AF2" i="13"/>
  <c r="AF2" i="14"/>
  <c r="AF2" i="11"/>
  <c r="AF2" i="12"/>
  <c r="AF2" i="10"/>
  <c r="AF2" i="9"/>
  <c r="AF241" i="6"/>
  <c r="AF243" i="6" s="1"/>
  <c r="AF20" i="16" s="1"/>
  <c r="AF176" i="6"/>
  <c r="AF177" i="6" s="1"/>
  <c r="AF282" i="6"/>
  <c r="AF284" i="6" s="1"/>
  <c r="AF276" i="6" s="1"/>
  <c r="AF277" i="6" s="1"/>
  <c r="AF270" i="6" s="1"/>
  <c r="AF249" i="6"/>
  <c r="AF251" i="6" s="1"/>
  <c r="AF21" i="18" s="1"/>
  <c r="AF2" i="7"/>
  <c r="AF233" i="6"/>
  <c r="AF235" i="6" s="1"/>
  <c r="AF21" i="17" s="1"/>
  <c r="AF2" i="8"/>
  <c r="AF209" i="6"/>
  <c r="AF120" i="6"/>
  <c r="AF122" i="6" s="1"/>
  <c r="AF127" i="6" s="1"/>
  <c r="AF128" i="6" s="1"/>
  <c r="AF132" i="6" s="1"/>
  <c r="AF32" i="6"/>
  <c r="AF114" i="6"/>
  <c r="AF115" i="6" s="1"/>
  <c r="AF92" i="6"/>
  <c r="AF313" i="6"/>
  <c r="AF319" i="6"/>
  <c r="AF321" i="6" s="1"/>
  <c r="AF182" i="6"/>
  <c r="AF184" i="6" s="1"/>
  <c r="AF189" i="6" s="1"/>
  <c r="AF190" i="6" s="1"/>
  <c r="AF194" i="6" s="1"/>
  <c r="AF147" i="6"/>
  <c r="AF72" i="6"/>
  <c r="AF2" i="6"/>
  <c r="AF52" i="6"/>
  <c r="AE8" i="37"/>
  <c r="AE16" i="12"/>
  <c r="AE41" i="10"/>
  <c r="AE43" i="10" s="1"/>
  <c r="AE25" i="14" s="1"/>
  <c r="AE26" i="14" s="1"/>
  <c r="AE34" i="10"/>
  <c r="AE21" i="10"/>
  <c r="AF18" i="37"/>
  <c r="AF22" i="13"/>
  <c r="AF30" i="13"/>
  <c r="AF84" i="12"/>
  <c r="AF62" i="12"/>
  <c r="S29" i="13"/>
  <c r="S14" i="13"/>
  <c r="S13" i="28" s="1"/>
  <c r="N29" i="18"/>
  <c r="N14" i="18"/>
  <c r="AH4" i="40"/>
  <c r="AH4" i="37"/>
  <c r="AH4" i="34"/>
  <c r="AH4" i="31"/>
  <c r="AH4" i="28"/>
  <c r="AH10" i="21"/>
  <c r="AH4" i="21"/>
  <c r="AH4" i="22"/>
  <c r="AH32" i="20"/>
  <c r="AH74" i="20"/>
  <c r="AH4" i="20"/>
  <c r="AH10" i="18"/>
  <c r="AH4" i="19"/>
  <c r="AH4" i="18"/>
  <c r="AH28" i="19"/>
  <c r="AH4" i="17"/>
  <c r="AH10" i="17"/>
  <c r="AH4" i="16"/>
  <c r="AH10" i="16"/>
  <c r="AH40" i="15"/>
  <c r="AH27" i="15"/>
  <c r="AH27" i="13"/>
  <c r="AH82" i="12"/>
  <c r="AH4" i="14"/>
  <c r="AH69" i="12"/>
  <c r="AH4" i="13"/>
  <c r="AH59" i="12"/>
  <c r="AH4" i="15"/>
  <c r="AH18" i="12"/>
  <c r="AH19" i="13"/>
  <c r="AH46" i="12"/>
  <c r="AH23" i="11"/>
  <c r="AH4" i="11"/>
  <c r="AH19" i="10"/>
  <c r="AH4" i="12"/>
  <c r="AH12" i="10"/>
  <c r="AH4" i="10"/>
  <c r="AH346" i="6"/>
  <c r="AH347" i="6" s="1"/>
  <c r="AH296" i="6"/>
  <c r="AH297" i="6" s="1"/>
  <c r="AH10" i="9"/>
  <c r="AH259" i="6"/>
  <c r="AH35" i="9"/>
  <c r="AH336" i="6"/>
  <c r="AH337" i="6" s="1"/>
  <c r="AH275" i="6"/>
  <c r="AH4" i="8"/>
  <c r="AH351" i="6"/>
  <c r="AH352" i="6" s="1"/>
  <c r="AH301" i="6"/>
  <c r="AH302" i="6" s="1"/>
  <c r="AH4" i="7"/>
  <c r="AH320" i="6"/>
  <c r="AH4" i="9"/>
  <c r="AH312" i="6"/>
  <c r="AH126" i="6"/>
  <c r="AH100" i="6"/>
  <c r="AH46" i="6"/>
  <c r="AH106" i="6"/>
  <c r="AH53" i="6"/>
  <c r="AH23" i="6"/>
  <c r="AH24" i="6" s="1"/>
  <c r="AH3" i="4" s="1"/>
  <c r="AH60" i="6"/>
  <c r="AH66" i="6"/>
  <c r="AH331" i="6"/>
  <c r="AH332" i="6" s="1"/>
  <c r="AH73" i="6"/>
  <c r="AH202" i="6"/>
  <c r="AH80" i="6"/>
  <c r="AH188" i="6"/>
  <c r="AH140" i="6"/>
  <c r="AH86" i="6"/>
  <c r="AH33" i="6"/>
  <c r="AI28" i="6"/>
  <c r="AI4" i="4" s="1"/>
  <c r="AH40" i="6"/>
  <c r="AH4" i="6"/>
  <c r="AH93" i="6"/>
  <c r="AH11" i="6"/>
  <c r="AH12" i="6" s="1"/>
  <c r="AH35" i="10"/>
  <c r="AG74" i="6"/>
  <c r="AG81" i="6"/>
  <c r="AG87" i="6"/>
  <c r="S31" i="13"/>
  <c r="O16" i="19"/>
  <c r="O17" i="19" s="1"/>
  <c r="O42" i="15"/>
  <c r="O20" i="15"/>
  <c r="O25" i="11"/>
  <c r="N34" i="17"/>
  <c r="N35" i="17" s="1"/>
  <c r="N48" i="17"/>
  <c r="AD19" i="37"/>
  <c r="AE83" i="12"/>
  <c r="AE85" i="12" s="1"/>
  <c r="N16" i="28"/>
  <c r="AF26" i="31"/>
  <c r="AG11" i="21"/>
  <c r="AF29" i="9"/>
  <c r="AG3" i="40"/>
  <c r="AG3" i="37"/>
  <c r="AG3" i="34"/>
  <c r="AG3" i="31"/>
  <c r="AG3" i="28"/>
  <c r="AG3" i="21"/>
  <c r="AG3" i="22"/>
  <c r="AG3" i="20"/>
  <c r="AG3" i="19"/>
  <c r="AG3" i="18"/>
  <c r="AG3" i="17"/>
  <c r="AG3" i="16"/>
  <c r="AG3" i="15"/>
  <c r="AG3" i="14"/>
  <c r="AG3" i="13"/>
  <c r="AG3" i="10"/>
  <c r="AG3" i="8"/>
  <c r="AG3" i="11"/>
  <c r="AG3" i="7"/>
  <c r="AG3" i="12"/>
  <c r="AG3" i="9"/>
  <c r="AG39" i="6"/>
  <c r="AG99" i="6"/>
  <c r="AG59" i="6"/>
  <c r="AG3" i="6"/>
  <c r="AG79" i="6"/>
  <c r="AE54" i="6"/>
  <c r="AE61" i="6"/>
  <c r="AE67" i="6"/>
  <c r="AE162" i="6"/>
  <c r="AE141" i="6"/>
  <c r="T8" i="31"/>
  <c r="U20" i="13"/>
  <c r="AG9" i="37"/>
  <c r="AG22" i="10"/>
  <c r="AG42" i="10"/>
  <c r="AG17" i="12"/>
  <c r="AG13" i="21"/>
  <c r="N41" i="16"/>
  <c r="N45" i="16"/>
  <c r="N46" i="16" s="1"/>
  <c r="N32" i="16"/>
  <c r="P14" i="16"/>
  <c r="P28" i="16"/>
  <c r="AG59" i="20"/>
  <c r="AG53" i="20"/>
  <c r="AG54" i="20" s="1"/>
  <c r="AG58" i="20" s="1"/>
  <c r="AG283" i="6"/>
  <c r="AG250" i="6"/>
  <c r="AG234" i="6"/>
  <c r="AG242" i="6"/>
  <c r="AG183" i="6"/>
  <c r="AG290" i="6"/>
  <c r="AG291" i="6" s="1"/>
  <c r="AG121" i="6"/>
  <c r="AG18" i="6"/>
  <c r="AG19" i="6" s="1"/>
  <c r="AG2" i="4" s="1"/>
  <c r="AE224" i="6"/>
  <c r="AE203" i="6"/>
  <c r="O10" i="37"/>
  <c r="O24" i="12"/>
  <c r="O26" i="12" s="1"/>
  <c r="O31" i="12" s="1"/>
  <c r="P20" i="10"/>
  <c r="AF40" i="12"/>
  <c r="AF32" i="12"/>
  <c r="AF13" i="10"/>
  <c r="AF14" i="10" s="1"/>
  <c r="AG314" i="6"/>
  <c r="AG47" i="6"/>
  <c r="AG34" i="6"/>
  <c r="AG41" i="6"/>
  <c r="AG14" i="37"/>
  <c r="AG72" i="12"/>
  <c r="AG64" i="12"/>
  <c r="AG76" i="12"/>
  <c r="AG77" i="12" s="1"/>
  <c r="AD49" i="15"/>
  <c r="AD34" i="15"/>
  <c r="AD27" i="14"/>
  <c r="AD9" i="28" s="1"/>
  <c r="AD12" i="14"/>
  <c r="P28" i="10" l="1"/>
  <c r="AG26" i="31"/>
  <c r="AH11" i="21"/>
  <c r="AG29" i="9"/>
  <c r="N23" i="34"/>
  <c r="S32" i="13"/>
  <c r="S9" i="31" s="1"/>
  <c r="T28" i="13"/>
  <c r="N22" i="34"/>
  <c r="P20" i="34"/>
  <c r="AH41" i="6"/>
  <c r="AH34" i="6"/>
  <c r="AH47" i="6"/>
  <c r="AF162" i="6"/>
  <c r="AF141" i="6"/>
  <c r="AH107" i="6"/>
  <c r="AH94" i="6"/>
  <c r="AH101" i="6"/>
  <c r="AF224" i="6"/>
  <c r="AF203" i="6"/>
  <c r="O17" i="37"/>
  <c r="P70" i="12"/>
  <c r="O17" i="11"/>
  <c r="O18" i="11" s="1"/>
  <c r="N13" i="17"/>
  <c r="N15" i="17" s="1"/>
  <c r="AE19" i="37"/>
  <c r="AF83" i="12"/>
  <c r="AF85" i="12" s="1"/>
  <c r="AI4" i="40"/>
  <c r="AI4" i="37"/>
  <c r="AI4" i="34"/>
  <c r="AI4" i="31"/>
  <c r="AI4" i="28"/>
  <c r="AI74" i="20"/>
  <c r="AI4" i="21"/>
  <c r="AI4" i="22"/>
  <c r="AI10" i="21"/>
  <c r="AI32" i="20"/>
  <c r="AI10" i="18"/>
  <c r="AI4" i="19"/>
  <c r="AI28" i="19"/>
  <c r="AI4" i="18"/>
  <c r="AI4" i="20"/>
  <c r="AI4" i="17"/>
  <c r="AI10" i="17"/>
  <c r="AI4" i="16"/>
  <c r="AI10" i="16"/>
  <c r="AI40" i="15"/>
  <c r="AI4" i="15"/>
  <c r="AI27" i="15"/>
  <c r="AI4" i="14"/>
  <c r="AI4" i="13"/>
  <c r="AI59" i="12"/>
  <c r="AI27" i="13"/>
  <c r="AI18" i="12"/>
  <c r="AI69" i="12"/>
  <c r="AI46" i="12"/>
  <c r="AI82" i="12"/>
  <c r="AI4" i="11"/>
  <c r="AI19" i="10"/>
  <c r="AI4" i="12"/>
  <c r="AI12" i="10"/>
  <c r="AI4" i="10"/>
  <c r="AI19" i="13"/>
  <c r="AI10" i="9"/>
  <c r="AI259" i="6"/>
  <c r="AI23" i="11"/>
  <c r="AI35" i="9"/>
  <c r="AI336" i="6"/>
  <c r="AI337" i="6" s="1"/>
  <c r="AI275" i="6"/>
  <c r="AI4" i="8"/>
  <c r="AI351" i="6"/>
  <c r="AI352" i="6" s="1"/>
  <c r="AI301" i="6"/>
  <c r="AI302" i="6" s="1"/>
  <c r="AI4" i="7"/>
  <c r="AI320" i="6"/>
  <c r="AI4" i="9"/>
  <c r="AI312" i="6"/>
  <c r="AI331" i="6"/>
  <c r="AI332" i="6" s="1"/>
  <c r="AI188" i="6"/>
  <c r="AI346" i="6"/>
  <c r="AI347" i="6" s="1"/>
  <c r="AI106" i="6"/>
  <c r="AI53" i="6"/>
  <c r="AI60" i="6"/>
  <c r="AI66" i="6"/>
  <c r="AI73" i="6"/>
  <c r="AI202" i="6"/>
  <c r="AI80" i="6"/>
  <c r="AI296" i="6"/>
  <c r="AI297" i="6" s="1"/>
  <c r="AI140" i="6"/>
  <c r="AI86" i="6"/>
  <c r="AI93" i="6"/>
  <c r="AI40" i="6"/>
  <c r="AJ28" i="6"/>
  <c r="AJ4" i="4" s="1"/>
  <c r="AI100" i="6"/>
  <c r="AI33" i="6"/>
  <c r="AI126" i="6"/>
  <c r="AI46" i="6"/>
  <c r="AI23" i="6"/>
  <c r="AI24" i="6" s="1"/>
  <c r="AI3" i="4" s="1"/>
  <c r="AI11" i="6"/>
  <c r="AI12" i="6" s="1"/>
  <c r="AI4" i="6"/>
  <c r="AI35" i="10"/>
  <c r="AH14" i="37"/>
  <c r="AH76" i="12"/>
  <c r="AH77" i="12" s="1"/>
  <c r="AH72" i="12"/>
  <c r="AH64" i="12"/>
  <c r="N18" i="28"/>
  <c r="O15" i="37"/>
  <c r="P60" i="12"/>
  <c r="AF8" i="37"/>
  <c r="AF16" i="12"/>
  <c r="AF41" i="10"/>
  <c r="AF43" i="10" s="1"/>
  <c r="AF25" i="14" s="1"/>
  <c r="AF26" i="14" s="1"/>
  <c r="AF34" i="10"/>
  <c r="AF21" i="10"/>
  <c r="AG2" i="40"/>
  <c r="AG2" i="37"/>
  <c r="AG2" i="34"/>
  <c r="AG2" i="31"/>
  <c r="AG2" i="22"/>
  <c r="AG2" i="28"/>
  <c r="AG2" i="21"/>
  <c r="AG60" i="20"/>
  <c r="AG61" i="20" s="1"/>
  <c r="AG67" i="20" s="1"/>
  <c r="AG2" i="20"/>
  <c r="AG2" i="19"/>
  <c r="AG2" i="18"/>
  <c r="AG2" i="16"/>
  <c r="AG2" i="17"/>
  <c r="AG2" i="14"/>
  <c r="AG2" i="15"/>
  <c r="AG2" i="13"/>
  <c r="AG2" i="12"/>
  <c r="AG2" i="11"/>
  <c r="AG2" i="10"/>
  <c r="AG2" i="8"/>
  <c r="AG2" i="9"/>
  <c r="AG282" i="6"/>
  <c r="AG284" i="6" s="1"/>
  <c r="AG276" i="6" s="1"/>
  <c r="AG277" i="6" s="1"/>
  <c r="AG270" i="6" s="1"/>
  <c r="AG249" i="6"/>
  <c r="AG251" i="6" s="1"/>
  <c r="AG21" i="18" s="1"/>
  <c r="AG2" i="7"/>
  <c r="AG233" i="6"/>
  <c r="AG235" i="6" s="1"/>
  <c r="AG21" i="17" s="1"/>
  <c r="AG319" i="6"/>
  <c r="AG321" i="6" s="1"/>
  <c r="AG313" i="6"/>
  <c r="AG241" i="6"/>
  <c r="AG243" i="6" s="1"/>
  <c r="AG20" i="16" s="1"/>
  <c r="AG120" i="6"/>
  <c r="AG122" i="6" s="1"/>
  <c r="AG127" i="6" s="1"/>
  <c r="AG128" i="6" s="1"/>
  <c r="AG132" i="6" s="1"/>
  <c r="AG114" i="6"/>
  <c r="AG115" i="6" s="1"/>
  <c r="AG92" i="6"/>
  <c r="AG52" i="6"/>
  <c r="AG182" i="6"/>
  <c r="AG184" i="6" s="1"/>
  <c r="AG189" i="6" s="1"/>
  <c r="AG190" i="6" s="1"/>
  <c r="AG194" i="6" s="1"/>
  <c r="AG176" i="6"/>
  <c r="AG177" i="6" s="1"/>
  <c r="AG147" i="6"/>
  <c r="AG72" i="6"/>
  <c r="AG32" i="6"/>
  <c r="AG209" i="6"/>
  <c r="AG2" i="6"/>
  <c r="N48" i="18"/>
  <c r="N34" i="18"/>
  <c r="N35" i="18" s="1"/>
  <c r="AG18" i="37"/>
  <c r="AG62" i="12"/>
  <c r="AG22" i="13"/>
  <c r="AG30" i="13"/>
  <c r="AG84" i="12"/>
  <c r="N47" i="16"/>
  <c r="N33" i="16"/>
  <c r="N34" i="16" s="1"/>
  <c r="AH9" i="37"/>
  <c r="AH22" i="10"/>
  <c r="AH42" i="10"/>
  <c r="AH17" i="12"/>
  <c r="AH314" i="6"/>
  <c r="AH74" i="6"/>
  <c r="AH81" i="6"/>
  <c r="AH87" i="6"/>
  <c r="AE49" i="15"/>
  <c r="AE12" i="14"/>
  <c r="AE34" i="15"/>
  <c r="AE27" i="14"/>
  <c r="AE9" i="28" s="1"/>
  <c r="AG40" i="12"/>
  <c r="AG32" i="12"/>
  <c r="AG13" i="10"/>
  <c r="AG14" i="10" s="1"/>
  <c r="N17" i="28"/>
  <c r="AH13" i="21"/>
  <c r="AF54" i="6"/>
  <c r="AF61" i="6"/>
  <c r="AF67" i="6"/>
  <c r="T12" i="37"/>
  <c r="T12" i="13"/>
  <c r="T13" i="13" s="1"/>
  <c r="U47" i="12"/>
  <c r="U11" i="13"/>
  <c r="U23" i="13"/>
  <c r="O21" i="19"/>
  <c r="O43" i="15"/>
  <c r="O45" i="15" s="1"/>
  <c r="O21" i="15"/>
  <c r="Q22" i="15" s="1"/>
  <c r="AH53" i="20"/>
  <c r="AH54" i="20" s="1"/>
  <c r="AH58" i="20" s="1"/>
  <c r="AH59" i="20"/>
  <c r="AH250" i="6"/>
  <c r="AH234" i="6"/>
  <c r="AH242" i="6"/>
  <c r="AH290" i="6"/>
  <c r="AH291" i="6" s="1"/>
  <c r="AH283" i="6"/>
  <c r="AH183" i="6"/>
  <c r="AH121" i="6"/>
  <c r="AH18" i="6"/>
  <c r="AH19" i="6" s="1"/>
  <c r="AH2" i="4" s="1"/>
  <c r="AH3" i="40"/>
  <c r="AH3" i="37"/>
  <c r="AH3" i="34"/>
  <c r="AH3" i="28"/>
  <c r="AH3" i="31"/>
  <c r="AH3" i="21"/>
  <c r="AH3" i="22"/>
  <c r="AH3" i="20"/>
  <c r="AH3" i="18"/>
  <c r="AH3" i="19"/>
  <c r="AH3" i="17"/>
  <c r="AH3" i="16"/>
  <c r="AH3" i="14"/>
  <c r="AH3" i="13"/>
  <c r="AH3" i="15"/>
  <c r="AH3" i="12"/>
  <c r="AH3" i="11"/>
  <c r="AH3" i="8"/>
  <c r="AH3" i="9"/>
  <c r="AH3" i="7"/>
  <c r="AH99" i="6"/>
  <c r="AH59" i="6"/>
  <c r="AH3" i="10"/>
  <c r="AH79" i="6"/>
  <c r="AH39" i="6"/>
  <c r="AH3" i="6"/>
  <c r="N13" i="16" l="1"/>
  <c r="N15" i="16" s="1"/>
  <c r="Q8" i="34"/>
  <c r="Q44" i="15"/>
  <c r="U8" i="31"/>
  <c r="V20" i="13"/>
  <c r="N24" i="34"/>
  <c r="AI47" i="6"/>
  <c r="AI41" i="6"/>
  <c r="AI34" i="6"/>
  <c r="O8" i="28"/>
  <c r="O19" i="16"/>
  <c r="O21" i="16" s="1"/>
  <c r="O26" i="11"/>
  <c r="O27" i="11" s="1"/>
  <c r="O10" i="31"/>
  <c r="P41" i="15"/>
  <c r="N13" i="18"/>
  <c r="N15" i="18" s="1"/>
  <c r="AI94" i="6"/>
  <c r="AI101" i="6"/>
  <c r="AI107" i="6"/>
  <c r="AH2" i="40"/>
  <c r="AH2" i="37"/>
  <c r="AH2" i="34"/>
  <c r="AH2" i="31"/>
  <c r="AH2" i="28"/>
  <c r="AH2" i="22"/>
  <c r="AH60" i="20"/>
  <c r="AH2" i="21"/>
  <c r="AH2" i="20"/>
  <c r="AH2" i="19"/>
  <c r="AH2" i="17"/>
  <c r="AH2" i="18"/>
  <c r="AH2" i="16"/>
  <c r="AH2" i="15"/>
  <c r="AH2" i="14"/>
  <c r="AH2" i="13"/>
  <c r="AH2" i="11"/>
  <c r="AH2" i="10"/>
  <c r="AH2" i="12"/>
  <c r="AH2" i="9"/>
  <c r="AH282" i="6"/>
  <c r="AH284" i="6" s="1"/>
  <c r="AH276" i="6" s="1"/>
  <c r="AH277" i="6" s="1"/>
  <c r="AH270" i="6" s="1"/>
  <c r="AH249" i="6"/>
  <c r="AH251" i="6" s="1"/>
  <c r="AH21" i="18" s="1"/>
  <c r="AH2" i="7"/>
  <c r="AH233" i="6"/>
  <c r="AH235" i="6" s="1"/>
  <c r="AH21" i="17" s="1"/>
  <c r="AH209" i="6"/>
  <c r="AH2" i="8"/>
  <c r="AH319" i="6"/>
  <c r="AH321" i="6" s="1"/>
  <c r="AH313" i="6"/>
  <c r="AI314" i="6" s="1"/>
  <c r="AH241" i="6"/>
  <c r="AH243" i="6" s="1"/>
  <c r="AH20" i="16" s="1"/>
  <c r="AH182" i="6"/>
  <c r="AH184" i="6" s="1"/>
  <c r="AH189" i="6" s="1"/>
  <c r="AH190" i="6" s="1"/>
  <c r="AH194" i="6" s="1"/>
  <c r="AH114" i="6"/>
  <c r="AH115" i="6" s="1"/>
  <c r="AH92" i="6"/>
  <c r="AH52" i="6"/>
  <c r="AH176" i="6"/>
  <c r="AH177" i="6" s="1"/>
  <c r="AH147" i="6"/>
  <c r="AH72" i="6"/>
  <c r="AH2" i="6"/>
  <c r="AH120" i="6"/>
  <c r="AH122" i="6" s="1"/>
  <c r="AH127" i="6" s="1"/>
  <c r="AH128" i="6" s="1"/>
  <c r="AH132" i="6" s="1"/>
  <c r="AH32" i="6"/>
  <c r="N25" i="34"/>
  <c r="AI14" i="37"/>
  <c r="AI76" i="12"/>
  <c r="AI77" i="12" s="1"/>
  <c r="AI64" i="12"/>
  <c r="AI72" i="12"/>
  <c r="AH61" i="20"/>
  <c r="AH67" i="20" s="1"/>
  <c r="AG141" i="6"/>
  <c r="AG162" i="6"/>
  <c r="AI9" i="37"/>
  <c r="AI17" i="12"/>
  <c r="AI22" i="10"/>
  <c r="AI42" i="10"/>
  <c r="AF19" i="37"/>
  <c r="AG83" i="12"/>
  <c r="AG85" i="12" s="1"/>
  <c r="AH26" i="31"/>
  <c r="AI11" i="21"/>
  <c r="AI13" i="21" s="1"/>
  <c r="AH29" i="9"/>
  <c r="AF34" i="15"/>
  <c r="AF27" i="14"/>
  <c r="AF9" i="28" s="1"/>
  <c r="AF49" i="15"/>
  <c r="AF12" i="14"/>
  <c r="P27" i="10"/>
  <c r="P29" i="10" s="1"/>
  <c r="AJ4" i="40"/>
  <c r="AJ4" i="37"/>
  <c r="AJ4" i="34"/>
  <c r="AJ4" i="31"/>
  <c r="AJ4" i="28"/>
  <c r="AJ4" i="22"/>
  <c r="AJ10" i="21"/>
  <c r="AJ74" i="20"/>
  <c r="AJ32" i="20"/>
  <c r="AJ4" i="21"/>
  <c r="AJ4" i="20"/>
  <c r="AJ28" i="19"/>
  <c r="AJ4" i="19"/>
  <c r="AJ4" i="18"/>
  <c r="AJ4" i="17"/>
  <c r="AJ10" i="17"/>
  <c r="AJ10" i="18"/>
  <c r="AJ10" i="16"/>
  <c r="AJ4" i="16"/>
  <c r="AJ40" i="15"/>
  <c r="AJ27" i="15"/>
  <c r="AJ4" i="14"/>
  <c r="AJ4" i="15"/>
  <c r="AJ19" i="13"/>
  <c r="AJ4" i="13"/>
  <c r="AJ59" i="12"/>
  <c r="AJ27" i="13"/>
  <c r="AJ69" i="12"/>
  <c r="AJ82" i="12"/>
  <c r="AJ4" i="12"/>
  <c r="AJ12" i="10"/>
  <c r="AJ4" i="10"/>
  <c r="AJ4" i="9"/>
  <c r="AJ4" i="7"/>
  <c r="AJ35" i="9"/>
  <c r="AJ10" i="9"/>
  <c r="AJ46" i="12"/>
  <c r="AJ23" i="11"/>
  <c r="AJ336" i="6"/>
  <c r="AJ337" i="6" s="1"/>
  <c r="AJ275" i="6"/>
  <c r="AJ4" i="8"/>
  <c r="AJ351" i="6"/>
  <c r="AJ352" i="6" s="1"/>
  <c r="AJ301" i="6"/>
  <c r="AJ302" i="6" s="1"/>
  <c r="AJ320" i="6"/>
  <c r="AJ202" i="6"/>
  <c r="AJ312" i="6"/>
  <c r="AJ4" i="11"/>
  <c r="AJ331" i="6"/>
  <c r="AJ332" i="6" s="1"/>
  <c r="AJ18" i="12"/>
  <c r="AJ19" i="10"/>
  <c r="AJ346" i="6"/>
  <c r="AJ347" i="6" s="1"/>
  <c r="AJ296" i="6"/>
  <c r="AJ297" i="6" s="1"/>
  <c r="AJ60" i="6"/>
  <c r="AJ66" i="6"/>
  <c r="AJ73" i="6"/>
  <c r="AJ80" i="6"/>
  <c r="AJ259" i="6"/>
  <c r="AJ140" i="6"/>
  <c r="AJ86" i="6"/>
  <c r="AJ188" i="6"/>
  <c r="AJ93" i="6"/>
  <c r="AJ126" i="6"/>
  <c r="AJ100" i="6"/>
  <c r="AJ46" i="6"/>
  <c r="AJ106" i="6"/>
  <c r="AJ53" i="6"/>
  <c r="AK28" i="6"/>
  <c r="AK4" i="4" s="1"/>
  <c r="AJ33" i="6"/>
  <c r="AJ40" i="6"/>
  <c r="AJ11" i="6"/>
  <c r="AJ12" i="6" s="1"/>
  <c r="AJ4" i="6"/>
  <c r="AJ23" i="6"/>
  <c r="AJ24" i="6" s="1"/>
  <c r="AJ3" i="4" s="1"/>
  <c r="AJ35" i="10"/>
  <c r="AI74" i="6"/>
  <c r="AI81" i="6"/>
  <c r="AI87" i="6"/>
  <c r="U25" i="12"/>
  <c r="U50" i="12"/>
  <c r="AI59" i="20"/>
  <c r="AI53" i="20"/>
  <c r="AI54" i="20" s="1"/>
  <c r="AI58" i="20" s="1"/>
  <c r="AI234" i="6"/>
  <c r="AI242" i="6"/>
  <c r="AI290" i="6"/>
  <c r="AI291" i="6" s="1"/>
  <c r="AI283" i="6"/>
  <c r="AI121" i="6"/>
  <c r="AI250" i="6"/>
  <c r="AI18" i="6"/>
  <c r="AI19" i="6" s="1"/>
  <c r="AI2" i="4" s="1"/>
  <c r="AI183" i="6"/>
  <c r="AH40" i="12"/>
  <c r="AH32" i="12"/>
  <c r="AH13" i="10"/>
  <c r="AH14" i="10" s="1"/>
  <c r="T29" i="13"/>
  <c r="T31" i="13" s="1"/>
  <c r="T14" i="13"/>
  <c r="T13" i="28" s="1"/>
  <c r="AG8" i="37"/>
  <c r="AG16" i="12"/>
  <c r="AG34" i="10"/>
  <c r="AG21" i="10"/>
  <c r="AG41" i="10"/>
  <c r="AG43" i="10" s="1"/>
  <c r="AG25" i="14" s="1"/>
  <c r="AG26" i="14" s="1"/>
  <c r="AH18" i="37"/>
  <c r="AH62" i="12"/>
  <c r="AH22" i="13"/>
  <c r="AH30" i="13"/>
  <c r="AH84" i="12"/>
  <c r="AI3" i="40"/>
  <c r="AI3" i="37"/>
  <c r="AI3" i="34"/>
  <c r="AI3" i="31"/>
  <c r="AI3" i="28"/>
  <c r="AI3" i="22"/>
  <c r="AI3" i="21"/>
  <c r="AI3" i="20"/>
  <c r="AI3" i="18"/>
  <c r="AI3" i="19"/>
  <c r="AI3" i="17"/>
  <c r="AI3" i="16"/>
  <c r="AI3" i="15"/>
  <c r="AI3" i="14"/>
  <c r="AI3" i="13"/>
  <c r="AI3" i="11"/>
  <c r="AI3" i="12"/>
  <c r="AI3" i="10"/>
  <c r="AI3" i="9"/>
  <c r="AI3" i="7"/>
  <c r="AI99" i="6"/>
  <c r="AI59" i="6"/>
  <c r="AI3" i="8"/>
  <c r="AI79" i="6"/>
  <c r="AI39" i="6"/>
  <c r="AI3" i="6"/>
  <c r="N16" i="31"/>
  <c r="O11" i="17"/>
  <c r="AG224" i="6"/>
  <c r="AG203" i="6"/>
  <c r="AG54" i="6"/>
  <c r="AG61" i="6"/>
  <c r="AG67" i="6"/>
  <c r="U28" i="13" l="1"/>
  <c r="T32" i="13"/>
  <c r="T9" i="31" s="1"/>
  <c r="AI26" i="31"/>
  <c r="AJ11" i="21"/>
  <c r="AI29" i="9"/>
  <c r="U12" i="37"/>
  <c r="U12" i="13"/>
  <c r="U13" i="13" s="1"/>
  <c r="V47" i="12"/>
  <c r="AG19" i="37"/>
  <c r="AH83" i="12"/>
  <c r="AH85" i="12" s="1"/>
  <c r="AI32" i="12"/>
  <c r="AI40" i="12"/>
  <c r="AI13" i="10"/>
  <c r="AI14" i="10" s="1"/>
  <c r="AJ74" i="6"/>
  <c r="AJ81" i="6"/>
  <c r="AJ87" i="6"/>
  <c r="AH141" i="6"/>
  <c r="AH162" i="6"/>
  <c r="AJ59" i="20"/>
  <c r="AJ53" i="20"/>
  <c r="AJ54" i="20" s="1"/>
  <c r="AJ58" i="20" s="1"/>
  <c r="AJ234" i="6"/>
  <c r="AJ242" i="6"/>
  <c r="AJ183" i="6"/>
  <c r="AJ290" i="6"/>
  <c r="AJ291" i="6" s="1"/>
  <c r="AJ283" i="6"/>
  <c r="AJ250" i="6"/>
  <c r="AJ121" i="6"/>
  <c r="AJ18" i="6"/>
  <c r="AJ19" i="6" s="1"/>
  <c r="AJ2" i="4" s="1"/>
  <c r="AG49" i="15"/>
  <c r="AG12" i="14"/>
  <c r="AG34" i="15"/>
  <c r="AG27" i="14"/>
  <c r="AG9" i="28" s="1"/>
  <c r="O40" i="17"/>
  <c r="O41" i="17" s="1"/>
  <c r="O14" i="31"/>
  <c r="P24" i="11"/>
  <c r="AI2" i="40"/>
  <c r="AI2" i="37"/>
  <c r="AI2" i="34"/>
  <c r="AI2" i="31"/>
  <c r="AI2" i="28"/>
  <c r="AI2" i="21"/>
  <c r="AI2" i="22"/>
  <c r="AI60" i="20"/>
  <c r="AI61" i="20" s="1"/>
  <c r="AI67" i="20" s="1"/>
  <c r="AI2" i="20"/>
  <c r="AI2" i="19"/>
  <c r="AI2" i="18"/>
  <c r="AI2" i="16"/>
  <c r="AI2" i="17"/>
  <c r="AI2" i="15"/>
  <c r="AI2" i="14"/>
  <c r="AI2" i="13"/>
  <c r="AI2" i="11"/>
  <c r="AI2" i="10"/>
  <c r="AI2" i="12"/>
  <c r="AI249" i="6"/>
  <c r="AI251" i="6" s="1"/>
  <c r="AI21" i="18" s="1"/>
  <c r="AI2" i="7"/>
  <c r="AI233" i="6"/>
  <c r="AI235" i="6" s="1"/>
  <c r="AI21" i="17" s="1"/>
  <c r="AI209" i="6"/>
  <c r="AI2" i="8"/>
  <c r="AI319" i="6"/>
  <c r="AI321" i="6" s="1"/>
  <c r="AI313" i="6"/>
  <c r="AJ314" i="6" s="1"/>
  <c r="AI241" i="6"/>
  <c r="AI243" i="6" s="1"/>
  <c r="AI20" i="16" s="1"/>
  <c r="AI52" i="6"/>
  <c r="AI182" i="6"/>
  <c r="AI184" i="6" s="1"/>
  <c r="AI189" i="6" s="1"/>
  <c r="AI190" i="6" s="1"/>
  <c r="AI194" i="6" s="1"/>
  <c r="AI176" i="6"/>
  <c r="AI177" i="6" s="1"/>
  <c r="AI147" i="6"/>
  <c r="AI2" i="9"/>
  <c r="AI72" i="6"/>
  <c r="AI282" i="6"/>
  <c r="AI284" i="6" s="1"/>
  <c r="AI276" i="6" s="1"/>
  <c r="AI277" i="6" s="1"/>
  <c r="AI270" i="6" s="1"/>
  <c r="AI120" i="6"/>
  <c r="AI122" i="6" s="1"/>
  <c r="AI127" i="6" s="1"/>
  <c r="AI128" i="6" s="1"/>
  <c r="AI132" i="6" s="1"/>
  <c r="AI32" i="6"/>
  <c r="AI2" i="6"/>
  <c r="AI114" i="6"/>
  <c r="AI115" i="6" s="1"/>
  <c r="AI92" i="6"/>
  <c r="AK4" i="40"/>
  <c r="AK4" i="37"/>
  <c r="AK4" i="34"/>
  <c r="AK4" i="31"/>
  <c r="AK4" i="22"/>
  <c r="AK4" i="28"/>
  <c r="AK4" i="21"/>
  <c r="AK10" i="21"/>
  <c r="AK74" i="20"/>
  <c r="AK4" i="20"/>
  <c r="AK32" i="20"/>
  <c r="AK28" i="19"/>
  <c r="AK4" i="19"/>
  <c r="AK4" i="18"/>
  <c r="AK4" i="17"/>
  <c r="AK10" i="18"/>
  <c r="AK4" i="16"/>
  <c r="AK10" i="17"/>
  <c r="AK40" i="15"/>
  <c r="AK10" i="16"/>
  <c r="AK4" i="15"/>
  <c r="AK27" i="15"/>
  <c r="AK4" i="14"/>
  <c r="AK27" i="13"/>
  <c r="AK82" i="12"/>
  <c r="AK69" i="12"/>
  <c r="AK19" i="13"/>
  <c r="AK46" i="12"/>
  <c r="AK4" i="13"/>
  <c r="AK59" i="12"/>
  <c r="AK12" i="10"/>
  <c r="AK4" i="10"/>
  <c r="AK35" i="9"/>
  <c r="AK4" i="8"/>
  <c r="AK23" i="11"/>
  <c r="AK18" i="12"/>
  <c r="AK4" i="11"/>
  <c r="AK19" i="10"/>
  <c r="AK351" i="6"/>
  <c r="AK352" i="6" s="1"/>
  <c r="AK301" i="6"/>
  <c r="AK302" i="6" s="1"/>
  <c r="AK320" i="6"/>
  <c r="AK4" i="7"/>
  <c r="AK202" i="6"/>
  <c r="AK312" i="6"/>
  <c r="AK4" i="9"/>
  <c r="AK331" i="6"/>
  <c r="AK332" i="6" s="1"/>
  <c r="AK346" i="6"/>
  <c r="AK347" i="6" s="1"/>
  <c r="AK296" i="6"/>
  <c r="AK297" i="6" s="1"/>
  <c r="AK4" i="12"/>
  <c r="AK259" i="6"/>
  <c r="AK336" i="6"/>
  <c r="AK337" i="6" s="1"/>
  <c r="AK275" i="6"/>
  <c r="AK66" i="6"/>
  <c r="AK73" i="6"/>
  <c r="AK80" i="6"/>
  <c r="AK4" i="6"/>
  <c r="AK140" i="6"/>
  <c r="AK86" i="6"/>
  <c r="AK33" i="6"/>
  <c r="AK10" i="9"/>
  <c r="AK188" i="6"/>
  <c r="AK93" i="6"/>
  <c r="AK126" i="6"/>
  <c r="AK100" i="6"/>
  <c r="AK46" i="6"/>
  <c r="AK106" i="6"/>
  <c r="AK53" i="6"/>
  <c r="AK23" i="6"/>
  <c r="AK24" i="6" s="1"/>
  <c r="AK3" i="4" s="1"/>
  <c r="AL28" i="6"/>
  <c r="AL4" i="4" s="1"/>
  <c r="AK40" i="6"/>
  <c r="AK60" i="6"/>
  <c r="AK11" i="6"/>
  <c r="AK12" i="6" s="1"/>
  <c r="AK35" i="10"/>
  <c r="AJ34" i="6"/>
  <c r="AJ47" i="6"/>
  <c r="AJ41" i="6"/>
  <c r="AJ13" i="21"/>
  <c r="P11" i="11"/>
  <c r="P12" i="11" s="1"/>
  <c r="P23" i="10"/>
  <c r="P24" i="10" s="1"/>
  <c r="P53" i="12"/>
  <c r="P54" i="12" s="1"/>
  <c r="AH54" i="6"/>
  <c r="AH61" i="6"/>
  <c r="AH67" i="6"/>
  <c r="N18" i="31"/>
  <c r="O11" i="18"/>
  <c r="O19" i="34"/>
  <c r="O26" i="16"/>
  <c r="Q27" i="16" s="1"/>
  <c r="O12" i="16"/>
  <c r="V11" i="13"/>
  <c r="AH8" i="37"/>
  <c r="AH16" i="12"/>
  <c r="AH34" i="10"/>
  <c r="AH21" i="10"/>
  <c r="AH41" i="10"/>
  <c r="AH43" i="10" s="1"/>
  <c r="AH25" i="14" s="1"/>
  <c r="AH26" i="14" s="1"/>
  <c r="AJ9" i="37"/>
  <c r="AJ17" i="12"/>
  <c r="AJ22" i="10"/>
  <c r="AJ42" i="10"/>
  <c r="AJ94" i="6"/>
  <c r="AJ101" i="6"/>
  <c r="AJ107" i="6"/>
  <c r="AI18" i="37"/>
  <c r="AI22" i="13"/>
  <c r="AI30" i="13"/>
  <c r="AI84" i="12"/>
  <c r="AI62" i="12"/>
  <c r="AH224" i="6"/>
  <c r="AH203" i="6"/>
  <c r="N17" i="31"/>
  <c r="O11" i="16"/>
  <c r="AJ3" i="40"/>
  <c r="AJ3" i="37"/>
  <c r="AJ3" i="34"/>
  <c r="AJ3" i="31"/>
  <c r="AJ3" i="28"/>
  <c r="AJ3" i="22"/>
  <c r="AJ3" i="21"/>
  <c r="AJ3" i="20"/>
  <c r="AJ3" i="18"/>
  <c r="AJ3" i="19"/>
  <c r="AJ3" i="17"/>
  <c r="AJ3" i="16"/>
  <c r="AJ3" i="15"/>
  <c r="AJ3" i="14"/>
  <c r="AJ3" i="13"/>
  <c r="AJ3" i="11"/>
  <c r="AJ3" i="12"/>
  <c r="AJ3" i="10"/>
  <c r="AJ3" i="9"/>
  <c r="AJ3" i="7"/>
  <c r="AJ3" i="8"/>
  <c r="AJ59" i="6"/>
  <c r="AJ79" i="6"/>
  <c r="AJ39" i="6"/>
  <c r="AJ3" i="6"/>
  <c r="AJ99" i="6"/>
  <c r="AJ14" i="37"/>
  <c r="AJ72" i="12"/>
  <c r="AJ76" i="12"/>
  <c r="AJ77" i="12" s="1"/>
  <c r="AJ64" i="12"/>
  <c r="O39" i="16" l="1"/>
  <c r="O40" i="16" s="1"/>
  <c r="AJ18" i="37"/>
  <c r="AJ30" i="13"/>
  <c r="AJ84" i="12"/>
  <c r="AJ22" i="13"/>
  <c r="AJ62" i="12"/>
  <c r="AK34" i="6"/>
  <c r="AK41" i="6"/>
  <c r="AK47" i="6"/>
  <c r="AJ2" i="40"/>
  <c r="AJ2" i="37"/>
  <c r="AJ2" i="34"/>
  <c r="AJ2" i="31"/>
  <c r="AJ2" i="28"/>
  <c r="AJ2" i="22"/>
  <c r="AJ60" i="20"/>
  <c r="AJ61" i="20" s="1"/>
  <c r="AJ67" i="20" s="1"/>
  <c r="AJ2" i="21"/>
  <c r="AJ2" i="19"/>
  <c r="AJ2" i="18"/>
  <c r="AJ2" i="17"/>
  <c r="AJ2" i="20"/>
  <c r="AJ2" i="16"/>
  <c r="AJ2" i="14"/>
  <c r="AJ2" i="15"/>
  <c r="AJ2" i="13"/>
  <c r="AJ2" i="10"/>
  <c r="AJ2" i="9"/>
  <c r="AJ2" i="12"/>
  <c r="AJ2" i="7"/>
  <c r="AJ233" i="6"/>
  <c r="AJ235" i="6" s="1"/>
  <c r="AJ21" i="17" s="1"/>
  <c r="AJ209" i="6"/>
  <c r="AJ2" i="8"/>
  <c r="AJ319" i="6"/>
  <c r="AJ321" i="6" s="1"/>
  <c r="AJ313" i="6"/>
  <c r="AJ2" i="11"/>
  <c r="AJ241" i="6"/>
  <c r="AJ243" i="6" s="1"/>
  <c r="AJ20" i="16" s="1"/>
  <c r="AJ282" i="6"/>
  <c r="AJ284" i="6" s="1"/>
  <c r="AJ276" i="6" s="1"/>
  <c r="AJ277" i="6" s="1"/>
  <c r="AJ270" i="6" s="1"/>
  <c r="AJ52" i="6"/>
  <c r="AJ182" i="6"/>
  <c r="AJ184" i="6" s="1"/>
  <c r="AJ189" i="6" s="1"/>
  <c r="AJ190" i="6" s="1"/>
  <c r="AJ194" i="6" s="1"/>
  <c r="AJ176" i="6"/>
  <c r="AJ177" i="6" s="1"/>
  <c r="AJ147" i="6"/>
  <c r="AJ249" i="6"/>
  <c r="AJ251" i="6" s="1"/>
  <c r="AJ21" i="18" s="1"/>
  <c r="AJ72" i="6"/>
  <c r="AJ120" i="6"/>
  <c r="AJ122" i="6" s="1"/>
  <c r="AJ127" i="6" s="1"/>
  <c r="AJ128" i="6" s="1"/>
  <c r="AJ132" i="6" s="1"/>
  <c r="AJ114" i="6"/>
  <c r="AJ115" i="6" s="1"/>
  <c r="AJ92" i="6"/>
  <c r="AJ2" i="6"/>
  <c r="AJ32" i="6"/>
  <c r="AK94" i="6"/>
  <c r="AK101" i="6"/>
  <c r="AK107" i="6"/>
  <c r="AI8" i="37"/>
  <c r="AI34" i="10"/>
  <c r="AI21" i="10"/>
  <c r="AI41" i="10"/>
  <c r="AI43" i="10" s="1"/>
  <c r="AI25" i="14" s="1"/>
  <c r="AI26" i="14" s="1"/>
  <c r="AI16" i="12"/>
  <c r="AK59" i="20"/>
  <c r="AK53" i="20"/>
  <c r="AK54" i="20" s="1"/>
  <c r="AK58" i="20" s="1"/>
  <c r="AK242" i="6"/>
  <c r="AK183" i="6"/>
  <c r="AK290" i="6"/>
  <c r="AK291" i="6" s="1"/>
  <c r="AK283" i="6"/>
  <c r="AK250" i="6"/>
  <c r="AK121" i="6"/>
  <c r="AK234" i="6"/>
  <c r="AK18" i="6"/>
  <c r="AK19" i="6" s="1"/>
  <c r="AK2" i="4" s="1"/>
  <c r="Q28" i="16"/>
  <c r="Q20" i="34" s="1"/>
  <c r="Q14" i="16"/>
  <c r="P16" i="37"/>
  <c r="P63" i="12"/>
  <c r="P65" i="12" s="1"/>
  <c r="P71" i="12"/>
  <c r="P73" i="12" s="1"/>
  <c r="P10" i="37"/>
  <c r="P24" i="12"/>
  <c r="P26" i="12" s="1"/>
  <c r="P31" i="12" s="1"/>
  <c r="Q20" i="10"/>
  <c r="AL4" i="40"/>
  <c r="AL4" i="37"/>
  <c r="AL4" i="34"/>
  <c r="AL4" i="28"/>
  <c r="AL4" i="31"/>
  <c r="AL4" i="21"/>
  <c r="AL4" i="22"/>
  <c r="AL10" i="21"/>
  <c r="AL74" i="20"/>
  <c r="AL32" i="20"/>
  <c r="AL28" i="19"/>
  <c r="AL4" i="20"/>
  <c r="AL4" i="18"/>
  <c r="AL4" i="19"/>
  <c r="AL10" i="18"/>
  <c r="AL10" i="17"/>
  <c r="AL40" i="15"/>
  <c r="AL27" i="15"/>
  <c r="AL10" i="16"/>
  <c r="AL4" i="17"/>
  <c r="AL4" i="14"/>
  <c r="AL69" i="12"/>
  <c r="AL19" i="13"/>
  <c r="AL4" i="13"/>
  <c r="AL4" i="15"/>
  <c r="AL27" i="13"/>
  <c r="AL4" i="16"/>
  <c r="AL4" i="12"/>
  <c r="AL46" i="12"/>
  <c r="AL59" i="12"/>
  <c r="AL18" i="12"/>
  <c r="AL23" i="11"/>
  <c r="AL82" i="12"/>
  <c r="AL4" i="11"/>
  <c r="AL19" i="10"/>
  <c r="AL35" i="9"/>
  <c r="AL4" i="8"/>
  <c r="AL320" i="6"/>
  <c r="AL4" i="7"/>
  <c r="AL202" i="6"/>
  <c r="AL312" i="6"/>
  <c r="AL4" i="9"/>
  <c r="AL331" i="6"/>
  <c r="AL332" i="6" s="1"/>
  <c r="AL188" i="6"/>
  <c r="AL346" i="6"/>
  <c r="AL347" i="6" s="1"/>
  <c r="AL296" i="6"/>
  <c r="AL297" i="6" s="1"/>
  <c r="AL259" i="6"/>
  <c r="AL10" i="9"/>
  <c r="AL336" i="6"/>
  <c r="AL337" i="6" s="1"/>
  <c r="AL275" i="6"/>
  <c r="AL73" i="6"/>
  <c r="AL301" i="6"/>
  <c r="AL302" i="6" s="1"/>
  <c r="AL80" i="6"/>
  <c r="AL4" i="6"/>
  <c r="AL140" i="6"/>
  <c r="AL86" i="6"/>
  <c r="AL33" i="6"/>
  <c r="AL11" i="6"/>
  <c r="AL12" i="6" s="1"/>
  <c r="AL12" i="10"/>
  <c r="AL93" i="6"/>
  <c r="AL40" i="6"/>
  <c r="AM28" i="6"/>
  <c r="AM4" i="4" s="1"/>
  <c r="AL351" i="6"/>
  <c r="AL352" i="6" s="1"/>
  <c r="AL126" i="6"/>
  <c r="AL100" i="6"/>
  <c r="AL4" i="10"/>
  <c r="AL106" i="6"/>
  <c r="AL53" i="6"/>
  <c r="AL60" i="6"/>
  <c r="AL66" i="6"/>
  <c r="AL46" i="6"/>
  <c r="AL23" i="6"/>
  <c r="AL24" i="6" s="1"/>
  <c r="AL3" i="4" s="1"/>
  <c r="AL35" i="10"/>
  <c r="AI61" i="6"/>
  <c r="AI67" i="6"/>
  <c r="AI54" i="6"/>
  <c r="O33" i="17"/>
  <c r="O42" i="17"/>
  <c r="O46" i="17"/>
  <c r="O47" i="17" s="1"/>
  <c r="AH19" i="37"/>
  <c r="AI83" i="12"/>
  <c r="AI85" i="12" s="1"/>
  <c r="V25" i="12"/>
  <c r="O40" i="18"/>
  <c r="O41" i="18" s="1"/>
  <c r="O27" i="18"/>
  <c r="O28" i="18" s="1"/>
  <c r="P16" i="19"/>
  <c r="P17" i="19" s="1"/>
  <c r="P42" i="15"/>
  <c r="P20" i="15"/>
  <c r="P25" i="11"/>
  <c r="AK3" i="40"/>
  <c r="AK3" i="37"/>
  <c r="AK3" i="34"/>
  <c r="AK3" i="31"/>
  <c r="AK3" i="28"/>
  <c r="AK3" i="22"/>
  <c r="AK3" i="21"/>
  <c r="AK3" i="20"/>
  <c r="AK3" i="19"/>
  <c r="AK3" i="18"/>
  <c r="AK3" i="16"/>
  <c r="AK3" i="17"/>
  <c r="AK3" i="14"/>
  <c r="AK3" i="15"/>
  <c r="AK3" i="13"/>
  <c r="AK3" i="12"/>
  <c r="AK3" i="11"/>
  <c r="AK3" i="10"/>
  <c r="AK3" i="8"/>
  <c r="AK3" i="9"/>
  <c r="AK3" i="7"/>
  <c r="AK59" i="6"/>
  <c r="AK79" i="6"/>
  <c r="AK99" i="6"/>
  <c r="AK3" i="6"/>
  <c r="AK39" i="6"/>
  <c r="AK314" i="6"/>
  <c r="AK14" i="37"/>
  <c r="AK76" i="12"/>
  <c r="AK77" i="12" s="1"/>
  <c r="AK72" i="12"/>
  <c r="AK64" i="12"/>
  <c r="AJ40" i="12"/>
  <c r="AJ13" i="10"/>
  <c r="AJ14" i="10" s="1"/>
  <c r="AJ32" i="12"/>
  <c r="U29" i="13"/>
  <c r="U31" i="13" s="1"/>
  <c r="U14" i="13"/>
  <c r="U13" i="28" s="1"/>
  <c r="AJ26" i="31"/>
  <c r="AK11" i="21"/>
  <c r="AK13" i="21" s="1"/>
  <c r="AJ29" i="9"/>
  <c r="AK9" i="37"/>
  <c r="AK22" i="10"/>
  <c r="AK42" i="10"/>
  <c r="AK17" i="12"/>
  <c r="AK74" i="6"/>
  <c r="AK81" i="6"/>
  <c r="AK87" i="6"/>
  <c r="AI141" i="6"/>
  <c r="AI162" i="6"/>
  <c r="AH34" i="15"/>
  <c r="AH27" i="14"/>
  <c r="AH9" i="28" s="1"/>
  <c r="AH49" i="15"/>
  <c r="AH12" i="14"/>
  <c r="AI203" i="6"/>
  <c r="AI224" i="6"/>
  <c r="AK26" i="31" l="1"/>
  <c r="AL11" i="21"/>
  <c r="AL13" i="21" s="1"/>
  <c r="AK29" i="9"/>
  <c r="O16" i="28"/>
  <c r="O45" i="16"/>
  <c r="O46" i="16" s="1"/>
  <c r="O41" i="16"/>
  <c r="O17" i="28" s="1"/>
  <c r="O32" i="16"/>
  <c r="AL34" i="6"/>
  <c r="AL41" i="6"/>
  <c r="AL47" i="6"/>
  <c r="P17" i="37"/>
  <c r="Q70" i="12"/>
  <c r="P17" i="11"/>
  <c r="P18" i="11" s="1"/>
  <c r="AI34" i="15"/>
  <c r="AI49" i="15"/>
  <c r="AI12" i="14"/>
  <c r="AI27" i="14"/>
  <c r="AI9" i="28" s="1"/>
  <c r="P21" i="19"/>
  <c r="P43" i="15"/>
  <c r="P45" i="15" s="1"/>
  <c r="P21" i="15"/>
  <c r="R22" i="15" s="1"/>
  <c r="AL9" i="37"/>
  <c r="AL42" i="10"/>
  <c r="AL17" i="12"/>
  <c r="AL22" i="10"/>
  <c r="Q28" i="10"/>
  <c r="P15" i="37"/>
  <c r="Q60" i="12"/>
  <c r="AJ67" i="6"/>
  <c r="AJ54" i="6"/>
  <c r="AJ61" i="6"/>
  <c r="AI19" i="37"/>
  <c r="AJ83" i="12"/>
  <c r="AJ85" i="12" s="1"/>
  <c r="AL53" i="20"/>
  <c r="AL54" i="20" s="1"/>
  <c r="AL58" i="20" s="1"/>
  <c r="AL59" i="20"/>
  <c r="AL242" i="6"/>
  <c r="AL183" i="6"/>
  <c r="AL290" i="6"/>
  <c r="AL291" i="6" s="1"/>
  <c r="AL283" i="6"/>
  <c r="AL250" i="6"/>
  <c r="AL234" i="6"/>
  <c r="AL121" i="6"/>
  <c r="AL18" i="6"/>
  <c r="AL19" i="6" s="1"/>
  <c r="AL2" i="4" s="1"/>
  <c r="AK32" i="12"/>
  <c r="AK40" i="12"/>
  <c r="AK13" i="10"/>
  <c r="AK14" i="10" s="1"/>
  <c r="AJ203" i="6"/>
  <c r="AJ224" i="6"/>
  <c r="O29" i="18"/>
  <c r="O22" i="34" s="1"/>
  <c r="O14" i="18"/>
  <c r="AL81" i="6"/>
  <c r="AL87" i="6"/>
  <c r="AL74" i="6"/>
  <c r="V28" i="13"/>
  <c r="U32" i="13"/>
  <c r="U9" i="31" s="1"/>
  <c r="O33" i="18"/>
  <c r="O46" i="18"/>
  <c r="O47" i="18" s="1"/>
  <c r="O42" i="18"/>
  <c r="AL3" i="40"/>
  <c r="AL3" i="37"/>
  <c r="AL3" i="34"/>
  <c r="AL3" i="31"/>
  <c r="AL3" i="28"/>
  <c r="AL3" i="21"/>
  <c r="AL3" i="22"/>
  <c r="AL3" i="20"/>
  <c r="AL3" i="19"/>
  <c r="AL3" i="17"/>
  <c r="AL3" i="18"/>
  <c r="AL3" i="16"/>
  <c r="AL3" i="14"/>
  <c r="AL3" i="15"/>
  <c r="AL3" i="13"/>
  <c r="AL3" i="11"/>
  <c r="AL3" i="10"/>
  <c r="AL3" i="12"/>
  <c r="AL3" i="9"/>
  <c r="AL3" i="7"/>
  <c r="AL3" i="8"/>
  <c r="AL79" i="6"/>
  <c r="AL99" i="6"/>
  <c r="AL59" i="6"/>
  <c r="AL3" i="6"/>
  <c r="AL39" i="6"/>
  <c r="AL94" i="6"/>
  <c r="AL101" i="6"/>
  <c r="AL107" i="6"/>
  <c r="AL14" i="37"/>
  <c r="AL76" i="12"/>
  <c r="AL77" i="12" s="1"/>
  <c r="AL64" i="12"/>
  <c r="AL72" i="12"/>
  <c r="AK2" i="40"/>
  <c r="AK2" i="37"/>
  <c r="AK2" i="34"/>
  <c r="AK2" i="31"/>
  <c r="AK2" i="28"/>
  <c r="AK2" i="21"/>
  <c r="AK2" i="22"/>
  <c r="AK60" i="20"/>
  <c r="AK2" i="20"/>
  <c r="AK2" i="19"/>
  <c r="AK2" i="18"/>
  <c r="AK2" i="17"/>
  <c r="AK2" i="16"/>
  <c r="AK2" i="15"/>
  <c r="AK2" i="14"/>
  <c r="AK2" i="13"/>
  <c r="AK2" i="10"/>
  <c r="AK2" i="12"/>
  <c r="AK2" i="8"/>
  <c r="AK2" i="11"/>
  <c r="AK2" i="7"/>
  <c r="AK233" i="6"/>
  <c r="AK235" i="6" s="1"/>
  <c r="AK21" i="17" s="1"/>
  <c r="AK319" i="6"/>
  <c r="AK321" i="6" s="1"/>
  <c r="AK313" i="6"/>
  <c r="AL314" i="6" s="1"/>
  <c r="AK241" i="6"/>
  <c r="AK243" i="6" s="1"/>
  <c r="AK20" i="16" s="1"/>
  <c r="AK182" i="6"/>
  <c r="AK184" i="6" s="1"/>
  <c r="AK189" i="6" s="1"/>
  <c r="AK190" i="6" s="1"/>
  <c r="AK194" i="6" s="1"/>
  <c r="AK282" i="6"/>
  <c r="AK284" i="6" s="1"/>
  <c r="AK276" i="6" s="1"/>
  <c r="AK277" i="6" s="1"/>
  <c r="AK270" i="6" s="1"/>
  <c r="AK2" i="9"/>
  <c r="AK249" i="6"/>
  <c r="AK251" i="6" s="1"/>
  <c r="AK21" i="18" s="1"/>
  <c r="AK176" i="6"/>
  <c r="AK177" i="6" s="1"/>
  <c r="AK147" i="6"/>
  <c r="AK72" i="6"/>
  <c r="AK120" i="6"/>
  <c r="AK122" i="6" s="1"/>
  <c r="AK127" i="6" s="1"/>
  <c r="AK128" i="6" s="1"/>
  <c r="AK132" i="6" s="1"/>
  <c r="AK114" i="6"/>
  <c r="AK115" i="6" s="1"/>
  <c r="AK92" i="6"/>
  <c r="AK209" i="6"/>
  <c r="AK2" i="6"/>
  <c r="AK32" i="6"/>
  <c r="AK52" i="6"/>
  <c r="AK61" i="20"/>
  <c r="AK67" i="20" s="1"/>
  <c r="AJ141" i="6"/>
  <c r="AJ162" i="6"/>
  <c r="AJ8" i="37"/>
  <c r="AJ16" i="12"/>
  <c r="AJ34" i="10"/>
  <c r="AJ21" i="10"/>
  <c r="AJ41" i="10"/>
  <c r="AJ43" i="10" s="1"/>
  <c r="AJ25" i="14" s="1"/>
  <c r="AJ26" i="14" s="1"/>
  <c r="AK18" i="37"/>
  <c r="AK30" i="13"/>
  <c r="AK84" i="12"/>
  <c r="AK22" i="13"/>
  <c r="AK62" i="12"/>
  <c r="O48" i="17"/>
  <c r="O23" i="34" s="1"/>
  <c r="O34" i="17"/>
  <c r="O35" i="17" s="1"/>
  <c r="O13" i="17" s="1"/>
  <c r="O15" i="17" s="1"/>
  <c r="AM4" i="40"/>
  <c r="AM4" i="37"/>
  <c r="AM4" i="34"/>
  <c r="AM4" i="31"/>
  <c r="AM4" i="28"/>
  <c r="AM4" i="22"/>
  <c r="AM10" i="21"/>
  <c r="AM4" i="21"/>
  <c r="AM74" i="20"/>
  <c r="AM28" i="19"/>
  <c r="AM4" i="20"/>
  <c r="AM4" i="18"/>
  <c r="AM32" i="20"/>
  <c r="AM4" i="19"/>
  <c r="AM10" i="18"/>
  <c r="AM10" i="17"/>
  <c r="AM40" i="15"/>
  <c r="AM10" i="16"/>
  <c r="AM4" i="17"/>
  <c r="AM4" i="16"/>
  <c r="AM4" i="14"/>
  <c r="AM4" i="15"/>
  <c r="AM69" i="12"/>
  <c r="AM19" i="13"/>
  <c r="AM4" i="13"/>
  <c r="AM27" i="13"/>
  <c r="AM46" i="12"/>
  <c r="AM82" i="12"/>
  <c r="AM18" i="12"/>
  <c r="AM23" i="11"/>
  <c r="AM4" i="11"/>
  <c r="AM19" i="10"/>
  <c r="AM27" i="15"/>
  <c r="AM59" i="12"/>
  <c r="AM4" i="12"/>
  <c r="AM12" i="10"/>
  <c r="AM4" i="10"/>
  <c r="AM4" i="7"/>
  <c r="AM312" i="6"/>
  <c r="AM4" i="9"/>
  <c r="AM331" i="6"/>
  <c r="AM332" i="6" s="1"/>
  <c r="AM188" i="6"/>
  <c r="AM346" i="6"/>
  <c r="AM347" i="6" s="1"/>
  <c r="AM296" i="6"/>
  <c r="AM297" i="6" s="1"/>
  <c r="AM259" i="6"/>
  <c r="AM10" i="9"/>
  <c r="AM336" i="6"/>
  <c r="AM337" i="6" s="1"/>
  <c r="AM275" i="6"/>
  <c r="AM351" i="6"/>
  <c r="AM352" i="6" s="1"/>
  <c r="AM301" i="6"/>
  <c r="AM302" i="6" s="1"/>
  <c r="AM80" i="6"/>
  <c r="AM140" i="6"/>
  <c r="AM86" i="6"/>
  <c r="AM33" i="6"/>
  <c r="AM11" i="6"/>
  <c r="AM12" i="6" s="1"/>
  <c r="AM93" i="6"/>
  <c r="AM40" i="6"/>
  <c r="AN28" i="6"/>
  <c r="AN4" i="4" s="1"/>
  <c r="AM202" i="6"/>
  <c r="AM126" i="6"/>
  <c r="AM100" i="6"/>
  <c r="AM46" i="6"/>
  <c r="AM106" i="6"/>
  <c r="AM53" i="6"/>
  <c r="AM4" i="8"/>
  <c r="AM60" i="6"/>
  <c r="AM35" i="9"/>
  <c r="AM66" i="6"/>
  <c r="AM320" i="6"/>
  <c r="AM23" i="6"/>
  <c r="AM24" i="6" s="1"/>
  <c r="AM3" i="4" s="1"/>
  <c r="AM4" i="6"/>
  <c r="AM73" i="6"/>
  <c r="AM35" i="10"/>
  <c r="R8" i="34" l="1"/>
  <c r="R44" i="15"/>
  <c r="P10" i="31"/>
  <c r="Q41" i="15"/>
  <c r="AL26" i="31"/>
  <c r="AM11" i="21"/>
  <c r="AL29" i="9"/>
  <c r="O16" i="31"/>
  <c r="P11" i="17"/>
  <c r="AM59" i="20"/>
  <c r="AM53" i="20"/>
  <c r="AM54" i="20" s="1"/>
  <c r="AM58" i="20" s="1"/>
  <c r="AM242" i="6"/>
  <c r="AM290" i="6"/>
  <c r="AM291" i="6" s="1"/>
  <c r="AM283" i="6"/>
  <c r="AM250" i="6"/>
  <c r="AM234" i="6"/>
  <c r="AM121" i="6"/>
  <c r="AM18" i="6"/>
  <c r="AM19" i="6" s="1"/>
  <c r="AM2" i="4" s="1"/>
  <c r="AM183" i="6"/>
  <c r="AM87" i="6"/>
  <c r="AM74" i="6"/>
  <c r="AM81" i="6"/>
  <c r="AK203" i="6"/>
  <c r="AK224" i="6"/>
  <c r="O34" i="18"/>
  <c r="O35" i="18" s="1"/>
  <c r="O13" i="18" s="1"/>
  <c r="O15" i="18" s="1"/>
  <c r="O48" i="18"/>
  <c r="O25" i="34" s="1"/>
  <c r="AL40" i="12"/>
  <c r="AL32" i="12"/>
  <c r="AL13" i="10"/>
  <c r="AL14" i="10" s="1"/>
  <c r="O47" i="16"/>
  <c r="O33" i="16"/>
  <c r="O34" i="16" s="1"/>
  <c r="O13" i="16" s="1"/>
  <c r="O15" i="16" s="1"/>
  <c r="AM3" i="40"/>
  <c r="AM3" i="37"/>
  <c r="AM3" i="34"/>
  <c r="AM3" i="31"/>
  <c r="AM3" i="21"/>
  <c r="AM3" i="22"/>
  <c r="AM3" i="28"/>
  <c r="AM3" i="20"/>
  <c r="AM3" i="19"/>
  <c r="AM3" i="18"/>
  <c r="AM3" i="16"/>
  <c r="AM3" i="17"/>
  <c r="AM3" i="15"/>
  <c r="AM3" i="14"/>
  <c r="AM3" i="11"/>
  <c r="AM3" i="10"/>
  <c r="AM3" i="12"/>
  <c r="AM3" i="13"/>
  <c r="AM3" i="7"/>
  <c r="AM3" i="8"/>
  <c r="AM79" i="6"/>
  <c r="AM39" i="6"/>
  <c r="AM99" i="6"/>
  <c r="AM3" i="9"/>
  <c r="AM59" i="6"/>
  <c r="AM3" i="6"/>
  <c r="AM14" i="37"/>
  <c r="AM64" i="12"/>
  <c r="AM72" i="12"/>
  <c r="AM76" i="12"/>
  <c r="AM77" i="12" s="1"/>
  <c r="AL18" i="37"/>
  <c r="AL22" i="13"/>
  <c r="AL30" i="13"/>
  <c r="AL62" i="12"/>
  <c r="AL84" i="12"/>
  <c r="P8" i="28"/>
  <c r="P19" i="16"/>
  <c r="P21" i="16" s="1"/>
  <c r="P26" i="11"/>
  <c r="P27" i="11" s="1"/>
  <c r="AJ49" i="15"/>
  <c r="AJ34" i="15"/>
  <c r="AJ27" i="14"/>
  <c r="AJ9" i="28" s="1"/>
  <c r="AJ12" i="14"/>
  <c r="AL2" i="40"/>
  <c r="AL2" i="37"/>
  <c r="AL2" i="34"/>
  <c r="AL2" i="28"/>
  <c r="AL2" i="31"/>
  <c r="AL2" i="21"/>
  <c r="AL2" i="22"/>
  <c r="AL60" i="20"/>
  <c r="AL2" i="20"/>
  <c r="AL2" i="18"/>
  <c r="AL2" i="19"/>
  <c r="AL2" i="17"/>
  <c r="AL2" i="16"/>
  <c r="AL2" i="14"/>
  <c r="AL2" i="15"/>
  <c r="AL2" i="12"/>
  <c r="AL2" i="13"/>
  <c r="AL2" i="11"/>
  <c r="AL319" i="6"/>
  <c r="AL321" i="6" s="1"/>
  <c r="AL313" i="6"/>
  <c r="AM314" i="6" s="1"/>
  <c r="AL2" i="8"/>
  <c r="AL241" i="6"/>
  <c r="AL243" i="6" s="1"/>
  <c r="AL20" i="16" s="1"/>
  <c r="AL182" i="6"/>
  <c r="AL184" i="6" s="1"/>
  <c r="AL189" i="6" s="1"/>
  <c r="AL190" i="6" s="1"/>
  <c r="AL194" i="6" s="1"/>
  <c r="AL176" i="6"/>
  <c r="AL177" i="6" s="1"/>
  <c r="AL282" i="6"/>
  <c r="AL284" i="6" s="1"/>
  <c r="AL276" i="6" s="1"/>
  <c r="AL277" i="6" s="1"/>
  <c r="AL270" i="6" s="1"/>
  <c r="AL2" i="9"/>
  <c r="AL249" i="6"/>
  <c r="AL251" i="6" s="1"/>
  <c r="AL21" i="18" s="1"/>
  <c r="AL2" i="10"/>
  <c r="AL147" i="6"/>
  <c r="AL72" i="6"/>
  <c r="AL233" i="6"/>
  <c r="AL235" i="6" s="1"/>
  <c r="AL21" i="17" s="1"/>
  <c r="AL120" i="6"/>
  <c r="AL122" i="6" s="1"/>
  <c r="AL127" i="6" s="1"/>
  <c r="AL128" i="6" s="1"/>
  <c r="AL132" i="6" s="1"/>
  <c r="AL32" i="6"/>
  <c r="AL114" i="6"/>
  <c r="AL115" i="6" s="1"/>
  <c r="AL92" i="6"/>
  <c r="AL209" i="6"/>
  <c r="AL52" i="6"/>
  <c r="AL2" i="7"/>
  <c r="AL2" i="6"/>
  <c r="AM9" i="37"/>
  <c r="AM17" i="12"/>
  <c r="AM42" i="10"/>
  <c r="AM22" i="10"/>
  <c r="AM13" i="21"/>
  <c r="AK141" i="6"/>
  <c r="AK162" i="6"/>
  <c r="AK8" i="37"/>
  <c r="AK16" i="12"/>
  <c r="AK21" i="10"/>
  <c r="AK41" i="10"/>
  <c r="AK43" i="10" s="1"/>
  <c r="AK25" i="14" s="1"/>
  <c r="AK26" i="14" s="1"/>
  <c r="AK34" i="10"/>
  <c r="AL61" i="20"/>
  <c r="AL67" i="20" s="1"/>
  <c r="AM41" i="6"/>
  <c r="AM47" i="6"/>
  <c r="AM34" i="6"/>
  <c r="AJ19" i="37"/>
  <c r="AK83" i="12"/>
  <c r="AK85" i="12" s="1"/>
  <c r="AN4" i="40"/>
  <c r="AN4" i="37"/>
  <c r="AN4" i="34"/>
  <c r="AN4" i="31"/>
  <c r="AN4" i="28"/>
  <c r="AN4" i="22"/>
  <c r="AN74" i="20"/>
  <c r="AN4" i="21"/>
  <c r="AN10" i="21"/>
  <c r="AN32" i="20"/>
  <c r="AN28" i="19"/>
  <c r="AN4" i="20"/>
  <c r="AN10" i="18"/>
  <c r="AN4" i="18"/>
  <c r="AN4" i="19"/>
  <c r="AN10" i="17"/>
  <c r="AN4" i="17"/>
  <c r="AN4" i="16"/>
  <c r="AN10" i="16"/>
  <c r="AN4" i="15"/>
  <c r="AN27" i="15"/>
  <c r="AN4" i="14"/>
  <c r="AN19" i="13"/>
  <c r="AN4" i="13"/>
  <c r="AN27" i="13"/>
  <c r="AN82" i="12"/>
  <c r="AN40" i="15"/>
  <c r="AN69" i="12"/>
  <c r="AN46" i="12"/>
  <c r="AN59" i="12"/>
  <c r="AN10" i="9"/>
  <c r="AN23" i="11"/>
  <c r="AN4" i="11"/>
  <c r="AN19" i="10"/>
  <c r="AN18" i="12"/>
  <c r="AN4" i="12"/>
  <c r="AN12" i="10"/>
  <c r="AN4" i="10"/>
  <c r="AN4" i="9"/>
  <c r="AN4" i="7"/>
  <c r="AN312" i="6"/>
  <c r="AN331" i="6"/>
  <c r="AN332" i="6" s="1"/>
  <c r="AN188" i="6"/>
  <c r="AN346" i="6"/>
  <c r="AN347" i="6" s="1"/>
  <c r="AN296" i="6"/>
  <c r="AN297" i="6" s="1"/>
  <c r="AN259" i="6"/>
  <c r="AN336" i="6"/>
  <c r="AN337" i="6" s="1"/>
  <c r="AN275" i="6"/>
  <c r="AN351" i="6"/>
  <c r="AN352" i="6" s="1"/>
  <c r="AN301" i="6"/>
  <c r="AN302" i="6" s="1"/>
  <c r="AN35" i="9"/>
  <c r="AN4" i="8"/>
  <c r="AN320" i="6"/>
  <c r="AN140" i="6"/>
  <c r="AN86" i="6"/>
  <c r="AN93" i="6"/>
  <c r="AN40" i="6"/>
  <c r="AO28" i="6"/>
  <c r="AO4" i="4" s="1"/>
  <c r="AN202" i="6"/>
  <c r="AN126" i="6"/>
  <c r="AN100" i="6"/>
  <c r="AN46" i="6"/>
  <c r="AN106" i="6"/>
  <c r="AN53" i="6"/>
  <c r="AN23" i="6"/>
  <c r="AN24" i="6" s="1"/>
  <c r="AN3" i="4" s="1"/>
  <c r="AN60" i="6"/>
  <c r="AN66" i="6"/>
  <c r="AN73" i="6"/>
  <c r="AN33" i="6"/>
  <c r="AN11" i="6"/>
  <c r="AN12" i="6" s="1"/>
  <c r="AN4" i="6"/>
  <c r="AN80" i="6"/>
  <c r="AN35" i="10"/>
  <c r="AM94" i="6"/>
  <c r="AM101" i="6"/>
  <c r="AM107" i="6"/>
  <c r="AK54" i="6"/>
  <c r="AK61" i="6"/>
  <c r="AK67" i="6"/>
  <c r="O18" i="28"/>
  <c r="Q27" i="10"/>
  <c r="Q29" i="10" s="1"/>
  <c r="O18" i="31" l="1"/>
  <c r="P11" i="18"/>
  <c r="AL54" i="6"/>
  <c r="AL61" i="6"/>
  <c r="AL67" i="6"/>
  <c r="Q53" i="12"/>
  <c r="Q54" i="12" s="1"/>
  <c r="Q11" i="11"/>
  <c r="Q12" i="11" s="1"/>
  <c r="Q23" i="10"/>
  <c r="Q24" i="10" s="1"/>
  <c r="AM26" i="31"/>
  <c r="AN11" i="21"/>
  <c r="AN13" i="21" s="1"/>
  <c r="AM29" i="9"/>
  <c r="AL141" i="6"/>
  <c r="AL162" i="6"/>
  <c r="AN14" i="37"/>
  <c r="AN64" i="12"/>
  <c r="AN72" i="12"/>
  <c r="AN76" i="12"/>
  <c r="AN77" i="12" s="1"/>
  <c r="AK49" i="15"/>
  <c r="AK12" i="14"/>
  <c r="AK34" i="15"/>
  <c r="AK27" i="14"/>
  <c r="AK9" i="28" s="1"/>
  <c r="O24" i="34"/>
  <c r="P40" i="17"/>
  <c r="P41" i="17" s="1"/>
  <c r="AO4" i="40"/>
  <c r="AO4" i="37"/>
  <c r="AO4" i="34"/>
  <c r="AO4" i="31"/>
  <c r="AO4" i="22"/>
  <c r="AO10" i="21"/>
  <c r="AO4" i="28"/>
  <c r="AO4" i="21"/>
  <c r="AO74" i="20"/>
  <c r="AO32" i="20"/>
  <c r="AO4" i="20"/>
  <c r="AO10" i="18"/>
  <c r="AO4" i="19"/>
  <c r="AO10" i="17"/>
  <c r="AO28" i="19"/>
  <c r="AO10" i="16"/>
  <c r="AO4" i="18"/>
  <c r="AO4" i="16"/>
  <c r="AO4" i="17"/>
  <c r="AO4" i="14"/>
  <c r="AO4" i="15"/>
  <c r="AO27" i="15"/>
  <c r="AO40" i="15"/>
  <c r="AO19" i="13"/>
  <c r="AO4" i="13"/>
  <c r="AO27" i="13"/>
  <c r="AO82" i="12"/>
  <c r="AO46" i="12"/>
  <c r="AO59" i="12"/>
  <c r="AO69" i="12"/>
  <c r="AO4" i="12"/>
  <c r="AO23" i="11"/>
  <c r="AO4" i="11"/>
  <c r="AO19" i="10"/>
  <c r="AO18" i="12"/>
  <c r="AO12" i="10"/>
  <c r="AO4" i="10"/>
  <c r="AO35" i="9"/>
  <c r="AO4" i="8"/>
  <c r="AO331" i="6"/>
  <c r="AO332" i="6" s="1"/>
  <c r="AO4" i="9"/>
  <c r="AO346" i="6"/>
  <c r="AO347" i="6" s="1"/>
  <c r="AO296" i="6"/>
  <c r="AO297" i="6" s="1"/>
  <c r="AO259" i="6"/>
  <c r="AO336" i="6"/>
  <c r="AO337" i="6" s="1"/>
  <c r="AO275" i="6"/>
  <c r="AO10" i="9"/>
  <c r="AO351" i="6"/>
  <c r="AO352" i="6" s="1"/>
  <c r="AO301" i="6"/>
  <c r="AO302" i="6" s="1"/>
  <c r="AO320" i="6"/>
  <c r="AO202" i="6"/>
  <c r="AO4" i="7"/>
  <c r="AO93" i="6"/>
  <c r="AO126" i="6"/>
  <c r="AO100" i="6"/>
  <c r="AO46" i="6"/>
  <c r="AO106" i="6"/>
  <c r="AO53" i="6"/>
  <c r="AO23" i="6"/>
  <c r="AO24" i="6" s="1"/>
  <c r="AO3" i="4" s="1"/>
  <c r="AO188" i="6"/>
  <c r="AO60" i="6"/>
  <c r="AO66" i="6"/>
  <c r="AO73" i="6"/>
  <c r="AO312" i="6"/>
  <c r="AO80" i="6"/>
  <c r="AO140" i="6"/>
  <c r="AO33" i="6"/>
  <c r="AO40" i="6"/>
  <c r="AO11" i="6"/>
  <c r="AO12" i="6" s="1"/>
  <c r="AO4" i="6"/>
  <c r="AO86" i="6"/>
  <c r="AP28" i="6"/>
  <c r="AP4" i="4" s="1"/>
  <c r="AO35" i="10"/>
  <c r="AN47" i="6"/>
  <c r="AN34" i="6"/>
  <c r="AN41" i="6"/>
  <c r="AL224" i="6"/>
  <c r="AL203" i="6"/>
  <c r="P14" i="31"/>
  <c r="Q24" i="11"/>
  <c r="P19" i="34"/>
  <c r="P12" i="16"/>
  <c r="P26" i="16"/>
  <c r="R27" i="16" s="1"/>
  <c r="AM40" i="12"/>
  <c r="AM32" i="12"/>
  <c r="AM13" i="10"/>
  <c r="AM14" i="10" s="1"/>
  <c r="AN3" i="40"/>
  <c r="AN3" i="37"/>
  <c r="AN3" i="34"/>
  <c r="AN3" i="31"/>
  <c r="AN3" i="28"/>
  <c r="AN3" i="22"/>
  <c r="AN3" i="20"/>
  <c r="AN3" i="19"/>
  <c r="AN3" i="18"/>
  <c r="AN3" i="21"/>
  <c r="AN3" i="17"/>
  <c r="AN3" i="16"/>
  <c r="AN3" i="14"/>
  <c r="AN3" i="15"/>
  <c r="AN3" i="13"/>
  <c r="AN3" i="10"/>
  <c r="AN3" i="9"/>
  <c r="AN3" i="12"/>
  <c r="AN3" i="7"/>
  <c r="AN3" i="8"/>
  <c r="AN3" i="11"/>
  <c r="AN79" i="6"/>
  <c r="AN39" i="6"/>
  <c r="AN99" i="6"/>
  <c r="AN59" i="6"/>
  <c r="AN3" i="6"/>
  <c r="AN74" i="6"/>
  <c r="AN81" i="6"/>
  <c r="AN87" i="6"/>
  <c r="AL8" i="37"/>
  <c r="AL21" i="10"/>
  <c r="AL41" i="10"/>
  <c r="AL43" i="10" s="1"/>
  <c r="AL25" i="14" s="1"/>
  <c r="AL26" i="14" s="1"/>
  <c r="AL16" i="12"/>
  <c r="AL34" i="10"/>
  <c r="AN9" i="37"/>
  <c r="AN17" i="12"/>
  <c r="AN22" i="10"/>
  <c r="AN42" i="10"/>
  <c r="AN94" i="6"/>
  <c r="AN101" i="6"/>
  <c r="AN107" i="6"/>
  <c r="O17" i="31"/>
  <c r="P11" i="16"/>
  <c r="AN59" i="20"/>
  <c r="AN53" i="20"/>
  <c r="AN54" i="20" s="1"/>
  <c r="AN58" i="20" s="1"/>
  <c r="AN290" i="6"/>
  <c r="AN291" i="6" s="1"/>
  <c r="AN283" i="6"/>
  <c r="AN250" i="6"/>
  <c r="AN234" i="6"/>
  <c r="AN121" i="6"/>
  <c r="AN242" i="6"/>
  <c r="AN183" i="6"/>
  <c r="AN18" i="6"/>
  <c r="AN19" i="6" s="1"/>
  <c r="AN2" i="4" s="1"/>
  <c r="AK19" i="37"/>
  <c r="AL83" i="12"/>
  <c r="AL85" i="12" s="1"/>
  <c r="AM18" i="37"/>
  <c r="AM22" i="13"/>
  <c r="AM30" i="13"/>
  <c r="AM62" i="12"/>
  <c r="AM84" i="12"/>
  <c r="AM2" i="40"/>
  <c r="AM2" i="37"/>
  <c r="AM2" i="34"/>
  <c r="AM2" i="31"/>
  <c r="AM2" i="28"/>
  <c r="AM2" i="22"/>
  <c r="AM60" i="20"/>
  <c r="AM61" i="20" s="1"/>
  <c r="AM67" i="20" s="1"/>
  <c r="AM2" i="21"/>
  <c r="AM2" i="20"/>
  <c r="AM2" i="18"/>
  <c r="AM2" i="19"/>
  <c r="AM2" i="17"/>
  <c r="AM2" i="16"/>
  <c r="AM2" i="15"/>
  <c r="AM2" i="14"/>
  <c r="AM2" i="13"/>
  <c r="AM2" i="12"/>
  <c r="AM2" i="11"/>
  <c r="AM2" i="10"/>
  <c r="AM319" i="6"/>
  <c r="AM321" i="6" s="1"/>
  <c r="AM313" i="6"/>
  <c r="AN314" i="6" s="1"/>
  <c r="AM2" i="8"/>
  <c r="AM241" i="6"/>
  <c r="AM243" i="6" s="1"/>
  <c r="AM20" i="16" s="1"/>
  <c r="AM182" i="6"/>
  <c r="AM184" i="6" s="1"/>
  <c r="AM189" i="6" s="1"/>
  <c r="AM190" i="6" s="1"/>
  <c r="AM194" i="6" s="1"/>
  <c r="AM176" i="6"/>
  <c r="AM177" i="6" s="1"/>
  <c r="AM282" i="6"/>
  <c r="AM284" i="6" s="1"/>
  <c r="AM276" i="6" s="1"/>
  <c r="AM277" i="6" s="1"/>
  <c r="AM270" i="6" s="1"/>
  <c r="AM2" i="9"/>
  <c r="AM249" i="6"/>
  <c r="AM251" i="6" s="1"/>
  <c r="AM21" i="18" s="1"/>
  <c r="AM2" i="7"/>
  <c r="AM233" i="6"/>
  <c r="AM235" i="6" s="1"/>
  <c r="AM21" i="17" s="1"/>
  <c r="AM209" i="6"/>
  <c r="AM72" i="6"/>
  <c r="AM120" i="6"/>
  <c r="AM122" i="6" s="1"/>
  <c r="AM127" i="6" s="1"/>
  <c r="AM128" i="6" s="1"/>
  <c r="AM132" i="6" s="1"/>
  <c r="AM32" i="6"/>
  <c r="AM114" i="6"/>
  <c r="AM115" i="6" s="1"/>
  <c r="AM92" i="6"/>
  <c r="AM52" i="6"/>
  <c r="AM147" i="6"/>
  <c r="AM2" i="6"/>
  <c r="AN26" i="31" l="1"/>
  <c r="AO11" i="21"/>
  <c r="AN29" i="9"/>
  <c r="AL49" i="15"/>
  <c r="AL34" i="15"/>
  <c r="AL27" i="14"/>
  <c r="AL9" i="28" s="1"/>
  <c r="AL12" i="14"/>
  <c r="AO9" i="37"/>
  <c r="AO17" i="12"/>
  <c r="AO22" i="10"/>
  <c r="AO42" i="10"/>
  <c r="AO3" i="40"/>
  <c r="AO3" i="37"/>
  <c r="AO3" i="34"/>
  <c r="AO3" i="31"/>
  <c r="AO3" i="28"/>
  <c r="AO3" i="22"/>
  <c r="AO3" i="21"/>
  <c r="AO3" i="20"/>
  <c r="AO3" i="19"/>
  <c r="AO3" i="18"/>
  <c r="AO3" i="17"/>
  <c r="AO3" i="16"/>
  <c r="AO3" i="15"/>
  <c r="AO3" i="14"/>
  <c r="AO3" i="13"/>
  <c r="AO3" i="10"/>
  <c r="AO3" i="12"/>
  <c r="AO3" i="8"/>
  <c r="AO3" i="11"/>
  <c r="AO3" i="7"/>
  <c r="AO3" i="9"/>
  <c r="AO39" i="6"/>
  <c r="AO99" i="6"/>
  <c r="AO3" i="6"/>
  <c r="AO59" i="6"/>
  <c r="AO79" i="6"/>
  <c r="AO14" i="37"/>
  <c r="AO72" i="12"/>
  <c r="AO64" i="12"/>
  <c r="AO76" i="12"/>
  <c r="AO77" i="12" s="1"/>
  <c r="AM54" i="6"/>
  <c r="AM61" i="6"/>
  <c r="AM67" i="6"/>
  <c r="P39" i="16"/>
  <c r="P40" i="16" s="1"/>
  <c r="AO13" i="21"/>
  <c r="Q10" i="37"/>
  <c r="Q24" i="12"/>
  <c r="Q26" i="12" s="1"/>
  <c r="Q31" i="12" s="1"/>
  <c r="R20" i="10"/>
  <c r="AM162" i="6"/>
  <c r="AM141" i="6"/>
  <c r="R14" i="16"/>
  <c r="R28" i="16"/>
  <c r="R20" i="34" s="1"/>
  <c r="AP4" i="40"/>
  <c r="AP4" i="37"/>
  <c r="AP4" i="34"/>
  <c r="AP4" i="31"/>
  <c r="AP4" i="28"/>
  <c r="AP10" i="21"/>
  <c r="AP4" i="21"/>
  <c r="AP4" i="22"/>
  <c r="AP32" i="20"/>
  <c r="AP74" i="20"/>
  <c r="AP10" i="18"/>
  <c r="AP4" i="19"/>
  <c r="AP4" i="20"/>
  <c r="AP28" i="19"/>
  <c r="AP4" i="17"/>
  <c r="AP4" i="18"/>
  <c r="AP10" i="16"/>
  <c r="AP10" i="17"/>
  <c r="AP27" i="15"/>
  <c r="AP40" i="15"/>
  <c r="AP4" i="16"/>
  <c r="AP4" i="14"/>
  <c r="AP27" i="13"/>
  <c r="AP82" i="12"/>
  <c r="AP4" i="15"/>
  <c r="AP69" i="12"/>
  <c r="AP59" i="12"/>
  <c r="AP19" i="13"/>
  <c r="AP18" i="12"/>
  <c r="AP4" i="13"/>
  <c r="AP46" i="12"/>
  <c r="AP23" i="11"/>
  <c r="AP4" i="11"/>
  <c r="AP19" i="10"/>
  <c r="AP12" i="10"/>
  <c r="AP4" i="10"/>
  <c r="AP4" i="12"/>
  <c r="AP4" i="9"/>
  <c r="AP346" i="6"/>
  <c r="AP347" i="6" s="1"/>
  <c r="AP296" i="6"/>
  <c r="AP297" i="6" s="1"/>
  <c r="AP259" i="6"/>
  <c r="AP336" i="6"/>
  <c r="AP337" i="6" s="1"/>
  <c r="AP275" i="6"/>
  <c r="AP10" i="9"/>
  <c r="AP351" i="6"/>
  <c r="AP352" i="6" s="1"/>
  <c r="AP301" i="6"/>
  <c r="AP302" i="6" s="1"/>
  <c r="AP320" i="6"/>
  <c r="AP35" i="9"/>
  <c r="AP4" i="8"/>
  <c r="AP4" i="7"/>
  <c r="AP312" i="6"/>
  <c r="AP126" i="6"/>
  <c r="AP100" i="6"/>
  <c r="AP46" i="6"/>
  <c r="AP202" i="6"/>
  <c r="AP106" i="6"/>
  <c r="AP53" i="6"/>
  <c r="AP23" i="6"/>
  <c r="AP24" i="6" s="1"/>
  <c r="AP3" i="4" s="1"/>
  <c r="AP188" i="6"/>
  <c r="AP60" i="6"/>
  <c r="AP331" i="6"/>
  <c r="AP332" i="6" s="1"/>
  <c r="AP66" i="6"/>
  <c r="AP73" i="6"/>
  <c r="AP80" i="6"/>
  <c r="AP140" i="6"/>
  <c r="AP86" i="6"/>
  <c r="AP33" i="6"/>
  <c r="AP40" i="6"/>
  <c r="AP11" i="6"/>
  <c r="AP12" i="6" s="1"/>
  <c r="AP4" i="6"/>
  <c r="AP93" i="6"/>
  <c r="AQ28" i="6"/>
  <c r="AQ4" i="4" s="1"/>
  <c r="AP35" i="10"/>
  <c r="AO47" i="6"/>
  <c r="AO34" i="6"/>
  <c r="AO41" i="6"/>
  <c r="P33" i="17"/>
  <c r="P42" i="17"/>
  <c r="P16" i="28" s="1"/>
  <c r="P46" i="17"/>
  <c r="P47" i="17" s="1"/>
  <c r="Q16" i="19"/>
  <c r="Q17" i="19" s="1"/>
  <c r="Q42" i="15"/>
  <c r="Q20" i="15"/>
  <c r="Q25" i="11"/>
  <c r="AO101" i="6"/>
  <c r="AO107" i="6"/>
  <c r="AO94" i="6"/>
  <c r="AN18" i="37"/>
  <c r="AN22" i="13"/>
  <c r="AN30" i="13"/>
  <c r="AN84" i="12"/>
  <c r="AN62" i="12"/>
  <c r="Q16" i="37"/>
  <c r="Q63" i="12"/>
  <c r="Q65" i="12" s="1"/>
  <c r="Q71" i="12"/>
  <c r="Q73" i="12" s="1"/>
  <c r="P27" i="18"/>
  <c r="P28" i="18" s="1"/>
  <c r="P40" i="18"/>
  <c r="P41" i="18" s="1"/>
  <c r="AM224" i="6"/>
  <c r="AM203" i="6"/>
  <c r="AN40" i="12"/>
  <c r="AN32" i="12"/>
  <c r="AN13" i="10"/>
  <c r="AN14" i="10" s="1"/>
  <c r="AL19" i="37"/>
  <c r="AM83" i="12"/>
  <c r="AM85" i="12" s="1"/>
  <c r="AN2" i="40"/>
  <c r="AN2" i="37"/>
  <c r="AN2" i="34"/>
  <c r="AN2" i="31"/>
  <c r="AN2" i="28"/>
  <c r="AN2" i="22"/>
  <c r="AN2" i="21"/>
  <c r="AN60" i="20"/>
  <c r="AN61" i="20" s="1"/>
  <c r="AN67" i="20" s="1"/>
  <c r="AN2" i="20"/>
  <c r="AN2" i="19"/>
  <c r="AN2" i="18"/>
  <c r="AN2" i="17"/>
  <c r="AN2" i="16"/>
  <c r="AN2" i="15"/>
  <c r="AN2" i="13"/>
  <c r="AN2" i="14"/>
  <c r="AN2" i="11"/>
  <c r="AN2" i="10"/>
  <c r="AN2" i="9"/>
  <c r="AN2" i="8"/>
  <c r="AN241" i="6"/>
  <c r="AN243" i="6" s="1"/>
  <c r="AN20" i="16" s="1"/>
  <c r="AN2" i="12"/>
  <c r="AN176" i="6"/>
  <c r="AN177" i="6" s="1"/>
  <c r="AN282" i="6"/>
  <c r="AN284" i="6" s="1"/>
  <c r="AN276" i="6" s="1"/>
  <c r="AN277" i="6" s="1"/>
  <c r="AN270" i="6" s="1"/>
  <c r="AN249" i="6"/>
  <c r="AN251" i="6" s="1"/>
  <c r="AN21" i="18" s="1"/>
  <c r="AN2" i="7"/>
  <c r="AN233" i="6"/>
  <c r="AN235" i="6" s="1"/>
  <c r="AN21" i="17" s="1"/>
  <c r="AN182" i="6"/>
  <c r="AN184" i="6" s="1"/>
  <c r="AN189" i="6" s="1"/>
  <c r="AN190" i="6" s="1"/>
  <c r="AN194" i="6" s="1"/>
  <c r="AN120" i="6"/>
  <c r="AN122" i="6" s="1"/>
  <c r="AN127" i="6" s="1"/>
  <c r="AN128" i="6" s="1"/>
  <c r="AN132" i="6" s="1"/>
  <c r="AN32" i="6"/>
  <c r="AN313" i="6"/>
  <c r="AO314" i="6" s="1"/>
  <c r="AN114" i="6"/>
  <c r="AN115" i="6" s="1"/>
  <c r="AN92" i="6"/>
  <c r="AN319" i="6"/>
  <c r="AN321" i="6" s="1"/>
  <c r="AN209" i="6"/>
  <c r="AN147" i="6"/>
  <c r="AN72" i="6"/>
  <c r="AN52" i="6"/>
  <c r="AN2" i="6"/>
  <c r="AM8" i="37"/>
  <c r="AM41" i="10"/>
  <c r="AM43" i="10" s="1"/>
  <c r="AM25" i="14" s="1"/>
  <c r="AM26" i="14" s="1"/>
  <c r="AM16" i="12"/>
  <c r="AM34" i="10"/>
  <c r="AM21" i="10"/>
  <c r="AO53" i="20"/>
  <c r="AO54" i="20" s="1"/>
  <c r="AO58" i="20" s="1"/>
  <c r="AO59" i="20"/>
  <c r="AO283" i="6"/>
  <c r="AO250" i="6"/>
  <c r="AO234" i="6"/>
  <c r="AO242" i="6"/>
  <c r="AO183" i="6"/>
  <c r="AO290" i="6"/>
  <c r="AO291" i="6" s="1"/>
  <c r="AO121" i="6"/>
  <c r="AO18" i="6"/>
  <c r="AO19" i="6" s="1"/>
  <c r="AO2" i="4" s="1"/>
  <c r="AO74" i="6"/>
  <c r="AO81" i="6"/>
  <c r="AO87" i="6"/>
  <c r="P29" i="18" l="1"/>
  <c r="P14" i="18"/>
  <c r="AQ4" i="40"/>
  <c r="AQ4" i="37"/>
  <c r="AQ4" i="34"/>
  <c r="AQ4" i="31"/>
  <c r="AQ74" i="20"/>
  <c r="AQ4" i="28"/>
  <c r="AQ4" i="21"/>
  <c r="AQ4" i="22"/>
  <c r="AQ10" i="21"/>
  <c r="AQ32" i="20"/>
  <c r="AQ4" i="20"/>
  <c r="AQ10" i="18"/>
  <c r="AQ4" i="19"/>
  <c r="AQ28" i="19"/>
  <c r="AQ4" i="18"/>
  <c r="AQ4" i="16"/>
  <c r="AQ4" i="17"/>
  <c r="AQ10" i="17"/>
  <c r="AQ10" i="16"/>
  <c r="AQ4" i="15"/>
  <c r="AQ27" i="15"/>
  <c r="AQ40" i="15"/>
  <c r="AQ4" i="14"/>
  <c r="AQ27" i="13"/>
  <c r="AQ59" i="12"/>
  <c r="AQ19" i="13"/>
  <c r="AQ18" i="12"/>
  <c r="AQ82" i="12"/>
  <c r="AQ69" i="12"/>
  <c r="AQ46" i="12"/>
  <c r="AQ4" i="11"/>
  <c r="AQ19" i="10"/>
  <c r="AQ12" i="10"/>
  <c r="AQ4" i="10"/>
  <c r="AQ4" i="13"/>
  <c r="AQ4" i="12"/>
  <c r="AQ23" i="11"/>
  <c r="AQ259" i="6"/>
  <c r="AQ336" i="6"/>
  <c r="AQ337" i="6" s="1"/>
  <c r="AQ275" i="6"/>
  <c r="AQ10" i="9"/>
  <c r="AQ351" i="6"/>
  <c r="AQ352" i="6" s="1"/>
  <c r="AQ301" i="6"/>
  <c r="AQ302" i="6" s="1"/>
  <c r="AQ320" i="6"/>
  <c r="AQ35" i="9"/>
  <c r="AQ4" i="8"/>
  <c r="AQ4" i="7"/>
  <c r="AQ312" i="6"/>
  <c r="AQ331" i="6"/>
  <c r="AQ332" i="6" s="1"/>
  <c r="AQ188" i="6"/>
  <c r="AQ4" i="9"/>
  <c r="AQ202" i="6"/>
  <c r="AQ106" i="6"/>
  <c r="AQ53" i="6"/>
  <c r="AQ60" i="6"/>
  <c r="AQ66" i="6"/>
  <c r="AQ73" i="6"/>
  <c r="AQ296" i="6"/>
  <c r="AQ297" i="6" s="1"/>
  <c r="AQ80" i="6"/>
  <c r="AQ140" i="6"/>
  <c r="AQ86" i="6"/>
  <c r="AQ93" i="6"/>
  <c r="AQ40" i="6"/>
  <c r="AR28" i="6"/>
  <c r="AR4" i="4" s="1"/>
  <c r="AQ11" i="6"/>
  <c r="AQ12" i="6" s="1"/>
  <c r="AQ4" i="6"/>
  <c r="AQ100" i="6"/>
  <c r="AQ346" i="6"/>
  <c r="AQ347" i="6" s="1"/>
  <c r="AQ126" i="6"/>
  <c r="AQ46" i="6"/>
  <c r="AQ23" i="6"/>
  <c r="AQ24" i="6" s="1"/>
  <c r="AQ3" i="4" s="1"/>
  <c r="AQ33" i="6"/>
  <c r="AQ35" i="10"/>
  <c r="Q17" i="37"/>
  <c r="R70" i="12"/>
  <c r="Q17" i="11"/>
  <c r="Q18" i="11" s="1"/>
  <c r="Q15" i="37"/>
  <c r="R60" i="12"/>
  <c r="AO40" i="12"/>
  <c r="AO13" i="10"/>
  <c r="AO14" i="10" s="1"/>
  <c r="AO32" i="12"/>
  <c r="AM19" i="37"/>
  <c r="AN83" i="12"/>
  <c r="AN85" i="12" s="1"/>
  <c r="Q21" i="19"/>
  <c r="Q43" i="15"/>
  <c r="Q45" i="15" s="1"/>
  <c r="Q21" i="15"/>
  <c r="S22" i="15" s="1"/>
  <c r="AP41" i="6"/>
  <c r="AP34" i="6"/>
  <c r="AP47" i="6"/>
  <c r="R28" i="10"/>
  <c r="AN54" i="6"/>
  <c r="AN61" i="6"/>
  <c r="AN67" i="6"/>
  <c r="P48" i="17"/>
  <c r="P23" i="34" s="1"/>
  <c r="P34" i="17"/>
  <c r="AP53" i="20"/>
  <c r="AP54" i="20" s="1"/>
  <c r="AP58" i="20" s="1"/>
  <c r="AP59" i="20"/>
  <c r="AP250" i="6"/>
  <c r="AP234" i="6"/>
  <c r="AP242" i="6"/>
  <c r="AP290" i="6"/>
  <c r="AP291" i="6" s="1"/>
  <c r="AP183" i="6"/>
  <c r="AP121" i="6"/>
  <c r="AP18" i="6"/>
  <c r="AP19" i="6" s="1"/>
  <c r="AP2" i="4" s="1"/>
  <c r="AP283" i="6"/>
  <c r="AP107" i="6"/>
  <c r="AP94" i="6"/>
  <c r="AP101" i="6"/>
  <c r="AP14" i="37"/>
  <c r="AP76" i="12"/>
  <c r="AP77" i="12" s="1"/>
  <c r="AP64" i="12"/>
  <c r="AP72" i="12"/>
  <c r="AN224" i="6"/>
  <c r="AN203" i="6"/>
  <c r="AM49" i="15"/>
  <c r="AM34" i="15"/>
  <c r="AM12" i="14"/>
  <c r="AM27" i="14"/>
  <c r="AM9" i="28" s="1"/>
  <c r="AN8" i="37"/>
  <c r="AN16" i="12"/>
  <c r="AN41" i="10"/>
  <c r="AN43" i="10" s="1"/>
  <c r="AN25" i="14" s="1"/>
  <c r="AN26" i="14" s="1"/>
  <c r="AN34" i="10"/>
  <c r="AN21" i="10"/>
  <c r="P35" i="17"/>
  <c r="P13" i="17" s="1"/>
  <c r="P15" i="17" s="1"/>
  <c r="AO26" i="31"/>
  <c r="AP11" i="21"/>
  <c r="AO29" i="9"/>
  <c r="AO18" i="37"/>
  <c r="AO62" i="12"/>
  <c r="AO22" i="13"/>
  <c r="AO30" i="13"/>
  <c r="AO84" i="12"/>
  <c r="AN162" i="6"/>
  <c r="AN141" i="6"/>
  <c r="AO2" i="40"/>
  <c r="AO2" i="37"/>
  <c r="AO2" i="34"/>
  <c r="AO2" i="31"/>
  <c r="AO2" i="28"/>
  <c r="AO2" i="22"/>
  <c r="AO2" i="21"/>
  <c r="AO60" i="20"/>
  <c r="AO61" i="20" s="1"/>
  <c r="AO67" i="20" s="1"/>
  <c r="AO2" i="20"/>
  <c r="AO2" i="19"/>
  <c r="AO2" i="18"/>
  <c r="AO2" i="17"/>
  <c r="AO2" i="16"/>
  <c r="AO2" i="14"/>
  <c r="AO2" i="15"/>
  <c r="AO2" i="13"/>
  <c r="AO2" i="12"/>
  <c r="AO2" i="11"/>
  <c r="AO2" i="10"/>
  <c r="AO2" i="8"/>
  <c r="AO282" i="6"/>
  <c r="AO284" i="6" s="1"/>
  <c r="AO276" i="6" s="1"/>
  <c r="AO277" i="6" s="1"/>
  <c r="AO270" i="6" s="1"/>
  <c r="AO249" i="6"/>
  <c r="AO251" i="6" s="1"/>
  <c r="AO21" i="18" s="1"/>
  <c r="AO2" i="9"/>
  <c r="AO2" i="7"/>
  <c r="AO233" i="6"/>
  <c r="AO235" i="6" s="1"/>
  <c r="AO21" i="17" s="1"/>
  <c r="AO319" i="6"/>
  <c r="AO321" i="6" s="1"/>
  <c r="AO313" i="6"/>
  <c r="AP314" i="6" s="1"/>
  <c r="AO182" i="6"/>
  <c r="AO184" i="6" s="1"/>
  <c r="AO189" i="6" s="1"/>
  <c r="AO190" i="6" s="1"/>
  <c r="AO194" i="6" s="1"/>
  <c r="AO176" i="6"/>
  <c r="AO177" i="6" s="1"/>
  <c r="AO120" i="6"/>
  <c r="AO122" i="6" s="1"/>
  <c r="AO127" i="6" s="1"/>
  <c r="AO128" i="6" s="1"/>
  <c r="AO132" i="6" s="1"/>
  <c r="AO114" i="6"/>
  <c r="AO115" i="6" s="1"/>
  <c r="AO92" i="6"/>
  <c r="AO209" i="6"/>
  <c r="AO52" i="6"/>
  <c r="AO147" i="6"/>
  <c r="AO72" i="6"/>
  <c r="AO32" i="6"/>
  <c r="AO2" i="6"/>
  <c r="AO241" i="6"/>
  <c r="AO243" i="6" s="1"/>
  <c r="AO20" i="16" s="1"/>
  <c r="P33" i="18"/>
  <c r="P46" i="18"/>
  <c r="P47" i="18" s="1"/>
  <c r="P42" i="18"/>
  <c r="P18" i="28" s="1"/>
  <c r="AP9" i="37"/>
  <c r="AP17" i="12"/>
  <c r="AP22" i="10"/>
  <c r="AP42" i="10"/>
  <c r="AP3" i="40"/>
  <c r="AP3" i="37"/>
  <c r="AP3" i="34"/>
  <c r="AP3" i="28"/>
  <c r="AP3" i="31"/>
  <c r="AP3" i="21"/>
  <c r="AP3" i="22"/>
  <c r="AP3" i="20"/>
  <c r="AP3" i="18"/>
  <c r="AP3" i="19"/>
  <c r="AP3" i="17"/>
  <c r="AP3" i="16"/>
  <c r="AP3" i="15"/>
  <c r="AP3" i="13"/>
  <c r="AP3" i="14"/>
  <c r="AP3" i="12"/>
  <c r="AP3" i="11"/>
  <c r="AP3" i="8"/>
  <c r="AP3" i="9"/>
  <c r="AP3" i="10"/>
  <c r="AP99" i="6"/>
  <c r="AP59" i="6"/>
  <c r="AP79" i="6"/>
  <c r="AP3" i="6"/>
  <c r="AP3" i="7"/>
  <c r="AP39" i="6"/>
  <c r="AP74" i="6"/>
  <c r="AP81" i="6"/>
  <c r="AP87" i="6"/>
  <c r="AP13" i="21"/>
  <c r="P41" i="16"/>
  <c r="P17" i="28" s="1"/>
  <c r="P45" i="16"/>
  <c r="P46" i="16" s="1"/>
  <c r="P32" i="16"/>
  <c r="Q10" i="31" l="1"/>
  <c r="R41" i="15"/>
  <c r="P16" i="31"/>
  <c r="Q11" i="17"/>
  <c r="AQ53" i="20"/>
  <c r="AQ54" i="20" s="1"/>
  <c r="AQ58" i="20" s="1"/>
  <c r="AQ59" i="20"/>
  <c r="AQ234" i="6"/>
  <c r="AQ242" i="6"/>
  <c r="AQ290" i="6"/>
  <c r="AQ291" i="6" s="1"/>
  <c r="AQ283" i="6"/>
  <c r="AQ183" i="6"/>
  <c r="AQ250" i="6"/>
  <c r="AQ121" i="6"/>
  <c r="AQ18" i="6"/>
  <c r="AQ19" i="6" s="1"/>
  <c r="AQ2" i="4" s="1"/>
  <c r="AP40" i="12"/>
  <c r="AP32" i="12"/>
  <c r="AP13" i="10"/>
  <c r="AP14" i="10" s="1"/>
  <c r="AQ3" i="40"/>
  <c r="AQ3" i="37"/>
  <c r="AQ3" i="34"/>
  <c r="AQ3" i="31"/>
  <c r="AQ3" i="28"/>
  <c r="AQ3" i="22"/>
  <c r="AQ3" i="21"/>
  <c r="AQ3" i="20"/>
  <c r="AQ3" i="18"/>
  <c r="AQ3" i="19"/>
  <c r="AQ3" i="17"/>
  <c r="AQ3" i="16"/>
  <c r="AQ3" i="14"/>
  <c r="AQ3" i="15"/>
  <c r="AQ3" i="13"/>
  <c r="AQ3" i="12"/>
  <c r="AQ3" i="11"/>
  <c r="AQ3" i="10"/>
  <c r="AQ3" i="8"/>
  <c r="AQ3" i="9"/>
  <c r="AQ3" i="7"/>
  <c r="AQ99" i="6"/>
  <c r="AQ59" i="6"/>
  <c r="AQ79" i="6"/>
  <c r="AQ39" i="6"/>
  <c r="AQ3" i="6"/>
  <c r="AR4" i="40"/>
  <c r="AR4" i="37"/>
  <c r="AR4" i="34"/>
  <c r="AR4" i="31"/>
  <c r="AR4" i="28"/>
  <c r="AR4" i="22"/>
  <c r="AR10" i="21"/>
  <c r="AR74" i="20"/>
  <c r="AR32" i="20"/>
  <c r="AR4" i="21"/>
  <c r="AR28" i="19"/>
  <c r="AR4" i="19"/>
  <c r="AR4" i="20"/>
  <c r="AR4" i="18"/>
  <c r="AR10" i="18"/>
  <c r="AR4" i="17"/>
  <c r="AR10" i="17"/>
  <c r="AR10" i="16"/>
  <c r="AR27" i="15"/>
  <c r="AR40" i="15"/>
  <c r="AR4" i="16"/>
  <c r="AR4" i="14"/>
  <c r="AR4" i="15"/>
  <c r="AR19" i="13"/>
  <c r="AR4" i="13"/>
  <c r="AR59" i="12"/>
  <c r="AR82" i="12"/>
  <c r="AR27" i="13"/>
  <c r="AR12" i="10"/>
  <c r="AR4" i="10"/>
  <c r="AR4" i="9"/>
  <c r="AR4" i="7"/>
  <c r="AR4" i="12"/>
  <c r="AR35" i="9"/>
  <c r="AR18" i="12"/>
  <c r="AR46" i="12"/>
  <c r="AR10" i="9"/>
  <c r="AR69" i="12"/>
  <c r="AR23" i="11"/>
  <c r="AR336" i="6"/>
  <c r="AR337" i="6" s="1"/>
  <c r="AR275" i="6"/>
  <c r="AR351" i="6"/>
  <c r="AR352" i="6" s="1"/>
  <c r="AR301" i="6"/>
  <c r="AR302" i="6" s="1"/>
  <c r="AR320" i="6"/>
  <c r="AR4" i="8"/>
  <c r="AR202" i="6"/>
  <c r="AR4" i="11"/>
  <c r="AR312" i="6"/>
  <c r="AR19" i="10"/>
  <c r="AR331" i="6"/>
  <c r="AR332" i="6" s="1"/>
  <c r="AR346" i="6"/>
  <c r="AR347" i="6" s="1"/>
  <c r="AR296" i="6"/>
  <c r="AR297" i="6" s="1"/>
  <c r="AR60" i="6"/>
  <c r="AR188" i="6"/>
  <c r="AR66" i="6"/>
  <c r="AR73" i="6"/>
  <c r="AR259" i="6"/>
  <c r="AR80" i="6"/>
  <c r="AR140" i="6"/>
  <c r="AR86" i="6"/>
  <c r="AR93" i="6"/>
  <c r="AR126" i="6"/>
  <c r="AR100" i="6"/>
  <c r="AR46" i="6"/>
  <c r="AR23" i="6"/>
  <c r="AR24" i="6" s="1"/>
  <c r="AR3" i="4" s="1"/>
  <c r="AS28" i="6"/>
  <c r="AS4" i="4" s="1"/>
  <c r="AR11" i="6"/>
  <c r="AR12" i="6" s="1"/>
  <c r="AR33" i="6"/>
  <c r="AR106" i="6"/>
  <c r="AR53" i="6"/>
  <c r="AR40" i="6"/>
  <c r="AR4" i="6"/>
  <c r="AR35" i="10"/>
  <c r="AQ74" i="6"/>
  <c r="AQ81" i="6"/>
  <c r="AQ87" i="6"/>
  <c r="P34" i="18"/>
  <c r="P35" i="18" s="1"/>
  <c r="P13" i="18" s="1"/>
  <c r="P15" i="18" s="1"/>
  <c r="P48" i="18"/>
  <c r="AO203" i="6"/>
  <c r="AO224" i="6"/>
  <c r="AO54" i="6"/>
  <c r="AO61" i="6"/>
  <c r="AO67" i="6"/>
  <c r="AN19" i="37"/>
  <c r="AO83" i="12"/>
  <c r="AO85" i="12" s="1"/>
  <c r="S8" i="34"/>
  <c r="S44" i="15"/>
  <c r="R27" i="10"/>
  <c r="R29" i="10" s="1"/>
  <c r="Q8" i="28"/>
  <c r="Q19" i="16"/>
  <c r="Q21" i="16" s="1"/>
  <c r="Q26" i="11"/>
  <c r="Q27" i="11" s="1"/>
  <c r="AP2" i="40"/>
  <c r="AP2" i="37"/>
  <c r="AP2" i="34"/>
  <c r="AP2" i="31"/>
  <c r="AP2" i="28"/>
  <c r="AP2" i="22"/>
  <c r="AP2" i="21"/>
  <c r="AP60" i="20"/>
  <c r="AP2" i="20"/>
  <c r="AP2" i="19"/>
  <c r="AP2" i="18"/>
  <c r="AP2" i="17"/>
  <c r="AP2" i="16"/>
  <c r="AP2" i="15"/>
  <c r="AP2" i="14"/>
  <c r="AP2" i="13"/>
  <c r="AP2" i="11"/>
  <c r="AP2" i="10"/>
  <c r="AP2" i="12"/>
  <c r="AP282" i="6"/>
  <c r="AP284" i="6" s="1"/>
  <c r="AP276" i="6" s="1"/>
  <c r="AP277" i="6" s="1"/>
  <c r="AP270" i="6" s="1"/>
  <c r="AP249" i="6"/>
  <c r="AP251" i="6" s="1"/>
  <c r="AP21" i="18" s="1"/>
  <c r="AP2" i="9"/>
  <c r="AP2" i="7"/>
  <c r="AP233" i="6"/>
  <c r="AP235" i="6" s="1"/>
  <c r="AP21" i="17" s="1"/>
  <c r="AP209" i="6"/>
  <c r="AP319" i="6"/>
  <c r="AP321" i="6" s="1"/>
  <c r="AP313" i="6"/>
  <c r="AQ314" i="6" s="1"/>
  <c r="AP241" i="6"/>
  <c r="AP243" i="6" s="1"/>
  <c r="AP20" i="16" s="1"/>
  <c r="AP182" i="6"/>
  <c r="AP184" i="6" s="1"/>
  <c r="AP189" i="6" s="1"/>
  <c r="AP190" i="6" s="1"/>
  <c r="AP194" i="6" s="1"/>
  <c r="AP2" i="8"/>
  <c r="AP114" i="6"/>
  <c r="AP115" i="6" s="1"/>
  <c r="AP92" i="6"/>
  <c r="AP52" i="6"/>
  <c r="AP147" i="6"/>
  <c r="AP72" i="6"/>
  <c r="AP32" i="6"/>
  <c r="AP2" i="6"/>
  <c r="AP176" i="6"/>
  <c r="AP177" i="6" s="1"/>
  <c r="AP120" i="6"/>
  <c r="AP122" i="6" s="1"/>
  <c r="AP127" i="6" s="1"/>
  <c r="AP128" i="6" s="1"/>
  <c r="AP132" i="6" s="1"/>
  <c r="AP61" i="20"/>
  <c r="AP67" i="20" s="1"/>
  <c r="AQ47" i="6"/>
  <c r="AQ34" i="6"/>
  <c r="AQ41" i="6"/>
  <c r="AQ14" i="37"/>
  <c r="AQ76" i="12"/>
  <c r="AQ77" i="12" s="1"/>
  <c r="AQ64" i="12"/>
  <c r="AQ72" i="12"/>
  <c r="P22" i="34"/>
  <c r="AP26" i="31"/>
  <c r="AQ11" i="21"/>
  <c r="AQ13" i="21" s="1"/>
  <c r="AP29" i="9"/>
  <c r="P33" i="16"/>
  <c r="P34" i="16" s="1"/>
  <c r="P13" i="16" s="1"/>
  <c r="P15" i="16" s="1"/>
  <c r="P47" i="16"/>
  <c r="AO162" i="6"/>
  <c r="AO141" i="6"/>
  <c r="AN49" i="15"/>
  <c r="AN27" i="14"/>
  <c r="AN9" i="28" s="1"/>
  <c r="AN34" i="15"/>
  <c r="AN12" i="14"/>
  <c r="AP18" i="37"/>
  <c r="AP62" i="12"/>
  <c r="AP22" i="13"/>
  <c r="AP30" i="13"/>
  <c r="AP84" i="12"/>
  <c r="AO8" i="37"/>
  <c r="AO16" i="12"/>
  <c r="AO34" i="10"/>
  <c r="AO21" i="10"/>
  <c r="AO41" i="10"/>
  <c r="AO43" i="10" s="1"/>
  <c r="AO25" i="14" s="1"/>
  <c r="AO26" i="14" s="1"/>
  <c r="AQ9" i="37"/>
  <c r="AQ17" i="12"/>
  <c r="AQ22" i="10"/>
  <c r="AQ42" i="10"/>
  <c r="AQ94" i="6"/>
  <c r="AQ101" i="6"/>
  <c r="AQ107" i="6"/>
  <c r="P17" i="31" l="1"/>
  <c r="Q11" i="16"/>
  <c r="AQ26" i="31"/>
  <c r="AR11" i="21"/>
  <c r="AQ29" i="9"/>
  <c r="AP224" i="6"/>
  <c r="AP203" i="6"/>
  <c r="AP162" i="6"/>
  <c r="AP141" i="6"/>
  <c r="R53" i="12"/>
  <c r="R54" i="12" s="1"/>
  <c r="R11" i="11"/>
  <c r="R12" i="11" s="1"/>
  <c r="R23" i="10"/>
  <c r="R24" i="10" s="1"/>
  <c r="AO19" i="37"/>
  <c r="AP83" i="12"/>
  <c r="AP85" i="12" s="1"/>
  <c r="AR9" i="37"/>
  <c r="AR17" i="12"/>
  <c r="AR22" i="10"/>
  <c r="AR42" i="10"/>
  <c r="AS4" i="40"/>
  <c r="AS4" i="37"/>
  <c r="AS4" i="34"/>
  <c r="AS4" i="31"/>
  <c r="AS4" i="28"/>
  <c r="AS4" i="22"/>
  <c r="AS4" i="21"/>
  <c r="AS10" i="21"/>
  <c r="AS4" i="20"/>
  <c r="AS74" i="20"/>
  <c r="AS28" i="19"/>
  <c r="AS32" i="20"/>
  <c r="AS4" i="19"/>
  <c r="AS4" i="18"/>
  <c r="AS10" i="18"/>
  <c r="AS4" i="17"/>
  <c r="AS4" i="16"/>
  <c r="AS40" i="15"/>
  <c r="AS10" i="16"/>
  <c r="AS10" i="17"/>
  <c r="AS4" i="15"/>
  <c r="AS27" i="15"/>
  <c r="AS27" i="13"/>
  <c r="AS82" i="12"/>
  <c r="AS4" i="14"/>
  <c r="AS19" i="13"/>
  <c r="AS4" i="13"/>
  <c r="AS69" i="12"/>
  <c r="AS46" i="12"/>
  <c r="AS59" i="12"/>
  <c r="AS12" i="10"/>
  <c r="AS4" i="10"/>
  <c r="AS4" i="12"/>
  <c r="AS35" i="9"/>
  <c r="AS4" i="8"/>
  <c r="AS18" i="12"/>
  <c r="AS23" i="11"/>
  <c r="AS4" i="11"/>
  <c r="AS19" i="10"/>
  <c r="AS351" i="6"/>
  <c r="AS352" i="6" s="1"/>
  <c r="AS301" i="6"/>
  <c r="AS302" i="6" s="1"/>
  <c r="AS10" i="9"/>
  <c r="AS320" i="6"/>
  <c r="AS202" i="6"/>
  <c r="AS312" i="6"/>
  <c r="AS4" i="7"/>
  <c r="AS331" i="6"/>
  <c r="AS332" i="6" s="1"/>
  <c r="AS346" i="6"/>
  <c r="AS347" i="6" s="1"/>
  <c r="AS296" i="6"/>
  <c r="AS297" i="6" s="1"/>
  <c r="AS4" i="9"/>
  <c r="AS259" i="6"/>
  <c r="AS188" i="6"/>
  <c r="AS66" i="6"/>
  <c r="AS73" i="6"/>
  <c r="AS80" i="6"/>
  <c r="AS4" i="6"/>
  <c r="AS140" i="6"/>
  <c r="AS86" i="6"/>
  <c r="AS33" i="6"/>
  <c r="AS93" i="6"/>
  <c r="AS126" i="6"/>
  <c r="AS100" i="6"/>
  <c r="AS46" i="6"/>
  <c r="AS106" i="6"/>
  <c r="AS53" i="6"/>
  <c r="AS23" i="6"/>
  <c r="AS24" i="6" s="1"/>
  <c r="AS3" i="4" s="1"/>
  <c r="AS275" i="6"/>
  <c r="AS60" i="6"/>
  <c r="AT28" i="6"/>
  <c r="AT4" i="4" s="1"/>
  <c r="AS336" i="6"/>
  <c r="AS337" i="6" s="1"/>
  <c r="AS40" i="6"/>
  <c r="AS11" i="6"/>
  <c r="AS12" i="6" s="1"/>
  <c r="AS35" i="10"/>
  <c r="AR94" i="6"/>
  <c r="AR101" i="6"/>
  <c r="AR107" i="6"/>
  <c r="AR3" i="40"/>
  <c r="AR3" i="37"/>
  <c r="AR3" i="34"/>
  <c r="AR3" i="31"/>
  <c r="AR3" i="28"/>
  <c r="AR3" i="22"/>
  <c r="AR3" i="21"/>
  <c r="AR3" i="20"/>
  <c r="AR3" i="19"/>
  <c r="AR3" i="18"/>
  <c r="AR3" i="17"/>
  <c r="AR3" i="16"/>
  <c r="AR3" i="15"/>
  <c r="AR3" i="13"/>
  <c r="AR3" i="14"/>
  <c r="AR3" i="11"/>
  <c r="AR3" i="10"/>
  <c r="AR3" i="9"/>
  <c r="AR3" i="8"/>
  <c r="AR3" i="12"/>
  <c r="AR3" i="7"/>
  <c r="AR59" i="6"/>
  <c r="AR79" i="6"/>
  <c r="AR39" i="6"/>
  <c r="AR99" i="6"/>
  <c r="AR3" i="6"/>
  <c r="AR74" i="6"/>
  <c r="AR81" i="6"/>
  <c r="AR87" i="6"/>
  <c r="AQ32" i="12"/>
  <c r="AQ40" i="12"/>
  <c r="AQ13" i="10"/>
  <c r="AQ14" i="10" s="1"/>
  <c r="P24" i="34"/>
  <c r="Q14" i="31"/>
  <c r="R24" i="11"/>
  <c r="P18" i="31"/>
  <c r="Q11" i="18"/>
  <c r="AP8" i="37"/>
  <c r="AP34" i="10"/>
  <c r="AP16" i="12"/>
  <c r="AP21" i="10"/>
  <c r="AP41" i="10"/>
  <c r="AP43" i="10" s="1"/>
  <c r="AP25" i="14" s="1"/>
  <c r="AP26" i="14" s="1"/>
  <c r="AP54" i="6"/>
  <c r="AP61" i="6"/>
  <c r="AP67" i="6"/>
  <c r="Q19" i="34"/>
  <c r="Q26" i="16"/>
  <c r="S27" i="16" s="1"/>
  <c r="Q12" i="16"/>
  <c r="P25" i="34"/>
  <c r="Q40" i="17"/>
  <c r="Q41" i="17" s="1"/>
  <c r="AO49" i="15"/>
  <c r="AO12" i="14"/>
  <c r="AO34" i="15"/>
  <c r="AO27" i="14"/>
  <c r="AO9" i="28" s="1"/>
  <c r="AQ18" i="37"/>
  <c r="AQ22" i="13"/>
  <c r="AQ30" i="13"/>
  <c r="AQ84" i="12"/>
  <c r="AQ62" i="12"/>
  <c r="AQ2" i="40"/>
  <c r="AQ2" i="37"/>
  <c r="AQ2" i="34"/>
  <c r="AQ2" i="31"/>
  <c r="AQ2" i="28"/>
  <c r="AQ2" i="21"/>
  <c r="AQ2" i="22"/>
  <c r="AQ60" i="20"/>
  <c r="AQ2" i="19"/>
  <c r="AQ2" i="20"/>
  <c r="AQ2" i="18"/>
  <c r="AQ2" i="17"/>
  <c r="AQ2" i="16"/>
  <c r="AQ2" i="15"/>
  <c r="AQ2" i="14"/>
  <c r="AQ2" i="13"/>
  <c r="AQ2" i="11"/>
  <c r="AQ2" i="10"/>
  <c r="AQ2" i="12"/>
  <c r="AQ249" i="6"/>
  <c r="AQ251" i="6" s="1"/>
  <c r="AQ21" i="18" s="1"/>
  <c r="AQ2" i="9"/>
  <c r="AQ2" i="7"/>
  <c r="AQ233" i="6"/>
  <c r="AQ235" i="6" s="1"/>
  <c r="AQ21" i="17" s="1"/>
  <c r="AQ209" i="6"/>
  <c r="AQ319" i="6"/>
  <c r="AQ321" i="6" s="1"/>
  <c r="AQ313" i="6"/>
  <c r="AR314" i="6" s="1"/>
  <c r="AQ241" i="6"/>
  <c r="AQ243" i="6" s="1"/>
  <c r="AQ20" i="16" s="1"/>
  <c r="AQ2" i="8"/>
  <c r="AQ52" i="6"/>
  <c r="AQ147" i="6"/>
  <c r="AQ282" i="6"/>
  <c r="AQ284" i="6" s="1"/>
  <c r="AQ276" i="6" s="1"/>
  <c r="AQ277" i="6" s="1"/>
  <c r="AQ270" i="6" s="1"/>
  <c r="AQ72" i="6"/>
  <c r="AQ176" i="6"/>
  <c r="AQ177" i="6" s="1"/>
  <c r="AQ120" i="6"/>
  <c r="AQ122" i="6" s="1"/>
  <c r="AQ127" i="6" s="1"/>
  <c r="AQ128" i="6" s="1"/>
  <c r="AQ132" i="6" s="1"/>
  <c r="AQ32" i="6"/>
  <c r="AQ2" i="6"/>
  <c r="AQ182" i="6"/>
  <c r="AQ184" i="6" s="1"/>
  <c r="AQ189" i="6" s="1"/>
  <c r="AQ190" i="6" s="1"/>
  <c r="AQ194" i="6" s="1"/>
  <c r="AQ114" i="6"/>
  <c r="AQ115" i="6" s="1"/>
  <c r="AQ92" i="6"/>
  <c r="AR59" i="20"/>
  <c r="AR53" i="20"/>
  <c r="AR54" i="20" s="1"/>
  <c r="AR58" i="20" s="1"/>
  <c r="AR234" i="6"/>
  <c r="AR242" i="6"/>
  <c r="AR183" i="6"/>
  <c r="AR290" i="6"/>
  <c r="AR291" i="6" s="1"/>
  <c r="AR283" i="6"/>
  <c r="AR250" i="6"/>
  <c r="AR121" i="6"/>
  <c r="AR18" i="6"/>
  <c r="AR19" i="6" s="1"/>
  <c r="AR2" i="4" s="1"/>
  <c r="AR34" i="6"/>
  <c r="AR47" i="6"/>
  <c r="AR41" i="6"/>
  <c r="AR14" i="37"/>
  <c r="AR72" i="12"/>
  <c r="AR64" i="12"/>
  <c r="AR76" i="12"/>
  <c r="AR77" i="12" s="1"/>
  <c r="AR13" i="21"/>
  <c r="AQ61" i="20"/>
  <c r="AQ67" i="20" s="1"/>
  <c r="AR40" i="12" l="1"/>
  <c r="AR13" i="10"/>
  <c r="AR14" i="10" s="1"/>
  <c r="AR32" i="12"/>
  <c r="Q42" i="17"/>
  <c r="Q16" i="28" s="1"/>
  <c r="Q46" i="17"/>
  <c r="Q47" i="17" s="1"/>
  <c r="Q33" i="17"/>
  <c r="AS74" i="6"/>
  <c r="AS81" i="6"/>
  <c r="AS87" i="6"/>
  <c r="AT4" i="40"/>
  <c r="AT4" i="37"/>
  <c r="AT4" i="34"/>
  <c r="AT4" i="28"/>
  <c r="AT4" i="31"/>
  <c r="AT4" i="21"/>
  <c r="AT4" i="22"/>
  <c r="AT10" i="21"/>
  <c r="AT74" i="20"/>
  <c r="AT28" i="19"/>
  <c r="AT4" i="20"/>
  <c r="AT4" i="18"/>
  <c r="AT4" i="19"/>
  <c r="AT32" i="20"/>
  <c r="AT10" i="17"/>
  <c r="AT10" i="18"/>
  <c r="AT4" i="17"/>
  <c r="AT27" i="15"/>
  <c r="AT40" i="15"/>
  <c r="AT4" i="16"/>
  <c r="AT4" i="15"/>
  <c r="AT69" i="12"/>
  <c r="AT10" i="16"/>
  <c r="AT19" i="13"/>
  <c r="AT4" i="13"/>
  <c r="AT27" i="13"/>
  <c r="AT4" i="14"/>
  <c r="AT82" i="12"/>
  <c r="AT4" i="12"/>
  <c r="AT46" i="12"/>
  <c r="AT59" i="12"/>
  <c r="AT18" i="12"/>
  <c r="AT23" i="11"/>
  <c r="AT4" i="11"/>
  <c r="AT19" i="10"/>
  <c r="AT10" i="9"/>
  <c r="AT320" i="6"/>
  <c r="AT202" i="6"/>
  <c r="AT4" i="8"/>
  <c r="AT312" i="6"/>
  <c r="AT35" i="9"/>
  <c r="AT4" i="7"/>
  <c r="AT331" i="6"/>
  <c r="AT332" i="6" s="1"/>
  <c r="AT188" i="6"/>
  <c r="AT346" i="6"/>
  <c r="AT347" i="6" s="1"/>
  <c r="AT296" i="6"/>
  <c r="AT297" i="6" s="1"/>
  <c r="AT4" i="9"/>
  <c r="AT259" i="6"/>
  <c r="AT12" i="10"/>
  <c r="AT4" i="10"/>
  <c r="AT336" i="6"/>
  <c r="AT337" i="6" s="1"/>
  <c r="AT275" i="6"/>
  <c r="AT301" i="6"/>
  <c r="AT302" i="6" s="1"/>
  <c r="AT73" i="6"/>
  <c r="AT80" i="6"/>
  <c r="AT4" i="6"/>
  <c r="AT140" i="6"/>
  <c r="AT86" i="6"/>
  <c r="AT33" i="6"/>
  <c r="AT11" i="6"/>
  <c r="AT12" i="6" s="1"/>
  <c r="AT351" i="6"/>
  <c r="AT352" i="6" s="1"/>
  <c r="AT93" i="6"/>
  <c r="AT40" i="6"/>
  <c r="AU28" i="6"/>
  <c r="AU4" i="4" s="1"/>
  <c r="AT126" i="6"/>
  <c r="AT100" i="6"/>
  <c r="AT106" i="6"/>
  <c r="AT53" i="6"/>
  <c r="AT60" i="6"/>
  <c r="AT23" i="6"/>
  <c r="AT24" i="6" s="1"/>
  <c r="AT3" i="4" s="1"/>
  <c r="AT66" i="6"/>
  <c r="AT46" i="6"/>
  <c r="AT35" i="10"/>
  <c r="AP19" i="37"/>
  <c r="AQ83" i="12"/>
  <c r="AQ85" i="12" s="1"/>
  <c r="AS14" i="37"/>
  <c r="AS64" i="12"/>
  <c r="AS76" i="12"/>
  <c r="AS77" i="12" s="1"/>
  <c r="AS72" i="12"/>
  <c r="AP49" i="15"/>
  <c r="AP27" i="14"/>
  <c r="AP9" i="28" s="1"/>
  <c r="AP34" i="15"/>
  <c r="AP12" i="14"/>
  <c r="R10" i="37"/>
  <c r="R24" i="12"/>
  <c r="R26" i="12" s="1"/>
  <c r="R31" i="12" s="1"/>
  <c r="S20" i="10"/>
  <c r="AQ203" i="6"/>
  <c r="AQ224" i="6"/>
  <c r="S28" i="16"/>
  <c r="S20" i="34" s="1"/>
  <c r="S14" i="16"/>
  <c r="AS9" i="37"/>
  <c r="AS22" i="10"/>
  <c r="AS17" i="12"/>
  <c r="AS42" i="10"/>
  <c r="AS3" i="40"/>
  <c r="AS3" i="37"/>
  <c r="AS3" i="34"/>
  <c r="AS3" i="31"/>
  <c r="AS3" i="28"/>
  <c r="AS3" i="22"/>
  <c r="AS3" i="21"/>
  <c r="AS3" i="20"/>
  <c r="AS3" i="19"/>
  <c r="AS3" i="18"/>
  <c r="AS3" i="17"/>
  <c r="AS3" i="16"/>
  <c r="AS3" i="14"/>
  <c r="AS3" i="15"/>
  <c r="AS3" i="13"/>
  <c r="AS3" i="12"/>
  <c r="AS3" i="11"/>
  <c r="AS3" i="10"/>
  <c r="AS3" i="8"/>
  <c r="AS3" i="9"/>
  <c r="AS3" i="7"/>
  <c r="AS59" i="6"/>
  <c r="AS79" i="6"/>
  <c r="AS99" i="6"/>
  <c r="AS39" i="6"/>
  <c r="AS3" i="6"/>
  <c r="R16" i="19"/>
  <c r="R17" i="19" s="1"/>
  <c r="R42" i="15"/>
  <c r="R20" i="15"/>
  <c r="R25" i="11"/>
  <c r="AR2" i="40"/>
  <c r="AR2" i="37"/>
  <c r="AR2" i="34"/>
  <c r="AR2" i="31"/>
  <c r="AR2" i="28"/>
  <c r="AR2" i="22"/>
  <c r="AR2" i="21"/>
  <c r="AR60" i="20"/>
  <c r="AR61" i="20" s="1"/>
  <c r="AR67" i="20" s="1"/>
  <c r="AR2" i="20"/>
  <c r="AR2" i="19"/>
  <c r="AR2" i="18"/>
  <c r="AR2" i="17"/>
  <c r="AR2" i="16"/>
  <c r="AR2" i="14"/>
  <c r="AR2" i="15"/>
  <c r="AR2" i="13"/>
  <c r="AR2" i="10"/>
  <c r="AR2" i="9"/>
  <c r="AR2" i="12"/>
  <c r="AR2" i="7"/>
  <c r="AR233" i="6"/>
  <c r="AR235" i="6" s="1"/>
  <c r="AR21" i="17" s="1"/>
  <c r="AR209" i="6"/>
  <c r="AR2" i="11"/>
  <c r="AR319" i="6"/>
  <c r="AR321" i="6" s="1"/>
  <c r="AR313" i="6"/>
  <c r="AS314" i="6" s="1"/>
  <c r="AR241" i="6"/>
  <c r="AR243" i="6" s="1"/>
  <c r="AR20" i="16" s="1"/>
  <c r="AR2" i="8"/>
  <c r="AR282" i="6"/>
  <c r="AR284" i="6" s="1"/>
  <c r="AR276" i="6" s="1"/>
  <c r="AR277" i="6" s="1"/>
  <c r="AR270" i="6" s="1"/>
  <c r="AR52" i="6"/>
  <c r="AR249" i="6"/>
  <c r="AR251" i="6" s="1"/>
  <c r="AR21" i="18" s="1"/>
  <c r="AR147" i="6"/>
  <c r="AR72" i="6"/>
  <c r="AR176" i="6"/>
  <c r="AR177" i="6" s="1"/>
  <c r="AR120" i="6"/>
  <c r="AR122" i="6" s="1"/>
  <c r="AR127" i="6" s="1"/>
  <c r="AR128" i="6" s="1"/>
  <c r="AR132" i="6" s="1"/>
  <c r="AR182" i="6"/>
  <c r="AR184" i="6" s="1"/>
  <c r="AR189" i="6" s="1"/>
  <c r="AR190" i="6" s="1"/>
  <c r="AR194" i="6" s="1"/>
  <c r="AR114" i="6"/>
  <c r="AR115" i="6" s="1"/>
  <c r="AR92" i="6"/>
  <c r="AR2" i="6"/>
  <c r="AR32" i="6"/>
  <c r="AQ61" i="6"/>
  <c r="AQ67" i="6"/>
  <c r="AQ54" i="6"/>
  <c r="Q40" i="18"/>
  <c r="Q41" i="18" s="1"/>
  <c r="Q27" i="18"/>
  <c r="Q28" i="18" s="1"/>
  <c r="AS34" i="6"/>
  <c r="AS41" i="6"/>
  <c r="AS47" i="6"/>
  <c r="R16" i="37"/>
  <c r="R71" i="12"/>
  <c r="R73" i="12" s="1"/>
  <c r="R63" i="12"/>
  <c r="R65" i="12" s="1"/>
  <c r="AR26" i="31"/>
  <c r="AS11" i="21"/>
  <c r="AS13" i="21" s="1"/>
  <c r="AR29" i="9"/>
  <c r="AR18" i="37"/>
  <c r="AR30" i="13"/>
  <c r="AR84" i="12"/>
  <c r="AR62" i="12"/>
  <c r="AR22" i="13"/>
  <c r="AQ141" i="6"/>
  <c r="AQ162" i="6"/>
  <c r="AQ8" i="37"/>
  <c r="AQ34" i="10"/>
  <c r="AQ16" i="12"/>
  <c r="AQ21" i="10"/>
  <c r="AQ41" i="10"/>
  <c r="AQ43" i="10" s="1"/>
  <c r="AQ25" i="14" s="1"/>
  <c r="AQ26" i="14" s="1"/>
  <c r="AS59" i="20"/>
  <c r="AS53" i="20"/>
  <c r="AS54" i="20" s="1"/>
  <c r="AS58" i="20" s="1"/>
  <c r="AS242" i="6"/>
  <c r="AS183" i="6"/>
  <c r="AS290" i="6"/>
  <c r="AS291" i="6" s="1"/>
  <c r="AS283" i="6"/>
  <c r="AS250" i="6"/>
  <c r="AS121" i="6"/>
  <c r="AS18" i="6"/>
  <c r="AS19" i="6" s="1"/>
  <c r="AS2" i="4" s="1"/>
  <c r="AS234" i="6"/>
  <c r="AS94" i="6"/>
  <c r="AS101" i="6"/>
  <c r="AS107" i="6"/>
  <c r="Q39" i="16"/>
  <c r="Q40" i="16" s="1"/>
  <c r="AS26" i="31" l="1"/>
  <c r="AT11" i="21"/>
  <c r="AS29" i="9"/>
  <c r="AT3" i="40"/>
  <c r="AT3" i="37"/>
  <c r="AT3" i="34"/>
  <c r="AT3" i="31"/>
  <c r="AT3" i="28"/>
  <c r="AT3" i="22"/>
  <c r="AT3" i="21"/>
  <c r="AT3" i="20"/>
  <c r="AT3" i="19"/>
  <c r="AT3" i="18"/>
  <c r="AT3" i="17"/>
  <c r="AT3" i="16"/>
  <c r="AT3" i="15"/>
  <c r="AT3" i="14"/>
  <c r="AT3" i="13"/>
  <c r="AT3" i="11"/>
  <c r="AT3" i="10"/>
  <c r="AT3" i="12"/>
  <c r="AT3" i="9"/>
  <c r="AT3" i="7"/>
  <c r="AT3" i="8"/>
  <c r="AT79" i="6"/>
  <c r="AT99" i="6"/>
  <c r="AT39" i="6"/>
  <c r="AT3" i="6"/>
  <c r="AT59" i="6"/>
  <c r="AR203" i="6"/>
  <c r="AR224" i="6"/>
  <c r="S28" i="10"/>
  <c r="AS18" i="37"/>
  <c r="AS30" i="13"/>
  <c r="AS84" i="12"/>
  <c r="AS62" i="12"/>
  <c r="AS22" i="13"/>
  <c r="AT94" i="6"/>
  <c r="AT101" i="6"/>
  <c r="AT107" i="6"/>
  <c r="AT34" i="6"/>
  <c r="AT41" i="6"/>
  <c r="AT47" i="6"/>
  <c r="AT53" i="20"/>
  <c r="AT54" i="20" s="1"/>
  <c r="AT58" i="20" s="1"/>
  <c r="AT59" i="20"/>
  <c r="AT242" i="6"/>
  <c r="AT183" i="6"/>
  <c r="AT290" i="6"/>
  <c r="AT291" i="6" s="1"/>
  <c r="AT283" i="6"/>
  <c r="AT250" i="6"/>
  <c r="AT234" i="6"/>
  <c r="AT121" i="6"/>
  <c r="AT18" i="6"/>
  <c r="AT19" i="6" s="1"/>
  <c r="AT2" i="4" s="1"/>
  <c r="AT13" i="21"/>
  <c r="AQ19" i="37"/>
  <c r="AR83" i="12"/>
  <c r="AR85" i="12" s="1"/>
  <c r="AT81" i="6"/>
  <c r="AT87" i="6"/>
  <c r="AT74" i="6"/>
  <c r="R17" i="37"/>
  <c r="S70" i="12"/>
  <c r="R17" i="11"/>
  <c r="R18" i="11" s="1"/>
  <c r="Q29" i="18"/>
  <c r="Q22" i="34" s="1"/>
  <c r="Q14" i="18"/>
  <c r="AT9" i="37"/>
  <c r="AT17" i="12"/>
  <c r="AT42" i="10"/>
  <c r="AT22" i="10"/>
  <c r="Q34" i="17"/>
  <c r="Q35" i="17" s="1"/>
  <c r="Q13" i="17" s="1"/>
  <c r="Q15" i="17" s="1"/>
  <c r="Q48" i="17"/>
  <c r="Q23" i="34" s="1"/>
  <c r="AR67" i="6"/>
  <c r="AR54" i="6"/>
  <c r="AR61" i="6"/>
  <c r="Q33" i="18"/>
  <c r="Q46" i="18"/>
  <c r="Q47" i="18" s="1"/>
  <c r="Q42" i="18"/>
  <c r="Q18" i="28" s="1"/>
  <c r="R21" i="19"/>
  <c r="R43" i="15"/>
  <c r="R45" i="15" s="1"/>
  <c r="R21" i="15"/>
  <c r="T22" i="15" s="1"/>
  <c r="Q32" i="16"/>
  <c r="Q41" i="16"/>
  <c r="Q17" i="28" s="1"/>
  <c r="Q45" i="16"/>
  <c r="Q46" i="16" s="1"/>
  <c r="AS2" i="40"/>
  <c r="AS2" i="37"/>
  <c r="AS2" i="34"/>
  <c r="AS2" i="31"/>
  <c r="AS2" i="28"/>
  <c r="AS2" i="21"/>
  <c r="AS2" i="22"/>
  <c r="AS60" i="20"/>
  <c r="AS2" i="20"/>
  <c r="AS2" i="19"/>
  <c r="AS2" i="18"/>
  <c r="AS2" i="17"/>
  <c r="AS2" i="16"/>
  <c r="AS2" i="15"/>
  <c r="AS2" i="14"/>
  <c r="AS2" i="13"/>
  <c r="AS2" i="10"/>
  <c r="AS2" i="8"/>
  <c r="AS2" i="12"/>
  <c r="AS2" i="11"/>
  <c r="AS2" i="9"/>
  <c r="AS2" i="7"/>
  <c r="AS233" i="6"/>
  <c r="AS235" i="6" s="1"/>
  <c r="AS21" i="17" s="1"/>
  <c r="AS319" i="6"/>
  <c r="AS321" i="6" s="1"/>
  <c r="AS313" i="6"/>
  <c r="AS241" i="6"/>
  <c r="AS243" i="6" s="1"/>
  <c r="AS20" i="16" s="1"/>
  <c r="AS182" i="6"/>
  <c r="AS184" i="6" s="1"/>
  <c r="AS189" i="6" s="1"/>
  <c r="AS190" i="6" s="1"/>
  <c r="AS194" i="6" s="1"/>
  <c r="AS282" i="6"/>
  <c r="AS284" i="6" s="1"/>
  <c r="AS276" i="6" s="1"/>
  <c r="AS277" i="6" s="1"/>
  <c r="AS270" i="6" s="1"/>
  <c r="AS249" i="6"/>
  <c r="AS251" i="6" s="1"/>
  <c r="AS21" i="18" s="1"/>
  <c r="AS147" i="6"/>
  <c r="AS209" i="6"/>
  <c r="AS72" i="6"/>
  <c r="AS176" i="6"/>
  <c r="AS177" i="6" s="1"/>
  <c r="AS120" i="6"/>
  <c r="AS122" i="6" s="1"/>
  <c r="AS127" i="6" s="1"/>
  <c r="AS128" i="6" s="1"/>
  <c r="AS132" i="6" s="1"/>
  <c r="AS114" i="6"/>
  <c r="AS115" i="6" s="1"/>
  <c r="AS92" i="6"/>
  <c r="AS2" i="6"/>
  <c r="AS32" i="6"/>
  <c r="AS52" i="6"/>
  <c r="AR141" i="6"/>
  <c r="AR162" i="6"/>
  <c r="AU4" i="40"/>
  <c r="AU4" i="37"/>
  <c r="AU4" i="34"/>
  <c r="AU4" i="31"/>
  <c r="AU4" i="28"/>
  <c r="AU4" i="22"/>
  <c r="AU10" i="21"/>
  <c r="AU4" i="21"/>
  <c r="AU74" i="20"/>
  <c r="AU28" i="19"/>
  <c r="AU4" i="20"/>
  <c r="AU32" i="20"/>
  <c r="AU4" i="18"/>
  <c r="AU4" i="19"/>
  <c r="AU10" i="18"/>
  <c r="AU40" i="15"/>
  <c r="AU4" i="17"/>
  <c r="AU10" i="16"/>
  <c r="AU10" i="17"/>
  <c r="AU4" i="16"/>
  <c r="AU4" i="14"/>
  <c r="AU4" i="15"/>
  <c r="AU69" i="12"/>
  <c r="AU19" i="13"/>
  <c r="AU4" i="13"/>
  <c r="AU27" i="13"/>
  <c r="AU27" i="15"/>
  <c r="AU82" i="12"/>
  <c r="AU46" i="12"/>
  <c r="AU18" i="12"/>
  <c r="AU4" i="12"/>
  <c r="AU23" i="11"/>
  <c r="AU4" i="11"/>
  <c r="AU19" i="10"/>
  <c r="AU59" i="12"/>
  <c r="AU12" i="10"/>
  <c r="AU4" i="10"/>
  <c r="AU4" i="8"/>
  <c r="AU312" i="6"/>
  <c r="AU35" i="9"/>
  <c r="AU4" i="7"/>
  <c r="AU331" i="6"/>
  <c r="AU332" i="6" s="1"/>
  <c r="AU188" i="6"/>
  <c r="AU346" i="6"/>
  <c r="AU347" i="6" s="1"/>
  <c r="AU296" i="6"/>
  <c r="AU297" i="6" s="1"/>
  <c r="AU4" i="9"/>
  <c r="AU259" i="6"/>
  <c r="AU336" i="6"/>
  <c r="AU337" i="6" s="1"/>
  <c r="AU275" i="6"/>
  <c r="AU351" i="6"/>
  <c r="AU352" i="6" s="1"/>
  <c r="AU301" i="6"/>
  <c r="AU302" i="6" s="1"/>
  <c r="AU80" i="6"/>
  <c r="AU140" i="6"/>
  <c r="AU86" i="6"/>
  <c r="AU33" i="6"/>
  <c r="AU11" i="6"/>
  <c r="AU12" i="6" s="1"/>
  <c r="AU93" i="6"/>
  <c r="AU40" i="6"/>
  <c r="AV28" i="6"/>
  <c r="AV4" i="4" s="1"/>
  <c r="AU10" i="9"/>
  <c r="AU126" i="6"/>
  <c r="AU100" i="6"/>
  <c r="AU46" i="6"/>
  <c r="AU106" i="6"/>
  <c r="AU53" i="6"/>
  <c r="AU60" i="6"/>
  <c r="AU320" i="6"/>
  <c r="AU66" i="6"/>
  <c r="AU23" i="6"/>
  <c r="AU24" i="6" s="1"/>
  <c r="AU3" i="4" s="1"/>
  <c r="AU202" i="6"/>
  <c r="AU73" i="6"/>
  <c r="AU4" i="6"/>
  <c r="AU35" i="10"/>
  <c r="AT314" i="6"/>
  <c r="AT14" i="37"/>
  <c r="AT76" i="12"/>
  <c r="AT77" i="12" s="1"/>
  <c r="AT72" i="12"/>
  <c r="AT64" i="12"/>
  <c r="AS40" i="12"/>
  <c r="AS32" i="12"/>
  <c r="AS13" i="10"/>
  <c r="AS14" i="10" s="1"/>
  <c r="R15" i="37"/>
  <c r="S60" i="12"/>
  <c r="AS61" i="20"/>
  <c r="AS67" i="20" s="1"/>
  <c r="AQ34" i="15"/>
  <c r="AQ12" i="14"/>
  <c r="AQ49" i="15"/>
  <c r="AQ27" i="14"/>
  <c r="AQ9" i="28" s="1"/>
  <c r="AR8" i="37"/>
  <c r="AR16" i="12"/>
  <c r="AR34" i="10"/>
  <c r="AR21" i="10"/>
  <c r="AR41" i="10"/>
  <c r="AR43" i="10" s="1"/>
  <c r="AR25" i="14" s="1"/>
  <c r="AR26" i="14" s="1"/>
  <c r="Q16" i="31" l="1"/>
  <c r="R11" i="17"/>
  <c r="T8" i="34"/>
  <c r="T44" i="15"/>
  <c r="AV4" i="40"/>
  <c r="AV4" i="37"/>
  <c r="AV4" i="34"/>
  <c r="AV4" i="31"/>
  <c r="AV4" i="28"/>
  <c r="AV4" i="22"/>
  <c r="AV74" i="20"/>
  <c r="AV4" i="21"/>
  <c r="AV32" i="20"/>
  <c r="AV28" i="19"/>
  <c r="AV4" i="20"/>
  <c r="AV10" i="21"/>
  <c r="AV10" i="18"/>
  <c r="AV4" i="19"/>
  <c r="AV10" i="17"/>
  <c r="AV4" i="18"/>
  <c r="AV4" i="17"/>
  <c r="AV4" i="16"/>
  <c r="AV40" i="15"/>
  <c r="AV4" i="15"/>
  <c r="AV10" i="16"/>
  <c r="AV27" i="15"/>
  <c r="AV19" i="13"/>
  <c r="AV4" i="13"/>
  <c r="AV27" i="13"/>
  <c r="AV82" i="12"/>
  <c r="AV4" i="14"/>
  <c r="AV46" i="12"/>
  <c r="AV69" i="12"/>
  <c r="AV59" i="12"/>
  <c r="AV18" i="12"/>
  <c r="AV10" i="9"/>
  <c r="AV23" i="11"/>
  <c r="AV4" i="11"/>
  <c r="AV19" i="10"/>
  <c r="AV12" i="10"/>
  <c r="AV4" i="10"/>
  <c r="AV4" i="9"/>
  <c r="AV4" i="7"/>
  <c r="AV4" i="8"/>
  <c r="AV312" i="6"/>
  <c r="AV35" i="9"/>
  <c r="AV331" i="6"/>
  <c r="AV332" i="6" s="1"/>
  <c r="AV188" i="6"/>
  <c r="AV346" i="6"/>
  <c r="AV347" i="6" s="1"/>
  <c r="AV296" i="6"/>
  <c r="AV297" i="6" s="1"/>
  <c r="AV259" i="6"/>
  <c r="AV336" i="6"/>
  <c r="AV337" i="6" s="1"/>
  <c r="AV275" i="6"/>
  <c r="AV4" i="12"/>
  <c r="AV351" i="6"/>
  <c r="AV352" i="6" s="1"/>
  <c r="AV301" i="6"/>
  <c r="AV302" i="6" s="1"/>
  <c r="AV320" i="6"/>
  <c r="AV140" i="6"/>
  <c r="AV86" i="6"/>
  <c r="AV93" i="6"/>
  <c r="AV40" i="6"/>
  <c r="AW28" i="6"/>
  <c r="AW4" i="4" s="1"/>
  <c r="AV126" i="6"/>
  <c r="AV100" i="6"/>
  <c r="AV46" i="6"/>
  <c r="AV106" i="6"/>
  <c r="AV53" i="6"/>
  <c r="AV23" i="6"/>
  <c r="AV24" i="6" s="1"/>
  <c r="AV3" i="4" s="1"/>
  <c r="AV60" i="6"/>
  <c r="AV66" i="6"/>
  <c r="AV202" i="6"/>
  <c r="AV73" i="6"/>
  <c r="AV80" i="6"/>
  <c r="AV33" i="6"/>
  <c r="AV11" i="6"/>
  <c r="AV12" i="6" s="1"/>
  <c r="AV4" i="6"/>
  <c r="AV35" i="10"/>
  <c r="AU41" i="6"/>
  <c r="AU47" i="6"/>
  <c r="AU34" i="6"/>
  <c r="R8" i="28"/>
  <c r="R19" i="16"/>
  <c r="R21" i="16" s="1"/>
  <c r="R26" i="11"/>
  <c r="R27" i="11" s="1"/>
  <c r="AU94" i="6"/>
  <c r="AU101" i="6"/>
  <c r="AU107" i="6"/>
  <c r="AS141" i="6"/>
  <c r="AS162" i="6"/>
  <c r="AT2" i="40"/>
  <c r="AT2" i="37"/>
  <c r="AT2" i="34"/>
  <c r="AT2" i="31"/>
  <c r="AT2" i="28"/>
  <c r="AT2" i="21"/>
  <c r="AT2" i="22"/>
  <c r="AT60" i="20"/>
  <c r="AT61" i="20" s="1"/>
  <c r="AT67" i="20" s="1"/>
  <c r="AT2" i="18"/>
  <c r="AT2" i="20"/>
  <c r="AT2" i="19"/>
  <c r="AT2" i="16"/>
  <c r="AT2" i="17"/>
  <c r="AT2" i="14"/>
  <c r="AT2" i="15"/>
  <c r="AT2" i="13"/>
  <c r="AT2" i="12"/>
  <c r="AT2" i="11"/>
  <c r="AT319" i="6"/>
  <c r="AT321" i="6" s="1"/>
  <c r="AT313" i="6"/>
  <c r="AT241" i="6"/>
  <c r="AT243" i="6" s="1"/>
  <c r="AT20" i="16" s="1"/>
  <c r="AT182" i="6"/>
  <c r="AT184" i="6" s="1"/>
  <c r="AT189" i="6" s="1"/>
  <c r="AT190" i="6" s="1"/>
  <c r="AT194" i="6" s="1"/>
  <c r="AT176" i="6"/>
  <c r="AT177" i="6" s="1"/>
  <c r="AT2" i="8"/>
  <c r="AT282" i="6"/>
  <c r="AT284" i="6" s="1"/>
  <c r="AT276" i="6" s="1"/>
  <c r="AT277" i="6" s="1"/>
  <c r="AT270" i="6" s="1"/>
  <c r="AT2" i="10"/>
  <c r="AT249" i="6"/>
  <c r="AT251" i="6" s="1"/>
  <c r="AT21" i="18" s="1"/>
  <c r="AT147" i="6"/>
  <c r="AT209" i="6"/>
  <c r="AT72" i="6"/>
  <c r="AT233" i="6"/>
  <c r="AT235" i="6" s="1"/>
  <c r="AT21" i="17" s="1"/>
  <c r="AT2" i="9"/>
  <c r="AT120" i="6"/>
  <c r="AT122" i="6" s="1"/>
  <c r="AT127" i="6" s="1"/>
  <c r="AT128" i="6" s="1"/>
  <c r="AT132" i="6" s="1"/>
  <c r="AT32" i="6"/>
  <c r="AT114" i="6"/>
  <c r="AT115" i="6" s="1"/>
  <c r="AT92" i="6"/>
  <c r="AT2" i="7"/>
  <c r="AT52" i="6"/>
  <c r="AT2" i="6"/>
  <c r="S27" i="10"/>
  <c r="S29" i="10" s="1"/>
  <c r="AU87" i="6"/>
  <c r="AU74" i="6"/>
  <c r="AU81" i="6"/>
  <c r="AS203" i="6"/>
  <c r="AS224" i="6"/>
  <c r="Q34" i="18"/>
  <c r="Q35" i="18" s="1"/>
  <c r="Q13" i="18" s="1"/>
  <c r="Q15" i="18" s="1"/>
  <c r="Q48" i="18"/>
  <c r="Q25" i="34" s="1"/>
  <c r="R10" i="31"/>
  <c r="S41" i="15"/>
  <c r="AT18" i="37"/>
  <c r="AT22" i="13"/>
  <c r="AT30" i="13"/>
  <c r="AT84" i="12"/>
  <c r="AT62" i="12"/>
  <c r="AU314" i="6"/>
  <c r="AS54" i="6"/>
  <c r="AS61" i="6"/>
  <c r="AS67" i="6"/>
  <c r="Q47" i="16"/>
  <c r="Q24" i="34" s="1"/>
  <c r="Q33" i="16"/>
  <c r="Q34" i="16" s="1"/>
  <c r="Q13" i="16" s="1"/>
  <c r="Q15" i="16" s="1"/>
  <c r="AU9" i="37"/>
  <c r="AU17" i="12"/>
  <c r="AU42" i="10"/>
  <c r="AU22" i="10"/>
  <c r="AU59" i="20"/>
  <c r="AU53" i="20"/>
  <c r="AU54" i="20" s="1"/>
  <c r="AU58" i="20" s="1"/>
  <c r="AU242" i="6"/>
  <c r="AU290" i="6"/>
  <c r="AU291" i="6" s="1"/>
  <c r="AU283" i="6"/>
  <c r="AU250" i="6"/>
  <c r="AU234" i="6"/>
  <c r="AU121" i="6"/>
  <c r="AU18" i="6"/>
  <c r="AU19" i="6" s="1"/>
  <c r="AU2" i="4" s="1"/>
  <c r="AU183" i="6"/>
  <c r="AS8" i="37"/>
  <c r="AS16" i="12"/>
  <c r="AS21" i="10"/>
  <c r="AS41" i="10"/>
  <c r="AS43" i="10" s="1"/>
  <c r="AS25" i="14" s="1"/>
  <c r="AS26" i="14" s="1"/>
  <c r="AS34" i="10"/>
  <c r="AU14" i="37"/>
  <c r="AU64" i="12"/>
  <c r="AU72" i="12"/>
  <c r="AU76" i="12"/>
  <c r="AU77" i="12" s="1"/>
  <c r="AR19" i="37"/>
  <c r="AS83" i="12"/>
  <c r="AS85" i="12" s="1"/>
  <c r="AT26" i="31"/>
  <c r="AU11" i="21"/>
  <c r="AU13" i="21" s="1"/>
  <c r="AT29" i="9"/>
  <c r="AU3" i="40"/>
  <c r="AU3" i="37"/>
  <c r="AU3" i="34"/>
  <c r="AU3" i="31"/>
  <c r="AU3" i="28"/>
  <c r="AU3" i="21"/>
  <c r="AU3" i="22"/>
  <c r="AU3" i="20"/>
  <c r="AU3" i="19"/>
  <c r="AU3" i="18"/>
  <c r="AU3" i="17"/>
  <c r="AU3" i="16"/>
  <c r="AU3" i="15"/>
  <c r="AU3" i="14"/>
  <c r="AU3" i="13"/>
  <c r="AU3" i="11"/>
  <c r="AU3" i="10"/>
  <c r="AU3" i="12"/>
  <c r="AU3" i="9"/>
  <c r="AU3" i="7"/>
  <c r="AU3" i="8"/>
  <c r="AU79" i="6"/>
  <c r="AU39" i="6"/>
  <c r="AU99" i="6"/>
  <c r="AU59" i="6"/>
  <c r="AU3" i="6"/>
  <c r="AR49" i="15"/>
  <c r="AR27" i="14"/>
  <c r="AR9" i="28" s="1"/>
  <c r="AR34" i="15"/>
  <c r="AR12" i="14"/>
  <c r="AT40" i="12"/>
  <c r="AT32" i="12"/>
  <c r="AT13" i="10"/>
  <c r="AT14" i="10" s="1"/>
  <c r="Q18" i="31" l="1"/>
  <c r="R11" i="18"/>
  <c r="AU26" i="31"/>
  <c r="AV11" i="21"/>
  <c r="AU29" i="9"/>
  <c r="Q17" i="31"/>
  <c r="R11" i="16"/>
  <c r="AU2" i="40"/>
  <c r="AU2" i="37"/>
  <c r="AU2" i="34"/>
  <c r="AU2" i="31"/>
  <c r="AU2" i="28"/>
  <c r="AU2" i="22"/>
  <c r="AU60" i="20"/>
  <c r="AU2" i="21"/>
  <c r="AU2" i="20"/>
  <c r="AU2" i="18"/>
  <c r="AU2" i="19"/>
  <c r="AU2" i="17"/>
  <c r="AU2" i="16"/>
  <c r="AU2" i="15"/>
  <c r="AU2" i="14"/>
  <c r="AU2" i="13"/>
  <c r="AU2" i="12"/>
  <c r="AU2" i="11"/>
  <c r="AU2" i="10"/>
  <c r="AU319" i="6"/>
  <c r="AU321" i="6" s="1"/>
  <c r="AU313" i="6"/>
  <c r="AU241" i="6"/>
  <c r="AU243" i="6" s="1"/>
  <c r="AU20" i="16" s="1"/>
  <c r="AU182" i="6"/>
  <c r="AU184" i="6" s="1"/>
  <c r="AU189" i="6" s="1"/>
  <c r="AU190" i="6" s="1"/>
  <c r="AU194" i="6" s="1"/>
  <c r="AU176" i="6"/>
  <c r="AU177" i="6" s="1"/>
  <c r="AU2" i="8"/>
  <c r="AU282" i="6"/>
  <c r="AU284" i="6" s="1"/>
  <c r="AU276" i="6" s="1"/>
  <c r="AU277" i="6" s="1"/>
  <c r="AU270" i="6" s="1"/>
  <c r="AU249" i="6"/>
  <c r="AU251" i="6" s="1"/>
  <c r="AU21" i="18" s="1"/>
  <c r="AU2" i="9"/>
  <c r="AU2" i="7"/>
  <c r="AU233" i="6"/>
  <c r="AU235" i="6" s="1"/>
  <c r="AU21" i="17" s="1"/>
  <c r="AU209" i="6"/>
  <c r="AU72" i="6"/>
  <c r="AU120" i="6"/>
  <c r="AU122" i="6" s="1"/>
  <c r="AU127" i="6" s="1"/>
  <c r="AU128" i="6" s="1"/>
  <c r="AU132" i="6" s="1"/>
  <c r="AU32" i="6"/>
  <c r="AU114" i="6"/>
  <c r="AU115" i="6" s="1"/>
  <c r="AU92" i="6"/>
  <c r="AU52" i="6"/>
  <c r="AU147" i="6"/>
  <c r="AU2" i="6"/>
  <c r="R19" i="34"/>
  <c r="R12" i="16"/>
  <c r="R26" i="16"/>
  <c r="T27" i="16" s="1"/>
  <c r="AS19" i="37"/>
  <c r="AT83" i="12"/>
  <c r="AT85" i="12" s="1"/>
  <c r="AU18" i="37"/>
  <c r="AU22" i="13"/>
  <c r="AU30" i="13"/>
  <c r="AU84" i="12"/>
  <c r="AU62" i="12"/>
  <c r="AS49" i="15"/>
  <c r="AS34" i="15"/>
  <c r="AS27" i="14"/>
  <c r="AS9" i="28" s="1"/>
  <c r="AS12" i="14"/>
  <c r="AV47" i="6"/>
  <c r="AV34" i="6"/>
  <c r="AV41" i="6"/>
  <c r="AT224" i="6"/>
  <c r="AT203" i="6"/>
  <c r="AV9" i="37"/>
  <c r="AV17" i="12"/>
  <c r="AV22" i="10"/>
  <c r="AV42" i="10"/>
  <c r="AV94" i="6"/>
  <c r="AV101" i="6"/>
  <c r="AV107" i="6"/>
  <c r="AW4" i="40"/>
  <c r="AW4" i="37"/>
  <c r="AW4" i="34"/>
  <c r="AW4" i="31"/>
  <c r="AW4" i="28"/>
  <c r="AW4" i="22"/>
  <c r="AW10" i="21"/>
  <c r="AW4" i="21"/>
  <c r="AW32" i="20"/>
  <c r="AW74" i="20"/>
  <c r="AW4" i="20"/>
  <c r="AW28" i="19"/>
  <c r="AW10" i="18"/>
  <c r="AW4" i="19"/>
  <c r="AW10" i="17"/>
  <c r="AW4" i="18"/>
  <c r="AW10" i="16"/>
  <c r="AW4" i="17"/>
  <c r="AW4" i="16"/>
  <c r="AW40" i="15"/>
  <c r="AW4" i="14"/>
  <c r="AW4" i="15"/>
  <c r="AW27" i="15"/>
  <c r="AW19" i="13"/>
  <c r="AW4" i="13"/>
  <c r="AW27" i="13"/>
  <c r="AW82" i="12"/>
  <c r="AW46" i="12"/>
  <c r="AW69" i="12"/>
  <c r="AW59" i="12"/>
  <c r="AW4" i="12"/>
  <c r="AW18" i="12"/>
  <c r="AW23" i="11"/>
  <c r="AW4" i="11"/>
  <c r="AW19" i="10"/>
  <c r="AW12" i="10"/>
  <c r="AW4" i="10"/>
  <c r="AW35" i="9"/>
  <c r="AW4" i="8"/>
  <c r="AW331" i="6"/>
  <c r="AW332" i="6" s="1"/>
  <c r="AW4" i="7"/>
  <c r="AW346" i="6"/>
  <c r="AW347" i="6" s="1"/>
  <c r="AW296" i="6"/>
  <c r="AW297" i="6" s="1"/>
  <c r="AW259" i="6"/>
  <c r="AW4" i="9"/>
  <c r="AW336" i="6"/>
  <c r="AW337" i="6" s="1"/>
  <c r="AW275" i="6"/>
  <c r="AW351" i="6"/>
  <c r="AW352" i="6" s="1"/>
  <c r="AW301" i="6"/>
  <c r="AW302" i="6" s="1"/>
  <c r="AW320" i="6"/>
  <c r="AW10" i="9"/>
  <c r="AW202" i="6"/>
  <c r="AW93" i="6"/>
  <c r="AW126" i="6"/>
  <c r="AW100" i="6"/>
  <c r="AW46" i="6"/>
  <c r="AW106" i="6"/>
  <c r="AW53" i="6"/>
  <c r="AW23" i="6"/>
  <c r="AW24" i="6" s="1"/>
  <c r="AW3" i="4" s="1"/>
  <c r="AW60" i="6"/>
  <c r="AW66" i="6"/>
  <c r="AW312" i="6"/>
  <c r="AW73" i="6"/>
  <c r="AW80" i="6"/>
  <c r="AW86" i="6"/>
  <c r="AX28" i="6"/>
  <c r="AX4" i="4" s="1"/>
  <c r="AW33" i="6"/>
  <c r="AW11" i="6"/>
  <c r="AW12" i="6" s="1"/>
  <c r="AW4" i="6"/>
  <c r="AW40" i="6"/>
  <c r="AW140" i="6"/>
  <c r="AW188" i="6"/>
  <c r="AW35" i="10"/>
  <c r="AV314" i="6"/>
  <c r="AU40" i="12"/>
  <c r="AU32" i="12"/>
  <c r="AU13" i="10"/>
  <c r="AU14" i="10" s="1"/>
  <c r="AV59" i="20"/>
  <c r="AV53" i="20"/>
  <c r="AV54" i="20" s="1"/>
  <c r="AV58" i="20" s="1"/>
  <c r="AV290" i="6"/>
  <c r="AV291" i="6" s="1"/>
  <c r="AV283" i="6"/>
  <c r="AV250" i="6"/>
  <c r="AV234" i="6"/>
  <c r="AV121" i="6"/>
  <c r="AV183" i="6"/>
  <c r="AV242" i="6"/>
  <c r="AV18" i="6"/>
  <c r="AV19" i="6" s="1"/>
  <c r="AV2" i="4" s="1"/>
  <c r="AV3" i="40"/>
  <c r="AV3" i="37"/>
  <c r="AV3" i="34"/>
  <c r="AV3" i="31"/>
  <c r="AV3" i="28"/>
  <c r="AV3" i="22"/>
  <c r="AV3" i="21"/>
  <c r="AV3" i="20"/>
  <c r="AV3" i="19"/>
  <c r="AV3" i="18"/>
  <c r="AV3" i="17"/>
  <c r="AV3" i="16"/>
  <c r="AV3" i="14"/>
  <c r="AV3" i="15"/>
  <c r="AV3" i="13"/>
  <c r="AV3" i="10"/>
  <c r="AV3" i="9"/>
  <c r="AV3" i="12"/>
  <c r="AV3" i="7"/>
  <c r="AV3" i="11"/>
  <c r="AV3" i="8"/>
  <c r="AV79" i="6"/>
  <c r="AV39" i="6"/>
  <c r="AV99" i="6"/>
  <c r="AV59" i="6"/>
  <c r="AV3" i="6"/>
  <c r="AV74" i="6"/>
  <c r="AV81" i="6"/>
  <c r="AV87" i="6"/>
  <c r="AV13" i="21"/>
  <c r="S53" i="12"/>
  <c r="S54" i="12" s="1"/>
  <c r="S11" i="11"/>
  <c r="S12" i="11" s="1"/>
  <c r="S23" i="10"/>
  <c r="S24" i="10" s="1"/>
  <c r="AT141" i="6"/>
  <c r="AT162" i="6"/>
  <c r="AT54" i="6"/>
  <c r="AT61" i="6"/>
  <c r="AT67" i="6"/>
  <c r="AV14" i="37"/>
  <c r="AV64" i="12"/>
  <c r="AV72" i="12"/>
  <c r="AV76" i="12"/>
  <c r="AV77" i="12" s="1"/>
  <c r="R40" i="17"/>
  <c r="R41" i="17" s="1"/>
  <c r="AT8" i="37"/>
  <c r="AT21" i="10"/>
  <c r="AT16" i="12"/>
  <c r="AT41" i="10"/>
  <c r="AT43" i="10" s="1"/>
  <c r="AT25" i="14" s="1"/>
  <c r="AT26" i="14" s="1"/>
  <c r="AT34" i="10"/>
  <c r="AU61" i="20"/>
  <c r="AU67" i="20" s="1"/>
  <c r="R14" i="31"/>
  <c r="S24" i="11"/>
  <c r="AW47" i="6" l="1"/>
  <c r="AW34" i="6"/>
  <c r="AW41" i="6"/>
  <c r="S16" i="19"/>
  <c r="S17" i="19" s="1"/>
  <c r="S42" i="15"/>
  <c r="S20" i="15"/>
  <c r="S25" i="11"/>
  <c r="AW101" i="6"/>
  <c r="AW107" i="6"/>
  <c r="AW94" i="6"/>
  <c r="AW14" i="37"/>
  <c r="AW72" i="12"/>
  <c r="AW76" i="12"/>
  <c r="AW77" i="12" s="1"/>
  <c r="AW64" i="12"/>
  <c r="AU54" i="6"/>
  <c r="AU61" i="6"/>
  <c r="AU67" i="6"/>
  <c r="AU162" i="6"/>
  <c r="AU141" i="6"/>
  <c r="AV2" i="40"/>
  <c r="AV2" i="37"/>
  <c r="AV2" i="34"/>
  <c r="AV2" i="31"/>
  <c r="AV2" i="28"/>
  <c r="AV2" i="22"/>
  <c r="AV2" i="21"/>
  <c r="AV60" i="20"/>
  <c r="AV2" i="20"/>
  <c r="AV2" i="18"/>
  <c r="AV2" i="19"/>
  <c r="AV2" i="17"/>
  <c r="AV2" i="16"/>
  <c r="AV2" i="15"/>
  <c r="AV2" i="14"/>
  <c r="AV2" i="13"/>
  <c r="AV2" i="12"/>
  <c r="AV2" i="11"/>
  <c r="AV2" i="10"/>
  <c r="AV2" i="9"/>
  <c r="AV241" i="6"/>
  <c r="AV243" i="6" s="1"/>
  <c r="AV20" i="16" s="1"/>
  <c r="AV176" i="6"/>
  <c r="AV177" i="6" s="1"/>
  <c r="AV2" i="8"/>
  <c r="AV282" i="6"/>
  <c r="AV284" i="6" s="1"/>
  <c r="AV276" i="6" s="1"/>
  <c r="AV277" i="6" s="1"/>
  <c r="AV270" i="6" s="1"/>
  <c r="AV249" i="6"/>
  <c r="AV251" i="6" s="1"/>
  <c r="AV21" i="18" s="1"/>
  <c r="AV2" i="7"/>
  <c r="AV233" i="6"/>
  <c r="AV235" i="6" s="1"/>
  <c r="AV21" i="17" s="1"/>
  <c r="AV209" i="6"/>
  <c r="AV313" i="6"/>
  <c r="AW314" i="6" s="1"/>
  <c r="AV120" i="6"/>
  <c r="AV122" i="6" s="1"/>
  <c r="AV127" i="6" s="1"/>
  <c r="AV128" i="6" s="1"/>
  <c r="AV132" i="6" s="1"/>
  <c r="AV32" i="6"/>
  <c r="AV319" i="6"/>
  <c r="AV321" i="6" s="1"/>
  <c r="AV114" i="6"/>
  <c r="AV115" i="6" s="1"/>
  <c r="AV92" i="6"/>
  <c r="AV52" i="6"/>
  <c r="AV182" i="6"/>
  <c r="AV184" i="6" s="1"/>
  <c r="AV189" i="6" s="1"/>
  <c r="AV190" i="6" s="1"/>
  <c r="AV194" i="6" s="1"/>
  <c r="AV147" i="6"/>
  <c r="AV72" i="6"/>
  <c r="AV2" i="6"/>
  <c r="AT49" i="15"/>
  <c r="AT27" i="14"/>
  <c r="AT9" i="28" s="1"/>
  <c r="AT34" i="15"/>
  <c r="AT12" i="14"/>
  <c r="AU8" i="37"/>
  <c r="AU16" i="12"/>
  <c r="AU41" i="10"/>
  <c r="AU43" i="10" s="1"/>
  <c r="AU25" i="14" s="1"/>
  <c r="AU26" i="14" s="1"/>
  <c r="AU34" i="10"/>
  <c r="AU21" i="10"/>
  <c r="AW74" i="6"/>
  <c r="AW81" i="6"/>
  <c r="AW87" i="6"/>
  <c r="AW59" i="20"/>
  <c r="AW53" i="20"/>
  <c r="AW54" i="20" s="1"/>
  <c r="AW58" i="20" s="1"/>
  <c r="AW283" i="6"/>
  <c r="AW250" i="6"/>
  <c r="AW234" i="6"/>
  <c r="AW242" i="6"/>
  <c r="AW183" i="6"/>
  <c r="AW290" i="6"/>
  <c r="AW291" i="6" s="1"/>
  <c r="AW18" i="6"/>
  <c r="AW19" i="6" s="1"/>
  <c r="AW2" i="4" s="1"/>
  <c r="AW121" i="6"/>
  <c r="AT19" i="37"/>
  <c r="AU83" i="12"/>
  <c r="AU85" i="12" s="1"/>
  <c r="AV61" i="20"/>
  <c r="AV67" i="20" s="1"/>
  <c r="S16" i="37"/>
  <c r="S63" i="12"/>
  <c r="S65" i="12" s="1"/>
  <c r="S71" i="12"/>
  <c r="S73" i="12" s="1"/>
  <c r="T14" i="16"/>
  <c r="T28" i="16"/>
  <c r="T20" i="34" s="1"/>
  <c r="AU224" i="6"/>
  <c r="AU203" i="6"/>
  <c r="R39" i="16"/>
  <c r="R40" i="16" s="1"/>
  <c r="AV18" i="37"/>
  <c r="AV22" i="13"/>
  <c r="AV30" i="13"/>
  <c r="AV84" i="12"/>
  <c r="AV62" i="12"/>
  <c r="AX4" i="40"/>
  <c r="AX4" i="37"/>
  <c r="AX4" i="34"/>
  <c r="AX4" i="31"/>
  <c r="AX4" i="28"/>
  <c r="AX4" i="22"/>
  <c r="AX10" i="21"/>
  <c r="AX4" i="21"/>
  <c r="AX32" i="20"/>
  <c r="AX74" i="20"/>
  <c r="AX4" i="20"/>
  <c r="AX28" i="19"/>
  <c r="AX10" i="18"/>
  <c r="AX4" i="19"/>
  <c r="AX4" i="18"/>
  <c r="AX4" i="17"/>
  <c r="AX10" i="17"/>
  <c r="AX4" i="16"/>
  <c r="AX27" i="15"/>
  <c r="AX10" i="16"/>
  <c r="AX4" i="15"/>
  <c r="AX27" i="13"/>
  <c r="AX82" i="12"/>
  <c r="AX4" i="14"/>
  <c r="AX40" i="15"/>
  <c r="AX69" i="12"/>
  <c r="AX19" i="13"/>
  <c r="AX59" i="12"/>
  <c r="AX4" i="13"/>
  <c r="AX18" i="12"/>
  <c r="AX46" i="12"/>
  <c r="AX23" i="11"/>
  <c r="AX4" i="11"/>
  <c r="AX19" i="10"/>
  <c r="AX12" i="10"/>
  <c r="AX4" i="10"/>
  <c r="AX4" i="12"/>
  <c r="AX35" i="9"/>
  <c r="AX4" i="7"/>
  <c r="AX346" i="6"/>
  <c r="AX347" i="6" s="1"/>
  <c r="AX296" i="6"/>
  <c r="AX297" i="6" s="1"/>
  <c r="AX259" i="6"/>
  <c r="AX4" i="9"/>
  <c r="AX336" i="6"/>
  <c r="AX337" i="6" s="1"/>
  <c r="AX275" i="6"/>
  <c r="AX351" i="6"/>
  <c r="AX352" i="6" s="1"/>
  <c r="AX301" i="6"/>
  <c r="AX302" i="6" s="1"/>
  <c r="AX320" i="6"/>
  <c r="AX10" i="9"/>
  <c r="AX312" i="6"/>
  <c r="AX126" i="6"/>
  <c r="AX100" i="6"/>
  <c r="AX46" i="6"/>
  <c r="AX106" i="6"/>
  <c r="AX53" i="6"/>
  <c r="AX23" i="6"/>
  <c r="AX24" i="6" s="1"/>
  <c r="AX3" i="4" s="1"/>
  <c r="AX331" i="6"/>
  <c r="AX332" i="6" s="1"/>
  <c r="AX60" i="6"/>
  <c r="AX66" i="6"/>
  <c r="AX4" i="8"/>
  <c r="AX73" i="6"/>
  <c r="AX202" i="6"/>
  <c r="AX80" i="6"/>
  <c r="AX188" i="6"/>
  <c r="AX140" i="6"/>
  <c r="AX86" i="6"/>
  <c r="AX33" i="6"/>
  <c r="AY28" i="6"/>
  <c r="AY4" i="4" s="1"/>
  <c r="AX11" i="6"/>
  <c r="AX12" i="6" s="1"/>
  <c r="AX4" i="6"/>
  <c r="AX40" i="6"/>
  <c r="AX93" i="6"/>
  <c r="AX35" i="10"/>
  <c r="AW3" i="40"/>
  <c r="AW3" i="37"/>
  <c r="AW3" i="34"/>
  <c r="AW3" i="31"/>
  <c r="AW3" i="22"/>
  <c r="AW3" i="21"/>
  <c r="AW3" i="28"/>
  <c r="AW3" i="20"/>
  <c r="AW3" i="19"/>
  <c r="AW3" i="18"/>
  <c r="AW3" i="17"/>
  <c r="AW3" i="16"/>
  <c r="AW3" i="15"/>
  <c r="AW3" i="14"/>
  <c r="AW3" i="13"/>
  <c r="AW3" i="10"/>
  <c r="AW3" i="8"/>
  <c r="AW3" i="12"/>
  <c r="AW3" i="11"/>
  <c r="AW3" i="9"/>
  <c r="AW3" i="7"/>
  <c r="AW39" i="6"/>
  <c r="AW99" i="6"/>
  <c r="AW3" i="6"/>
  <c r="AW59" i="6"/>
  <c r="AW79" i="6"/>
  <c r="R27" i="18"/>
  <c r="R28" i="18" s="1"/>
  <c r="R40" i="18"/>
  <c r="R41" i="18" s="1"/>
  <c r="R42" i="17"/>
  <c r="R16" i="28" s="1"/>
  <c r="R46" i="17"/>
  <c r="R47" i="17" s="1"/>
  <c r="R33" i="17"/>
  <c r="S10" i="37"/>
  <c r="S24" i="12"/>
  <c r="S26" i="12" s="1"/>
  <c r="S31" i="12" s="1"/>
  <c r="T20" i="10"/>
  <c r="AV26" i="31"/>
  <c r="AW11" i="21"/>
  <c r="AW13" i="21" s="1"/>
  <c r="AV29" i="9"/>
  <c r="AV40" i="12"/>
  <c r="AV32" i="12"/>
  <c r="AV13" i="10"/>
  <c r="AV14" i="10" s="1"/>
  <c r="AW9" i="37"/>
  <c r="AW22" i="10"/>
  <c r="AW42" i="10"/>
  <c r="AW17" i="12"/>
  <c r="AW26" i="31" l="1"/>
  <c r="AX11" i="21"/>
  <c r="AW29" i="9"/>
  <c r="AX53" i="20"/>
  <c r="AX54" i="20" s="1"/>
  <c r="AX58" i="20" s="1"/>
  <c r="AX59" i="20"/>
  <c r="AX250" i="6"/>
  <c r="AX234" i="6"/>
  <c r="AX242" i="6"/>
  <c r="AX290" i="6"/>
  <c r="AX291" i="6" s="1"/>
  <c r="AX183" i="6"/>
  <c r="AX283" i="6"/>
  <c r="AX121" i="6"/>
  <c r="AX18" i="6"/>
  <c r="AX19" i="6" s="1"/>
  <c r="AX2" i="4" s="1"/>
  <c r="AX3" i="40"/>
  <c r="AX3" i="37"/>
  <c r="AX3" i="34"/>
  <c r="AX3" i="31"/>
  <c r="AX3" i="28"/>
  <c r="AX3" i="21"/>
  <c r="AX3" i="22"/>
  <c r="AX3" i="18"/>
  <c r="AX3" i="20"/>
  <c r="AX3" i="19"/>
  <c r="AX3" i="17"/>
  <c r="AX3" i="16"/>
  <c r="AX3" i="14"/>
  <c r="AX3" i="13"/>
  <c r="AX3" i="12"/>
  <c r="AX3" i="15"/>
  <c r="AX3" i="11"/>
  <c r="AX3" i="8"/>
  <c r="AX3" i="10"/>
  <c r="AX99" i="6"/>
  <c r="AX59" i="6"/>
  <c r="AX3" i="9"/>
  <c r="AX3" i="7"/>
  <c r="AX79" i="6"/>
  <c r="AX39" i="6"/>
  <c r="AX3" i="6"/>
  <c r="S15" i="37"/>
  <c r="T60" i="12"/>
  <c r="AU49" i="15"/>
  <c r="AU34" i="15"/>
  <c r="AU12" i="14"/>
  <c r="AU27" i="14"/>
  <c r="AU9" i="28" s="1"/>
  <c r="R46" i="18"/>
  <c r="R47" i="18" s="1"/>
  <c r="R42" i="18"/>
  <c r="R18" i="28" s="1"/>
  <c r="R33" i="18"/>
  <c r="AX41" i="6"/>
  <c r="AX34" i="6"/>
  <c r="AX47" i="6"/>
  <c r="AX14" i="37"/>
  <c r="AX76" i="12"/>
  <c r="AX77" i="12" s="1"/>
  <c r="AX72" i="12"/>
  <c r="AX64" i="12"/>
  <c r="R29" i="18"/>
  <c r="R22" i="34" s="1"/>
  <c r="R14" i="18"/>
  <c r="AY4" i="40"/>
  <c r="AY4" i="37"/>
  <c r="AY4" i="34"/>
  <c r="AY4" i="31"/>
  <c r="AY4" i="28"/>
  <c r="AY74" i="20"/>
  <c r="AY4" i="21"/>
  <c r="AY4" i="22"/>
  <c r="AY10" i="21"/>
  <c r="AY32" i="20"/>
  <c r="AY28" i="19"/>
  <c r="AY10" i="18"/>
  <c r="AY4" i="20"/>
  <c r="AY4" i="19"/>
  <c r="AY4" i="18"/>
  <c r="AY4" i="17"/>
  <c r="AY10" i="17"/>
  <c r="AY4" i="16"/>
  <c r="AY10" i="16"/>
  <c r="AY4" i="15"/>
  <c r="AY27" i="15"/>
  <c r="AY40" i="15"/>
  <c r="AY4" i="14"/>
  <c r="AY69" i="12"/>
  <c r="AY59" i="12"/>
  <c r="AY4" i="13"/>
  <c r="AY18" i="12"/>
  <c r="AY27" i="13"/>
  <c r="AY46" i="12"/>
  <c r="AY19" i="13"/>
  <c r="AY82" i="12"/>
  <c r="AY4" i="11"/>
  <c r="AY19" i="10"/>
  <c r="AY12" i="10"/>
  <c r="AY4" i="10"/>
  <c r="AY4" i="12"/>
  <c r="AY259" i="6"/>
  <c r="AY4" i="9"/>
  <c r="AY336" i="6"/>
  <c r="AY337" i="6" s="1"/>
  <c r="AY275" i="6"/>
  <c r="AY351" i="6"/>
  <c r="AY352" i="6" s="1"/>
  <c r="AY301" i="6"/>
  <c r="AY302" i="6" s="1"/>
  <c r="AY320" i="6"/>
  <c r="AY10" i="9"/>
  <c r="AY312" i="6"/>
  <c r="AY4" i="8"/>
  <c r="AY331" i="6"/>
  <c r="AY332" i="6" s="1"/>
  <c r="AY188" i="6"/>
  <c r="AY106" i="6"/>
  <c r="AY53" i="6"/>
  <c r="AY60" i="6"/>
  <c r="AY23" i="11"/>
  <c r="AY66" i="6"/>
  <c r="AY296" i="6"/>
  <c r="AY297" i="6" s="1"/>
  <c r="AY73" i="6"/>
  <c r="AY202" i="6"/>
  <c r="AY80" i="6"/>
  <c r="AY35" i="9"/>
  <c r="AY140" i="6"/>
  <c r="AY86" i="6"/>
  <c r="AY346" i="6"/>
  <c r="AY347" i="6" s="1"/>
  <c r="AY93" i="6"/>
  <c r="AY40" i="6"/>
  <c r="AZ28" i="6"/>
  <c r="AZ4" i="4" s="1"/>
  <c r="AY100" i="6"/>
  <c r="AY4" i="7"/>
  <c r="AY46" i="6"/>
  <c r="AY126" i="6"/>
  <c r="AY11" i="6"/>
  <c r="AY12" i="6" s="1"/>
  <c r="AY4" i="6"/>
  <c r="AY33" i="6"/>
  <c r="AY23" i="6"/>
  <c r="AY24" i="6" s="1"/>
  <c r="AY3" i="4" s="1"/>
  <c r="AY35" i="10"/>
  <c r="AW2" i="40"/>
  <c r="AW2" i="37"/>
  <c r="AW2" i="34"/>
  <c r="AW2" i="31"/>
  <c r="AW2" i="28"/>
  <c r="AW2" i="22"/>
  <c r="AW2" i="21"/>
  <c r="AW60" i="20"/>
  <c r="AW61" i="20" s="1"/>
  <c r="AW67" i="20" s="1"/>
  <c r="AW2" i="20"/>
  <c r="AW2" i="19"/>
  <c r="AW2" i="18"/>
  <c r="AW2" i="16"/>
  <c r="AW2" i="17"/>
  <c r="AW2" i="14"/>
  <c r="AW2" i="15"/>
  <c r="AW2" i="13"/>
  <c r="AW2" i="12"/>
  <c r="AW2" i="11"/>
  <c r="AW2" i="10"/>
  <c r="AW2" i="8"/>
  <c r="AW282" i="6"/>
  <c r="AW284" i="6" s="1"/>
  <c r="AW276" i="6" s="1"/>
  <c r="AW277" i="6" s="1"/>
  <c r="AW270" i="6" s="1"/>
  <c r="AW249" i="6"/>
  <c r="AW251" i="6" s="1"/>
  <c r="AW21" i="18" s="1"/>
  <c r="AW2" i="7"/>
  <c r="AW233" i="6"/>
  <c r="AW235" i="6" s="1"/>
  <c r="AW21" i="17" s="1"/>
  <c r="AW2" i="9"/>
  <c r="AW319" i="6"/>
  <c r="AW321" i="6" s="1"/>
  <c r="AW313" i="6"/>
  <c r="AW120" i="6"/>
  <c r="AW122" i="6" s="1"/>
  <c r="AW127" i="6" s="1"/>
  <c r="AW128" i="6" s="1"/>
  <c r="AW132" i="6" s="1"/>
  <c r="AW114" i="6"/>
  <c r="AW115" i="6" s="1"/>
  <c r="AW92" i="6"/>
  <c r="AW176" i="6"/>
  <c r="AW177" i="6" s="1"/>
  <c r="AW52" i="6"/>
  <c r="AW182" i="6"/>
  <c r="AW184" i="6" s="1"/>
  <c r="AW189" i="6" s="1"/>
  <c r="AW190" i="6" s="1"/>
  <c r="AW194" i="6" s="1"/>
  <c r="AW147" i="6"/>
  <c r="AW241" i="6"/>
  <c r="AW243" i="6" s="1"/>
  <c r="AW20" i="16" s="1"/>
  <c r="AW72" i="6"/>
  <c r="AW32" i="6"/>
  <c r="AW209" i="6"/>
  <c r="AW2" i="6"/>
  <c r="AV162" i="6"/>
  <c r="AV141" i="6"/>
  <c r="S21" i="19"/>
  <c r="S43" i="15"/>
  <c r="S45" i="15" s="1"/>
  <c r="S21" i="15"/>
  <c r="U22" i="15" s="1"/>
  <c r="T28" i="10"/>
  <c r="AV8" i="37"/>
  <c r="AV16" i="12"/>
  <c r="AV41" i="10"/>
  <c r="AV43" i="10" s="1"/>
  <c r="AV25" i="14" s="1"/>
  <c r="AV26" i="14" s="1"/>
  <c r="AV34" i="10"/>
  <c r="AV21" i="10"/>
  <c r="AX74" i="6"/>
  <c r="AX81" i="6"/>
  <c r="AX87" i="6"/>
  <c r="AU19" i="37"/>
  <c r="AV83" i="12"/>
  <c r="AV85" i="12" s="1"/>
  <c r="AW40" i="12"/>
  <c r="AW32" i="12"/>
  <c r="AW13" i="10"/>
  <c r="AW14" i="10" s="1"/>
  <c r="AV54" i="6"/>
  <c r="AV61" i="6"/>
  <c r="AV67" i="6"/>
  <c r="AX13" i="21"/>
  <c r="AX9" i="37"/>
  <c r="AX22" i="10"/>
  <c r="AX42" i="10"/>
  <c r="AX17" i="12"/>
  <c r="AX314" i="6"/>
  <c r="AV224" i="6"/>
  <c r="AV203" i="6"/>
  <c r="AX107" i="6"/>
  <c r="AX94" i="6"/>
  <c r="AX101" i="6"/>
  <c r="R48" i="17"/>
  <c r="R23" i="34" s="1"/>
  <c r="R34" i="17"/>
  <c r="R35" i="17" s="1"/>
  <c r="R13" i="17" s="1"/>
  <c r="R15" i="17" s="1"/>
  <c r="R45" i="16"/>
  <c r="R46" i="16" s="1"/>
  <c r="R32" i="16"/>
  <c r="R41" i="16"/>
  <c r="R17" i="28" s="1"/>
  <c r="S17" i="37"/>
  <c r="T70" i="12"/>
  <c r="S17" i="11"/>
  <c r="S18" i="11" s="1"/>
  <c r="AW18" i="37"/>
  <c r="AW62" i="12"/>
  <c r="AW22" i="13"/>
  <c r="AW30" i="13"/>
  <c r="AW84" i="12"/>
  <c r="S10" i="31" l="1"/>
  <c r="T41" i="15"/>
  <c r="R16" i="31"/>
  <c r="S11" i="17"/>
  <c r="U8" i="34"/>
  <c r="U44" i="15"/>
  <c r="AY14" i="37"/>
  <c r="AY76" i="12"/>
  <c r="AY77" i="12" s="1"/>
  <c r="AY64" i="12"/>
  <c r="AY72" i="12"/>
  <c r="AV19" i="37"/>
  <c r="AW83" i="12"/>
  <c r="AW85" i="12" s="1"/>
  <c r="AY9" i="37"/>
  <c r="AY17" i="12"/>
  <c r="AY22" i="10"/>
  <c r="AY42" i="10"/>
  <c r="AY47" i="6"/>
  <c r="AY41" i="6"/>
  <c r="AY34" i="6"/>
  <c r="AX40" i="12"/>
  <c r="AX32" i="12"/>
  <c r="AX13" i="10"/>
  <c r="AX14" i="10" s="1"/>
  <c r="R47" i="16"/>
  <c r="R24" i="34" s="1"/>
  <c r="R33" i="16"/>
  <c r="R34" i="16" s="1"/>
  <c r="R13" i="16" s="1"/>
  <c r="R15" i="16" s="1"/>
  <c r="AW54" i="6"/>
  <c r="AW61" i="6"/>
  <c r="AW67" i="6"/>
  <c r="AY3" i="40"/>
  <c r="AY3" i="37"/>
  <c r="AY3" i="34"/>
  <c r="AY3" i="31"/>
  <c r="AY3" i="28"/>
  <c r="AY3" i="22"/>
  <c r="AY3" i="21"/>
  <c r="AY3" i="20"/>
  <c r="AY3" i="18"/>
  <c r="AY3" i="19"/>
  <c r="AY3" i="17"/>
  <c r="AY3" i="16"/>
  <c r="AY3" i="14"/>
  <c r="AY3" i="15"/>
  <c r="AY3" i="13"/>
  <c r="AY3" i="12"/>
  <c r="AY3" i="11"/>
  <c r="AY3" i="10"/>
  <c r="AY3" i="8"/>
  <c r="AY3" i="9"/>
  <c r="AY3" i="7"/>
  <c r="AY99" i="6"/>
  <c r="AY59" i="6"/>
  <c r="AY79" i="6"/>
  <c r="AY3" i="6"/>
  <c r="AY39" i="6"/>
  <c r="AY94" i="6"/>
  <c r="AY101" i="6"/>
  <c r="AY107" i="6"/>
  <c r="AV27" i="14"/>
  <c r="AV9" i="28" s="1"/>
  <c r="AV49" i="15"/>
  <c r="AV34" i="15"/>
  <c r="AV12" i="14"/>
  <c r="AZ4" i="40"/>
  <c r="AZ4" i="37"/>
  <c r="AZ4" i="34"/>
  <c r="AZ4" i="31"/>
  <c r="AZ4" i="28"/>
  <c r="AZ4" i="22"/>
  <c r="AZ10" i="21"/>
  <c r="AZ74" i="20"/>
  <c r="AZ32" i="20"/>
  <c r="AZ4" i="21"/>
  <c r="AZ28" i="19"/>
  <c r="AZ4" i="20"/>
  <c r="AZ4" i="19"/>
  <c r="AZ4" i="18"/>
  <c r="AZ4" i="17"/>
  <c r="AZ10" i="17"/>
  <c r="AZ10" i="18"/>
  <c r="AZ10" i="16"/>
  <c r="AZ4" i="16"/>
  <c r="AZ27" i="15"/>
  <c r="AZ40" i="15"/>
  <c r="AZ4" i="14"/>
  <c r="AZ4" i="15"/>
  <c r="AZ19" i="13"/>
  <c r="AZ4" i="13"/>
  <c r="AZ69" i="12"/>
  <c r="AZ59" i="12"/>
  <c r="AZ82" i="12"/>
  <c r="AZ12" i="10"/>
  <c r="AZ4" i="10"/>
  <c r="AZ4" i="9"/>
  <c r="AZ4" i="7"/>
  <c r="AZ27" i="13"/>
  <c r="AZ35" i="9"/>
  <c r="AZ46" i="12"/>
  <c r="AZ4" i="12"/>
  <c r="AZ10" i="9"/>
  <c r="AZ23" i="11"/>
  <c r="AZ336" i="6"/>
  <c r="AZ337" i="6" s="1"/>
  <c r="AZ275" i="6"/>
  <c r="AZ351" i="6"/>
  <c r="AZ352" i="6" s="1"/>
  <c r="AZ301" i="6"/>
  <c r="AZ302" i="6" s="1"/>
  <c r="AZ320" i="6"/>
  <c r="AZ4" i="11"/>
  <c r="AZ202" i="6"/>
  <c r="AZ19" i="10"/>
  <c r="AZ312" i="6"/>
  <c r="AZ18" i="12"/>
  <c r="AZ4" i="8"/>
  <c r="AZ331" i="6"/>
  <c r="AZ332" i="6" s="1"/>
  <c r="AZ346" i="6"/>
  <c r="AZ347" i="6" s="1"/>
  <c r="AZ296" i="6"/>
  <c r="AZ297" i="6" s="1"/>
  <c r="AZ60" i="6"/>
  <c r="AZ66" i="6"/>
  <c r="AZ259" i="6"/>
  <c r="AZ73" i="6"/>
  <c r="AZ80" i="6"/>
  <c r="AZ140" i="6"/>
  <c r="AZ86" i="6"/>
  <c r="AZ188" i="6"/>
  <c r="AZ93" i="6"/>
  <c r="AZ126" i="6"/>
  <c r="AZ100" i="6"/>
  <c r="AZ46" i="6"/>
  <c r="BA28" i="6"/>
  <c r="BA4" i="4" s="1"/>
  <c r="AZ11" i="6"/>
  <c r="AZ12" i="6" s="1"/>
  <c r="AZ4" i="6"/>
  <c r="AZ33" i="6"/>
  <c r="AZ40" i="6"/>
  <c r="AZ106" i="6"/>
  <c r="AZ53" i="6"/>
  <c r="AZ23" i="6"/>
  <c r="AZ24" i="6" s="1"/>
  <c r="AZ3" i="4" s="1"/>
  <c r="AZ35" i="10"/>
  <c r="AX18" i="37"/>
  <c r="AX62" i="12"/>
  <c r="AX22" i="13"/>
  <c r="AX30" i="13"/>
  <c r="AX84" i="12"/>
  <c r="R48" i="18"/>
  <c r="R25" i="34" s="1"/>
  <c r="R34" i="18"/>
  <c r="R35" i="18" s="1"/>
  <c r="R13" i="18" s="1"/>
  <c r="R15" i="18" s="1"/>
  <c r="AX26" i="31"/>
  <c r="AY11" i="21"/>
  <c r="AX29" i="9"/>
  <c r="AY74" i="6"/>
  <c r="AY81" i="6"/>
  <c r="AY87" i="6"/>
  <c r="T27" i="10"/>
  <c r="T29" i="10" s="1"/>
  <c r="AW203" i="6"/>
  <c r="AW224" i="6"/>
  <c r="AY53" i="20"/>
  <c r="AY54" i="20" s="1"/>
  <c r="AY58" i="20" s="1"/>
  <c r="AY59" i="20"/>
  <c r="AY234" i="6"/>
  <c r="AY242" i="6"/>
  <c r="AY290" i="6"/>
  <c r="AY291" i="6" s="1"/>
  <c r="AY283" i="6"/>
  <c r="AY250" i="6"/>
  <c r="AY121" i="6"/>
  <c r="AY18" i="6"/>
  <c r="AY19" i="6" s="1"/>
  <c r="AY2" i="4" s="1"/>
  <c r="AY183" i="6"/>
  <c r="AX2" i="40"/>
  <c r="AX2" i="37"/>
  <c r="AX2" i="34"/>
  <c r="AX2" i="31"/>
  <c r="AX2" i="28"/>
  <c r="AX2" i="22"/>
  <c r="AX2" i="21"/>
  <c r="AX2" i="20"/>
  <c r="AX2" i="19"/>
  <c r="AX60" i="20"/>
  <c r="AX2" i="17"/>
  <c r="AX2" i="18"/>
  <c r="AX2" i="16"/>
  <c r="AX2" i="14"/>
  <c r="AX2" i="15"/>
  <c r="AX2" i="13"/>
  <c r="AX2" i="12"/>
  <c r="AX2" i="11"/>
  <c r="AX2" i="10"/>
  <c r="AX282" i="6"/>
  <c r="AX284" i="6" s="1"/>
  <c r="AX276" i="6" s="1"/>
  <c r="AX277" i="6" s="1"/>
  <c r="AX270" i="6" s="1"/>
  <c r="AX2" i="8"/>
  <c r="AX249" i="6"/>
  <c r="AX251" i="6" s="1"/>
  <c r="AX21" i="18" s="1"/>
  <c r="AX2" i="7"/>
  <c r="AX233" i="6"/>
  <c r="AX235" i="6" s="1"/>
  <c r="AX21" i="17" s="1"/>
  <c r="AX209" i="6"/>
  <c r="AX2" i="9"/>
  <c r="AX319" i="6"/>
  <c r="AX321" i="6" s="1"/>
  <c r="AX313" i="6"/>
  <c r="AY314" i="6" s="1"/>
  <c r="AX241" i="6"/>
  <c r="AX243" i="6" s="1"/>
  <c r="AX20" i="16" s="1"/>
  <c r="AX182" i="6"/>
  <c r="AX184" i="6" s="1"/>
  <c r="AX189" i="6" s="1"/>
  <c r="AX190" i="6" s="1"/>
  <c r="AX194" i="6" s="1"/>
  <c r="AX114" i="6"/>
  <c r="AX115" i="6" s="1"/>
  <c r="AX92" i="6"/>
  <c r="AX176" i="6"/>
  <c r="AX177" i="6" s="1"/>
  <c r="AX52" i="6"/>
  <c r="AX147" i="6"/>
  <c r="AX72" i="6"/>
  <c r="AX120" i="6"/>
  <c r="AX122" i="6" s="1"/>
  <c r="AX127" i="6" s="1"/>
  <c r="AX128" i="6" s="1"/>
  <c r="AX132" i="6" s="1"/>
  <c r="AX2" i="6"/>
  <c r="AX32" i="6"/>
  <c r="S8" i="28"/>
  <c r="S19" i="16"/>
  <c r="S21" i="16" s="1"/>
  <c r="S26" i="11"/>
  <c r="S27" i="11" s="1"/>
  <c r="AW8" i="37"/>
  <c r="AW16" i="12"/>
  <c r="AW34" i="10"/>
  <c r="AW21" i="10"/>
  <c r="AW41" i="10"/>
  <c r="AW43" i="10" s="1"/>
  <c r="AW25" i="14" s="1"/>
  <c r="AW26" i="14" s="1"/>
  <c r="AY13" i="21"/>
  <c r="AX61" i="20"/>
  <c r="AX67" i="20" s="1"/>
  <c r="AW162" i="6"/>
  <c r="AW141" i="6"/>
  <c r="R18" i="31" l="1"/>
  <c r="S11" i="18"/>
  <c r="R17" i="31"/>
  <c r="S11" i="16"/>
  <c r="AY32" i="12"/>
  <c r="AY40" i="12"/>
  <c r="AY13" i="10"/>
  <c r="AY14" i="10" s="1"/>
  <c r="T53" i="12"/>
  <c r="T54" i="12" s="1"/>
  <c r="T11" i="11"/>
  <c r="T12" i="11" s="1"/>
  <c r="T23" i="10"/>
  <c r="T24" i="10" s="1"/>
  <c r="AZ9" i="37"/>
  <c r="AZ17" i="12"/>
  <c r="AZ22" i="10"/>
  <c r="AZ42" i="10"/>
  <c r="AZ59" i="20"/>
  <c r="AZ53" i="20"/>
  <c r="AZ54" i="20" s="1"/>
  <c r="AZ58" i="20" s="1"/>
  <c r="AZ234" i="6"/>
  <c r="AZ242" i="6"/>
  <c r="AZ183" i="6"/>
  <c r="AZ290" i="6"/>
  <c r="AZ291" i="6" s="1"/>
  <c r="AZ283" i="6"/>
  <c r="AZ250" i="6"/>
  <c r="AZ121" i="6"/>
  <c r="AZ18" i="6"/>
  <c r="AZ19" i="6" s="1"/>
  <c r="AZ2" i="4" s="1"/>
  <c r="AZ34" i="6"/>
  <c r="AZ47" i="6"/>
  <c r="AZ41" i="6"/>
  <c r="BA4" i="40"/>
  <c r="BA4" i="37"/>
  <c r="BA4" i="34"/>
  <c r="BA4" i="31"/>
  <c r="BA4" i="22"/>
  <c r="BA4" i="28"/>
  <c r="BA4" i="21"/>
  <c r="BA10" i="21"/>
  <c r="BA74" i="20"/>
  <c r="BA4" i="20"/>
  <c r="BA32" i="20"/>
  <c r="BA28" i="19"/>
  <c r="BA4" i="19"/>
  <c r="BA4" i="18"/>
  <c r="BA4" i="17"/>
  <c r="BA10" i="18"/>
  <c r="BA4" i="16"/>
  <c r="BA10" i="17"/>
  <c r="BA40" i="15"/>
  <c r="BA10" i="16"/>
  <c r="BA4" i="15"/>
  <c r="BA27" i="15"/>
  <c r="BA4" i="14"/>
  <c r="BA27" i="13"/>
  <c r="BA82" i="12"/>
  <c r="BA4" i="13"/>
  <c r="BA46" i="12"/>
  <c r="BA19" i="13"/>
  <c r="BA69" i="12"/>
  <c r="BA59" i="12"/>
  <c r="BA12" i="10"/>
  <c r="BA4" i="10"/>
  <c r="BA35" i="9"/>
  <c r="BA4" i="8"/>
  <c r="BA4" i="12"/>
  <c r="BA23" i="11"/>
  <c r="BA18" i="12"/>
  <c r="BA4" i="11"/>
  <c r="BA19" i="10"/>
  <c r="BA4" i="9"/>
  <c r="BA351" i="6"/>
  <c r="BA352" i="6" s="1"/>
  <c r="BA301" i="6"/>
  <c r="BA302" i="6" s="1"/>
  <c r="BA320" i="6"/>
  <c r="BA202" i="6"/>
  <c r="BA10" i="9"/>
  <c r="BA312" i="6"/>
  <c r="BA331" i="6"/>
  <c r="BA332" i="6" s="1"/>
  <c r="BA346" i="6"/>
  <c r="BA347" i="6" s="1"/>
  <c r="BA296" i="6"/>
  <c r="BA297" i="6" s="1"/>
  <c r="BA4" i="7"/>
  <c r="BA259" i="6"/>
  <c r="BA66" i="6"/>
  <c r="BA73" i="6"/>
  <c r="BA80" i="6"/>
  <c r="BA4" i="6"/>
  <c r="BA140" i="6"/>
  <c r="BA86" i="6"/>
  <c r="BA33" i="6"/>
  <c r="BA188" i="6"/>
  <c r="BA93" i="6"/>
  <c r="BA126" i="6"/>
  <c r="BA100" i="6"/>
  <c r="BA46" i="6"/>
  <c r="BA336" i="6"/>
  <c r="BA337" i="6" s="1"/>
  <c r="BA275" i="6"/>
  <c r="BA106" i="6"/>
  <c r="BA53" i="6"/>
  <c r="BA23" i="6"/>
  <c r="BA24" i="6" s="1"/>
  <c r="BA3" i="4" s="1"/>
  <c r="BB28" i="6"/>
  <c r="BB4" i="4" s="1"/>
  <c r="BA11" i="6"/>
  <c r="BA12" i="6" s="1"/>
  <c r="BA60" i="6"/>
  <c r="BA40" i="6"/>
  <c r="BA35" i="10"/>
  <c r="AZ94" i="6"/>
  <c r="AZ101" i="6"/>
  <c r="AZ107" i="6"/>
  <c r="AX8" i="37"/>
  <c r="AX16" i="12"/>
  <c r="AX34" i="10"/>
  <c r="AX21" i="10"/>
  <c r="AX41" i="10"/>
  <c r="AX43" i="10" s="1"/>
  <c r="AX25" i="14" s="1"/>
  <c r="AX26" i="14" s="1"/>
  <c r="AW19" i="37"/>
  <c r="AX83" i="12"/>
  <c r="AX85" i="12" s="1"/>
  <c r="AX54" i="6"/>
  <c r="AX61" i="6"/>
  <c r="AX67" i="6"/>
  <c r="AY26" i="31"/>
  <c r="AZ11" i="21"/>
  <c r="AZ13" i="21" s="1"/>
  <c r="AY29" i="9"/>
  <c r="AZ3" i="40"/>
  <c r="AZ3" i="37"/>
  <c r="AZ3" i="34"/>
  <c r="AZ3" i="31"/>
  <c r="AZ3" i="28"/>
  <c r="AZ3" i="22"/>
  <c r="AZ3" i="21"/>
  <c r="AZ3" i="20"/>
  <c r="AZ3" i="18"/>
  <c r="AZ3" i="19"/>
  <c r="AZ3" i="17"/>
  <c r="AZ3" i="16"/>
  <c r="AZ3" i="15"/>
  <c r="AZ3" i="14"/>
  <c r="AZ3" i="13"/>
  <c r="AZ3" i="12"/>
  <c r="AZ3" i="11"/>
  <c r="AZ3" i="10"/>
  <c r="AZ3" i="9"/>
  <c r="AZ3" i="8"/>
  <c r="AZ3" i="7"/>
  <c r="AZ59" i="6"/>
  <c r="AZ79" i="6"/>
  <c r="AZ39" i="6"/>
  <c r="AZ99" i="6"/>
  <c r="AZ3" i="6"/>
  <c r="AZ14" i="37"/>
  <c r="AZ72" i="12"/>
  <c r="AZ64" i="12"/>
  <c r="AZ76" i="12"/>
  <c r="AZ77" i="12" s="1"/>
  <c r="S14" i="31"/>
  <c r="T24" i="11"/>
  <c r="AX203" i="6"/>
  <c r="AX224" i="6"/>
  <c r="AY2" i="40"/>
  <c r="AY2" i="37"/>
  <c r="AY2" i="34"/>
  <c r="AY2" i="31"/>
  <c r="AY2" i="28"/>
  <c r="AY2" i="21"/>
  <c r="AY2" i="22"/>
  <c r="AY60" i="20"/>
  <c r="AY61" i="20" s="1"/>
  <c r="AY67" i="20" s="1"/>
  <c r="AY2" i="20"/>
  <c r="AY2" i="19"/>
  <c r="AY2" i="16"/>
  <c r="AY2" i="17"/>
  <c r="AY2" i="18"/>
  <c r="AY2" i="15"/>
  <c r="AY2" i="14"/>
  <c r="AY2" i="13"/>
  <c r="AY2" i="11"/>
  <c r="AY2" i="10"/>
  <c r="AY2" i="12"/>
  <c r="AY2" i="8"/>
  <c r="AY249" i="6"/>
  <c r="AY251" i="6" s="1"/>
  <c r="AY21" i="18" s="1"/>
  <c r="AY2" i="7"/>
  <c r="AY233" i="6"/>
  <c r="AY235" i="6" s="1"/>
  <c r="AY21" i="17" s="1"/>
  <c r="AY209" i="6"/>
  <c r="AY2" i="9"/>
  <c r="AY319" i="6"/>
  <c r="AY321" i="6" s="1"/>
  <c r="AY313" i="6"/>
  <c r="AZ314" i="6" s="1"/>
  <c r="AY241" i="6"/>
  <c r="AY243" i="6" s="1"/>
  <c r="AY20" i="16" s="1"/>
  <c r="AY176" i="6"/>
  <c r="AY177" i="6" s="1"/>
  <c r="AY52" i="6"/>
  <c r="AY282" i="6"/>
  <c r="AY284" i="6" s="1"/>
  <c r="AY276" i="6" s="1"/>
  <c r="AY277" i="6" s="1"/>
  <c r="AY270" i="6" s="1"/>
  <c r="AY182" i="6"/>
  <c r="AY184" i="6" s="1"/>
  <c r="AY189" i="6" s="1"/>
  <c r="AY190" i="6" s="1"/>
  <c r="AY194" i="6" s="1"/>
  <c r="AY147" i="6"/>
  <c r="AY72" i="6"/>
  <c r="AY120" i="6"/>
  <c r="AY122" i="6" s="1"/>
  <c r="AY127" i="6" s="1"/>
  <c r="AY128" i="6" s="1"/>
  <c r="AY132" i="6" s="1"/>
  <c r="AY32" i="6"/>
  <c r="AY114" i="6"/>
  <c r="AY115" i="6" s="1"/>
  <c r="AY92" i="6"/>
  <c r="AY2" i="6"/>
  <c r="AZ74" i="6"/>
  <c r="AZ81" i="6"/>
  <c r="AZ87" i="6"/>
  <c r="S19" i="34"/>
  <c r="S26" i="16"/>
  <c r="U27" i="16" s="1"/>
  <c r="S12" i="16"/>
  <c r="AW49" i="15"/>
  <c r="AW12" i="14"/>
  <c r="AW34" i="15"/>
  <c r="AW27" i="14"/>
  <c r="AW9" i="28" s="1"/>
  <c r="AX162" i="6"/>
  <c r="AX141" i="6"/>
  <c r="AY18" i="37"/>
  <c r="AY22" i="13"/>
  <c r="AY30" i="13"/>
  <c r="AY84" i="12"/>
  <c r="AY62" i="12"/>
  <c r="S40" i="17"/>
  <c r="S41" i="17" s="1"/>
  <c r="AZ26" i="31" l="1"/>
  <c r="BA11" i="21"/>
  <c r="AZ29" i="9"/>
  <c r="AX19" i="37"/>
  <c r="AY83" i="12"/>
  <c r="AY85" i="12" s="1"/>
  <c r="T16" i="19"/>
  <c r="T17" i="19" s="1"/>
  <c r="T42" i="15"/>
  <c r="T20" i="15"/>
  <c r="T25" i="11"/>
  <c r="AZ18" i="37"/>
  <c r="AZ30" i="13"/>
  <c r="AZ84" i="12"/>
  <c r="AZ62" i="12"/>
  <c r="AZ22" i="13"/>
  <c r="BA9" i="37"/>
  <c r="BA22" i="10"/>
  <c r="BA42" i="10"/>
  <c r="BA17" i="12"/>
  <c r="BA34" i="6"/>
  <c r="BA41" i="6"/>
  <c r="BA47" i="6"/>
  <c r="AZ2" i="40"/>
  <c r="AZ2" i="37"/>
  <c r="AZ2" i="34"/>
  <c r="AZ2" i="31"/>
  <c r="AZ2" i="28"/>
  <c r="AZ2" i="22"/>
  <c r="AZ2" i="21"/>
  <c r="AZ60" i="20"/>
  <c r="AZ61" i="20" s="1"/>
  <c r="AZ67" i="20" s="1"/>
  <c r="AZ2" i="19"/>
  <c r="AZ2" i="18"/>
  <c r="AZ2" i="20"/>
  <c r="AZ2" i="17"/>
  <c r="AZ2" i="14"/>
  <c r="AZ2" i="16"/>
  <c r="AZ2" i="15"/>
  <c r="AZ2" i="13"/>
  <c r="AZ2" i="10"/>
  <c r="AZ2" i="9"/>
  <c r="AZ2" i="12"/>
  <c r="AZ2" i="7"/>
  <c r="AZ233" i="6"/>
  <c r="AZ235" i="6" s="1"/>
  <c r="AZ21" i="17" s="1"/>
  <c r="AZ209" i="6"/>
  <c r="AZ2" i="11"/>
  <c r="AZ319" i="6"/>
  <c r="AZ321" i="6" s="1"/>
  <c r="AZ313" i="6"/>
  <c r="BA314" i="6" s="1"/>
  <c r="AZ241" i="6"/>
  <c r="AZ243" i="6" s="1"/>
  <c r="AZ20" i="16" s="1"/>
  <c r="AZ282" i="6"/>
  <c r="AZ284" i="6" s="1"/>
  <c r="AZ276" i="6" s="1"/>
  <c r="AZ277" i="6" s="1"/>
  <c r="AZ270" i="6" s="1"/>
  <c r="AZ176" i="6"/>
  <c r="AZ177" i="6" s="1"/>
  <c r="AZ52" i="6"/>
  <c r="AZ249" i="6"/>
  <c r="AZ251" i="6" s="1"/>
  <c r="AZ21" i="18" s="1"/>
  <c r="AZ182" i="6"/>
  <c r="AZ184" i="6" s="1"/>
  <c r="AZ189" i="6" s="1"/>
  <c r="AZ190" i="6" s="1"/>
  <c r="AZ194" i="6" s="1"/>
  <c r="AZ147" i="6"/>
  <c r="AZ72" i="6"/>
  <c r="AZ120" i="6"/>
  <c r="AZ122" i="6" s="1"/>
  <c r="AZ127" i="6" s="1"/>
  <c r="AZ128" i="6" s="1"/>
  <c r="AZ132" i="6" s="1"/>
  <c r="AZ114" i="6"/>
  <c r="AZ115" i="6" s="1"/>
  <c r="AZ92" i="6"/>
  <c r="AZ2" i="6"/>
  <c r="AZ2" i="8"/>
  <c r="AZ32" i="6"/>
  <c r="T16" i="37"/>
  <c r="T63" i="12"/>
  <c r="T65" i="12" s="1"/>
  <c r="T71" i="12"/>
  <c r="T73" i="12" s="1"/>
  <c r="AY8" i="37"/>
  <c r="AY34" i="10"/>
  <c r="AY21" i="10"/>
  <c r="AY41" i="10"/>
  <c r="AY43" i="10" s="1"/>
  <c r="AY25" i="14" s="1"/>
  <c r="AY26" i="14" s="1"/>
  <c r="AY16" i="12"/>
  <c r="AY61" i="6"/>
  <c r="AY67" i="6"/>
  <c r="AY54" i="6"/>
  <c r="BA94" i="6"/>
  <c r="BA101" i="6"/>
  <c r="BA107" i="6"/>
  <c r="BA74" i="6"/>
  <c r="BA81" i="6"/>
  <c r="BA87" i="6"/>
  <c r="AX27" i="14"/>
  <c r="AX9" i="28" s="1"/>
  <c r="AX49" i="15"/>
  <c r="AX34" i="15"/>
  <c r="AX12" i="14"/>
  <c r="BA53" i="20"/>
  <c r="BA54" i="20" s="1"/>
  <c r="BA58" i="20" s="1"/>
  <c r="BA59" i="20"/>
  <c r="BA242" i="6"/>
  <c r="BA183" i="6"/>
  <c r="BA290" i="6"/>
  <c r="BA291" i="6" s="1"/>
  <c r="BA283" i="6"/>
  <c r="BA250" i="6"/>
  <c r="BA121" i="6"/>
  <c r="BA18" i="6"/>
  <c r="BA19" i="6" s="1"/>
  <c r="BA2" i="4" s="1"/>
  <c r="BA234" i="6"/>
  <c r="AZ40" i="12"/>
  <c r="AZ13" i="10"/>
  <c r="AZ14" i="10" s="1"/>
  <c r="AZ32" i="12"/>
  <c r="S39" i="16"/>
  <c r="S40" i="16" s="1"/>
  <c r="S46" i="17"/>
  <c r="S47" i="17" s="1"/>
  <c r="S33" i="17"/>
  <c r="S42" i="17"/>
  <c r="S16" i="28" s="1"/>
  <c r="U14" i="16"/>
  <c r="U28" i="16"/>
  <c r="U20" i="34" s="1"/>
  <c r="AY162" i="6"/>
  <c r="AY141" i="6"/>
  <c r="BB4" i="40"/>
  <c r="BB4" i="37"/>
  <c r="BB4" i="34"/>
  <c r="BB4" i="31"/>
  <c r="BB4" i="28"/>
  <c r="BB4" i="21"/>
  <c r="BB10" i="21"/>
  <c r="BB4" i="22"/>
  <c r="BB74" i="20"/>
  <c r="BB32" i="20"/>
  <c r="BB28" i="19"/>
  <c r="BB4" i="20"/>
  <c r="BB4" i="18"/>
  <c r="BB10" i="18"/>
  <c r="BB10" i="17"/>
  <c r="BB4" i="19"/>
  <c r="BB27" i="15"/>
  <c r="BB4" i="16"/>
  <c r="BB4" i="17"/>
  <c r="BB10" i="16"/>
  <c r="BB40" i="15"/>
  <c r="BB4" i="14"/>
  <c r="BB69" i="12"/>
  <c r="BB19" i="13"/>
  <c r="BB4" i="13"/>
  <c r="BB27" i="13"/>
  <c r="BB4" i="15"/>
  <c r="BB4" i="12"/>
  <c r="BB46" i="12"/>
  <c r="BB59" i="12"/>
  <c r="BB18" i="12"/>
  <c r="BB82" i="12"/>
  <c r="BB23" i="11"/>
  <c r="BB4" i="11"/>
  <c r="BB19" i="10"/>
  <c r="BB320" i="6"/>
  <c r="BB202" i="6"/>
  <c r="BB10" i="9"/>
  <c r="BB312" i="6"/>
  <c r="BB331" i="6"/>
  <c r="BB332" i="6" s="1"/>
  <c r="BB188" i="6"/>
  <c r="BB4" i="8"/>
  <c r="BB346" i="6"/>
  <c r="BB347" i="6" s="1"/>
  <c r="BB296" i="6"/>
  <c r="BB297" i="6" s="1"/>
  <c r="BB12" i="10"/>
  <c r="BB4" i="10"/>
  <c r="BB4" i="7"/>
  <c r="BB259" i="6"/>
  <c r="BB35" i="9"/>
  <c r="BB336" i="6"/>
  <c r="BB337" i="6" s="1"/>
  <c r="BB275" i="6"/>
  <c r="BB73" i="6"/>
  <c r="BB80" i="6"/>
  <c r="BB4" i="6"/>
  <c r="BB351" i="6"/>
  <c r="BB352" i="6" s="1"/>
  <c r="BB140" i="6"/>
  <c r="BB86" i="6"/>
  <c r="BB33" i="6"/>
  <c r="BB11" i="6"/>
  <c r="BB12" i="6" s="1"/>
  <c r="BB93" i="6"/>
  <c r="BB40" i="6"/>
  <c r="BC28" i="6"/>
  <c r="BC4" i="4" s="1"/>
  <c r="BB126" i="6"/>
  <c r="BB100" i="6"/>
  <c r="BB106" i="6"/>
  <c r="BB53" i="6"/>
  <c r="BB60" i="6"/>
  <c r="BB46" i="6"/>
  <c r="BB66" i="6"/>
  <c r="BB4" i="9"/>
  <c r="BB23" i="6"/>
  <c r="BB24" i="6" s="1"/>
  <c r="BB3" i="4" s="1"/>
  <c r="BB301" i="6"/>
  <c r="BB302" i="6" s="1"/>
  <c r="BB35" i="10"/>
  <c r="BA14" i="37"/>
  <c r="BA64" i="12"/>
  <c r="BA76" i="12"/>
  <c r="BA77" i="12" s="1"/>
  <c r="BA72" i="12"/>
  <c r="S27" i="18"/>
  <c r="S28" i="18" s="1"/>
  <c r="S40" i="18"/>
  <c r="S41" i="18" s="1"/>
  <c r="AY203" i="6"/>
  <c r="AY224" i="6"/>
  <c r="BA3" i="40"/>
  <c r="BA3" i="37"/>
  <c r="BA3" i="34"/>
  <c r="BA3" i="31"/>
  <c r="BA3" i="28"/>
  <c r="BA3" i="22"/>
  <c r="BA3" i="21"/>
  <c r="BA3" i="20"/>
  <c r="BA3" i="19"/>
  <c r="BA3" i="18"/>
  <c r="BA3" i="16"/>
  <c r="BA3" i="17"/>
  <c r="BA3" i="14"/>
  <c r="BA3" i="15"/>
  <c r="BA3" i="13"/>
  <c r="BA3" i="12"/>
  <c r="BA3" i="11"/>
  <c r="BA3" i="10"/>
  <c r="BA3" i="8"/>
  <c r="BA3" i="7"/>
  <c r="BA3" i="9"/>
  <c r="BA59" i="6"/>
  <c r="BA79" i="6"/>
  <c r="BA99" i="6"/>
  <c r="BA39" i="6"/>
  <c r="BA3" i="6"/>
  <c r="BA13" i="21"/>
  <c r="T10" i="37"/>
  <c r="T24" i="12"/>
  <c r="T26" i="12" s="1"/>
  <c r="T31" i="12" s="1"/>
  <c r="U20" i="10"/>
  <c r="BC4" i="40" l="1"/>
  <c r="BC4" i="37"/>
  <c r="BC4" i="34"/>
  <c r="BC4" i="31"/>
  <c r="BC4" i="28"/>
  <c r="BC10" i="21"/>
  <c r="BC4" i="22"/>
  <c r="BC4" i="21"/>
  <c r="BC74" i="20"/>
  <c r="BC32" i="20"/>
  <c r="BC28" i="19"/>
  <c r="BC4" i="20"/>
  <c r="BC4" i="18"/>
  <c r="BC4" i="19"/>
  <c r="BC10" i="18"/>
  <c r="BC10" i="17"/>
  <c r="BC40" i="15"/>
  <c r="BC10" i="16"/>
  <c r="BC4" i="17"/>
  <c r="BC4" i="16"/>
  <c r="BC4" i="14"/>
  <c r="BC4" i="15"/>
  <c r="BC69" i="12"/>
  <c r="BC19" i="13"/>
  <c r="BC4" i="13"/>
  <c r="BC27" i="13"/>
  <c r="BC27" i="15"/>
  <c r="BC46" i="12"/>
  <c r="BC82" i="12"/>
  <c r="BC18" i="12"/>
  <c r="BC4" i="12"/>
  <c r="BC23" i="11"/>
  <c r="BC59" i="12"/>
  <c r="BC4" i="11"/>
  <c r="BC19" i="10"/>
  <c r="BC12" i="10"/>
  <c r="BC4" i="10"/>
  <c r="BC10" i="9"/>
  <c r="BC312" i="6"/>
  <c r="BC331" i="6"/>
  <c r="BC332" i="6" s="1"/>
  <c r="BC188" i="6"/>
  <c r="BC4" i="8"/>
  <c r="BC346" i="6"/>
  <c r="BC347" i="6" s="1"/>
  <c r="BC296" i="6"/>
  <c r="BC297" i="6" s="1"/>
  <c r="BC4" i="7"/>
  <c r="BC259" i="6"/>
  <c r="BC35" i="9"/>
  <c r="BC336" i="6"/>
  <c r="BC337" i="6" s="1"/>
  <c r="BC275" i="6"/>
  <c r="BC4" i="9"/>
  <c r="BC351" i="6"/>
  <c r="BC352" i="6" s="1"/>
  <c r="BC301" i="6"/>
  <c r="BC302" i="6" s="1"/>
  <c r="BC80" i="6"/>
  <c r="BC140" i="6"/>
  <c r="BC86" i="6"/>
  <c r="BC33" i="6"/>
  <c r="BC11" i="6"/>
  <c r="BC12" i="6" s="1"/>
  <c r="BC93" i="6"/>
  <c r="BC40" i="6"/>
  <c r="BD28" i="6"/>
  <c r="BD4" i="4" s="1"/>
  <c r="BC202" i="6"/>
  <c r="BC126" i="6"/>
  <c r="BC100" i="6"/>
  <c r="BC46" i="6"/>
  <c r="BC106" i="6"/>
  <c r="BC53" i="6"/>
  <c r="BC320" i="6"/>
  <c r="BC60" i="6"/>
  <c r="BC66" i="6"/>
  <c r="BC4" i="6"/>
  <c r="BC23" i="6"/>
  <c r="BC24" i="6" s="1"/>
  <c r="BC3" i="4" s="1"/>
  <c r="BC73" i="6"/>
  <c r="BC35" i="10"/>
  <c r="S41" i="16"/>
  <c r="S17" i="28" s="1"/>
  <c r="S45" i="16"/>
  <c r="S46" i="16" s="1"/>
  <c r="S32" i="16"/>
  <c r="BA32" i="12"/>
  <c r="BA40" i="12"/>
  <c r="BA13" i="10"/>
  <c r="BA14" i="10" s="1"/>
  <c r="AY49" i="15"/>
  <c r="AY34" i="15"/>
  <c r="AY12" i="14"/>
  <c r="AY27" i="14"/>
  <c r="AY9" i="28" s="1"/>
  <c r="AZ67" i="6"/>
  <c r="AZ54" i="6"/>
  <c r="AZ61" i="6"/>
  <c r="AZ8" i="37"/>
  <c r="AZ16" i="12"/>
  <c r="AZ34" i="10"/>
  <c r="AZ21" i="10"/>
  <c r="AZ41" i="10"/>
  <c r="AZ43" i="10" s="1"/>
  <c r="AZ25" i="14" s="1"/>
  <c r="AZ26" i="14" s="1"/>
  <c r="T21" i="19"/>
  <c r="T43" i="15"/>
  <c r="T45" i="15" s="1"/>
  <c r="T21" i="15"/>
  <c r="V22" i="15" s="1"/>
  <c r="BB53" i="20"/>
  <c r="BB54" i="20" s="1"/>
  <c r="BB58" i="20" s="1"/>
  <c r="BB59" i="20"/>
  <c r="BB242" i="6"/>
  <c r="BB183" i="6"/>
  <c r="BB290" i="6"/>
  <c r="BB291" i="6" s="1"/>
  <c r="BB283" i="6"/>
  <c r="BB250" i="6"/>
  <c r="BB234" i="6"/>
  <c r="BB121" i="6"/>
  <c r="BB18" i="6"/>
  <c r="BB19" i="6" s="1"/>
  <c r="BB2" i="4" s="1"/>
  <c r="BB81" i="6"/>
  <c r="BB87" i="6"/>
  <c r="BB74" i="6"/>
  <c r="BA2" i="40"/>
  <c r="BA2" i="37"/>
  <c r="BA2" i="34"/>
  <c r="BA2" i="31"/>
  <c r="BA2" i="28"/>
  <c r="BA2" i="21"/>
  <c r="BA2" i="22"/>
  <c r="BA60" i="20"/>
  <c r="BA2" i="20"/>
  <c r="BA2" i="19"/>
  <c r="BA2" i="18"/>
  <c r="BA2" i="17"/>
  <c r="BA2" i="16"/>
  <c r="BA2" i="15"/>
  <c r="BA2" i="14"/>
  <c r="BA2" i="13"/>
  <c r="BA2" i="10"/>
  <c r="BA2" i="8"/>
  <c r="BA2" i="12"/>
  <c r="BA2" i="11"/>
  <c r="BA2" i="7"/>
  <c r="BA233" i="6"/>
  <c r="BA235" i="6" s="1"/>
  <c r="BA21" i="17" s="1"/>
  <c r="BA2" i="9"/>
  <c r="BA319" i="6"/>
  <c r="BA321" i="6" s="1"/>
  <c r="BA313" i="6"/>
  <c r="BA241" i="6"/>
  <c r="BA243" i="6" s="1"/>
  <c r="BA20" i="16" s="1"/>
  <c r="BA182" i="6"/>
  <c r="BA184" i="6" s="1"/>
  <c r="BA189" i="6" s="1"/>
  <c r="BA190" i="6" s="1"/>
  <c r="BA194" i="6" s="1"/>
  <c r="BA282" i="6"/>
  <c r="BA284" i="6" s="1"/>
  <c r="BA276" i="6" s="1"/>
  <c r="BA277" i="6" s="1"/>
  <c r="BA270" i="6" s="1"/>
  <c r="BA249" i="6"/>
  <c r="BA251" i="6" s="1"/>
  <c r="BA21" i="18" s="1"/>
  <c r="BA147" i="6"/>
  <c r="BA72" i="6"/>
  <c r="BA120" i="6"/>
  <c r="BA122" i="6" s="1"/>
  <c r="BA127" i="6" s="1"/>
  <c r="BA128" i="6" s="1"/>
  <c r="BA132" i="6" s="1"/>
  <c r="BA114" i="6"/>
  <c r="BA115" i="6" s="1"/>
  <c r="BA92" i="6"/>
  <c r="BA209" i="6"/>
  <c r="BA2" i="6"/>
  <c r="BA176" i="6"/>
  <c r="BA177" i="6" s="1"/>
  <c r="BA52" i="6"/>
  <c r="BA32" i="6"/>
  <c r="BA61" i="20"/>
  <c r="BA67" i="20" s="1"/>
  <c r="T17" i="37"/>
  <c r="U70" i="12"/>
  <c r="T17" i="11"/>
  <c r="T18" i="11" s="1"/>
  <c r="AZ203" i="6"/>
  <c r="AZ224" i="6"/>
  <c r="BA18" i="37"/>
  <c r="BA30" i="13"/>
  <c r="BA84" i="12"/>
  <c r="BA62" i="12"/>
  <c r="BA22" i="13"/>
  <c r="BB34" i="6"/>
  <c r="BB41" i="6"/>
  <c r="BB47" i="6"/>
  <c r="S48" i="17"/>
  <c r="S23" i="34" s="1"/>
  <c r="S34" i="17"/>
  <c r="S35" i="17" s="1"/>
  <c r="S13" i="17" s="1"/>
  <c r="S15" i="17" s="1"/>
  <c r="T15" i="37"/>
  <c r="U60" i="12"/>
  <c r="AZ162" i="6"/>
  <c r="AZ141" i="6"/>
  <c r="BA26" i="31"/>
  <c r="BB11" i="21"/>
  <c r="BB13" i="21" s="1"/>
  <c r="BA29" i="9"/>
  <c r="BB9" i="37"/>
  <c r="BB42" i="10"/>
  <c r="BB17" i="12"/>
  <c r="BB22" i="10"/>
  <c r="S42" i="18"/>
  <c r="S18" i="28" s="1"/>
  <c r="S33" i="18"/>
  <c r="S46" i="18"/>
  <c r="S47" i="18" s="1"/>
  <c r="U28" i="10"/>
  <c r="S14" i="18"/>
  <c r="S29" i="18"/>
  <c r="S22" i="34" s="1"/>
  <c r="BB3" i="40"/>
  <c r="BB3" i="37"/>
  <c r="BB3" i="34"/>
  <c r="BB3" i="31"/>
  <c r="BB3" i="28"/>
  <c r="BB3" i="22"/>
  <c r="BB3" i="21"/>
  <c r="BB3" i="20"/>
  <c r="BB3" i="19"/>
  <c r="BB3" i="17"/>
  <c r="BB3" i="18"/>
  <c r="BB3" i="16"/>
  <c r="BB3" i="14"/>
  <c r="BB3" i="15"/>
  <c r="BB3" i="13"/>
  <c r="BB3" i="12"/>
  <c r="BB3" i="11"/>
  <c r="BB3" i="10"/>
  <c r="BB3" i="8"/>
  <c r="BB3" i="7"/>
  <c r="BB3" i="9"/>
  <c r="BB79" i="6"/>
  <c r="BB99" i="6"/>
  <c r="BB39" i="6"/>
  <c r="BB3" i="6"/>
  <c r="BB59" i="6"/>
  <c r="BB94" i="6"/>
  <c r="BB101" i="6"/>
  <c r="BB107" i="6"/>
  <c r="BB314" i="6"/>
  <c r="BB14" i="37"/>
  <c r="BB76" i="12"/>
  <c r="BB77" i="12" s="1"/>
  <c r="BB64" i="12"/>
  <c r="BB72" i="12"/>
  <c r="AY19" i="37"/>
  <c r="AZ83" i="12"/>
  <c r="AZ85" i="12" s="1"/>
  <c r="T10" i="31" l="1"/>
  <c r="U41" i="15"/>
  <c r="S16" i="31"/>
  <c r="T11" i="17"/>
  <c r="V8" i="34"/>
  <c r="V44" i="15"/>
  <c r="BB26" i="31"/>
  <c r="BC11" i="21"/>
  <c r="BB29" i="9"/>
  <c r="BC9" i="37"/>
  <c r="BC17" i="12"/>
  <c r="BC42" i="10"/>
  <c r="BC22" i="10"/>
  <c r="BC13" i="21"/>
  <c r="BC59" i="20"/>
  <c r="BC53" i="20"/>
  <c r="BC54" i="20" s="1"/>
  <c r="BC58" i="20" s="1"/>
  <c r="BC242" i="6"/>
  <c r="BC290" i="6"/>
  <c r="BC291" i="6" s="1"/>
  <c r="BC283" i="6"/>
  <c r="BC250" i="6"/>
  <c r="BC234" i="6"/>
  <c r="BC121" i="6"/>
  <c r="BC18" i="6"/>
  <c r="BC19" i="6" s="1"/>
  <c r="BC2" i="4" s="1"/>
  <c r="BC183" i="6"/>
  <c r="BA141" i="6"/>
  <c r="BA162" i="6"/>
  <c r="BB2" i="40"/>
  <c r="BB2" i="37"/>
  <c r="BB2" i="34"/>
  <c r="BB2" i="31"/>
  <c r="BB2" i="28"/>
  <c r="BB2" i="21"/>
  <c r="BB2" i="22"/>
  <c r="BB60" i="20"/>
  <c r="BB2" i="20"/>
  <c r="BB2" i="18"/>
  <c r="BB2" i="17"/>
  <c r="BB2" i="19"/>
  <c r="BB2" i="16"/>
  <c r="BB2" i="15"/>
  <c r="BB2" i="13"/>
  <c r="BB2" i="14"/>
  <c r="BB2" i="12"/>
  <c r="BB2" i="11"/>
  <c r="BB2" i="9"/>
  <c r="BB319" i="6"/>
  <c r="BB321" i="6" s="1"/>
  <c r="BB313" i="6"/>
  <c r="BC314" i="6" s="1"/>
  <c r="BB241" i="6"/>
  <c r="BB243" i="6" s="1"/>
  <c r="BB20" i="16" s="1"/>
  <c r="BB182" i="6"/>
  <c r="BB184" i="6" s="1"/>
  <c r="BB189" i="6" s="1"/>
  <c r="BB190" i="6" s="1"/>
  <c r="BB194" i="6" s="1"/>
  <c r="BB176" i="6"/>
  <c r="BB177" i="6" s="1"/>
  <c r="BB2" i="10"/>
  <c r="BB282" i="6"/>
  <c r="BB284" i="6" s="1"/>
  <c r="BB276" i="6" s="1"/>
  <c r="BB277" i="6" s="1"/>
  <c r="BB270" i="6" s="1"/>
  <c r="BB249" i="6"/>
  <c r="BB251" i="6" s="1"/>
  <c r="BB21" i="18" s="1"/>
  <c r="BB2" i="8"/>
  <c r="BB147" i="6"/>
  <c r="BB233" i="6"/>
  <c r="BB235" i="6" s="1"/>
  <c r="BB21" i="17" s="1"/>
  <c r="BB72" i="6"/>
  <c r="BB120" i="6"/>
  <c r="BB122" i="6" s="1"/>
  <c r="BB127" i="6" s="1"/>
  <c r="BB128" i="6" s="1"/>
  <c r="BB132" i="6" s="1"/>
  <c r="BB32" i="6"/>
  <c r="BB114" i="6"/>
  <c r="BB115" i="6" s="1"/>
  <c r="BB92" i="6"/>
  <c r="BB2" i="7"/>
  <c r="BB209" i="6"/>
  <c r="BB52" i="6"/>
  <c r="BB2" i="6"/>
  <c r="S47" i="16"/>
  <c r="S24" i="34" s="1"/>
  <c r="S33" i="16"/>
  <c r="S34" i="16" s="1"/>
  <c r="S13" i="16" s="1"/>
  <c r="S15" i="16" s="1"/>
  <c r="BC87" i="6"/>
  <c r="BC74" i="6"/>
  <c r="BC81" i="6"/>
  <c r="BA54" i="6"/>
  <c r="BA61" i="6"/>
  <c r="BA67" i="6"/>
  <c r="BB61" i="20"/>
  <c r="BB67" i="20" s="1"/>
  <c r="BC3" i="40"/>
  <c r="BC3" i="37"/>
  <c r="BC3" i="34"/>
  <c r="BC3" i="31"/>
  <c r="BC3" i="28"/>
  <c r="BC3" i="22"/>
  <c r="BC3" i="21"/>
  <c r="BC3" i="20"/>
  <c r="BC3" i="19"/>
  <c r="BC3" i="16"/>
  <c r="BC3" i="17"/>
  <c r="BC3" i="15"/>
  <c r="BC3" i="14"/>
  <c r="BC3" i="18"/>
  <c r="BC3" i="13"/>
  <c r="BC3" i="11"/>
  <c r="BC3" i="10"/>
  <c r="BC3" i="8"/>
  <c r="BC3" i="12"/>
  <c r="BC3" i="7"/>
  <c r="BC3" i="9"/>
  <c r="BC79" i="6"/>
  <c r="BC39" i="6"/>
  <c r="BC99" i="6"/>
  <c r="BC59" i="6"/>
  <c r="BC3" i="6"/>
  <c r="AZ49" i="15"/>
  <c r="AZ27" i="14"/>
  <c r="AZ9" i="28" s="1"/>
  <c r="AZ34" i="15"/>
  <c r="AZ12" i="14"/>
  <c r="BC14" i="37"/>
  <c r="BC64" i="12"/>
  <c r="BC72" i="12"/>
  <c r="BC76" i="12"/>
  <c r="BC77" i="12" s="1"/>
  <c r="S48" i="18"/>
  <c r="S25" i="34" s="1"/>
  <c r="S34" i="18"/>
  <c r="S35" i="18" s="1"/>
  <c r="S13" i="18" s="1"/>
  <c r="S15" i="18" s="1"/>
  <c r="AZ19" i="37"/>
  <c r="BA83" i="12"/>
  <c r="BA85" i="12" s="1"/>
  <c r="U27" i="10"/>
  <c r="U29" i="10" s="1"/>
  <c r="T8" i="28"/>
  <c r="T19" i="16"/>
  <c r="T21" i="16" s="1"/>
  <c r="T26" i="11"/>
  <c r="T27" i="11" s="1"/>
  <c r="BA203" i="6"/>
  <c r="BA224" i="6"/>
  <c r="BA8" i="37"/>
  <c r="BA16" i="12"/>
  <c r="BA21" i="10"/>
  <c r="BA41" i="10"/>
  <c r="BA43" i="10" s="1"/>
  <c r="BA25" i="14" s="1"/>
  <c r="BA26" i="14" s="1"/>
  <c r="BA34" i="10"/>
  <c r="BD4" i="37"/>
  <c r="BD4" i="40"/>
  <c r="BD4" i="34"/>
  <c r="BD4" i="31"/>
  <c r="BD4" i="28"/>
  <c r="BD4" i="22"/>
  <c r="BD74" i="20"/>
  <c r="BD4" i="21"/>
  <c r="BD32" i="20"/>
  <c r="BD28" i="19"/>
  <c r="BD10" i="21"/>
  <c r="BD4" i="20"/>
  <c r="BD10" i="18"/>
  <c r="BD4" i="18"/>
  <c r="BD10" i="17"/>
  <c r="BD4" i="19"/>
  <c r="BD4" i="17"/>
  <c r="BD4" i="16"/>
  <c r="BD10" i="16"/>
  <c r="BD40" i="15"/>
  <c r="BD4" i="15"/>
  <c r="BD27" i="15"/>
  <c r="BD4" i="14"/>
  <c r="BD19" i="13"/>
  <c r="BD4" i="13"/>
  <c r="BD27" i="13"/>
  <c r="BD82" i="12"/>
  <c r="BD46" i="12"/>
  <c r="BD59" i="12"/>
  <c r="BD69" i="12"/>
  <c r="BD4" i="12"/>
  <c r="BD10" i="9"/>
  <c r="BD23" i="11"/>
  <c r="BD4" i="11"/>
  <c r="BD19" i="10"/>
  <c r="BD18" i="12"/>
  <c r="BD12" i="10"/>
  <c r="BD4" i="10"/>
  <c r="BD4" i="9"/>
  <c r="BD4" i="7"/>
  <c r="BD312" i="6"/>
  <c r="BD331" i="6"/>
  <c r="BD332" i="6" s="1"/>
  <c r="BD188" i="6"/>
  <c r="BD4" i="8"/>
  <c r="BD346" i="6"/>
  <c r="BD347" i="6" s="1"/>
  <c r="BD296" i="6"/>
  <c r="BD297" i="6" s="1"/>
  <c r="BD259" i="6"/>
  <c r="BD35" i="9"/>
  <c r="BD336" i="6"/>
  <c r="BD337" i="6" s="1"/>
  <c r="BD275" i="6"/>
  <c r="BD351" i="6"/>
  <c r="BD352" i="6" s="1"/>
  <c r="BD301" i="6"/>
  <c r="BD302" i="6" s="1"/>
  <c r="BD320" i="6"/>
  <c r="BD140" i="6"/>
  <c r="BD86" i="6"/>
  <c r="BD93" i="6"/>
  <c r="BD40" i="6"/>
  <c r="BE28" i="6"/>
  <c r="BE4" i="4" s="1"/>
  <c r="BD202" i="6"/>
  <c r="BD126" i="6"/>
  <c r="BD100" i="6"/>
  <c r="BD46" i="6"/>
  <c r="BD106" i="6"/>
  <c r="BD53" i="6"/>
  <c r="BD23" i="6"/>
  <c r="BD24" i="6" s="1"/>
  <c r="BD3" i="4" s="1"/>
  <c r="BD60" i="6"/>
  <c r="BD66" i="6"/>
  <c r="BD73" i="6"/>
  <c r="BD33" i="6"/>
  <c r="BD80" i="6"/>
  <c r="BD11" i="6"/>
  <c r="BD12" i="6" s="1"/>
  <c r="BD4" i="6"/>
  <c r="BD35" i="10"/>
  <c r="BC41" i="6"/>
  <c r="BC47" i="6"/>
  <c r="BC34" i="6"/>
  <c r="BB18" i="37"/>
  <c r="BB22" i="13"/>
  <c r="BB62" i="12"/>
  <c r="BB84" i="12"/>
  <c r="BB30" i="13"/>
  <c r="BB40" i="12"/>
  <c r="BB32" i="12"/>
  <c r="BB13" i="10"/>
  <c r="BB14" i="10" s="1"/>
  <c r="BC94" i="6"/>
  <c r="BC101" i="6"/>
  <c r="BC107" i="6"/>
  <c r="S17" i="31" l="1"/>
  <c r="T11" i="16"/>
  <c r="BD59" i="20"/>
  <c r="BD53" i="20"/>
  <c r="BD54" i="20" s="1"/>
  <c r="BD58" i="20" s="1"/>
  <c r="BD290" i="6"/>
  <c r="BD291" i="6" s="1"/>
  <c r="BD283" i="6"/>
  <c r="BD250" i="6"/>
  <c r="BD234" i="6"/>
  <c r="BD121" i="6"/>
  <c r="BD242" i="6"/>
  <c r="BD183" i="6"/>
  <c r="BD18" i="6"/>
  <c r="BD19" i="6" s="1"/>
  <c r="BD2" i="4" s="1"/>
  <c r="U53" i="12"/>
  <c r="U54" i="12" s="1"/>
  <c r="U11" i="11"/>
  <c r="U12" i="11" s="1"/>
  <c r="U23" i="10"/>
  <c r="U24" i="10" s="1"/>
  <c r="BB224" i="6"/>
  <c r="BB203" i="6"/>
  <c r="S18" i="31"/>
  <c r="T11" i="18"/>
  <c r="BC2" i="40"/>
  <c r="BC2" i="37"/>
  <c r="BC2" i="34"/>
  <c r="BC2" i="31"/>
  <c r="BC2" i="28"/>
  <c r="BC2" i="22"/>
  <c r="BC60" i="20"/>
  <c r="BC61" i="20" s="1"/>
  <c r="BC67" i="20" s="1"/>
  <c r="BC2" i="21"/>
  <c r="BC2" i="18"/>
  <c r="BC2" i="20"/>
  <c r="BC2" i="19"/>
  <c r="BC2" i="17"/>
  <c r="BC2" i="16"/>
  <c r="BC2" i="15"/>
  <c r="BC2" i="13"/>
  <c r="BC2" i="14"/>
  <c r="BC2" i="12"/>
  <c r="BC2" i="11"/>
  <c r="BC2" i="10"/>
  <c r="BC2" i="9"/>
  <c r="BC319" i="6"/>
  <c r="BC321" i="6" s="1"/>
  <c r="BC313" i="6"/>
  <c r="BC241" i="6"/>
  <c r="BC243" i="6" s="1"/>
  <c r="BC20" i="16" s="1"/>
  <c r="BC182" i="6"/>
  <c r="BC184" i="6" s="1"/>
  <c r="BC189" i="6" s="1"/>
  <c r="BC190" i="6" s="1"/>
  <c r="BC194" i="6" s="1"/>
  <c r="BC176" i="6"/>
  <c r="BC177" i="6" s="1"/>
  <c r="BC282" i="6"/>
  <c r="BC284" i="6" s="1"/>
  <c r="BC276" i="6" s="1"/>
  <c r="BC277" i="6" s="1"/>
  <c r="BC270" i="6" s="1"/>
  <c r="BC249" i="6"/>
  <c r="BC251" i="6" s="1"/>
  <c r="BC21" i="18" s="1"/>
  <c r="BC2" i="8"/>
  <c r="BC2" i="7"/>
  <c r="BC233" i="6"/>
  <c r="BC235" i="6" s="1"/>
  <c r="BC21" i="17" s="1"/>
  <c r="BC209" i="6"/>
  <c r="BC72" i="6"/>
  <c r="BC120" i="6"/>
  <c r="BC122" i="6" s="1"/>
  <c r="BC127" i="6" s="1"/>
  <c r="BC128" i="6" s="1"/>
  <c r="BC132" i="6" s="1"/>
  <c r="BC32" i="6"/>
  <c r="BC114" i="6"/>
  <c r="BC115" i="6" s="1"/>
  <c r="BC92" i="6"/>
  <c r="BC52" i="6"/>
  <c r="BC147" i="6"/>
  <c r="BC2" i="6"/>
  <c r="BA19" i="37"/>
  <c r="BB83" i="12"/>
  <c r="BB85" i="12" s="1"/>
  <c r="BD47" i="6"/>
  <c r="BD34" i="6"/>
  <c r="BD41" i="6"/>
  <c r="BD14" i="37"/>
  <c r="BD64" i="12"/>
  <c r="BD72" i="12"/>
  <c r="BD76" i="12"/>
  <c r="BD77" i="12" s="1"/>
  <c r="BC18" i="37"/>
  <c r="BC22" i="13"/>
  <c r="BC30" i="13"/>
  <c r="BC62" i="12"/>
  <c r="BC84" i="12"/>
  <c r="T40" i="17"/>
  <c r="T41" i="17" s="1"/>
  <c r="BB8" i="37"/>
  <c r="BB21" i="10"/>
  <c r="BB41" i="10"/>
  <c r="BB43" i="10" s="1"/>
  <c r="BB25" i="14" s="1"/>
  <c r="BB26" i="14" s="1"/>
  <c r="BB16" i="12"/>
  <c r="BB34" i="10"/>
  <c r="BD94" i="6"/>
  <c r="BD101" i="6"/>
  <c r="BD107" i="6"/>
  <c r="T14" i="31"/>
  <c r="U24" i="11"/>
  <c r="BB54" i="6"/>
  <c r="BB61" i="6"/>
  <c r="BB67" i="6"/>
  <c r="BD9" i="37"/>
  <c r="BD17" i="12"/>
  <c r="BD22" i="10"/>
  <c r="BD42" i="10"/>
  <c r="BE4" i="40"/>
  <c r="BE4" i="37"/>
  <c r="BE4" i="34"/>
  <c r="BE4" i="31"/>
  <c r="BE4" i="28"/>
  <c r="BE10" i="21"/>
  <c r="BE4" i="22"/>
  <c r="BE4" i="21"/>
  <c r="BE74" i="20"/>
  <c r="BE32" i="20"/>
  <c r="BE4" i="20"/>
  <c r="BE10" i="18"/>
  <c r="BE4" i="19"/>
  <c r="BE10" i="17"/>
  <c r="BE28" i="19"/>
  <c r="BE4" i="18"/>
  <c r="BE10" i="16"/>
  <c r="BE4" i="16"/>
  <c r="BE4" i="17"/>
  <c r="BE4" i="14"/>
  <c r="BE40" i="15"/>
  <c r="BE4" i="15"/>
  <c r="BE27" i="15"/>
  <c r="BE19" i="13"/>
  <c r="BE4" i="13"/>
  <c r="BE27" i="13"/>
  <c r="BE82" i="12"/>
  <c r="BE46" i="12"/>
  <c r="BE59" i="12"/>
  <c r="BE4" i="12"/>
  <c r="BE23" i="11"/>
  <c r="BE4" i="11"/>
  <c r="BE19" i="10"/>
  <c r="BE18" i="12"/>
  <c r="BE12" i="10"/>
  <c r="BE4" i="10"/>
  <c r="BE69" i="12"/>
  <c r="BE35" i="9"/>
  <c r="BE4" i="8"/>
  <c r="BE10" i="9"/>
  <c r="BE331" i="6"/>
  <c r="BE332" i="6" s="1"/>
  <c r="BE346" i="6"/>
  <c r="BE347" i="6" s="1"/>
  <c r="BE296" i="6"/>
  <c r="BE297" i="6" s="1"/>
  <c r="BE259" i="6"/>
  <c r="BE4" i="7"/>
  <c r="BE336" i="6"/>
  <c r="BE337" i="6" s="1"/>
  <c r="BE275" i="6"/>
  <c r="BE351" i="6"/>
  <c r="BE352" i="6" s="1"/>
  <c r="BE301" i="6"/>
  <c r="BE302" i="6" s="1"/>
  <c r="BE4" i="9"/>
  <c r="BE320" i="6"/>
  <c r="BE202" i="6"/>
  <c r="BE93" i="6"/>
  <c r="BE126" i="6"/>
  <c r="BE100" i="6"/>
  <c r="BE46" i="6"/>
  <c r="BE106" i="6"/>
  <c r="BE53" i="6"/>
  <c r="BE23" i="6"/>
  <c r="BE24" i="6" s="1"/>
  <c r="BE3" i="4" s="1"/>
  <c r="BE188" i="6"/>
  <c r="BE60" i="6"/>
  <c r="BE312" i="6"/>
  <c r="BE66" i="6"/>
  <c r="BE73" i="6"/>
  <c r="BE80" i="6"/>
  <c r="BE33" i="6"/>
  <c r="BE40" i="6"/>
  <c r="BE86" i="6"/>
  <c r="BF28" i="6"/>
  <c r="BF4" i="4" s="1"/>
  <c r="BE140" i="6"/>
  <c r="BE11" i="6"/>
  <c r="BE12" i="6" s="1"/>
  <c r="BE4" i="6"/>
  <c r="BE35" i="10"/>
  <c r="BA49" i="15"/>
  <c r="BA34" i="15"/>
  <c r="BA12" i="14"/>
  <c r="BA27" i="14"/>
  <c r="BA9" i="28" s="1"/>
  <c r="T19" i="34"/>
  <c r="T12" i="16"/>
  <c r="T26" i="16"/>
  <c r="V27" i="16" s="1"/>
  <c r="BD3" i="40"/>
  <c r="BD3" i="37"/>
  <c r="BD3" i="34"/>
  <c r="BD3" i="31"/>
  <c r="BD3" i="28"/>
  <c r="BD3" i="22"/>
  <c r="BD3" i="21"/>
  <c r="BD3" i="19"/>
  <c r="BD3" i="18"/>
  <c r="BD3" i="20"/>
  <c r="BD3" i="17"/>
  <c r="BD3" i="14"/>
  <c r="BD3" i="16"/>
  <c r="BD3" i="15"/>
  <c r="BD3" i="13"/>
  <c r="BD3" i="10"/>
  <c r="BD3" i="9"/>
  <c r="BD3" i="12"/>
  <c r="BD3" i="7"/>
  <c r="BD3" i="11"/>
  <c r="BD79" i="6"/>
  <c r="BD3" i="8"/>
  <c r="BD39" i="6"/>
  <c r="BD99" i="6"/>
  <c r="BD59" i="6"/>
  <c r="BD3" i="6"/>
  <c r="BD74" i="6"/>
  <c r="BD81" i="6"/>
  <c r="BD87" i="6"/>
  <c r="BD314" i="6"/>
  <c r="BB141" i="6"/>
  <c r="BB162" i="6"/>
  <c r="BC40" i="12"/>
  <c r="BC32" i="12"/>
  <c r="BC13" i="10"/>
  <c r="BC14" i="10" s="1"/>
  <c r="BC26" i="31"/>
  <c r="BD11" i="21"/>
  <c r="BD13" i="21" s="1"/>
  <c r="BC29" i="9"/>
  <c r="BD26" i="31" l="1"/>
  <c r="BE11" i="21"/>
  <c r="BD29" i="9"/>
  <c r="V14" i="16"/>
  <c r="V28" i="16"/>
  <c r="V20" i="34" s="1"/>
  <c r="BB34" i="15"/>
  <c r="BB49" i="15"/>
  <c r="BB27" i="14"/>
  <c r="BB9" i="28" s="1"/>
  <c r="BB12" i="14"/>
  <c r="BC162" i="6"/>
  <c r="BC141" i="6"/>
  <c r="BE3" i="40"/>
  <c r="BE3" i="37"/>
  <c r="BE3" i="34"/>
  <c r="BE3" i="31"/>
  <c r="BE3" i="28"/>
  <c r="BE3" i="22"/>
  <c r="BE3" i="21"/>
  <c r="BE3" i="20"/>
  <c r="BE3" i="19"/>
  <c r="BE3" i="18"/>
  <c r="BE3" i="17"/>
  <c r="BE3" i="16"/>
  <c r="BE3" i="15"/>
  <c r="BE3" i="14"/>
  <c r="BE3" i="13"/>
  <c r="BE3" i="10"/>
  <c r="BE3" i="8"/>
  <c r="BE3" i="12"/>
  <c r="BE3" i="11"/>
  <c r="BE3" i="7"/>
  <c r="BE3" i="9"/>
  <c r="BE39" i="6"/>
  <c r="BE99" i="6"/>
  <c r="BE3" i="6"/>
  <c r="BE59" i="6"/>
  <c r="BE79" i="6"/>
  <c r="BE9" i="37"/>
  <c r="BE17" i="12"/>
  <c r="BE22" i="10"/>
  <c r="BE42" i="10"/>
  <c r="BE13" i="21"/>
  <c r="BB19" i="37"/>
  <c r="BC83" i="12"/>
  <c r="BC85" i="12" s="1"/>
  <c r="BC224" i="6"/>
  <c r="BC203" i="6"/>
  <c r="U10" i="37"/>
  <c r="V20" i="10"/>
  <c r="U24" i="12"/>
  <c r="U26" i="12" s="1"/>
  <c r="U31" i="12" s="1"/>
  <c r="BE47" i="6"/>
  <c r="BE34" i="6"/>
  <c r="BE41" i="6"/>
  <c r="BE14" i="37"/>
  <c r="BE72" i="12"/>
  <c r="BE64" i="12"/>
  <c r="BE76" i="12"/>
  <c r="BE77" i="12" s="1"/>
  <c r="U16" i="19"/>
  <c r="U17" i="19" s="1"/>
  <c r="U20" i="15"/>
  <c r="U42" i="15"/>
  <c r="U25" i="11"/>
  <c r="BE59" i="20"/>
  <c r="BE53" i="20"/>
  <c r="BE54" i="20" s="1"/>
  <c r="BE58" i="20" s="1"/>
  <c r="BE283" i="6"/>
  <c r="BE250" i="6"/>
  <c r="BE234" i="6"/>
  <c r="BE242" i="6"/>
  <c r="BE183" i="6"/>
  <c r="BE290" i="6"/>
  <c r="BE291" i="6" s="1"/>
  <c r="BE18" i="6"/>
  <c r="BE19" i="6" s="1"/>
  <c r="BE2" i="4" s="1"/>
  <c r="BE121" i="6"/>
  <c r="BE101" i="6"/>
  <c r="BE107" i="6"/>
  <c r="BE94" i="6"/>
  <c r="T46" i="17"/>
  <c r="T47" i="17" s="1"/>
  <c r="T33" i="17"/>
  <c r="T42" i="17"/>
  <c r="T16" i="28" s="1"/>
  <c r="BD18" i="37"/>
  <c r="BD22" i="13"/>
  <c r="BD30" i="13"/>
  <c r="BD84" i="12"/>
  <c r="BD62" i="12"/>
  <c r="T27" i="18"/>
  <c r="T28" i="18" s="1"/>
  <c r="T40" i="18"/>
  <c r="T41" i="18" s="1"/>
  <c r="U16" i="37"/>
  <c r="U71" i="12"/>
  <c r="U73" i="12" s="1"/>
  <c r="U63" i="12"/>
  <c r="U65" i="12" s="1"/>
  <c r="BD40" i="12"/>
  <c r="BD32" i="12"/>
  <c r="BD13" i="10"/>
  <c r="BD14" i="10" s="1"/>
  <c r="T39" i="16"/>
  <c r="T40" i="16" s="1"/>
  <c r="BD2" i="40"/>
  <c r="BD2" i="37"/>
  <c r="BD2" i="34"/>
  <c r="BD2" i="31"/>
  <c r="BD2" i="22"/>
  <c r="BD2" i="21"/>
  <c r="BD2" i="28"/>
  <c r="BD60" i="20"/>
  <c r="BD61" i="20" s="1"/>
  <c r="BD67" i="20" s="1"/>
  <c r="BD2" i="20"/>
  <c r="BD2" i="19"/>
  <c r="BD2" i="18"/>
  <c r="BD2" i="17"/>
  <c r="BD2" i="16"/>
  <c r="BD2" i="15"/>
  <c r="BD2" i="13"/>
  <c r="BD2" i="14"/>
  <c r="BD2" i="12"/>
  <c r="BD2" i="11"/>
  <c r="BD2" i="10"/>
  <c r="BD2" i="9"/>
  <c r="BD241" i="6"/>
  <c r="BD243" i="6" s="1"/>
  <c r="BD20" i="16" s="1"/>
  <c r="BD176" i="6"/>
  <c r="BD177" i="6" s="1"/>
  <c r="BD282" i="6"/>
  <c r="BD284" i="6" s="1"/>
  <c r="BD276" i="6" s="1"/>
  <c r="BD277" i="6" s="1"/>
  <c r="BD270" i="6" s="1"/>
  <c r="BD249" i="6"/>
  <c r="BD251" i="6" s="1"/>
  <c r="BD21" i="18" s="1"/>
  <c r="BD2" i="8"/>
  <c r="BD2" i="7"/>
  <c r="BD233" i="6"/>
  <c r="BD235" i="6" s="1"/>
  <c r="BD21" i="17" s="1"/>
  <c r="BD313" i="6"/>
  <c r="BD319" i="6"/>
  <c r="BD321" i="6" s="1"/>
  <c r="BD182" i="6"/>
  <c r="BD184" i="6" s="1"/>
  <c r="BD189" i="6" s="1"/>
  <c r="BD190" i="6" s="1"/>
  <c r="BD194" i="6" s="1"/>
  <c r="BD120" i="6"/>
  <c r="BD122" i="6" s="1"/>
  <c r="BD127" i="6" s="1"/>
  <c r="BD128" i="6" s="1"/>
  <c r="BD132" i="6" s="1"/>
  <c r="BD32" i="6"/>
  <c r="BD114" i="6"/>
  <c r="BD115" i="6" s="1"/>
  <c r="BD92" i="6"/>
  <c r="BD209" i="6"/>
  <c r="BD52" i="6"/>
  <c r="BD147" i="6"/>
  <c r="BD72" i="6"/>
  <c r="BD2" i="6"/>
  <c r="BC8" i="37"/>
  <c r="BC41" i="10"/>
  <c r="BC43" i="10" s="1"/>
  <c r="BC25" i="14" s="1"/>
  <c r="BC26" i="14" s="1"/>
  <c r="BC16" i="12"/>
  <c r="BC34" i="10"/>
  <c r="BC21" i="10"/>
  <c r="BF4" i="40"/>
  <c r="BF4" i="37"/>
  <c r="BF4" i="34"/>
  <c r="BF4" i="31"/>
  <c r="BF4" i="28"/>
  <c r="BF10" i="21"/>
  <c r="BF4" i="22"/>
  <c r="BF4" i="21"/>
  <c r="BF32" i="20"/>
  <c r="BF4" i="20"/>
  <c r="BF10" i="18"/>
  <c r="BF4" i="19"/>
  <c r="BF28" i="19"/>
  <c r="BF74" i="20"/>
  <c r="BF4" i="17"/>
  <c r="BF4" i="18"/>
  <c r="BF4" i="16"/>
  <c r="BF10" i="17"/>
  <c r="BF40" i="15"/>
  <c r="BF10" i="16"/>
  <c r="BF27" i="15"/>
  <c r="BF4" i="14"/>
  <c r="BF27" i="13"/>
  <c r="BF82" i="12"/>
  <c r="BF4" i="15"/>
  <c r="BF69" i="12"/>
  <c r="BF4" i="13"/>
  <c r="BF59" i="12"/>
  <c r="BF18" i="12"/>
  <c r="BF46" i="12"/>
  <c r="BF4" i="12"/>
  <c r="BF23" i="11"/>
  <c r="BF4" i="11"/>
  <c r="BF19" i="10"/>
  <c r="BF12" i="10"/>
  <c r="BF4" i="10"/>
  <c r="BF19" i="13"/>
  <c r="BF346" i="6"/>
  <c r="BF347" i="6" s="1"/>
  <c r="BF296" i="6"/>
  <c r="BF297" i="6" s="1"/>
  <c r="BF4" i="8"/>
  <c r="BF259" i="6"/>
  <c r="BF4" i="7"/>
  <c r="BF336" i="6"/>
  <c r="BF337" i="6" s="1"/>
  <c r="BF275" i="6"/>
  <c r="BF35" i="9"/>
  <c r="BF351" i="6"/>
  <c r="BF352" i="6" s="1"/>
  <c r="BF301" i="6"/>
  <c r="BF302" i="6" s="1"/>
  <c r="BF4" i="9"/>
  <c r="BF320" i="6"/>
  <c r="BF312" i="6"/>
  <c r="BF126" i="6"/>
  <c r="BF100" i="6"/>
  <c r="BF46" i="6"/>
  <c r="BF331" i="6"/>
  <c r="BF332" i="6" s="1"/>
  <c r="BF202" i="6"/>
  <c r="BF106" i="6"/>
  <c r="BF53" i="6"/>
  <c r="BF23" i="6"/>
  <c r="BF24" i="6" s="1"/>
  <c r="BF3" i="4" s="1"/>
  <c r="BF10" i="9"/>
  <c r="BF188" i="6"/>
  <c r="BF60" i="6"/>
  <c r="BF66" i="6"/>
  <c r="BF73" i="6"/>
  <c r="BF80" i="6"/>
  <c r="BF140" i="6"/>
  <c r="BF86" i="6"/>
  <c r="BF33" i="6"/>
  <c r="BF11" i="6"/>
  <c r="BF12" i="6" s="1"/>
  <c r="BF40" i="6"/>
  <c r="BF93" i="6"/>
  <c r="BF4" i="6"/>
  <c r="BG28" i="6"/>
  <c r="BG4" i="4" s="1"/>
  <c r="BF35" i="10"/>
  <c r="BE314" i="6"/>
  <c r="BE74" i="6"/>
  <c r="BE81" i="6"/>
  <c r="BE87" i="6"/>
  <c r="BC54" i="6"/>
  <c r="BC61" i="6"/>
  <c r="BC67" i="6"/>
  <c r="BF53" i="20" l="1"/>
  <c r="BF54" i="20" s="1"/>
  <c r="BF58" i="20" s="1"/>
  <c r="BF59" i="20"/>
  <c r="BF250" i="6"/>
  <c r="BF234" i="6"/>
  <c r="BF242" i="6"/>
  <c r="BF290" i="6"/>
  <c r="BF291" i="6" s="1"/>
  <c r="BF183" i="6"/>
  <c r="BF283" i="6"/>
  <c r="BF121" i="6"/>
  <c r="BF18" i="6"/>
  <c r="BF19" i="6" s="1"/>
  <c r="BF2" i="4" s="1"/>
  <c r="T14" i="18"/>
  <c r="T29" i="18"/>
  <c r="T22" i="34" s="1"/>
  <c r="BF74" i="6"/>
  <c r="BF81" i="6"/>
  <c r="BF87" i="6"/>
  <c r="BE18" i="37"/>
  <c r="BE62" i="12"/>
  <c r="BE22" i="13"/>
  <c r="BE30" i="13"/>
  <c r="BE84" i="12"/>
  <c r="BF13" i="21"/>
  <c r="BD224" i="6"/>
  <c r="BD203" i="6"/>
  <c r="T48" i="17"/>
  <c r="T23" i="34" s="1"/>
  <c r="T34" i="17"/>
  <c r="T35" i="17" s="1"/>
  <c r="T13" i="17" s="1"/>
  <c r="T15" i="17" s="1"/>
  <c r="U21" i="19"/>
  <c r="U21" i="15"/>
  <c r="W22" i="15" s="1"/>
  <c r="U43" i="15"/>
  <c r="U45" i="15" s="1"/>
  <c r="BC19" i="37"/>
  <c r="BD83" i="12"/>
  <c r="BD85" i="12" s="1"/>
  <c r="BD54" i="6"/>
  <c r="BD61" i="6"/>
  <c r="BD67" i="6"/>
  <c r="U15" i="37"/>
  <c r="V60" i="12"/>
  <c r="U17" i="37"/>
  <c r="V70" i="12"/>
  <c r="U17" i="11"/>
  <c r="U18" i="11" s="1"/>
  <c r="BE61" i="20"/>
  <c r="BE67" i="20" s="1"/>
  <c r="BE26" i="31"/>
  <c r="BF11" i="21"/>
  <c r="BE29" i="9"/>
  <c r="BF9" i="37"/>
  <c r="BF17" i="12"/>
  <c r="BF22" i="10"/>
  <c r="BF42" i="10"/>
  <c r="BC49" i="15"/>
  <c r="BC34" i="15"/>
  <c r="BC12" i="14"/>
  <c r="BC27" i="14"/>
  <c r="BC9" i="28" s="1"/>
  <c r="BE2" i="40"/>
  <c r="BE2" i="37"/>
  <c r="BE2" i="34"/>
  <c r="BE2" i="31"/>
  <c r="BE2" i="28"/>
  <c r="BE2" i="22"/>
  <c r="BE2" i="21"/>
  <c r="BE60" i="20"/>
  <c r="BE2" i="20"/>
  <c r="BE2" i="19"/>
  <c r="BE2" i="18"/>
  <c r="BE2" i="17"/>
  <c r="BE2" i="16"/>
  <c r="BE2" i="14"/>
  <c r="BE2" i="15"/>
  <c r="BE2" i="13"/>
  <c r="BE2" i="12"/>
  <c r="BE2" i="11"/>
  <c r="BE2" i="10"/>
  <c r="BE2" i="8"/>
  <c r="BE282" i="6"/>
  <c r="BE284" i="6" s="1"/>
  <c r="BE276" i="6" s="1"/>
  <c r="BE277" i="6" s="1"/>
  <c r="BE270" i="6" s="1"/>
  <c r="BE249" i="6"/>
  <c r="BE251" i="6" s="1"/>
  <c r="BE21" i="18" s="1"/>
  <c r="BE2" i="7"/>
  <c r="BE233" i="6"/>
  <c r="BE235" i="6" s="1"/>
  <c r="BE21" i="17" s="1"/>
  <c r="BE319" i="6"/>
  <c r="BE321" i="6" s="1"/>
  <c r="BE313" i="6"/>
  <c r="BF314" i="6" s="1"/>
  <c r="BE182" i="6"/>
  <c r="BE184" i="6" s="1"/>
  <c r="BE189" i="6" s="1"/>
  <c r="BE190" i="6" s="1"/>
  <c r="BE194" i="6" s="1"/>
  <c r="BE120" i="6"/>
  <c r="BE122" i="6" s="1"/>
  <c r="BE127" i="6" s="1"/>
  <c r="BE128" i="6" s="1"/>
  <c r="BE132" i="6" s="1"/>
  <c r="BE114" i="6"/>
  <c r="BE115" i="6" s="1"/>
  <c r="BE92" i="6"/>
  <c r="BE2" i="9"/>
  <c r="BE209" i="6"/>
  <c r="BE52" i="6"/>
  <c r="BE241" i="6"/>
  <c r="BE243" i="6" s="1"/>
  <c r="BE20" i="16" s="1"/>
  <c r="BE147" i="6"/>
  <c r="BE176" i="6"/>
  <c r="BE177" i="6" s="1"/>
  <c r="BE72" i="6"/>
  <c r="BE32" i="6"/>
  <c r="BE2" i="6"/>
  <c r="BG4" i="40"/>
  <c r="BG4" i="37"/>
  <c r="BG4" i="34"/>
  <c r="BG4" i="31"/>
  <c r="BG4" i="28"/>
  <c r="BG4" i="22"/>
  <c r="BG74" i="20"/>
  <c r="BG4" i="21"/>
  <c r="BG10" i="21"/>
  <c r="BG32" i="20"/>
  <c r="BG4" i="20"/>
  <c r="BG10" i="18"/>
  <c r="BG4" i="19"/>
  <c r="BG28" i="19"/>
  <c r="BG4" i="16"/>
  <c r="BG4" i="17"/>
  <c r="BG10" i="17"/>
  <c r="BG10" i="16"/>
  <c r="BG40" i="15"/>
  <c r="BG4" i="15"/>
  <c r="BG27" i="15"/>
  <c r="BG4" i="18"/>
  <c r="BG4" i="14"/>
  <c r="BG59" i="12"/>
  <c r="BG18" i="12"/>
  <c r="BG82" i="12"/>
  <c r="BG27" i="13"/>
  <c r="BG19" i="13"/>
  <c r="BG69" i="12"/>
  <c r="BG46" i="12"/>
  <c r="BG4" i="13"/>
  <c r="BG4" i="11"/>
  <c r="BG19" i="10"/>
  <c r="BG12" i="10"/>
  <c r="BG4" i="10"/>
  <c r="BG4" i="8"/>
  <c r="BG259" i="6"/>
  <c r="BG4" i="7"/>
  <c r="BG336" i="6"/>
  <c r="BG337" i="6" s="1"/>
  <c r="BG275" i="6"/>
  <c r="BG35" i="9"/>
  <c r="BG351" i="6"/>
  <c r="BG352" i="6" s="1"/>
  <c r="BG301" i="6"/>
  <c r="BG302" i="6" s="1"/>
  <c r="BG4" i="9"/>
  <c r="BG320" i="6"/>
  <c r="BG4" i="12"/>
  <c r="BG312" i="6"/>
  <c r="BG23" i="11"/>
  <c r="BG10" i="9"/>
  <c r="BG331" i="6"/>
  <c r="BG332" i="6" s="1"/>
  <c r="BG188" i="6"/>
  <c r="BG202" i="6"/>
  <c r="BG106" i="6"/>
  <c r="BG53" i="6"/>
  <c r="BG60" i="6"/>
  <c r="BG296" i="6"/>
  <c r="BG297" i="6" s="1"/>
  <c r="BG66" i="6"/>
  <c r="BG73" i="6"/>
  <c r="BG80" i="6"/>
  <c r="BG346" i="6"/>
  <c r="BG347" i="6" s="1"/>
  <c r="BG140" i="6"/>
  <c r="BG86" i="6"/>
  <c r="BG93" i="6"/>
  <c r="BG40" i="6"/>
  <c r="BH28" i="6"/>
  <c r="BH4" i="4" s="1"/>
  <c r="BG33" i="6"/>
  <c r="BG126" i="6"/>
  <c r="BG23" i="6"/>
  <c r="BG24" i="6" s="1"/>
  <c r="BG3" i="4" s="1"/>
  <c r="BG4" i="6"/>
  <c r="BG11" i="6"/>
  <c r="BG12" i="6" s="1"/>
  <c r="BG100" i="6"/>
  <c r="BG46" i="6"/>
  <c r="BG35" i="10"/>
  <c r="BF107" i="6"/>
  <c r="BF94" i="6"/>
  <c r="BF101" i="6"/>
  <c r="T41" i="16"/>
  <c r="T17" i="28" s="1"/>
  <c r="T45" i="16"/>
  <c r="T46" i="16" s="1"/>
  <c r="T32" i="16"/>
  <c r="BE40" i="12"/>
  <c r="BE13" i="10"/>
  <c r="BE14" i="10" s="1"/>
  <c r="BE32" i="12"/>
  <c r="V28" i="10"/>
  <c r="BF3" i="40"/>
  <c r="BF3" i="37"/>
  <c r="BF3" i="34"/>
  <c r="BF3" i="31"/>
  <c r="BF3" i="28"/>
  <c r="BF3" i="21"/>
  <c r="BF3" i="22"/>
  <c r="BF3" i="20"/>
  <c r="BF3" i="18"/>
  <c r="BF3" i="19"/>
  <c r="BF3" i="17"/>
  <c r="BF3" i="16"/>
  <c r="BF3" i="15"/>
  <c r="BF3" i="13"/>
  <c r="BF3" i="14"/>
  <c r="BF3" i="12"/>
  <c r="BF3" i="11"/>
  <c r="BF3" i="9"/>
  <c r="BF3" i="10"/>
  <c r="BF3" i="8"/>
  <c r="BF99" i="6"/>
  <c r="BF3" i="6"/>
  <c r="BF59" i="6"/>
  <c r="BF3" i="7"/>
  <c r="BF79" i="6"/>
  <c r="BF39" i="6"/>
  <c r="BF41" i="6"/>
  <c r="BF47" i="6"/>
  <c r="BF34" i="6"/>
  <c r="BF14" i="37"/>
  <c r="BF76" i="12"/>
  <c r="BF77" i="12" s="1"/>
  <c r="BF64" i="12"/>
  <c r="BF72" i="12"/>
  <c r="BD162" i="6"/>
  <c r="BD141" i="6"/>
  <c r="BD8" i="37"/>
  <c r="BD16" i="12"/>
  <c r="BD41" i="10"/>
  <c r="BD43" i="10" s="1"/>
  <c r="BD25" i="14" s="1"/>
  <c r="BD26" i="14" s="1"/>
  <c r="BD34" i="10"/>
  <c r="BD21" i="10"/>
  <c r="T46" i="18"/>
  <c r="T47" i="18" s="1"/>
  <c r="T42" i="18"/>
  <c r="T18" i="28" s="1"/>
  <c r="T33" i="18"/>
  <c r="U10" i="31" l="1"/>
  <c r="V41" i="15"/>
  <c r="W8" i="34"/>
  <c r="W44" i="15"/>
  <c r="T16" i="31"/>
  <c r="U11" i="17"/>
  <c r="BD49" i="15"/>
  <c r="BD27" i="14"/>
  <c r="BD9" i="28" s="1"/>
  <c r="BD12" i="14"/>
  <c r="BD34" i="15"/>
  <c r="BE8" i="37"/>
  <c r="BE16" i="12"/>
  <c r="BE34" i="10"/>
  <c r="BE21" i="10"/>
  <c r="BE41" i="10"/>
  <c r="BE43" i="10" s="1"/>
  <c r="BE25" i="14" s="1"/>
  <c r="BE26" i="14" s="1"/>
  <c r="BF40" i="12"/>
  <c r="BF32" i="12"/>
  <c r="BF13" i="10"/>
  <c r="BF14" i="10" s="1"/>
  <c r="BG59" i="20"/>
  <c r="BG53" i="20"/>
  <c r="BG54" i="20" s="1"/>
  <c r="BG58" i="20" s="1"/>
  <c r="BG234" i="6"/>
  <c r="BG242" i="6"/>
  <c r="BG290" i="6"/>
  <c r="BG291" i="6" s="1"/>
  <c r="BG283" i="6"/>
  <c r="BG250" i="6"/>
  <c r="BG183" i="6"/>
  <c r="BG121" i="6"/>
  <c r="BG18" i="6"/>
  <c r="BG19" i="6" s="1"/>
  <c r="BG2" i="4" s="1"/>
  <c r="BG74" i="6"/>
  <c r="BG81" i="6"/>
  <c r="BG87" i="6"/>
  <c r="BE162" i="6"/>
  <c r="BE141" i="6"/>
  <c r="BF26" i="31"/>
  <c r="BG11" i="21"/>
  <c r="BG13" i="21" s="1"/>
  <c r="BF29" i="9"/>
  <c r="BF18" i="37"/>
  <c r="BF62" i="12"/>
  <c r="BF22" i="13"/>
  <c r="BF30" i="13"/>
  <c r="BF84" i="12"/>
  <c r="T47" i="16"/>
  <c r="T24" i="34" s="1"/>
  <c r="T33" i="16"/>
  <c r="T34" i="16" s="1"/>
  <c r="T13" i="16" s="1"/>
  <c r="T15" i="16" s="1"/>
  <c r="BG3" i="40"/>
  <c r="BG3" i="37"/>
  <c r="BG3" i="34"/>
  <c r="BG3" i="31"/>
  <c r="BG3" i="28"/>
  <c r="BG3" i="22"/>
  <c r="BG3" i="21"/>
  <c r="BG3" i="18"/>
  <c r="BG3" i="19"/>
  <c r="BG3" i="20"/>
  <c r="BG3" i="17"/>
  <c r="BG3" i="16"/>
  <c r="BG3" i="14"/>
  <c r="BG3" i="15"/>
  <c r="BG3" i="13"/>
  <c r="BG3" i="12"/>
  <c r="BG3" i="11"/>
  <c r="BG3" i="10"/>
  <c r="BG3" i="9"/>
  <c r="BG3" i="8"/>
  <c r="BG3" i="7"/>
  <c r="BG99" i="6"/>
  <c r="BG59" i="6"/>
  <c r="BG79" i="6"/>
  <c r="BG3" i="6"/>
  <c r="BG39" i="6"/>
  <c r="BE203" i="6"/>
  <c r="BE224" i="6"/>
  <c r="U8" i="28"/>
  <c r="U19" i="16"/>
  <c r="U21" i="16" s="1"/>
  <c r="U26" i="11"/>
  <c r="U27" i="11" s="1"/>
  <c r="BF2" i="40"/>
  <c r="BF2" i="37"/>
  <c r="BF2" i="34"/>
  <c r="BF2" i="31"/>
  <c r="BF2" i="28"/>
  <c r="BF2" i="22"/>
  <c r="BF2" i="21"/>
  <c r="BF60" i="20"/>
  <c r="BF61" i="20" s="1"/>
  <c r="BF67" i="20" s="1"/>
  <c r="BF2" i="20"/>
  <c r="BF2" i="19"/>
  <c r="BF2" i="18"/>
  <c r="BF2" i="17"/>
  <c r="BF2" i="16"/>
  <c r="BF2" i="14"/>
  <c r="BF2" i="15"/>
  <c r="BF2" i="13"/>
  <c r="BF2" i="11"/>
  <c r="BF2" i="12"/>
  <c r="BF2" i="10"/>
  <c r="BF282" i="6"/>
  <c r="BF284" i="6" s="1"/>
  <c r="BF276" i="6" s="1"/>
  <c r="BF277" i="6" s="1"/>
  <c r="BF270" i="6" s="1"/>
  <c r="BF249" i="6"/>
  <c r="BF251" i="6" s="1"/>
  <c r="BF21" i="18" s="1"/>
  <c r="BF2" i="8"/>
  <c r="BF2" i="7"/>
  <c r="BF233" i="6"/>
  <c r="BF235" i="6" s="1"/>
  <c r="BF21" i="17" s="1"/>
  <c r="BF209" i="6"/>
  <c r="BF319" i="6"/>
  <c r="BF321" i="6" s="1"/>
  <c r="BF313" i="6"/>
  <c r="BG314" i="6" s="1"/>
  <c r="BF2" i="9"/>
  <c r="BF241" i="6"/>
  <c r="BF243" i="6" s="1"/>
  <c r="BF20" i="16" s="1"/>
  <c r="BF182" i="6"/>
  <c r="BF184" i="6" s="1"/>
  <c r="BF189" i="6" s="1"/>
  <c r="BF190" i="6" s="1"/>
  <c r="BF194" i="6" s="1"/>
  <c r="BF114" i="6"/>
  <c r="BF115" i="6" s="1"/>
  <c r="BF92" i="6"/>
  <c r="BF52" i="6"/>
  <c r="BF147" i="6"/>
  <c r="BF176" i="6"/>
  <c r="BF177" i="6" s="1"/>
  <c r="BF72" i="6"/>
  <c r="BF120" i="6"/>
  <c r="BF122" i="6" s="1"/>
  <c r="BF127" i="6" s="1"/>
  <c r="BF128" i="6" s="1"/>
  <c r="BF132" i="6" s="1"/>
  <c r="BF32" i="6"/>
  <c r="BF2" i="6"/>
  <c r="BG47" i="6"/>
  <c r="BG34" i="6"/>
  <c r="BG41" i="6"/>
  <c r="BG9" i="37"/>
  <c r="BG17" i="12"/>
  <c r="BG22" i="10"/>
  <c r="BG42" i="10"/>
  <c r="BG94" i="6"/>
  <c r="BG101" i="6"/>
  <c r="BG107" i="6"/>
  <c r="BE54" i="6"/>
  <c r="BE61" i="6"/>
  <c r="BE67" i="6"/>
  <c r="BD19" i="37"/>
  <c r="BE83" i="12"/>
  <c r="BE85" i="12" s="1"/>
  <c r="T48" i="18"/>
  <c r="T25" i="34" s="1"/>
  <c r="T34" i="18"/>
  <c r="T35" i="18" s="1"/>
  <c r="T13" i="18" s="1"/>
  <c r="T15" i="18" s="1"/>
  <c r="BH4" i="40"/>
  <c r="BH4" i="37"/>
  <c r="BH4" i="34"/>
  <c r="BH4" i="31"/>
  <c r="BH4" i="28"/>
  <c r="BH10" i="21"/>
  <c r="BH4" i="22"/>
  <c r="BH74" i="20"/>
  <c r="BH32" i="20"/>
  <c r="BH4" i="21"/>
  <c r="BH28" i="19"/>
  <c r="BH4" i="20"/>
  <c r="BH4" i="19"/>
  <c r="BH4" i="18"/>
  <c r="BH10" i="18"/>
  <c r="BH4" i="17"/>
  <c r="BH10" i="17"/>
  <c r="BH10" i="16"/>
  <c r="BH27" i="15"/>
  <c r="BH4" i="14"/>
  <c r="BH40" i="15"/>
  <c r="BH4" i="16"/>
  <c r="BH4" i="15"/>
  <c r="BH19" i="13"/>
  <c r="BH4" i="13"/>
  <c r="BH59" i="12"/>
  <c r="BH82" i="12"/>
  <c r="BH27" i="13"/>
  <c r="BH69" i="12"/>
  <c r="BH12" i="10"/>
  <c r="BH4" i="10"/>
  <c r="BH4" i="9"/>
  <c r="BH4" i="7"/>
  <c r="BH35" i="9"/>
  <c r="BH46" i="12"/>
  <c r="BH18" i="12"/>
  <c r="BH10" i="9"/>
  <c r="BH4" i="12"/>
  <c r="BH23" i="11"/>
  <c r="BH336" i="6"/>
  <c r="BH337" i="6" s="1"/>
  <c r="BH275" i="6"/>
  <c r="BH351" i="6"/>
  <c r="BH352" i="6" s="1"/>
  <c r="BH301" i="6"/>
  <c r="BH302" i="6" s="1"/>
  <c r="BH4" i="11"/>
  <c r="BH320" i="6"/>
  <c r="BH19" i="10"/>
  <c r="BH202" i="6"/>
  <c r="BH312" i="6"/>
  <c r="BH331" i="6"/>
  <c r="BH332" i="6" s="1"/>
  <c r="BH346" i="6"/>
  <c r="BH347" i="6" s="1"/>
  <c r="BH296" i="6"/>
  <c r="BH297" i="6" s="1"/>
  <c r="BH60" i="6"/>
  <c r="BH259" i="6"/>
  <c r="BH188" i="6"/>
  <c r="BH66" i="6"/>
  <c r="BH73" i="6"/>
  <c r="BH4" i="8"/>
  <c r="BH80" i="6"/>
  <c r="BH140" i="6"/>
  <c r="BH86" i="6"/>
  <c r="BH93" i="6"/>
  <c r="BH126" i="6"/>
  <c r="BH100" i="6"/>
  <c r="BH46" i="6"/>
  <c r="BH23" i="6"/>
  <c r="BH24" i="6" s="1"/>
  <c r="BH3" i="4" s="1"/>
  <c r="BH4" i="6"/>
  <c r="BH11" i="6"/>
  <c r="BH12" i="6" s="1"/>
  <c r="BH106" i="6"/>
  <c r="BH53" i="6"/>
  <c r="BI28" i="6"/>
  <c r="BI4" i="4" s="1"/>
  <c r="BH40" i="6"/>
  <c r="BH33" i="6"/>
  <c r="BH35" i="10"/>
  <c r="BG14" i="37"/>
  <c r="BG76" i="12"/>
  <c r="BG77" i="12" s="1"/>
  <c r="BG64" i="12"/>
  <c r="BG72" i="12"/>
  <c r="V27" i="10"/>
  <c r="V29" i="10" s="1"/>
  <c r="BG26" i="31" l="1"/>
  <c r="BH11" i="21"/>
  <c r="BG29" i="9"/>
  <c r="T18" i="31"/>
  <c r="U11" i="18"/>
  <c r="BI4" i="40"/>
  <c r="BI4" i="37"/>
  <c r="BI4" i="34"/>
  <c r="BI4" i="31"/>
  <c r="BI4" i="28"/>
  <c r="BI4" i="22"/>
  <c r="BI4" i="21"/>
  <c r="BI10" i="21"/>
  <c r="BI4" i="20"/>
  <c r="BI32" i="20"/>
  <c r="BI28" i="19"/>
  <c r="BI74" i="20"/>
  <c r="BI4" i="19"/>
  <c r="BI4" i="18"/>
  <c r="BI10" i="18"/>
  <c r="BI4" i="17"/>
  <c r="BI4" i="16"/>
  <c r="BI40" i="15"/>
  <c r="BI10" i="16"/>
  <c r="BI10" i="17"/>
  <c r="BI4" i="15"/>
  <c r="BI27" i="15"/>
  <c r="BI27" i="13"/>
  <c r="BI82" i="12"/>
  <c r="BI69" i="12"/>
  <c r="BI19" i="13"/>
  <c r="BI46" i="12"/>
  <c r="BI4" i="13"/>
  <c r="BI4" i="14"/>
  <c r="BI59" i="12"/>
  <c r="BI12" i="10"/>
  <c r="BI4" i="10"/>
  <c r="BI35" i="9"/>
  <c r="BI4" i="8"/>
  <c r="BI18" i="12"/>
  <c r="BI4" i="12"/>
  <c r="BI23" i="11"/>
  <c r="BI4" i="11"/>
  <c r="BI19" i="10"/>
  <c r="BI4" i="7"/>
  <c r="BI351" i="6"/>
  <c r="BI352" i="6" s="1"/>
  <c r="BI301" i="6"/>
  <c r="BI302" i="6" s="1"/>
  <c r="BI320" i="6"/>
  <c r="BI4" i="9"/>
  <c r="BI202" i="6"/>
  <c r="BI312" i="6"/>
  <c r="BI331" i="6"/>
  <c r="BI332" i="6" s="1"/>
  <c r="BI10" i="9"/>
  <c r="BI346" i="6"/>
  <c r="BI347" i="6" s="1"/>
  <c r="BI296" i="6"/>
  <c r="BI297" i="6" s="1"/>
  <c r="BI259" i="6"/>
  <c r="BI188" i="6"/>
  <c r="BI66" i="6"/>
  <c r="BI73" i="6"/>
  <c r="BI80" i="6"/>
  <c r="BI4" i="6"/>
  <c r="BI140" i="6"/>
  <c r="BI86" i="6"/>
  <c r="BI33" i="6"/>
  <c r="BI93" i="6"/>
  <c r="BI336" i="6"/>
  <c r="BI337" i="6" s="1"/>
  <c r="BI275" i="6"/>
  <c r="BI126" i="6"/>
  <c r="BI100" i="6"/>
  <c r="BI46" i="6"/>
  <c r="BI106" i="6"/>
  <c r="BI53" i="6"/>
  <c r="BI23" i="6"/>
  <c r="BI24" i="6" s="1"/>
  <c r="BI3" i="4" s="1"/>
  <c r="BI60" i="6"/>
  <c r="BI11" i="6"/>
  <c r="BI12" i="6" s="1"/>
  <c r="BJ28" i="6"/>
  <c r="BJ4" i="4" s="1"/>
  <c r="BI40" i="6"/>
  <c r="BI35" i="10"/>
  <c r="BF54" i="6"/>
  <c r="BF61" i="6"/>
  <c r="BF67" i="6"/>
  <c r="BF8" i="37"/>
  <c r="BF34" i="10"/>
  <c r="BF16" i="12"/>
  <c r="BF21" i="10"/>
  <c r="BF41" i="10"/>
  <c r="BF43" i="10" s="1"/>
  <c r="BF25" i="14" s="1"/>
  <c r="BF26" i="14" s="1"/>
  <c r="U14" i="31"/>
  <c r="V24" i="11"/>
  <c r="T17" i="31"/>
  <c r="U11" i="16"/>
  <c r="BE49" i="15"/>
  <c r="BE34" i="15"/>
  <c r="BE12" i="14"/>
  <c r="BE27" i="14"/>
  <c r="BE9" i="28" s="1"/>
  <c r="BH59" i="20"/>
  <c r="BH53" i="20"/>
  <c r="BH54" i="20" s="1"/>
  <c r="BH58" i="20" s="1"/>
  <c r="BH234" i="6"/>
  <c r="BH242" i="6"/>
  <c r="BH183" i="6"/>
  <c r="BH290" i="6"/>
  <c r="BH291" i="6" s="1"/>
  <c r="BH283" i="6"/>
  <c r="BH250" i="6"/>
  <c r="BH121" i="6"/>
  <c r="BH18" i="6"/>
  <c r="BH19" i="6" s="1"/>
  <c r="BH2" i="4" s="1"/>
  <c r="BH34" i="6"/>
  <c r="BH47" i="6"/>
  <c r="BH41" i="6"/>
  <c r="BE19" i="37"/>
  <c r="BF83" i="12"/>
  <c r="BF85" i="12" s="1"/>
  <c r="BF162" i="6"/>
  <c r="BF141" i="6"/>
  <c r="U19" i="34"/>
  <c r="U26" i="16"/>
  <c r="W27" i="16" s="1"/>
  <c r="U12" i="16"/>
  <c r="U40" i="17"/>
  <c r="U41" i="17" s="1"/>
  <c r="BH14" i="37"/>
  <c r="BH72" i="12"/>
  <c r="BH76" i="12"/>
  <c r="BH77" i="12" s="1"/>
  <c r="BH64" i="12"/>
  <c r="BH94" i="6"/>
  <c r="BH101" i="6"/>
  <c r="BH107" i="6"/>
  <c r="BH13" i="21"/>
  <c r="BG32" i="12"/>
  <c r="BG40" i="12"/>
  <c r="BG13" i="10"/>
  <c r="BG14" i="10" s="1"/>
  <c r="BH9" i="37"/>
  <c r="BH17" i="12"/>
  <c r="BH22" i="10"/>
  <c r="BH42" i="10"/>
  <c r="BG18" i="37"/>
  <c r="BG22" i="13"/>
  <c r="BG30" i="13"/>
  <c r="BG84" i="12"/>
  <c r="BG62" i="12"/>
  <c r="V53" i="12"/>
  <c r="V54" i="12" s="1"/>
  <c r="V11" i="11"/>
  <c r="V12" i="11" s="1"/>
  <c r="V23" i="10"/>
  <c r="V24" i="10" s="1"/>
  <c r="BH74" i="6"/>
  <c r="BH81" i="6"/>
  <c r="BH87" i="6"/>
  <c r="BH3" i="40"/>
  <c r="BH3" i="37"/>
  <c r="BH3" i="34"/>
  <c r="BH3" i="31"/>
  <c r="BH3" i="28"/>
  <c r="BH3" i="22"/>
  <c r="BH3" i="21"/>
  <c r="BH3" i="20"/>
  <c r="BH3" i="19"/>
  <c r="BH3" i="18"/>
  <c r="BH3" i="17"/>
  <c r="BH3" i="16"/>
  <c r="BH3" i="15"/>
  <c r="BH3" i="13"/>
  <c r="BH3" i="14"/>
  <c r="BH3" i="12"/>
  <c r="BH3" i="11"/>
  <c r="BH3" i="10"/>
  <c r="BH3" i="9"/>
  <c r="BH3" i="8"/>
  <c r="BH3" i="7"/>
  <c r="BH59" i="6"/>
  <c r="BH79" i="6"/>
  <c r="BH39" i="6"/>
  <c r="BH3" i="6"/>
  <c r="BH99" i="6"/>
  <c r="BF224" i="6"/>
  <c r="BF203" i="6"/>
  <c r="BG2" i="40"/>
  <c r="BG2" i="37"/>
  <c r="BG2" i="34"/>
  <c r="BG2" i="31"/>
  <c r="BG2" i="28"/>
  <c r="BG2" i="21"/>
  <c r="BG2" i="22"/>
  <c r="BG60" i="20"/>
  <c r="BG2" i="20"/>
  <c r="BG2" i="19"/>
  <c r="BG2" i="18"/>
  <c r="BG2" i="17"/>
  <c r="BG2" i="16"/>
  <c r="BG2" i="15"/>
  <c r="BG2" i="14"/>
  <c r="BG2" i="13"/>
  <c r="BG2" i="11"/>
  <c r="BG2" i="12"/>
  <c r="BG2" i="10"/>
  <c r="BG249" i="6"/>
  <c r="BG251" i="6" s="1"/>
  <c r="BG21" i="18" s="1"/>
  <c r="BG2" i="8"/>
  <c r="BG2" i="7"/>
  <c r="BG233" i="6"/>
  <c r="BG235" i="6" s="1"/>
  <c r="BG21" i="17" s="1"/>
  <c r="BG209" i="6"/>
  <c r="BG319" i="6"/>
  <c r="BG321" i="6" s="1"/>
  <c r="BG313" i="6"/>
  <c r="BH314" i="6" s="1"/>
  <c r="BG2" i="9"/>
  <c r="BG241" i="6"/>
  <c r="BG243" i="6" s="1"/>
  <c r="BG20" i="16" s="1"/>
  <c r="BG52" i="6"/>
  <c r="BG282" i="6"/>
  <c r="BG284" i="6" s="1"/>
  <c r="BG276" i="6" s="1"/>
  <c r="BG277" i="6" s="1"/>
  <c r="BG270" i="6" s="1"/>
  <c r="BG147" i="6"/>
  <c r="BG176" i="6"/>
  <c r="BG177" i="6" s="1"/>
  <c r="BG72" i="6"/>
  <c r="BG120" i="6"/>
  <c r="BG122" i="6" s="1"/>
  <c r="BG127" i="6" s="1"/>
  <c r="BG128" i="6" s="1"/>
  <c r="BG132" i="6" s="1"/>
  <c r="BG32" i="6"/>
  <c r="BG114" i="6"/>
  <c r="BG115" i="6" s="1"/>
  <c r="BG92" i="6"/>
  <c r="BG182" i="6"/>
  <c r="BG184" i="6" s="1"/>
  <c r="BG189" i="6" s="1"/>
  <c r="BG190" i="6" s="1"/>
  <c r="BG194" i="6" s="1"/>
  <c r="BG2" i="6"/>
  <c r="BG61" i="20"/>
  <c r="BG67" i="20" s="1"/>
  <c r="V16" i="19" l="1"/>
  <c r="V17" i="19" s="1"/>
  <c r="V20" i="15"/>
  <c r="V42" i="15"/>
  <c r="V25" i="11"/>
  <c r="BG8" i="37"/>
  <c r="BG34" i="10"/>
  <c r="BG16" i="12"/>
  <c r="BG21" i="10"/>
  <c r="BG41" i="10"/>
  <c r="BG43" i="10" s="1"/>
  <c r="BG25" i="14" s="1"/>
  <c r="BG26" i="14" s="1"/>
  <c r="BI59" i="20"/>
  <c r="BI53" i="20"/>
  <c r="BI54" i="20" s="1"/>
  <c r="BI58" i="20" s="1"/>
  <c r="BI242" i="6"/>
  <c r="BI183" i="6"/>
  <c r="BI290" i="6"/>
  <c r="BI291" i="6" s="1"/>
  <c r="BI283" i="6"/>
  <c r="BI250" i="6"/>
  <c r="BI121" i="6"/>
  <c r="BI18" i="6"/>
  <c r="BI19" i="6" s="1"/>
  <c r="BI2" i="4" s="1"/>
  <c r="BI234" i="6"/>
  <c r="V16" i="37"/>
  <c r="V63" i="12"/>
  <c r="V65" i="12" s="1"/>
  <c r="V71" i="12"/>
  <c r="V73" i="12" s="1"/>
  <c r="BF19" i="37"/>
  <c r="BG83" i="12"/>
  <c r="BG85" i="12" s="1"/>
  <c r="BH2" i="40"/>
  <c r="BH2" i="37"/>
  <c r="BH2" i="34"/>
  <c r="BH2" i="31"/>
  <c r="BH2" i="28"/>
  <c r="BH2" i="22"/>
  <c r="BH2" i="20"/>
  <c r="BH2" i="21"/>
  <c r="BH2" i="19"/>
  <c r="BH60" i="20"/>
  <c r="BH2" i="18"/>
  <c r="BH2" i="17"/>
  <c r="BH2" i="16"/>
  <c r="BH2" i="14"/>
  <c r="BH2" i="15"/>
  <c r="BH2" i="13"/>
  <c r="BH2" i="12"/>
  <c r="BH2" i="10"/>
  <c r="BH2" i="9"/>
  <c r="BH2" i="11"/>
  <c r="BH2" i="8"/>
  <c r="BH2" i="7"/>
  <c r="BH233" i="6"/>
  <c r="BH235" i="6" s="1"/>
  <c r="BH21" i="17" s="1"/>
  <c r="BH209" i="6"/>
  <c r="BH319" i="6"/>
  <c r="BH321" i="6" s="1"/>
  <c r="BH313" i="6"/>
  <c r="BI314" i="6" s="1"/>
  <c r="BH241" i="6"/>
  <c r="BH243" i="6" s="1"/>
  <c r="BH20" i="16" s="1"/>
  <c r="BH282" i="6"/>
  <c r="BH284" i="6" s="1"/>
  <c r="BH276" i="6" s="1"/>
  <c r="BH277" i="6" s="1"/>
  <c r="BH270" i="6" s="1"/>
  <c r="BH249" i="6"/>
  <c r="BH251" i="6" s="1"/>
  <c r="BH21" i="18" s="1"/>
  <c r="BH52" i="6"/>
  <c r="BH147" i="6"/>
  <c r="BH176" i="6"/>
  <c r="BH177" i="6" s="1"/>
  <c r="BH72" i="6"/>
  <c r="BH120" i="6"/>
  <c r="BH122" i="6" s="1"/>
  <c r="BH127" i="6" s="1"/>
  <c r="BH128" i="6" s="1"/>
  <c r="BH132" i="6" s="1"/>
  <c r="BH182" i="6"/>
  <c r="BH184" i="6" s="1"/>
  <c r="BH189" i="6" s="1"/>
  <c r="BH190" i="6" s="1"/>
  <c r="BH194" i="6" s="1"/>
  <c r="BH114" i="6"/>
  <c r="BH115" i="6" s="1"/>
  <c r="BH92" i="6"/>
  <c r="BH2" i="6"/>
  <c r="BH32" i="6"/>
  <c r="BH61" i="20"/>
  <c r="BH67" i="20" s="1"/>
  <c r="BI74" i="6"/>
  <c r="BI81" i="6"/>
  <c r="BI87" i="6"/>
  <c r="BH18" i="37"/>
  <c r="BH30" i="13"/>
  <c r="BH84" i="12"/>
  <c r="BH22" i="13"/>
  <c r="BH62" i="12"/>
  <c r="BI3" i="40"/>
  <c r="BI3" i="37"/>
  <c r="BI3" i="34"/>
  <c r="BI3" i="31"/>
  <c r="BI3" i="28"/>
  <c r="BI3" i="22"/>
  <c r="BI3" i="21"/>
  <c r="BI3" i="20"/>
  <c r="BI3" i="19"/>
  <c r="BI3" i="18"/>
  <c r="BI3" i="17"/>
  <c r="BI3" i="16"/>
  <c r="BI3" i="14"/>
  <c r="BI3" i="15"/>
  <c r="BI3" i="13"/>
  <c r="BI3" i="12"/>
  <c r="BI3" i="11"/>
  <c r="BI3" i="10"/>
  <c r="BI3" i="8"/>
  <c r="BI3" i="7"/>
  <c r="BI59" i="6"/>
  <c r="BI79" i="6"/>
  <c r="BI3" i="9"/>
  <c r="BI99" i="6"/>
  <c r="BI3" i="6"/>
  <c r="BI39" i="6"/>
  <c r="BG203" i="6"/>
  <c r="BG224" i="6"/>
  <c r="W28" i="16"/>
  <c r="W20" i="34" s="1"/>
  <c r="W14" i="16"/>
  <c r="U39" i="16"/>
  <c r="U40" i="16" s="1"/>
  <c r="BI14" i="37"/>
  <c r="BI76" i="12"/>
  <c r="BI77" i="12" s="1"/>
  <c r="BI72" i="12"/>
  <c r="BI64" i="12"/>
  <c r="BI9" i="37"/>
  <c r="BI22" i="10"/>
  <c r="BI17" i="12"/>
  <c r="BI42" i="10"/>
  <c r="BI34" i="6"/>
  <c r="BI41" i="6"/>
  <c r="BI47" i="6"/>
  <c r="BG61" i="6"/>
  <c r="BG67" i="6"/>
  <c r="BG54" i="6"/>
  <c r="BH26" i="31"/>
  <c r="BI11" i="21"/>
  <c r="BI13" i="21" s="1"/>
  <c r="BH29" i="9"/>
  <c r="BH40" i="12"/>
  <c r="BH13" i="10"/>
  <c r="BH14" i="10" s="1"/>
  <c r="BH32" i="12"/>
  <c r="BI94" i="6"/>
  <c r="BI101" i="6"/>
  <c r="BI107" i="6"/>
  <c r="BG162" i="6"/>
  <c r="BG141" i="6"/>
  <c r="U33" i="17"/>
  <c r="U46" i="17"/>
  <c r="U47" i="17" s="1"/>
  <c r="U42" i="17"/>
  <c r="U16" i="28" s="1"/>
  <c r="BF49" i="15"/>
  <c r="BF27" i="14"/>
  <c r="BF9" i="28" s="1"/>
  <c r="BF34" i="15"/>
  <c r="BF12" i="14"/>
  <c r="U27" i="18"/>
  <c r="U28" i="18" s="1"/>
  <c r="U40" i="18"/>
  <c r="U41" i="18" s="1"/>
  <c r="V10" i="37"/>
  <c r="W20" i="10"/>
  <c r="V24" i="12"/>
  <c r="V26" i="12" s="1"/>
  <c r="V31" i="12" s="1"/>
  <c r="V33" i="12" s="1"/>
  <c r="BJ4" i="40"/>
  <c r="BJ4" i="37"/>
  <c r="BJ4" i="34"/>
  <c r="BJ4" i="31"/>
  <c r="BJ4" i="28"/>
  <c r="BJ4" i="21"/>
  <c r="BJ10" i="21"/>
  <c r="BJ74" i="20"/>
  <c r="BJ4" i="22"/>
  <c r="BJ28" i="19"/>
  <c r="BJ4" i="20"/>
  <c r="BJ4" i="18"/>
  <c r="BJ32" i="20"/>
  <c r="BJ10" i="17"/>
  <c r="BJ10" i="18"/>
  <c r="BJ4" i="17"/>
  <c r="BJ4" i="19"/>
  <c r="BJ27" i="15"/>
  <c r="BJ10" i="16"/>
  <c r="BJ4" i="16"/>
  <c r="BJ40" i="15"/>
  <c r="BJ69" i="12"/>
  <c r="BJ4" i="15"/>
  <c r="BJ19" i="13"/>
  <c r="BJ4" i="13"/>
  <c r="BJ27" i="13"/>
  <c r="BJ4" i="14"/>
  <c r="BJ82" i="12"/>
  <c r="BJ4" i="12"/>
  <c r="BJ46" i="12"/>
  <c r="BJ59" i="12"/>
  <c r="BJ18" i="12"/>
  <c r="BJ23" i="11"/>
  <c r="BJ4" i="11"/>
  <c r="BJ19" i="10"/>
  <c r="BJ320" i="6"/>
  <c r="BJ35" i="9"/>
  <c r="BJ4" i="9"/>
  <c r="BJ202" i="6"/>
  <c r="BJ312" i="6"/>
  <c r="BJ331" i="6"/>
  <c r="BJ332" i="6" s="1"/>
  <c r="BJ188" i="6"/>
  <c r="BJ12" i="10"/>
  <c r="BJ4" i="10"/>
  <c r="BJ10" i="9"/>
  <c r="BJ346" i="6"/>
  <c r="BJ347" i="6" s="1"/>
  <c r="BJ296" i="6"/>
  <c r="BJ297" i="6" s="1"/>
  <c r="BJ259" i="6"/>
  <c r="BJ4" i="8"/>
  <c r="BJ336" i="6"/>
  <c r="BJ337" i="6" s="1"/>
  <c r="BJ275" i="6"/>
  <c r="BJ73" i="6"/>
  <c r="BJ351" i="6"/>
  <c r="BJ352" i="6" s="1"/>
  <c r="BJ80" i="6"/>
  <c r="BJ4" i="6"/>
  <c r="BJ140" i="6"/>
  <c r="BJ86" i="6"/>
  <c r="BJ33" i="6"/>
  <c r="BJ11" i="6"/>
  <c r="BJ12" i="6" s="1"/>
  <c r="BJ93" i="6"/>
  <c r="BJ40" i="6"/>
  <c r="BK28" i="6"/>
  <c r="BK4" i="4" s="1"/>
  <c r="BJ126" i="6"/>
  <c r="BJ100" i="6"/>
  <c r="BJ106" i="6"/>
  <c r="BJ53" i="6"/>
  <c r="BJ4" i="7"/>
  <c r="BJ301" i="6"/>
  <c r="BJ302" i="6" s="1"/>
  <c r="BJ60" i="6"/>
  <c r="BJ66" i="6"/>
  <c r="BJ23" i="6"/>
  <c r="BJ24" i="6" s="1"/>
  <c r="BJ3" i="4" s="1"/>
  <c r="BJ46" i="6"/>
  <c r="BJ35" i="10"/>
  <c r="BI26" i="31" l="1"/>
  <c r="BJ11" i="21"/>
  <c r="BI29" i="9"/>
  <c r="BJ14" i="37"/>
  <c r="BJ76" i="12"/>
  <c r="BJ77" i="12" s="1"/>
  <c r="BJ72" i="12"/>
  <c r="BJ64" i="12"/>
  <c r="U48" i="17"/>
  <c r="U23" i="34" s="1"/>
  <c r="U34" i="17"/>
  <c r="U35" i="17" s="1"/>
  <c r="U13" i="17" s="1"/>
  <c r="U15" i="17" s="1"/>
  <c r="BH67" i="6"/>
  <c r="BH54" i="6"/>
  <c r="BH61" i="6"/>
  <c r="BJ3" i="37"/>
  <c r="BJ3" i="40"/>
  <c r="BJ3" i="34"/>
  <c r="BJ3" i="31"/>
  <c r="BJ3" i="28"/>
  <c r="BJ3" i="22"/>
  <c r="BJ3" i="21"/>
  <c r="BJ3" i="20"/>
  <c r="BJ3" i="19"/>
  <c r="BJ3" i="18"/>
  <c r="BJ3" i="17"/>
  <c r="BJ3" i="16"/>
  <c r="BJ3" i="15"/>
  <c r="BJ3" i="14"/>
  <c r="BJ3" i="11"/>
  <c r="BJ3" i="12"/>
  <c r="BJ3" i="10"/>
  <c r="BJ3" i="13"/>
  <c r="BJ3" i="8"/>
  <c r="BJ3" i="7"/>
  <c r="BJ3" i="9"/>
  <c r="BJ79" i="6"/>
  <c r="BJ99" i="6"/>
  <c r="BJ39" i="6"/>
  <c r="BJ59" i="6"/>
  <c r="BJ3" i="6"/>
  <c r="U45" i="16"/>
  <c r="U46" i="16" s="1"/>
  <c r="U32" i="16"/>
  <c r="U41" i="16"/>
  <c r="U17" i="28" s="1"/>
  <c r="BH203" i="6"/>
  <c r="BH224" i="6"/>
  <c r="BG19" i="37"/>
  <c r="BH83" i="12"/>
  <c r="BH85" i="12" s="1"/>
  <c r="BI40" i="12"/>
  <c r="BI32" i="12"/>
  <c r="BI13" i="10"/>
  <c r="BI14" i="10" s="1"/>
  <c r="BK4" i="40"/>
  <c r="BK4" i="37"/>
  <c r="BK4" i="34"/>
  <c r="BK4" i="31"/>
  <c r="BK4" i="28"/>
  <c r="BK10" i="21"/>
  <c r="BK4" i="22"/>
  <c r="BK4" i="21"/>
  <c r="BK28" i="19"/>
  <c r="BK32" i="20"/>
  <c r="BK4" i="18"/>
  <c r="BK74" i="20"/>
  <c r="BK4" i="19"/>
  <c r="BK4" i="20"/>
  <c r="BK10" i="18"/>
  <c r="BK40" i="15"/>
  <c r="BK4" i="17"/>
  <c r="BK10" i="16"/>
  <c r="BK10" i="17"/>
  <c r="BK4" i="16"/>
  <c r="BK4" i="14"/>
  <c r="BK4" i="15"/>
  <c r="BK69" i="12"/>
  <c r="BK19" i="13"/>
  <c r="BK4" i="13"/>
  <c r="BK27" i="15"/>
  <c r="BK27" i="13"/>
  <c r="BK82" i="12"/>
  <c r="BK46" i="12"/>
  <c r="BK18" i="12"/>
  <c r="BK59" i="12"/>
  <c r="BK23" i="11"/>
  <c r="BK4" i="12"/>
  <c r="BK4" i="11"/>
  <c r="BK19" i="10"/>
  <c r="BK12" i="10"/>
  <c r="BK4" i="10"/>
  <c r="BK35" i="9"/>
  <c r="BK4" i="9"/>
  <c r="BK312" i="6"/>
  <c r="BK331" i="6"/>
  <c r="BK332" i="6" s="1"/>
  <c r="BK188" i="6"/>
  <c r="BK10" i="9"/>
  <c r="BK346" i="6"/>
  <c r="BK347" i="6" s="1"/>
  <c r="BK296" i="6"/>
  <c r="BK297" i="6" s="1"/>
  <c r="BK259" i="6"/>
  <c r="BK4" i="8"/>
  <c r="BK336" i="6"/>
  <c r="BK337" i="6" s="1"/>
  <c r="BK275" i="6"/>
  <c r="BK4" i="7"/>
  <c r="BK351" i="6"/>
  <c r="BK352" i="6" s="1"/>
  <c r="BK301" i="6"/>
  <c r="BK302" i="6" s="1"/>
  <c r="BK80" i="6"/>
  <c r="BK140" i="6"/>
  <c r="BK86" i="6"/>
  <c r="BK33" i="6"/>
  <c r="BK11" i="6"/>
  <c r="BK12" i="6" s="1"/>
  <c r="BK93" i="6"/>
  <c r="BK40" i="6"/>
  <c r="BL28" i="6"/>
  <c r="BL4" i="4" s="1"/>
  <c r="BK126" i="6"/>
  <c r="BK100" i="6"/>
  <c r="BK46" i="6"/>
  <c r="BK320" i="6"/>
  <c r="BK106" i="6"/>
  <c r="BK53" i="6"/>
  <c r="BK60" i="6"/>
  <c r="BK66" i="6"/>
  <c r="BK23" i="6"/>
  <c r="BK24" i="6" s="1"/>
  <c r="BK3" i="4" s="1"/>
  <c r="BK202" i="6"/>
  <c r="BK4" i="6"/>
  <c r="BK73" i="6"/>
  <c r="BK35" i="10"/>
  <c r="BI18" i="37"/>
  <c r="BI30" i="13"/>
  <c r="BI84" i="12"/>
  <c r="BI22" i="13"/>
  <c r="BI62" i="12"/>
  <c r="BJ94" i="6"/>
  <c r="BJ101" i="6"/>
  <c r="BJ107" i="6"/>
  <c r="BJ34" i="6"/>
  <c r="BJ41" i="6"/>
  <c r="BJ47" i="6"/>
  <c r="V17" i="37"/>
  <c r="W70" i="12"/>
  <c r="V17" i="11"/>
  <c r="V18" i="11" s="1"/>
  <c r="BJ53" i="20"/>
  <c r="BJ54" i="20" s="1"/>
  <c r="BJ58" i="20" s="1"/>
  <c r="BJ59" i="20"/>
  <c r="BJ242" i="6"/>
  <c r="BJ183" i="6"/>
  <c r="BJ290" i="6"/>
  <c r="BJ291" i="6" s="1"/>
  <c r="BJ283" i="6"/>
  <c r="BJ250" i="6"/>
  <c r="BJ234" i="6"/>
  <c r="BJ121" i="6"/>
  <c r="BJ18" i="6"/>
  <c r="BJ19" i="6" s="1"/>
  <c r="BJ2" i="4" s="1"/>
  <c r="BJ13" i="21"/>
  <c r="V11" i="37"/>
  <c r="V20" i="17"/>
  <c r="V22" i="17" s="1"/>
  <c r="V13" i="15"/>
  <c r="V14" i="15" s="1"/>
  <c r="V21" i="13"/>
  <c r="V23" i="13" s="1"/>
  <c r="V48" i="12"/>
  <c r="V50" i="12" s="1"/>
  <c r="V39" i="12"/>
  <c r="AB41" i="12" s="1"/>
  <c r="V17" i="9"/>
  <c r="V18" i="9" s="1"/>
  <c r="U33" i="18"/>
  <c r="U42" i="18"/>
  <c r="U18" i="28" s="1"/>
  <c r="U46" i="18"/>
  <c r="U47" i="18" s="1"/>
  <c r="BH162" i="6"/>
  <c r="BH141" i="6"/>
  <c r="V15" i="37"/>
  <c r="W60" i="12"/>
  <c r="BI2" i="40"/>
  <c r="BI2" i="37"/>
  <c r="BI2" i="34"/>
  <c r="BI2" i="31"/>
  <c r="BI2" i="28"/>
  <c r="BI2" i="21"/>
  <c r="BI2" i="22"/>
  <c r="BI2" i="20"/>
  <c r="BI60" i="20"/>
  <c r="BI61" i="20" s="1"/>
  <c r="BI67" i="20" s="1"/>
  <c r="BI2" i="19"/>
  <c r="BI2" i="18"/>
  <c r="BI2" i="17"/>
  <c r="BI2" i="16"/>
  <c r="BI2" i="15"/>
  <c r="BI2" i="14"/>
  <c r="BI2" i="13"/>
  <c r="BI2" i="10"/>
  <c r="BI2" i="8"/>
  <c r="BI2" i="11"/>
  <c r="BI2" i="7"/>
  <c r="BI233" i="6"/>
  <c r="BI235" i="6" s="1"/>
  <c r="BI21" i="17" s="1"/>
  <c r="BI319" i="6"/>
  <c r="BI321" i="6" s="1"/>
  <c r="BI313" i="6"/>
  <c r="BJ314" i="6" s="1"/>
  <c r="BI241" i="6"/>
  <c r="BI243" i="6" s="1"/>
  <c r="BI20" i="16" s="1"/>
  <c r="BI182" i="6"/>
  <c r="BI184" i="6" s="1"/>
  <c r="BI189" i="6" s="1"/>
  <c r="BI190" i="6" s="1"/>
  <c r="BI194" i="6" s="1"/>
  <c r="BI2" i="9"/>
  <c r="BI282" i="6"/>
  <c r="BI284" i="6" s="1"/>
  <c r="BI276" i="6" s="1"/>
  <c r="BI277" i="6" s="1"/>
  <c r="BI270" i="6" s="1"/>
  <c r="BI249" i="6"/>
  <c r="BI251" i="6" s="1"/>
  <c r="BI21" i="18" s="1"/>
  <c r="BI147" i="6"/>
  <c r="BI209" i="6"/>
  <c r="BI176" i="6"/>
  <c r="BI177" i="6" s="1"/>
  <c r="BI72" i="6"/>
  <c r="BI2" i="12"/>
  <c r="BI120" i="6"/>
  <c r="BI122" i="6" s="1"/>
  <c r="BI127" i="6" s="1"/>
  <c r="BI128" i="6" s="1"/>
  <c r="BI132" i="6" s="1"/>
  <c r="BI114" i="6"/>
  <c r="BI115" i="6" s="1"/>
  <c r="BI92" i="6"/>
  <c r="BI2" i="6"/>
  <c r="BI32" i="6"/>
  <c r="BI52" i="6"/>
  <c r="BJ9" i="37"/>
  <c r="BJ17" i="12"/>
  <c r="BJ42" i="10"/>
  <c r="BJ22" i="10"/>
  <c r="BJ81" i="6"/>
  <c r="BJ87" i="6"/>
  <c r="BJ74" i="6"/>
  <c r="W28" i="10"/>
  <c r="U14" i="18"/>
  <c r="U29" i="18"/>
  <c r="U22" i="34" s="1"/>
  <c r="BH8" i="37"/>
  <c r="BH16" i="12"/>
  <c r="BH34" i="10"/>
  <c r="BH21" i="10"/>
  <c r="BH41" i="10"/>
  <c r="BH43" i="10" s="1"/>
  <c r="BH25" i="14" s="1"/>
  <c r="BH26" i="14" s="1"/>
  <c r="BG49" i="15"/>
  <c r="BG34" i="15"/>
  <c r="BG12" i="14"/>
  <c r="BG27" i="14"/>
  <c r="BG9" i="28" s="1"/>
  <c r="V21" i="19"/>
  <c r="V43" i="15"/>
  <c r="V45" i="15" s="1"/>
  <c r="V21" i="15"/>
  <c r="X22" i="15" s="1"/>
  <c r="V10" i="31" l="1"/>
  <c r="W41" i="15"/>
  <c r="V29" i="15"/>
  <c r="V10" i="12"/>
  <c r="V11" i="12" s="1"/>
  <c r="BK53" i="20"/>
  <c r="BK54" i="20" s="1"/>
  <c r="BK58" i="20" s="1"/>
  <c r="BK59" i="20"/>
  <c r="BK242" i="6"/>
  <c r="BK290" i="6"/>
  <c r="BK291" i="6" s="1"/>
  <c r="BK283" i="6"/>
  <c r="BK250" i="6"/>
  <c r="BK234" i="6"/>
  <c r="BK121" i="6"/>
  <c r="BK18" i="6"/>
  <c r="BK19" i="6" s="1"/>
  <c r="BK2" i="4" s="1"/>
  <c r="BK183" i="6"/>
  <c r="BH19" i="37"/>
  <c r="BI83" i="12"/>
  <c r="BI85" i="12" s="1"/>
  <c r="BJ18" i="37"/>
  <c r="BJ22" i="13"/>
  <c r="BJ84" i="12"/>
  <c r="BJ62" i="12"/>
  <c r="BJ30" i="13"/>
  <c r="AB13" i="37"/>
  <c r="AB20" i="18"/>
  <c r="AB22" i="18" s="1"/>
  <c r="AB61" i="12"/>
  <c r="AB49" i="12"/>
  <c r="BJ2" i="40"/>
  <c r="BJ2" i="37"/>
  <c r="BJ2" i="34"/>
  <c r="BJ2" i="28"/>
  <c r="BJ2" i="31"/>
  <c r="BJ2" i="21"/>
  <c r="BJ2" i="22"/>
  <c r="BJ60" i="20"/>
  <c r="BJ2" i="18"/>
  <c r="BJ2" i="20"/>
  <c r="BJ2" i="19"/>
  <c r="BJ2" i="17"/>
  <c r="BJ2" i="16"/>
  <c r="BJ2" i="15"/>
  <c r="BJ2" i="13"/>
  <c r="BJ2" i="12"/>
  <c r="BJ2" i="14"/>
  <c r="BJ2" i="11"/>
  <c r="BJ2" i="8"/>
  <c r="BJ319" i="6"/>
  <c r="BJ321" i="6" s="1"/>
  <c r="BJ313" i="6"/>
  <c r="BK314" i="6" s="1"/>
  <c r="BJ241" i="6"/>
  <c r="BJ243" i="6" s="1"/>
  <c r="BJ20" i="16" s="1"/>
  <c r="BJ182" i="6"/>
  <c r="BJ184" i="6" s="1"/>
  <c r="BJ189" i="6" s="1"/>
  <c r="BJ190" i="6" s="1"/>
  <c r="BJ194" i="6" s="1"/>
  <c r="BJ2" i="10"/>
  <c r="BJ2" i="9"/>
  <c r="BJ176" i="6"/>
  <c r="BJ177" i="6" s="1"/>
  <c r="BJ282" i="6"/>
  <c r="BJ284" i="6" s="1"/>
  <c r="BJ276" i="6" s="1"/>
  <c r="BJ277" i="6" s="1"/>
  <c r="BJ270" i="6" s="1"/>
  <c r="BJ249" i="6"/>
  <c r="BJ251" i="6" s="1"/>
  <c r="BJ21" i="18" s="1"/>
  <c r="BJ233" i="6"/>
  <c r="BJ235" i="6" s="1"/>
  <c r="BJ21" i="17" s="1"/>
  <c r="BJ147" i="6"/>
  <c r="BJ209" i="6"/>
  <c r="BJ72" i="6"/>
  <c r="BJ120" i="6"/>
  <c r="BJ122" i="6" s="1"/>
  <c r="BJ127" i="6" s="1"/>
  <c r="BJ128" i="6" s="1"/>
  <c r="BJ132" i="6" s="1"/>
  <c r="BJ32" i="6"/>
  <c r="BJ2" i="7"/>
  <c r="BJ114" i="6"/>
  <c r="BJ115" i="6" s="1"/>
  <c r="BJ92" i="6"/>
  <c r="BJ52" i="6"/>
  <c r="BJ2" i="6"/>
  <c r="BK87" i="6"/>
  <c r="BK74" i="6"/>
  <c r="BK81" i="6"/>
  <c r="U16" i="31"/>
  <c r="V11" i="17"/>
  <c r="BI162" i="6"/>
  <c r="BI141" i="6"/>
  <c r="V8" i="31"/>
  <c r="W20" i="13"/>
  <c r="BK14" i="37"/>
  <c r="BK64" i="12"/>
  <c r="BK76" i="12"/>
  <c r="BK77" i="12" s="1"/>
  <c r="BK72" i="12"/>
  <c r="BJ61" i="20"/>
  <c r="BJ67" i="20" s="1"/>
  <c r="V32" i="15"/>
  <c r="V15" i="15"/>
  <c r="V14" i="34" s="1"/>
  <c r="BK3" i="40"/>
  <c r="BK3" i="37"/>
  <c r="BK3" i="34"/>
  <c r="BK3" i="31"/>
  <c r="BK3" i="28"/>
  <c r="BK3" i="22"/>
  <c r="BK3" i="21"/>
  <c r="BK3" i="20"/>
  <c r="BK3" i="19"/>
  <c r="BK3" i="18"/>
  <c r="BK3" i="17"/>
  <c r="BK3" i="16"/>
  <c r="BK3" i="15"/>
  <c r="BK3" i="14"/>
  <c r="BK3" i="13"/>
  <c r="BK3" i="11"/>
  <c r="BK3" i="12"/>
  <c r="BK3" i="10"/>
  <c r="BK3" i="8"/>
  <c r="BK3" i="7"/>
  <c r="BK3" i="9"/>
  <c r="BK79" i="6"/>
  <c r="BK39" i="6"/>
  <c r="BK99" i="6"/>
  <c r="BK59" i="6"/>
  <c r="BK3" i="6"/>
  <c r="V12" i="37"/>
  <c r="V12" i="13"/>
  <c r="V13" i="13" s="1"/>
  <c r="W47" i="12"/>
  <c r="BH49" i="15"/>
  <c r="BH27" i="14"/>
  <c r="BH9" i="28" s="1"/>
  <c r="BH34" i="15"/>
  <c r="BH12" i="14"/>
  <c r="W27" i="10"/>
  <c r="W29" i="10" s="1"/>
  <c r="U48" i="18"/>
  <c r="U25" i="34" s="1"/>
  <c r="U34" i="18"/>
  <c r="V17" i="34"/>
  <c r="V12" i="17"/>
  <c r="V27" i="17"/>
  <c r="AB28" i="17" s="1"/>
  <c r="BL4" i="40"/>
  <c r="BL4" i="37"/>
  <c r="BL4" i="34"/>
  <c r="BL4" i="31"/>
  <c r="BL4" i="28"/>
  <c r="BL74" i="20"/>
  <c r="BL4" i="22"/>
  <c r="BL4" i="21"/>
  <c r="BL32" i="20"/>
  <c r="BL10" i="21"/>
  <c r="BL28" i="19"/>
  <c r="BL4" i="20"/>
  <c r="BL10" i="18"/>
  <c r="BL10" i="17"/>
  <c r="BL4" i="19"/>
  <c r="BL4" i="18"/>
  <c r="BL4" i="17"/>
  <c r="BL4" i="16"/>
  <c r="BL10" i="16"/>
  <c r="BL40" i="15"/>
  <c r="BL4" i="15"/>
  <c r="BL27" i="15"/>
  <c r="BL19" i="13"/>
  <c r="BL4" i="13"/>
  <c r="BL27" i="13"/>
  <c r="BL82" i="12"/>
  <c r="BL4" i="14"/>
  <c r="BL69" i="12"/>
  <c r="BL46" i="12"/>
  <c r="BL59" i="12"/>
  <c r="BL18" i="12"/>
  <c r="BL10" i="9"/>
  <c r="BL23" i="11"/>
  <c r="BL4" i="12"/>
  <c r="BL4" i="11"/>
  <c r="BL19" i="10"/>
  <c r="BL12" i="10"/>
  <c r="BL4" i="10"/>
  <c r="BL4" i="9"/>
  <c r="BL4" i="7"/>
  <c r="BL312" i="6"/>
  <c r="BL331" i="6"/>
  <c r="BL332" i="6" s="1"/>
  <c r="BL188" i="6"/>
  <c r="BL346" i="6"/>
  <c r="BL347" i="6" s="1"/>
  <c r="BL296" i="6"/>
  <c r="BL297" i="6" s="1"/>
  <c r="BL259" i="6"/>
  <c r="BL4" i="8"/>
  <c r="BL336" i="6"/>
  <c r="BL337" i="6" s="1"/>
  <c r="BL275" i="6"/>
  <c r="BL351" i="6"/>
  <c r="BL352" i="6" s="1"/>
  <c r="BL301" i="6"/>
  <c r="BL302" i="6" s="1"/>
  <c r="BL320" i="6"/>
  <c r="BL140" i="6"/>
  <c r="BL86" i="6"/>
  <c r="BL93" i="6"/>
  <c r="BL40" i="6"/>
  <c r="BM28" i="6"/>
  <c r="BM4" i="4" s="1"/>
  <c r="BL126" i="6"/>
  <c r="BL100" i="6"/>
  <c r="BL46" i="6"/>
  <c r="BL106" i="6"/>
  <c r="BL53" i="6"/>
  <c r="BL23" i="6"/>
  <c r="BL24" i="6" s="1"/>
  <c r="BL3" i="4" s="1"/>
  <c r="BL35" i="9"/>
  <c r="BL60" i="6"/>
  <c r="BL66" i="6"/>
  <c r="BL202" i="6"/>
  <c r="BL73" i="6"/>
  <c r="BL80" i="6"/>
  <c r="BL4" i="6"/>
  <c r="BL11" i="6"/>
  <c r="BL12" i="6" s="1"/>
  <c r="BL33" i="6"/>
  <c r="BL35" i="10"/>
  <c r="BK41" i="6"/>
  <c r="BK47" i="6"/>
  <c r="BK34" i="6"/>
  <c r="BI8" i="37"/>
  <c r="BI16" i="12"/>
  <c r="BI21" i="10"/>
  <c r="BI41" i="10"/>
  <c r="BI43" i="10" s="1"/>
  <c r="BI25" i="14" s="1"/>
  <c r="BI26" i="14" s="1"/>
  <c r="BI34" i="10"/>
  <c r="BI203" i="6"/>
  <c r="BI224" i="6"/>
  <c r="BJ40" i="12"/>
  <c r="BJ32" i="12"/>
  <c r="BJ13" i="10"/>
  <c r="BJ14" i="10" s="1"/>
  <c r="BK94" i="6"/>
  <c r="BK101" i="6"/>
  <c r="BK107" i="6"/>
  <c r="X8" i="34"/>
  <c r="X44" i="15"/>
  <c r="BI54" i="6"/>
  <c r="BI61" i="6"/>
  <c r="BI67" i="6"/>
  <c r="U35" i="18"/>
  <c r="U13" i="18" s="1"/>
  <c r="U15" i="18" s="1"/>
  <c r="BJ26" i="31"/>
  <c r="BK11" i="21"/>
  <c r="BJ29" i="9"/>
  <c r="V8" i="28"/>
  <c r="V19" i="16"/>
  <c r="V21" i="16" s="1"/>
  <c r="V26" i="11"/>
  <c r="V27" i="11" s="1"/>
  <c r="BK9" i="37"/>
  <c r="BK17" i="12"/>
  <c r="BK42" i="10"/>
  <c r="BK22" i="10"/>
  <c r="BK13" i="21"/>
  <c r="U47" i="16"/>
  <c r="U24" i="34" s="1"/>
  <c r="U33" i="16"/>
  <c r="U34" i="16" s="1"/>
  <c r="U13" i="16" s="1"/>
  <c r="U15" i="16" s="1"/>
  <c r="BK18" i="37" l="1"/>
  <c r="BK22" i="13"/>
  <c r="BK30" i="13"/>
  <c r="BK84" i="12"/>
  <c r="BK62" i="12"/>
  <c r="BK2" i="40"/>
  <c r="BK2" i="37"/>
  <c r="BK2" i="34"/>
  <c r="BK2" i="31"/>
  <c r="BK2" i="28"/>
  <c r="BK2" i="22"/>
  <c r="BK60" i="20"/>
  <c r="BK2" i="21"/>
  <c r="BK2" i="20"/>
  <c r="BK2" i="18"/>
  <c r="BK2" i="19"/>
  <c r="BK2" i="17"/>
  <c r="BK2" i="16"/>
  <c r="BK2" i="15"/>
  <c r="BK2" i="13"/>
  <c r="BK2" i="14"/>
  <c r="BK2" i="11"/>
  <c r="BK2" i="12"/>
  <c r="BK2" i="10"/>
  <c r="BK319" i="6"/>
  <c r="BK321" i="6" s="1"/>
  <c r="BK313" i="6"/>
  <c r="BK241" i="6"/>
  <c r="BK243" i="6" s="1"/>
  <c r="BK20" i="16" s="1"/>
  <c r="BK182" i="6"/>
  <c r="BK184" i="6" s="1"/>
  <c r="BK189" i="6" s="1"/>
  <c r="BK190" i="6" s="1"/>
  <c r="BK194" i="6" s="1"/>
  <c r="BK2" i="9"/>
  <c r="BK176" i="6"/>
  <c r="BK177" i="6" s="1"/>
  <c r="BK282" i="6"/>
  <c r="BK284" i="6" s="1"/>
  <c r="BK276" i="6" s="1"/>
  <c r="BK277" i="6" s="1"/>
  <c r="BK270" i="6" s="1"/>
  <c r="BK249" i="6"/>
  <c r="BK251" i="6" s="1"/>
  <c r="BK21" i="18" s="1"/>
  <c r="BK2" i="7"/>
  <c r="BK233" i="6"/>
  <c r="BK235" i="6" s="1"/>
  <c r="BK21" i="17" s="1"/>
  <c r="BK209" i="6"/>
  <c r="BK72" i="6"/>
  <c r="BK120" i="6"/>
  <c r="BK122" i="6" s="1"/>
  <c r="BK127" i="6" s="1"/>
  <c r="BK128" i="6" s="1"/>
  <c r="BK132" i="6" s="1"/>
  <c r="BK32" i="6"/>
  <c r="BK114" i="6"/>
  <c r="BK115" i="6" s="1"/>
  <c r="BK92" i="6"/>
  <c r="BK52" i="6"/>
  <c r="BK2" i="8"/>
  <c r="BK147" i="6"/>
  <c r="BK2" i="6"/>
  <c r="BK61" i="20"/>
  <c r="BK67" i="20" s="1"/>
  <c r="BL47" i="6"/>
  <c r="BL34" i="6"/>
  <c r="BL41" i="6"/>
  <c r="W11" i="13"/>
  <c r="V40" i="17"/>
  <c r="V41" i="17" s="1"/>
  <c r="U18" i="31"/>
  <c r="V11" i="18"/>
  <c r="U17" i="31"/>
  <c r="V11" i="16"/>
  <c r="V14" i="31"/>
  <c r="W24" i="11"/>
  <c r="BJ8" i="37"/>
  <c r="BJ21" i="10"/>
  <c r="BJ16" i="12"/>
  <c r="BJ41" i="10"/>
  <c r="BJ43" i="10" s="1"/>
  <c r="BJ25" i="14" s="1"/>
  <c r="BJ26" i="14" s="1"/>
  <c r="BJ34" i="10"/>
  <c r="BL94" i="6"/>
  <c r="BL101" i="6"/>
  <c r="BL107" i="6"/>
  <c r="W53" i="12"/>
  <c r="W54" i="12" s="1"/>
  <c r="W11" i="11"/>
  <c r="W12" i="11" s="1"/>
  <c r="W23" i="10"/>
  <c r="W24" i="10" s="1"/>
  <c r="AB21" i="34"/>
  <c r="AB12" i="18"/>
  <c r="BI19" i="37"/>
  <c r="BJ83" i="12"/>
  <c r="BJ85" i="12" s="1"/>
  <c r="V9" i="19"/>
  <c r="V30" i="15"/>
  <c r="V19" i="34"/>
  <c r="V26" i="16"/>
  <c r="X27" i="16" s="1"/>
  <c r="V12" i="16"/>
  <c r="BM4" i="40"/>
  <c r="BM4" i="37"/>
  <c r="BM4" i="34"/>
  <c r="BM4" i="31"/>
  <c r="BM4" i="28"/>
  <c r="BM10" i="21"/>
  <c r="BM4" i="22"/>
  <c r="BM4" i="21"/>
  <c r="BM32" i="20"/>
  <c r="BM74" i="20"/>
  <c r="BM4" i="20"/>
  <c r="BM10" i="18"/>
  <c r="BM28" i="19"/>
  <c r="BM4" i="19"/>
  <c r="BM10" i="17"/>
  <c r="BM4" i="18"/>
  <c r="BM10" i="16"/>
  <c r="BM4" i="17"/>
  <c r="BM4" i="16"/>
  <c r="BM4" i="14"/>
  <c r="BM40" i="15"/>
  <c r="BM4" i="15"/>
  <c r="BM27" i="15"/>
  <c r="BM19" i="13"/>
  <c r="BM4" i="13"/>
  <c r="BM27" i="13"/>
  <c r="BM82" i="12"/>
  <c r="BM69" i="12"/>
  <c r="BM46" i="12"/>
  <c r="BM59" i="12"/>
  <c r="BM4" i="12"/>
  <c r="BM18" i="12"/>
  <c r="BM23" i="11"/>
  <c r="BM4" i="11"/>
  <c r="BM19" i="10"/>
  <c r="BM12" i="10"/>
  <c r="BM4" i="10"/>
  <c r="BM35" i="9"/>
  <c r="BM4" i="8"/>
  <c r="BM331" i="6"/>
  <c r="BM332" i="6" s="1"/>
  <c r="BM346" i="6"/>
  <c r="BM347" i="6" s="1"/>
  <c r="BM296" i="6"/>
  <c r="BM297" i="6" s="1"/>
  <c r="BM10" i="9"/>
  <c r="BM259" i="6"/>
  <c r="BM336" i="6"/>
  <c r="BM337" i="6" s="1"/>
  <c r="BM275" i="6"/>
  <c r="BM351" i="6"/>
  <c r="BM352" i="6" s="1"/>
  <c r="BM301" i="6"/>
  <c r="BM302" i="6" s="1"/>
  <c r="BM4" i="7"/>
  <c r="BM320" i="6"/>
  <c r="BM202" i="6"/>
  <c r="BM93" i="6"/>
  <c r="BM126" i="6"/>
  <c r="BM100" i="6"/>
  <c r="BM46" i="6"/>
  <c r="BM106" i="6"/>
  <c r="BM53" i="6"/>
  <c r="BM23" i="6"/>
  <c r="BM24" i="6" s="1"/>
  <c r="BM3" i="4" s="1"/>
  <c r="BM312" i="6"/>
  <c r="BM60" i="6"/>
  <c r="BM66" i="6"/>
  <c r="BM73" i="6"/>
  <c r="BM4" i="9"/>
  <c r="BM80" i="6"/>
  <c r="BM4" i="6"/>
  <c r="BM86" i="6"/>
  <c r="BM11" i="6"/>
  <c r="BM12" i="6" s="1"/>
  <c r="BN28" i="6"/>
  <c r="BN4" i="4" s="1"/>
  <c r="BM33" i="6"/>
  <c r="BM188" i="6"/>
  <c r="BM140" i="6"/>
  <c r="BM40" i="6"/>
  <c r="BM35" i="10"/>
  <c r="BL314" i="6"/>
  <c r="W25" i="12"/>
  <c r="BI49" i="15"/>
  <c r="BI34" i="15"/>
  <c r="BI27" i="14"/>
  <c r="BI9" i="28" s="1"/>
  <c r="BI12" i="14"/>
  <c r="BL74" i="6"/>
  <c r="BL81" i="6"/>
  <c r="BL87" i="6"/>
  <c r="AB29" i="17"/>
  <c r="AB18" i="34" s="1"/>
  <c r="AB14" i="17"/>
  <c r="V14" i="13"/>
  <c r="V13" i="28" s="1"/>
  <c r="V29" i="13"/>
  <c r="V31" i="13" s="1"/>
  <c r="BJ162" i="6"/>
  <c r="BJ141" i="6"/>
  <c r="BJ54" i="6"/>
  <c r="BJ61" i="6"/>
  <c r="BJ67" i="6"/>
  <c r="BK40" i="12"/>
  <c r="BK32" i="12"/>
  <c r="BK13" i="10"/>
  <c r="BK14" i="10" s="1"/>
  <c r="BK26" i="31"/>
  <c r="BL11" i="21"/>
  <c r="BL13" i="21" s="1"/>
  <c r="BK29" i="9"/>
  <c r="BL3" i="40"/>
  <c r="BL3" i="37"/>
  <c r="BL3" i="34"/>
  <c r="BL3" i="31"/>
  <c r="BL3" i="28"/>
  <c r="BL3" i="22"/>
  <c r="BL3" i="21"/>
  <c r="BL3" i="20"/>
  <c r="BL3" i="19"/>
  <c r="BL3" i="18"/>
  <c r="BL3" i="17"/>
  <c r="BL3" i="16"/>
  <c r="BL3" i="14"/>
  <c r="BL3" i="15"/>
  <c r="BL3" i="13"/>
  <c r="BL3" i="12"/>
  <c r="BL3" i="10"/>
  <c r="BL3" i="9"/>
  <c r="BL3" i="11"/>
  <c r="BL3" i="8"/>
  <c r="BL3" i="7"/>
  <c r="BL79" i="6"/>
  <c r="BL39" i="6"/>
  <c r="BL99" i="6"/>
  <c r="BL59" i="6"/>
  <c r="BL3" i="6"/>
  <c r="BL14" i="37"/>
  <c r="BL64" i="12"/>
  <c r="BL72" i="12"/>
  <c r="BL76" i="12"/>
  <c r="BL77" i="12" s="1"/>
  <c r="BL9" i="37"/>
  <c r="BL17" i="12"/>
  <c r="BL22" i="10"/>
  <c r="BL42" i="10"/>
  <c r="BL59" i="20"/>
  <c r="BL53" i="20"/>
  <c r="BL54" i="20" s="1"/>
  <c r="BL58" i="20" s="1"/>
  <c r="BL290" i="6"/>
  <c r="BL291" i="6" s="1"/>
  <c r="BL283" i="6"/>
  <c r="BL250" i="6"/>
  <c r="BL234" i="6"/>
  <c r="BL242" i="6"/>
  <c r="BL121" i="6"/>
  <c r="BL183" i="6"/>
  <c r="BL18" i="6"/>
  <c r="BL19" i="6" s="1"/>
  <c r="BL2" i="4" s="1"/>
  <c r="BJ224" i="6"/>
  <c r="BJ203" i="6"/>
  <c r="BK8" i="37" l="1"/>
  <c r="BK16" i="12"/>
  <c r="BK41" i="10"/>
  <c r="BK43" i="10" s="1"/>
  <c r="BK25" i="14" s="1"/>
  <c r="BK26" i="14" s="1"/>
  <c r="BK34" i="10"/>
  <c r="BK21" i="10"/>
  <c r="V32" i="13"/>
  <c r="V9" i="31" s="1"/>
  <c r="W28" i="13"/>
  <c r="BN4" i="40"/>
  <c r="BN4" i="37"/>
  <c r="BN4" i="34"/>
  <c r="BN4" i="31"/>
  <c r="BN4" i="28"/>
  <c r="BN10" i="21"/>
  <c r="BN4" i="22"/>
  <c r="BN4" i="21"/>
  <c r="BN32" i="20"/>
  <c r="BN74" i="20"/>
  <c r="BN4" i="20"/>
  <c r="BN10" i="18"/>
  <c r="BN28" i="19"/>
  <c r="BN4" i="19"/>
  <c r="BN4" i="18"/>
  <c r="BN4" i="17"/>
  <c r="BN10" i="17"/>
  <c r="BN40" i="15"/>
  <c r="BN27" i="15"/>
  <c r="BN4" i="16"/>
  <c r="BN27" i="13"/>
  <c r="BN82" i="12"/>
  <c r="BN10" i="16"/>
  <c r="BN4" i="15"/>
  <c r="BN4" i="14"/>
  <c r="BN69" i="12"/>
  <c r="BN19" i="13"/>
  <c r="BN59" i="12"/>
  <c r="BN18" i="12"/>
  <c r="BN46" i="12"/>
  <c r="BN23" i="11"/>
  <c r="BN4" i="11"/>
  <c r="BN19" i="10"/>
  <c r="BN4" i="13"/>
  <c r="BN4" i="12"/>
  <c r="BN12" i="10"/>
  <c r="BN4" i="10"/>
  <c r="BN346" i="6"/>
  <c r="BN347" i="6" s="1"/>
  <c r="BN296" i="6"/>
  <c r="BN297" i="6" s="1"/>
  <c r="BN10" i="9"/>
  <c r="BN259" i="6"/>
  <c r="BN336" i="6"/>
  <c r="BN337" i="6" s="1"/>
  <c r="BN275" i="6"/>
  <c r="BN4" i="8"/>
  <c r="BN351" i="6"/>
  <c r="BN352" i="6" s="1"/>
  <c r="BN301" i="6"/>
  <c r="BN302" i="6" s="1"/>
  <c r="BN4" i="7"/>
  <c r="BN320" i="6"/>
  <c r="BN35" i="9"/>
  <c r="BN4" i="9"/>
  <c r="BN312" i="6"/>
  <c r="BN331" i="6"/>
  <c r="BN332" i="6" s="1"/>
  <c r="BN126" i="6"/>
  <c r="BN100" i="6"/>
  <c r="BN46" i="6"/>
  <c r="BN106" i="6"/>
  <c r="BN53" i="6"/>
  <c r="BN23" i="6"/>
  <c r="BN24" i="6" s="1"/>
  <c r="BN3" i="4" s="1"/>
  <c r="BN60" i="6"/>
  <c r="BN66" i="6"/>
  <c r="BN73" i="6"/>
  <c r="BN202" i="6"/>
  <c r="BN80" i="6"/>
  <c r="BN188" i="6"/>
  <c r="BN140" i="6"/>
  <c r="BN86" i="6"/>
  <c r="BN33" i="6"/>
  <c r="BN11" i="6"/>
  <c r="BN12" i="6" s="1"/>
  <c r="BO28" i="6"/>
  <c r="BO4" i="4" s="1"/>
  <c r="BN93" i="6"/>
  <c r="BN40" i="6"/>
  <c r="BN4" i="6"/>
  <c r="BN35" i="10"/>
  <c r="BM74" i="6"/>
  <c r="BM81" i="6"/>
  <c r="BM87" i="6"/>
  <c r="BK54" i="6"/>
  <c r="BK61" i="6"/>
  <c r="BK67" i="6"/>
  <c r="BM9" i="37"/>
  <c r="BM22" i="10"/>
  <c r="BM42" i="10"/>
  <c r="BM17" i="12"/>
  <c r="BM53" i="20"/>
  <c r="BM54" i="20" s="1"/>
  <c r="BM58" i="20" s="1"/>
  <c r="BM59" i="20"/>
  <c r="BM283" i="6"/>
  <c r="BM250" i="6"/>
  <c r="BM234" i="6"/>
  <c r="BM242" i="6"/>
  <c r="BM183" i="6"/>
  <c r="BM290" i="6"/>
  <c r="BM291" i="6" s="1"/>
  <c r="BM18" i="6"/>
  <c r="BM19" i="6" s="1"/>
  <c r="BM2" i="4" s="1"/>
  <c r="BM121" i="6"/>
  <c r="V33" i="17"/>
  <c r="V42" i="17"/>
  <c r="V16" i="28" s="1"/>
  <c r="V46" i="17"/>
  <c r="V47" i="17" s="1"/>
  <c r="BK162" i="6"/>
  <c r="BK141" i="6"/>
  <c r="BM3" i="40"/>
  <c r="BM3" i="37"/>
  <c r="BM3" i="34"/>
  <c r="BM3" i="31"/>
  <c r="BM3" i="22"/>
  <c r="BM3" i="28"/>
  <c r="BM3" i="21"/>
  <c r="BM3" i="20"/>
  <c r="BM3" i="19"/>
  <c r="BM3" i="18"/>
  <c r="BM3" i="17"/>
  <c r="BM3" i="16"/>
  <c r="BM3" i="15"/>
  <c r="BM3" i="14"/>
  <c r="BM3" i="13"/>
  <c r="BM3" i="10"/>
  <c r="BM3" i="8"/>
  <c r="BM3" i="11"/>
  <c r="BM3" i="7"/>
  <c r="BM3" i="12"/>
  <c r="BM3" i="9"/>
  <c r="BM39" i="6"/>
  <c r="BM99" i="6"/>
  <c r="BM3" i="6"/>
  <c r="BM59" i="6"/>
  <c r="BM79" i="6"/>
  <c r="W10" i="37"/>
  <c r="W24" i="12"/>
  <c r="W26" i="12" s="1"/>
  <c r="W31" i="12" s="1"/>
  <c r="W33" i="12" s="1"/>
  <c r="X20" i="10"/>
  <c r="BK224" i="6"/>
  <c r="BK203" i="6"/>
  <c r="BL40" i="12"/>
  <c r="BL32" i="12"/>
  <c r="BL13" i="10"/>
  <c r="BL14" i="10" s="1"/>
  <c r="BJ19" i="37"/>
  <c r="BK83" i="12"/>
  <c r="BK85" i="12" s="1"/>
  <c r="W16" i="19"/>
  <c r="W17" i="19" s="1"/>
  <c r="W42" i="15"/>
  <c r="W20" i="15"/>
  <c r="W25" i="11"/>
  <c r="V39" i="16"/>
  <c r="V40" i="16" s="1"/>
  <c r="BM47" i="6"/>
  <c r="BM34" i="6"/>
  <c r="BM41" i="6"/>
  <c r="BM14" i="37"/>
  <c r="BM72" i="12"/>
  <c r="BM64" i="12"/>
  <c r="BM76" i="12"/>
  <c r="BM77" i="12" s="1"/>
  <c r="X14" i="16"/>
  <c r="X28" i="16"/>
  <c r="X20" i="34" s="1"/>
  <c r="W16" i="37"/>
  <c r="W71" i="12"/>
  <c r="W73" i="12" s="1"/>
  <c r="W63" i="12"/>
  <c r="W65" i="12" s="1"/>
  <c r="BL18" i="37"/>
  <c r="BL22" i="13"/>
  <c r="BL30" i="13"/>
  <c r="BL84" i="12"/>
  <c r="BL62" i="12"/>
  <c r="BL26" i="31"/>
  <c r="BM11" i="21"/>
  <c r="BM13" i="21" s="1"/>
  <c r="BL29" i="9"/>
  <c r="BL2" i="37"/>
  <c r="BL2" i="40"/>
  <c r="BL2" i="34"/>
  <c r="BL2" i="31"/>
  <c r="BL2" i="28"/>
  <c r="BL2" i="22"/>
  <c r="BL2" i="21"/>
  <c r="BL60" i="20"/>
  <c r="BL61" i="20" s="1"/>
  <c r="BL67" i="20" s="1"/>
  <c r="BL2" i="20"/>
  <c r="BL2" i="18"/>
  <c r="BL2" i="19"/>
  <c r="BL2" i="17"/>
  <c r="BL2" i="16"/>
  <c r="BL2" i="15"/>
  <c r="BL2" i="13"/>
  <c r="BL2" i="14"/>
  <c r="BL2" i="11"/>
  <c r="BL2" i="12"/>
  <c r="BL2" i="10"/>
  <c r="BL2" i="9"/>
  <c r="BL241" i="6"/>
  <c r="BL243" i="6" s="1"/>
  <c r="BL20" i="16" s="1"/>
  <c r="BL176" i="6"/>
  <c r="BL177" i="6" s="1"/>
  <c r="BL282" i="6"/>
  <c r="BL284" i="6" s="1"/>
  <c r="BL276" i="6" s="1"/>
  <c r="BL277" i="6" s="1"/>
  <c r="BL270" i="6" s="1"/>
  <c r="BL249" i="6"/>
  <c r="BL251" i="6" s="1"/>
  <c r="BL21" i="18" s="1"/>
  <c r="BL2" i="7"/>
  <c r="BL233" i="6"/>
  <c r="BL235" i="6" s="1"/>
  <c r="BL21" i="17" s="1"/>
  <c r="BL2" i="8"/>
  <c r="BL319" i="6"/>
  <c r="BL321" i="6" s="1"/>
  <c r="BL209" i="6"/>
  <c r="BL120" i="6"/>
  <c r="BL122" i="6" s="1"/>
  <c r="BL127" i="6" s="1"/>
  <c r="BL128" i="6" s="1"/>
  <c r="BL132" i="6" s="1"/>
  <c r="BL32" i="6"/>
  <c r="BL114" i="6"/>
  <c r="BL115" i="6" s="1"/>
  <c r="BL92" i="6"/>
  <c r="BL52" i="6"/>
  <c r="BL182" i="6"/>
  <c r="BL184" i="6" s="1"/>
  <c r="BL189" i="6" s="1"/>
  <c r="BL190" i="6" s="1"/>
  <c r="BL194" i="6" s="1"/>
  <c r="BL147" i="6"/>
  <c r="BL72" i="6"/>
  <c r="BL313" i="6"/>
  <c r="BM314" i="6" s="1"/>
  <c r="BL2" i="6"/>
  <c r="BM101" i="6"/>
  <c r="BM107" i="6"/>
  <c r="BM94" i="6"/>
  <c r="BJ34" i="15"/>
  <c r="BJ27" i="14"/>
  <c r="BJ9" i="28" s="1"/>
  <c r="BJ12" i="14"/>
  <c r="BJ49" i="15"/>
  <c r="V27" i="18"/>
  <c r="V28" i="18" s="1"/>
  <c r="V40" i="18"/>
  <c r="V41" i="18" s="1"/>
  <c r="BM26" i="31" l="1"/>
  <c r="BN11" i="21"/>
  <c r="BM29" i="9"/>
  <c r="BL162" i="6"/>
  <c r="BL141" i="6"/>
  <c r="W15" i="37"/>
  <c r="X60" i="12"/>
  <c r="BK49" i="15"/>
  <c r="BK34" i="15"/>
  <c r="BK12" i="14"/>
  <c r="BK27" i="14"/>
  <c r="BK9" i="28" s="1"/>
  <c r="V48" i="17"/>
  <c r="V23" i="34" s="1"/>
  <c r="V34" i="17"/>
  <c r="V35" i="17" s="1"/>
  <c r="V13" i="17" s="1"/>
  <c r="V15" i="17" s="1"/>
  <c r="BM2" i="40"/>
  <c r="BM2" i="37"/>
  <c r="BM2" i="34"/>
  <c r="BM2" i="31"/>
  <c r="BM2" i="22"/>
  <c r="BM2" i="21"/>
  <c r="BM2" i="28"/>
  <c r="BM60" i="20"/>
  <c r="BM2" i="20"/>
  <c r="BM2" i="19"/>
  <c r="BM2" i="16"/>
  <c r="BM2" i="17"/>
  <c r="BM2" i="18"/>
  <c r="BM2" i="14"/>
  <c r="BM2" i="15"/>
  <c r="BM2" i="13"/>
  <c r="BM2" i="12"/>
  <c r="BM2" i="11"/>
  <c r="BM2" i="10"/>
  <c r="BM2" i="8"/>
  <c r="BM2" i="9"/>
  <c r="BM282" i="6"/>
  <c r="BM284" i="6" s="1"/>
  <c r="BM276" i="6" s="1"/>
  <c r="BM277" i="6" s="1"/>
  <c r="BM270" i="6" s="1"/>
  <c r="BM249" i="6"/>
  <c r="BM251" i="6" s="1"/>
  <c r="BM21" i="18" s="1"/>
  <c r="BM2" i="7"/>
  <c r="BM233" i="6"/>
  <c r="BM235" i="6" s="1"/>
  <c r="BM21" i="17" s="1"/>
  <c r="BM319" i="6"/>
  <c r="BM321" i="6" s="1"/>
  <c r="BM313" i="6"/>
  <c r="BM120" i="6"/>
  <c r="BM122" i="6" s="1"/>
  <c r="BM127" i="6" s="1"/>
  <c r="BM128" i="6" s="1"/>
  <c r="BM132" i="6" s="1"/>
  <c r="BM176" i="6"/>
  <c r="BM177" i="6" s="1"/>
  <c r="BM114" i="6"/>
  <c r="BM115" i="6" s="1"/>
  <c r="BM92" i="6"/>
  <c r="BM52" i="6"/>
  <c r="BM241" i="6"/>
  <c r="BM243" i="6" s="1"/>
  <c r="BM20" i="16" s="1"/>
  <c r="BM182" i="6"/>
  <c r="BM184" i="6" s="1"/>
  <c r="BM189" i="6" s="1"/>
  <c r="BM190" i="6" s="1"/>
  <c r="BM194" i="6" s="1"/>
  <c r="BM147" i="6"/>
  <c r="BM72" i="6"/>
  <c r="BM32" i="6"/>
  <c r="BM209" i="6"/>
  <c r="BM2" i="6"/>
  <c r="BM61" i="20"/>
  <c r="BM67" i="20" s="1"/>
  <c r="BO4" i="40"/>
  <c r="BO4" i="37"/>
  <c r="BO4" i="34"/>
  <c r="BO4" i="31"/>
  <c r="BO4" i="28"/>
  <c r="BO74" i="20"/>
  <c r="BO4" i="22"/>
  <c r="BO4" i="21"/>
  <c r="BO10" i="21"/>
  <c r="BO32" i="20"/>
  <c r="BO4" i="20"/>
  <c r="BO10" i="18"/>
  <c r="BO28" i="19"/>
  <c r="BO4" i="19"/>
  <c r="BO4" i="18"/>
  <c r="BO4" i="17"/>
  <c r="BO10" i="17"/>
  <c r="BO4" i="16"/>
  <c r="BO10" i="16"/>
  <c r="BO40" i="15"/>
  <c r="BO4" i="15"/>
  <c r="BO27" i="15"/>
  <c r="BO4" i="14"/>
  <c r="BO19" i="13"/>
  <c r="BO59" i="12"/>
  <c r="BO27" i="13"/>
  <c r="BO18" i="12"/>
  <c r="BO4" i="13"/>
  <c r="BO46" i="12"/>
  <c r="BO82" i="12"/>
  <c r="BO69" i="12"/>
  <c r="BO4" i="11"/>
  <c r="BO19" i="10"/>
  <c r="BO4" i="12"/>
  <c r="BO12" i="10"/>
  <c r="BO4" i="10"/>
  <c r="BO10" i="9"/>
  <c r="BO259" i="6"/>
  <c r="BO336" i="6"/>
  <c r="BO337" i="6" s="1"/>
  <c r="BO275" i="6"/>
  <c r="BO4" i="8"/>
  <c r="BO351" i="6"/>
  <c r="BO352" i="6" s="1"/>
  <c r="BO301" i="6"/>
  <c r="BO302" i="6" s="1"/>
  <c r="BO4" i="7"/>
  <c r="BO320" i="6"/>
  <c r="BO23" i="11"/>
  <c r="BO35" i="9"/>
  <c r="BO4" i="9"/>
  <c r="BO312" i="6"/>
  <c r="BO331" i="6"/>
  <c r="BO332" i="6" s="1"/>
  <c r="BO188" i="6"/>
  <c r="BO106" i="6"/>
  <c r="BO53" i="6"/>
  <c r="BO296" i="6"/>
  <c r="BO297" i="6" s="1"/>
  <c r="BO60" i="6"/>
  <c r="BO66" i="6"/>
  <c r="BO73" i="6"/>
  <c r="BO346" i="6"/>
  <c r="BO347" i="6" s="1"/>
  <c r="BO202" i="6"/>
  <c r="BO80" i="6"/>
  <c r="BO140" i="6"/>
  <c r="BO86" i="6"/>
  <c r="BO93" i="6"/>
  <c r="BO40" i="6"/>
  <c r="BP28" i="6"/>
  <c r="BP4" i="4" s="1"/>
  <c r="BO126" i="6"/>
  <c r="BO11" i="6"/>
  <c r="BO12" i="6" s="1"/>
  <c r="BO33" i="6"/>
  <c r="BO46" i="6"/>
  <c r="BO100" i="6"/>
  <c r="BO4" i="6"/>
  <c r="BO23" i="6"/>
  <c r="BO24" i="6" s="1"/>
  <c r="BO3" i="4" s="1"/>
  <c r="BO35" i="10"/>
  <c r="BN41" i="6"/>
  <c r="BN34" i="6"/>
  <c r="BN47" i="6"/>
  <c r="V33" i="18"/>
  <c r="V46" i="18"/>
  <c r="V47" i="18" s="1"/>
  <c r="V42" i="18"/>
  <c r="V18" i="28" s="1"/>
  <c r="BL224" i="6"/>
  <c r="BL203" i="6"/>
  <c r="W21" i="19"/>
  <c r="W43" i="15"/>
  <c r="W45" i="15" s="1"/>
  <c r="W21" i="15"/>
  <c r="Y22" i="15" s="1"/>
  <c r="X28" i="10"/>
  <c r="BM40" i="12"/>
  <c r="BM32" i="12"/>
  <c r="BM13" i="10"/>
  <c r="BM14" i="10" s="1"/>
  <c r="BN107" i="6"/>
  <c r="BN94" i="6"/>
  <c r="BN101" i="6"/>
  <c r="BN14" i="37"/>
  <c r="BN76" i="12"/>
  <c r="BN77" i="12" s="1"/>
  <c r="BN64" i="12"/>
  <c r="BN72" i="12"/>
  <c r="BK19" i="37"/>
  <c r="BL83" i="12"/>
  <c r="BL85" i="12" s="1"/>
  <c r="BL8" i="37"/>
  <c r="BL16" i="12"/>
  <c r="BL41" i="10"/>
  <c r="BL43" i="10" s="1"/>
  <c r="BL25" i="14" s="1"/>
  <c r="BL26" i="14" s="1"/>
  <c r="BL34" i="10"/>
  <c r="BL21" i="10"/>
  <c r="W11" i="37"/>
  <c r="W20" i="17"/>
  <c r="W22" i="17" s="1"/>
  <c r="W13" i="15"/>
  <c r="W14" i="15" s="1"/>
  <c r="W21" i="13"/>
  <c r="W23" i="13" s="1"/>
  <c r="W39" i="12"/>
  <c r="AC41" i="12" s="1"/>
  <c r="W48" i="12"/>
  <c r="W50" i="12" s="1"/>
  <c r="W17" i="9"/>
  <c r="W18" i="9" s="1"/>
  <c r="BN53" i="20"/>
  <c r="BN54" i="20" s="1"/>
  <c r="BN58" i="20" s="1"/>
  <c r="BN59" i="20"/>
  <c r="BN250" i="6"/>
  <c r="BN234" i="6"/>
  <c r="BN242" i="6"/>
  <c r="BN290" i="6"/>
  <c r="BN291" i="6" s="1"/>
  <c r="BN183" i="6"/>
  <c r="BN283" i="6"/>
  <c r="BN121" i="6"/>
  <c r="BN18" i="6"/>
  <c r="BN19" i="6" s="1"/>
  <c r="BN2" i="4" s="1"/>
  <c r="W17" i="37"/>
  <c r="X70" i="12"/>
  <c r="W17" i="11"/>
  <c r="W18" i="11" s="1"/>
  <c r="BM18" i="37"/>
  <c r="BM62" i="12"/>
  <c r="BM22" i="13"/>
  <c r="BM30" i="13"/>
  <c r="BM84" i="12"/>
  <c r="BN314" i="6"/>
  <c r="BN9" i="37"/>
  <c r="BN22" i="10"/>
  <c r="BN42" i="10"/>
  <c r="BN17" i="12"/>
  <c r="BN3" i="40"/>
  <c r="BN3" i="37"/>
  <c r="BN3" i="34"/>
  <c r="BN3" i="28"/>
  <c r="BN3" i="31"/>
  <c r="BN3" i="21"/>
  <c r="BN3" i="22"/>
  <c r="BN3" i="18"/>
  <c r="BN3" i="20"/>
  <c r="BN3" i="19"/>
  <c r="BN3" i="16"/>
  <c r="BN3" i="17"/>
  <c r="BN3" i="15"/>
  <c r="BN3" i="14"/>
  <c r="BN3" i="13"/>
  <c r="BN3" i="12"/>
  <c r="BN3" i="11"/>
  <c r="BN3" i="8"/>
  <c r="BN3" i="10"/>
  <c r="BN3" i="9"/>
  <c r="BN99" i="6"/>
  <c r="BN3" i="6"/>
  <c r="BN59" i="6"/>
  <c r="BN3" i="7"/>
  <c r="BN79" i="6"/>
  <c r="BN39" i="6"/>
  <c r="BN74" i="6"/>
  <c r="BN81" i="6"/>
  <c r="BN87" i="6"/>
  <c r="BN13" i="21"/>
  <c r="V29" i="18"/>
  <c r="V22" i="34" s="1"/>
  <c r="V14" i="18"/>
  <c r="BL54" i="6"/>
  <c r="BL61" i="6"/>
  <c r="BL67" i="6"/>
  <c r="V41" i="16"/>
  <c r="V17" i="28" s="1"/>
  <c r="V45" i="16"/>
  <c r="V46" i="16" s="1"/>
  <c r="V32" i="16"/>
  <c r="Y8" i="34" l="1"/>
  <c r="Y44" i="15"/>
  <c r="W29" i="15"/>
  <c r="W10" i="12"/>
  <c r="W11" i="12" s="1"/>
  <c r="BO94" i="6"/>
  <c r="BO101" i="6"/>
  <c r="BO107" i="6"/>
  <c r="W10" i="31"/>
  <c r="X41" i="15"/>
  <c r="W12" i="37"/>
  <c r="W12" i="13"/>
  <c r="W13" i="13" s="1"/>
  <c r="X47" i="12"/>
  <c r="BL34" i="15"/>
  <c r="BL27" i="14"/>
  <c r="BL9" i="28" s="1"/>
  <c r="BL49" i="15"/>
  <c r="BL12" i="14"/>
  <c r="BO3" i="40"/>
  <c r="BO3" i="37"/>
  <c r="BO3" i="34"/>
  <c r="BO3" i="31"/>
  <c r="BO3" i="28"/>
  <c r="BO3" i="22"/>
  <c r="BO3" i="21"/>
  <c r="BO3" i="20"/>
  <c r="BO3" i="18"/>
  <c r="BO3" i="19"/>
  <c r="BO3" i="17"/>
  <c r="BO3" i="16"/>
  <c r="BO3" i="14"/>
  <c r="BO3" i="15"/>
  <c r="BO3" i="13"/>
  <c r="BO3" i="11"/>
  <c r="BO3" i="12"/>
  <c r="BO3" i="10"/>
  <c r="BO3" i="9"/>
  <c r="BO3" i="7"/>
  <c r="BO3" i="8"/>
  <c r="BO99" i="6"/>
  <c r="BO59" i="6"/>
  <c r="BO79" i="6"/>
  <c r="BO3" i="6"/>
  <c r="BO39" i="6"/>
  <c r="BP4" i="40"/>
  <c r="BP4" i="37"/>
  <c r="BP4" i="34"/>
  <c r="BP4" i="31"/>
  <c r="BP4" i="28"/>
  <c r="BP4" i="22"/>
  <c r="BP32" i="20"/>
  <c r="BP10" i="21"/>
  <c r="BP74" i="20"/>
  <c r="BP4" i="21"/>
  <c r="BP4" i="20"/>
  <c r="BP28" i="19"/>
  <c r="BP4" i="19"/>
  <c r="BP4" i="18"/>
  <c r="BP4" i="17"/>
  <c r="BP10" i="17"/>
  <c r="BP10" i="18"/>
  <c r="BP10" i="16"/>
  <c r="BP40" i="15"/>
  <c r="BP27" i="15"/>
  <c r="BP4" i="16"/>
  <c r="BP4" i="14"/>
  <c r="BP4" i="15"/>
  <c r="BP19" i="13"/>
  <c r="BP4" i="13"/>
  <c r="BP59" i="12"/>
  <c r="BP27" i="13"/>
  <c r="BP82" i="12"/>
  <c r="BP69" i="12"/>
  <c r="BP4" i="12"/>
  <c r="BP12" i="10"/>
  <c r="BP4" i="10"/>
  <c r="BP4" i="9"/>
  <c r="BP4" i="7"/>
  <c r="BP46" i="12"/>
  <c r="BP35" i="9"/>
  <c r="BP10" i="9"/>
  <c r="BP23" i="11"/>
  <c r="BP336" i="6"/>
  <c r="BP337" i="6" s="1"/>
  <c r="BP275" i="6"/>
  <c r="BP4" i="11"/>
  <c r="BP4" i="8"/>
  <c r="BP351" i="6"/>
  <c r="BP352" i="6" s="1"/>
  <c r="BP301" i="6"/>
  <c r="BP302" i="6" s="1"/>
  <c r="BP19" i="10"/>
  <c r="BP320" i="6"/>
  <c r="BP202" i="6"/>
  <c r="BP18" i="12"/>
  <c r="BP312" i="6"/>
  <c r="BP331" i="6"/>
  <c r="BP332" i="6" s="1"/>
  <c r="BP346" i="6"/>
  <c r="BP347" i="6" s="1"/>
  <c r="BP296" i="6"/>
  <c r="BP297" i="6" s="1"/>
  <c r="BP259" i="6"/>
  <c r="BP60" i="6"/>
  <c r="BP66" i="6"/>
  <c r="BP73" i="6"/>
  <c r="BP80" i="6"/>
  <c r="BP140" i="6"/>
  <c r="BP86" i="6"/>
  <c r="BP188" i="6"/>
  <c r="BP93" i="6"/>
  <c r="BP126" i="6"/>
  <c r="BP100" i="6"/>
  <c r="BP46" i="6"/>
  <c r="BQ28" i="6"/>
  <c r="BQ4" i="4" s="1"/>
  <c r="BP33" i="6"/>
  <c r="BP40" i="6"/>
  <c r="BP106" i="6"/>
  <c r="BP53" i="6"/>
  <c r="BP4" i="6"/>
  <c r="BP23" i="6"/>
  <c r="BP24" i="6" s="1"/>
  <c r="BP3" i="4" s="1"/>
  <c r="BP11" i="6"/>
  <c r="BP12" i="6" s="1"/>
  <c r="BP35" i="10"/>
  <c r="BN2" i="40"/>
  <c r="BN2" i="37"/>
  <c r="BN2" i="34"/>
  <c r="BN2" i="31"/>
  <c r="BN2" i="28"/>
  <c r="BN2" i="22"/>
  <c r="BN60" i="20"/>
  <c r="BN2" i="21"/>
  <c r="BN2" i="20"/>
  <c r="BN2" i="19"/>
  <c r="BN2" i="17"/>
  <c r="BN2" i="18"/>
  <c r="BN2" i="16"/>
  <c r="BN2" i="15"/>
  <c r="BN2" i="14"/>
  <c r="BN2" i="13"/>
  <c r="BN2" i="11"/>
  <c r="BN2" i="10"/>
  <c r="BN2" i="12"/>
  <c r="BN2" i="9"/>
  <c r="BN282" i="6"/>
  <c r="BN284" i="6" s="1"/>
  <c r="BN276" i="6" s="1"/>
  <c r="BN277" i="6" s="1"/>
  <c r="BN270" i="6" s="1"/>
  <c r="BN249" i="6"/>
  <c r="BN251" i="6" s="1"/>
  <c r="BN21" i="18" s="1"/>
  <c r="BN2" i="7"/>
  <c r="BN233" i="6"/>
  <c r="BN235" i="6" s="1"/>
  <c r="BN21" i="17" s="1"/>
  <c r="BN209" i="6"/>
  <c r="BN2" i="8"/>
  <c r="BN319" i="6"/>
  <c r="BN321" i="6" s="1"/>
  <c r="BN313" i="6"/>
  <c r="BO314" i="6" s="1"/>
  <c r="BN241" i="6"/>
  <c r="BN243" i="6" s="1"/>
  <c r="BN20" i="16" s="1"/>
  <c r="BN182" i="6"/>
  <c r="BN184" i="6" s="1"/>
  <c r="BN189" i="6" s="1"/>
  <c r="BN190" i="6" s="1"/>
  <c r="BN194" i="6" s="1"/>
  <c r="BN176" i="6"/>
  <c r="BN177" i="6" s="1"/>
  <c r="BN114" i="6"/>
  <c r="BN115" i="6" s="1"/>
  <c r="BN92" i="6"/>
  <c r="BN52" i="6"/>
  <c r="BN147" i="6"/>
  <c r="BN72" i="6"/>
  <c r="BN120" i="6"/>
  <c r="BN122" i="6" s="1"/>
  <c r="BN127" i="6" s="1"/>
  <c r="BN128" i="6" s="1"/>
  <c r="BN132" i="6" s="1"/>
  <c r="BN2" i="6"/>
  <c r="BN32" i="6"/>
  <c r="AC13" i="37"/>
  <c r="AC20" i="18"/>
  <c r="AC22" i="18" s="1"/>
  <c r="AC49" i="12"/>
  <c r="AC61" i="12"/>
  <c r="W8" i="28"/>
  <c r="W19" i="16"/>
  <c r="W21" i="16" s="1"/>
  <c r="W26" i="11"/>
  <c r="W27" i="11" s="1"/>
  <c r="BN61" i="20"/>
  <c r="BN67" i="20" s="1"/>
  <c r="W8" i="31"/>
  <c r="X20" i="13"/>
  <c r="BO74" i="6"/>
  <c r="BO81" i="6"/>
  <c r="BO87" i="6"/>
  <c r="BM141" i="6"/>
  <c r="BM162" i="6"/>
  <c r="W15" i="15"/>
  <c r="W14" i="34" s="1"/>
  <c r="W32" i="15"/>
  <c r="BL19" i="37"/>
  <c r="BM83" i="12"/>
  <c r="BM85" i="12" s="1"/>
  <c r="BM8" i="37"/>
  <c r="BM16" i="12"/>
  <c r="BM34" i="10"/>
  <c r="BM21" i="10"/>
  <c r="BM41" i="10"/>
  <c r="BM43" i="10" s="1"/>
  <c r="BM25" i="14" s="1"/>
  <c r="BM26" i="14" s="1"/>
  <c r="V48" i="18"/>
  <c r="V25" i="34" s="1"/>
  <c r="V34" i="18"/>
  <c r="V35" i="18" s="1"/>
  <c r="V13" i="18" s="1"/>
  <c r="V15" i="18" s="1"/>
  <c r="BM224" i="6"/>
  <c r="BM203" i="6"/>
  <c r="W17" i="34"/>
  <c r="W27" i="17"/>
  <c r="AC28" i="17" s="1"/>
  <c r="W12" i="17"/>
  <c r="BN18" i="37"/>
  <c r="BN62" i="12"/>
  <c r="BN22" i="13"/>
  <c r="BN30" i="13"/>
  <c r="BN84" i="12"/>
  <c r="BN26" i="31"/>
  <c r="BO11" i="21"/>
  <c r="BO13" i="21" s="1"/>
  <c r="BN29" i="9"/>
  <c r="BN40" i="12"/>
  <c r="BN32" i="12"/>
  <c r="BN13" i="10"/>
  <c r="BN14" i="10" s="1"/>
  <c r="X27" i="10"/>
  <c r="X29" i="10" s="1"/>
  <c r="V47" i="16"/>
  <c r="V24" i="34" s="1"/>
  <c r="V33" i="16"/>
  <c r="V34" i="16" s="1"/>
  <c r="V13" i="16" s="1"/>
  <c r="V15" i="16" s="1"/>
  <c r="V16" i="31"/>
  <c r="W11" i="17"/>
  <c r="BO9" i="37"/>
  <c r="BO17" i="12"/>
  <c r="BO22" i="10"/>
  <c r="BO42" i="10"/>
  <c r="BO59" i="20"/>
  <c r="BO53" i="20"/>
  <c r="BO54" i="20" s="1"/>
  <c r="BO58" i="20" s="1"/>
  <c r="BO234" i="6"/>
  <c r="BO242" i="6"/>
  <c r="BO290" i="6"/>
  <c r="BO291" i="6" s="1"/>
  <c r="BO283" i="6"/>
  <c r="BO250" i="6"/>
  <c r="BO121" i="6"/>
  <c r="BO18" i="6"/>
  <c r="BO19" i="6" s="1"/>
  <c r="BO2" i="4" s="1"/>
  <c r="BO183" i="6"/>
  <c r="BO47" i="6"/>
  <c r="BO41" i="6"/>
  <c r="BO34" i="6"/>
  <c r="BO14" i="37"/>
  <c r="BO76" i="12"/>
  <c r="BO77" i="12" s="1"/>
  <c r="BO64" i="12"/>
  <c r="BO72" i="12"/>
  <c r="BM54" i="6"/>
  <c r="BM61" i="6"/>
  <c r="BM67" i="6"/>
  <c r="V18" i="31" l="1"/>
  <c r="W11" i="18"/>
  <c r="BO26" i="31"/>
  <c r="BP11" i="21"/>
  <c r="BP13" i="21" s="1"/>
  <c r="BO29" i="9"/>
  <c r="V17" i="31"/>
  <c r="W11" i="16"/>
  <c r="X11" i="11"/>
  <c r="X12" i="11" s="1"/>
  <c r="X23" i="10"/>
  <c r="X24" i="10" s="1"/>
  <c r="X53" i="12"/>
  <c r="X54" i="12" s="1"/>
  <c r="BM19" i="37"/>
  <c r="BN83" i="12"/>
  <c r="BN85" i="12" s="1"/>
  <c r="X25" i="12"/>
  <c r="W9" i="19"/>
  <c r="W30" i="15"/>
  <c r="X11" i="13"/>
  <c r="BN54" i="6"/>
  <c r="BN61" i="6"/>
  <c r="BN67" i="6"/>
  <c r="BP34" i="6"/>
  <c r="BP47" i="6"/>
  <c r="BP41" i="6"/>
  <c r="W14" i="13"/>
  <c r="W13" i="28" s="1"/>
  <c r="W29" i="13"/>
  <c r="W31" i="13" s="1"/>
  <c r="AC21" i="34"/>
  <c r="AC12" i="18"/>
  <c r="BP9" i="37"/>
  <c r="BP17" i="12"/>
  <c r="BP22" i="10"/>
  <c r="BP42" i="10"/>
  <c r="BP94" i="6"/>
  <c r="BP101" i="6"/>
  <c r="BP107" i="6"/>
  <c r="BO18" i="37"/>
  <c r="BO22" i="13"/>
  <c r="BO30" i="13"/>
  <c r="BO84" i="12"/>
  <c r="BO62" i="12"/>
  <c r="BM49" i="15"/>
  <c r="BM34" i="15"/>
  <c r="BM12" i="14"/>
  <c r="BM27" i="14"/>
  <c r="BM9" i="28" s="1"/>
  <c r="W14" i="31"/>
  <c r="X24" i="11"/>
  <c r="BN141" i="6"/>
  <c r="BN162" i="6"/>
  <c r="BP59" i="20"/>
  <c r="BP53" i="20"/>
  <c r="BP54" i="20" s="1"/>
  <c r="BP58" i="20" s="1"/>
  <c r="BP234" i="6"/>
  <c r="BP242" i="6"/>
  <c r="BP183" i="6"/>
  <c r="BP290" i="6"/>
  <c r="BP291" i="6" s="1"/>
  <c r="BP283" i="6"/>
  <c r="BP250" i="6"/>
  <c r="BP121" i="6"/>
  <c r="BP18" i="6"/>
  <c r="BP19" i="6" s="1"/>
  <c r="BP2" i="4" s="1"/>
  <c r="BQ4" i="40"/>
  <c r="BQ4" i="37"/>
  <c r="BQ4" i="34"/>
  <c r="BQ4" i="31"/>
  <c r="BQ4" i="22"/>
  <c r="BQ4" i="28"/>
  <c r="BQ4" i="21"/>
  <c r="BQ10" i="21"/>
  <c r="BQ32" i="20"/>
  <c r="BQ74" i="20"/>
  <c r="BQ4" i="20"/>
  <c r="BQ28" i="19"/>
  <c r="BQ4" i="19"/>
  <c r="BQ4" i="18"/>
  <c r="BQ4" i="17"/>
  <c r="BQ10" i="18"/>
  <c r="BQ4" i="16"/>
  <c r="BQ10" i="17"/>
  <c r="BQ40" i="15"/>
  <c r="BQ10" i="16"/>
  <c r="BQ4" i="15"/>
  <c r="BQ27" i="15"/>
  <c r="BQ4" i="14"/>
  <c r="BQ27" i="13"/>
  <c r="BQ82" i="12"/>
  <c r="BQ19" i="13"/>
  <c r="BQ4" i="13"/>
  <c r="BQ46" i="12"/>
  <c r="BQ59" i="12"/>
  <c r="BQ12" i="10"/>
  <c r="BQ4" i="10"/>
  <c r="BQ35" i="9"/>
  <c r="BQ4" i="8"/>
  <c r="BQ69" i="12"/>
  <c r="BQ23" i="11"/>
  <c r="BQ18" i="12"/>
  <c r="BQ4" i="11"/>
  <c r="BQ19" i="10"/>
  <c r="BQ351" i="6"/>
  <c r="BQ352" i="6" s="1"/>
  <c r="BQ301" i="6"/>
  <c r="BQ302" i="6" s="1"/>
  <c r="BQ320" i="6"/>
  <c r="BQ4" i="7"/>
  <c r="BQ202" i="6"/>
  <c r="BQ4" i="12"/>
  <c r="BQ312" i="6"/>
  <c r="BQ4" i="9"/>
  <c r="BQ331" i="6"/>
  <c r="BQ332" i="6" s="1"/>
  <c r="BQ346" i="6"/>
  <c r="BQ347" i="6" s="1"/>
  <c r="BQ296" i="6"/>
  <c r="BQ297" i="6" s="1"/>
  <c r="BQ259" i="6"/>
  <c r="BQ66" i="6"/>
  <c r="BQ10" i="9"/>
  <c r="BQ73" i="6"/>
  <c r="BQ80" i="6"/>
  <c r="BQ4" i="6"/>
  <c r="BQ140" i="6"/>
  <c r="BQ86" i="6"/>
  <c r="BQ33" i="6"/>
  <c r="BQ336" i="6"/>
  <c r="BQ337" i="6" s="1"/>
  <c r="BQ275" i="6"/>
  <c r="BQ188" i="6"/>
  <c r="BQ93" i="6"/>
  <c r="BQ126" i="6"/>
  <c r="BQ100" i="6"/>
  <c r="BQ46" i="6"/>
  <c r="BQ106" i="6"/>
  <c r="BQ53" i="6"/>
  <c r="BQ23" i="6"/>
  <c r="BQ24" i="6" s="1"/>
  <c r="BQ3" i="4" s="1"/>
  <c r="BQ60" i="6"/>
  <c r="BQ40" i="6"/>
  <c r="BQ11" i="6"/>
  <c r="BQ12" i="6" s="1"/>
  <c r="BQ35" i="10"/>
  <c r="AC29" i="17"/>
  <c r="AC18" i="34" s="1"/>
  <c r="AC14" i="17"/>
  <c r="W19" i="34"/>
  <c r="W26" i="16"/>
  <c r="Y27" i="16" s="1"/>
  <c r="W12" i="16"/>
  <c r="BN224" i="6"/>
  <c r="BN203" i="6"/>
  <c r="BP3" i="40"/>
  <c r="BP3" i="37"/>
  <c r="BP3" i="34"/>
  <c r="BP3" i="31"/>
  <c r="BP3" i="28"/>
  <c r="BP3" i="22"/>
  <c r="BP3" i="21"/>
  <c r="BP3" i="20"/>
  <c r="BP3" i="18"/>
  <c r="BP3" i="19"/>
  <c r="BP3" i="17"/>
  <c r="BP3" i="16"/>
  <c r="BP3" i="15"/>
  <c r="BP3" i="14"/>
  <c r="BP3" i="13"/>
  <c r="BP3" i="11"/>
  <c r="BP3" i="12"/>
  <c r="BP3" i="10"/>
  <c r="BP3" i="9"/>
  <c r="BP3" i="7"/>
  <c r="BP3" i="8"/>
  <c r="BP59" i="6"/>
  <c r="BP79" i="6"/>
  <c r="BP39" i="6"/>
  <c r="BP99" i="6"/>
  <c r="BP3" i="6"/>
  <c r="BP14" i="37"/>
  <c r="BP72" i="12"/>
  <c r="BP64" i="12"/>
  <c r="BP76" i="12"/>
  <c r="BP77" i="12" s="1"/>
  <c r="BO2" i="40"/>
  <c r="BO2" i="37"/>
  <c r="BO2" i="31"/>
  <c r="BO2" i="34"/>
  <c r="BO2" i="21"/>
  <c r="BO2" i="28"/>
  <c r="BO2" i="22"/>
  <c r="BO60" i="20"/>
  <c r="BO61" i="20" s="1"/>
  <c r="BO67" i="20" s="1"/>
  <c r="BO2" i="20"/>
  <c r="BO2" i="19"/>
  <c r="BO2" i="16"/>
  <c r="BO2" i="17"/>
  <c r="BO2" i="18"/>
  <c r="BO2" i="15"/>
  <c r="BO2" i="14"/>
  <c r="BO2" i="13"/>
  <c r="BO2" i="11"/>
  <c r="BO2" i="10"/>
  <c r="BO2" i="12"/>
  <c r="BO249" i="6"/>
  <c r="BO251" i="6" s="1"/>
  <c r="BO21" i="18" s="1"/>
  <c r="BO2" i="7"/>
  <c r="BO233" i="6"/>
  <c r="BO235" i="6" s="1"/>
  <c r="BO21" i="17" s="1"/>
  <c r="BO209" i="6"/>
  <c r="BO2" i="8"/>
  <c r="BO319" i="6"/>
  <c r="BO321" i="6" s="1"/>
  <c r="BO313" i="6"/>
  <c r="BP314" i="6" s="1"/>
  <c r="BO241" i="6"/>
  <c r="BO243" i="6" s="1"/>
  <c r="BO20" i="16" s="1"/>
  <c r="BO2" i="9"/>
  <c r="BO282" i="6"/>
  <c r="BO284" i="6" s="1"/>
  <c r="BO276" i="6" s="1"/>
  <c r="BO277" i="6" s="1"/>
  <c r="BO270" i="6" s="1"/>
  <c r="BO52" i="6"/>
  <c r="BO182" i="6"/>
  <c r="BO184" i="6" s="1"/>
  <c r="BO189" i="6" s="1"/>
  <c r="BO190" i="6" s="1"/>
  <c r="BO194" i="6" s="1"/>
  <c r="BO147" i="6"/>
  <c r="BO72" i="6"/>
  <c r="BO120" i="6"/>
  <c r="BO122" i="6" s="1"/>
  <c r="BO127" i="6" s="1"/>
  <c r="BO128" i="6" s="1"/>
  <c r="BO132" i="6" s="1"/>
  <c r="BO32" i="6"/>
  <c r="BO114" i="6"/>
  <c r="BO115" i="6" s="1"/>
  <c r="BO92" i="6"/>
  <c r="BO176" i="6"/>
  <c r="BO177" i="6" s="1"/>
  <c r="BO2" i="6"/>
  <c r="BO32" i="12"/>
  <c r="BO40" i="12"/>
  <c r="BO13" i="10"/>
  <c r="BO14" i="10" s="1"/>
  <c r="BP74" i="6"/>
  <c r="BP81" i="6"/>
  <c r="BP87" i="6"/>
  <c r="W40" i="17"/>
  <c r="W41" i="17" s="1"/>
  <c r="BN8" i="37"/>
  <c r="BN16" i="12"/>
  <c r="BN34" i="10"/>
  <c r="BN21" i="10"/>
  <c r="BN41" i="10"/>
  <c r="BN43" i="10" s="1"/>
  <c r="BN25" i="14" s="1"/>
  <c r="BN26" i="14" s="1"/>
  <c r="BP26" i="31" l="1"/>
  <c r="BQ11" i="21"/>
  <c r="BP29" i="9"/>
  <c r="BQ9" i="37"/>
  <c r="BQ22" i="10"/>
  <c r="BQ42" i="10"/>
  <c r="BQ17" i="12"/>
  <c r="H35" i="10"/>
  <c r="X10" i="37"/>
  <c r="X24" i="12"/>
  <c r="X26" i="12" s="1"/>
  <c r="X31" i="12" s="1"/>
  <c r="X33" i="12" s="1"/>
  <c r="Y20" i="10"/>
  <c r="J28" i="25"/>
  <c r="J9" i="26"/>
  <c r="K8" i="26"/>
  <c r="K28" i="25"/>
  <c r="K14" i="26"/>
  <c r="K9" i="23"/>
  <c r="K18" i="26"/>
  <c r="M28" i="25"/>
  <c r="K9" i="26"/>
  <c r="L8" i="26"/>
  <c r="L14" i="26"/>
  <c r="J14" i="26"/>
  <c r="L28" i="25"/>
  <c r="L9" i="23"/>
  <c r="L18" i="26"/>
  <c r="L9" i="26"/>
  <c r="M18" i="26"/>
  <c r="M14" i="26"/>
  <c r="N9" i="26"/>
  <c r="N14" i="26"/>
  <c r="N28" i="25"/>
  <c r="M9" i="23"/>
  <c r="M8" i="26"/>
  <c r="M9" i="26"/>
  <c r="X16" i="19"/>
  <c r="X17" i="19" s="1"/>
  <c r="X42" i="15"/>
  <c r="X20" i="15"/>
  <c r="X25" i="11"/>
  <c r="K17" i="30"/>
  <c r="J9" i="39"/>
  <c r="K13" i="39"/>
  <c r="K13" i="30"/>
  <c r="K19" i="36"/>
  <c r="K20" i="36"/>
  <c r="K8" i="36"/>
  <c r="K9" i="39"/>
  <c r="J18" i="39"/>
  <c r="K8" i="30"/>
  <c r="J28" i="36"/>
  <c r="K11" i="39"/>
  <c r="K18" i="30"/>
  <c r="K28" i="36"/>
  <c r="J18" i="36"/>
  <c r="L28" i="36"/>
  <c r="J14" i="39"/>
  <c r="K18" i="36"/>
  <c r="L18" i="39"/>
  <c r="L13" i="39"/>
  <c r="K21" i="36"/>
  <c r="M18" i="39"/>
  <c r="K14" i="39"/>
  <c r="M8" i="39"/>
  <c r="L14" i="39"/>
  <c r="L9" i="39"/>
  <c r="M14" i="39"/>
  <c r="N14" i="39"/>
  <c r="L21" i="36"/>
  <c r="L9" i="30"/>
  <c r="M28" i="36"/>
  <c r="M9" i="30"/>
  <c r="L18" i="36"/>
  <c r="L8" i="39"/>
  <c r="N18" i="39"/>
  <c r="O9" i="39"/>
  <c r="O8" i="39"/>
  <c r="N9" i="39"/>
  <c r="J14" i="36"/>
  <c r="O18" i="39"/>
  <c r="O14" i="39"/>
  <c r="M9" i="39"/>
  <c r="P14" i="39"/>
  <c r="J9" i="30"/>
  <c r="P18" i="39"/>
  <c r="R9" i="39"/>
  <c r="N8" i="39"/>
  <c r="R9" i="30"/>
  <c r="N28" i="36"/>
  <c r="O28" i="36"/>
  <c r="O9" i="30"/>
  <c r="N9" i="30"/>
  <c r="Q14" i="39"/>
  <c r="P9" i="30"/>
  <c r="S9" i="39"/>
  <c r="P8" i="39"/>
  <c r="Q18" i="39"/>
  <c r="S28" i="36"/>
  <c r="P9" i="39"/>
  <c r="Q8" i="39"/>
  <c r="Q9" i="39"/>
  <c r="Q28" i="36"/>
  <c r="R18" i="39"/>
  <c r="P28" i="36"/>
  <c r="Q9" i="30"/>
  <c r="R8" i="39"/>
  <c r="R14" i="39"/>
  <c r="R28" i="36"/>
  <c r="S14" i="39"/>
  <c r="BQ34" i="6"/>
  <c r="BQ41" i="6"/>
  <c r="BQ47" i="6"/>
  <c r="J10" i="26"/>
  <c r="J9" i="24"/>
  <c r="K26" i="24"/>
  <c r="J17" i="26"/>
  <c r="J19" i="26"/>
  <c r="K19" i="26"/>
  <c r="J17" i="24"/>
  <c r="J8" i="24"/>
  <c r="J12" i="26"/>
  <c r="J26" i="24"/>
  <c r="J15" i="26"/>
  <c r="J18" i="24"/>
  <c r="J14" i="24"/>
  <c r="J10" i="24"/>
  <c r="J16" i="24"/>
  <c r="L26" i="24"/>
  <c r="L19" i="26"/>
  <c r="M19" i="26"/>
  <c r="M26" i="24"/>
  <c r="BP40" i="12"/>
  <c r="BP13" i="10"/>
  <c r="BP14" i="10" s="1"/>
  <c r="BP32" i="12"/>
  <c r="BP18" i="37"/>
  <c r="BP30" i="13"/>
  <c r="BP84" i="12"/>
  <c r="BP22" i="13"/>
  <c r="BP62" i="12"/>
  <c r="BQ59" i="20"/>
  <c r="BQ53" i="20"/>
  <c r="BQ54" i="20" s="1"/>
  <c r="BQ58" i="20" s="1"/>
  <c r="BQ242" i="6"/>
  <c r="BQ183" i="6"/>
  <c r="BQ290" i="6"/>
  <c r="BQ291" i="6" s="1"/>
  <c r="BQ283" i="6"/>
  <c r="BQ250" i="6"/>
  <c r="BQ234" i="6"/>
  <c r="BQ121" i="6"/>
  <c r="BQ18" i="6"/>
  <c r="BQ19" i="6" s="1"/>
  <c r="BQ2" i="4" s="1"/>
  <c r="K18" i="38"/>
  <c r="J9" i="38"/>
  <c r="K14" i="38"/>
  <c r="K28" i="35"/>
  <c r="J18" i="38"/>
  <c r="J18" i="35"/>
  <c r="J8" i="35"/>
  <c r="L18" i="38"/>
  <c r="J17" i="35"/>
  <c r="K9" i="38"/>
  <c r="J8" i="38"/>
  <c r="J28" i="35"/>
  <c r="J14" i="38"/>
  <c r="J21" i="35"/>
  <c r="M8" i="38"/>
  <c r="N11" i="38"/>
  <c r="L14" i="38"/>
  <c r="J11" i="38"/>
  <c r="M8" i="35"/>
  <c r="M14" i="38"/>
  <c r="L9" i="38"/>
  <c r="M28" i="35"/>
  <c r="M20" i="35"/>
  <c r="M16" i="29"/>
  <c r="M14" i="35"/>
  <c r="M21" i="35"/>
  <c r="M11" i="38"/>
  <c r="K18" i="35"/>
  <c r="M17" i="35"/>
  <c r="J14" i="35"/>
  <c r="N8" i="38"/>
  <c r="K11" i="38"/>
  <c r="M18" i="38"/>
  <c r="M9" i="38"/>
  <c r="M13" i="29"/>
  <c r="K8" i="38"/>
  <c r="M18" i="35"/>
  <c r="M16" i="38"/>
  <c r="N20" i="35"/>
  <c r="O9" i="29"/>
  <c r="M8" i="29"/>
  <c r="N16" i="38"/>
  <c r="M25" i="35"/>
  <c r="J13" i="38"/>
  <c r="M9" i="29"/>
  <c r="K17" i="35"/>
  <c r="M24" i="35"/>
  <c r="M23" i="35"/>
  <c r="L28" i="35"/>
  <c r="N9" i="29"/>
  <c r="M18" i="29"/>
  <c r="N14" i="38"/>
  <c r="P18" i="38"/>
  <c r="M13" i="38"/>
  <c r="O13" i="38"/>
  <c r="N28" i="35"/>
  <c r="N9" i="38"/>
  <c r="N8" i="35"/>
  <c r="N18" i="38"/>
  <c r="N18" i="35"/>
  <c r="O21" i="35"/>
  <c r="N13" i="38"/>
  <c r="O18" i="35"/>
  <c r="K9" i="29"/>
  <c r="J9" i="29"/>
  <c r="O14" i="38"/>
  <c r="N21" i="35"/>
  <c r="O8" i="38"/>
  <c r="K14" i="35"/>
  <c r="O28" i="35"/>
  <c r="O9" i="38"/>
  <c r="J13" i="29"/>
  <c r="J20" i="35"/>
  <c r="P28" i="35"/>
  <c r="O18" i="38"/>
  <c r="Q18" i="38"/>
  <c r="P9" i="29"/>
  <c r="Q9" i="29"/>
  <c r="Q9" i="38"/>
  <c r="J16" i="38"/>
  <c r="P9" i="38"/>
  <c r="P14" i="38"/>
  <c r="R9" i="38"/>
  <c r="R18" i="38"/>
  <c r="P8" i="38"/>
  <c r="Q28" i="35"/>
  <c r="Q8" i="38"/>
  <c r="Q14" i="38"/>
  <c r="S9" i="38"/>
  <c r="J16" i="29"/>
  <c r="S8" i="38"/>
  <c r="S9" i="29"/>
  <c r="R9" i="29"/>
  <c r="S28" i="35"/>
  <c r="R28" i="35"/>
  <c r="J8" i="29"/>
  <c r="R8" i="38"/>
  <c r="R14" i="38"/>
  <c r="J17" i="29"/>
  <c r="J19" i="35"/>
  <c r="J18" i="29"/>
  <c r="J23" i="35"/>
  <c r="J25" i="35"/>
  <c r="T8" i="38"/>
  <c r="S14" i="38"/>
  <c r="J24" i="35"/>
  <c r="S18" i="38"/>
  <c r="J22" i="35"/>
  <c r="K8" i="35"/>
  <c r="T9" i="38"/>
  <c r="U9" i="38"/>
  <c r="V9" i="38"/>
  <c r="T18" i="38"/>
  <c r="T28" i="35"/>
  <c r="V18" i="38"/>
  <c r="V14" i="38"/>
  <c r="T14" i="38"/>
  <c r="U9" i="29"/>
  <c r="V9" i="29"/>
  <c r="U28" i="35"/>
  <c r="U14" i="38"/>
  <c r="T9" i="29"/>
  <c r="W18" i="38"/>
  <c r="V28" i="35"/>
  <c r="U8" i="38"/>
  <c r="V8" i="38"/>
  <c r="U18" i="38"/>
  <c r="X9" i="29"/>
  <c r="X8" i="38"/>
  <c r="Z14" i="38"/>
  <c r="X9" i="38"/>
  <c r="Y28" i="35"/>
  <c r="Y14" i="38"/>
  <c r="W8" i="38"/>
  <c r="W9" i="29"/>
  <c r="Z8" i="38"/>
  <c r="W14" i="38"/>
  <c r="X18" i="38"/>
  <c r="X28" i="35"/>
  <c r="X14" i="38"/>
  <c r="W9" i="38"/>
  <c r="W28" i="35"/>
  <c r="Y9" i="29"/>
  <c r="Z9" i="38"/>
  <c r="Y9" i="38"/>
  <c r="Z28" i="35"/>
  <c r="Y18" i="38"/>
  <c r="Z18" i="38"/>
  <c r="Y8" i="38"/>
  <c r="Z9" i="29"/>
  <c r="AA18" i="38"/>
  <c r="AA28" i="35"/>
  <c r="AB18" i="38"/>
  <c r="AA14" i="38"/>
  <c r="AB9" i="38"/>
  <c r="AA9" i="38"/>
  <c r="AB28" i="35"/>
  <c r="AB14" i="38"/>
  <c r="AA9" i="29"/>
  <c r="AA8" i="38"/>
  <c r="AC9" i="38"/>
  <c r="AC14" i="38"/>
  <c r="AB8" i="38"/>
  <c r="AC28" i="35"/>
  <c r="K8" i="29"/>
  <c r="K16" i="29"/>
  <c r="K18" i="29"/>
  <c r="K24" i="35"/>
  <c r="BQ94" i="6"/>
  <c r="BQ101" i="6"/>
  <c r="BO102" i="6" s="1"/>
  <c r="BQ107" i="6"/>
  <c r="K9" i="33"/>
  <c r="K17" i="39"/>
  <c r="K19" i="39"/>
  <c r="J16" i="33"/>
  <c r="K16" i="33"/>
  <c r="J17" i="39"/>
  <c r="K18" i="33"/>
  <c r="J10" i="39"/>
  <c r="K14" i="33"/>
  <c r="K12" i="39"/>
  <c r="K10" i="33"/>
  <c r="K26" i="33"/>
  <c r="K17" i="33"/>
  <c r="K8" i="33"/>
  <c r="L26" i="33"/>
  <c r="J26" i="33"/>
  <c r="M26" i="33"/>
  <c r="K10" i="39"/>
  <c r="M19" i="39"/>
  <c r="K15" i="39"/>
  <c r="L19" i="39"/>
  <c r="N19" i="39"/>
  <c r="N26" i="33"/>
  <c r="P19" i="39"/>
  <c r="O26" i="33"/>
  <c r="O19" i="39"/>
  <c r="P26" i="33"/>
  <c r="Q26" i="33"/>
  <c r="R26" i="33"/>
  <c r="Q19" i="39"/>
  <c r="R19" i="39"/>
  <c r="BO95" i="6"/>
  <c r="BN95" i="6"/>
  <c r="BL95" i="6"/>
  <c r="W40" i="18"/>
  <c r="W41" i="18" s="1"/>
  <c r="W27" i="18"/>
  <c r="W28" i="18" s="1"/>
  <c r="BO141" i="6"/>
  <c r="BO162" i="6"/>
  <c r="BQ42" i="6"/>
  <c r="BQ95" i="6"/>
  <c r="BO35" i="6"/>
  <c r="BN19" i="37"/>
  <c r="BO83" i="12"/>
  <c r="BO85" i="12" s="1"/>
  <c r="W33" i="17"/>
  <c r="W42" i="17"/>
  <c r="W16" i="28" s="1"/>
  <c r="W46" i="17"/>
  <c r="W47" i="17" s="1"/>
  <c r="BO61" i="6"/>
  <c r="BO67" i="6"/>
  <c r="BO54" i="6"/>
  <c r="BP42" i="6"/>
  <c r="W32" i="13"/>
  <c r="W9" i="31" s="1"/>
  <c r="X28" i="13"/>
  <c r="W39" i="16"/>
  <c r="W40" i="16" s="1"/>
  <c r="BN34" i="15"/>
  <c r="BN27" i="14"/>
  <c r="BN9" i="28" s="1"/>
  <c r="BN49" i="15"/>
  <c r="BN12" i="14"/>
  <c r="BQ3" i="40"/>
  <c r="BQ3" i="37"/>
  <c r="BQ3" i="34"/>
  <c r="BQ3" i="31"/>
  <c r="BQ3" i="28"/>
  <c r="BQ3" i="22"/>
  <c r="BQ3" i="21"/>
  <c r="BQ3" i="20"/>
  <c r="BQ3" i="19"/>
  <c r="BQ3" i="16"/>
  <c r="BQ3" i="17"/>
  <c r="BQ3" i="18"/>
  <c r="BQ3" i="14"/>
  <c r="BQ3" i="15"/>
  <c r="BQ3" i="13"/>
  <c r="BQ3" i="12"/>
  <c r="BQ3" i="11"/>
  <c r="BQ3" i="10"/>
  <c r="BQ3" i="8"/>
  <c r="BQ3" i="9"/>
  <c r="BQ3" i="7"/>
  <c r="BQ59" i="6"/>
  <c r="BQ79" i="6"/>
  <c r="BQ99" i="6"/>
  <c r="BQ3" i="6"/>
  <c r="BQ39" i="6"/>
  <c r="H24" i="6"/>
  <c r="BQ14" i="37"/>
  <c r="BQ64" i="12"/>
  <c r="BQ76" i="12"/>
  <c r="BQ77" i="12" s="1"/>
  <c r="AC18" i="38" s="1"/>
  <c r="BQ72" i="12"/>
  <c r="H18" i="12"/>
  <c r="BQ13" i="21"/>
  <c r="S26" i="33" s="1"/>
  <c r="BP2" i="40"/>
  <c r="BP2" i="37"/>
  <c r="BP2" i="34"/>
  <c r="BP2" i="31"/>
  <c r="BP2" i="28"/>
  <c r="BP2" i="22"/>
  <c r="BP60" i="20"/>
  <c r="BP61" i="20" s="1"/>
  <c r="BP67" i="20" s="1"/>
  <c r="BP2" i="20"/>
  <c r="BP2" i="19"/>
  <c r="BP2" i="18"/>
  <c r="BP2" i="17"/>
  <c r="BP2" i="21"/>
  <c r="BP2" i="16"/>
  <c r="BP2" i="14"/>
  <c r="BP2" i="13"/>
  <c r="BP2" i="15"/>
  <c r="BP2" i="10"/>
  <c r="BP2" i="9"/>
  <c r="BP2" i="12"/>
  <c r="BP2" i="11"/>
  <c r="BP2" i="7"/>
  <c r="BP233" i="6"/>
  <c r="BP235" i="6" s="1"/>
  <c r="BP21" i="17" s="1"/>
  <c r="BP209" i="6"/>
  <c r="BP2" i="8"/>
  <c r="BP319" i="6"/>
  <c r="BP321" i="6" s="1"/>
  <c r="BP313" i="6"/>
  <c r="BQ314" i="6" s="1"/>
  <c r="BP241" i="6"/>
  <c r="BP243" i="6" s="1"/>
  <c r="BP20" i="16" s="1"/>
  <c r="BP282" i="6"/>
  <c r="BP284" i="6" s="1"/>
  <c r="BP276" i="6" s="1"/>
  <c r="BP277" i="6" s="1"/>
  <c r="BP270" i="6" s="1"/>
  <c r="BP52" i="6"/>
  <c r="BP182" i="6"/>
  <c r="BP184" i="6" s="1"/>
  <c r="BP189" i="6" s="1"/>
  <c r="BP190" i="6" s="1"/>
  <c r="BP194" i="6" s="1"/>
  <c r="BP147" i="6"/>
  <c r="BP72" i="6"/>
  <c r="BP120" i="6"/>
  <c r="BP122" i="6" s="1"/>
  <c r="BP127" i="6" s="1"/>
  <c r="BP128" i="6" s="1"/>
  <c r="BP132" i="6" s="1"/>
  <c r="BP176" i="6"/>
  <c r="BP177" i="6" s="1"/>
  <c r="BP114" i="6"/>
  <c r="BP115" i="6" s="1"/>
  <c r="BP92" i="6"/>
  <c r="BP2" i="6"/>
  <c r="BP249" i="6"/>
  <c r="BP251" i="6" s="1"/>
  <c r="BP21" i="18" s="1"/>
  <c r="BP32" i="6"/>
  <c r="BP108" i="6"/>
  <c r="BO8" i="37"/>
  <c r="BO34" i="10"/>
  <c r="BO21" i="10"/>
  <c r="BO41" i="10"/>
  <c r="BO43" i="10" s="1"/>
  <c r="BO25" i="14" s="1"/>
  <c r="BO26" i="14" s="1"/>
  <c r="BO16" i="12"/>
  <c r="BO203" i="6"/>
  <c r="BO224" i="6"/>
  <c r="Y28" i="16"/>
  <c r="Y20" i="34" s="1"/>
  <c r="Y14" i="16"/>
  <c r="BQ74" i="6"/>
  <c r="BN75" i="6" s="1"/>
  <c r="BQ81" i="6"/>
  <c r="BO82" i="6" s="1"/>
  <c r="BQ87" i="6"/>
  <c r="BN88" i="6" s="1"/>
  <c r="K26" i="32"/>
  <c r="J26" i="32"/>
  <c r="K17" i="32"/>
  <c r="K18" i="32"/>
  <c r="K19" i="38"/>
  <c r="L9" i="32"/>
  <c r="L18" i="32"/>
  <c r="L19" i="38"/>
  <c r="L26" i="32"/>
  <c r="L12" i="38"/>
  <c r="L8" i="32"/>
  <c r="M8" i="32"/>
  <c r="L10" i="32"/>
  <c r="L14" i="32"/>
  <c r="L17" i="38"/>
  <c r="L17" i="32"/>
  <c r="L10" i="38"/>
  <c r="M26" i="32"/>
  <c r="M18" i="32"/>
  <c r="M17" i="38"/>
  <c r="J8" i="32"/>
  <c r="M10" i="38"/>
  <c r="M16" i="32"/>
  <c r="M17" i="32"/>
  <c r="M19" i="38"/>
  <c r="J19" i="38"/>
  <c r="M9" i="32"/>
  <c r="M12" i="38"/>
  <c r="M15" i="38"/>
  <c r="N26" i="32"/>
  <c r="J12" i="38"/>
  <c r="M14" i="32"/>
  <c r="N19" i="38"/>
  <c r="M10" i="32"/>
  <c r="N10" i="38"/>
  <c r="P19" i="38"/>
  <c r="S19" i="38"/>
  <c r="O26" i="32"/>
  <c r="O19" i="38"/>
  <c r="R26" i="32"/>
  <c r="R19" i="38"/>
  <c r="J17" i="38"/>
  <c r="S26" i="32"/>
  <c r="J15" i="38"/>
  <c r="J10" i="32"/>
  <c r="P26" i="32"/>
  <c r="J9" i="32"/>
  <c r="Q19" i="38"/>
  <c r="Q26" i="32"/>
  <c r="T26" i="32"/>
  <c r="T19" i="38"/>
  <c r="V19" i="38"/>
  <c r="J16" i="32"/>
  <c r="J14" i="32"/>
  <c r="U19" i="38"/>
  <c r="U26" i="32"/>
  <c r="V26" i="32"/>
  <c r="J17" i="32"/>
  <c r="J18" i="32"/>
  <c r="K9" i="32"/>
  <c r="Z19" i="38"/>
  <c r="W19" i="38"/>
  <c r="W26" i="32"/>
  <c r="X19" i="38"/>
  <c r="X26" i="32"/>
  <c r="Y19" i="38"/>
  <c r="AB26" i="32"/>
  <c r="AA26" i="32"/>
  <c r="AA19" i="38"/>
  <c r="Z26" i="32"/>
  <c r="Y26" i="32"/>
  <c r="AB19" i="38"/>
  <c r="AC26" i="32"/>
  <c r="K16" i="32"/>
  <c r="BL35" i="6"/>
  <c r="X16" i="37"/>
  <c r="X63" i="12"/>
  <c r="X65" i="12" s="1"/>
  <c r="N15" i="38" s="1"/>
  <c r="X71" i="12"/>
  <c r="X73" i="12" s="1"/>
  <c r="BQ82" i="6" l="1"/>
  <c r="BP82" i="6"/>
  <c r="BO49" i="15"/>
  <c r="BO12" i="14"/>
  <c r="BO34" i="15"/>
  <c r="BO27" i="14"/>
  <c r="H79" i="6"/>
  <c r="H39" i="6"/>
  <c r="H99" i="6"/>
  <c r="H59" i="6"/>
  <c r="J95" i="6"/>
  <c r="K95" i="6"/>
  <c r="L95" i="6"/>
  <c r="N95" i="6"/>
  <c r="M95" i="6"/>
  <c r="P95" i="6"/>
  <c r="O95" i="6"/>
  <c r="R95" i="6"/>
  <c r="Q95" i="6"/>
  <c r="T95" i="6"/>
  <c r="V95" i="6"/>
  <c r="U95" i="6"/>
  <c r="X95" i="6"/>
  <c r="Y95" i="6"/>
  <c r="W95" i="6"/>
  <c r="AA95" i="6"/>
  <c r="Z95" i="6"/>
  <c r="AC95" i="6"/>
  <c r="AB95" i="6"/>
  <c r="AE95" i="6"/>
  <c r="AD95" i="6"/>
  <c r="AG95" i="6"/>
  <c r="AF95" i="6"/>
  <c r="AJ95" i="6"/>
  <c r="AH95" i="6"/>
  <c r="AI95" i="6"/>
  <c r="AK95" i="6"/>
  <c r="AL95" i="6"/>
  <c r="AM95" i="6"/>
  <c r="AN95" i="6"/>
  <c r="AO95" i="6"/>
  <c r="AP95" i="6"/>
  <c r="AQ95" i="6"/>
  <c r="AR95" i="6"/>
  <c r="AS95" i="6"/>
  <c r="AT95" i="6"/>
  <c r="AU95" i="6"/>
  <c r="AV95" i="6"/>
  <c r="AW95" i="6"/>
  <c r="AX95" i="6"/>
  <c r="AZ95" i="6"/>
  <c r="BB95" i="6"/>
  <c r="AY95" i="6"/>
  <c r="BC95" i="6"/>
  <c r="BA95" i="6"/>
  <c r="BE95" i="6"/>
  <c r="BD95" i="6"/>
  <c r="BF95" i="6"/>
  <c r="BG95" i="6"/>
  <c r="BH95" i="6"/>
  <c r="BI95" i="6"/>
  <c r="BJ95" i="6"/>
  <c r="BK95" i="6"/>
  <c r="BM95" i="6"/>
  <c r="BQ40" i="12"/>
  <c r="BQ32" i="12"/>
  <c r="BQ13" i="10"/>
  <c r="BQ14" i="10" s="1"/>
  <c r="H291" i="6"/>
  <c r="X11" i="37"/>
  <c r="X20" i="17"/>
  <c r="X22" i="17" s="1"/>
  <c r="X13" i="15"/>
  <c r="X14" i="15" s="1"/>
  <c r="X21" i="13"/>
  <c r="X23" i="13" s="1"/>
  <c r="X39" i="12"/>
  <c r="AD41" i="12" s="1"/>
  <c r="X48" i="12"/>
  <c r="X50" i="12" s="1"/>
  <c r="X17" i="9"/>
  <c r="X18" i="9" s="1"/>
  <c r="H9" i="39"/>
  <c r="H9" i="38"/>
  <c r="H9" i="37"/>
  <c r="H9" i="26"/>
  <c r="H17" i="12"/>
  <c r="H22" i="10"/>
  <c r="H42" i="10"/>
  <c r="BO75" i="6"/>
  <c r="H14" i="38"/>
  <c r="H14" i="39"/>
  <c r="H14" i="37"/>
  <c r="H14" i="26"/>
  <c r="H64" i="12"/>
  <c r="H72" i="12"/>
  <c r="H76" i="12"/>
  <c r="AB9" i="29"/>
  <c r="S8" i="39"/>
  <c r="X21" i="19"/>
  <c r="X43" i="15"/>
  <c r="X45" i="15" s="1"/>
  <c r="X21" i="15"/>
  <c r="W45" i="16"/>
  <c r="W46" i="16" s="1"/>
  <c r="W32" i="16"/>
  <c r="W41" i="16"/>
  <c r="BP75" i="6"/>
  <c r="BQ18" i="37"/>
  <c r="BQ30" i="13"/>
  <c r="BQ84" i="12"/>
  <c r="BQ22" i="13"/>
  <c r="BQ62" i="12"/>
  <c r="J18" i="26"/>
  <c r="K18" i="39"/>
  <c r="H77" i="12"/>
  <c r="BQ2" i="40"/>
  <c r="BQ2" i="37"/>
  <c r="BQ2" i="34"/>
  <c r="BQ2" i="31"/>
  <c r="BQ2" i="28"/>
  <c r="BQ2" i="21"/>
  <c r="BQ2" i="22"/>
  <c r="BQ60" i="20"/>
  <c r="BQ2" i="20"/>
  <c r="BQ2" i="19"/>
  <c r="BQ2" i="18"/>
  <c r="BQ2" i="17"/>
  <c r="BQ2" i="16"/>
  <c r="BQ2" i="15"/>
  <c r="BQ2" i="14"/>
  <c r="BQ2" i="13"/>
  <c r="BQ2" i="10"/>
  <c r="BQ2" i="12"/>
  <c r="BQ2" i="8"/>
  <c r="BQ2" i="11"/>
  <c r="BQ2" i="7"/>
  <c r="BQ233" i="6"/>
  <c r="BQ235" i="6" s="1"/>
  <c r="BQ319" i="6"/>
  <c r="BQ321" i="6" s="1"/>
  <c r="BQ313" i="6"/>
  <c r="BQ241" i="6"/>
  <c r="BQ243" i="6" s="1"/>
  <c r="BQ182" i="6"/>
  <c r="BQ184" i="6" s="1"/>
  <c r="BQ282" i="6"/>
  <c r="BQ284" i="6" s="1"/>
  <c r="BQ2" i="9"/>
  <c r="BQ249" i="6"/>
  <c r="BQ251" i="6" s="1"/>
  <c r="BQ147" i="6"/>
  <c r="BQ72" i="6"/>
  <c r="BQ120" i="6"/>
  <c r="BQ122" i="6" s="1"/>
  <c r="BQ176" i="6"/>
  <c r="BQ177" i="6" s="1"/>
  <c r="BQ114" i="6"/>
  <c r="BQ115" i="6" s="1"/>
  <c r="BQ92" i="6"/>
  <c r="S95" i="6" s="1"/>
  <c r="BQ209" i="6"/>
  <c r="BQ2" i="6"/>
  <c r="BQ52" i="6"/>
  <c r="BQ32" i="6"/>
  <c r="BQ61" i="20"/>
  <c r="N26" i="24"/>
  <c r="J48" i="6"/>
  <c r="K48" i="6"/>
  <c r="M48" i="6"/>
  <c r="O48" i="6"/>
  <c r="L48" i="6"/>
  <c r="N48" i="6"/>
  <c r="Q48" i="6"/>
  <c r="P48" i="6"/>
  <c r="R48" i="6"/>
  <c r="V48" i="6"/>
  <c r="S48" i="6"/>
  <c r="T48" i="6"/>
  <c r="U48" i="6"/>
  <c r="Z48" i="6"/>
  <c r="W48" i="6"/>
  <c r="X48" i="6"/>
  <c r="Y48" i="6"/>
  <c r="AA48" i="6"/>
  <c r="AC48" i="6"/>
  <c r="AD48" i="6"/>
  <c r="AB48" i="6"/>
  <c r="AE48" i="6"/>
  <c r="AH48" i="6"/>
  <c r="AF48" i="6"/>
  <c r="AJ48" i="6"/>
  <c r="AK48" i="6"/>
  <c r="AG48" i="6"/>
  <c r="AI48" i="6"/>
  <c r="AL48" i="6"/>
  <c r="AM48" i="6"/>
  <c r="AN48" i="6"/>
  <c r="AO48" i="6"/>
  <c r="AQ48" i="6"/>
  <c r="AP48" i="6"/>
  <c r="AT48" i="6"/>
  <c r="AR48" i="6"/>
  <c r="AS48" i="6"/>
  <c r="AU48" i="6"/>
  <c r="AV48" i="6"/>
  <c r="AW48" i="6"/>
  <c r="AX48" i="6"/>
  <c r="AZ48" i="6"/>
  <c r="AY48" i="6"/>
  <c r="BA48" i="6"/>
  <c r="BC48" i="6"/>
  <c r="BB48" i="6"/>
  <c r="BD48" i="6"/>
  <c r="BE48" i="6"/>
  <c r="BH48" i="6"/>
  <c r="BF48" i="6"/>
  <c r="BI48" i="6"/>
  <c r="BG48" i="6"/>
  <c r="BL48" i="6"/>
  <c r="BJ48" i="6"/>
  <c r="BK48" i="6"/>
  <c r="BM48" i="6"/>
  <c r="BN48" i="6"/>
  <c r="BP48" i="6"/>
  <c r="K88" i="6"/>
  <c r="L88" i="6"/>
  <c r="N88" i="6"/>
  <c r="M88" i="6"/>
  <c r="P88" i="6"/>
  <c r="O88" i="6"/>
  <c r="Q88" i="6"/>
  <c r="S88" i="6"/>
  <c r="R88" i="6"/>
  <c r="U88" i="6"/>
  <c r="T88" i="6"/>
  <c r="W88" i="6"/>
  <c r="V88" i="6"/>
  <c r="Y88" i="6"/>
  <c r="X88" i="6"/>
  <c r="AA88" i="6"/>
  <c r="Z88" i="6"/>
  <c r="AB88" i="6"/>
  <c r="AC88" i="6"/>
  <c r="AF88" i="6"/>
  <c r="AD88" i="6"/>
  <c r="AE88" i="6"/>
  <c r="AG88" i="6"/>
  <c r="AH88" i="6"/>
  <c r="AI88" i="6"/>
  <c r="AM88" i="6"/>
  <c r="AL88" i="6"/>
  <c r="AJ88" i="6"/>
  <c r="AK88" i="6"/>
  <c r="AN88" i="6"/>
  <c r="AQ88" i="6"/>
  <c r="AO88" i="6"/>
  <c r="AP88" i="6"/>
  <c r="AR88" i="6"/>
  <c r="AS88" i="6"/>
  <c r="AT88" i="6"/>
  <c r="AV88" i="6"/>
  <c r="AU88" i="6"/>
  <c r="AX88" i="6"/>
  <c r="AZ88" i="6"/>
  <c r="AW88" i="6"/>
  <c r="BB88" i="6"/>
  <c r="AY88" i="6"/>
  <c r="BD88" i="6"/>
  <c r="BC88" i="6"/>
  <c r="BA88" i="6"/>
  <c r="BE88" i="6"/>
  <c r="BF88" i="6"/>
  <c r="BG88" i="6"/>
  <c r="BJ88" i="6"/>
  <c r="BH88" i="6"/>
  <c r="BL88" i="6"/>
  <c r="BI88" i="6"/>
  <c r="BO88" i="6"/>
  <c r="BM88" i="6"/>
  <c r="BK88" i="6"/>
  <c r="BP141" i="6"/>
  <c r="BP162" i="6"/>
  <c r="BQ75" i="6"/>
  <c r="W48" i="17"/>
  <c r="W34" i="17"/>
  <c r="W35" i="17" s="1"/>
  <c r="W13" i="17" s="1"/>
  <c r="W15" i="17" s="1"/>
  <c r="J42" i="6"/>
  <c r="L42" i="6"/>
  <c r="K42" i="6"/>
  <c r="M42" i="6"/>
  <c r="N42" i="6"/>
  <c r="O42" i="6"/>
  <c r="P42" i="6"/>
  <c r="R42" i="6"/>
  <c r="Q42" i="6"/>
  <c r="T42" i="6"/>
  <c r="S42" i="6"/>
  <c r="U42" i="6"/>
  <c r="V42" i="6"/>
  <c r="W42" i="6"/>
  <c r="X42" i="6"/>
  <c r="Y42" i="6"/>
  <c r="AA42" i="6"/>
  <c r="Z42" i="6"/>
  <c r="AB42" i="6"/>
  <c r="AC42" i="6"/>
  <c r="AD42" i="6"/>
  <c r="AE42" i="6"/>
  <c r="AG42" i="6"/>
  <c r="AF42" i="6"/>
  <c r="AH42" i="6"/>
  <c r="AJ42" i="6"/>
  <c r="AI42" i="6"/>
  <c r="AK42" i="6"/>
  <c r="AL42" i="6"/>
  <c r="AM42" i="6"/>
  <c r="AN42" i="6"/>
  <c r="AQ42" i="6"/>
  <c r="AO42" i="6"/>
  <c r="AP42" i="6"/>
  <c r="AR42" i="6"/>
  <c r="AS42" i="6"/>
  <c r="AT42" i="6"/>
  <c r="AU42" i="6"/>
  <c r="AV42" i="6"/>
  <c r="AW42" i="6"/>
  <c r="AX42" i="6"/>
  <c r="BB42" i="6"/>
  <c r="AY42" i="6"/>
  <c r="BA42" i="6"/>
  <c r="AZ42" i="6"/>
  <c r="BE42" i="6"/>
  <c r="BC42" i="6"/>
  <c r="BD42" i="6"/>
  <c r="BF42" i="6"/>
  <c r="BG42" i="6"/>
  <c r="BH42" i="6"/>
  <c r="BI42" i="6"/>
  <c r="BJ42" i="6"/>
  <c r="BK42" i="6"/>
  <c r="BM42" i="6"/>
  <c r="BL42" i="6"/>
  <c r="BN42" i="6"/>
  <c r="BQ102" i="6"/>
  <c r="BO48" i="6"/>
  <c r="X17" i="37"/>
  <c r="Y70" i="12"/>
  <c r="X17" i="11"/>
  <c r="X18" i="11" s="1"/>
  <c r="X15" i="37"/>
  <c r="Y60" i="12"/>
  <c r="N17" i="38"/>
  <c r="K82" i="6"/>
  <c r="M82" i="6"/>
  <c r="L82" i="6"/>
  <c r="O82" i="6"/>
  <c r="N82" i="6"/>
  <c r="P82" i="6"/>
  <c r="Q82" i="6"/>
  <c r="R82" i="6"/>
  <c r="S82" i="6"/>
  <c r="T82" i="6"/>
  <c r="U82" i="6"/>
  <c r="V82" i="6"/>
  <c r="W82" i="6"/>
  <c r="X82" i="6"/>
  <c r="Y82" i="6"/>
  <c r="Z82" i="6"/>
  <c r="AB82" i="6"/>
  <c r="AC82" i="6"/>
  <c r="AA82" i="6"/>
  <c r="AF82" i="6"/>
  <c r="AD82" i="6"/>
  <c r="AE82" i="6"/>
  <c r="AH82" i="6"/>
  <c r="AG82" i="6"/>
  <c r="AI82" i="6"/>
  <c r="AJ82" i="6"/>
  <c r="AK82" i="6"/>
  <c r="AN82" i="6"/>
  <c r="AL82" i="6"/>
  <c r="AM82" i="6"/>
  <c r="AO82" i="6"/>
  <c r="AP82" i="6"/>
  <c r="AQ82" i="6"/>
  <c r="AR82" i="6"/>
  <c r="AU82" i="6"/>
  <c r="AS82" i="6"/>
  <c r="AT82" i="6"/>
  <c r="AV82" i="6"/>
  <c r="AW82" i="6"/>
  <c r="AX82" i="6"/>
  <c r="AY82" i="6"/>
  <c r="AZ82" i="6"/>
  <c r="BA82" i="6"/>
  <c r="BC82" i="6"/>
  <c r="BB82" i="6"/>
  <c r="BD82" i="6"/>
  <c r="BF82" i="6"/>
  <c r="BE82" i="6"/>
  <c r="BG82" i="6"/>
  <c r="BH82" i="6"/>
  <c r="BI82" i="6"/>
  <c r="BJ82" i="6"/>
  <c r="BM82" i="6"/>
  <c r="BK82" i="6"/>
  <c r="BL82" i="6"/>
  <c r="BP203" i="6"/>
  <c r="BP224" i="6"/>
  <c r="W29" i="18"/>
  <c r="W14" i="18"/>
  <c r="J35" i="6"/>
  <c r="K35" i="6"/>
  <c r="N35" i="6"/>
  <c r="L35" i="6"/>
  <c r="O35" i="6"/>
  <c r="M35" i="6"/>
  <c r="R35" i="6"/>
  <c r="P35" i="6"/>
  <c r="Q35" i="6"/>
  <c r="U35" i="6"/>
  <c r="S35" i="6"/>
  <c r="T35" i="6"/>
  <c r="V35" i="6"/>
  <c r="W35" i="6"/>
  <c r="X35" i="6"/>
  <c r="Y35" i="6"/>
  <c r="AA35" i="6"/>
  <c r="Z35" i="6"/>
  <c r="AC35" i="6"/>
  <c r="AB35" i="6"/>
  <c r="AD35" i="6"/>
  <c r="AG35" i="6"/>
  <c r="AE35" i="6"/>
  <c r="AF35" i="6"/>
  <c r="AH35" i="6"/>
  <c r="AI35" i="6"/>
  <c r="AJ35" i="6"/>
  <c r="AK35" i="6"/>
  <c r="AN35" i="6"/>
  <c r="AL35" i="6"/>
  <c r="AM35" i="6"/>
  <c r="AP35" i="6"/>
  <c r="AO35" i="6"/>
  <c r="AQ35" i="6"/>
  <c r="AR35" i="6"/>
  <c r="AS35" i="6"/>
  <c r="AT35" i="6"/>
  <c r="AU35" i="6"/>
  <c r="AW35" i="6"/>
  <c r="AV35" i="6"/>
  <c r="AY35" i="6"/>
  <c r="AZ35" i="6"/>
  <c r="AX35" i="6"/>
  <c r="BB35" i="6"/>
  <c r="BA35" i="6"/>
  <c r="BD35" i="6"/>
  <c r="BC35" i="6"/>
  <c r="BF35" i="6"/>
  <c r="BE35" i="6"/>
  <c r="BG35" i="6"/>
  <c r="BH35" i="6"/>
  <c r="BK35" i="6"/>
  <c r="BI35" i="6"/>
  <c r="BM35" i="6"/>
  <c r="BJ35" i="6"/>
  <c r="BP35" i="6"/>
  <c r="BN35" i="6"/>
  <c r="N18" i="26"/>
  <c r="BQ88" i="6"/>
  <c r="BP88" i="6"/>
  <c r="K75" i="6"/>
  <c r="L75" i="6"/>
  <c r="M75" i="6"/>
  <c r="N75" i="6"/>
  <c r="P75" i="6"/>
  <c r="O75" i="6"/>
  <c r="Q75" i="6"/>
  <c r="R75" i="6"/>
  <c r="T75" i="6"/>
  <c r="S75" i="6"/>
  <c r="U75" i="6"/>
  <c r="V75" i="6"/>
  <c r="X75" i="6"/>
  <c r="W75" i="6"/>
  <c r="Y75" i="6"/>
  <c r="Z75" i="6"/>
  <c r="AB75" i="6"/>
  <c r="AC75" i="6"/>
  <c r="AA75" i="6"/>
  <c r="AD75" i="6"/>
  <c r="AE75" i="6"/>
  <c r="AF75" i="6"/>
  <c r="AG75" i="6"/>
  <c r="AH75" i="6"/>
  <c r="AI75" i="6"/>
  <c r="AK75" i="6"/>
  <c r="AJ75" i="6"/>
  <c r="AM75" i="6"/>
  <c r="AL75" i="6"/>
  <c r="AN75" i="6"/>
  <c r="AO75" i="6"/>
  <c r="AP75" i="6"/>
  <c r="AQ75" i="6"/>
  <c r="AR75" i="6"/>
  <c r="AS75" i="6"/>
  <c r="AT75" i="6"/>
  <c r="AU75" i="6"/>
  <c r="AW75" i="6"/>
  <c r="AV75" i="6"/>
  <c r="AZ75" i="6"/>
  <c r="AX75" i="6"/>
  <c r="BB75" i="6"/>
  <c r="AY75" i="6"/>
  <c r="BC75" i="6"/>
  <c r="BD75" i="6"/>
  <c r="BA75" i="6"/>
  <c r="BE75" i="6"/>
  <c r="BF75" i="6"/>
  <c r="BG75" i="6"/>
  <c r="BH75" i="6"/>
  <c r="BJ75" i="6"/>
  <c r="BI75" i="6"/>
  <c r="BK75" i="6"/>
  <c r="BM75" i="6"/>
  <c r="BL75" i="6"/>
  <c r="BP67" i="6"/>
  <c r="BP54" i="6"/>
  <c r="BP61" i="6"/>
  <c r="W33" i="18"/>
  <c r="W46" i="18"/>
  <c r="W47" i="18" s="1"/>
  <c r="W42" i="18"/>
  <c r="J108" i="6"/>
  <c r="K108" i="6"/>
  <c r="M108" i="6"/>
  <c r="L108" i="6"/>
  <c r="N108" i="6"/>
  <c r="O108" i="6"/>
  <c r="R108" i="6"/>
  <c r="P108" i="6"/>
  <c r="Q108" i="6"/>
  <c r="T108" i="6"/>
  <c r="S108" i="6"/>
  <c r="U108" i="6"/>
  <c r="W108" i="6"/>
  <c r="V108" i="6"/>
  <c r="X108" i="6"/>
  <c r="Y108" i="6"/>
  <c r="Z108" i="6"/>
  <c r="AA108" i="6"/>
  <c r="AB108" i="6"/>
  <c r="AC108" i="6"/>
  <c r="AD108" i="6"/>
  <c r="AE108" i="6"/>
  <c r="AG108" i="6"/>
  <c r="AF108" i="6"/>
  <c r="AH108" i="6"/>
  <c r="AJ108" i="6"/>
  <c r="AL108" i="6"/>
  <c r="AI108" i="6"/>
  <c r="AM108" i="6"/>
  <c r="AK108" i="6"/>
  <c r="AO108" i="6"/>
  <c r="AN108" i="6"/>
  <c r="AP108" i="6"/>
  <c r="AQ108" i="6"/>
  <c r="AS108" i="6"/>
  <c r="AR108" i="6"/>
  <c r="AT108" i="6"/>
  <c r="AU108" i="6"/>
  <c r="AW108" i="6"/>
  <c r="AV108" i="6"/>
  <c r="AX108" i="6"/>
  <c r="AY108" i="6"/>
  <c r="BB108" i="6"/>
  <c r="BA108" i="6"/>
  <c r="AZ108" i="6"/>
  <c r="BC108" i="6"/>
  <c r="BE108" i="6"/>
  <c r="BD108" i="6"/>
  <c r="BF108" i="6"/>
  <c r="BI108" i="6"/>
  <c r="BG108" i="6"/>
  <c r="BH108" i="6"/>
  <c r="BK108" i="6"/>
  <c r="BJ108" i="6"/>
  <c r="BL108" i="6"/>
  <c r="BM108" i="6"/>
  <c r="BN108" i="6"/>
  <c r="BO108" i="6"/>
  <c r="BQ48" i="6"/>
  <c r="BQ35" i="6"/>
  <c r="BN82" i="6"/>
  <c r="BO42" i="6"/>
  <c r="BQ26" i="31"/>
  <c r="BQ29" i="9"/>
  <c r="BO19" i="37"/>
  <c r="BP83" i="12"/>
  <c r="BP85" i="12" s="1"/>
  <c r="J102" i="6"/>
  <c r="K102" i="6"/>
  <c r="M102" i="6"/>
  <c r="L102" i="6"/>
  <c r="N102" i="6"/>
  <c r="O102" i="6"/>
  <c r="P102" i="6"/>
  <c r="Q102" i="6"/>
  <c r="R102" i="6"/>
  <c r="S102" i="6"/>
  <c r="V102" i="6"/>
  <c r="U102" i="6"/>
  <c r="T102" i="6"/>
  <c r="W102" i="6"/>
  <c r="X102" i="6"/>
  <c r="AA102" i="6"/>
  <c r="Z102" i="6"/>
  <c r="Y102" i="6"/>
  <c r="AC102" i="6"/>
  <c r="AB102" i="6"/>
  <c r="AD102" i="6"/>
  <c r="AE102" i="6"/>
  <c r="AF102" i="6"/>
  <c r="AG102" i="6"/>
  <c r="AJ102" i="6"/>
  <c r="AH102" i="6"/>
  <c r="AI102" i="6"/>
  <c r="AK102" i="6"/>
  <c r="AL102" i="6"/>
  <c r="AM102" i="6"/>
  <c r="AN102" i="6"/>
  <c r="AO102" i="6"/>
  <c r="AP102" i="6"/>
  <c r="AR102" i="6"/>
  <c r="AQ102" i="6"/>
  <c r="AS102" i="6"/>
  <c r="AU102" i="6"/>
  <c r="AT102" i="6"/>
  <c r="AX102" i="6"/>
  <c r="AV102" i="6"/>
  <c r="AW102" i="6"/>
  <c r="AZ102" i="6"/>
  <c r="AY102" i="6"/>
  <c r="BA102" i="6"/>
  <c r="BB102" i="6"/>
  <c r="BC102" i="6"/>
  <c r="BD102" i="6"/>
  <c r="BF102" i="6"/>
  <c r="BE102" i="6"/>
  <c r="BG102" i="6"/>
  <c r="BH102" i="6"/>
  <c r="BJ102" i="6"/>
  <c r="BK102" i="6"/>
  <c r="BI102" i="6"/>
  <c r="BM102" i="6"/>
  <c r="BN102" i="6"/>
  <c r="BL102" i="6"/>
  <c r="BP102" i="6"/>
  <c r="BP8" i="37"/>
  <c r="BP16" i="12"/>
  <c r="BP34" i="10"/>
  <c r="BP21" i="10"/>
  <c r="BP41" i="10"/>
  <c r="BP43" i="10" s="1"/>
  <c r="BP25" i="14" s="1"/>
  <c r="BP26" i="14" s="1"/>
  <c r="S18" i="39"/>
  <c r="Z22" i="15"/>
  <c r="Y28" i="10"/>
  <c r="BQ108" i="6"/>
  <c r="BP95" i="6"/>
  <c r="S2" i="39" l="1"/>
  <c r="S2" i="42"/>
  <c r="S2" i="36"/>
  <c r="S2" i="33"/>
  <c r="S2" i="30"/>
  <c r="X10" i="31"/>
  <c r="Y41" i="15"/>
  <c r="N10" i="32"/>
  <c r="O3" i="42"/>
  <c r="O3" i="39"/>
  <c r="O3" i="36"/>
  <c r="O3" i="33"/>
  <c r="O3" i="30"/>
  <c r="L4" i="42"/>
  <c r="L4" i="39"/>
  <c r="L4" i="36"/>
  <c r="L4" i="30"/>
  <c r="L4" i="33"/>
  <c r="AA2" i="41"/>
  <c r="AA2" i="38"/>
  <c r="AA2" i="35"/>
  <c r="AA2" i="32"/>
  <c r="AA2" i="29"/>
  <c r="U2" i="38"/>
  <c r="U2" i="41"/>
  <c r="U2" i="35"/>
  <c r="U2" i="32"/>
  <c r="U2" i="29"/>
  <c r="M2" i="41"/>
  <c r="M2" i="38"/>
  <c r="M2" i="35"/>
  <c r="M2" i="32"/>
  <c r="M2" i="29"/>
  <c r="V3" i="41"/>
  <c r="V3" i="38"/>
  <c r="V3" i="35"/>
  <c r="V3" i="32"/>
  <c r="V3" i="29"/>
  <c r="O3" i="41"/>
  <c r="O3" i="38"/>
  <c r="O3" i="35"/>
  <c r="O3" i="32"/>
  <c r="O3" i="29"/>
  <c r="V4" i="41"/>
  <c r="V4" i="38"/>
  <c r="V4" i="35"/>
  <c r="V4" i="32"/>
  <c r="V4" i="29"/>
  <c r="P4" i="41"/>
  <c r="P4" i="38"/>
  <c r="P4" i="35"/>
  <c r="P4" i="32"/>
  <c r="P4" i="29"/>
  <c r="K4" i="26"/>
  <c r="K4" i="25"/>
  <c r="K4" i="24"/>
  <c r="K4" i="23"/>
  <c r="X29" i="15"/>
  <c r="X10" i="12"/>
  <c r="X11" i="12" s="1"/>
  <c r="N2" i="39"/>
  <c r="N2" i="42"/>
  <c r="N2" i="36"/>
  <c r="N2" i="33"/>
  <c r="N2" i="30"/>
  <c r="N3" i="42"/>
  <c r="N3" i="39"/>
  <c r="N3" i="36"/>
  <c r="N3" i="30"/>
  <c r="N3" i="33"/>
  <c r="S4" i="42"/>
  <c r="S4" i="39"/>
  <c r="S4" i="36"/>
  <c r="S4" i="33"/>
  <c r="S4" i="30"/>
  <c r="M4" i="42"/>
  <c r="M4" i="39"/>
  <c r="M4" i="36"/>
  <c r="M4" i="33"/>
  <c r="M4" i="30"/>
  <c r="AC2" i="41"/>
  <c r="AC2" i="38"/>
  <c r="AC2" i="35"/>
  <c r="AC2" i="32"/>
  <c r="AC2" i="29"/>
  <c r="S2" i="41"/>
  <c r="S2" i="38"/>
  <c r="S2" i="35"/>
  <c r="S2" i="32"/>
  <c r="S2" i="29"/>
  <c r="L2" i="38"/>
  <c r="L2" i="41"/>
  <c r="L2" i="35"/>
  <c r="L2" i="32"/>
  <c r="L2" i="29"/>
  <c r="W22" i="34"/>
  <c r="AA3" i="38"/>
  <c r="AA3" i="41"/>
  <c r="AA3" i="35"/>
  <c r="AA3" i="32"/>
  <c r="AA3" i="29"/>
  <c r="U3" i="38"/>
  <c r="U3" i="41"/>
  <c r="U3" i="35"/>
  <c r="U3" i="32"/>
  <c r="U3" i="29"/>
  <c r="L3" i="41"/>
  <c r="L3" i="38"/>
  <c r="L3" i="35"/>
  <c r="L3" i="32"/>
  <c r="L3" i="29"/>
  <c r="N3" i="23"/>
  <c r="N3" i="26"/>
  <c r="N3" i="25"/>
  <c r="N3" i="24"/>
  <c r="W4" i="41"/>
  <c r="W4" i="38"/>
  <c r="W4" i="35"/>
  <c r="W4" i="32"/>
  <c r="W4" i="29"/>
  <c r="M4" i="41"/>
  <c r="M4" i="38"/>
  <c r="M4" i="35"/>
  <c r="M4" i="32"/>
  <c r="M4" i="29"/>
  <c r="J4" i="26"/>
  <c r="J4" i="25"/>
  <c r="J4" i="24"/>
  <c r="J4" i="23"/>
  <c r="BQ276" i="6"/>
  <c r="BQ277" i="6" s="1"/>
  <c r="H284" i="6"/>
  <c r="H276" i="6" s="1"/>
  <c r="X12" i="37"/>
  <c r="X12" i="13"/>
  <c r="X13" i="13" s="1"/>
  <c r="Y47" i="12"/>
  <c r="N12" i="38"/>
  <c r="H40" i="12"/>
  <c r="H32" i="12"/>
  <c r="H13" i="10"/>
  <c r="L2" i="42"/>
  <c r="L2" i="39"/>
  <c r="L2" i="36"/>
  <c r="L2" i="33"/>
  <c r="L2" i="30"/>
  <c r="L3" i="42"/>
  <c r="L3" i="39"/>
  <c r="L3" i="36"/>
  <c r="L3" i="33"/>
  <c r="L3" i="30"/>
  <c r="K4" i="42"/>
  <c r="K4" i="39"/>
  <c r="K4" i="36"/>
  <c r="K4" i="33"/>
  <c r="K4" i="30"/>
  <c r="AB2" i="41"/>
  <c r="AB2" i="38"/>
  <c r="AB2" i="35"/>
  <c r="AB2" i="32"/>
  <c r="AB2" i="29"/>
  <c r="T2" i="41"/>
  <c r="T2" i="38"/>
  <c r="T2" i="35"/>
  <c r="T2" i="32"/>
  <c r="T2" i="29"/>
  <c r="K2" i="41"/>
  <c r="K2" i="38"/>
  <c r="K2" i="32"/>
  <c r="K2" i="35"/>
  <c r="K2" i="29"/>
  <c r="M2" i="26"/>
  <c r="M2" i="25"/>
  <c r="M2" i="24"/>
  <c r="M2" i="23"/>
  <c r="AC3" i="38"/>
  <c r="AC3" i="41"/>
  <c r="AC3" i="35"/>
  <c r="AC3" i="32"/>
  <c r="AC3" i="29"/>
  <c r="T3" i="41"/>
  <c r="T3" i="38"/>
  <c r="T3" i="35"/>
  <c r="T3" i="32"/>
  <c r="T3" i="29"/>
  <c r="M3" i="38"/>
  <c r="M3" i="41"/>
  <c r="M3" i="35"/>
  <c r="M3" i="32"/>
  <c r="M3" i="29"/>
  <c r="M3" i="23"/>
  <c r="M3" i="24"/>
  <c r="M3" i="26"/>
  <c r="M3" i="25"/>
  <c r="AC4" i="41"/>
  <c r="AC4" i="38"/>
  <c r="AC4" i="35"/>
  <c r="AC4" i="32"/>
  <c r="AC4" i="29"/>
  <c r="T4" i="41"/>
  <c r="T4" i="38"/>
  <c r="T4" i="35"/>
  <c r="T4" i="32"/>
  <c r="T4" i="29"/>
  <c r="N4" i="41"/>
  <c r="N4" i="38"/>
  <c r="N4" i="35"/>
  <c r="N4" i="32"/>
  <c r="N4" i="29"/>
  <c r="BQ141" i="6"/>
  <c r="BQ162" i="6"/>
  <c r="H115" i="6"/>
  <c r="BQ189" i="6"/>
  <c r="BQ190" i="6" s="1"/>
  <c r="H184" i="6"/>
  <c r="H189" i="6" s="1"/>
  <c r="AD13" i="37"/>
  <c r="AD20" i="18"/>
  <c r="AD22" i="18" s="1"/>
  <c r="AD61" i="12"/>
  <c r="AD49" i="12"/>
  <c r="P13" i="38"/>
  <c r="BQ8" i="37"/>
  <c r="BQ16" i="12"/>
  <c r="BQ21" i="10"/>
  <c r="BQ41" i="10"/>
  <c r="BQ43" i="10" s="1"/>
  <c r="BQ34" i="10"/>
  <c r="J8" i="26"/>
  <c r="J8" i="39"/>
  <c r="L8" i="38"/>
  <c r="K8" i="39"/>
  <c r="H14" i="10"/>
  <c r="AC8" i="38"/>
  <c r="Q2" i="42"/>
  <c r="Q2" i="39"/>
  <c r="Q2" i="36"/>
  <c r="Q2" i="33"/>
  <c r="Q2" i="30"/>
  <c r="K2" i="42"/>
  <c r="K2" i="39"/>
  <c r="K2" i="36"/>
  <c r="K2" i="33"/>
  <c r="K2" i="30"/>
  <c r="M3" i="42"/>
  <c r="M3" i="39"/>
  <c r="M3" i="36"/>
  <c r="M3" i="33"/>
  <c r="M3" i="30"/>
  <c r="Q4" i="39"/>
  <c r="Q4" i="42"/>
  <c r="Q4" i="36"/>
  <c r="Q4" i="33"/>
  <c r="Q4" i="30"/>
  <c r="J4" i="42"/>
  <c r="J4" i="39"/>
  <c r="J4" i="36"/>
  <c r="J4" i="33"/>
  <c r="J4" i="30"/>
  <c r="Z2" i="41"/>
  <c r="Z2" i="38"/>
  <c r="Z2" i="35"/>
  <c r="Z2" i="32"/>
  <c r="Z2" i="29"/>
  <c r="R2" i="41"/>
  <c r="R2" i="38"/>
  <c r="R2" i="35"/>
  <c r="R2" i="32"/>
  <c r="R2" i="29"/>
  <c r="AB3" i="41"/>
  <c r="AB3" i="38"/>
  <c r="AB3" i="35"/>
  <c r="AB3" i="32"/>
  <c r="AB3" i="29"/>
  <c r="S3" i="38"/>
  <c r="S3" i="41"/>
  <c r="S3" i="35"/>
  <c r="S3" i="32"/>
  <c r="S3" i="29"/>
  <c r="K3" i="41"/>
  <c r="K3" i="38"/>
  <c r="K3" i="35"/>
  <c r="K3" i="32"/>
  <c r="K3" i="29"/>
  <c r="H82" i="6"/>
  <c r="K3" i="26"/>
  <c r="K3" i="25"/>
  <c r="K3" i="24"/>
  <c r="K3" i="23"/>
  <c r="AB4" i="41"/>
  <c r="AB4" i="38"/>
  <c r="AB4" i="35"/>
  <c r="AB4" i="32"/>
  <c r="AB4" i="29"/>
  <c r="U4" i="38"/>
  <c r="U4" i="41"/>
  <c r="U4" i="35"/>
  <c r="U4" i="32"/>
  <c r="U4" i="29"/>
  <c r="L4" i="38"/>
  <c r="L4" i="41"/>
  <c r="L4" i="35"/>
  <c r="L4" i="32"/>
  <c r="L4" i="29"/>
  <c r="BQ67" i="20"/>
  <c r="H61" i="20"/>
  <c r="H67" i="20" s="1"/>
  <c r="BQ203" i="6"/>
  <c r="BQ224" i="6"/>
  <c r="H177" i="6"/>
  <c r="BQ20" i="16"/>
  <c r="H243" i="6"/>
  <c r="H20" i="16" s="1"/>
  <c r="W17" i="28"/>
  <c r="X8" i="31"/>
  <c r="Y20" i="13"/>
  <c r="N8" i="32"/>
  <c r="R2" i="39"/>
  <c r="R2" i="42"/>
  <c r="R2" i="36"/>
  <c r="R2" i="33"/>
  <c r="R2" i="30"/>
  <c r="J2" i="39"/>
  <c r="J2" i="42"/>
  <c r="J2" i="36"/>
  <c r="J2" i="33"/>
  <c r="J2" i="30"/>
  <c r="BO9" i="28"/>
  <c r="S3" i="42"/>
  <c r="S3" i="39"/>
  <c r="S3" i="36"/>
  <c r="S3" i="33"/>
  <c r="S3" i="30"/>
  <c r="K3" i="42"/>
  <c r="K3" i="39"/>
  <c r="K3" i="36"/>
  <c r="K3" i="33"/>
  <c r="K3" i="30"/>
  <c r="P4" i="39"/>
  <c r="P4" i="42"/>
  <c r="P4" i="36"/>
  <c r="P4" i="33"/>
  <c r="P4" i="30"/>
  <c r="W18" i="28"/>
  <c r="Y2" i="38"/>
  <c r="Y2" i="41"/>
  <c r="Y2" i="35"/>
  <c r="Y2" i="32"/>
  <c r="Y2" i="29"/>
  <c r="Q2" i="38"/>
  <c r="Q2" i="41"/>
  <c r="Q2" i="35"/>
  <c r="Q2" i="32"/>
  <c r="Q2" i="29"/>
  <c r="L2" i="25"/>
  <c r="L2" i="24"/>
  <c r="L2" i="23"/>
  <c r="L2" i="26"/>
  <c r="Z3" i="41"/>
  <c r="Z3" i="38"/>
  <c r="Z3" i="35"/>
  <c r="Z3" i="32"/>
  <c r="Z3" i="29"/>
  <c r="R3" i="38"/>
  <c r="R3" i="41"/>
  <c r="R3" i="35"/>
  <c r="R3" i="32"/>
  <c r="R3" i="29"/>
  <c r="L3" i="24"/>
  <c r="L3" i="23"/>
  <c r="L3" i="26"/>
  <c r="L3" i="25"/>
  <c r="Z4" i="41"/>
  <c r="Z4" i="38"/>
  <c r="Z4" i="35"/>
  <c r="Z4" i="32"/>
  <c r="Z4" i="29"/>
  <c r="R4" i="41"/>
  <c r="R4" i="38"/>
  <c r="R4" i="35"/>
  <c r="R4" i="32"/>
  <c r="R4" i="29"/>
  <c r="K4" i="41"/>
  <c r="K4" i="38"/>
  <c r="K4" i="35"/>
  <c r="K4" i="32"/>
  <c r="K4" i="29"/>
  <c r="N4" i="26"/>
  <c r="N4" i="25"/>
  <c r="N4" i="24"/>
  <c r="N4" i="23"/>
  <c r="BQ127" i="6"/>
  <c r="BQ128" i="6" s="1"/>
  <c r="H122" i="6"/>
  <c r="H127" i="6" s="1"/>
  <c r="X15" i="15"/>
  <c r="X32" i="15"/>
  <c r="O2" i="39"/>
  <c r="O2" i="42"/>
  <c r="O2" i="36"/>
  <c r="O2" i="33"/>
  <c r="O2" i="30"/>
  <c r="Z8" i="34"/>
  <c r="Z44" i="15"/>
  <c r="R3" i="39"/>
  <c r="R3" i="42"/>
  <c r="R3" i="36"/>
  <c r="R3" i="33"/>
  <c r="R3" i="30"/>
  <c r="J3" i="42"/>
  <c r="J3" i="39"/>
  <c r="J3" i="36"/>
  <c r="J3" i="33"/>
  <c r="J3" i="30"/>
  <c r="H102" i="6"/>
  <c r="R4" i="42"/>
  <c r="R4" i="39"/>
  <c r="R4" i="36"/>
  <c r="R4" i="33"/>
  <c r="R4" i="30"/>
  <c r="W34" i="18"/>
  <c r="W48" i="18"/>
  <c r="W2" i="41"/>
  <c r="W2" i="38"/>
  <c r="W2" i="35"/>
  <c r="W2" i="32"/>
  <c r="W2" i="29"/>
  <c r="O2" i="38"/>
  <c r="O2" i="41"/>
  <c r="O2" i="35"/>
  <c r="O2" i="32"/>
  <c r="O2" i="29"/>
  <c r="N2" i="25"/>
  <c r="N2" i="24"/>
  <c r="N2" i="23"/>
  <c r="N2" i="26"/>
  <c r="Y3" i="41"/>
  <c r="Y3" i="38"/>
  <c r="Y3" i="35"/>
  <c r="Y3" i="32"/>
  <c r="Y3" i="29"/>
  <c r="Q3" i="41"/>
  <c r="Q3" i="38"/>
  <c r="Q3" i="35"/>
  <c r="Q3" i="32"/>
  <c r="Q3" i="29"/>
  <c r="Y27" i="10"/>
  <c r="Y29" i="10" s="1"/>
  <c r="J3" i="23"/>
  <c r="J3" i="25"/>
  <c r="J3" i="24"/>
  <c r="J3" i="26"/>
  <c r="H42" i="6"/>
  <c r="AA4" i="41"/>
  <c r="AA4" i="38"/>
  <c r="AA4" i="35"/>
  <c r="AA4" i="32"/>
  <c r="AA4" i="29"/>
  <c r="S4" i="41"/>
  <c r="S4" i="38"/>
  <c r="S4" i="35"/>
  <c r="S4" i="32"/>
  <c r="S4" i="29"/>
  <c r="L4" i="26"/>
  <c r="L4" i="25"/>
  <c r="L4" i="24"/>
  <c r="L4" i="23"/>
  <c r="BQ54" i="6"/>
  <c r="BO55" i="6" s="1"/>
  <c r="BQ61" i="6"/>
  <c r="BQ62" i="6" s="1"/>
  <c r="BQ67" i="6"/>
  <c r="BQ68" i="6" s="1"/>
  <c r="H18" i="39"/>
  <c r="H18" i="37"/>
  <c r="H18" i="38"/>
  <c r="H18" i="26"/>
  <c r="H22" i="13"/>
  <c r="H30" i="13"/>
  <c r="H84" i="12"/>
  <c r="H62" i="12"/>
  <c r="W33" i="16"/>
  <c r="W34" i="16" s="1"/>
  <c r="W13" i="16" s="1"/>
  <c r="W15" i="16" s="1"/>
  <c r="W47" i="16"/>
  <c r="BO68" i="6"/>
  <c r="X17" i="34"/>
  <c r="X27" i="17"/>
  <c r="AD28" i="17" s="1"/>
  <c r="X12" i="17"/>
  <c r="N17" i="35"/>
  <c r="BP49" i="15"/>
  <c r="BP27" i="14"/>
  <c r="BP12" i="14"/>
  <c r="BP34" i="15"/>
  <c r="Q3" i="39"/>
  <c r="Q3" i="42"/>
  <c r="Q3" i="36"/>
  <c r="Q3" i="33"/>
  <c r="Q3" i="30"/>
  <c r="BP19" i="37"/>
  <c r="BQ83" i="12"/>
  <c r="BQ85" i="12" s="1"/>
  <c r="O4" i="39"/>
  <c r="O4" i="42"/>
  <c r="O4" i="36"/>
  <c r="O4" i="33"/>
  <c r="O4" i="30"/>
  <c r="W35" i="18"/>
  <c r="W13" i="18" s="1"/>
  <c r="W15" i="18" s="1"/>
  <c r="X2" i="41"/>
  <c r="X2" i="38"/>
  <c r="X2" i="35"/>
  <c r="X2" i="32"/>
  <c r="X2" i="29"/>
  <c r="P2" i="41"/>
  <c r="P2" i="38"/>
  <c r="P2" i="35"/>
  <c r="P2" i="32"/>
  <c r="P2" i="29"/>
  <c r="K2" i="26"/>
  <c r="K2" i="25"/>
  <c r="K2" i="24"/>
  <c r="K2" i="23"/>
  <c r="X3" i="41"/>
  <c r="X3" i="38"/>
  <c r="X3" i="35"/>
  <c r="X3" i="32"/>
  <c r="X3" i="29"/>
  <c r="P3" i="41"/>
  <c r="P3" i="38"/>
  <c r="P3" i="35"/>
  <c r="P3" i="32"/>
  <c r="P3" i="29"/>
  <c r="X4" i="41"/>
  <c r="X4" i="38"/>
  <c r="X4" i="35"/>
  <c r="X4" i="32"/>
  <c r="X4" i="29"/>
  <c r="Q4" i="38"/>
  <c r="Q4" i="41"/>
  <c r="Q4" i="35"/>
  <c r="Q4" i="32"/>
  <c r="Q4" i="29"/>
  <c r="BQ21" i="17"/>
  <c r="H235" i="6"/>
  <c r="H21" i="17" s="1"/>
  <c r="BP68" i="6"/>
  <c r="P2" i="42"/>
  <c r="P2" i="39"/>
  <c r="P2" i="36"/>
  <c r="P2" i="33"/>
  <c r="P2" i="30"/>
  <c r="P3" i="39"/>
  <c r="P3" i="42"/>
  <c r="P3" i="36"/>
  <c r="P3" i="33"/>
  <c r="P3" i="30"/>
  <c r="N4" i="42"/>
  <c r="N4" i="39"/>
  <c r="N4" i="36"/>
  <c r="N4" i="33"/>
  <c r="N4" i="30"/>
  <c r="W16" i="31"/>
  <c r="X11" i="17"/>
  <c r="V2" i="38"/>
  <c r="V2" i="41"/>
  <c r="V2" i="35"/>
  <c r="V2" i="32"/>
  <c r="V2" i="29"/>
  <c r="N2" i="41"/>
  <c r="N2" i="38"/>
  <c r="N2" i="35"/>
  <c r="N2" i="32"/>
  <c r="N2" i="29"/>
  <c r="J2" i="23"/>
  <c r="J2" i="26"/>
  <c r="J2" i="25"/>
  <c r="J2" i="24"/>
  <c r="W3" i="41"/>
  <c r="W3" i="38"/>
  <c r="W3" i="35"/>
  <c r="W3" i="32"/>
  <c r="W3" i="29"/>
  <c r="N3" i="41"/>
  <c r="N3" i="38"/>
  <c r="N3" i="35"/>
  <c r="N3" i="32"/>
  <c r="N3" i="29"/>
  <c r="X8" i="28"/>
  <c r="X19" i="16"/>
  <c r="X21" i="16" s="1"/>
  <c r="X26" i="11"/>
  <c r="X27" i="11" s="1"/>
  <c r="N8" i="29"/>
  <c r="W23" i="34"/>
  <c r="Y4" i="38"/>
  <c r="Y4" i="41"/>
  <c r="Y4" i="35"/>
  <c r="Y4" i="32"/>
  <c r="Y4" i="29"/>
  <c r="O4" i="41"/>
  <c r="O4" i="38"/>
  <c r="O4" i="35"/>
  <c r="O4" i="32"/>
  <c r="O4" i="29"/>
  <c r="M4" i="23"/>
  <c r="M4" i="25"/>
  <c r="M4" i="24"/>
  <c r="M4" i="26"/>
  <c r="BQ21" i="18"/>
  <c r="H251" i="6"/>
  <c r="H21" i="18" s="1"/>
  <c r="M2" i="42"/>
  <c r="M2" i="39"/>
  <c r="M2" i="36"/>
  <c r="M2" i="33"/>
  <c r="M2" i="30"/>
  <c r="N8" i="26"/>
  <c r="W17" i="31" l="1"/>
  <c r="X11" i="16"/>
  <c r="X14" i="31"/>
  <c r="Y24" i="11"/>
  <c r="N14" i="32"/>
  <c r="BP9" i="28"/>
  <c r="X40" i="17"/>
  <c r="X41" i="17" s="1"/>
  <c r="W18" i="31"/>
  <c r="X11" i="18"/>
  <c r="W24" i="34"/>
  <c r="X14" i="34"/>
  <c r="N14" i="35"/>
  <c r="BQ25" i="14"/>
  <c r="BQ26" i="14" s="1"/>
  <c r="H43" i="10"/>
  <c r="H25" i="14" s="1"/>
  <c r="Y53" i="12"/>
  <c r="Y54" i="12" s="1"/>
  <c r="Y11" i="11"/>
  <c r="Y12" i="11" s="1"/>
  <c r="Y23" i="10"/>
  <c r="Y24" i="10" s="1"/>
  <c r="AD21" i="34"/>
  <c r="AD12" i="18"/>
  <c r="P21" i="35"/>
  <c r="Y25" i="12"/>
  <c r="L68" i="6"/>
  <c r="L4" i="27" s="1"/>
  <c r="J68" i="6"/>
  <c r="J4" i="27" s="1"/>
  <c r="K68" i="6"/>
  <c r="K4" i="27" s="1"/>
  <c r="M68" i="6"/>
  <c r="M4" i="27" s="1"/>
  <c r="N68" i="6"/>
  <c r="N4" i="27" s="1"/>
  <c r="O68" i="6"/>
  <c r="Q68" i="6"/>
  <c r="P68" i="6"/>
  <c r="R68" i="6"/>
  <c r="T68" i="6"/>
  <c r="S68" i="6"/>
  <c r="W68" i="6"/>
  <c r="V68" i="6"/>
  <c r="U68" i="6"/>
  <c r="X68" i="6"/>
  <c r="Y68" i="6"/>
  <c r="AA68" i="6"/>
  <c r="AC68" i="6"/>
  <c r="Z68" i="6"/>
  <c r="AB68" i="6"/>
  <c r="AD68" i="6"/>
  <c r="AE68" i="6"/>
  <c r="AF68" i="6"/>
  <c r="AG68" i="6"/>
  <c r="AH68" i="6"/>
  <c r="AJ68" i="6"/>
  <c r="AI68" i="6"/>
  <c r="AK68" i="6"/>
  <c r="AM68" i="6"/>
  <c r="AL68" i="6"/>
  <c r="AN68" i="6"/>
  <c r="AO68" i="6"/>
  <c r="AP68" i="6"/>
  <c r="AQ68" i="6"/>
  <c r="AR68" i="6"/>
  <c r="AS68" i="6"/>
  <c r="AT68" i="6"/>
  <c r="AV68" i="6"/>
  <c r="AU68" i="6"/>
  <c r="AX68" i="6"/>
  <c r="AW68" i="6"/>
  <c r="AY68" i="6"/>
  <c r="BB68" i="6"/>
  <c r="BA68" i="6"/>
  <c r="AZ68" i="6"/>
  <c r="BE68" i="6"/>
  <c r="BC68" i="6"/>
  <c r="BD68" i="6"/>
  <c r="BG68" i="6"/>
  <c r="BF68" i="6"/>
  <c r="BH68" i="6"/>
  <c r="BK68" i="6"/>
  <c r="BI68" i="6"/>
  <c r="BJ68" i="6"/>
  <c r="BL68" i="6"/>
  <c r="BM68" i="6"/>
  <c r="BN68" i="6"/>
  <c r="W25" i="34"/>
  <c r="H8" i="38"/>
  <c r="H8" i="39"/>
  <c r="H8" i="37"/>
  <c r="H8" i="26"/>
  <c r="H41" i="10"/>
  <c r="H34" i="10"/>
  <c r="H16" i="12"/>
  <c r="H21" i="10"/>
  <c r="X29" i="13"/>
  <c r="X31" i="13" s="1"/>
  <c r="X14" i="13"/>
  <c r="K62" i="6"/>
  <c r="K3" i="27" s="1"/>
  <c r="J62" i="6"/>
  <c r="L62" i="6"/>
  <c r="L3" i="27" s="1"/>
  <c r="M62" i="6"/>
  <c r="M3" i="27" s="1"/>
  <c r="N62" i="6"/>
  <c r="N3" i="27" s="1"/>
  <c r="O62" i="6"/>
  <c r="Q62" i="6"/>
  <c r="P62" i="6"/>
  <c r="R62" i="6"/>
  <c r="T62" i="6"/>
  <c r="S62" i="6"/>
  <c r="V62" i="6"/>
  <c r="U62" i="6"/>
  <c r="Y62" i="6"/>
  <c r="W62" i="6"/>
  <c r="X62" i="6"/>
  <c r="AA62" i="6"/>
  <c r="Z62" i="6"/>
  <c r="AC62" i="6"/>
  <c r="AB62" i="6"/>
  <c r="AE62" i="6"/>
  <c r="AF62" i="6"/>
  <c r="AD62" i="6"/>
  <c r="AH62" i="6"/>
  <c r="AG62" i="6"/>
  <c r="AI62" i="6"/>
  <c r="AJ62" i="6"/>
  <c r="AK62" i="6"/>
  <c r="AL62" i="6"/>
  <c r="AM62" i="6"/>
  <c r="AN62" i="6"/>
  <c r="AO62" i="6"/>
  <c r="AP62" i="6"/>
  <c r="AQ62" i="6"/>
  <c r="AU62" i="6"/>
  <c r="AS62" i="6"/>
  <c r="AR62" i="6"/>
  <c r="AT62" i="6"/>
  <c r="AV62" i="6"/>
  <c r="AW62" i="6"/>
  <c r="AX62" i="6"/>
  <c r="AZ62" i="6"/>
  <c r="AY62" i="6"/>
  <c r="BB62" i="6"/>
  <c r="BA62" i="6"/>
  <c r="BC62" i="6"/>
  <c r="BD62" i="6"/>
  <c r="BG62" i="6"/>
  <c r="BE62" i="6"/>
  <c r="BI62" i="6"/>
  <c r="BF62" i="6"/>
  <c r="BH62" i="6"/>
  <c r="BJ62" i="6"/>
  <c r="BK62" i="6"/>
  <c r="BL62" i="6"/>
  <c r="BM62" i="6"/>
  <c r="BO62" i="6"/>
  <c r="BN62" i="6"/>
  <c r="BQ132" i="6"/>
  <c r="F133" i="6" s="1"/>
  <c r="F137" i="6" s="1"/>
  <c r="H128" i="6"/>
  <c r="H132" i="6" s="1"/>
  <c r="J55" i="6"/>
  <c r="J2" i="27" s="1"/>
  <c r="L55" i="6"/>
  <c r="L2" i="27" s="1"/>
  <c r="K55" i="6"/>
  <c r="K2" i="27" s="1"/>
  <c r="N55" i="6"/>
  <c r="N2" i="27" s="1"/>
  <c r="M55" i="6"/>
  <c r="M2" i="27" s="1"/>
  <c r="O55" i="6"/>
  <c r="S55" i="6"/>
  <c r="Q55" i="6"/>
  <c r="P55" i="6"/>
  <c r="R55" i="6"/>
  <c r="T55" i="6"/>
  <c r="V55" i="6"/>
  <c r="U55" i="6"/>
  <c r="X55" i="6"/>
  <c r="W55" i="6"/>
  <c r="Y55" i="6"/>
  <c r="Z55" i="6"/>
  <c r="AB55" i="6"/>
  <c r="AA55" i="6"/>
  <c r="AD55" i="6"/>
  <c r="AC55" i="6"/>
  <c r="AE55" i="6"/>
  <c r="AF55" i="6"/>
  <c r="AG55" i="6"/>
  <c r="AI55" i="6"/>
  <c r="AH55" i="6"/>
  <c r="AJ55" i="6"/>
  <c r="AK55" i="6"/>
  <c r="AL55" i="6"/>
  <c r="AM55" i="6"/>
  <c r="AN55" i="6"/>
  <c r="AO55" i="6"/>
  <c r="AP55" i="6"/>
  <c r="AQ55" i="6"/>
  <c r="AT55" i="6"/>
  <c r="AR55" i="6"/>
  <c r="AS55" i="6"/>
  <c r="AU55" i="6"/>
  <c r="AV55" i="6"/>
  <c r="AX55" i="6"/>
  <c r="AW55" i="6"/>
  <c r="AZ55" i="6"/>
  <c r="BA55" i="6"/>
  <c r="AY55" i="6"/>
  <c r="BC55" i="6"/>
  <c r="BB55" i="6"/>
  <c r="BD55" i="6"/>
  <c r="BG55" i="6"/>
  <c r="BE55" i="6"/>
  <c r="BF55" i="6"/>
  <c r="BH55" i="6"/>
  <c r="BI55" i="6"/>
  <c r="BJ55" i="6"/>
  <c r="BK55" i="6"/>
  <c r="BL55" i="6"/>
  <c r="BM55" i="6"/>
  <c r="BN55" i="6"/>
  <c r="BQ55" i="6"/>
  <c r="Y11" i="13"/>
  <c r="H224" i="6"/>
  <c r="H203" i="6"/>
  <c r="BQ194" i="6"/>
  <c r="F195" i="6" s="1"/>
  <c r="F199" i="6" s="1"/>
  <c r="H190" i="6"/>
  <c r="H194" i="6" s="1"/>
  <c r="AD29" i="17"/>
  <c r="AD14" i="17"/>
  <c r="H162" i="6"/>
  <c r="H141" i="6"/>
  <c r="BQ270" i="6"/>
  <c r="F271" i="6" s="1"/>
  <c r="H277" i="6"/>
  <c r="H270" i="6" s="1"/>
  <c r="BP55" i="6"/>
  <c r="X19" i="34"/>
  <c r="X12" i="16"/>
  <c r="X26" i="16"/>
  <c r="Z27" i="16" s="1"/>
  <c r="N19" i="35"/>
  <c r="BQ19" i="37"/>
  <c r="J19" i="39"/>
  <c r="AC19" i="38"/>
  <c r="S19" i="39"/>
  <c r="N19" i="26"/>
  <c r="X9" i="19"/>
  <c r="X30" i="15"/>
  <c r="BP62" i="6"/>
  <c r="F256" i="6" l="1"/>
  <c r="F264" i="6"/>
  <c r="F266" i="6" s="1"/>
  <c r="F258" i="6" s="1"/>
  <c r="J204" i="6"/>
  <c r="K204" i="6"/>
  <c r="L204" i="6"/>
  <c r="M204" i="6"/>
  <c r="N204" i="6"/>
  <c r="O204" i="6"/>
  <c r="P204" i="6"/>
  <c r="Q204" i="6"/>
  <c r="R204" i="6"/>
  <c r="S204" i="6"/>
  <c r="T204" i="6"/>
  <c r="U204" i="6"/>
  <c r="V204" i="6"/>
  <c r="W204" i="6"/>
  <c r="X204" i="6"/>
  <c r="Y204" i="6"/>
  <c r="Z204" i="6"/>
  <c r="AA204" i="6"/>
  <c r="AB204" i="6"/>
  <c r="AC204" i="6"/>
  <c r="AD204" i="6"/>
  <c r="AE204" i="6"/>
  <c r="AF204" i="6"/>
  <c r="AG204" i="6"/>
  <c r="AH204" i="6"/>
  <c r="AI204" i="6"/>
  <c r="AJ204" i="6"/>
  <c r="AK204" i="6"/>
  <c r="AL204" i="6"/>
  <c r="AM204" i="6"/>
  <c r="AN204" i="6"/>
  <c r="AO204" i="6"/>
  <c r="AP204" i="6"/>
  <c r="AQ204" i="6"/>
  <c r="AR204" i="6"/>
  <c r="AS204" i="6"/>
  <c r="AT204" i="6"/>
  <c r="AU204" i="6"/>
  <c r="AV204" i="6"/>
  <c r="AW204" i="6"/>
  <c r="AX204" i="6"/>
  <c r="AY204" i="6"/>
  <c r="AZ204" i="6"/>
  <c r="BA204" i="6"/>
  <c r="BB204" i="6"/>
  <c r="BC204" i="6"/>
  <c r="BD204" i="6"/>
  <c r="BE204" i="6"/>
  <c r="BF204" i="6"/>
  <c r="BG204" i="6"/>
  <c r="BH204" i="6"/>
  <c r="BI204" i="6"/>
  <c r="BJ204" i="6"/>
  <c r="BK204" i="6"/>
  <c r="BL204" i="6"/>
  <c r="BM204" i="6"/>
  <c r="BN204" i="6"/>
  <c r="BO204" i="6"/>
  <c r="BP204" i="6"/>
  <c r="BQ204" i="6"/>
  <c r="J142" i="6"/>
  <c r="K142" i="6"/>
  <c r="L142" i="6"/>
  <c r="M142" i="6"/>
  <c r="N142" i="6"/>
  <c r="O142" i="6"/>
  <c r="P142" i="6"/>
  <c r="Q142" i="6"/>
  <c r="R142" i="6"/>
  <c r="S142" i="6"/>
  <c r="T142" i="6"/>
  <c r="U142" i="6"/>
  <c r="V142" i="6"/>
  <c r="W142" i="6"/>
  <c r="X142" i="6"/>
  <c r="Y142" i="6"/>
  <c r="Z142" i="6"/>
  <c r="AA142" i="6"/>
  <c r="AB142" i="6"/>
  <c r="AC142" i="6"/>
  <c r="AD142" i="6"/>
  <c r="AE142" i="6"/>
  <c r="AF142" i="6"/>
  <c r="AG142" i="6"/>
  <c r="AH142" i="6"/>
  <c r="AI142" i="6"/>
  <c r="AJ142" i="6"/>
  <c r="AK142" i="6"/>
  <c r="AL142" i="6"/>
  <c r="AM142" i="6"/>
  <c r="AN142" i="6"/>
  <c r="AO142" i="6"/>
  <c r="AP142" i="6"/>
  <c r="AQ142" i="6"/>
  <c r="AR142" i="6"/>
  <c r="AS142" i="6"/>
  <c r="AT142" i="6"/>
  <c r="AU142" i="6"/>
  <c r="AV142" i="6"/>
  <c r="AW142" i="6"/>
  <c r="AX142" i="6"/>
  <c r="AY142" i="6"/>
  <c r="AZ142" i="6"/>
  <c r="BA142" i="6"/>
  <c r="BB142" i="6"/>
  <c r="BC142" i="6"/>
  <c r="BD142" i="6"/>
  <c r="BE142" i="6"/>
  <c r="BF142" i="6"/>
  <c r="BG142" i="6"/>
  <c r="BH142" i="6"/>
  <c r="BI142" i="6"/>
  <c r="BJ142" i="6"/>
  <c r="BK142" i="6"/>
  <c r="BL142" i="6"/>
  <c r="BM142" i="6"/>
  <c r="BN142" i="6"/>
  <c r="BO142" i="6"/>
  <c r="BP142" i="6"/>
  <c r="BQ142" i="6"/>
  <c r="X27" i="18"/>
  <c r="X28" i="18" s="1"/>
  <c r="X40" i="18"/>
  <c r="X41" i="18" s="1"/>
  <c r="J3" i="27"/>
  <c r="H62" i="6"/>
  <c r="Z14" i="16"/>
  <c r="Z28" i="16"/>
  <c r="Y10" i="37"/>
  <c r="Y24" i="12"/>
  <c r="Y26" i="12" s="1"/>
  <c r="Y31" i="12" s="1"/>
  <c r="Y33" i="12" s="1"/>
  <c r="Z20" i="10"/>
  <c r="Y16" i="19"/>
  <c r="Y17" i="19" s="1"/>
  <c r="Y42" i="15"/>
  <c r="Y20" i="15"/>
  <c r="Y25" i="11"/>
  <c r="X33" i="17"/>
  <c r="X42" i="17"/>
  <c r="X46" i="17"/>
  <c r="X47" i="17" s="1"/>
  <c r="X13" i="28"/>
  <c r="N13" i="29"/>
  <c r="Y16" i="37"/>
  <c r="Y63" i="12"/>
  <c r="Y65" i="12" s="1"/>
  <c r="Y71" i="12"/>
  <c r="Y73" i="12" s="1"/>
  <c r="AD18" i="34"/>
  <c r="P18" i="35"/>
  <c r="X32" i="13"/>
  <c r="Y28" i="13"/>
  <c r="X39" i="16"/>
  <c r="X40" i="16" s="1"/>
  <c r="BQ49" i="15"/>
  <c r="BQ34" i="15"/>
  <c r="BQ27" i="14"/>
  <c r="BQ12" i="14"/>
  <c r="H26" i="14"/>
  <c r="BO163" i="6" l="1"/>
  <c r="BO155" i="6"/>
  <c r="BO148" i="6"/>
  <c r="BO149" i="6" s="1"/>
  <c r="BO154" i="6" s="1"/>
  <c r="BG148" i="6"/>
  <c r="BG149" i="6" s="1"/>
  <c r="BG154" i="6" s="1"/>
  <c r="BG163" i="6"/>
  <c r="BG155" i="6"/>
  <c r="BG156" i="6" s="1"/>
  <c r="BG161" i="6" s="1"/>
  <c r="AY148" i="6"/>
  <c r="AY149" i="6" s="1"/>
  <c r="AY154" i="6" s="1"/>
  <c r="AY163" i="6"/>
  <c r="AY155" i="6"/>
  <c r="AQ163" i="6"/>
  <c r="AQ148" i="6"/>
  <c r="AQ149" i="6" s="1"/>
  <c r="AQ154" i="6" s="1"/>
  <c r="AQ155" i="6"/>
  <c r="AQ156" i="6" s="1"/>
  <c r="AQ161" i="6" s="1"/>
  <c r="AI155" i="6"/>
  <c r="AI148" i="6"/>
  <c r="AI149" i="6" s="1"/>
  <c r="AI154" i="6" s="1"/>
  <c r="AI163" i="6"/>
  <c r="AA155" i="6"/>
  <c r="AA163" i="6"/>
  <c r="AA148" i="6"/>
  <c r="AA149" i="6" s="1"/>
  <c r="AA154" i="6" s="1"/>
  <c r="S155" i="6"/>
  <c r="S148" i="6"/>
  <c r="S149" i="6" s="1"/>
  <c r="S154" i="6" s="1"/>
  <c r="S163" i="6"/>
  <c r="K155" i="6"/>
  <c r="K148" i="6"/>
  <c r="K149" i="6" s="1"/>
  <c r="K154" i="6" s="1"/>
  <c r="K163" i="6"/>
  <c r="BK225" i="6"/>
  <c r="BK210" i="6"/>
  <c r="BK211" i="6" s="1"/>
  <c r="BK216" i="6" s="1"/>
  <c r="BK217" i="6"/>
  <c r="BC225" i="6"/>
  <c r="BC210" i="6"/>
  <c r="BC211" i="6" s="1"/>
  <c r="BC216" i="6" s="1"/>
  <c r="BC217" i="6"/>
  <c r="BC218" i="6" s="1"/>
  <c r="BC223" i="6" s="1"/>
  <c r="AU225" i="6"/>
  <c r="AU210" i="6"/>
  <c r="AU211" i="6" s="1"/>
  <c r="AU216" i="6" s="1"/>
  <c r="AU217" i="6"/>
  <c r="AM225" i="6"/>
  <c r="AM210" i="6"/>
  <c r="AM211" i="6" s="1"/>
  <c r="AM216" i="6" s="1"/>
  <c r="AM217" i="6"/>
  <c r="AM218" i="6" s="1"/>
  <c r="AM223" i="6" s="1"/>
  <c r="AE225" i="6"/>
  <c r="AE210" i="6"/>
  <c r="AE211" i="6" s="1"/>
  <c r="AE216" i="6" s="1"/>
  <c r="AE217" i="6"/>
  <c r="W225" i="6"/>
  <c r="W210" i="6"/>
  <c r="W211" i="6" s="1"/>
  <c r="W216" i="6" s="1"/>
  <c r="W217" i="6"/>
  <c r="W218" i="6" s="1"/>
  <c r="W223" i="6" s="1"/>
  <c r="O225" i="6"/>
  <c r="O210" i="6"/>
  <c r="O211" i="6" s="1"/>
  <c r="O216" i="6" s="1"/>
  <c r="O217" i="6"/>
  <c r="X41" i="16"/>
  <c r="X32" i="16"/>
  <c r="X45" i="16"/>
  <c r="X46" i="16" s="1"/>
  <c r="BN155" i="6"/>
  <c r="BN163" i="6"/>
  <c r="BN148" i="6"/>
  <c r="BN149" i="6" s="1"/>
  <c r="BN154" i="6" s="1"/>
  <c r="BF155" i="6"/>
  <c r="BF156" i="6" s="1"/>
  <c r="BF161" i="6" s="1"/>
  <c r="BF148" i="6"/>
  <c r="BF149" i="6" s="1"/>
  <c r="BF154" i="6" s="1"/>
  <c r="BF163" i="6"/>
  <c r="AX155" i="6"/>
  <c r="AX148" i="6"/>
  <c r="AX149" i="6" s="1"/>
  <c r="AX154" i="6" s="1"/>
  <c r="AX163" i="6"/>
  <c r="AP155" i="6"/>
  <c r="AP163" i="6"/>
  <c r="AP148" i="6"/>
  <c r="AP149" i="6" s="1"/>
  <c r="AP154" i="6" s="1"/>
  <c r="AH155" i="6"/>
  <c r="AH148" i="6"/>
  <c r="AH149" i="6" s="1"/>
  <c r="AH154" i="6" s="1"/>
  <c r="AH163" i="6"/>
  <c r="Z155" i="6"/>
  <c r="Z163" i="6"/>
  <c r="Z148" i="6"/>
  <c r="Z149" i="6" s="1"/>
  <c r="Z154" i="6" s="1"/>
  <c r="R163" i="6"/>
  <c r="R155" i="6"/>
  <c r="R156" i="6" s="1"/>
  <c r="R161" i="6" s="1"/>
  <c r="R148" i="6"/>
  <c r="R149" i="6" s="1"/>
  <c r="R154" i="6" s="1"/>
  <c r="H142" i="6"/>
  <c r="J155" i="6"/>
  <c r="J148" i="6"/>
  <c r="J149" i="6" s="1"/>
  <c r="J154" i="6" s="1"/>
  <c r="J163" i="6"/>
  <c r="BJ225" i="6"/>
  <c r="BJ210" i="6"/>
  <c r="BJ211" i="6" s="1"/>
  <c r="BJ216" i="6" s="1"/>
  <c r="BJ217" i="6"/>
  <c r="BJ218" i="6" s="1"/>
  <c r="BJ223" i="6" s="1"/>
  <c r="BB225" i="6"/>
  <c r="BB210" i="6"/>
  <c r="BB211" i="6" s="1"/>
  <c r="BB216" i="6" s="1"/>
  <c r="BB217" i="6"/>
  <c r="AT225" i="6"/>
  <c r="AT210" i="6"/>
  <c r="AT211" i="6" s="1"/>
  <c r="AT216" i="6" s="1"/>
  <c r="AT217" i="6"/>
  <c r="AT218" i="6" s="1"/>
  <c r="AT223" i="6" s="1"/>
  <c r="AL225" i="6"/>
  <c r="AL210" i="6"/>
  <c r="AL211" i="6" s="1"/>
  <c r="AL216" i="6" s="1"/>
  <c r="AL217" i="6"/>
  <c r="AD225" i="6"/>
  <c r="AD210" i="6"/>
  <c r="AD211" i="6" s="1"/>
  <c r="AD216" i="6" s="1"/>
  <c r="AD217" i="6"/>
  <c r="AD218" i="6" s="1"/>
  <c r="AD223" i="6" s="1"/>
  <c r="V225" i="6"/>
  <c r="V210" i="6"/>
  <c r="V211" i="6" s="1"/>
  <c r="V216" i="6" s="1"/>
  <c r="V217" i="6"/>
  <c r="N225" i="6"/>
  <c r="N210" i="6"/>
  <c r="N211" i="6" s="1"/>
  <c r="N216" i="6" s="1"/>
  <c r="N217" i="6"/>
  <c r="N218" i="6" s="1"/>
  <c r="N223" i="6" s="1"/>
  <c r="BM155" i="6"/>
  <c r="BM163" i="6"/>
  <c r="BM148" i="6"/>
  <c r="BM149" i="6" s="1"/>
  <c r="BM154" i="6" s="1"/>
  <c r="BE155" i="6"/>
  <c r="BE163" i="6"/>
  <c r="BE148" i="6"/>
  <c r="BE149" i="6" s="1"/>
  <c r="BE154" i="6" s="1"/>
  <c r="AW155" i="6"/>
  <c r="AW148" i="6"/>
  <c r="AW149" i="6" s="1"/>
  <c r="AW154" i="6" s="1"/>
  <c r="AW163" i="6"/>
  <c r="AO163" i="6"/>
  <c r="AO155" i="6"/>
  <c r="AO148" i="6"/>
  <c r="AO149" i="6" s="1"/>
  <c r="AO154" i="6" s="1"/>
  <c r="AG155" i="6"/>
  <c r="AG148" i="6"/>
  <c r="AG149" i="6" s="1"/>
  <c r="AG154" i="6" s="1"/>
  <c r="AG163" i="6"/>
  <c r="Y155" i="6"/>
  <c r="Y156" i="6" s="1"/>
  <c r="Y161" i="6" s="1"/>
  <c r="Y163" i="6"/>
  <c r="Y148" i="6"/>
  <c r="Y149" i="6" s="1"/>
  <c r="Y154" i="6" s="1"/>
  <c r="Q163" i="6"/>
  <c r="Q155" i="6"/>
  <c r="Q156" i="6" s="1"/>
  <c r="Q161" i="6" s="1"/>
  <c r="Q148" i="6"/>
  <c r="Q149" i="6" s="1"/>
  <c r="Q154" i="6" s="1"/>
  <c r="BQ225" i="6"/>
  <c r="BQ217" i="6"/>
  <c r="BQ210" i="6"/>
  <c r="BQ211" i="6" s="1"/>
  <c r="BQ216" i="6" s="1"/>
  <c r="BI225" i="6"/>
  <c r="BI217" i="6"/>
  <c r="BI210" i="6"/>
  <c r="BI211" i="6" s="1"/>
  <c r="BI216" i="6" s="1"/>
  <c r="BA225" i="6"/>
  <c r="BA217" i="6"/>
  <c r="BA210" i="6"/>
  <c r="BA211" i="6" s="1"/>
  <c r="BA216" i="6" s="1"/>
  <c r="AS225" i="6"/>
  <c r="AS217" i="6"/>
  <c r="AS218" i="6" s="1"/>
  <c r="AS223" i="6" s="1"/>
  <c r="AS210" i="6"/>
  <c r="AS211" i="6" s="1"/>
  <c r="AS216" i="6" s="1"/>
  <c r="AK225" i="6"/>
  <c r="AK217" i="6"/>
  <c r="AK210" i="6"/>
  <c r="AK211" i="6" s="1"/>
  <c r="AK216" i="6" s="1"/>
  <c r="AC225" i="6"/>
  <c r="AC217" i="6"/>
  <c r="AC218" i="6" s="1"/>
  <c r="AC223" i="6" s="1"/>
  <c r="AC210" i="6"/>
  <c r="AC211" i="6" s="1"/>
  <c r="AC216" i="6" s="1"/>
  <c r="U225" i="6"/>
  <c r="U217" i="6"/>
  <c r="U210" i="6"/>
  <c r="U211" i="6" s="1"/>
  <c r="U216" i="6" s="1"/>
  <c r="M225" i="6"/>
  <c r="M217" i="6"/>
  <c r="M218" i="6" s="1"/>
  <c r="M223" i="6" s="1"/>
  <c r="M210" i="6"/>
  <c r="M211" i="6" s="1"/>
  <c r="M216" i="6" s="1"/>
  <c r="BD155" i="6"/>
  <c r="BD156" i="6" s="1"/>
  <c r="BD161" i="6" s="1"/>
  <c r="BD163" i="6"/>
  <c r="BD148" i="6"/>
  <c r="BD149" i="6" s="1"/>
  <c r="BD154" i="6" s="1"/>
  <c r="AV148" i="6"/>
  <c r="AV149" i="6" s="1"/>
  <c r="AV154" i="6" s="1"/>
  <c r="AV163" i="6"/>
  <c r="AV155" i="6"/>
  <c r="AN163" i="6"/>
  <c r="AN155" i="6"/>
  <c r="AN148" i="6"/>
  <c r="AN149" i="6" s="1"/>
  <c r="AN154" i="6" s="1"/>
  <c r="AF163" i="6"/>
  <c r="AF155" i="6"/>
  <c r="AF156" i="6" s="1"/>
  <c r="AF161" i="6" s="1"/>
  <c r="AF148" i="6"/>
  <c r="AF149" i="6" s="1"/>
  <c r="AF154" i="6" s="1"/>
  <c r="X155" i="6"/>
  <c r="X163" i="6"/>
  <c r="X148" i="6"/>
  <c r="X149" i="6" s="1"/>
  <c r="X154" i="6" s="1"/>
  <c r="P163" i="6"/>
  <c r="P155" i="6"/>
  <c r="P156" i="6" s="1"/>
  <c r="P161" i="6" s="1"/>
  <c r="P148" i="6"/>
  <c r="P149" i="6" s="1"/>
  <c r="P154" i="6" s="1"/>
  <c r="BP225" i="6"/>
  <c r="BP210" i="6"/>
  <c r="BP211" i="6" s="1"/>
  <c r="BP216" i="6" s="1"/>
  <c r="BP217" i="6"/>
  <c r="BP218" i="6" s="1"/>
  <c r="BP223" i="6" s="1"/>
  <c r="BH225" i="6"/>
  <c r="BH210" i="6"/>
  <c r="BH211" i="6" s="1"/>
  <c r="BH216" i="6" s="1"/>
  <c r="BH217" i="6"/>
  <c r="AZ225" i="6"/>
  <c r="AZ226" i="6" s="1"/>
  <c r="AZ18" i="14" s="1"/>
  <c r="AZ19" i="14" s="1"/>
  <c r="AZ210" i="6"/>
  <c r="AZ211" i="6" s="1"/>
  <c r="AZ216" i="6" s="1"/>
  <c r="AZ217" i="6"/>
  <c r="AZ218" i="6" s="1"/>
  <c r="AZ223" i="6" s="1"/>
  <c r="AR225" i="6"/>
  <c r="AR210" i="6"/>
  <c r="AR211" i="6" s="1"/>
  <c r="AR216" i="6" s="1"/>
  <c r="AR217" i="6"/>
  <c r="AJ225" i="6"/>
  <c r="AJ210" i="6"/>
  <c r="AJ211" i="6" s="1"/>
  <c r="AJ216" i="6" s="1"/>
  <c r="AJ217" i="6"/>
  <c r="AJ218" i="6" s="1"/>
  <c r="AJ223" i="6" s="1"/>
  <c r="AB225" i="6"/>
  <c r="AB210" i="6"/>
  <c r="AB211" i="6" s="1"/>
  <c r="AB216" i="6" s="1"/>
  <c r="AB217" i="6"/>
  <c r="T225" i="6"/>
  <c r="T210" i="6"/>
  <c r="T211" i="6" s="1"/>
  <c r="T216" i="6" s="1"/>
  <c r="T217" i="6"/>
  <c r="T218" i="6" s="1"/>
  <c r="T223" i="6" s="1"/>
  <c r="L225" i="6"/>
  <c r="L210" i="6"/>
  <c r="L211" i="6" s="1"/>
  <c r="L216" i="6" s="1"/>
  <c r="L217" i="6"/>
  <c r="Y21" i="19"/>
  <c r="Y43" i="15"/>
  <c r="Y45" i="15" s="1"/>
  <c r="Y21" i="15"/>
  <c r="AA22" i="15" s="1"/>
  <c r="Y17" i="37"/>
  <c r="Z70" i="12"/>
  <c r="Y17" i="11"/>
  <c r="Y18" i="11" s="1"/>
  <c r="Y11" i="37"/>
  <c r="Y20" i="17"/>
  <c r="Y22" i="17" s="1"/>
  <c r="Y21" i="13"/>
  <c r="Y23" i="13" s="1"/>
  <c r="Y39" i="12"/>
  <c r="AE41" i="12" s="1"/>
  <c r="Y48" i="12"/>
  <c r="Y50" i="12" s="1"/>
  <c r="Y13" i="15"/>
  <c r="Y14" i="15" s="1"/>
  <c r="Y17" i="9"/>
  <c r="Y18" i="9" s="1"/>
  <c r="X33" i="18"/>
  <c r="X46" i="18"/>
  <c r="X47" i="18" s="1"/>
  <c r="X42" i="18"/>
  <c r="BK163" i="6"/>
  <c r="BK155" i="6"/>
  <c r="BK148" i="6"/>
  <c r="BK149" i="6" s="1"/>
  <c r="BK154" i="6" s="1"/>
  <c r="BC163" i="6"/>
  <c r="BC155" i="6"/>
  <c r="BC148" i="6"/>
  <c r="BC149" i="6" s="1"/>
  <c r="BC154" i="6" s="1"/>
  <c r="AU163" i="6"/>
  <c r="AU148" i="6"/>
  <c r="AU149" i="6" s="1"/>
  <c r="AU154" i="6" s="1"/>
  <c r="AU155" i="6"/>
  <c r="AM163" i="6"/>
  <c r="AM155" i="6"/>
  <c r="AM148" i="6"/>
  <c r="AM149" i="6" s="1"/>
  <c r="AM154" i="6" s="1"/>
  <c r="AE163" i="6"/>
  <c r="AE155" i="6"/>
  <c r="AE148" i="6"/>
  <c r="AE149" i="6" s="1"/>
  <c r="AE154" i="6" s="1"/>
  <c r="W163" i="6"/>
  <c r="W155" i="6"/>
  <c r="W148" i="6"/>
  <c r="W149" i="6" s="1"/>
  <c r="W154" i="6" s="1"/>
  <c r="O163" i="6"/>
  <c r="O155" i="6"/>
  <c r="O148" i="6"/>
  <c r="O149" i="6" s="1"/>
  <c r="O154" i="6" s="1"/>
  <c r="BO210" i="6"/>
  <c r="BO211" i="6" s="1"/>
  <c r="BO216" i="6" s="1"/>
  <c r="BO225" i="6"/>
  <c r="BO217" i="6"/>
  <c r="BG210" i="6"/>
  <c r="BG211" i="6" s="1"/>
  <c r="BG216" i="6" s="1"/>
  <c r="BG225" i="6"/>
  <c r="BG217" i="6"/>
  <c r="AY210" i="6"/>
  <c r="AY211" i="6" s="1"/>
  <c r="AY216" i="6" s="1"/>
  <c r="AY225" i="6"/>
  <c r="AY217" i="6"/>
  <c r="AQ210" i="6"/>
  <c r="AQ211" i="6" s="1"/>
  <c r="AQ216" i="6" s="1"/>
  <c r="AQ225" i="6"/>
  <c r="AQ217" i="6"/>
  <c r="AQ218" i="6" s="1"/>
  <c r="AQ223" i="6" s="1"/>
  <c r="AI210" i="6"/>
  <c r="AI211" i="6" s="1"/>
  <c r="AI216" i="6" s="1"/>
  <c r="AI225" i="6"/>
  <c r="AI217" i="6"/>
  <c r="AI218" i="6" s="1"/>
  <c r="AI223" i="6" s="1"/>
  <c r="AA210" i="6"/>
  <c r="AA211" i="6" s="1"/>
  <c r="AA216" i="6" s="1"/>
  <c r="AA225" i="6"/>
  <c r="AA217" i="6"/>
  <c r="S210" i="6"/>
  <c r="S211" i="6" s="1"/>
  <c r="S216" i="6" s="1"/>
  <c r="S225" i="6"/>
  <c r="S217" i="6"/>
  <c r="K210" i="6"/>
  <c r="K211" i="6" s="1"/>
  <c r="K216" i="6" s="1"/>
  <c r="K225" i="6"/>
  <c r="K217" i="6"/>
  <c r="H49" i="15"/>
  <c r="H34" i="15"/>
  <c r="H12" i="14"/>
  <c r="X34" i="17"/>
  <c r="X35" i="17" s="1"/>
  <c r="X13" i="17" s="1"/>
  <c r="X15" i="17" s="1"/>
  <c r="X48" i="17"/>
  <c r="Z28" i="10"/>
  <c r="Y15" i="37"/>
  <c r="Z60" i="12"/>
  <c r="X29" i="18"/>
  <c r="X14" i="18"/>
  <c r="BJ163" i="6"/>
  <c r="BJ155" i="6"/>
  <c r="BJ148" i="6"/>
  <c r="BJ149" i="6" s="1"/>
  <c r="BJ154" i="6" s="1"/>
  <c r="BB163" i="6"/>
  <c r="BB155" i="6"/>
  <c r="BB148" i="6"/>
  <c r="BB149" i="6" s="1"/>
  <c r="BB154" i="6" s="1"/>
  <c r="AT163" i="6"/>
  <c r="AT155" i="6"/>
  <c r="AT148" i="6"/>
  <c r="AT149" i="6" s="1"/>
  <c r="AT154" i="6" s="1"/>
  <c r="AL163" i="6"/>
  <c r="AL155" i="6"/>
  <c r="AL148" i="6"/>
  <c r="AL149" i="6" s="1"/>
  <c r="AL154" i="6" s="1"/>
  <c r="AD163" i="6"/>
  <c r="AD155" i="6"/>
  <c r="AD148" i="6"/>
  <c r="AD149" i="6" s="1"/>
  <c r="AD154" i="6" s="1"/>
  <c r="V163" i="6"/>
  <c r="V155" i="6"/>
  <c r="V148" i="6"/>
  <c r="V149" i="6" s="1"/>
  <c r="V154" i="6" s="1"/>
  <c r="N163" i="6"/>
  <c r="N155" i="6"/>
  <c r="N148" i="6"/>
  <c r="N149" i="6" s="1"/>
  <c r="N154" i="6" s="1"/>
  <c r="BN217" i="6"/>
  <c r="BN210" i="6"/>
  <c r="BN211" i="6" s="1"/>
  <c r="BN216" i="6" s="1"/>
  <c r="BN225" i="6"/>
  <c r="BF217" i="6"/>
  <c r="BF210" i="6"/>
  <c r="BF211" i="6" s="1"/>
  <c r="BF216" i="6" s="1"/>
  <c r="BF225" i="6"/>
  <c r="AX217" i="6"/>
  <c r="AX210" i="6"/>
  <c r="AX211" i="6" s="1"/>
  <c r="AX216" i="6" s="1"/>
  <c r="AX225" i="6"/>
  <c r="AP217" i="6"/>
  <c r="AP210" i="6"/>
  <c r="AP211" i="6" s="1"/>
  <c r="AP216" i="6" s="1"/>
  <c r="AP225" i="6"/>
  <c r="AH217" i="6"/>
  <c r="AH210" i="6"/>
  <c r="AH211" i="6" s="1"/>
  <c r="AH216" i="6" s="1"/>
  <c r="AH225" i="6"/>
  <c r="Z217" i="6"/>
  <c r="Z210" i="6"/>
  <c r="Z211" i="6" s="1"/>
  <c r="Z216" i="6" s="1"/>
  <c r="Z225" i="6"/>
  <c r="R217" i="6"/>
  <c r="R210" i="6"/>
  <c r="R211" i="6" s="1"/>
  <c r="R216" i="6" s="1"/>
  <c r="R225" i="6"/>
  <c r="J217" i="6"/>
  <c r="J210" i="6"/>
  <c r="J211" i="6" s="1"/>
  <c r="J216" i="6" s="1"/>
  <c r="J225" i="6"/>
  <c r="H204" i="6"/>
  <c r="X9" i="31"/>
  <c r="N9" i="32"/>
  <c r="BL155" i="6"/>
  <c r="BL156" i="6" s="1"/>
  <c r="BL161" i="6" s="1"/>
  <c r="BL163" i="6"/>
  <c r="BL148" i="6"/>
  <c r="BL149" i="6" s="1"/>
  <c r="BL154" i="6" s="1"/>
  <c r="BQ9" i="28"/>
  <c r="K9" i="30"/>
  <c r="L9" i="29"/>
  <c r="J9" i="23"/>
  <c r="H27" i="14"/>
  <c r="N9" i="23"/>
  <c r="S9" i="30"/>
  <c r="AC9" i="29"/>
  <c r="Z20" i="34"/>
  <c r="BQ163" i="6"/>
  <c r="BQ148" i="6"/>
  <c r="BQ149" i="6" s="1"/>
  <c r="BQ154" i="6" s="1"/>
  <c r="BQ155" i="6"/>
  <c r="BI163" i="6"/>
  <c r="BI164" i="6" s="1"/>
  <c r="BI148" i="6"/>
  <c r="BI149" i="6" s="1"/>
  <c r="BI154" i="6" s="1"/>
  <c r="BI155" i="6"/>
  <c r="BI156" i="6" s="1"/>
  <c r="BI161" i="6" s="1"/>
  <c r="BA163" i="6"/>
  <c r="BA148" i="6"/>
  <c r="BA149" i="6" s="1"/>
  <c r="BA154" i="6" s="1"/>
  <c r="BA155" i="6"/>
  <c r="AS163" i="6"/>
  <c r="AS164" i="6" s="1"/>
  <c r="AS148" i="6"/>
  <c r="AS149" i="6" s="1"/>
  <c r="AS154" i="6" s="1"/>
  <c r="AS155" i="6"/>
  <c r="AS156" i="6" s="1"/>
  <c r="AS161" i="6" s="1"/>
  <c r="AK163" i="6"/>
  <c r="AK155" i="6"/>
  <c r="AK156" i="6" s="1"/>
  <c r="AK161" i="6" s="1"/>
  <c r="AK148" i="6"/>
  <c r="AK149" i="6" s="1"/>
  <c r="AK154" i="6" s="1"/>
  <c r="AC163" i="6"/>
  <c r="AC148" i="6"/>
  <c r="AC149" i="6" s="1"/>
  <c r="AC154" i="6" s="1"/>
  <c r="AC155" i="6"/>
  <c r="AC156" i="6" s="1"/>
  <c r="AC161" i="6" s="1"/>
  <c r="U163" i="6"/>
  <c r="U148" i="6"/>
  <c r="U149" i="6" s="1"/>
  <c r="U154" i="6" s="1"/>
  <c r="U155" i="6"/>
  <c r="M163" i="6"/>
  <c r="M148" i="6"/>
  <c r="M149" i="6" s="1"/>
  <c r="M154" i="6" s="1"/>
  <c r="M155" i="6"/>
  <c r="M156" i="6" s="1"/>
  <c r="M161" i="6" s="1"/>
  <c r="BM217" i="6"/>
  <c r="BM210" i="6"/>
  <c r="BM211" i="6" s="1"/>
  <c r="BM216" i="6" s="1"/>
  <c r="BM225" i="6"/>
  <c r="BE217" i="6"/>
  <c r="BE218" i="6" s="1"/>
  <c r="BE223" i="6" s="1"/>
  <c r="BE210" i="6"/>
  <c r="BE211" i="6" s="1"/>
  <c r="BE216" i="6" s="1"/>
  <c r="BE225" i="6"/>
  <c r="AW217" i="6"/>
  <c r="AW210" i="6"/>
  <c r="AW211" i="6" s="1"/>
  <c r="AW216" i="6" s="1"/>
  <c r="AW225" i="6"/>
  <c r="AO217" i="6"/>
  <c r="AO218" i="6" s="1"/>
  <c r="AO223" i="6" s="1"/>
  <c r="AO210" i="6"/>
  <c r="AO211" i="6" s="1"/>
  <c r="AO216" i="6" s="1"/>
  <c r="AO225" i="6"/>
  <c r="AG217" i="6"/>
  <c r="AG210" i="6"/>
  <c r="AG211" i="6" s="1"/>
  <c r="AG216" i="6" s="1"/>
  <c r="AG225" i="6"/>
  <c r="Y217" i="6"/>
  <c r="Y218" i="6" s="1"/>
  <c r="Y223" i="6" s="1"/>
  <c r="Y210" i="6"/>
  <c r="Y211" i="6" s="1"/>
  <c r="Y216" i="6" s="1"/>
  <c r="Y225" i="6"/>
  <c r="Y226" i="6" s="1"/>
  <c r="Y18" i="14" s="1"/>
  <c r="Y19" i="14" s="1"/>
  <c r="Q217" i="6"/>
  <c r="Q210" i="6"/>
  <c r="Q211" i="6" s="1"/>
  <c r="Q216" i="6" s="1"/>
  <c r="Q225" i="6"/>
  <c r="X16" i="28"/>
  <c r="N16" i="29"/>
  <c r="BP163" i="6"/>
  <c r="BP155" i="6"/>
  <c r="BP156" i="6" s="1"/>
  <c r="BP161" i="6" s="1"/>
  <c r="BP148" i="6"/>
  <c r="BP149" i="6" s="1"/>
  <c r="BP154" i="6" s="1"/>
  <c r="BH148" i="6"/>
  <c r="BH149" i="6" s="1"/>
  <c r="BH154" i="6" s="1"/>
  <c r="BH163" i="6"/>
  <c r="BH155" i="6"/>
  <c r="AZ148" i="6"/>
  <c r="AZ149" i="6" s="1"/>
  <c r="AZ154" i="6" s="1"/>
  <c r="AZ163" i="6"/>
  <c r="AZ155" i="6"/>
  <c r="AR148" i="6"/>
  <c r="AR149" i="6" s="1"/>
  <c r="AR154" i="6" s="1"/>
  <c r="AR155" i="6"/>
  <c r="AR163" i="6"/>
  <c r="AJ155" i="6"/>
  <c r="AJ148" i="6"/>
  <c r="AJ149" i="6" s="1"/>
  <c r="AJ154" i="6" s="1"/>
  <c r="AJ163" i="6"/>
  <c r="AB155" i="6"/>
  <c r="AB163" i="6"/>
  <c r="AB148" i="6"/>
  <c r="AB149" i="6" s="1"/>
  <c r="AB154" i="6" s="1"/>
  <c r="T155" i="6"/>
  <c r="T148" i="6"/>
  <c r="T149" i="6" s="1"/>
  <c r="T154" i="6" s="1"/>
  <c r="T163" i="6"/>
  <c r="L155" i="6"/>
  <c r="L156" i="6" s="1"/>
  <c r="L161" i="6" s="1"/>
  <c r="L148" i="6"/>
  <c r="L149" i="6" s="1"/>
  <c r="L154" i="6" s="1"/>
  <c r="L163" i="6"/>
  <c r="L164" i="6" s="1"/>
  <c r="BL225" i="6"/>
  <c r="BL217" i="6"/>
  <c r="BL218" i="6" s="1"/>
  <c r="BL223" i="6" s="1"/>
  <c r="BL210" i="6"/>
  <c r="BL211" i="6" s="1"/>
  <c r="BL216" i="6" s="1"/>
  <c r="BD225" i="6"/>
  <c r="BD217" i="6"/>
  <c r="BD210" i="6"/>
  <c r="BD211" i="6" s="1"/>
  <c r="BD216" i="6" s="1"/>
  <c r="AV225" i="6"/>
  <c r="AV217" i="6"/>
  <c r="AV218" i="6" s="1"/>
  <c r="AV223" i="6" s="1"/>
  <c r="AV210" i="6"/>
  <c r="AV211" i="6" s="1"/>
  <c r="AV216" i="6" s="1"/>
  <c r="AN225" i="6"/>
  <c r="AN217" i="6"/>
  <c r="AN210" i="6"/>
  <c r="AN211" i="6" s="1"/>
  <c r="AN216" i="6" s="1"/>
  <c r="AF225" i="6"/>
  <c r="AF217" i="6"/>
  <c r="AF218" i="6" s="1"/>
  <c r="AF223" i="6" s="1"/>
  <c r="AF210" i="6"/>
  <c r="AF211" i="6" s="1"/>
  <c r="AF216" i="6" s="1"/>
  <c r="X225" i="6"/>
  <c r="X217" i="6"/>
  <c r="X210" i="6"/>
  <c r="X211" i="6" s="1"/>
  <c r="X216" i="6" s="1"/>
  <c r="P225" i="6"/>
  <c r="P217" i="6"/>
  <c r="P218" i="6" s="1"/>
  <c r="P223" i="6" s="1"/>
  <c r="P210" i="6"/>
  <c r="P211" i="6" s="1"/>
  <c r="P216" i="6" s="1"/>
  <c r="J260" i="6"/>
  <c r="K260" i="6"/>
  <c r="K50" i="19" s="1"/>
  <c r="L260" i="6"/>
  <c r="L50" i="19" s="1"/>
  <c r="M260" i="6"/>
  <c r="M50" i="19" s="1"/>
  <c r="N260" i="6"/>
  <c r="N50" i="19" s="1"/>
  <c r="O260" i="6"/>
  <c r="O50" i="19" s="1"/>
  <c r="P260" i="6"/>
  <c r="P50" i="19" s="1"/>
  <c r="Q260" i="6"/>
  <c r="Q50" i="19" s="1"/>
  <c r="R260" i="6"/>
  <c r="R50" i="19" s="1"/>
  <c r="S260" i="6"/>
  <c r="S50" i="19" s="1"/>
  <c r="T260" i="6"/>
  <c r="T50" i="19" s="1"/>
  <c r="U260" i="6"/>
  <c r="U50" i="19" s="1"/>
  <c r="V260" i="6"/>
  <c r="V50" i="19" s="1"/>
  <c r="W260" i="6"/>
  <c r="W50" i="19" s="1"/>
  <c r="X260" i="6"/>
  <c r="X50" i="19" s="1"/>
  <c r="Y260" i="6"/>
  <c r="Y50" i="19" s="1"/>
  <c r="Z260" i="6"/>
  <c r="Z50" i="19" s="1"/>
  <c r="AA260" i="6"/>
  <c r="AA50" i="19" s="1"/>
  <c r="AB260" i="6"/>
  <c r="AB50" i="19" s="1"/>
  <c r="AC260" i="6"/>
  <c r="AC50" i="19" s="1"/>
  <c r="AD260" i="6"/>
  <c r="AD50" i="19" s="1"/>
  <c r="AE260" i="6"/>
  <c r="AE50" i="19" s="1"/>
  <c r="AF260" i="6"/>
  <c r="AF50" i="19" s="1"/>
  <c r="AG260" i="6"/>
  <c r="AG50" i="19" s="1"/>
  <c r="AH260" i="6"/>
  <c r="AH50" i="19" s="1"/>
  <c r="AI260" i="6"/>
  <c r="AI50" i="19" s="1"/>
  <c r="AJ260" i="6"/>
  <c r="AJ50" i="19" s="1"/>
  <c r="AK260" i="6"/>
  <c r="AK50" i="19" s="1"/>
  <c r="AL260" i="6"/>
  <c r="AL50" i="19" s="1"/>
  <c r="AM260" i="6"/>
  <c r="AM50" i="19" s="1"/>
  <c r="AN260" i="6"/>
  <c r="AN50" i="19" s="1"/>
  <c r="AO260" i="6"/>
  <c r="AO50" i="19" s="1"/>
  <c r="AP260" i="6"/>
  <c r="AP50" i="19" s="1"/>
  <c r="AQ260" i="6"/>
  <c r="AQ50" i="19" s="1"/>
  <c r="AR260" i="6"/>
  <c r="AR50" i="19" s="1"/>
  <c r="AS260" i="6"/>
  <c r="AS50" i="19" s="1"/>
  <c r="AT260" i="6"/>
  <c r="AT50" i="19" s="1"/>
  <c r="AU260" i="6"/>
  <c r="AU50" i="19" s="1"/>
  <c r="AV260" i="6"/>
  <c r="AV50" i="19" s="1"/>
  <c r="AW260" i="6"/>
  <c r="AW50" i="19" s="1"/>
  <c r="AX260" i="6"/>
  <c r="AX50" i="19" s="1"/>
  <c r="AY260" i="6"/>
  <c r="AY50" i="19" s="1"/>
  <c r="AZ260" i="6"/>
  <c r="AZ50" i="19" s="1"/>
  <c r="BA260" i="6"/>
  <c r="BA50" i="19" s="1"/>
  <c r="BB260" i="6"/>
  <c r="BB50" i="19" s="1"/>
  <c r="BC260" i="6"/>
  <c r="BC50" i="19" s="1"/>
  <c r="BD260" i="6"/>
  <c r="BD50" i="19" s="1"/>
  <c r="BE260" i="6"/>
  <c r="BE50" i="19" s="1"/>
  <c r="BF260" i="6"/>
  <c r="BF50" i="19" s="1"/>
  <c r="BG260" i="6"/>
  <c r="BG50" i="19" s="1"/>
  <c r="BH260" i="6"/>
  <c r="BH50" i="19" s="1"/>
  <c r="BI260" i="6"/>
  <c r="BI50" i="19" s="1"/>
  <c r="BJ260" i="6"/>
  <c r="BJ50" i="19" s="1"/>
  <c r="BK260" i="6"/>
  <c r="BK50" i="19" s="1"/>
  <c r="BL260" i="6"/>
  <c r="BL50" i="19" s="1"/>
  <c r="BM260" i="6"/>
  <c r="BM50" i="19" s="1"/>
  <c r="BN260" i="6"/>
  <c r="BN50" i="19" s="1"/>
  <c r="BO260" i="6"/>
  <c r="BO50" i="19" s="1"/>
  <c r="BP260" i="6"/>
  <c r="BP50" i="19" s="1"/>
  <c r="BQ260" i="6"/>
  <c r="BQ50" i="19" s="1"/>
  <c r="BH156" i="6" l="1"/>
  <c r="BH161" i="6" s="1"/>
  <c r="BF218" i="6"/>
  <c r="BF223" i="6" s="1"/>
  <c r="V156" i="6"/>
  <c r="V161" i="6" s="1"/>
  <c r="W156" i="6"/>
  <c r="W161" i="6" s="1"/>
  <c r="AU156" i="6"/>
  <c r="AU161" i="6" s="1"/>
  <c r="BO218" i="6"/>
  <c r="BO223" i="6" s="1"/>
  <c r="BO226" i="6" s="1"/>
  <c r="K156" i="6"/>
  <c r="K161" i="6" s="1"/>
  <c r="K164" i="6" s="1"/>
  <c r="AP218" i="6"/>
  <c r="AP223" i="6" s="1"/>
  <c r="AZ156" i="6"/>
  <c r="AZ161" i="6" s="1"/>
  <c r="Z218" i="6"/>
  <c r="Z223" i="6" s="1"/>
  <c r="BB156" i="6"/>
  <c r="BB161" i="6" s="1"/>
  <c r="BC156" i="6"/>
  <c r="BC161" i="6" s="1"/>
  <c r="AZ164" i="6"/>
  <c r="BO156" i="6"/>
  <c r="BO161" i="6" s="1"/>
  <c r="AB156" i="6"/>
  <c r="AB161" i="6" s="1"/>
  <c r="J218" i="6"/>
  <c r="AL156" i="6"/>
  <c r="AL161" i="6" s="1"/>
  <c r="BG218" i="6"/>
  <c r="BG223" i="6" s="1"/>
  <c r="AM156" i="6"/>
  <c r="AM161" i="6" s="1"/>
  <c r="AV156" i="6"/>
  <c r="AV161" i="6" s="1"/>
  <c r="AY156" i="6"/>
  <c r="AY161" i="6" s="1"/>
  <c r="M164" i="6"/>
  <c r="Z27" i="10"/>
  <c r="Z29" i="10" s="1"/>
  <c r="AA218" i="6"/>
  <c r="AA223" i="6" s="1"/>
  <c r="AU164" i="6"/>
  <c r="X34" i="18"/>
  <c r="X35" i="18" s="1"/>
  <c r="X13" i="18" s="1"/>
  <c r="X15" i="18" s="1"/>
  <c r="X48" i="18"/>
  <c r="AE13" i="37"/>
  <c r="AE20" i="18"/>
  <c r="AE22" i="18" s="1"/>
  <c r="AE61" i="12"/>
  <c r="AE49" i="12"/>
  <c r="X156" i="6"/>
  <c r="X161" i="6" s="1"/>
  <c r="AV164" i="6"/>
  <c r="BI218" i="6"/>
  <c r="BI223" i="6" s="1"/>
  <c r="BI226" i="6" s="1"/>
  <c r="AT226" i="6"/>
  <c r="AT18" i="14" s="1"/>
  <c r="AT19" i="14" s="1"/>
  <c r="Z156" i="6"/>
  <c r="Z161" i="6" s="1"/>
  <c r="X33" i="16"/>
  <c r="X47" i="16"/>
  <c r="AA156" i="6"/>
  <c r="AA161" i="6" s="1"/>
  <c r="AY164" i="6"/>
  <c r="P226" i="6"/>
  <c r="P18" i="14" s="1"/>
  <c r="P19" i="14" s="1"/>
  <c r="AN218" i="6"/>
  <c r="AN223" i="6" s="1"/>
  <c r="AN226" i="6" s="1"/>
  <c r="AN18" i="14" s="1"/>
  <c r="AN19" i="14" s="1"/>
  <c r="T156" i="6"/>
  <c r="T161" i="6" s="1"/>
  <c r="AR156" i="6"/>
  <c r="AR161" i="6" s="1"/>
  <c r="AR164" i="6" s="1"/>
  <c r="AG218" i="6"/>
  <c r="AG223" i="6" s="1"/>
  <c r="U156" i="6"/>
  <c r="U161" i="6" s="1"/>
  <c r="AK164" i="6"/>
  <c r="AX218" i="6"/>
  <c r="AX223" i="6" s="1"/>
  <c r="N156" i="6"/>
  <c r="N161" i="6" s="1"/>
  <c r="N164" i="6" s="1"/>
  <c r="BB164" i="6"/>
  <c r="AY218" i="6"/>
  <c r="AY223" i="6" s="1"/>
  <c r="AE156" i="6"/>
  <c r="AE161" i="6" s="1"/>
  <c r="Y8" i="31"/>
  <c r="Z20" i="13"/>
  <c r="AB218" i="6"/>
  <c r="AB223" i="6" s="1"/>
  <c r="U218" i="6"/>
  <c r="U223" i="6" s="1"/>
  <c r="Y164" i="6"/>
  <c r="BM156" i="6"/>
  <c r="BM161" i="6" s="1"/>
  <c r="BM164" i="6" s="1"/>
  <c r="BB218" i="6"/>
  <c r="BB223" i="6" s="1"/>
  <c r="J156" i="6"/>
  <c r="AX156" i="6"/>
  <c r="AX161" i="6" s="1"/>
  <c r="X34" i="16"/>
  <c r="X13" i="16" s="1"/>
  <c r="X15" i="16" s="1"/>
  <c r="AE218" i="6"/>
  <c r="AE223" i="6" s="1"/>
  <c r="J223" i="6"/>
  <c r="J226" i="6" s="1"/>
  <c r="BF226" i="6"/>
  <c r="BF18" i="14" s="1"/>
  <c r="BF19" i="14" s="1"/>
  <c r="K218" i="6"/>
  <c r="K223" i="6" s="1"/>
  <c r="AE164" i="6"/>
  <c r="Y17" i="34"/>
  <c r="Y27" i="17"/>
  <c r="AE28" i="17" s="1"/>
  <c r="Y12" i="17"/>
  <c r="Y10" i="31"/>
  <c r="Z41" i="15"/>
  <c r="H155" i="6"/>
  <c r="H148" i="6"/>
  <c r="H163" i="6"/>
  <c r="BF164" i="6"/>
  <c r="X17" i="28"/>
  <c r="N17" i="29"/>
  <c r="X218" i="6"/>
  <c r="X223" i="6" s="1"/>
  <c r="BL226" i="6"/>
  <c r="BL18" i="14" s="1"/>
  <c r="BL19" i="14" s="1"/>
  <c r="AB164" i="6"/>
  <c r="BP164" i="6"/>
  <c r="Q218" i="6"/>
  <c r="Q223" i="6" s="1"/>
  <c r="U164" i="6"/>
  <c r="BQ156" i="6"/>
  <c r="BQ161" i="6" s="1"/>
  <c r="BL164" i="6"/>
  <c r="AH218" i="6"/>
  <c r="AH223" i="6" s="1"/>
  <c r="AH226" i="6" s="1"/>
  <c r="AL164" i="6"/>
  <c r="BJ156" i="6"/>
  <c r="BJ161" i="6" s="1"/>
  <c r="BJ164" i="6" s="1"/>
  <c r="O156" i="6"/>
  <c r="O161" i="6" s="1"/>
  <c r="O164" i="6" s="1"/>
  <c r="BC164" i="6"/>
  <c r="L218" i="6"/>
  <c r="L223" i="6" s="1"/>
  <c r="AB226" i="6"/>
  <c r="AB18" i="14" s="1"/>
  <c r="AB19" i="14" s="1"/>
  <c r="AF164" i="6"/>
  <c r="BD164" i="6"/>
  <c r="BQ218" i="6"/>
  <c r="BQ223" i="6" s="1"/>
  <c r="AW156" i="6"/>
  <c r="AW161" i="6" s="1"/>
  <c r="AW164" i="6" s="1"/>
  <c r="AL218" i="6"/>
  <c r="AL223" i="6" s="1"/>
  <c r="AH156" i="6"/>
  <c r="AH161" i="6" s="1"/>
  <c r="AH164" i="6" s="1"/>
  <c r="O218" i="6"/>
  <c r="O223" i="6" s="1"/>
  <c r="AE226" i="6"/>
  <c r="AE18" i="14" s="1"/>
  <c r="AE19" i="14" s="1"/>
  <c r="AI156" i="6"/>
  <c r="AI161" i="6" s="1"/>
  <c r="AI164" i="6" s="1"/>
  <c r="BG164" i="6"/>
  <c r="AA8" i="34"/>
  <c r="AA44" i="15"/>
  <c r="L8" i="36"/>
  <c r="O8" i="35"/>
  <c r="Y48" i="15"/>
  <c r="Y33" i="15"/>
  <c r="Y11" i="14"/>
  <c r="Y13" i="14" s="1"/>
  <c r="Y20" i="14"/>
  <c r="X23" i="34"/>
  <c r="N23" i="35"/>
  <c r="Y8" i="28"/>
  <c r="Y19" i="16"/>
  <c r="Y21" i="16" s="1"/>
  <c r="Y26" i="11"/>
  <c r="Y27" i="11" s="1"/>
  <c r="AZ20" i="14"/>
  <c r="AZ33" i="15"/>
  <c r="AZ48" i="15"/>
  <c r="AZ11" i="14"/>
  <c r="AZ13" i="14" s="1"/>
  <c r="BC226" i="6"/>
  <c r="BC18" i="14" s="1"/>
  <c r="BC19" i="14" s="1"/>
  <c r="BM218" i="6"/>
  <c r="BM223" i="6" s="1"/>
  <c r="BA156" i="6"/>
  <c r="BA161" i="6" s="1"/>
  <c r="BA164" i="6" s="1"/>
  <c r="BQ164" i="6"/>
  <c r="H9" i="30"/>
  <c r="H9" i="28"/>
  <c r="H9" i="29"/>
  <c r="H9" i="23"/>
  <c r="R218" i="6"/>
  <c r="R223" i="6" s="1"/>
  <c r="V164" i="6"/>
  <c r="AT156" i="6"/>
  <c r="AT161" i="6" s="1"/>
  <c r="AT164" i="6" s="1"/>
  <c r="S218" i="6"/>
  <c r="S223" i="6" s="1"/>
  <c r="BG226" i="6"/>
  <c r="BG18" i="14" s="1"/>
  <c r="BG19" i="14" s="1"/>
  <c r="AM164" i="6"/>
  <c r="BK156" i="6"/>
  <c r="BK161" i="6" s="1"/>
  <c r="BK164" i="6" s="1"/>
  <c r="Y29" i="15"/>
  <c r="Y10" i="12"/>
  <c r="Y11" i="12" s="1"/>
  <c r="BH218" i="6"/>
  <c r="BH223" i="6" s="1"/>
  <c r="P164" i="6"/>
  <c r="AN156" i="6"/>
  <c r="AN161" i="6" s="1"/>
  <c r="AC226" i="6"/>
  <c r="AC18" i="14" s="1"/>
  <c r="AC19" i="14" s="1"/>
  <c r="BA218" i="6"/>
  <c r="BA223" i="6" s="1"/>
  <c r="AG156" i="6"/>
  <c r="AG161" i="6" s="1"/>
  <c r="AG164" i="6" s="1"/>
  <c r="V218" i="6"/>
  <c r="V223" i="6" s="1"/>
  <c r="R164" i="6"/>
  <c r="BK218" i="6"/>
  <c r="BK223" i="6" s="1"/>
  <c r="S156" i="6"/>
  <c r="S161" i="6" s="1"/>
  <c r="S164" i="6" s="1"/>
  <c r="AC164" i="6"/>
  <c r="Z226" i="6"/>
  <c r="Z18" i="14" s="1"/>
  <c r="Z19" i="14" s="1"/>
  <c r="X22" i="34"/>
  <c r="N22" i="35"/>
  <c r="S226" i="6"/>
  <c r="S18" i="14" s="1"/>
  <c r="S19" i="14" s="1"/>
  <c r="Y32" i="15"/>
  <c r="Y15" i="15"/>
  <c r="AN164" i="6"/>
  <c r="BA226" i="6"/>
  <c r="BA18" i="14" s="1"/>
  <c r="BA19" i="14" s="1"/>
  <c r="BE156" i="6"/>
  <c r="BE161" i="6" s="1"/>
  <c r="BE164" i="6" s="1"/>
  <c r="AP156" i="6"/>
  <c r="AP161" i="6" s="1"/>
  <c r="AP164" i="6" s="1"/>
  <c r="AQ164" i="6"/>
  <c r="J50" i="19"/>
  <c r="H260" i="6"/>
  <c r="H50" i="19" s="1"/>
  <c r="BD218" i="6"/>
  <c r="BD223" i="6" s="1"/>
  <c r="T164" i="6"/>
  <c r="AJ156" i="6"/>
  <c r="AJ161" i="6" s="1"/>
  <c r="AJ164" i="6" s="1"/>
  <c r="BH164" i="6"/>
  <c r="AW218" i="6"/>
  <c r="AW223" i="6" s="1"/>
  <c r="AW226" i="6" s="1"/>
  <c r="H225" i="6"/>
  <c r="H217" i="6"/>
  <c r="H210" i="6"/>
  <c r="BN218" i="6"/>
  <c r="BN223" i="6" s="1"/>
  <c r="AD156" i="6"/>
  <c r="AD161" i="6" s="1"/>
  <c r="AD164" i="6" s="1"/>
  <c r="X16" i="31"/>
  <c r="Y11" i="17"/>
  <c r="N16" i="32"/>
  <c r="AQ226" i="6"/>
  <c r="AQ18" i="14" s="1"/>
  <c r="AQ19" i="14" s="1"/>
  <c r="W164" i="6"/>
  <c r="X18" i="28"/>
  <c r="N18" i="29"/>
  <c r="Y12" i="37"/>
  <c r="Y12" i="13"/>
  <c r="Y13" i="13" s="1"/>
  <c r="Z47" i="12"/>
  <c r="AR218" i="6"/>
  <c r="AR223" i="6" s="1"/>
  <c r="X164" i="6"/>
  <c r="M226" i="6"/>
  <c r="M18" i="14" s="1"/>
  <c r="M19" i="14" s="1"/>
  <c r="AK218" i="6"/>
  <c r="AK223" i="6" s="1"/>
  <c r="AK226" i="6" s="1"/>
  <c r="Q164" i="6"/>
  <c r="AO156" i="6"/>
  <c r="AO161" i="6" s="1"/>
  <c r="AO164" i="6" s="1"/>
  <c r="V226" i="6"/>
  <c r="V18" i="14" s="1"/>
  <c r="V19" i="14" s="1"/>
  <c r="Z164" i="6"/>
  <c r="AX164" i="6"/>
  <c r="BN156" i="6"/>
  <c r="BN161" i="6" s="1"/>
  <c r="BN164" i="6" s="1"/>
  <c r="AU218" i="6"/>
  <c r="AU223" i="6" s="1"/>
  <c r="AA164" i="6"/>
  <c r="BO164" i="6"/>
  <c r="BO18" i="14" l="1"/>
  <c r="BO19" i="14" s="1"/>
  <c r="BP226" i="6"/>
  <c r="Q226" i="6"/>
  <c r="Q18" i="14" s="1"/>
  <c r="Q19" i="14" s="1"/>
  <c r="BM226" i="6"/>
  <c r="AU226" i="6"/>
  <c r="J18" i="14"/>
  <c r="J19" i="14" s="1"/>
  <c r="K226" i="6"/>
  <c r="AH18" i="14"/>
  <c r="AH19" i="14" s="1"/>
  <c r="AI226" i="6"/>
  <c r="AK18" i="14"/>
  <c r="AK19" i="14" s="1"/>
  <c r="AL226" i="6"/>
  <c r="AW18" i="14"/>
  <c r="AW19" i="14" s="1"/>
  <c r="AX226" i="6"/>
  <c r="BI18" i="14"/>
  <c r="BI19" i="14" s="1"/>
  <c r="BJ226" i="6"/>
  <c r="AN48" i="15"/>
  <c r="AN11" i="14"/>
  <c r="AN13" i="14" s="1"/>
  <c r="AN20" i="14"/>
  <c r="AN33" i="15"/>
  <c r="M48" i="15"/>
  <c r="M33" i="15"/>
  <c r="M11" i="14"/>
  <c r="M13" i="14" s="1"/>
  <c r="M20" i="14"/>
  <c r="N226" i="6"/>
  <c r="AR226" i="6"/>
  <c r="AA226" i="6"/>
  <c r="AA18" i="14" s="1"/>
  <c r="AA19" i="14" s="1"/>
  <c r="Q48" i="15"/>
  <c r="Q33" i="15"/>
  <c r="Q20" i="14"/>
  <c r="Q10" i="28" s="1"/>
  <c r="Q11" i="28" s="1"/>
  <c r="Q11" i="14"/>
  <c r="Q13" i="14" s="1"/>
  <c r="BA48" i="15"/>
  <c r="BA33" i="15"/>
  <c r="BA11" i="14"/>
  <c r="BA13" i="14" s="1"/>
  <c r="BA20" i="14"/>
  <c r="BA10" i="28" s="1"/>
  <c r="Y14" i="31"/>
  <c r="Z24" i="11"/>
  <c r="J161" i="6"/>
  <c r="J164" i="6" s="1"/>
  <c r="H156" i="6"/>
  <c r="H161" i="6" s="1"/>
  <c r="BG33" i="15"/>
  <c r="BG48" i="15"/>
  <c r="BG20" i="14"/>
  <c r="BG10" i="28" s="1"/>
  <c r="BG11" i="14"/>
  <c r="BG13" i="14" s="1"/>
  <c r="AZ10" i="19"/>
  <c r="AZ50" i="15"/>
  <c r="AZ51" i="15" s="1"/>
  <c r="AZ35" i="15"/>
  <c r="Y19" i="34"/>
  <c r="Y26" i="16"/>
  <c r="AA27" i="16" s="1"/>
  <c r="Y12" i="16"/>
  <c r="W226" i="6"/>
  <c r="BD226" i="6"/>
  <c r="AE48" i="15"/>
  <c r="AE20" i="14"/>
  <c r="AE33" i="15"/>
  <c r="AE11" i="14"/>
  <c r="AE13" i="14" s="1"/>
  <c r="BF48" i="15"/>
  <c r="BF11" i="14"/>
  <c r="BF13" i="14" s="1"/>
  <c r="BF20" i="14"/>
  <c r="BF33" i="15"/>
  <c r="Z11" i="13"/>
  <c r="X24" i="34"/>
  <c r="N24" i="35"/>
  <c r="AE21" i="34"/>
  <c r="AE12" i="18"/>
  <c r="BC48" i="15"/>
  <c r="BC20" i="14"/>
  <c r="BC33" i="15"/>
  <c r="BC11" i="14"/>
  <c r="BC13" i="14" s="1"/>
  <c r="BH226" i="6"/>
  <c r="BH18" i="14" s="1"/>
  <c r="BH19" i="14" s="1"/>
  <c r="Y9" i="19"/>
  <c r="Y30" i="15"/>
  <c r="V48" i="15"/>
  <c r="V20" i="14"/>
  <c r="V33" i="15"/>
  <c r="V11" i="14"/>
  <c r="V13" i="14" s="1"/>
  <c r="AQ33" i="15"/>
  <c r="AQ48" i="15"/>
  <c r="AQ11" i="14"/>
  <c r="AQ13" i="14" s="1"/>
  <c r="AQ20" i="14"/>
  <c r="Y10" i="28"/>
  <c r="Y11" i="28" s="1"/>
  <c r="AD226" i="6"/>
  <c r="AD18" i="14" s="1"/>
  <c r="AD19" i="14" s="1"/>
  <c r="P48" i="15"/>
  <c r="P11" i="14"/>
  <c r="P13" i="14" s="1"/>
  <c r="P20" i="14"/>
  <c r="P33" i="15"/>
  <c r="Y14" i="34"/>
  <c r="Y29" i="13"/>
  <c r="Y31" i="13" s="1"/>
  <c r="Y14" i="13"/>
  <c r="AF226" i="6"/>
  <c r="Z48" i="15"/>
  <c r="Z11" i="14"/>
  <c r="Z13" i="14" s="1"/>
  <c r="Z20" i="14"/>
  <c r="Z10" i="28" s="1"/>
  <c r="Z33" i="15"/>
  <c r="AC48" i="15"/>
  <c r="AC33" i="15"/>
  <c r="AC11" i="14"/>
  <c r="AC13" i="14" s="1"/>
  <c r="AC20" i="14"/>
  <c r="AC10" i="28" s="1"/>
  <c r="AZ10" i="28"/>
  <c r="Y10" i="19"/>
  <c r="Y50" i="15"/>
  <c r="Y51" i="15" s="1"/>
  <c r="Y35" i="15"/>
  <c r="AE29" i="17"/>
  <c r="AE14" i="17"/>
  <c r="H218" i="6"/>
  <c r="H223" i="6" s="1"/>
  <c r="X18" i="31"/>
  <c r="Y11" i="18"/>
  <c r="N18" i="32"/>
  <c r="T226" i="6"/>
  <c r="X25" i="34"/>
  <c r="N25" i="35"/>
  <c r="S33" i="15"/>
  <c r="S20" i="14"/>
  <c r="S10" i="28" s="1"/>
  <c r="S11" i="28" s="1"/>
  <c r="S48" i="15"/>
  <c r="S11" i="14"/>
  <c r="S13" i="14" s="1"/>
  <c r="Z25" i="12"/>
  <c r="Y40" i="17"/>
  <c r="Y41" i="17" s="1"/>
  <c r="BB226" i="6"/>
  <c r="BB18" i="14" s="1"/>
  <c r="BB19" i="14" s="1"/>
  <c r="AB20" i="14"/>
  <c r="AB33" i="15"/>
  <c r="AB48" i="15"/>
  <c r="AB11" i="14"/>
  <c r="AB13" i="14" s="1"/>
  <c r="R226" i="6"/>
  <c r="R18" i="14" s="1"/>
  <c r="R19" i="14" s="1"/>
  <c r="BL48" i="15"/>
  <c r="BL11" i="14"/>
  <c r="BL13" i="14" s="1"/>
  <c r="BL20" i="14"/>
  <c r="BL33" i="15"/>
  <c r="AO226" i="6"/>
  <c r="X17" i="31"/>
  <c r="Y11" i="16"/>
  <c r="N17" i="32"/>
  <c r="AT48" i="15"/>
  <c r="AT20" i="14"/>
  <c r="AT11" i="14"/>
  <c r="AT13" i="14" s="1"/>
  <c r="AT33" i="15"/>
  <c r="Z53" i="12"/>
  <c r="Z54" i="12" s="1"/>
  <c r="Z11" i="11"/>
  <c r="Z12" i="11" s="1"/>
  <c r="Z23" i="10"/>
  <c r="Z24" i="10" s="1"/>
  <c r="AU18" i="14" l="1"/>
  <c r="AU19" i="14" s="1"/>
  <c r="AV226" i="6"/>
  <c r="AV18" i="14" s="1"/>
  <c r="AV19" i="14" s="1"/>
  <c r="BM18" i="14"/>
  <c r="BM19" i="14" s="1"/>
  <c r="BN226" i="6"/>
  <c r="BN18" i="14" s="1"/>
  <c r="BN19" i="14" s="1"/>
  <c r="BP18" i="14"/>
  <c r="BP19" i="14" s="1"/>
  <c r="BQ226" i="6"/>
  <c r="BQ18" i="14" s="1"/>
  <c r="BQ19" i="14" s="1"/>
  <c r="BO33" i="15"/>
  <c r="BO11" i="14"/>
  <c r="BO13" i="14" s="1"/>
  <c r="BO20" i="14"/>
  <c r="BO10" i="28" s="1"/>
  <c r="BO48" i="15"/>
  <c r="Y52" i="15"/>
  <c r="Y31" i="15"/>
  <c r="Y9" i="20"/>
  <c r="Y10" i="20" s="1"/>
  <c r="AZ52" i="15"/>
  <c r="AZ31" i="15"/>
  <c r="AF18" i="14"/>
  <c r="AF19" i="14" s="1"/>
  <c r="AG226" i="6"/>
  <c r="AG18" i="14" s="1"/>
  <c r="AG19" i="14" s="1"/>
  <c r="P10" i="28"/>
  <c r="P11" i="28" s="1"/>
  <c r="AD48" i="15"/>
  <c r="AD20" i="14"/>
  <c r="AD10" i="28" s="1"/>
  <c r="AD11" i="14"/>
  <c r="AD13" i="14" s="1"/>
  <c r="AD33" i="15"/>
  <c r="V10" i="19"/>
  <c r="V11" i="19" s="1"/>
  <c r="V22" i="19" s="1"/>
  <c r="V23" i="19" s="1"/>
  <c r="V50" i="15"/>
  <c r="V51" i="15" s="1"/>
  <c r="V35" i="15"/>
  <c r="BF10" i="19"/>
  <c r="BF50" i="15"/>
  <c r="BF51" i="15" s="1"/>
  <c r="BF35" i="15"/>
  <c r="BD18" i="14"/>
  <c r="BD19" i="14" s="1"/>
  <c r="BE226" i="6"/>
  <c r="BE18" i="14" s="1"/>
  <c r="BE19" i="14" s="1"/>
  <c r="AX18" i="14"/>
  <c r="AX19" i="14" s="1"/>
  <c r="AY226" i="6"/>
  <c r="AY18" i="14" s="1"/>
  <c r="AY19" i="14" s="1"/>
  <c r="AB10" i="19"/>
  <c r="AB50" i="15"/>
  <c r="AB35" i="15"/>
  <c r="AE18" i="34"/>
  <c r="AC10" i="19"/>
  <c r="AC35" i="15"/>
  <c r="AC50" i="15"/>
  <c r="Y13" i="28"/>
  <c r="Y14" i="28" s="1"/>
  <c r="P10" i="19"/>
  <c r="P11" i="19" s="1"/>
  <c r="P22" i="19" s="1"/>
  <c r="P23" i="19" s="1"/>
  <c r="P50" i="15"/>
  <c r="P51" i="15" s="1"/>
  <c r="P35" i="15"/>
  <c r="BC10" i="28"/>
  <c r="BA10" i="19"/>
  <c r="BA50" i="15"/>
  <c r="BA51" i="15" s="1"/>
  <c r="BA35" i="15"/>
  <c r="AA33" i="15"/>
  <c r="AA48" i="15"/>
  <c r="AA11" i="14"/>
  <c r="AA13" i="14" s="1"/>
  <c r="AA20" i="14"/>
  <c r="AN10" i="28"/>
  <c r="AW48" i="15"/>
  <c r="AW33" i="15"/>
  <c r="AW20" i="14"/>
  <c r="AW11" i="14"/>
  <c r="AW13" i="14" s="1"/>
  <c r="Y32" i="13"/>
  <c r="Y9" i="31" s="1"/>
  <c r="Z28" i="13"/>
  <c r="V10" i="28"/>
  <c r="V11" i="28" s="1"/>
  <c r="AE10" i="19"/>
  <c r="AE35" i="15"/>
  <c r="AE50" i="15"/>
  <c r="AE51" i="15" s="1"/>
  <c r="BG10" i="19"/>
  <c r="BG50" i="15"/>
  <c r="BG51" i="15" s="1"/>
  <c r="BG35" i="15"/>
  <c r="AR18" i="14"/>
  <c r="AR19" i="14" s="1"/>
  <c r="AS226" i="6"/>
  <c r="AS18" i="14" s="1"/>
  <c r="AS19" i="14" s="1"/>
  <c r="AN10" i="19"/>
  <c r="AN50" i="15"/>
  <c r="AN51" i="15" s="1"/>
  <c r="AN35" i="15"/>
  <c r="AL18" i="14"/>
  <c r="AL19" i="14" s="1"/>
  <c r="AM226" i="6"/>
  <c r="AM18" i="14" s="1"/>
  <c r="AM19" i="14" s="1"/>
  <c r="S10" i="19"/>
  <c r="S11" i="19" s="1"/>
  <c r="S22" i="19" s="1"/>
  <c r="S23" i="19" s="1"/>
  <c r="S50" i="15"/>
  <c r="S51" i="15" s="1"/>
  <c r="S35" i="15"/>
  <c r="T18" i="14"/>
  <c r="T19" i="14" s="1"/>
  <c r="U226" i="6"/>
  <c r="U18" i="14" s="1"/>
  <c r="U19" i="14" s="1"/>
  <c r="AC51" i="15"/>
  <c r="N18" i="14"/>
  <c r="N19" i="14" s="1"/>
  <c r="O226" i="6"/>
  <c r="O18" i="14" s="1"/>
  <c r="O19" i="14" s="1"/>
  <c r="AK48" i="15"/>
  <c r="AK33" i="15"/>
  <c r="AK11" i="14"/>
  <c r="AK13" i="14" s="1"/>
  <c r="AK20" i="14"/>
  <c r="R48" i="15"/>
  <c r="R11" i="14"/>
  <c r="R13" i="14" s="1"/>
  <c r="R20" i="14"/>
  <c r="R10" i="28" s="1"/>
  <c r="R11" i="28" s="1"/>
  <c r="R33" i="15"/>
  <c r="AT10" i="28"/>
  <c r="Y42" i="17"/>
  <c r="Y46" i="17"/>
  <c r="Y47" i="17" s="1"/>
  <c r="Y33" i="17"/>
  <c r="AQ10" i="28"/>
  <c r="AE10" i="28"/>
  <c r="W18" i="14"/>
  <c r="W19" i="14" s="1"/>
  <c r="X226" i="6"/>
  <c r="X18" i="14" s="1"/>
  <c r="X19" i="14" s="1"/>
  <c r="M10" i="28"/>
  <c r="M11" i="28" s="1"/>
  <c r="AI18" i="14"/>
  <c r="AI19" i="14" s="1"/>
  <c r="AJ226" i="6"/>
  <c r="AJ18" i="14" s="1"/>
  <c r="AJ19" i="14" s="1"/>
  <c r="Y39" i="16"/>
  <c r="Y40" i="16" s="1"/>
  <c r="AQ10" i="19"/>
  <c r="AQ50" i="15"/>
  <c r="AQ51" i="15" s="1"/>
  <c r="AQ35" i="15"/>
  <c r="Y11" i="19"/>
  <c r="Y22" i="19" s="1"/>
  <c r="Y23" i="19" s="1"/>
  <c r="AA28" i="16"/>
  <c r="AA14" i="16"/>
  <c r="Q10" i="19"/>
  <c r="Q11" i="19" s="1"/>
  <c r="Q22" i="19" s="1"/>
  <c r="Q23" i="19" s="1"/>
  <c r="Q35" i="15"/>
  <c r="Q50" i="15"/>
  <c r="Q51" i="15" s="1"/>
  <c r="M10" i="19"/>
  <c r="M11" i="19" s="1"/>
  <c r="M22" i="19" s="1"/>
  <c r="M23" i="19" s="1"/>
  <c r="M50" i="15"/>
  <c r="M51" i="15" s="1"/>
  <c r="M35" i="15"/>
  <c r="AH48" i="15"/>
  <c r="AH11" i="14"/>
  <c r="AH13" i="14" s="1"/>
  <c r="AH20" i="14"/>
  <c r="AH33" i="15"/>
  <c r="AB51" i="15"/>
  <c r="AB10" i="28"/>
  <c r="BB48" i="15"/>
  <c r="BB20" i="14"/>
  <c r="BB33" i="15"/>
  <c r="BB11" i="14"/>
  <c r="BB13" i="14" s="1"/>
  <c r="S14" i="28"/>
  <c r="S9" i="20"/>
  <c r="S10" i="20" s="1"/>
  <c r="Y40" i="18"/>
  <c r="Y41" i="18" s="1"/>
  <c r="Y27" i="18"/>
  <c r="Y28" i="18" s="1"/>
  <c r="Z10" i="19"/>
  <c r="Z50" i="15"/>
  <c r="Z51" i="15" s="1"/>
  <c r="Z35" i="15"/>
  <c r="BH20" i="14"/>
  <c r="BH10" i="28" s="1"/>
  <c r="BH33" i="15"/>
  <c r="BH48" i="15"/>
  <c r="BH11" i="14"/>
  <c r="BH13" i="14" s="1"/>
  <c r="Q14" i="28"/>
  <c r="Q19" i="28" s="1"/>
  <c r="Q9" i="20"/>
  <c r="Q10" i="20" s="1"/>
  <c r="BJ18" i="14"/>
  <c r="BJ19" i="14" s="1"/>
  <c r="BK226" i="6"/>
  <c r="BK18" i="14" s="1"/>
  <c r="BK19" i="14" s="1"/>
  <c r="K18" i="14"/>
  <c r="K19" i="14" s="1"/>
  <c r="L226" i="6"/>
  <c r="L18" i="14" s="1"/>
  <c r="L19" i="14" s="1"/>
  <c r="AT10" i="19"/>
  <c r="AT50" i="15"/>
  <c r="AT51" i="15" s="1"/>
  <c r="AT35" i="15"/>
  <c r="Z10" i="37"/>
  <c r="Z24" i="12"/>
  <c r="Z26" i="12" s="1"/>
  <c r="Z31" i="12" s="1"/>
  <c r="Z33" i="12" s="1"/>
  <c r="AA20" i="10"/>
  <c r="BL10" i="28"/>
  <c r="Z16" i="19"/>
  <c r="Z17" i="19" s="1"/>
  <c r="Z42" i="15"/>
  <c r="Z20" i="15"/>
  <c r="Z25" i="11"/>
  <c r="BL10" i="19"/>
  <c r="BL50" i="15"/>
  <c r="BL51" i="15" s="1"/>
  <c r="BL35" i="15"/>
  <c r="Z16" i="37"/>
  <c r="Z71" i="12"/>
  <c r="Z73" i="12" s="1"/>
  <c r="Z63" i="12"/>
  <c r="Z65" i="12" s="1"/>
  <c r="AO18" i="14"/>
  <c r="AO19" i="14" s="1"/>
  <c r="AP226" i="6"/>
  <c r="AP18" i="14" s="1"/>
  <c r="AP19" i="14" s="1"/>
  <c r="BC10" i="19"/>
  <c r="BC50" i="15"/>
  <c r="BC51" i="15" s="1"/>
  <c r="BC35" i="15"/>
  <c r="BF10" i="28"/>
  <c r="Z10" i="29"/>
  <c r="BI48" i="15"/>
  <c r="BI33" i="15"/>
  <c r="BI11" i="14"/>
  <c r="BI13" i="14" s="1"/>
  <c r="BI20" i="14"/>
  <c r="J48" i="15"/>
  <c r="J11" i="14"/>
  <c r="J13" i="14" s="1"/>
  <c r="J20" i="14"/>
  <c r="J33" i="15"/>
  <c r="BO10" i="19" l="1"/>
  <c r="BO50" i="15"/>
  <c r="BO51" i="15" s="1"/>
  <c r="BO35" i="15"/>
  <c r="BQ48" i="15"/>
  <c r="BQ33" i="15"/>
  <c r="BQ11" i="14"/>
  <c r="BQ13" i="14" s="1"/>
  <c r="BQ20" i="14"/>
  <c r="BQ10" i="28" s="1"/>
  <c r="BP11" i="14"/>
  <c r="BP13" i="14" s="1"/>
  <c r="BP20" i="14"/>
  <c r="BP48" i="15"/>
  <c r="BP33" i="15"/>
  <c r="BN48" i="15"/>
  <c r="BN33" i="15"/>
  <c r="BN11" i="14"/>
  <c r="BN13" i="14" s="1"/>
  <c r="BN20" i="14"/>
  <c r="BN10" i="28" s="1"/>
  <c r="BM20" i="14"/>
  <c r="BM48" i="15"/>
  <c r="BM33" i="15"/>
  <c r="BM11" i="14"/>
  <c r="BM13" i="14" s="1"/>
  <c r="AV11" i="14"/>
  <c r="AV13" i="14" s="1"/>
  <c r="AV20" i="14"/>
  <c r="AV10" i="28" s="1"/>
  <c r="AV33" i="15"/>
  <c r="AV48" i="15"/>
  <c r="AU48" i="15"/>
  <c r="AU20" i="14"/>
  <c r="AU33" i="15"/>
  <c r="AU11" i="14"/>
  <c r="AU13" i="14" s="1"/>
  <c r="AN52" i="15"/>
  <c r="AN31" i="15"/>
  <c r="BF52" i="15"/>
  <c r="BF31" i="15"/>
  <c r="Q52" i="15"/>
  <c r="Q9" i="34" s="1"/>
  <c r="Q31" i="15"/>
  <c r="BA52" i="15"/>
  <c r="BA9" i="34" s="1"/>
  <c r="BA31" i="15"/>
  <c r="AT52" i="15"/>
  <c r="AT31" i="15"/>
  <c r="BC52" i="15"/>
  <c r="BC31" i="15"/>
  <c r="J10" i="19"/>
  <c r="J11" i="19" s="1"/>
  <c r="J50" i="15"/>
  <c r="J35" i="15"/>
  <c r="Z17" i="37"/>
  <c r="AA70" i="12"/>
  <c r="Z17" i="11"/>
  <c r="Z18" i="11" s="1"/>
  <c r="Z21" i="19"/>
  <c r="Z43" i="15"/>
  <c r="Z21" i="15"/>
  <c r="AB22" i="15" s="1"/>
  <c r="AQ52" i="15"/>
  <c r="AQ31" i="15"/>
  <c r="S20" i="20"/>
  <c r="S21" i="20" s="1"/>
  <c r="S34" i="20" s="1"/>
  <c r="S14" i="20"/>
  <c r="S15" i="20" s="1"/>
  <c r="S30" i="19"/>
  <c r="S49" i="19"/>
  <c r="BD48" i="15"/>
  <c r="BD11" i="14"/>
  <c r="BD13" i="14" s="1"/>
  <c r="BD20" i="14"/>
  <c r="BD33" i="15"/>
  <c r="AD10" i="19"/>
  <c r="AD50" i="15"/>
  <c r="AD51" i="15" s="1"/>
  <c r="AD35" i="15"/>
  <c r="AZ9" i="34"/>
  <c r="Z52" i="15"/>
  <c r="Z9" i="34" s="1"/>
  <c r="Z31" i="15"/>
  <c r="BL52" i="15"/>
  <c r="BL31" i="15"/>
  <c r="Y32" i="16"/>
  <c r="Y45" i="16"/>
  <c r="Y46" i="16" s="1"/>
  <c r="Y41" i="16"/>
  <c r="BG31" i="15"/>
  <c r="BG52" i="15"/>
  <c r="BG9" i="34" s="1"/>
  <c r="AK10" i="28"/>
  <c r="AM48" i="15"/>
  <c r="AM20" i="14"/>
  <c r="AM10" i="28" s="1"/>
  <c r="AM33" i="15"/>
  <c r="AM11" i="14"/>
  <c r="AM13" i="14" s="1"/>
  <c r="P30" i="19"/>
  <c r="P49" i="19"/>
  <c r="AB52" i="15"/>
  <c r="AB31" i="15"/>
  <c r="BI10" i="28"/>
  <c r="AK10" i="19"/>
  <c r="AK35" i="15"/>
  <c r="AK50" i="15"/>
  <c r="AK51" i="15" s="1"/>
  <c r="V52" i="15"/>
  <c r="V31" i="15"/>
  <c r="AL48" i="15"/>
  <c r="AL20" i="14"/>
  <c r="AL10" i="28" s="1"/>
  <c r="AL11" i="14"/>
  <c r="AL13" i="14" s="1"/>
  <c r="AL33" i="15"/>
  <c r="Y14" i="20"/>
  <c r="Y15" i="20" s="1"/>
  <c r="Y20" i="20"/>
  <c r="Y21" i="20" s="1"/>
  <c r="Y34" i="20" s="1"/>
  <c r="J51" i="15"/>
  <c r="M49" i="19"/>
  <c r="M30" i="19"/>
  <c r="L20" i="14"/>
  <c r="L10" i="28" s="1"/>
  <c r="L11" i="28" s="1"/>
  <c r="L33" i="15"/>
  <c r="L48" i="15"/>
  <c r="L11" i="14"/>
  <c r="L13" i="14" s="1"/>
  <c r="AJ20" i="14"/>
  <c r="AJ10" i="28" s="1"/>
  <c r="AJ33" i="15"/>
  <c r="AJ48" i="15"/>
  <c r="AJ11" i="14"/>
  <c r="AJ13" i="14" s="1"/>
  <c r="AO48" i="15"/>
  <c r="AO33" i="15"/>
  <c r="AO20" i="14"/>
  <c r="AO11" i="14"/>
  <c r="AO13" i="14" s="1"/>
  <c r="K33" i="15"/>
  <c r="K48" i="15"/>
  <c r="K11" i="14"/>
  <c r="K13" i="14" s="1"/>
  <c r="K20" i="14"/>
  <c r="K10" i="28" s="1"/>
  <c r="K11" i="28" s="1"/>
  <c r="AI33" i="15"/>
  <c r="AI48" i="15"/>
  <c r="AI20" i="14"/>
  <c r="AI10" i="28" s="1"/>
  <c r="AI11" i="14"/>
  <c r="AI13" i="14" s="1"/>
  <c r="W48" i="15"/>
  <c r="W20" i="14"/>
  <c r="W33" i="15"/>
  <c r="W11" i="14"/>
  <c r="W13" i="14" s="1"/>
  <c r="S31" i="15"/>
  <c r="S52" i="15"/>
  <c r="AC52" i="15"/>
  <c r="AC9" i="34" s="1"/>
  <c r="AC31" i="15"/>
  <c r="V14" i="28"/>
  <c r="V9" i="20"/>
  <c r="V10" i="20" s="1"/>
  <c r="AY33" i="15"/>
  <c r="AY48" i="15"/>
  <c r="AY20" i="14"/>
  <c r="AY10" i="28" s="1"/>
  <c r="AY11" i="14"/>
  <c r="AY13" i="14" s="1"/>
  <c r="X48" i="15"/>
  <c r="X11" i="14"/>
  <c r="X13" i="14" s="1"/>
  <c r="X20" i="14"/>
  <c r="X10" i="28" s="1"/>
  <c r="X11" i="28" s="1"/>
  <c r="X33" i="15"/>
  <c r="AA28" i="10"/>
  <c r="BK48" i="15"/>
  <c r="BK20" i="14"/>
  <c r="BK10" i="28" s="1"/>
  <c r="BK33" i="15"/>
  <c r="BK11" i="14"/>
  <c r="BK13" i="14" s="1"/>
  <c r="BH10" i="19"/>
  <c r="BH50" i="15"/>
  <c r="BH51" i="15" s="1"/>
  <c r="BH35" i="15"/>
  <c r="BB10" i="28"/>
  <c r="X10" i="29"/>
  <c r="AH10" i="28"/>
  <c r="R10" i="29"/>
  <c r="Q30" i="19"/>
  <c r="Q49" i="19"/>
  <c r="Y30" i="19"/>
  <c r="Y49" i="19"/>
  <c r="U48" i="15"/>
  <c r="U33" i="15"/>
  <c r="U11" i="14"/>
  <c r="U13" i="14" s="1"/>
  <c r="U20" i="14"/>
  <c r="U10" i="28" s="1"/>
  <c r="U11" i="28" s="1"/>
  <c r="P52" i="15"/>
  <c r="P31" i="15"/>
  <c r="AX48" i="15"/>
  <c r="AX11" i="14"/>
  <c r="AX13" i="14" s="1"/>
  <c r="AX20" i="14"/>
  <c r="AX33" i="15"/>
  <c r="P14" i="28"/>
  <c r="P9" i="20"/>
  <c r="P10" i="20" s="1"/>
  <c r="L11" i="29"/>
  <c r="AA20" i="34"/>
  <c r="O20" i="35"/>
  <c r="L20" i="36"/>
  <c r="Z11" i="37"/>
  <c r="Z20" i="17"/>
  <c r="Z22" i="17" s="1"/>
  <c r="Z13" i="15"/>
  <c r="Z14" i="15" s="1"/>
  <c r="Z21" i="13"/>
  <c r="Z23" i="13" s="1"/>
  <c r="Z39" i="12"/>
  <c r="AF41" i="12" s="1"/>
  <c r="Z48" i="12"/>
  <c r="Z50" i="12" s="1"/>
  <c r="Z17" i="9"/>
  <c r="Z18" i="9" s="1"/>
  <c r="BJ48" i="15"/>
  <c r="BJ20" i="14"/>
  <c r="BJ11" i="14"/>
  <c r="BJ13" i="14" s="1"/>
  <c r="BJ33" i="15"/>
  <c r="Y29" i="18"/>
  <c r="Y14" i="18"/>
  <c r="AH10" i="19"/>
  <c r="AH50" i="15"/>
  <c r="AH51" i="15" s="1"/>
  <c r="AH35" i="15"/>
  <c r="M14" i="28"/>
  <c r="M9" i="20"/>
  <c r="M10" i="20" s="1"/>
  <c r="Y48" i="17"/>
  <c r="Y34" i="17"/>
  <c r="Y35" i="17" s="1"/>
  <c r="Y13" i="17" s="1"/>
  <c r="Y15" i="17" s="1"/>
  <c r="T20" i="14"/>
  <c r="T33" i="15"/>
  <c r="T48" i="15"/>
  <c r="T11" i="14"/>
  <c r="T13" i="14" s="1"/>
  <c r="AA10" i="28"/>
  <c r="O10" i="29"/>
  <c r="AG48" i="15"/>
  <c r="AG33" i="15"/>
  <c r="AG20" i="14"/>
  <c r="AG10" i="28" s="1"/>
  <c r="AG11" i="14"/>
  <c r="AG13" i="14" s="1"/>
  <c r="Y9" i="34"/>
  <c r="AE52" i="15"/>
  <c r="AE31" i="15"/>
  <c r="BI10" i="19"/>
  <c r="BI35" i="15"/>
  <c r="BI50" i="15"/>
  <c r="H19" i="14"/>
  <c r="Y16" i="28"/>
  <c r="R14" i="28"/>
  <c r="R19" i="28" s="1"/>
  <c r="R9" i="20"/>
  <c r="R10" i="20" s="1"/>
  <c r="O48" i="15"/>
  <c r="O20" i="14"/>
  <c r="O10" i="28" s="1"/>
  <c r="O11" i="28" s="1"/>
  <c r="O33" i="15"/>
  <c r="O11" i="14"/>
  <c r="O13" i="14" s="1"/>
  <c r="AS48" i="15"/>
  <c r="AS33" i="15"/>
  <c r="AS11" i="14"/>
  <c r="AS13" i="14" s="1"/>
  <c r="AS20" i="14"/>
  <c r="AS10" i="28" s="1"/>
  <c r="AW10" i="19"/>
  <c r="AW50" i="15"/>
  <c r="AW51" i="15" s="1"/>
  <c r="AW35" i="15"/>
  <c r="AA10" i="19"/>
  <c r="AA50" i="15"/>
  <c r="AA51" i="15" s="1"/>
  <c r="AA35" i="15"/>
  <c r="V49" i="19"/>
  <c r="V30" i="19"/>
  <c r="AF48" i="15"/>
  <c r="AF11" i="14"/>
  <c r="AF13" i="14" s="1"/>
  <c r="AF20" i="14"/>
  <c r="AF33" i="15"/>
  <c r="S19" i="28"/>
  <c r="AP48" i="15"/>
  <c r="AP11" i="14"/>
  <c r="AP13" i="14" s="1"/>
  <c r="AP20" i="14"/>
  <c r="AP10" i="28" s="1"/>
  <c r="AP33" i="15"/>
  <c r="BB10" i="19"/>
  <c r="BB50" i="15"/>
  <c r="BB51" i="15" s="1"/>
  <c r="BB35" i="15"/>
  <c r="BI51" i="15"/>
  <c r="M31" i="15"/>
  <c r="M52" i="15"/>
  <c r="Q14" i="20"/>
  <c r="Q15" i="20" s="1"/>
  <c r="Q20" i="20"/>
  <c r="Q21" i="20" s="1"/>
  <c r="Q34" i="20" s="1"/>
  <c r="Y33" i="18"/>
  <c r="Y46" i="18"/>
  <c r="Y47" i="18" s="1"/>
  <c r="Y42" i="18"/>
  <c r="J10" i="28"/>
  <c r="J11" i="28" s="1"/>
  <c r="J10" i="29"/>
  <c r="Z15" i="37"/>
  <c r="AA60" i="12"/>
  <c r="Z45" i="15"/>
  <c r="Q82" i="20"/>
  <c r="P10" i="29"/>
  <c r="L10" i="29"/>
  <c r="R10" i="19"/>
  <c r="R11" i="19" s="1"/>
  <c r="R22" i="19" s="1"/>
  <c r="R23" i="19" s="1"/>
  <c r="R50" i="15"/>
  <c r="R51" i="15" s="1"/>
  <c r="R35" i="15"/>
  <c r="N48" i="15"/>
  <c r="N20" i="14"/>
  <c r="J10" i="30" s="1"/>
  <c r="N11" i="14"/>
  <c r="N13" i="14" s="1"/>
  <c r="N33" i="15"/>
  <c r="AR20" i="14"/>
  <c r="AR33" i="15"/>
  <c r="AR48" i="15"/>
  <c r="AR11" i="14"/>
  <c r="AR13" i="14" s="1"/>
  <c r="AW10" i="28"/>
  <c r="W10" i="29"/>
  <c r="BE48" i="15"/>
  <c r="BE33" i="15"/>
  <c r="BE20" i="14"/>
  <c r="BE10" i="28" s="1"/>
  <c r="BE11" i="14"/>
  <c r="BE13" i="14" s="1"/>
  <c r="BM10" i="28" l="1"/>
  <c r="S10" i="30"/>
  <c r="AB10" i="29"/>
  <c r="BP10" i="19"/>
  <c r="BP50" i="15"/>
  <c r="BP51" i="15" s="1"/>
  <c r="BP35" i="15"/>
  <c r="H13" i="14"/>
  <c r="H10" i="19" s="1"/>
  <c r="AV51" i="15"/>
  <c r="BN10" i="19"/>
  <c r="BN50" i="15"/>
  <c r="BN51" i="15" s="1"/>
  <c r="BN35" i="15"/>
  <c r="BQ10" i="19"/>
  <c r="BQ50" i="15"/>
  <c r="BQ51" i="15" s="1"/>
  <c r="BQ35" i="15"/>
  <c r="AV35" i="15"/>
  <c r="AV10" i="19"/>
  <c r="AV50" i="15"/>
  <c r="AU10" i="19"/>
  <c r="AU50" i="15"/>
  <c r="AU51" i="15" s="1"/>
  <c r="AU35" i="15"/>
  <c r="BM10" i="19"/>
  <c r="BM50" i="15"/>
  <c r="BM51" i="15" s="1"/>
  <c r="BM35" i="15"/>
  <c r="J10" i="23"/>
  <c r="BO52" i="15"/>
  <c r="BO9" i="34" s="1"/>
  <c r="BO31" i="15"/>
  <c r="AU10" i="28"/>
  <c r="V10" i="29"/>
  <c r="BP10" i="28"/>
  <c r="AC10" i="29"/>
  <c r="AH52" i="15"/>
  <c r="AH31" i="15"/>
  <c r="AA52" i="15"/>
  <c r="AA31" i="15"/>
  <c r="Y16" i="31"/>
  <c r="Z11" i="17"/>
  <c r="AW52" i="15"/>
  <c r="AW31" i="15"/>
  <c r="BB52" i="15"/>
  <c r="BB31" i="15"/>
  <c r="R52" i="15"/>
  <c r="R9" i="34" s="1"/>
  <c r="R31" i="15"/>
  <c r="AR10" i="19"/>
  <c r="AR50" i="15"/>
  <c r="AR35" i="15"/>
  <c r="AA27" i="10"/>
  <c r="AA29" i="10" s="1"/>
  <c r="J14" i="28"/>
  <c r="J9" i="20"/>
  <c r="J10" i="20" s="1"/>
  <c r="J11" i="29"/>
  <c r="BI31" i="15"/>
  <c r="BI52" i="15"/>
  <c r="AS10" i="19"/>
  <c r="AS50" i="15"/>
  <c r="AS51" i="15" s="1"/>
  <c r="AS35" i="15"/>
  <c r="R82" i="20"/>
  <c r="BJ10" i="28"/>
  <c r="N10" i="23"/>
  <c r="R10" i="30"/>
  <c r="Z8" i="31"/>
  <c r="AA20" i="13"/>
  <c r="L10" i="23"/>
  <c r="X14" i="28"/>
  <c r="X19" i="28" s="1"/>
  <c r="X9" i="20"/>
  <c r="X10" i="20" s="1"/>
  <c r="AO10" i="28"/>
  <c r="T10" i="29"/>
  <c r="O10" i="30"/>
  <c r="AD52" i="15"/>
  <c r="AD9" i="34" s="1"/>
  <c r="AD31" i="15"/>
  <c r="Y18" i="28"/>
  <c r="T10" i="28"/>
  <c r="T11" i="28" s="1"/>
  <c r="M10" i="29"/>
  <c r="Z15" i="15"/>
  <c r="Z32" i="15"/>
  <c r="BK10" i="19"/>
  <c r="BK35" i="15"/>
  <c r="BK50" i="15"/>
  <c r="BK51" i="15" s="1"/>
  <c r="X10" i="19"/>
  <c r="X11" i="19" s="1"/>
  <c r="X22" i="19" s="1"/>
  <c r="X23" i="19" s="1"/>
  <c r="X50" i="15"/>
  <c r="X51" i="15" s="1"/>
  <c r="X35" i="15"/>
  <c r="S9" i="34"/>
  <c r="BD10" i="28"/>
  <c r="Y10" i="29"/>
  <c r="BE10" i="19"/>
  <c r="BE35" i="15"/>
  <c r="BE50" i="15"/>
  <c r="BE51" i="15" s="1"/>
  <c r="S82" i="20"/>
  <c r="R49" i="19"/>
  <c r="R30" i="19"/>
  <c r="Y48" i="18"/>
  <c r="Y34" i="18"/>
  <c r="Y35" i="18" s="1"/>
  <c r="Y13" i="18" s="1"/>
  <c r="Y15" i="18" s="1"/>
  <c r="Z17" i="34"/>
  <c r="Z27" i="17"/>
  <c r="AF28" i="17" s="1"/>
  <c r="Z12" i="17"/>
  <c r="P9" i="34"/>
  <c r="L14" i="28"/>
  <c r="L19" i="28" s="1"/>
  <c r="L9" i="20"/>
  <c r="L10" i="20" s="1"/>
  <c r="AL50" i="15"/>
  <c r="AL35" i="15"/>
  <c r="AL10" i="19"/>
  <c r="BD10" i="19"/>
  <c r="BD50" i="15"/>
  <c r="BD35" i="15"/>
  <c r="AQ9" i="34"/>
  <c r="BC9" i="34"/>
  <c r="AR10" i="28"/>
  <c r="U10" i="29"/>
  <c r="Y23" i="34"/>
  <c r="P20" i="20"/>
  <c r="P21" i="20" s="1"/>
  <c r="P34" i="20" s="1"/>
  <c r="P14" i="20"/>
  <c r="P15" i="20" s="1"/>
  <c r="U14" i="28"/>
  <c r="U19" i="28" s="1"/>
  <c r="U9" i="20"/>
  <c r="U10" i="20" s="1"/>
  <c r="Q10" i="30"/>
  <c r="W10" i="19"/>
  <c r="W11" i="19" s="1"/>
  <c r="W22" i="19" s="1"/>
  <c r="W23" i="19" s="1"/>
  <c r="W50" i="15"/>
  <c r="W35" i="15"/>
  <c r="K14" i="28"/>
  <c r="K19" i="28" s="1"/>
  <c r="K9" i="20"/>
  <c r="K10" i="20" s="1"/>
  <c r="AJ10" i="19"/>
  <c r="AJ50" i="15"/>
  <c r="AJ51" i="15" s="1"/>
  <c r="AJ35" i="15"/>
  <c r="AM10" i="19"/>
  <c r="AM35" i="15"/>
  <c r="AM50" i="15"/>
  <c r="AM51" i="15" s="1"/>
  <c r="Y17" i="28"/>
  <c r="Y19" i="28" s="1"/>
  <c r="BD51" i="15"/>
  <c r="BF9" i="34"/>
  <c r="AF10" i="19"/>
  <c r="AF50" i="15"/>
  <c r="AF51" i="15" s="1"/>
  <c r="AF35" i="15"/>
  <c r="AE9" i="34"/>
  <c r="Y22" i="34"/>
  <c r="P19" i="28"/>
  <c r="L14" i="29"/>
  <c r="U10" i="19"/>
  <c r="U11" i="19" s="1"/>
  <c r="U22" i="19" s="1"/>
  <c r="U23" i="19" s="1"/>
  <c r="U50" i="15"/>
  <c r="U51" i="15" s="1"/>
  <c r="U35" i="15"/>
  <c r="K10" i="19"/>
  <c r="K11" i="19" s="1"/>
  <c r="K22" i="19" s="1"/>
  <c r="K23" i="19" s="1"/>
  <c r="K50" i="15"/>
  <c r="K35" i="15"/>
  <c r="AL51" i="15"/>
  <c r="AA10" i="29"/>
  <c r="Y47" i="16"/>
  <c r="Y33" i="16"/>
  <c r="Y34" i="16" s="1"/>
  <c r="Y13" i="16" s="1"/>
  <c r="Y15" i="16" s="1"/>
  <c r="J22" i="19"/>
  <c r="J23" i="19" s="1"/>
  <c r="AT9" i="34"/>
  <c r="AR51" i="15"/>
  <c r="AF10" i="28"/>
  <c r="M10" i="30"/>
  <c r="Q10" i="29"/>
  <c r="N10" i="19"/>
  <c r="N11" i="19" s="1"/>
  <c r="N22" i="19" s="1"/>
  <c r="N23" i="19" s="1"/>
  <c r="N50" i="15"/>
  <c r="N51" i="15" s="1"/>
  <c r="N35" i="15"/>
  <c r="Q39" i="20"/>
  <c r="Q25" i="20"/>
  <c r="O14" i="28"/>
  <c r="O19" i="28" s="1"/>
  <c r="O9" i="20"/>
  <c r="O10" i="20" s="1"/>
  <c r="M20" i="20"/>
  <c r="M21" i="20" s="1"/>
  <c r="M34" i="20" s="1"/>
  <c r="M14" i="20"/>
  <c r="M15" i="20" s="1"/>
  <c r="BH52" i="15"/>
  <c r="BH9" i="34" s="1"/>
  <c r="BH31" i="15"/>
  <c r="Z29" i="15"/>
  <c r="Z10" i="12"/>
  <c r="Z11" i="12" s="1"/>
  <c r="K10" i="30"/>
  <c r="V14" i="20"/>
  <c r="V15" i="20" s="1"/>
  <c r="V20" i="20"/>
  <c r="V21" i="20" s="1"/>
  <c r="V34" i="20" s="1"/>
  <c r="W10" i="28"/>
  <c r="W11" i="28" s="1"/>
  <c r="N10" i="29"/>
  <c r="K10" i="23"/>
  <c r="L10" i="30"/>
  <c r="K51" i="15"/>
  <c r="J52" i="15"/>
  <c r="J31" i="15"/>
  <c r="J36" i="15" s="1"/>
  <c r="L9" i="35"/>
  <c r="O10" i="19"/>
  <c r="O11" i="19" s="1"/>
  <c r="O22" i="19" s="1"/>
  <c r="O23" i="19" s="1"/>
  <c r="O35" i="15"/>
  <c r="O50" i="15"/>
  <c r="O51" i="15" s="1"/>
  <c r="N10" i="28"/>
  <c r="N11" i="28" s="1"/>
  <c r="K10" i="29"/>
  <c r="M9" i="34"/>
  <c r="AP10" i="19"/>
  <c r="AP50" i="15"/>
  <c r="AP51" i="15" s="1"/>
  <c r="AP35" i="15"/>
  <c r="AB8" i="34"/>
  <c r="AB44" i="15"/>
  <c r="T10" i="19"/>
  <c r="T11" i="19" s="1"/>
  <c r="T22" i="19" s="1"/>
  <c r="T23" i="19" s="1"/>
  <c r="T50" i="15"/>
  <c r="T51" i="15" s="1"/>
  <c r="T35" i="15"/>
  <c r="M19" i="28"/>
  <c r="Z12" i="37"/>
  <c r="AA47" i="12"/>
  <c r="Z12" i="13"/>
  <c r="Z13" i="13" s="1"/>
  <c r="AX10" i="28"/>
  <c r="M10" i="23"/>
  <c r="P10" i="30"/>
  <c r="AY10" i="19"/>
  <c r="AY50" i="15"/>
  <c r="AY51" i="15" s="1"/>
  <c r="AY35" i="15"/>
  <c r="V19" i="28"/>
  <c r="W51" i="15"/>
  <c r="V9" i="34"/>
  <c r="Z8" i="28"/>
  <c r="Z11" i="28" s="1"/>
  <c r="Z19" i="16"/>
  <c r="Z21" i="16" s="1"/>
  <c r="Z26" i="11"/>
  <c r="Z27" i="11" s="1"/>
  <c r="Z10" i="31"/>
  <c r="AA41" i="15"/>
  <c r="H20" i="14"/>
  <c r="R14" i="20"/>
  <c r="R15" i="20" s="1"/>
  <c r="R20" i="20"/>
  <c r="R21" i="20" s="1"/>
  <c r="R34" i="20" s="1"/>
  <c r="H48" i="15"/>
  <c r="H11" i="14"/>
  <c r="H33" i="15"/>
  <c r="AG10" i="19"/>
  <c r="AG50" i="15"/>
  <c r="AG51" i="15" s="1"/>
  <c r="AG35" i="15"/>
  <c r="BJ50" i="15"/>
  <c r="BJ51" i="15" s="1"/>
  <c r="BJ35" i="15"/>
  <c r="BJ10" i="19"/>
  <c r="AF13" i="37"/>
  <c r="AF20" i="18"/>
  <c r="AF22" i="18" s="1"/>
  <c r="AF61" i="12"/>
  <c r="AF49" i="12"/>
  <c r="AX10" i="19"/>
  <c r="AX50" i="15"/>
  <c r="AX51" i="15" s="1"/>
  <c r="AX35" i="15"/>
  <c r="AK31" i="15"/>
  <c r="AK52" i="15"/>
  <c r="N10" i="30"/>
  <c r="AI10" i="19"/>
  <c r="AI50" i="15"/>
  <c r="AI51" i="15" s="1"/>
  <c r="AI35" i="15"/>
  <c r="AO10" i="19"/>
  <c r="AO35" i="15"/>
  <c r="AO50" i="15"/>
  <c r="AO51" i="15" s="1"/>
  <c r="L10" i="19"/>
  <c r="L11" i="19" s="1"/>
  <c r="L22" i="19" s="1"/>
  <c r="L23" i="19" s="1"/>
  <c r="L50" i="15"/>
  <c r="L51" i="15" s="1"/>
  <c r="L35" i="15"/>
  <c r="Y39" i="20"/>
  <c r="Y25" i="20"/>
  <c r="AB9" i="34"/>
  <c r="P9" i="35"/>
  <c r="S10" i="29"/>
  <c r="BL9" i="34"/>
  <c r="S25" i="20"/>
  <c r="S39" i="20"/>
  <c r="AN9" i="34"/>
  <c r="BQ52" i="15" l="1"/>
  <c r="BQ9" i="34" s="1"/>
  <c r="BQ31" i="15"/>
  <c r="AV52" i="15"/>
  <c r="AV9" i="34" s="1"/>
  <c r="AV31" i="15"/>
  <c r="BM52" i="15"/>
  <c r="BM31" i="15"/>
  <c r="AU52" i="15"/>
  <c r="AU31" i="15"/>
  <c r="H35" i="15"/>
  <c r="H50" i="15"/>
  <c r="BP31" i="15"/>
  <c r="BP52" i="15"/>
  <c r="BN52" i="15"/>
  <c r="BN9" i="34" s="1"/>
  <c r="BN31" i="15"/>
  <c r="AI31" i="15"/>
  <c r="AI52" i="15"/>
  <c r="AI9" i="34" s="1"/>
  <c r="L52" i="15"/>
  <c r="L9" i="34" s="1"/>
  <c r="L31" i="15"/>
  <c r="H51" i="15"/>
  <c r="H31" i="15" s="1"/>
  <c r="Y82" i="20"/>
  <c r="BJ52" i="15"/>
  <c r="BJ9" i="34" s="1"/>
  <c r="BJ31" i="15"/>
  <c r="BE31" i="15"/>
  <c r="BE52" i="15"/>
  <c r="BE9" i="34" s="1"/>
  <c r="AG52" i="15"/>
  <c r="AG9" i="34" s="1"/>
  <c r="AG31" i="15"/>
  <c r="AO52" i="15"/>
  <c r="AO31" i="15"/>
  <c r="AY52" i="15"/>
  <c r="AY9" i="34" s="1"/>
  <c r="AY31" i="15"/>
  <c r="AX52" i="15"/>
  <c r="AX31" i="15"/>
  <c r="N52" i="15"/>
  <c r="N31" i="15"/>
  <c r="BK52" i="15"/>
  <c r="BK9" i="34" s="1"/>
  <c r="BK31" i="15"/>
  <c r="Z9" i="35"/>
  <c r="L82" i="20"/>
  <c r="X30" i="19"/>
  <c r="X49" i="19"/>
  <c r="T14" i="28"/>
  <c r="T9" i="20"/>
  <c r="T10" i="20" s="1"/>
  <c r="M11" i="29"/>
  <c r="AA11" i="13"/>
  <c r="H10" i="30"/>
  <c r="H10" i="29"/>
  <c r="H10" i="28"/>
  <c r="H10" i="23"/>
  <c r="U31" i="15"/>
  <c r="U52" i="15"/>
  <c r="U9" i="34" s="1"/>
  <c r="M82" i="20"/>
  <c r="Y17" i="31"/>
  <c r="Z11" i="16"/>
  <c r="W14" i="28"/>
  <c r="W9" i="20"/>
  <c r="W10" i="20" s="1"/>
  <c r="N11" i="29"/>
  <c r="M25" i="20"/>
  <c r="M39" i="20"/>
  <c r="AL52" i="15"/>
  <c r="AL9" i="34" s="1"/>
  <c r="AL31" i="15"/>
  <c r="U49" i="19"/>
  <c r="U30" i="19"/>
  <c r="W30" i="19"/>
  <c r="W49" i="19"/>
  <c r="AF29" i="17"/>
  <c r="AF14" i="17"/>
  <c r="J19" i="28"/>
  <c r="J14" i="29"/>
  <c r="AW9" i="34"/>
  <c r="AF21" i="34"/>
  <c r="AF12" i="18"/>
  <c r="N14" i="28"/>
  <c r="N9" i="20"/>
  <c r="N10" i="20" s="1"/>
  <c r="K11" i="29"/>
  <c r="J15" i="31"/>
  <c r="K28" i="15"/>
  <c r="N49" i="19"/>
  <c r="N30" i="19"/>
  <c r="AJ52" i="15"/>
  <c r="AJ9" i="34" s="1"/>
  <c r="AJ31" i="15"/>
  <c r="BD52" i="15"/>
  <c r="BD31" i="15"/>
  <c r="X52" i="15"/>
  <c r="X9" i="34" s="1"/>
  <c r="X31" i="15"/>
  <c r="BI9" i="34"/>
  <c r="Z40" i="17"/>
  <c r="Z41" i="17" s="1"/>
  <c r="Z14" i="31"/>
  <c r="AA24" i="11"/>
  <c r="Z19" i="34"/>
  <c r="Z12" i="16"/>
  <c r="Z26" i="16"/>
  <c r="AB27" i="16" s="1"/>
  <c r="O52" i="15"/>
  <c r="O9" i="34" s="1"/>
  <c r="O31" i="15"/>
  <c r="V25" i="20"/>
  <c r="V39" i="20"/>
  <c r="O20" i="20"/>
  <c r="O21" i="20" s="1"/>
  <c r="O34" i="20" s="1"/>
  <c r="O14" i="20"/>
  <c r="O15" i="20" s="1"/>
  <c r="U14" i="20"/>
  <c r="U15" i="20" s="1"/>
  <c r="U20" i="20"/>
  <c r="U21" i="20" s="1"/>
  <c r="U34" i="20" s="1"/>
  <c r="AA53" i="12"/>
  <c r="AA54" i="12" s="1"/>
  <c r="AA11" i="11"/>
  <c r="AA12" i="11" s="1"/>
  <c r="AA23" i="10"/>
  <c r="AA24" i="10" s="1"/>
  <c r="BB9" i="34"/>
  <c r="X9" i="35"/>
  <c r="L49" i="19"/>
  <c r="L30" i="19"/>
  <c r="Z9" i="20"/>
  <c r="Z10" i="20" s="1"/>
  <c r="AM52" i="15"/>
  <c r="AM9" i="34" s="1"/>
  <c r="AM31" i="15"/>
  <c r="T49" i="19"/>
  <c r="T30" i="19"/>
  <c r="J9" i="34"/>
  <c r="J12" i="34" s="1"/>
  <c r="O82" i="20"/>
  <c r="P82" i="20"/>
  <c r="U82" i="20"/>
  <c r="AS31" i="15"/>
  <c r="AS52" i="15"/>
  <c r="AS9" i="34" s="1"/>
  <c r="X20" i="20"/>
  <c r="X21" i="20" s="1"/>
  <c r="X34" i="20" s="1"/>
  <c r="X14" i="20"/>
  <c r="X15" i="20" s="1"/>
  <c r="J11" i="30"/>
  <c r="AK9" i="34"/>
  <c r="AP52" i="15"/>
  <c r="AP9" i="34" s="1"/>
  <c r="AP31" i="15"/>
  <c r="W52" i="15"/>
  <c r="W31" i="15"/>
  <c r="V82" i="20"/>
  <c r="Z29" i="13"/>
  <c r="Z31" i="13" s="1"/>
  <c r="Z14" i="13"/>
  <c r="O30" i="19"/>
  <c r="O49" i="19"/>
  <c r="K52" i="15"/>
  <c r="K9" i="34" s="1"/>
  <c r="K31" i="15"/>
  <c r="Z9" i="19"/>
  <c r="Z11" i="19" s="1"/>
  <c r="Z22" i="19" s="1"/>
  <c r="Z23" i="19" s="1"/>
  <c r="Z30" i="15"/>
  <c r="AF52" i="15"/>
  <c r="AF31" i="15"/>
  <c r="J49" i="19"/>
  <c r="J51" i="19" s="1"/>
  <c r="J30" i="19"/>
  <c r="J32" i="19" s="1"/>
  <c r="K30" i="19"/>
  <c r="K49" i="19"/>
  <c r="K20" i="20"/>
  <c r="K21" i="20" s="1"/>
  <c r="K34" i="20" s="1"/>
  <c r="K14" i="20"/>
  <c r="K15" i="20" s="1"/>
  <c r="P39" i="20"/>
  <c r="P25" i="20"/>
  <c r="Z14" i="34"/>
  <c r="X82" i="20"/>
  <c r="AA9" i="34"/>
  <c r="O9" i="35"/>
  <c r="AA25" i="12"/>
  <c r="Y18" i="31"/>
  <c r="Z11" i="18"/>
  <c r="K82" i="20"/>
  <c r="Y25" i="34"/>
  <c r="J11" i="23"/>
  <c r="T52" i="15"/>
  <c r="T31" i="15"/>
  <c r="R39" i="20"/>
  <c r="R25" i="20"/>
  <c r="AR52" i="15"/>
  <c r="AR31" i="15"/>
  <c r="Y24" i="34"/>
  <c r="L20" i="20"/>
  <c r="L21" i="20" s="1"/>
  <c r="L34" i="20" s="1"/>
  <c r="L14" i="20"/>
  <c r="L15" i="20" s="1"/>
  <c r="J14" i="20"/>
  <c r="J15" i="20" s="1"/>
  <c r="J20" i="20"/>
  <c r="J21" i="20" s="1"/>
  <c r="AH9" i="34"/>
  <c r="W9" i="35" l="1"/>
  <c r="AA9" i="35"/>
  <c r="R9" i="36"/>
  <c r="N9" i="25"/>
  <c r="N9" i="36"/>
  <c r="L9" i="25"/>
  <c r="R9" i="35"/>
  <c r="Q9" i="36"/>
  <c r="AU9" i="34"/>
  <c r="V9" i="35"/>
  <c r="S9" i="35"/>
  <c r="BM9" i="34"/>
  <c r="AB9" i="35"/>
  <c r="S9" i="36"/>
  <c r="BP9" i="34"/>
  <c r="AC9" i="35"/>
  <c r="Z49" i="19"/>
  <c r="Z30" i="19"/>
  <c r="U25" i="20"/>
  <c r="U39" i="20"/>
  <c r="J82" i="20"/>
  <c r="J19" i="29"/>
  <c r="W19" i="28"/>
  <c r="N14" i="29"/>
  <c r="T19" i="28"/>
  <c r="M14" i="29"/>
  <c r="K14" i="30"/>
  <c r="AO9" i="34"/>
  <c r="T9" i="35"/>
  <c r="O9" i="36"/>
  <c r="J9" i="35"/>
  <c r="O39" i="20"/>
  <c r="O25" i="20"/>
  <c r="BD9" i="34"/>
  <c r="Y9" i="35"/>
  <c r="N14" i="20"/>
  <c r="N15" i="20" s="1"/>
  <c r="N20" i="20"/>
  <c r="N21" i="20" s="1"/>
  <c r="N34" i="20" s="1"/>
  <c r="Z39" i="16"/>
  <c r="Z40" i="16" s="1"/>
  <c r="J9" i="36"/>
  <c r="N19" i="28"/>
  <c r="J19" i="30" s="1"/>
  <c r="K14" i="29"/>
  <c r="N9" i="34"/>
  <c r="K9" i="35"/>
  <c r="J19" i="31"/>
  <c r="K29" i="19"/>
  <c r="J9" i="25"/>
  <c r="AB14" i="16"/>
  <c r="AB28" i="16"/>
  <c r="Z42" i="17"/>
  <c r="Z46" i="17"/>
  <c r="Z47" i="17" s="1"/>
  <c r="Z33" i="17"/>
  <c r="AF18" i="34"/>
  <c r="J36" i="19"/>
  <c r="K37" i="19" s="1"/>
  <c r="X39" i="20"/>
  <c r="X25" i="20"/>
  <c r="H52" i="15"/>
  <c r="AA10" i="37"/>
  <c r="AA24" i="12"/>
  <c r="AA26" i="12" s="1"/>
  <c r="AA31" i="12" s="1"/>
  <c r="AA33" i="12" s="1"/>
  <c r="AB20" i="10"/>
  <c r="O10" i="38"/>
  <c r="L10" i="39"/>
  <c r="AX9" i="34"/>
  <c r="M9" i="25"/>
  <c r="P9" i="36"/>
  <c r="Z13" i="28"/>
  <c r="Z14" i="28" s="1"/>
  <c r="J15" i="34"/>
  <c r="Z20" i="20"/>
  <c r="Z21" i="20" s="1"/>
  <c r="Z34" i="20" s="1"/>
  <c r="Z14" i="20"/>
  <c r="Z15" i="20" s="1"/>
  <c r="AA16" i="19"/>
  <c r="AA17" i="19" s="1"/>
  <c r="AA42" i="15"/>
  <c r="AA20" i="15"/>
  <c r="AA25" i="11"/>
  <c r="J14" i="23"/>
  <c r="T9" i="34"/>
  <c r="M9" i="35"/>
  <c r="K9" i="36"/>
  <c r="J34" i="20"/>
  <c r="Z27" i="18"/>
  <c r="Z28" i="18" s="1"/>
  <c r="Z40" i="18"/>
  <c r="Z41" i="18" s="1"/>
  <c r="J25" i="20"/>
  <c r="J27" i="20" s="1"/>
  <c r="J39" i="20"/>
  <c r="K25" i="20"/>
  <c r="K27" i="20" s="1"/>
  <c r="K39" i="20"/>
  <c r="AF9" i="34"/>
  <c r="M9" i="36"/>
  <c r="Q9" i="35"/>
  <c r="Z32" i="13"/>
  <c r="Z9" i="31" s="1"/>
  <c r="AA28" i="13"/>
  <c r="W9" i="34"/>
  <c r="K9" i="25"/>
  <c r="N9" i="35"/>
  <c r="L9" i="36"/>
  <c r="AA16" i="37"/>
  <c r="AA71" i="12"/>
  <c r="AA73" i="12" s="1"/>
  <c r="AA63" i="12"/>
  <c r="AA65" i="12" s="1"/>
  <c r="L16" i="39"/>
  <c r="O16" i="38"/>
  <c r="K36" i="15"/>
  <c r="J14" i="30"/>
  <c r="L39" i="20"/>
  <c r="L25" i="20"/>
  <c r="AR9" i="34"/>
  <c r="U9" i="35"/>
  <c r="W20" i="20"/>
  <c r="W21" i="20" s="1"/>
  <c r="W34" i="20" s="1"/>
  <c r="W14" i="20"/>
  <c r="W15" i="20" s="1"/>
  <c r="T14" i="20"/>
  <c r="T15" i="20" s="1"/>
  <c r="T20" i="20"/>
  <c r="T21" i="20" s="1"/>
  <c r="T34" i="20" s="1"/>
  <c r="K15" i="31" l="1"/>
  <c r="L28" i="15"/>
  <c r="L36" i="15" s="1"/>
  <c r="Z46" i="18"/>
  <c r="Z47" i="18" s="1"/>
  <c r="Z42" i="18"/>
  <c r="Z33" i="18"/>
  <c r="K48" i="19"/>
  <c r="K51" i="19" s="1"/>
  <c r="T82" i="20"/>
  <c r="M19" i="29"/>
  <c r="Z29" i="18"/>
  <c r="Z14" i="18"/>
  <c r="K38" i="19"/>
  <c r="K31" i="19"/>
  <c r="K32" i="19" s="1"/>
  <c r="Z34" i="17"/>
  <c r="Z35" i="17" s="1"/>
  <c r="Z13" i="17" s="1"/>
  <c r="Z15" i="17" s="1"/>
  <c r="Z48" i="17"/>
  <c r="Z16" i="28"/>
  <c r="K40" i="20"/>
  <c r="K41" i="20" s="1"/>
  <c r="K46" i="20" s="1"/>
  <c r="K47" i="20" s="1"/>
  <c r="K35" i="20"/>
  <c r="K36" i="20" s="1"/>
  <c r="L33" i="20" s="1"/>
  <c r="AB28" i="10"/>
  <c r="AB20" i="34"/>
  <c r="Z45" i="16"/>
  <c r="Z46" i="16" s="1"/>
  <c r="Z32" i="16"/>
  <c r="Z41" i="16"/>
  <c r="J26" i="34"/>
  <c r="AA11" i="37"/>
  <c r="AA20" i="17"/>
  <c r="AA22" i="17" s="1"/>
  <c r="AA13" i="15"/>
  <c r="AA14" i="15" s="1"/>
  <c r="AA21" i="13"/>
  <c r="AA23" i="13" s="1"/>
  <c r="AA39" i="12"/>
  <c r="AG41" i="12" s="1"/>
  <c r="AA48" i="12"/>
  <c r="AA50" i="12" s="1"/>
  <c r="AA17" i="9"/>
  <c r="AA18" i="9" s="1"/>
  <c r="O11" i="38"/>
  <c r="L11" i="39"/>
  <c r="W82" i="20"/>
  <c r="N19" i="29"/>
  <c r="T39" i="20"/>
  <c r="T25" i="20"/>
  <c r="AA21" i="19"/>
  <c r="AA43" i="15"/>
  <c r="AA45" i="15" s="1"/>
  <c r="AA21" i="15"/>
  <c r="AC22" i="15" s="1"/>
  <c r="N39" i="20"/>
  <c r="N25" i="20"/>
  <c r="W39" i="20"/>
  <c r="W25" i="20"/>
  <c r="AA15" i="37"/>
  <c r="AB60" i="12"/>
  <c r="O15" i="38"/>
  <c r="L15" i="39"/>
  <c r="J35" i="20"/>
  <c r="J40" i="20"/>
  <c r="Z39" i="20"/>
  <c r="Z25" i="20"/>
  <c r="H9" i="36"/>
  <c r="H9" i="35"/>
  <c r="H9" i="34"/>
  <c r="H9" i="25"/>
  <c r="J41" i="20"/>
  <c r="AA17" i="37"/>
  <c r="AB70" i="12"/>
  <c r="AA17" i="11"/>
  <c r="AA18" i="11" s="1"/>
  <c r="O17" i="38"/>
  <c r="L17" i="39"/>
  <c r="N82" i="20"/>
  <c r="K19" i="29"/>
  <c r="J19" i="23"/>
  <c r="K76" i="20" l="1"/>
  <c r="K81" i="20"/>
  <c r="K48" i="20"/>
  <c r="K21" i="28" s="1"/>
  <c r="K22" i="28" s="1"/>
  <c r="K37" i="9" s="1"/>
  <c r="Z16" i="31"/>
  <c r="AA11" i="17"/>
  <c r="AC8" i="34"/>
  <c r="AC44" i="15"/>
  <c r="AA10" i="31"/>
  <c r="AB41" i="15"/>
  <c r="O10" i="32"/>
  <c r="L10" i="33"/>
  <c r="K19" i="31"/>
  <c r="L29" i="19"/>
  <c r="AA32" i="15"/>
  <c r="AA15" i="15"/>
  <c r="AA17" i="34"/>
  <c r="AA27" i="17"/>
  <c r="AG28" i="17" s="1"/>
  <c r="AA12" i="17"/>
  <c r="O17" i="35"/>
  <c r="L17" i="36"/>
  <c r="AA8" i="28"/>
  <c r="AA11" i="28" s="1"/>
  <c r="AA19" i="16"/>
  <c r="AA21" i="16" s="1"/>
  <c r="AA26" i="11"/>
  <c r="AA27" i="11" s="1"/>
  <c r="L8" i="30"/>
  <c r="O8" i="29"/>
  <c r="Z17" i="28"/>
  <c r="Z18" i="28"/>
  <c r="K10" i="34"/>
  <c r="Z48" i="18"/>
  <c r="Z34" i="18"/>
  <c r="Z35" i="18" s="1"/>
  <c r="Z13" i="18" s="1"/>
  <c r="Z15" i="18" s="1"/>
  <c r="AA29" i="15"/>
  <c r="AA10" i="12"/>
  <c r="AA11" i="12" s="1"/>
  <c r="Z47" i="16"/>
  <c r="Z33" i="16"/>
  <c r="Z34" i="16" s="1"/>
  <c r="Z13" i="16" s="1"/>
  <c r="Z15" i="16" s="1"/>
  <c r="L26" i="20"/>
  <c r="L27" i="20" s="1"/>
  <c r="K36" i="19"/>
  <c r="L37" i="19" s="1"/>
  <c r="L15" i="31"/>
  <c r="M28" i="15"/>
  <c r="M36" i="15" s="1"/>
  <c r="J15" i="32"/>
  <c r="AB27" i="10"/>
  <c r="AB29" i="10" s="1"/>
  <c r="AA12" i="37"/>
  <c r="AB47" i="12"/>
  <c r="AA12" i="13"/>
  <c r="AA13" i="13" s="1"/>
  <c r="L12" i="39"/>
  <c r="O12" i="38"/>
  <c r="J46" i="20"/>
  <c r="J47" i="20" s="1"/>
  <c r="AG13" i="37"/>
  <c r="AG20" i="18"/>
  <c r="AG22" i="18" s="1"/>
  <c r="AG61" i="12"/>
  <c r="AG49" i="12"/>
  <c r="K13" i="26"/>
  <c r="Q13" i="38"/>
  <c r="M13" i="39"/>
  <c r="Z22" i="34"/>
  <c r="AA8" i="31"/>
  <c r="AB20" i="13"/>
  <c r="L8" i="33"/>
  <c r="O8" i="32"/>
  <c r="J29" i="34"/>
  <c r="Z23" i="34"/>
  <c r="Z18" i="31" l="1"/>
  <c r="AA11" i="18"/>
  <c r="Z17" i="31"/>
  <c r="AA11" i="16"/>
  <c r="AB53" i="12"/>
  <c r="AB54" i="12" s="1"/>
  <c r="AB11" i="11"/>
  <c r="AB12" i="11" s="1"/>
  <c r="AB23" i="10"/>
  <c r="AB24" i="10" s="1"/>
  <c r="Z24" i="34"/>
  <c r="AA14" i="31"/>
  <c r="AB24" i="11"/>
  <c r="O14" i="32"/>
  <c r="L14" i="33"/>
  <c r="AA9" i="19"/>
  <c r="AA11" i="19" s="1"/>
  <c r="AA30" i="15"/>
  <c r="AA19" i="34"/>
  <c r="AA26" i="16"/>
  <c r="AC27" i="16" s="1"/>
  <c r="AA12" i="16"/>
  <c r="O19" i="35"/>
  <c r="L19" i="36"/>
  <c r="AG29" i="17"/>
  <c r="AG14" i="17"/>
  <c r="AA40" i="17"/>
  <c r="AA41" i="17" s="1"/>
  <c r="M15" i="31"/>
  <c r="N28" i="15"/>
  <c r="N36" i="15" s="1"/>
  <c r="AB11" i="13"/>
  <c r="AA29" i="13"/>
  <c r="AA31" i="13" s="1"/>
  <c r="AA14" i="13"/>
  <c r="AA9" i="20"/>
  <c r="AA10" i="20" s="1"/>
  <c r="L11" i="30"/>
  <c r="O11" i="29"/>
  <c r="AA14" i="34"/>
  <c r="L14" i="36"/>
  <c r="O14" i="35"/>
  <c r="AB25" i="12"/>
  <c r="L38" i="19"/>
  <c r="L31" i="19"/>
  <c r="L32" i="19" s="1"/>
  <c r="Z19" i="28"/>
  <c r="J48" i="20"/>
  <c r="J81" i="20"/>
  <c r="J76" i="20"/>
  <c r="J78" i="20" s="1"/>
  <c r="Z25" i="34"/>
  <c r="J12" i="9"/>
  <c r="J13" i="9" s="1"/>
  <c r="AG21" i="34"/>
  <c r="AG12" i="18"/>
  <c r="Q21" i="35"/>
  <c r="K21" i="25"/>
  <c r="M21" i="36"/>
  <c r="L40" i="20"/>
  <c r="L41" i="20" s="1"/>
  <c r="L35" i="20"/>
  <c r="L36" i="20" s="1"/>
  <c r="M33" i="20" s="1"/>
  <c r="L48" i="19"/>
  <c r="L51" i="19" s="1"/>
  <c r="J21" i="28" l="1"/>
  <c r="J22" i="28" s="1"/>
  <c r="AB10" i="37"/>
  <c r="AB24" i="12"/>
  <c r="AB26" i="12" s="1"/>
  <c r="AB31" i="12" s="1"/>
  <c r="AB33" i="12" s="1"/>
  <c r="AC20" i="10"/>
  <c r="AB16" i="19"/>
  <c r="AB17" i="19" s="1"/>
  <c r="AB42" i="15"/>
  <c r="AB20" i="15"/>
  <c r="AB25" i="11"/>
  <c r="AB16" i="37"/>
  <c r="AB63" i="12"/>
  <c r="AB65" i="12" s="1"/>
  <c r="AB71" i="12"/>
  <c r="AB73" i="12" s="1"/>
  <c r="J11" i="31"/>
  <c r="J12" i="31" s="1"/>
  <c r="J22" i="9" s="1"/>
  <c r="J9" i="8"/>
  <c r="K11" i="9"/>
  <c r="L36" i="19"/>
  <c r="M37" i="19" s="1"/>
  <c r="AC14" i="16"/>
  <c r="AC28" i="16"/>
  <c r="AA39" i="16"/>
  <c r="AA40" i="16" s="1"/>
  <c r="N15" i="31"/>
  <c r="O28" i="15"/>
  <c r="O36" i="15" s="1"/>
  <c r="L19" i="31"/>
  <c r="M29" i="19"/>
  <c r="J19" i="32"/>
  <c r="L10" i="34"/>
  <c r="J10" i="35"/>
  <c r="AA46" i="17"/>
  <c r="AA47" i="17" s="1"/>
  <c r="AA42" i="17"/>
  <c r="AA33" i="17"/>
  <c r="M26" i="20"/>
  <c r="M27" i="20" s="1"/>
  <c r="J20" i="31"/>
  <c r="J21" i="31" s="1"/>
  <c r="J23" i="9" s="1"/>
  <c r="K75" i="20"/>
  <c r="AA13" i="28"/>
  <c r="AA14" i="28" s="1"/>
  <c r="O13" i="29"/>
  <c r="L13" i="30"/>
  <c r="AA27" i="18"/>
  <c r="AA28" i="18" s="1"/>
  <c r="AA40" i="18"/>
  <c r="AA41" i="18" s="1"/>
  <c r="Z82" i="20"/>
  <c r="AA20" i="20"/>
  <c r="AA21" i="20" s="1"/>
  <c r="AA14" i="20"/>
  <c r="AA15" i="20" s="1"/>
  <c r="L46" i="20"/>
  <c r="L47" i="20" s="1"/>
  <c r="AA32" i="13"/>
  <c r="AB28" i="13"/>
  <c r="AG18" i="34"/>
  <c r="Q18" i="35"/>
  <c r="K18" i="25"/>
  <c r="M18" i="36"/>
  <c r="AA22" i="19"/>
  <c r="AA23" i="19" s="1"/>
  <c r="K66" i="20" l="1"/>
  <c r="K68" i="20" s="1"/>
  <c r="AB11" i="37"/>
  <c r="AB20" i="17"/>
  <c r="AB22" i="17" s="1"/>
  <c r="AB13" i="15"/>
  <c r="AB14" i="15" s="1"/>
  <c r="AB21" i="13"/>
  <c r="AB23" i="13" s="1"/>
  <c r="AB48" i="12"/>
  <c r="AB50" i="12" s="1"/>
  <c r="AB39" i="12"/>
  <c r="AH41" i="12" s="1"/>
  <c r="AB17" i="9"/>
  <c r="AB18" i="9" s="1"/>
  <c r="AA34" i="20"/>
  <c r="AA42" i="18"/>
  <c r="AA33" i="18"/>
  <c r="AA46" i="18"/>
  <c r="AA47" i="18" s="1"/>
  <c r="AA41" i="16"/>
  <c r="AA45" i="16"/>
  <c r="AA46" i="16" s="1"/>
  <c r="AA32" i="16"/>
  <c r="J24" i="9"/>
  <c r="AA39" i="20"/>
  <c r="AA25" i="20"/>
  <c r="AA14" i="18"/>
  <c r="AA29" i="18"/>
  <c r="M40" i="20"/>
  <c r="M41" i="20" s="1"/>
  <c r="M35" i="20"/>
  <c r="M36" i="20" s="1"/>
  <c r="N33" i="20" s="1"/>
  <c r="AC20" i="34"/>
  <c r="AD22" i="15"/>
  <c r="AA16" i="28"/>
  <c r="O16" i="29"/>
  <c r="M48" i="19"/>
  <c r="M51" i="19" s="1"/>
  <c r="AA48" i="17"/>
  <c r="AA34" i="17"/>
  <c r="AA35" i="17" s="1"/>
  <c r="AA13" i="17" s="1"/>
  <c r="AA15" i="17" s="1"/>
  <c r="AB17" i="37"/>
  <c r="AC70" i="12"/>
  <c r="AB17" i="11"/>
  <c r="AB18" i="11" s="1"/>
  <c r="AB21" i="19"/>
  <c r="AB43" i="15"/>
  <c r="AB45" i="15" s="1"/>
  <c r="AB21" i="15"/>
  <c r="AA9" i="31"/>
  <c r="L9" i="33"/>
  <c r="O9" i="32"/>
  <c r="AA30" i="19"/>
  <c r="AA49" i="19"/>
  <c r="L81" i="20"/>
  <c r="L76" i="20"/>
  <c r="L48" i="20"/>
  <c r="O14" i="29"/>
  <c r="L14" i="30"/>
  <c r="O15" i="31"/>
  <c r="P28" i="15"/>
  <c r="P36" i="15" s="1"/>
  <c r="K15" i="32"/>
  <c r="J15" i="33"/>
  <c r="M38" i="19"/>
  <c r="M31" i="19"/>
  <c r="M32" i="19" s="1"/>
  <c r="AB15" i="37"/>
  <c r="AC60" i="12"/>
  <c r="AC28" i="10"/>
  <c r="J37" i="9"/>
  <c r="J38" i="9" s="1"/>
  <c r="AA16" i="31" l="1"/>
  <c r="AB11" i="17"/>
  <c r="L16" i="33"/>
  <c r="O16" i="32"/>
  <c r="M19" i="31"/>
  <c r="N29" i="19"/>
  <c r="AB10" i="31"/>
  <c r="AC41" i="15"/>
  <c r="J23" i="31"/>
  <c r="J15" i="22"/>
  <c r="AB8" i="31"/>
  <c r="AC20" i="13"/>
  <c r="AD8" i="34"/>
  <c r="AD44" i="15"/>
  <c r="P8" i="35"/>
  <c r="N26" i="20"/>
  <c r="N27" i="20" s="1"/>
  <c r="AB15" i="15"/>
  <c r="AB32" i="15"/>
  <c r="M46" i="20"/>
  <c r="M47" i="20" s="1"/>
  <c r="AA47" i="16"/>
  <c r="AA33" i="16"/>
  <c r="AA34" i="16" s="1"/>
  <c r="AA13" i="16" s="1"/>
  <c r="AA15" i="16" s="1"/>
  <c r="AB17" i="34"/>
  <c r="AB27" i="17"/>
  <c r="AH28" i="17" s="1"/>
  <c r="AB12" i="17"/>
  <c r="AC27" i="10"/>
  <c r="AC29" i="10" s="1"/>
  <c r="AA23" i="34"/>
  <c r="O23" i="35"/>
  <c r="AA17" i="28"/>
  <c r="O17" i="29"/>
  <c r="P15" i="31"/>
  <c r="Q28" i="15"/>
  <c r="Q36" i="15" s="1"/>
  <c r="AA48" i="18"/>
  <c r="AA34" i="18"/>
  <c r="AA35" i="18" s="1"/>
  <c r="AA13" i="18" s="1"/>
  <c r="AA15" i="18" s="1"/>
  <c r="AB29" i="15"/>
  <c r="AB10" i="12"/>
  <c r="AB11" i="12" s="1"/>
  <c r="L21" i="28"/>
  <c r="L22" i="28" s="1"/>
  <c r="J21" i="29"/>
  <c r="AA22" i="34"/>
  <c r="O22" i="35"/>
  <c r="AB8" i="28"/>
  <c r="AB11" i="28" s="1"/>
  <c r="AB19" i="16"/>
  <c r="AB21" i="16" s="1"/>
  <c r="AB26" i="11"/>
  <c r="AB27" i="11" s="1"/>
  <c r="M36" i="19"/>
  <c r="N37" i="19" s="1"/>
  <c r="AA18" i="28"/>
  <c r="O18" i="29"/>
  <c r="AH13" i="37"/>
  <c r="AH20" i="18"/>
  <c r="AH22" i="18" s="1"/>
  <c r="AH61" i="12"/>
  <c r="AH49" i="12"/>
  <c r="J25" i="31"/>
  <c r="J28" i="9"/>
  <c r="J30" i="9" s="1"/>
  <c r="K36" i="9"/>
  <c r="K38" i="9" s="1"/>
  <c r="M10" i="34"/>
  <c r="AB12" i="37"/>
  <c r="AB12" i="13"/>
  <c r="AB13" i="13" s="1"/>
  <c r="AC47" i="12"/>
  <c r="K77" i="20"/>
  <c r="K78" i="20" s="1"/>
  <c r="K69" i="20"/>
  <c r="AA19" i="28" l="1"/>
  <c r="AB9" i="19"/>
  <c r="AB11" i="19" s="1"/>
  <c r="AB30" i="15"/>
  <c r="AC53" i="12"/>
  <c r="AC54" i="12" s="1"/>
  <c r="AC11" i="11"/>
  <c r="AC12" i="11" s="1"/>
  <c r="AC23" i="10"/>
  <c r="AC24" i="10" s="1"/>
  <c r="M76" i="20"/>
  <c r="M81" i="20"/>
  <c r="M48" i="20"/>
  <c r="AA18" i="31"/>
  <c r="AB11" i="18"/>
  <c r="L18" i="33"/>
  <c r="O18" i="32"/>
  <c r="N48" i="19"/>
  <c r="N51" i="19" s="1"/>
  <c r="K11" i="34"/>
  <c r="K12" i="34" s="1"/>
  <c r="K20" i="31"/>
  <c r="K21" i="31" s="1"/>
  <c r="K23" i="9" s="1"/>
  <c r="L75" i="20"/>
  <c r="AA82" i="20"/>
  <c r="O19" i="29"/>
  <c r="L19" i="30"/>
  <c r="AH14" i="17"/>
  <c r="AH29" i="17"/>
  <c r="AB14" i="34"/>
  <c r="AC11" i="13"/>
  <c r="AB29" i="13"/>
  <c r="AB31" i="13" s="1"/>
  <c r="AB14" i="13"/>
  <c r="AA17" i="31"/>
  <c r="AB11" i="16"/>
  <c r="L17" i="33"/>
  <c r="O17" i="32"/>
  <c r="N31" i="19"/>
  <c r="N32" i="19" s="1"/>
  <c r="N38" i="19"/>
  <c r="AC25" i="12"/>
  <c r="K25" i="31"/>
  <c r="K28" i="9"/>
  <c r="K30" i="9" s="1"/>
  <c r="L36" i="9"/>
  <c r="J27" i="31"/>
  <c r="J16" i="22"/>
  <c r="AB14" i="31"/>
  <c r="AC24" i="11"/>
  <c r="AB19" i="34"/>
  <c r="AB12" i="16"/>
  <c r="AB26" i="16"/>
  <c r="AD27" i="16" s="1"/>
  <c r="AA25" i="34"/>
  <c r="O25" i="35"/>
  <c r="J17" i="22"/>
  <c r="J21" i="22" s="1"/>
  <c r="AB40" i="17"/>
  <c r="AB41" i="17" s="1"/>
  <c r="Q15" i="31"/>
  <c r="R28" i="15"/>
  <c r="R36" i="15" s="1"/>
  <c r="AH21" i="34"/>
  <c r="AH12" i="18"/>
  <c r="AB9" i="20"/>
  <c r="AB10" i="20" s="1"/>
  <c r="L37" i="9"/>
  <c r="J22" i="29"/>
  <c r="AA24" i="34"/>
  <c r="O24" i="35"/>
  <c r="N35" i="20"/>
  <c r="N36" i="20" s="1"/>
  <c r="O33" i="20" s="1"/>
  <c r="N40" i="20"/>
  <c r="N41" i="20" s="1"/>
  <c r="N19" i="31" l="1"/>
  <c r="O29" i="19"/>
  <c r="N36" i="19"/>
  <c r="O37" i="19" s="1"/>
  <c r="R15" i="31"/>
  <c r="S28" i="15"/>
  <c r="S36" i="15" s="1"/>
  <c r="L38" i="9"/>
  <c r="AD14" i="16"/>
  <c r="AD28" i="16"/>
  <c r="AC10" i="37"/>
  <c r="AD20" i="10"/>
  <c r="AC24" i="12"/>
  <c r="AC26" i="12" s="1"/>
  <c r="AC31" i="12" s="1"/>
  <c r="AC33" i="12" s="1"/>
  <c r="AB46" i="17"/>
  <c r="AB47" i="17" s="1"/>
  <c r="AB33" i="17"/>
  <c r="AB42" i="17"/>
  <c r="AB39" i="16"/>
  <c r="AB40" i="16" s="1"/>
  <c r="AB27" i="18"/>
  <c r="AB28" i="18" s="1"/>
  <c r="AB40" i="18"/>
  <c r="AB41" i="18" s="1"/>
  <c r="AC16" i="19"/>
  <c r="AC17" i="19" s="1"/>
  <c r="AC42" i="15"/>
  <c r="AC20" i="15"/>
  <c r="AC25" i="11"/>
  <c r="K27" i="31"/>
  <c r="K16" i="22"/>
  <c r="AC16" i="37"/>
  <c r="AC71" i="12"/>
  <c r="AC73" i="12" s="1"/>
  <c r="AC63" i="12"/>
  <c r="AC65" i="12" s="1"/>
  <c r="O26" i="20"/>
  <c r="O27" i="20" s="1"/>
  <c r="AB13" i="28"/>
  <c r="AB14" i="28" s="1"/>
  <c r="AH18" i="34"/>
  <c r="L66" i="20"/>
  <c r="L68" i="20" s="1"/>
  <c r="K15" i="34"/>
  <c r="AB14" i="20"/>
  <c r="AB15" i="20" s="1"/>
  <c r="AB20" i="20"/>
  <c r="AB21" i="20" s="1"/>
  <c r="N46" i="20"/>
  <c r="N47" i="20" s="1"/>
  <c r="N10" i="34"/>
  <c r="AB32" i="13"/>
  <c r="AB9" i="31" s="1"/>
  <c r="AC28" i="13"/>
  <c r="M21" i="28"/>
  <c r="M22" i="28" s="1"/>
  <c r="AB22" i="19"/>
  <c r="AB23" i="19" s="1"/>
  <c r="AC17" i="37" l="1"/>
  <c r="AD70" i="12"/>
  <c r="AC17" i="11"/>
  <c r="AC18" i="11" s="1"/>
  <c r="AB16" i="28"/>
  <c r="L25" i="31"/>
  <c r="M36" i="9"/>
  <c r="L28" i="9"/>
  <c r="L30" i="9" s="1"/>
  <c r="J25" i="32"/>
  <c r="S15" i="31"/>
  <c r="T28" i="15"/>
  <c r="T36" i="15" s="1"/>
  <c r="AB34" i="20"/>
  <c r="AB39" i="20"/>
  <c r="AB25" i="20"/>
  <c r="AC21" i="19"/>
  <c r="AC43" i="15"/>
  <c r="AC45" i="15" s="1"/>
  <c r="AC21" i="15"/>
  <c r="AE22" i="15" s="1"/>
  <c r="AB48" i="17"/>
  <c r="AB34" i="17"/>
  <c r="AB35" i="17" s="1"/>
  <c r="AB13" i="17" s="1"/>
  <c r="AB15" i="17" s="1"/>
  <c r="O40" i="20"/>
  <c r="O41" i="20" s="1"/>
  <c r="O35" i="20"/>
  <c r="O36" i="20" s="1"/>
  <c r="P33" i="20" s="1"/>
  <c r="AC11" i="37"/>
  <c r="AC20" i="17"/>
  <c r="AC22" i="17" s="1"/>
  <c r="AC13" i="15"/>
  <c r="AC14" i="15" s="1"/>
  <c r="AC39" i="12"/>
  <c r="AI41" i="12" s="1"/>
  <c r="AC21" i="13"/>
  <c r="AC23" i="13" s="1"/>
  <c r="AC48" i="12"/>
  <c r="AC50" i="12" s="1"/>
  <c r="AC17" i="9"/>
  <c r="AC18" i="9" s="1"/>
  <c r="AB46" i="18"/>
  <c r="AB47" i="18" s="1"/>
  <c r="AB33" i="18"/>
  <c r="AB42" i="18"/>
  <c r="AD28" i="10"/>
  <c r="AB49" i="19"/>
  <c r="AB30" i="19"/>
  <c r="AB14" i="18"/>
  <c r="AB29" i="18"/>
  <c r="O31" i="19"/>
  <c r="O32" i="19" s="1"/>
  <c r="O38" i="19"/>
  <c r="O10" i="34" s="1"/>
  <c r="N76" i="20"/>
  <c r="N81" i="20"/>
  <c r="N48" i="20"/>
  <c r="AD20" i="34"/>
  <c r="P20" i="35"/>
  <c r="O48" i="19"/>
  <c r="O51" i="19" s="1"/>
  <c r="O36" i="19" s="1"/>
  <c r="P37" i="19" s="1"/>
  <c r="L77" i="20"/>
  <c r="L78" i="20" s="1"/>
  <c r="L69" i="20"/>
  <c r="M37" i="9"/>
  <c r="K26" i="34"/>
  <c r="AC15" i="37"/>
  <c r="AD60" i="12"/>
  <c r="AB45" i="16"/>
  <c r="AB46" i="16" s="1"/>
  <c r="AB41" i="16"/>
  <c r="AB32" i="16"/>
  <c r="O19" i="31" l="1"/>
  <c r="P29" i="19"/>
  <c r="K19" i="32"/>
  <c r="AB16" i="31"/>
  <c r="AC11" i="17"/>
  <c r="AC29" i="15"/>
  <c r="AC10" i="12"/>
  <c r="AC11" i="12" s="1"/>
  <c r="P26" i="20"/>
  <c r="P27" i="20" s="1"/>
  <c r="AC10" i="31"/>
  <c r="AD41" i="15"/>
  <c r="AE8" i="34"/>
  <c r="AE44" i="15"/>
  <c r="AC8" i="28"/>
  <c r="AC11" i="28" s="1"/>
  <c r="AC19" i="16"/>
  <c r="AC21" i="16" s="1"/>
  <c r="AC26" i="11"/>
  <c r="AC27" i="11" s="1"/>
  <c r="AC8" i="31"/>
  <c r="AD20" i="13"/>
  <c r="L27" i="31"/>
  <c r="L16" i="22"/>
  <c r="J27" i="32"/>
  <c r="O46" i="20"/>
  <c r="O47" i="20" s="1"/>
  <c r="AB18" i="28"/>
  <c r="AI13" i="37"/>
  <c r="AI20" i="18"/>
  <c r="AI22" i="18" s="1"/>
  <c r="AI61" i="12"/>
  <c r="AI49" i="12"/>
  <c r="M38" i="9"/>
  <c r="AC32" i="15"/>
  <c r="AC15" i="15"/>
  <c r="AB23" i="34"/>
  <c r="AC12" i="37"/>
  <c r="AD47" i="12"/>
  <c r="AC12" i="13"/>
  <c r="AC13" i="13" s="1"/>
  <c r="AB22" i="34"/>
  <c r="K29" i="34"/>
  <c r="AB48" i="18"/>
  <c r="AB34" i="18"/>
  <c r="AB35" i="18" s="1"/>
  <c r="AB13" i="18" s="1"/>
  <c r="AB15" i="18" s="1"/>
  <c r="AC17" i="34"/>
  <c r="AC27" i="17"/>
  <c r="AI28" i="17" s="1"/>
  <c r="AC12" i="17"/>
  <c r="T15" i="31"/>
  <c r="U28" i="15"/>
  <c r="U36" i="15" s="1"/>
  <c r="P31" i="19"/>
  <c r="P38" i="19"/>
  <c r="L11" i="34"/>
  <c r="L12" i="34" s="1"/>
  <c r="J11" i="35"/>
  <c r="AB17" i="28"/>
  <c r="AB19" i="28" s="1"/>
  <c r="N21" i="28"/>
  <c r="N22" i="28" s="1"/>
  <c r="L20" i="31"/>
  <c r="L21" i="31" s="1"/>
  <c r="M75" i="20"/>
  <c r="J20" i="32"/>
  <c r="AB47" i="16"/>
  <c r="AB33" i="16"/>
  <c r="AB34" i="16" s="1"/>
  <c r="AB13" i="16" s="1"/>
  <c r="AB15" i="16" s="1"/>
  <c r="AD27" i="10"/>
  <c r="AD29" i="10" s="1"/>
  <c r="AB82" i="20" l="1"/>
  <c r="AB18" i="31"/>
  <c r="AC11" i="18"/>
  <c r="AD11" i="13"/>
  <c r="O81" i="20"/>
  <c r="O76" i="20"/>
  <c r="O48" i="20"/>
  <c r="AC40" i="17"/>
  <c r="AC41" i="17" s="1"/>
  <c r="N37" i="9"/>
  <c r="AI14" i="17"/>
  <c r="AI29" i="17"/>
  <c r="L23" i="9"/>
  <c r="J21" i="32"/>
  <c r="AC14" i="34"/>
  <c r="AB25" i="34"/>
  <c r="AI21" i="34"/>
  <c r="AI12" i="18"/>
  <c r="AC14" i="31"/>
  <c r="AD24" i="11"/>
  <c r="U15" i="31"/>
  <c r="V28" i="15"/>
  <c r="V36" i="15" s="1"/>
  <c r="J15" i="24"/>
  <c r="K15" i="33"/>
  <c r="M15" i="32"/>
  <c r="AC29" i="13"/>
  <c r="AC31" i="13" s="1"/>
  <c r="AC14" i="13"/>
  <c r="AC19" i="34"/>
  <c r="AC26" i="16"/>
  <c r="AE27" i="16" s="1"/>
  <c r="AC12" i="16"/>
  <c r="P48" i="19"/>
  <c r="P51" i="19" s="1"/>
  <c r="P36" i="19" s="1"/>
  <c r="Q37" i="19" s="1"/>
  <c r="P32" i="19"/>
  <c r="AB24" i="34"/>
  <c r="P10" i="34"/>
  <c r="AD53" i="12"/>
  <c r="AD54" i="12" s="1"/>
  <c r="AD11" i="11"/>
  <c r="AD12" i="11" s="1"/>
  <c r="AD23" i="10"/>
  <c r="AD24" i="10" s="1"/>
  <c r="AD25" i="12"/>
  <c r="M25" i="31"/>
  <c r="N36" i="9"/>
  <c r="N38" i="9" s="1"/>
  <c r="M28" i="9"/>
  <c r="M30" i="9" s="1"/>
  <c r="AC9" i="20"/>
  <c r="AC10" i="20" s="1"/>
  <c r="P40" i="20"/>
  <c r="P41" i="20" s="1"/>
  <c r="P46" i="20" s="1"/>
  <c r="P47" i="20" s="1"/>
  <c r="P35" i="20"/>
  <c r="P36" i="20" s="1"/>
  <c r="Q33" i="20" s="1"/>
  <c r="L15" i="34"/>
  <c r="J12" i="35"/>
  <c r="AB17" i="31"/>
  <c r="AC11" i="16"/>
  <c r="K12" i="9"/>
  <c r="K13" i="9" s="1"/>
  <c r="M66" i="20"/>
  <c r="M68" i="20" s="1"/>
  <c r="AC9" i="19"/>
  <c r="AC11" i="19" s="1"/>
  <c r="AC22" i="19" s="1"/>
  <c r="AC23" i="19" s="1"/>
  <c r="AC30" i="15"/>
  <c r="AD10" i="37" l="1"/>
  <c r="AE20" i="10"/>
  <c r="AD24" i="12"/>
  <c r="AD26" i="12" s="1"/>
  <c r="AD31" i="12" s="1"/>
  <c r="AD33" i="12" s="1"/>
  <c r="P10" i="38"/>
  <c r="AC13" i="28"/>
  <c r="AC14" i="28" s="1"/>
  <c r="AI18" i="34"/>
  <c r="AC46" i="17"/>
  <c r="AC47" i="17" s="1"/>
  <c r="AC33" i="17"/>
  <c r="AC42" i="17"/>
  <c r="AD16" i="19"/>
  <c r="AD17" i="19" s="1"/>
  <c r="AD42" i="15"/>
  <c r="AD20" i="15"/>
  <c r="AD25" i="11"/>
  <c r="P19" i="31"/>
  <c r="Q29" i="19"/>
  <c r="AD28" i="13"/>
  <c r="AC32" i="13"/>
  <c r="AC9" i="31" s="1"/>
  <c r="AC27" i="18"/>
  <c r="AC28" i="18" s="1"/>
  <c r="AC40" i="18"/>
  <c r="AC41" i="18" s="1"/>
  <c r="Q31" i="19"/>
  <c r="Q38" i="19"/>
  <c r="O21" i="28"/>
  <c r="O22" i="28" s="1"/>
  <c r="AD16" i="37"/>
  <c r="AD63" i="12"/>
  <c r="AD65" i="12" s="1"/>
  <c r="AD71" i="12"/>
  <c r="AD73" i="12" s="1"/>
  <c r="P16" i="38"/>
  <c r="L26" i="34"/>
  <c r="N25" i="31"/>
  <c r="N28" i="9"/>
  <c r="N30" i="9" s="1"/>
  <c r="O36" i="9"/>
  <c r="AC49" i="19"/>
  <c r="AC30" i="19"/>
  <c r="Q26" i="20"/>
  <c r="Q27" i="20" s="1"/>
  <c r="AE28" i="16"/>
  <c r="AE14" i="16"/>
  <c r="V15" i="31"/>
  <c r="W28" i="15"/>
  <c r="W36" i="15" s="1"/>
  <c r="AC14" i="20"/>
  <c r="AC15" i="20" s="1"/>
  <c r="AC20" i="20"/>
  <c r="AC21" i="20" s="1"/>
  <c r="M27" i="31"/>
  <c r="M16" i="22"/>
  <c r="K11" i="31"/>
  <c r="K12" i="31" s="1"/>
  <c r="K22" i="9" s="1"/>
  <c r="K24" i="9" s="1"/>
  <c r="L11" i="9"/>
  <c r="K9" i="8"/>
  <c r="AC39" i="16"/>
  <c r="AC40" i="16" s="1"/>
  <c r="P81" i="20"/>
  <c r="P48" i="20"/>
  <c r="P76" i="20"/>
  <c r="M77" i="20"/>
  <c r="M78" i="20" s="1"/>
  <c r="M69" i="20"/>
  <c r="AC45" i="16" l="1"/>
  <c r="AC46" i="16" s="1"/>
  <c r="AC41" i="16"/>
  <c r="AC32" i="16"/>
  <c r="W15" i="31"/>
  <c r="X28" i="15"/>
  <c r="X36" i="15" s="1"/>
  <c r="M11" i="34"/>
  <c r="M12" i="34" s="1"/>
  <c r="Q10" i="34"/>
  <c r="AC35" i="17"/>
  <c r="AC13" i="17" s="1"/>
  <c r="AC15" i="17" s="1"/>
  <c r="AC48" i="17"/>
  <c r="AC34" i="17"/>
  <c r="AC16" i="28"/>
  <c r="O37" i="9"/>
  <c r="K22" i="29"/>
  <c r="K23" i="31"/>
  <c r="K15" i="22"/>
  <c r="K17" i="22" s="1"/>
  <c r="K21" i="22" s="1"/>
  <c r="AC33" i="18"/>
  <c r="AC42" i="18"/>
  <c r="AC46" i="18"/>
  <c r="AC47" i="18" s="1"/>
  <c r="AD11" i="37"/>
  <c r="AD20" i="17"/>
  <c r="AD22" i="17" s="1"/>
  <c r="AD13" i="15"/>
  <c r="AD14" i="15" s="1"/>
  <c r="AD21" i="13"/>
  <c r="AD23" i="13" s="1"/>
  <c r="AD48" i="12"/>
  <c r="AD50" i="12" s="1"/>
  <c r="AD39" i="12"/>
  <c r="AJ41" i="12" s="1"/>
  <c r="AD17" i="9"/>
  <c r="AD18" i="9" s="1"/>
  <c r="P11" i="38"/>
  <c r="AC39" i="20"/>
  <c r="AC25" i="20"/>
  <c r="L29" i="34"/>
  <c r="J26" i="35"/>
  <c r="M20" i="31"/>
  <c r="M21" i="31" s="1"/>
  <c r="M23" i="9" s="1"/>
  <c r="N75" i="20"/>
  <c r="N27" i="31"/>
  <c r="N16" i="22"/>
  <c r="P21" i="28"/>
  <c r="P22" i="28" s="1"/>
  <c r="P37" i="9" s="1"/>
  <c r="AD17" i="37"/>
  <c r="AE70" i="12"/>
  <c r="AD17" i="11"/>
  <c r="AD18" i="11" s="1"/>
  <c r="P17" i="38"/>
  <c r="AD15" i="37"/>
  <c r="AE60" i="12"/>
  <c r="P15" i="38"/>
  <c r="AC29" i="18"/>
  <c r="AC14" i="18"/>
  <c r="AE28" i="10"/>
  <c r="Q48" i="19"/>
  <c r="Q51" i="19" s="1"/>
  <c r="Q36" i="19" s="1"/>
  <c r="R37" i="19" s="1"/>
  <c r="Q32" i="19"/>
  <c r="O38" i="9"/>
  <c r="AE20" i="34"/>
  <c r="AC34" i="20"/>
  <c r="Q40" i="20"/>
  <c r="Q41" i="20" s="1"/>
  <c r="Q46" i="20" s="1"/>
  <c r="Q47" i="20" s="1"/>
  <c r="Q35" i="20"/>
  <c r="Q36" i="20" s="1"/>
  <c r="R33" i="20" s="1"/>
  <c r="AD21" i="19"/>
  <c r="AD43" i="15"/>
  <c r="AD45" i="15" s="1"/>
  <c r="AD21" i="15"/>
  <c r="AF22" i="15" s="1"/>
  <c r="AD10" i="31" l="1"/>
  <c r="AE41" i="15"/>
  <c r="P10" i="32"/>
  <c r="AE27" i="10"/>
  <c r="AE29" i="10" s="1"/>
  <c r="L12" i="9"/>
  <c r="L13" i="9" s="1"/>
  <c r="J29" i="35"/>
  <c r="AD12" i="37"/>
  <c r="AD12" i="13"/>
  <c r="AD13" i="13" s="1"/>
  <c r="AE47" i="12"/>
  <c r="P12" i="38"/>
  <c r="X15" i="31"/>
  <c r="Y28" i="15"/>
  <c r="Y36" i="15" s="1"/>
  <c r="N15" i="32"/>
  <c r="AD8" i="31"/>
  <c r="AE20" i="13"/>
  <c r="P8" i="32"/>
  <c r="AC16" i="31"/>
  <c r="AD11" i="17"/>
  <c r="AD32" i="15"/>
  <c r="AD15" i="15"/>
  <c r="R31" i="19"/>
  <c r="R38" i="19"/>
  <c r="AD8" i="28"/>
  <c r="AD11" i="28" s="1"/>
  <c r="AD19" i="16"/>
  <c r="AD21" i="16" s="1"/>
  <c r="AD26" i="11"/>
  <c r="AD27" i="11" s="1"/>
  <c r="P8" i="29"/>
  <c r="AC48" i="18"/>
  <c r="AC34" i="18"/>
  <c r="AC35" i="18" s="1"/>
  <c r="AC13" i="18" s="1"/>
  <c r="AC15" i="18" s="1"/>
  <c r="AC17" i="28"/>
  <c r="AD17" i="34"/>
  <c r="AD27" i="17"/>
  <c r="AJ28" i="17" s="1"/>
  <c r="AD12" i="17"/>
  <c r="P17" i="35"/>
  <c r="R26" i="20"/>
  <c r="R27" i="20" s="1"/>
  <c r="O25" i="31"/>
  <c r="P36" i="9"/>
  <c r="P38" i="9" s="1"/>
  <c r="O28" i="9"/>
  <c r="O30" i="9" s="1"/>
  <c r="K25" i="32"/>
  <c r="AC22" i="34"/>
  <c r="AD29" i="15"/>
  <c r="AD10" i="12"/>
  <c r="AD11" i="12" s="1"/>
  <c r="AC18" i="28"/>
  <c r="AC23" i="34"/>
  <c r="AC47" i="16"/>
  <c r="AC33" i="16"/>
  <c r="AC34" i="16" s="1"/>
  <c r="AC13" i="16" s="1"/>
  <c r="AC15" i="16" s="1"/>
  <c r="AF8" i="34"/>
  <c r="AF44" i="15"/>
  <c r="N66" i="20"/>
  <c r="N68" i="20" s="1"/>
  <c r="Q76" i="20"/>
  <c r="Q81" i="20"/>
  <c r="Q48" i="20"/>
  <c r="Q21" i="28" s="1"/>
  <c r="Q22" i="28" s="1"/>
  <c r="Q37" i="9" s="1"/>
  <c r="Q19" i="31"/>
  <c r="R29" i="19"/>
  <c r="AJ13" i="37"/>
  <c r="AJ20" i="18"/>
  <c r="AJ22" i="18" s="1"/>
  <c r="AJ61" i="12"/>
  <c r="AJ49" i="12"/>
  <c r="R13" i="38"/>
  <c r="M15" i="34"/>
  <c r="AC19" i="28" l="1"/>
  <c r="AC82" i="20"/>
  <c r="R48" i="19"/>
  <c r="R51" i="19" s="1"/>
  <c r="R36" i="19" s="1"/>
  <c r="S37" i="19" s="1"/>
  <c r="R32" i="19"/>
  <c r="O27" i="31"/>
  <c r="O16" i="22"/>
  <c r="AJ29" i="17"/>
  <c r="AJ14" i="17"/>
  <c r="AD14" i="31"/>
  <c r="AE24" i="11"/>
  <c r="P14" i="32"/>
  <c r="AD40" i="17"/>
  <c r="AD41" i="17" s="1"/>
  <c r="AC17" i="31"/>
  <c r="AD11" i="16"/>
  <c r="AD19" i="34"/>
  <c r="AD26" i="16"/>
  <c r="AF27" i="16" s="1"/>
  <c r="AD12" i="16"/>
  <c r="P19" i="35"/>
  <c r="L11" i="31"/>
  <c r="L12" i="31" s="1"/>
  <c r="L9" i="8"/>
  <c r="M11" i="9"/>
  <c r="J11" i="32"/>
  <c r="AD9" i="19"/>
  <c r="AD11" i="19" s="1"/>
  <c r="AD22" i="19" s="1"/>
  <c r="AD23" i="19" s="1"/>
  <c r="AD30" i="15"/>
  <c r="AD9" i="20"/>
  <c r="AD10" i="20" s="1"/>
  <c r="P11" i="29"/>
  <c r="AE25" i="12"/>
  <c r="AC24" i="34"/>
  <c r="R10" i="34"/>
  <c r="AE11" i="13"/>
  <c r="AD29" i="13"/>
  <c r="AD31" i="13" s="1"/>
  <c r="AD14" i="13"/>
  <c r="AE53" i="12"/>
  <c r="AE54" i="12" s="1"/>
  <c r="AE11" i="11"/>
  <c r="AE12" i="11" s="1"/>
  <c r="AE23" i="10"/>
  <c r="AE24" i="10" s="1"/>
  <c r="R35" i="20"/>
  <c r="R36" i="20" s="1"/>
  <c r="S33" i="20" s="1"/>
  <c r="R40" i="20"/>
  <c r="R41" i="20" s="1"/>
  <c r="R46" i="20" s="1"/>
  <c r="R47" i="20" s="1"/>
  <c r="AD14" i="34"/>
  <c r="P14" i="35"/>
  <c r="AJ21" i="34"/>
  <c r="AJ12" i="18"/>
  <c r="R21" i="35"/>
  <c r="M26" i="34"/>
  <c r="N77" i="20"/>
  <c r="N78" i="20" s="1"/>
  <c r="N69" i="20"/>
  <c r="Y15" i="31"/>
  <c r="Z28" i="15"/>
  <c r="Z36" i="15" s="1"/>
  <c r="P25" i="31"/>
  <c r="Q36" i="9"/>
  <c r="Q38" i="9" s="1"/>
  <c r="P28" i="9"/>
  <c r="P30" i="9" s="1"/>
  <c r="AC18" i="31"/>
  <c r="AD11" i="18"/>
  <c r="AC25" i="34"/>
  <c r="L22" i="9" l="1"/>
  <c r="L24" i="9" s="1"/>
  <c r="J12" i="32"/>
  <c r="AD33" i="17"/>
  <c r="AD42" i="17"/>
  <c r="AD46" i="17"/>
  <c r="AD47" i="17" s="1"/>
  <c r="R19" i="31"/>
  <c r="S29" i="19"/>
  <c r="Z15" i="31"/>
  <c r="AA28" i="15"/>
  <c r="AA36" i="15" s="1"/>
  <c r="S38" i="19"/>
  <c r="S31" i="19"/>
  <c r="AE16" i="37"/>
  <c r="AE63" i="12"/>
  <c r="AE65" i="12" s="1"/>
  <c r="AE71" i="12"/>
  <c r="AE73" i="12" s="1"/>
  <c r="AD27" i="18"/>
  <c r="AD28" i="18" s="1"/>
  <c r="AD40" i="18"/>
  <c r="AD41" i="18" s="1"/>
  <c r="M29" i="34"/>
  <c r="AD13" i="28"/>
  <c r="AD14" i="28" s="1"/>
  <c r="P13" i="29"/>
  <c r="AD14" i="20"/>
  <c r="AD15" i="20" s="1"/>
  <c r="AD20" i="20"/>
  <c r="AD21" i="20" s="1"/>
  <c r="AD34" i="20" s="1"/>
  <c r="AD32" i="13"/>
  <c r="AE28" i="13"/>
  <c r="AD49" i="19"/>
  <c r="AD30" i="19"/>
  <c r="AF14" i="16"/>
  <c r="AF28" i="16"/>
  <c r="AE10" i="37"/>
  <c r="AE24" i="12"/>
  <c r="AE26" i="12" s="1"/>
  <c r="AE31" i="12" s="1"/>
  <c r="AE33" i="12" s="1"/>
  <c r="AF20" i="10"/>
  <c r="P27" i="31"/>
  <c r="P16" i="22"/>
  <c r="N11" i="34"/>
  <c r="N12" i="34" s="1"/>
  <c r="R48" i="20"/>
  <c r="R21" i="28" s="1"/>
  <c r="R22" i="28" s="1"/>
  <c r="R37" i="9" s="1"/>
  <c r="R81" i="20"/>
  <c r="R76" i="20"/>
  <c r="AE16" i="19"/>
  <c r="AE17" i="19" s="1"/>
  <c r="AE20" i="15"/>
  <c r="AE42" i="15"/>
  <c r="AE25" i="11"/>
  <c r="Q25" i="31"/>
  <c r="R36" i="9"/>
  <c r="Q28" i="9"/>
  <c r="Q30" i="9" s="1"/>
  <c r="N20" i="31"/>
  <c r="N21" i="31" s="1"/>
  <c r="N23" i="9" s="1"/>
  <c r="O75" i="20"/>
  <c r="S26" i="20"/>
  <c r="S27" i="20" s="1"/>
  <c r="AD39" i="16"/>
  <c r="AD40" i="16" s="1"/>
  <c r="AJ18" i="34"/>
  <c r="R18" i="35"/>
  <c r="R38" i="9" l="1"/>
  <c r="S40" i="20"/>
  <c r="S41" i="20" s="1"/>
  <c r="S46" i="20" s="1"/>
  <c r="S47" i="20" s="1"/>
  <c r="S35" i="20"/>
  <c r="S36" i="20" s="1"/>
  <c r="T33" i="20" s="1"/>
  <c r="AD39" i="20"/>
  <c r="AD25" i="20"/>
  <c r="AE15" i="37"/>
  <c r="AF60" i="12"/>
  <c r="M12" i="9"/>
  <c r="M13" i="9" s="1"/>
  <c r="AD48" i="17"/>
  <c r="AD34" i="17"/>
  <c r="AD35" i="17" s="1"/>
  <c r="AD13" i="17" s="1"/>
  <c r="AD15" i="17" s="1"/>
  <c r="AD16" i="28"/>
  <c r="P16" i="29"/>
  <c r="O66" i="20"/>
  <c r="O68" i="20" s="1"/>
  <c r="AD33" i="18"/>
  <c r="AD46" i="18"/>
  <c r="AD47" i="18" s="1"/>
  <c r="AD42" i="18"/>
  <c r="S10" i="34"/>
  <c r="P14" i="29"/>
  <c r="AD29" i="18"/>
  <c r="AD14" i="18"/>
  <c r="AA15" i="31"/>
  <c r="AB28" i="15"/>
  <c r="AB36" i="15" s="1"/>
  <c r="L15" i="33"/>
  <c r="O15" i="32"/>
  <c r="N15" i="34"/>
  <c r="AE21" i="19"/>
  <c r="AE43" i="15"/>
  <c r="AE45" i="15" s="1"/>
  <c r="AE21" i="15"/>
  <c r="AG22" i="15" s="1"/>
  <c r="AF28" i="10"/>
  <c r="AD41" i="16"/>
  <c r="AD32" i="16"/>
  <c r="AD45" i="16"/>
  <c r="AD46" i="16" s="1"/>
  <c r="AD9" i="31"/>
  <c r="P9" i="32"/>
  <c r="L23" i="31"/>
  <c r="L15" i="22"/>
  <c r="L17" i="22" s="1"/>
  <c r="L21" i="22" s="1"/>
  <c r="J23" i="32"/>
  <c r="Q27" i="31"/>
  <c r="Q16" i="22"/>
  <c r="R25" i="31"/>
  <c r="R28" i="9"/>
  <c r="R30" i="9" s="1"/>
  <c r="S36" i="9"/>
  <c r="AE11" i="37"/>
  <c r="AE20" i="17"/>
  <c r="AE22" i="17" s="1"/>
  <c r="AE13" i="15"/>
  <c r="AE14" i="15" s="1"/>
  <c r="AE21" i="13"/>
  <c r="AE23" i="13" s="1"/>
  <c r="AE39" i="12"/>
  <c r="AK41" i="12" s="1"/>
  <c r="AE48" i="12"/>
  <c r="AE50" i="12" s="1"/>
  <c r="AE17" i="9"/>
  <c r="AE18" i="9" s="1"/>
  <c r="AF20" i="34"/>
  <c r="AE17" i="37"/>
  <c r="AF70" i="12"/>
  <c r="AE17" i="11"/>
  <c r="AE18" i="11" s="1"/>
  <c r="S48" i="19"/>
  <c r="S51" i="19" s="1"/>
  <c r="S36" i="19" s="1"/>
  <c r="T37" i="19" s="1"/>
  <c r="S32" i="19"/>
  <c r="AE10" i="31" l="1"/>
  <c r="AF41" i="15"/>
  <c r="AD16" i="31"/>
  <c r="AE11" i="17"/>
  <c r="P16" i="32"/>
  <c r="M11" i="31"/>
  <c r="M12" i="31" s="1"/>
  <c r="M22" i="9" s="1"/>
  <c r="M24" i="9" s="1"/>
  <c r="M9" i="8"/>
  <c r="N11" i="9"/>
  <c r="AD47" i="16"/>
  <c r="AD33" i="16"/>
  <c r="AE8" i="31"/>
  <c r="AF20" i="13"/>
  <c r="AD18" i="28"/>
  <c r="P18" i="29"/>
  <c r="AF27" i="10"/>
  <c r="AF29" i="10" s="1"/>
  <c r="AE17" i="34"/>
  <c r="AE27" i="17"/>
  <c r="AK28" i="17" s="1"/>
  <c r="AE12" i="17"/>
  <c r="AD17" i="28"/>
  <c r="P17" i="29"/>
  <c r="AD48" i="18"/>
  <c r="AD34" i="18"/>
  <c r="AD35" i="18" s="1"/>
  <c r="AD13" i="18" s="1"/>
  <c r="AD15" i="18" s="1"/>
  <c r="AK13" i="37"/>
  <c r="AK20" i="18"/>
  <c r="AK22" i="18" s="1"/>
  <c r="AK49" i="12"/>
  <c r="AK61" i="12"/>
  <c r="AD23" i="34"/>
  <c r="P23" i="35"/>
  <c r="AE15" i="15"/>
  <c r="AE32" i="15"/>
  <c r="S19" i="31"/>
  <c r="T29" i="19"/>
  <c r="AG8" i="34"/>
  <c r="AG44" i="15"/>
  <c r="Q8" i="35"/>
  <c r="AD34" i="16"/>
  <c r="AD13" i="16" s="1"/>
  <c r="AD15" i="16" s="1"/>
  <c r="T38" i="19"/>
  <c r="T31" i="19"/>
  <c r="AE29" i="15"/>
  <c r="AE10" i="12"/>
  <c r="AE11" i="12" s="1"/>
  <c r="AB15" i="31"/>
  <c r="AC28" i="15"/>
  <c r="AC36" i="15" s="1"/>
  <c r="O77" i="20"/>
  <c r="O78" i="20" s="1"/>
  <c r="O69" i="20"/>
  <c r="T26" i="20"/>
  <c r="T27" i="20" s="1"/>
  <c r="AD22" i="34"/>
  <c r="P22" i="35"/>
  <c r="N26" i="34"/>
  <c r="AE8" i="28"/>
  <c r="AE11" i="28" s="1"/>
  <c r="AE19" i="16"/>
  <c r="AE21" i="16" s="1"/>
  <c r="AE26" i="11"/>
  <c r="AE27" i="11" s="1"/>
  <c r="AE12" i="37"/>
  <c r="AE12" i="13"/>
  <c r="AE13" i="13" s="1"/>
  <c r="AF47" i="12"/>
  <c r="R27" i="31"/>
  <c r="R16" i="22"/>
  <c r="L27" i="32"/>
  <c r="S76" i="20"/>
  <c r="S81" i="20"/>
  <c r="S48" i="20"/>
  <c r="AD19" i="28" l="1"/>
  <c r="AD18" i="31"/>
  <c r="AE11" i="18"/>
  <c r="P18" i="32"/>
  <c r="AD82" i="20"/>
  <c r="P19" i="29"/>
  <c r="AE19" i="34"/>
  <c r="AE26" i="16"/>
  <c r="AG27" i="16" s="1"/>
  <c r="AE12" i="16"/>
  <c r="T48" i="19"/>
  <c r="T51" i="19" s="1"/>
  <c r="T36" i="19" s="1"/>
  <c r="U37" i="19" s="1"/>
  <c r="T32" i="19"/>
  <c r="AK21" i="34"/>
  <c r="AK12" i="18"/>
  <c r="M23" i="31"/>
  <c r="M15" i="22"/>
  <c r="M17" i="22" s="1"/>
  <c r="M21" i="22" s="1"/>
  <c r="AE9" i="20"/>
  <c r="AE10" i="20" s="1"/>
  <c r="T35" i="20"/>
  <c r="T36" i="20" s="1"/>
  <c r="U33" i="20" s="1"/>
  <c r="T40" i="20"/>
  <c r="T41" i="20" s="1"/>
  <c r="T46" i="20" s="1"/>
  <c r="T47" i="20" s="1"/>
  <c r="AF11" i="13"/>
  <c r="T10" i="34"/>
  <c r="AK29" i="17"/>
  <c r="AK14" i="17"/>
  <c r="AF25" i="12"/>
  <c r="O11" i="34"/>
  <c r="O12" i="34" s="1"/>
  <c r="O15" i="34" s="1"/>
  <c r="O26" i="34" s="1"/>
  <c r="O29" i="34" s="1"/>
  <c r="O12" i="9" s="1"/>
  <c r="K11" i="35"/>
  <c r="S21" i="28"/>
  <c r="S22" i="28" s="1"/>
  <c r="AE29" i="13"/>
  <c r="AE31" i="13" s="1"/>
  <c r="AE14" i="13"/>
  <c r="N29" i="34"/>
  <c r="O20" i="31"/>
  <c r="O21" i="31" s="1"/>
  <c r="O23" i="9" s="1"/>
  <c r="P75" i="20"/>
  <c r="AD17" i="31"/>
  <c r="AE11" i="16"/>
  <c r="P17" i="32"/>
  <c r="AE14" i="34"/>
  <c r="AD25" i="34"/>
  <c r="P25" i="35"/>
  <c r="AE40" i="17"/>
  <c r="AE41" i="17" s="1"/>
  <c r="AD24" i="34"/>
  <c r="P24" i="35"/>
  <c r="AF11" i="11"/>
  <c r="AF12" i="11" s="1"/>
  <c r="AF23" i="10"/>
  <c r="AF24" i="10" s="1"/>
  <c r="AF53" i="12"/>
  <c r="AF54" i="12" s="1"/>
  <c r="AC15" i="31"/>
  <c r="AD28" i="15"/>
  <c r="AD36" i="15" s="1"/>
  <c r="AE14" i="31"/>
  <c r="AF24" i="11"/>
  <c r="AE9" i="19"/>
  <c r="AE11" i="19" s="1"/>
  <c r="AE22" i="19" s="1"/>
  <c r="AE23" i="19" s="1"/>
  <c r="AE30" i="15"/>
  <c r="P66" i="20" l="1"/>
  <c r="P68" i="20" s="1"/>
  <c r="S37" i="9"/>
  <c r="S38" i="9" s="1"/>
  <c r="AE14" i="20"/>
  <c r="AE15" i="20" s="1"/>
  <c r="AE20" i="20"/>
  <c r="AE21" i="20" s="1"/>
  <c r="AE34" i="20" s="1"/>
  <c r="AF16" i="19"/>
  <c r="AF17" i="19" s="1"/>
  <c r="AF42" i="15"/>
  <c r="AF20" i="15"/>
  <c r="AF25" i="11"/>
  <c r="T19" i="31"/>
  <c r="U29" i="19"/>
  <c r="U38" i="19"/>
  <c r="U31" i="19"/>
  <c r="N12" i="9"/>
  <c r="N13" i="9" s="1"/>
  <c r="K29" i="35"/>
  <c r="T81" i="20"/>
  <c r="T76" i="20"/>
  <c r="T48" i="20"/>
  <c r="AF10" i="37"/>
  <c r="AF24" i="12"/>
  <c r="AF26" i="12" s="1"/>
  <c r="AF31" i="12" s="1"/>
  <c r="AF33" i="12" s="1"/>
  <c r="AG20" i="10"/>
  <c r="AD15" i="31"/>
  <c r="AE28" i="15"/>
  <c r="AE36" i="15" s="1"/>
  <c r="P15" i="32"/>
  <c r="AE13" i="28"/>
  <c r="AE14" i="28" s="1"/>
  <c r="AE33" i="17"/>
  <c r="AE42" i="17"/>
  <c r="AE46" i="17"/>
  <c r="AE47" i="17" s="1"/>
  <c r="AE39" i="16"/>
  <c r="AE40" i="16" s="1"/>
  <c r="AE32" i="13"/>
  <c r="AE9" i="31" s="1"/>
  <c r="AF28" i="13"/>
  <c r="U26" i="20"/>
  <c r="U27" i="20" s="1"/>
  <c r="AE40" i="18"/>
  <c r="AE41" i="18" s="1"/>
  <c r="AE27" i="18"/>
  <c r="AE28" i="18" s="1"/>
  <c r="AE49" i="19"/>
  <c r="AE30" i="19"/>
  <c r="AF16" i="37"/>
  <c r="AF63" i="12"/>
  <c r="AF65" i="12" s="1"/>
  <c r="AF71" i="12"/>
  <c r="AF73" i="12" s="1"/>
  <c r="AK18" i="34"/>
  <c r="AG28" i="16"/>
  <c r="AG14" i="16"/>
  <c r="AF21" i="19" l="1"/>
  <c r="AF43" i="15"/>
  <c r="AF21" i="15"/>
  <c r="U40" i="20"/>
  <c r="U41" i="20" s="1"/>
  <c r="U46" i="20" s="1"/>
  <c r="U47" i="20" s="1"/>
  <c r="U35" i="20"/>
  <c r="U36" i="20" s="1"/>
  <c r="V33" i="20" s="1"/>
  <c r="AE39" i="20"/>
  <c r="AE25" i="20"/>
  <c r="U10" i="34"/>
  <c r="M10" i="35"/>
  <c r="U48" i="19"/>
  <c r="U51" i="19" s="1"/>
  <c r="U36" i="19" s="1"/>
  <c r="V37" i="19" s="1"/>
  <c r="U32" i="19"/>
  <c r="T21" i="28"/>
  <c r="T22" i="28" s="1"/>
  <c r="S25" i="31"/>
  <c r="S28" i="9"/>
  <c r="S30" i="9" s="1"/>
  <c r="T36" i="9"/>
  <c r="AE45" i="16"/>
  <c r="AE46" i="16" s="1"/>
  <c r="AE41" i="16"/>
  <c r="AE32" i="16"/>
  <c r="AF17" i="37"/>
  <c r="AG70" i="12"/>
  <c r="AF17" i="11"/>
  <c r="AF18" i="11" s="1"/>
  <c r="AF15" i="37"/>
  <c r="AG60" i="12"/>
  <c r="AG28" i="10"/>
  <c r="N11" i="31"/>
  <c r="N12" i="31" s="1"/>
  <c r="N22" i="9" s="1"/>
  <c r="N24" i="9" s="1"/>
  <c r="N9" i="8"/>
  <c r="O11" i="9"/>
  <c r="O13" i="9" s="1"/>
  <c r="AH22" i="15"/>
  <c r="AE15" i="31"/>
  <c r="AF28" i="15"/>
  <c r="AE29" i="18"/>
  <c r="AE14" i="18"/>
  <c r="AE48" i="17"/>
  <c r="AE34" i="17"/>
  <c r="AE35" i="17" s="1"/>
  <c r="AE13" i="17" s="1"/>
  <c r="AE15" i="17" s="1"/>
  <c r="AE33" i="18"/>
  <c r="AE46" i="18"/>
  <c r="AE47" i="18" s="1"/>
  <c r="AE42" i="18"/>
  <c r="AE16" i="28"/>
  <c r="AG20" i="34"/>
  <c r="Q20" i="35"/>
  <c r="AF11" i="37"/>
  <c r="AF20" i="17"/>
  <c r="AF22" i="17" s="1"/>
  <c r="AF13" i="15"/>
  <c r="AF14" i="15" s="1"/>
  <c r="AF39" i="12"/>
  <c r="AL41" i="12" s="1"/>
  <c r="AF48" i="12"/>
  <c r="AF50" i="12" s="1"/>
  <c r="AF21" i="13"/>
  <c r="AF23" i="13" s="1"/>
  <c r="AF17" i="9"/>
  <c r="AF18" i="9" s="1"/>
  <c r="AF45" i="15"/>
  <c r="P77" i="20"/>
  <c r="P78" i="20" s="1"/>
  <c r="P69" i="20"/>
  <c r="AF15" i="15" l="1"/>
  <c r="AF32" i="15"/>
  <c r="AE22" i="34"/>
  <c r="N23" i="31"/>
  <c r="N15" i="22"/>
  <c r="N17" i="22" s="1"/>
  <c r="N21" i="22" s="1"/>
  <c r="P20" i="31"/>
  <c r="P21" i="31" s="1"/>
  <c r="P23" i="9" s="1"/>
  <c r="Q75" i="20"/>
  <c r="AE18" i="28"/>
  <c r="AE34" i="18"/>
  <c r="AE35" i="18" s="1"/>
  <c r="AE13" i="18" s="1"/>
  <c r="AE15" i="18" s="1"/>
  <c r="AE48" i="18"/>
  <c r="AE17" i="28"/>
  <c r="AE47" i="16"/>
  <c r="AE33" i="16"/>
  <c r="AE34" i="16" s="1"/>
  <c r="AE13" i="16" s="1"/>
  <c r="AE15" i="16" s="1"/>
  <c r="T37" i="9"/>
  <c r="T38" i="9" s="1"/>
  <c r="V26" i="20"/>
  <c r="V27" i="20" s="1"/>
  <c r="AG27" i="10"/>
  <c r="AG29" i="10" s="1"/>
  <c r="U19" i="31"/>
  <c r="V29" i="19"/>
  <c r="J19" i="24"/>
  <c r="K19" i="33"/>
  <c r="M19" i="32"/>
  <c r="U76" i="20"/>
  <c r="U48" i="20"/>
  <c r="U81" i="20"/>
  <c r="V31" i="19"/>
  <c r="V38" i="19"/>
  <c r="P11" i="34"/>
  <c r="P12" i="34" s="1"/>
  <c r="AF8" i="31"/>
  <c r="AG20" i="13"/>
  <c r="S27" i="31"/>
  <c r="S16" i="22"/>
  <c r="AF12" i="37"/>
  <c r="AF12" i="13"/>
  <c r="AF13" i="13" s="1"/>
  <c r="AG47" i="12"/>
  <c r="AH8" i="34"/>
  <c r="AH44" i="15"/>
  <c r="AF8" i="28"/>
  <c r="AF11" i="28" s="1"/>
  <c r="AF19" i="16"/>
  <c r="AF21" i="16" s="1"/>
  <c r="AF26" i="11"/>
  <c r="AF27" i="11" s="1"/>
  <c r="AF17" i="34"/>
  <c r="AF27" i="17"/>
  <c r="AL28" i="17" s="1"/>
  <c r="AF12" i="17"/>
  <c r="AF10" i="31"/>
  <c r="AG41" i="15"/>
  <c r="AE16" i="31"/>
  <c r="AF11" i="17"/>
  <c r="AF29" i="15"/>
  <c r="AF10" i="12"/>
  <c r="AF11" i="12" s="1"/>
  <c r="AE23" i="34"/>
  <c r="AL13" i="37"/>
  <c r="AL20" i="18"/>
  <c r="AL22" i="18" s="1"/>
  <c r="AL61" i="12"/>
  <c r="AL49" i="12"/>
  <c r="O11" i="31"/>
  <c r="O12" i="31" s="1"/>
  <c r="P11" i="9"/>
  <c r="O9" i="8"/>
  <c r="K11" i="32"/>
  <c r="AE19" i="28" l="1"/>
  <c r="AE17" i="31"/>
  <c r="AF11" i="16"/>
  <c r="AE82" i="20"/>
  <c r="AE18" i="31"/>
  <c r="AF11" i="18"/>
  <c r="AG11" i="13"/>
  <c r="T25" i="31"/>
  <c r="U36" i="9"/>
  <c r="T28" i="9"/>
  <c r="T30" i="9" s="1"/>
  <c r="AE24" i="34"/>
  <c r="O22" i="9"/>
  <c r="O24" i="9" s="1"/>
  <c r="K12" i="32"/>
  <c r="AL29" i="17"/>
  <c r="AL14" i="17"/>
  <c r="AG53" i="12"/>
  <c r="AG54" i="12" s="1"/>
  <c r="AG11" i="11"/>
  <c r="AG12" i="11" s="1"/>
  <c r="AG23" i="10"/>
  <c r="AG24" i="10" s="1"/>
  <c r="AF9" i="19"/>
  <c r="AF11" i="19" s="1"/>
  <c r="AF22" i="19" s="1"/>
  <c r="AF23" i="19" s="1"/>
  <c r="AF30" i="15"/>
  <c r="AF36" i="15" s="1"/>
  <c r="U21" i="28"/>
  <c r="U22" i="28" s="1"/>
  <c r="M21" i="29"/>
  <c r="AL21" i="34"/>
  <c r="AL12" i="18"/>
  <c r="AF14" i="31"/>
  <c r="AG24" i="11"/>
  <c r="AG25" i="12"/>
  <c r="Q66" i="20"/>
  <c r="Q68" i="20" s="1"/>
  <c r="AF40" i="17"/>
  <c r="AF41" i="17" s="1"/>
  <c r="V35" i="20"/>
  <c r="V36" i="20" s="1"/>
  <c r="W33" i="20" s="1"/>
  <c r="V40" i="20"/>
  <c r="V41" i="20" s="1"/>
  <c r="V46" i="20" s="1"/>
  <c r="V47" i="20" s="1"/>
  <c r="AF9" i="20"/>
  <c r="AF10" i="20" s="1"/>
  <c r="P15" i="34"/>
  <c r="AF14" i="34"/>
  <c r="AF19" i="34"/>
  <c r="AF12" i="16"/>
  <c r="AF26" i="16"/>
  <c r="AH27" i="16" s="1"/>
  <c r="AF29" i="13"/>
  <c r="AF31" i="13" s="1"/>
  <c r="AF14" i="13"/>
  <c r="V10" i="34"/>
  <c r="V48" i="19"/>
  <c r="V51" i="19" s="1"/>
  <c r="V36" i="19" s="1"/>
  <c r="W37" i="19" s="1"/>
  <c r="V32" i="19"/>
  <c r="AE25" i="34"/>
  <c r="AF15" i="31" l="1"/>
  <c r="AG28" i="15"/>
  <c r="P26" i="34"/>
  <c r="AF33" i="17"/>
  <c r="AF42" i="17"/>
  <c r="AF46" i="17"/>
  <c r="AF47" i="17" s="1"/>
  <c r="W31" i="19"/>
  <c r="W38" i="19"/>
  <c r="AF20" i="20"/>
  <c r="AF21" i="20" s="1"/>
  <c r="AF34" i="20" s="1"/>
  <c r="AF14" i="20"/>
  <c r="AF15" i="20" s="1"/>
  <c r="AG16" i="37"/>
  <c r="AG63" i="12"/>
  <c r="AG65" i="12" s="1"/>
  <c r="AG71" i="12"/>
  <c r="AG73" i="12" s="1"/>
  <c r="Q16" i="38"/>
  <c r="T27" i="31"/>
  <c r="T16" i="22"/>
  <c r="Q69" i="20"/>
  <c r="Q11" i="34" s="1"/>
  <c r="Q12" i="34" s="1"/>
  <c r="Q77" i="20"/>
  <c r="Q78" i="20" s="1"/>
  <c r="AH14" i="16"/>
  <c r="AH28" i="16"/>
  <c r="AG10" i="37"/>
  <c r="AG24" i="12"/>
  <c r="AG26" i="12" s="1"/>
  <c r="AG31" i="12" s="1"/>
  <c r="AG33" i="12" s="1"/>
  <c r="AH20" i="10"/>
  <c r="K10" i="26"/>
  <c r="M10" i="39"/>
  <c r="Q10" i="38"/>
  <c r="AL18" i="34"/>
  <c r="AG16" i="19"/>
  <c r="AG17" i="19" s="1"/>
  <c r="AG42" i="15"/>
  <c r="AG20" i="15"/>
  <c r="AG25" i="11"/>
  <c r="AF13" i="28"/>
  <c r="AF14" i="28" s="1"/>
  <c r="V76" i="20"/>
  <c r="V81" i="20"/>
  <c r="V48" i="20"/>
  <c r="U37" i="9"/>
  <c r="U38" i="9" s="1"/>
  <c r="M22" i="29"/>
  <c r="AF39" i="16"/>
  <c r="AF40" i="16" s="1"/>
  <c r="V19" i="31"/>
  <c r="W29" i="19"/>
  <c r="AF32" i="13"/>
  <c r="AF9" i="31" s="1"/>
  <c r="AG28" i="13"/>
  <c r="W26" i="20"/>
  <c r="W27" i="20" s="1"/>
  <c r="O23" i="31"/>
  <c r="O15" i="22"/>
  <c r="O17" i="22" s="1"/>
  <c r="O21" i="22" s="1"/>
  <c r="AF30" i="19"/>
  <c r="AF49" i="19"/>
  <c r="AF27" i="18"/>
  <c r="AF28" i="18" s="1"/>
  <c r="AF40" i="18"/>
  <c r="AF41" i="18" s="1"/>
  <c r="AF48" i="17" l="1"/>
  <c r="AF34" i="17"/>
  <c r="AH20" i="34"/>
  <c r="W48" i="19"/>
  <c r="W51" i="19" s="1"/>
  <c r="W36" i="19" s="1"/>
  <c r="X37" i="19" s="1"/>
  <c r="W32" i="19"/>
  <c r="AG17" i="37"/>
  <c r="AH70" i="12"/>
  <c r="AG17" i="11"/>
  <c r="AG18" i="11" s="1"/>
  <c r="M17" i="39"/>
  <c r="Q17" i="38"/>
  <c r="K17" i="26"/>
  <c r="AF16" i="28"/>
  <c r="Q20" i="31"/>
  <c r="Q21" i="31" s="1"/>
  <c r="Q23" i="9" s="1"/>
  <c r="R75" i="20"/>
  <c r="AF35" i="17"/>
  <c r="AF13" i="17" s="1"/>
  <c r="AF15" i="17" s="1"/>
  <c r="Q15" i="34"/>
  <c r="AF39" i="20"/>
  <c r="AF25" i="20"/>
  <c r="AG15" i="37"/>
  <c r="AH60" i="12"/>
  <c r="K15" i="26"/>
  <c r="Q15" i="38"/>
  <c r="M15" i="39"/>
  <c r="AH28" i="10"/>
  <c r="P29" i="34"/>
  <c r="AF33" i="18"/>
  <c r="AF46" i="18"/>
  <c r="AF47" i="18" s="1"/>
  <c r="AF42" i="18"/>
  <c r="AF29" i="18"/>
  <c r="AF14" i="18"/>
  <c r="AF41" i="16"/>
  <c r="AF32" i="16"/>
  <c r="AF45" i="16"/>
  <c r="AF46" i="16" s="1"/>
  <c r="AG11" i="37"/>
  <c r="AG20" i="17"/>
  <c r="AG22" i="17" s="1"/>
  <c r="AG13" i="15"/>
  <c r="AG14" i="15" s="1"/>
  <c r="AG21" i="13"/>
  <c r="AG23" i="13" s="1"/>
  <c r="AG39" i="12"/>
  <c r="AM41" i="12" s="1"/>
  <c r="AG48" i="12"/>
  <c r="AG50" i="12" s="1"/>
  <c r="AG17" i="9"/>
  <c r="AG18" i="9" s="1"/>
  <c r="Q11" i="38"/>
  <c r="W10" i="34"/>
  <c r="U25" i="31"/>
  <c r="U28" i="9"/>
  <c r="U30" i="9" s="1"/>
  <c r="V36" i="9"/>
  <c r="K25" i="33"/>
  <c r="M25" i="32"/>
  <c r="J25" i="24"/>
  <c r="W40" i="20"/>
  <c r="W41" i="20" s="1"/>
  <c r="W46" i="20" s="1"/>
  <c r="W47" i="20" s="1"/>
  <c r="W35" i="20"/>
  <c r="W36" i="20" s="1"/>
  <c r="X33" i="20" s="1"/>
  <c r="V21" i="28"/>
  <c r="V22" i="28" s="1"/>
  <c r="AG21" i="19"/>
  <c r="AG43" i="15"/>
  <c r="AG45" i="15" s="1"/>
  <c r="AG21" i="15"/>
  <c r="AI22" i="15" s="1"/>
  <c r="AI8" i="34" l="1"/>
  <c r="AI44" i="15"/>
  <c r="AF33" i="16"/>
  <c r="AF47" i="16"/>
  <c r="Q26" i="34"/>
  <c r="X31" i="19"/>
  <c r="X38" i="19"/>
  <c r="AG29" i="15"/>
  <c r="AG10" i="12"/>
  <c r="AG11" i="12" s="1"/>
  <c r="AG12" i="37"/>
  <c r="AG12" i="13"/>
  <c r="AG13" i="13" s="1"/>
  <c r="AH47" i="12"/>
  <c r="Q12" i="38"/>
  <c r="M12" i="39"/>
  <c r="K12" i="26"/>
  <c r="X26" i="20"/>
  <c r="X27" i="20" s="1"/>
  <c r="AM13" i="37"/>
  <c r="AM20" i="18"/>
  <c r="AM22" i="18" s="1"/>
  <c r="AM49" i="12"/>
  <c r="AM61" i="12"/>
  <c r="S13" i="38"/>
  <c r="AH27" i="10"/>
  <c r="AH29" i="10" s="1"/>
  <c r="AG8" i="28"/>
  <c r="AG11" i="28" s="1"/>
  <c r="AG19" i="16"/>
  <c r="AG21" i="16" s="1"/>
  <c r="AG26" i="11"/>
  <c r="AG27" i="11" s="1"/>
  <c r="Q8" i="29"/>
  <c r="AF34" i="16"/>
  <c r="AF13" i="16" s="1"/>
  <c r="AF15" i="16" s="1"/>
  <c r="AG10" i="31"/>
  <c r="AH41" i="15"/>
  <c r="K10" i="24"/>
  <c r="Q10" i="32"/>
  <c r="M10" i="33"/>
  <c r="AF17" i="28"/>
  <c r="P12" i="9"/>
  <c r="P13" i="9" s="1"/>
  <c r="AF16" i="31"/>
  <c r="AG11" i="17"/>
  <c r="W81" i="20"/>
  <c r="W76" i="20"/>
  <c r="W48" i="20"/>
  <c r="AG8" i="31"/>
  <c r="AH20" i="13"/>
  <c r="Q8" i="32"/>
  <c r="K8" i="24"/>
  <c r="M8" i="33"/>
  <c r="AF22" i="34"/>
  <c r="R66" i="20"/>
  <c r="R68" i="20" s="1"/>
  <c r="U27" i="31"/>
  <c r="U16" i="22"/>
  <c r="M27" i="32"/>
  <c r="K27" i="33"/>
  <c r="J27" i="24"/>
  <c r="AG15" i="15"/>
  <c r="AG32" i="15"/>
  <c r="AF18" i="28"/>
  <c r="AF23" i="34"/>
  <c r="V37" i="9"/>
  <c r="V38" i="9" s="1"/>
  <c r="AG17" i="34"/>
  <c r="AG27" i="17"/>
  <c r="AM28" i="17" s="1"/>
  <c r="AG12" i="17"/>
  <c r="Q17" i="35"/>
  <c r="AF34" i="18"/>
  <c r="AF35" i="18" s="1"/>
  <c r="AF13" i="18" s="1"/>
  <c r="AF15" i="18" s="1"/>
  <c r="AF48" i="18"/>
  <c r="W19" i="31"/>
  <c r="X29" i="19"/>
  <c r="AF19" i="28" l="1"/>
  <c r="V25" i="31"/>
  <c r="V28" i="9"/>
  <c r="V30" i="9" s="1"/>
  <c r="W36" i="9"/>
  <c r="AF18" i="31"/>
  <c r="AG11" i="18"/>
  <c r="AG14" i="31"/>
  <c r="AH24" i="11"/>
  <c r="M14" i="33"/>
  <c r="Q14" i="32"/>
  <c r="K14" i="24"/>
  <c r="AM21" i="34"/>
  <c r="AM12" i="18"/>
  <c r="S21" i="35"/>
  <c r="AG29" i="13"/>
  <c r="AG31" i="13" s="1"/>
  <c r="AG14" i="13"/>
  <c r="AF24" i="34"/>
  <c r="Q29" i="34"/>
  <c r="X48" i="19"/>
  <c r="X51" i="19" s="1"/>
  <c r="X36" i="19" s="1"/>
  <c r="Y37" i="19" s="1"/>
  <c r="X32" i="19"/>
  <c r="AG19" i="34"/>
  <c r="AG26" i="16"/>
  <c r="AI27" i="16" s="1"/>
  <c r="AG12" i="16"/>
  <c r="Q19" i="35"/>
  <c r="AF82" i="20"/>
  <c r="AG40" i="17"/>
  <c r="AG41" i="17" s="1"/>
  <c r="AG9" i="20"/>
  <c r="AG10" i="20" s="1"/>
  <c r="Q11" i="29"/>
  <c r="AG9" i="19"/>
  <c r="AG11" i="19" s="1"/>
  <c r="AG22" i="19" s="1"/>
  <c r="AG23" i="19" s="1"/>
  <c r="AG30" i="15"/>
  <c r="AG36" i="15" s="1"/>
  <c r="AM29" i="17"/>
  <c r="AM14" i="17"/>
  <c r="X40" i="20"/>
  <c r="X41" i="20" s="1"/>
  <c r="X46" i="20" s="1"/>
  <c r="X47" i="20" s="1"/>
  <c r="X35" i="20"/>
  <c r="X36" i="20" s="1"/>
  <c r="Y33" i="20" s="1"/>
  <c r="AF25" i="34"/>
  <c r="AH11" i="13"/>
  <c r="AH53" i="12"/>
  <c r="AH54" i="12" s="1"/>
  <c r="AH11" i="11"/>
  <c r="AH12" i="11" s="1"/>
  <c r="AH23" i="10"/>
  <c r="AH24" i="10" s="1"/>
  <c r="X10" i="34"/>
  <c r="N10" i="35"/>
  <c r="AH25" i="12"/>
  <c r="AG14" i="34"/>
  <c r="Q14" i="35"/>
  <c r="P11" i="31"/>
  <c r="P12" i="31" s="1"/>
  <c r="P22" i="9" s="1"/>
  <c r="P24" i="9" s="1"/>
  <c r="P9" i="8"/>
  <c r="Q11" i="9"/>
  <c r="AF17" i="31"/>
  <c r="AG11" i="16"/>
  <c r="R77" i="20"/>
  <c r="R78" i="20" s="1"/>
  <c r="R69" i="20"/>
  <c r="R11" i="34" s="1"/>
  <c r="R12" i="34" s="1"/>
  <c r="W21" i="28"/>
  <c r="W22" i="28" s="1"/>
  <c r="AG39" i="16" l="1"/>
  <c r="AG40" i="16" s="1"/>
  <c r="AH16" i="19"/>
  <c r="AH17" i="19" s="1"/>
  <c r="AH42" i="15"/>
  <c r="AH20" i="15"/>
  <c r="AH25" i="11"/>
  <c r="X81" i="20"/>
  <c r="X48" i="20"/>
  <c r="X76" i="20"/>
  <c r="AG14" i="20"/>
  <c r="AG15" i="20" s="1"/>
  <c r="AG20" i="20"/>
  <c r="AG21" i="20" s="1"/>
  <c r="AG34" i="20" s="1"/>
  <c r="AH16" i="37"/>
  <c r="AH71" i="12"/>
  <c r="AH73" i="12" s="1"/>
  <c r="AH63" i="12"/>
  <c r="AH65" i="12" s="1"/>
  <c r="AI28" i="16"/>
  <c r="AI14" i="16"/>
  <c r="AG13" i="28"/>
  <c r="AG14" i="28" s="1"/>
  <c r="Q13" i="29"/>
  <c r="AG32" i="13"/>
  <c r="AH28" i="13"/>
  <c r="AG40" i="18"/>
  <c r="AG41" i="18" s="1"/>
  <c r="AG27" i="18"/>
  <c r="AG28" i="18" s="1"/>
  <c r="X19" i="31"/>
  <c r="Y29" i="19"/>
  <c r="N19" i="32"/>
  <c r="P23" i="31"/>
  <c r="P15" i="22"/>
  <c r="P17" i="22" s="1"/>
  <c r="P21" i="22" s="1"/>
  <c r="AM18" i="34"/>
  <c r="S18" i="35"/>
  <c r="Y31" i="19"/>
  <c r="Y38" i="19"/>
  <c r="AG42" i="17"/>
  <c r="AG46" i="17"/>
  <c r="AG47" i="17" s="1"/>
  <c r="AG33" i="17"/>
  <c r="W37" i="9"/>
  <c r="W38" i="9" s="1"/>
  <c r="AG30" i="19"/>
  <c r="AG49" i="19"/>
  <c r="Q12" i="9"/>
  <c r="Q13" i="9" s="1"/>
  <c r="V27" i="31"/>
  <c r="V16" i="22"/>
  <c r="R15" i="34"/>
  <c r="L12" i="35"/>
  <c r="AG15" i="31"/>
  <c r="AH28" i="15"/>
  <c r="M15" i="33"/>
  <c r="Q15" i="32"/>
  <c r="K15" i="24"/>
  <c r="R20" i="31"/>
  <c r="R21" i="31" s="1"/>
  <c r="S75" i="20"/>
  <c r="L20" i="32"/>
  <c r="AH10" i="37"/>
  <c r="AH24" i="12"/>
  <c r="AH26" i="12" s="1"/>
  <c r="AH31" i="12" s="1"/>
  <c r="AH33" i="12" s="1"/>
  <c r="AI20" i="10"/>
  <c r="Y26" i="20"/>
  <c r="Y27" i="20" s="1"/>
  <c r="X21" i="28" l="1"/>
  <c r="X22" i="28" s="1"/>
  <c r="N21" i="29"/>
  <c r="R23" i="9"/>
  <c r="L21" i="32"/>
  <c r="W25" i="31"/>
  <c r="X36" i="9"/>
  <c r="W28" i="9"/>
  <c r="W30" i="9" s="1"/>
  <c r="Y10" i="34"/>
  <c r="AG9" i="31"/>
  <c r="Q9" i="32"/>
  <c r="M9" i="33"/>
  <c r="K9" i="24"/>
  <c r="AH17" i="37"/>
  <c r="AI70" i="12"/>
  <c r="AH17" i="11"/>
  <c r="AH18" i="11" s="1"/>
  <c r="AJ22" i="15"/>
  <c r="S66" i="20"/>
  <c r="S68" i="20" s="1"/>
  <c r="AG16" i="28"/>
  <c r="Q16" i="29"/>
  <c r="Y48" i="19"/>
  <c r="Y51" i="19" s="1"/>
  <c r="Y36" i="19" s="1"/>
  <c r="Z37" i="19" s="1"/>
  <c r="Y32" i="19"/>
  <c r="Q14" i="29"/>
  <c r="R26" i="34"/>
  <c r="AH15" i="37"/>
  <c r="AI60" i="12"/>
  <c r="Y40" i="20"/>
  <c r="Y41" i="20" s="1"/>
  <c r="Y46" i="20" s="1"/>
  <c r="Y47" i="20" s="1"/>
  <c r="Y35" i="20"/>
  <c r="Y36" i="20" s="1"/>
  <c r="Z33" i="20" s="1"/>
  <c r="Q11" i="31"/>
  <c r="Q12" i="31" s="1"/>
  <c r="Q22" i="9" s="1"/>
  <c r="Q24" i="9" s="1"/>
  <c r="R11" i="9"/>
  <c r="Q9" i="8"/>
  <c r="AI28" i="10"/>
  <c r="AG29" i="18"/>
  <c r="AG14" i="18"/>
  <c r="AH21" i="19"/>
  <c r="AH21" i="15"/>
  <c r="AH43" i="15"/>
  <c r="AH45" i="15" s="1"/>
  <c r="AH11" i="37"/>
  <c r="AH20" i="17"/>
  <c r="AH22" i="17" s="1"/>
  <c r="AH13" i="15"/>
  <c r="AH14" i="15" s="1"/>
  <c r="AH21" i="13"/>
  <c r="AH23" i="13" s="1"/>
  <c r="AH39" i="12"/>
  <c r="AN41" i="12" s="1"/>
  <c r="AH48" i="12"/>
  <c r="AH50" i="12" s="1"/>
  <c r="AH17" i="9"/>
  <c r="AH18" i="9" s="1"/>
  <c r="AG33" i="18"/>
  <c r="AG46" i="18"/>
  <c r="AG47" i="18" s="1"/>
  <c r="AG42" i="18"/>
  <c r="AI20" i="34"/>
  <c r="AG25" i="20"/>
  <c r="AG39" i="20"/>
  <c r="AG34" i="17"/>
  <c r="AG35" i="17" s="1"/>
  <c r="AG13" i="17" s="1"/>
  <c r="AG15" i="17" s="1"/>
  <c r="AG48" i="17"/>
  <c r="AG41" i="16"/>
  <c r="AG32" i="16"/>
  <c r="AG45" i="16"/>
  <c r="AG46" i="16" s="1"/>
  <c r="AH10" i="31" l="1"/>
  <c r="AI41" i="15"/>
  <c r="Q23" i="31"/>
  <c r="Q15" i="22"/>
  <c r="Q17" i="22" s="1"/>
  <c r="Q21" i="22" s="1"/>
  <c r="AG48" i="18"/>
  <c r="AG34" i="18"/>
  <c r="AG35" i="18" s="1"/>
  <c r="AG13" i="18" s="1"/>
  <c r="AG15" i="18" s="1"/>
  <c r="AH12" i="37"/>
  <c r="AI47" i="12"/>
  <c r="AH12" i="13"/>
  <c r="AH13" i="13" s="1"/>
  <c r="Z26" i="20"/>
  <c r="Z27" i="20" s="1"/>
  <c r="AH8" i="28"/>
  <c r="AH11" i="28" s="1"/>
  <c r="AH19" i="16"/>
  <c r="AH21" i="16" s="1"/>
  <c r="AH26" i="11"/>
  <c r="AH27" i="11" s="1"/>
  <c r="AG18" i="28"/>
  <c r="Q18" i="29"/>
  <c r="Y76" i="20"/>
  <c r="Y81" i="20"/>
  <c r="Y48" i="20"/>
  <c r="Y19" i="31"/>
  <c r="Z29" i="19"/>
  <c r="AH29" i="15"/>
  <c r="AH10" i="12"/>
  <c r="AH11" i="12" s="1"/>
  <c r="AG16" i="31"/>
  <c r="AH11" i="17"/>
  <c r="M16" i="33"/>
  <c r="Q16" i="32"/>
  <c r="K16" i="24"/>
  <c r="AI27" i="10"/>
  <c r="AI29" i="10" s="1"/>
  <c r="Z31" i="19"/>
  <c r="Z38" i="19"/>
  <c r="AJ8" i="34"/>
  <c r="AJ44" i="15"/>
  <c r="R8" i="35"/>
  <c r="AH8" i="31"/>
  <c r="AI20" i="13"/>
  <c r="AG23" i="34"/>
  <c r="Q23" i="35"/>
  <c r="AN13" i="37"/>
  <c r="AN20" i="18"/>
  <c r="AN22" i="18" s="1"/>
  <c r="AN49" i="12"/>
  <c r="AN61" i="12"/>
  <c r="AG47" i="16"/>
  <c r="AG33" i="16"/>
  <c r="AG34" i="16" s="1"/>
  <c r="AG13" i="16" s="1"/>
  <c r="AG15" i="16" s="1"/>
  <c r="AH17" i="34"/>
  <c r="AH27" i="17"/>
  <c r="AN28" i="17" s="1"/>
  <c r="AH12" i="17"/>
  <c r="W27" i="31"/>
  <c r="W16" i="22"/>
  <c r="X37" i="9"/>
  <c r="X38" i="9" s="1"/>
  <c r="N22" i="29"/>
  <c r="AH15" i="15"/>
  <c r="AH32" i="15"/>
  <c r="R29" i="34"/>
  <c r="AG22" i="34"/>
  <c r="Q22" i="35"/>
  <c r="AG17" i="28"/>
  <c r="Q17" i="29"/>
  <c r="S69" i="20"/>
  <c r="S77" i="20"/>
  <c r="S78" i="20" s="1"/>
  <c r="AG19" i="28" l="1"/>
  <c r="AG18" i="31"/>
  <c r="AH11" i="18"/>
  <c r="K18" i="24"/>
  <c r="Q18" i="32"/>
  <c r="M18" i="33"/>
  <c r="AG17" i="31"/>
  <c r="AH11" i="16"/>
  <c r="Q17" i="32"/>
  <c r="K17" i="24"/>
  <c r="M17" i="33"/>
  <c r="AI25" i="12"/>
  <c r="AG82" i="20"/>
  <c r="Q19" i="29"/>
  <c r="R12" i="9"/>
  <c r="R13" i="9" s="1"/>
  <c r="AG24" i="34"/>
  <c r="Q24" i="35"/>
  <c r="AH40" i="17"/>
  <c r="AH41" i="17" s="1"/>
  <c r="AH14" i="31"/>
  <c r="AI24" i="11"/>
  <c r="Z10" i="34"/>
  <c r="AH19" i="34"/>
  <c r="AH12" i="16"/>
  <c r="AH26" i="16"/>
  <c r="AJ27" i="16" s="1"/>
  <c r="AH14" i="34"/>
  <c r="AI11" i="13"/>
  <c r="AH9" i="19"/>
  <c r="AH11" i="19" s="1"/>
  <c r="AH22" i="19" s="1"/>
  <c r="AH23" i="19" s="1"/>
  <c r="AH30" i="15"/>
  <c r="AH9" i="20"/>
  <c r="AH10" i="20" s="1"/>
  <c r="AG25" i="34"/>
  <c r="Q25" i="35"/>
  <c r="AH36" i="15"/>
  <c r="S20" i="31"/>
  <c r="S21" i="31" s="1"/>
  <c r="S23" i="9" s="1"/>
  <c r="T75" i="20"/>
  <c r="AI53" i="12"/>
  <c r="AI54" i="12" s="1"/>
  <c r="AI11" i="11"/>
  <c r="AI12" i="11" s="1"/>
  <c r="AI23" i="10"/>
  <c r="AI24" i="10" s="1"/>
  <c r="Z35" i="20"/>
  <c r="Z36" i="20" s="1"/>
  <c r="AA33" i="20" s="1"/>
  <c r="Z40" i="20"/>
  <c r="Z41" i="20" s="1"/>
  <c r="Z46" i="20" s="1"/>
  <c r="Z47" i="20" s="1"/>
  <c r="S11" i="34"/>
  <c r="S12" i="34" s="1"/>
  <c r="AN29" i="17"/>
  <c r="AN14" i="17"/>
  <c r="AN21" i="34"/>
  <c r="AN12" i="18"/>
  <c r="Z48" i="19"/>
  <c r="Z51" i="19" s="1"/>
  <c r="Z36" i="19" s="1"/>
  <c r="AA37" i="19" s="1"/>
  <c r="Z32" i="19"/>
  <c r="Y21" i="28"/>
  <c r="Y22" i="28" s="1"/>
  <c r="X25" i="31"/>
  <c r="Y36" i="9"/>
  <c r="X28" i="9"/>
  <c r="X30" i="9" s="1"/>
  <c r="N25" i="32"/>
  <c r="AH29" i="13"/>
  <c r="AH31" i="13" s="1"/>
  <c r="AH14" i="13"/>
  <c r="AH13" i="28" l="1"/>
  <c r="AH14" i="28" s="1"/>
  <c r="AH39" i="16"/>
  <c r="AH40" i="16" s="1"/>
  <c r="AI16" i="19"/>
  <c r="AI17" i="19" s="1"/>
  <c r="AI42" i="15"/>
  <c r="AI20" i="15"/>
  <c r="AI25" i="11"/>
  <c r="AJ14" i="16"/>
  <c r="AJ28" i="16"/>
  <c r="AI16" i="37"/>
  <c r="AI63" i="12"/>
  <c r="AI65" i="12" s="1"/>
  <c r="AI71" i="12"/>
  <c r="AI73" i="12" s="1"/>
  <c r="AH42" i="17"/>
  <c r="AH46" i="17"/>
  <c r="AH47" i="17" s="1"/>
  <c r="AH33" i="17"/>
  <c r="AN18" i="34"/>
  <c r="T66" i="20"/>
  <c r="T68" i="20" s="1"/>
  <c r="AA26" i="20"/>
  <c r="AA27" i="20" s="1"/>
  <c r="AI10" i="37"/>
  <c r="AI24" i="12"/>
  <c r="AI26" i="12" s="1"/>
  <c r="AI31" i="12" s="1"/>
  <c r="AI33" i="12" s="1"/>
  <c r="AJ20" i="10"/>
  <c r="Z19" i="31"/>
  <c r="AA29" i="19"/>
  <c r="R11" i="31"/>
  <c r="R12" i="31" s="1"/>
  <c r="R22" i="9" s="1"/>
  <c r="R24" i="9" s="1"/>
  <c r="R9" i="8"/>
  <c r="S11" i="9"/>
  <c r="L11" i="32"/>
  <c r="AH32" i="13"/>
  <c r="AH9" i="31" s="1"/>
  <c r="AI28" i="13"/>
  <c r="Y37" i="9"/>
  <c r="Y38" i="9" s="1"/>
  <c r="X27" i="31"/>
  <c r="X16" i="22"/>
  <c r="N27" i="32"/>
  <c r="AA38" i="19"/>
  <c r="AA31" i="19"/>
  <c r="S15" i="34"/>
  <c r="AH15" i="31"/>
  <c r="AI28" i="15"/>
  <c r="AH27" i="18"/>
  <c r="AH28" i="18" s="1"/>
  <c r="AH40" i="18"/>
  <c r="AH41" i="18" s="1"/>
  <c r="AH49" i="19"/>
  <c r="AH30" i="19"/>
  <c r="AH20" i="20"/>
  <c r="AH21" i="20" s="1"/>
  <c r="AH34" i="20" s="1"/>
  <c r="AH14" i="20"/>
  <c r="AH15" i="20" s="1"/>
  <c r="Z48" i="20"/>
  <c r="Z81" i="20"/>
  <c r="Z76" i="20"/>
  <c r="AH39" i="20" l="1"/>
  <c r="AH25" i="20"/>
  <c r="AH48" i="17"/>
  <c r="AH34" i="17"/>
  <c r="AH35" i="17" s="1"/>
  <c r="AH13" i="17" s="1"/>
  <c r="AH15" i="17" s="1"/>
  <c r="AJ20" i="34"/>
  <c r="R20" i="35"/>
  <c r="AH45" i="16"/>
  <c r="AH46" i="16" s="1"/>
  <c r="AH32" i="16"/>
  <c r="AH41" i="16"/>
  <c r="S26" i="34"/>
  <c r="R23" i="31"/>
  <c r="R15" i="22"/>
  <c r="R17" i="22" s="1"/>
  <c r="R21" i="22" s="1"/>
  <c r="L23" i="32"/>
  <c r="AA40" i="20"/>
  <c r="AA41" i="20" s="1"/>
  <c r="AA46" i="20" s="1"/>
  <c r="AA47" i="20" s="1"/>
  <c r="AA35" i="20"/>
  <c r="AA36" i="20" s="1"/>
  <c r="AB33" i="20" s="1"/>
  <c r="AH16" i="28"/>
  <c r="AI21" i="19"/>
  <c r="AI21" i="15"/>
  <c r="AI43" i="15"/>
  <c r="AI45" i="15" s="1"/>
  <c r="AA48" i="19"/>
  <c r="AA51" i="19" s="1"/>
  <c r="AA36" i="19" s="1"/>
  <c r="AB37" i="19" s="1"/>
  <c r="AA32" i="19"/>
  <c r="AH46" i="18"/>
  <c r="AH47" i="18" s="1"/>
  <c r="AH42" i="18"/>
  <c r="AH33" i="18"/>
  <c r="AA10" i="34"/>
  <c r="O10" i="35"/>
  <c r="T77" i="20"/>
  <c r="T78" i="20" s="1"/>
  <c r="T69" i="20"/>
  <c r="AH29" i="18"/>
  <c r="AH14" i="18"/>
  <c r="Y25" i="31"/>
  <c r="Z36" i="9"/>
  <c r="Y28" i="9"/>
  <c r="Y30" i="9" s="1"/>
  <c r="AJ28" i="10"/>
  <c r="AK22" i="15"/>
  <c r="AI15" i="37"/>
  <c r="AJ60" i="12"/>
  <c r="Z21" i="28"/>
  <c r="Z22" i="28" s="1"/>
  <c r="AI11" i="37"/>
  <c r="AI20" i="17"/>
  <c r="AI22" i="17" s="1"/>
  <c r="AI13" i="15"/>
  <c r="AI14" i="15" s="1"/>
  <c r="AI21" i="13"/>
  <c r="AI23" i="13" s="1"/>
  <c r="AI39" i="12"/>
  <c r="AO41" i="12" s="1"/>
  <c r="AI48" i="12"/>
  <c r="AI50" i="12" s="1"/>
  <c r="AI17" i="9"/>
  <c r="AI18" i="9" s="1"/>
  <c r="AI17" i="37"/>
  <c r="AI17" i="11"/>
  <c r="AI18" i="11" s="1"/>
  <c r="AJ70" i="12"/>
  <c r="AH16" i="31" l="1"/>
  <c r="AI11" i="17"/>
  <c r="AI17" i="34"/>
  <c r="AI27" i="17"/>
  <c r="AO28" i="17" s="1"/>
  <c r="AI12" i="17"/>
  <c r="AH22" i="34"/>
  <c r="T11" i="34"/>
  <c r="T12" i="34" s="1"/>
  <c r="AA19" i="31"/>
  <c r="AB29" i="19"/>
  <c r="L19" i="33"/>
  <c r="O19" i="32"/>
  <c r="S29" i="34"/>
  <c r="T20" i="31"/>
  <c r="T21" i="31" s="1"/>
  <c r="T23" i="9" s="1"/>
  <c r="U75" i="20"/>
  <c r="AB38" i="19"/>
  <c r="AB31" i="19"/>
  <c r="AB26" i="20"/>
  <c r="AB27" i="20" s="1"/>
  <c r="AH17" i="28"/>
  <c r="AH23" i="34"/>
  <c r="AI29" i="15"/>
  <c r="AI10" i="12"/>
  <c r="AI11" i="12" s="1"/>
  <c r="AA76" i="20"/>
  <c r="AA48" i="20"/>
  <c r="AA81" i="20"/>
  <c r="AI10" i="31"/>
  <c r="AJ41" i="15"/>
  <c r="Y27" i="31"/>
  <c r="Y16" i="22"/>
  <c r="AH33" i="16"/>
  <c r="AH34" i="16" s="1"/>
  <c r="AH13" i="16" s="1"/>
  <c r="AH15" i="16" s="1"/>
  <c r="AH47" i="16"/>
  <c r="AI12" i="37"/>
  <c r="AJ47" i="12"/>
  <c r="AI12" i="13"/>
  <c r="AI13" i="13" s="1"/>
  <c r="AO13" i="37"/>
  <c r="AO20" i="18"/>
  <c r="AO22" i="18" s="1"/>
  <c r="AO49" i="12"/>
  <c r="AO61" i="12"/>
  <c r="Z37" i="9"/>
  <c r="Z38" i="9" s="1"/>
  <c r="AK8" i="34"/>
  <c r="AK44" i="15"/>
  <c r="AH48" i="18"/>
  <c r="AH34" i="18"/>
  <c r="AI8" i="28"/>
  <c r="AI11" i="28" s="1"/>
  <c r="AI19" i="16"/>
  <c r="AI21" i="16" s="1"/>
  <c r="AI26" i="11"/>
  <c r="AI27" i="11" s="1"/>
  <c r="AJ27" i="10"/>
  <c r="AJ29" i="10" s="1"/>
  <c r="AH35" i="18"/>
  <c r="AH13" i="18" s="1"/>
  <c r="AH15" i="18" s="1"/>
  <c r="AI8" i="31"/>
  <c r="AJ20" i="13"/>
  <c r="AI32" i="15"/>
  <c r="AI15" i="15"/>
  <c r="AH18" i="28"/>
  <c r="AH17" i="31" l="1"/>
  <c r="AI11" i="16"/>
  <c r="AI14" i="31"/>
  <c r="AJ24" i="11"/>
  <c r="AI19" i="34"/>
  <c r="AI26" i="16"/>
  <c r="AK27" i="16" s="1"/>
  <c r="AI12" i="16"/>
  <c r="AH24" i="34"/>
  <c r="AA21" i="28"/>
  <c r="AA22" i="28" s="1"/>
  <c r="O21" i="29"/>
  <c r="U66" i="20"/>
  <c r="U68" i="20" s="1"/>
  <c r="AB10" i="34"/>
  <c r="AI9" i="20"/>
  <c r="AI10" i="20" s="1"/>
  <c r="AI9" i="19"/>
  <c r="AI11" i="19" s="1"/>
  <c r="AI22" i="19" s="1"/>
  <c r="AI23" i="19" s="1"/>
  <c r="AI30" i="15"/>
  <c r="AI36" i="15" s="1"/>
  <c r="T15" i="34"/>
  <c r="AH18" i="31"/>
  <c r="AI11" i="18"/>
  <c r="AI14" i="34"/>
  <c r="AJ53" i="12"/>
  <c r="AJ54" i="12" s="1"/>
  <c r="AJ11" i="11"/>
  <c r="AJ12" i="11" s="1"/>
  <c r="AJ23" i="10"/>
  <c r="AJ24" i="10" s="1"/>
  <c r="AH25" i="34"/>
  <c r="AO21" i="34"/>
  <c r="AO12" i="18"/>
  <c r="AH19" i="28"/>
  <c r="AO29" i="17"/>
  <c r="AO14" i="17"/>
  <c r="Z25" i="31"/>
  <c r="Z28" i="9"/>
  <c r="Z30" i="9" s="1"/>
  <c r="AA36" i="9"/>
  <c r="S12" i="9"/>
  <c r="S13" i="9" s="1"/>
  <c r="AJ11" i="13"/>
  <c r="AI29" i="13"/>
  <c r="AI31" i="13" s="1"/>
  <c r="AI14" i="13"/>
  <c r="AB35" i="20"/>
  <c r="AB36" i="20" s="1"/>
  <c r="AC33" i="20" s="1"/>
  <c r="AB40" i="20"/>
  <c r="AB41" i="20" s="1"/>
  <c r="AB46" i="20" s="1"/>
  <c r="AB47" i="20" s="1"/>
  <c r="AI40" i="17"/>
  <c r="AI41" i="17" s="1"/>
  <c r="AB48" i="19"/>
  <c r="AB51" i="19" s="1"/>
  <c r="AB36" i="19" s="1"/>
  <c r="AC37" i="19" s="1"/>
  <c r="AB32" i="19"/>
  <c r="AJ25" i="12"/>
  <c r="AI15" i="31" l="1"/>
  <c r="AJ28" i="15"/>
  <c r="AI32" i="13"/>
  <c r="AI9" i="31" s="1"/>
  <c r="AJ28" i="13"/>
  <c r="Z27" i="31"/>
  <c r="Z16" i="22"/>
  <c r="AJ16" i="37"/>
  <c r="AJ63" i="12"/>
  <c r="AJ65" i="12" s="1"/>
  <c r="AJ71" i="12"/>
  <c r="AJ73" i="12" s="1"/>
  <c r="R16" i="38"/>
  <c r="T26" i="34"/>
  <c r="AK14" i="16"/>
  <c r="AK28" i="16"/>
  <c r="AI13" i="28"/>
  <c r="AI14" i="28" s="1"/>
  <c r="AC38" i="19"/>
  <c r="AC31" i="19"/>
  <c r="AI30" i="19"/>
  <c r="AI49" i="19"/>
  <c r="AB19" i="31"/>
  <c r="AC29" i="19"/>
  <c r="AA37" i="9"/>
  <c r="AA38" i="9" s="1"/>
  <c r="O22" i="29"/>
  <c r="AH82" i="20"/>
  <c r="AJ16" i="19"/>
  <c r="AJ17" i="19" s="1"/>
  <c r="AJ42" i="15"/>
  <c r="AJ20" i="15"/>
  <c r="AJ25" i="11"/>
  <c r="AB81" i="20"/>
  <c r="AB48" i="20"/>
  <c r="AB76" i="20"/>
  <c r="S11" i="31"/>
  <c r="S12" i="31" s="1"/>
  <c r="S22" i="9" s="1"/>
  <c r="S24" i="9" s="1"/>
  <c r="T11" i="9"/>
  <c r="S9" i="8"/>
  <c r="AI27" i="18"/>
  <c r="AI28" i="18" s="1"/>
  <c r="AI40" i="18"/>
  <c r="AI41" i="18" s="1"/>
  <c r="U77" i="20"/>
  <c r="U78" i="20" s="1"/>
  <c r="U69" i="20"/>
  <c r="AI39" i="16"/>
  <c r="AI40" i="16" s="1"/>
  <c r="AO18" i="34"/>
  <c r="AI46" i="17"/>
  <c r="AI47" i="17" s="1"/>
  <c r="AI42" i="17"/>
  <c r="AI33" i="17"/>
  <c r="AC26" i="20"/>
  <c r="AC27" i="20" s="1"/>
  <c r="AJ10" i="37"/>
  <c r="AJ24" i="12"/>
  <c r="AJ26" i="12" s="1"/>
  <c r="AJ31" i="12" s="1"/>
  <c r="AJ33" i="12" s="1"/>
  <c r="AK20" i="10"/>
  <c r="R10" i="38"/>
  <c r="AI20" i="20"/>
  <c r="AI21" i="20" s="1"/>
  <c r="AI34" i="20" s="1"/>
  <c r="AI14" i="20"/>
  <c r="AI15" i="20" s="1"/>
  <c r="AA25" i="31" l="1"/>
  <c r="AB36" i="9"/>
  <c r="AA28" i="9"/>
  <c r="AA30" i="9" s="1"/>
  <c r="O25" i="32"/>
  <c r="L25" i="33"/>
  <c r="AJ15" i="37"/>
  <c r="AK60" i="12"/>
  <c r="R15" i="38"/>
  <c r="AJ21" i="19"/>
  <c r="AJ43" i="15"/>
  <c r="AJ21" i="15"/>
  <c r="AC40" i="20"/>
  <c r="AC41" i="20" s="1"/>
  <c r="AC46" i="20" s="1"/>
  <c r="AC47" i="20" s="1"/>
  <c r="AC35" i="20"/>
  <c r="AC36" i="20" s="1"/>
  <c r="AD33" i="20" s="1"/>
  <c r="S23" i="31"/>
  <c r="S15" i="22"/>
  <c r="S17" i="22" s="1"/>
  <c r="S21" i="22" s="1"/>
  <c r="AC10" i="34"/>
  <c r="T29" i="34"/>
  <c r="U20" i="31"/>
  <c r="U21" i="31" s="1"/>
  <c r="V75" i="20"/>
  <c r="K20" i="33"/>
  <c r="J20" i="24"/>
  <c r="M20" i="32"/>
  <c r="AB21" i="28"/>
  <c r="AB22" i="28" s="1"/>
  <c r="AC48" i="19"/>
  <c r="AC51" i="19" s="1"/>
  <c r="AC36" i="19" s="1"/>
  <c r="AD37" i="19" s="1"/>
  <c r="AC32" i="19"/>
  <c r="AI39" i="20"/>
  <c r="AI25" i="20"/>
  <c r="AK28" i="10"/>
  <c r="AI42" i="18"/>
  <c r="AI33" i="18"/>
  <c r="AI46" i="18"/>
  <c r="AI47" i="18" s="1"/>
  <c r="AJ45" i="15"/>
  <c r="AI41" i="16"/>
  <c r="AI45" i="16"/>
  <c r="AI46" i="16" s="1"/>
  <c r="AI32" i="16"/>
  <c r="U11" i="34"/>
  <c r="U12" i="34" s="1"/>
  <c r="M11" i="35"/>
  <c r="AI16" i="28"/>
  <c r="AI34" i="17"/>
  <c r="AI35" i="17" s="1"/>
  <c r="AI13" i="17" s="1"/>
  <c r="AI15" i="17" s="1"/>
  <c r="AI48" i="17"/>
  <c r="AJ11" i="37"/>
  <c r="AJ20" i="17"/>
  <c r="AJ22" i="17" s="1"/>
  <c r="AJ13" i="15"/>
  <c r="AJ14" i="15" s="1"/>
  <c r="AJ21" i="13"/>
  <c r="AJ23" i="13" s="1"/>
  <c r="AJ48" i="12"/>
  <c r="AJ50" i="12" s="1"/>
  <c r="AJ39" i="12"/>
  <c r="AP41" i="12" s="1"/>
  <c r="AJ17" i="9"/>
  <c r="AJ18" i="9" s="1"/>
  <c r="R11" i="38"/>
  <c r="AI14" i="18"/>
  <c r="AI29" i="18"/>
  <c r="AL22" i="15"/>
  <c r="AK20" i="34"/>
  <c r="AJ17" i="37"/>
  <c r="AK70" i="12"/>
  <c r="AJ17" i="11"/>
  <c r="AJ18" i="11" s="1"/>
  <c r="R17" i="38"/>
  <c r="AI16" i="31" l="1"/>
  <c r="AJ11" i="17"/>
  <c r="AJ8" i="28"/>
  <c r="AJ11" i="28" s="1"/>
  <c r="AJ19" i="16"/>
  <c r="AJ21" i="16" s="1"/>
  <c r="AJ26" i="11"/>
  <c r="AJ27" i="11" s="1"/>
  <c r="R8" i="29"/>
  <c r="AI22" i="34"/>
  <c r="AJ8" i="31"/>
  <c r="AK20" i="13"/>
  <c r="R8" i="32"/>
  <c r="AD31" i="19"/>
  <c r="AD38" i="19"/>
  <c r="U23" i="9"/>
  <c r="K21" i="33"/>
  <c r="M21" i="32"/>
  <c r="J21" i="24"/>
  <c r="AK27" i="10"/>
  <c r="AK29" i="10" s="1"/>
  <c r="AL8" i="34"/>
  <c r="AL44" i="15"/>
  <c r="AI18" i="28"/>
  <c r="V66" i="20"/>
  <c r="V68" i="20" s="1"/>
  <c r="AD26" i="20"/>
  <c r="AD27" i="20" s="1"/>
  <c r="T12" i="9"/>
  <c r="T13" i="9" s="1"/>
  <c r="AC76" i="20"/>
  <c r="AC48" i="20"/>
  <c r="AC81" i="20"/>
  <c r="AB37" i="9"/>
  <c r="AI23" i="34"/>
  <c r="AA27" i="31"/>
  <c r="AA16" i="22"/>
  <c r="L27" i="33"/>
  <c r="O27" i="32"/>
  <c r="AJ10" i="31"/>
  <c r="AK41" i="15"/>
  <c r="R10" i="32"/>
  <c r="AJ15" i="15"/>
  <c r="AJ32" i="15"/>
  <c r="AJ17" i="34"/>
  <c r="AJ27" i="17"/>
  <c r="AP28" i="17" s="1"/>
  <c r="AJ12" i="17"/>
  <c r="R17" i="35"/>
  <c r="AJ29" i="15"/>
  <c r="AJ10" i="12"/>
  <c r="AJ11" i="12" s="1"/>
  <c r="AI48" i="18"/>
  <c r="AI34" i="18"/>
  <c r="AB38" i="9"/>
  <c r="AJ12" i="37"/>
  <c r="AJ12" i="13"/>
  <c r="AJ13" i="13" s="1"/>
  <c r="AK47" i="12"/>
  <c r="R12" i="38"/>
  <c r="AC19" i="31"/>
  <c r="AD29" i="19"/>
  <c r="U15" i="34"/>
  <c r="M12" i="35"/>
  <c r="AI47" i="16"/>
  <c r="AI33" i="16"/>
  <c r="AI34" i="16" s="1"/>
  <c r="AI13" i="16" s="1"/>
  <c r="AI15" i="16" s="1"/>
  <c r="AP13" i="37"/>
  <c r="AP20" i="18"/>
  <c r="AP22" i="18" s="1"/>
  <c r="AP61" i="12"/>
  <c r="AP49" i="12"/>
  <c r="T13" i="38"/>
  <c r="AI17" i="28"/>
  <c r="AI19" i="28" s="1"/>
  <c r="AI35" i="18"/>
  <c r="AI13" i="18" s="1"/>
  <c r="AI15" i="18" s="1"/>
  <c r="AI17" i="31" l="1"/>
  <c r="AJ11" i="16"/>
  <c r="AI82" i="20"/>
  <c r="AK53" i="12"/>
  <c r="AK54" i="12" s="1"/>
  <c r="AK11" i="11"/>
  <c r="AK12" i="11" s="1"/>
  <c r="AK23" i="10"/>
  <c r="AK24" i="10" s="1"/>
  <c r="AK11" i="13"/>
  <c r="AC21" i="28"/>
  <c r="AC22" i="28" s="1"/>
  <c r="AJ14" i="31"/>
  <c r="AK24" i="11"/>
  <c r="R14" i="32"/>
  <c r="V77" i="20"/>
  <c r="V78" i="20" s="1"/>
  <c r="V69" i="20"/>
  <c r="AP14" i="17"/>
  <c r="AP29" i="17"/>
  <c r="T11" i="31"/>
  <c r="T12" i="31" s="1"/>
  <c r="T22" i="9" s="1"/>
  <c r="T24" i="9" s="1"/>
  <c r="T9" i="8"/>
  <c r="U11" i="9"/>
  <c r="AJ19" i="34"/>
  <c r="AJ12" i="16"/>
  <c r="AJ26" i="16"/>
  <c r="AL27" i="16" s="1"/>
  <c r="R19" i="35"/>
  <c r="AP21" i="34"/>
  <c r="AP12" i="18"/>
  <c r="T21" i="35"/>
  <c r="AI25" i="34"/>
  <c r="AJ9" i="20"/>
  <c r="AJ10" i="20" s="1"/>
  <c r="R11" i="29"/>
  <c r="U26" i="34"/>
  <c r="M15" i="35"/>
  <c r="AD48" i="19"/>
  <c r="AD51" i="19" s="1"/>
  <c r="AD36" i="19" s="1"/>
  <c r="AE37" i="19" s="1"/>
  <c r="AD32" i="19"/>
  <c r="AK25" i="12"/>
  <c r="AB25" i="31"/>
  <c r="AC36" i="9"/>
  <c r="AB28" i="9"/>
  <c r="AB30" i="9" s="1"/>
  <c r="AJ9" i="19"/>
  <c r="AJ11" i="19" s="1"/>
  <c r="AJ22" i="19" s="1"/>
  <c r="AJ23" i="19" s="1"/>
  <c r="AJ30" i="15"/>
  <c r="AJ36" i="15" s="1"/>
  <c r="AJ29" i="13"/>
  <c r="AJ31" i="13" s="1"/>
  <c r="AJ14" i="13"/>
  <c r="AJ14" i="34"/>
  <c r="R14" i="35"/>
  <c r="AD35" i="20"/>
  <c r="AD36" i="20" s="1"/>
  <c r="AE33" i="20" s="1"/>
  <c r="AD40" i="20"/>
  <c r="AD41" i="20" s="1"/>
  <c r="AD46" i="20" s="1"/>
  <c r="AD47" i="20" s="1"/>
  <c r="AD10" i="34"/>
  <c r="P10" i="35"/>
  <c r="AJ40" i="17"/>
  <c r="AJ41" i="17" s="1"/>
  <c r="AI18" i="31"/>
  <c r="AJ11" i="18"/>
  <c r="AI24" i="34"/>
  <c r="U29" i="34" l="1"/>
  <c r="M26" i="35"/>
  <c r="AP18" i="34"/>
  <c r="T18" i="35"/>
  <c r="AL14" i="16"/>
  <c r="AL28" i="16"/>
  <c r="V11" i="34"/>
  <c r="V12" i="34" s="1"/>
  <c r="AC37" i="9"/>
  <c r="AC38" i="9" s="1"/>
  <c r="V20" i="31"/>
  <c r="V21" i="31" s="1"/>
  <c r="V23" i="9" s="1"/>
  <c r="W75" i="20"/>
  <c r="AB27" i="31"/>
  <c r="AB16" i="22"/>
  <c r="AD76" i="20"/>
  <c r="AD81" i="20"/>
  <c r="AD48" i="20"/>
  <c r="AJ32" i="13"/>
  <c r="AK28" i="13"/>
  <c r="AJ20" i="20"/>
  <c r="AJ21" i="20" s="1"/>
  <c r="AJ34" i="20" s="1"/>
  <c r="AJ14" i="20"/>
  <c r="AJ15" i="20" s="1"/>
  <c r="AK16" i="37"/>
  <c r="AK71" i="12"/>
  <c r="AK73" i="12" s="1"/>
  <c r="AK63" i="12"/>
  <c r="AK65" i="12" s="1"/>
  <c r="AJ46" i="17"/>
  <c r="AJ47" i="17" s="1"/>
  <c r="AJ33" i="17"/>
  <c r="AJ42" i="17"/>
  <c r="AJ15" i="31"/>
  <c r="AK28" i="15"/>
  <c r="R15" i="32"/>
  <c r="AJ13" i="28"/>
  <c r="AJ14" i="28" s="1"/>
  <c r="R13" i="29"/>
  <c r="AJ27" i="18"/>
  <c r="AJ28" i="18" s="1"/>
  <c r="AJ40" i="18"/>
  <c r="AJ41" i="18" s="1"/>
  <c r="AE26" i="20"/>
  <c r="AE27" i="20" s="1"/>
  <c r="AD19" i="31"/>
  <c r="AE29" i="19"/>
  <c r="P19" i="32"/>
  <c r="AK10" i="37"/>
  <c r="AL20" i="10"/>
  <c r="AK24" i="12"/>
  <c r="AK26" i="12" s="1"/>
  <c r="AK31" i="12" s="1"/>
  <c r="AK33" i="12" s="1"/>
  <c r="AJ39" i="16"/>
  <c r="AJ40" i="16" s="1"/>
  <c r="AJ49" i="19"/>
  <c r="AJ30" i="19"/>
  <c r="AE31" i="19"/>
  <c r="AE38" i="19"/>
  <c r="T23" i="31"/>
  <c r="T15" i="22"/>
  <c r="T17" i="22" s="1"/>
  <c r="T21" i="22" s="1"/>
  <c r="AK16" i="19"/>
  <c r="AK17" i="19" s="1"/>
  <c r="AK42" i="15"/>
  <c r="AK20" i="15"/>
  <c r="AK25" i="11"/>
  <c r="AC25" i="31" l="1"/>
  <c r="AD36" i="9"/>
  <c r="AC28" i="9"/>
  <c r="AC30" i="9" s="1"/>
  <c r="AJ46" i="18"/>
  <c r="AJ47" i="18" s="1"/>
  <c r="AJ33" i="18"/>
  <c r="AJ42" i="18"/>
  <c r="AK15" i="37"/>
  <c r="AL60" i="12"/>
  <c r="W66" i="20"/>
  <c r="W68" i="20" s="1"/>
  <c r="V15" i="34"/>
  <c r="AJ14" i="18"/>
  <c r="AJ29" i="18"/>
  <c r="AK17" i="37"/>
  <c r="AL70" i="12"/>
  <c r="AK17" i="11"/>
  <c r="AK18" i="11" s="1"/>
  <c r="AJ9" i="31"/>
  <c r="R9" i="32"/>
  <c r="AL20" i="34"/>
  <c r="AJ16" i="28"/>
  <c r="R16" i="29"/>
  <c r="AD21" i="28"/>
  <c r="AD22" i="28" s="1"/>
  <c r="P21" i="29"/>
  <c r="AJ34" i="17"/>
  <c r="AJ35" i="17" s="1"/>
  <c r="AJ13" i="17" s="1"/>
  <c r="AJ15" i="17" s="1"/>
  <c r="AJ48" i="17"/>
  <c r="AE48" i="19"/>
  <c r="AE51" i="19" s="1"/>
  <c r="AE36" i="19" s="1"/>
  <c r="AF37" i="19" s="1"/>
  <c r="AE32" i="19"/>
  <c r="AK21" i="19"/>
  <c r="AK21" i="15"/>
  <c r="AK43" i="15"/>
  <c r="AK45" i="15" s="1"/>
  <c r="AJ45" i="16"/>
  <c r="AJ46" i="16" s="1"/>
  <c r="AJ41" i="16"/>
  <c r="AJ32" i="16"/>
  <c r="R14" i="29"/>
  <c r="AE10" i="34"/>
  <c r="AK11" i="37"/>
  <c r="AK20" i="17"/>
  <c r="AK22" i="17" s="1"/>
  <c r="AK13" i="15"/>
  <c r="AK14" i="15" s="1"/>
  <c r="AK21" i="13"/>
  <c r="AK23" i="13" s="1"/>
  <c r="AK39" i="12"/>
  <c r="AQ41" i="12" s="1"/>
  <c r="AK48" i="12"/>
  <c r="AK50" i="12" s="1"/>
  <c r="AK17" i="9"/>
  <c r="AK18" i="9" s="1"/>
  <c r="AJ39" i="20"/>
  <c r="AJ25" i="20"/>
  <c r="AM22" i="15"/>
  <c r="AE40" i="20"/>
  <c r="AE41" i="20" s="1"/>
  <c r="AE46" i="20" s="1"/>
  <c r="AE47" i="20" s="1"/>
  <c r="AE35" i="20"/>
  <c r="AE36" i="20" s="1"/>
  <c r="AF33" i="20" s="1"/>
  <c r="AL28" i="10"/>
  <c r="U12" i="9"/>
  <c r="U13" i="9" s="1"/>
  <c r="M29" i="35"/>
  <c r="AK17" i="34" l="1"/>
  <c r="AK27" i="17"/>
  <c r="AQ28" i="17" s="1"/>
  <c r="AK12" i="17"/>
  <c r="AJ16" i="31"/>
  <c r="AK11" i="17"/>
  <c r="R16" i="32"/>
  <c r="AD37" i="9"/>
  <c r="AD38" i="9" s="1"/>
  <c r="P22" i="29"/>
  <c r="AJ18" i="28"/>
  <c r="R18" i="29"/>
  <c r="AE19" i="31"/>
  <c r="AF29" i="19"/>
  <c r="AK8" i="28"/>
  <c r="AK11" i="28" s="1"/>
  <c r="AK19" i="16"/>
  <c r="AK21" i="16" s="1"/>
  <c r="AK26" i="11"/>
  <c r="AK27" i="11" s="1"/>
  <c r="V26" i="34"/>
  <c r="AJ48" i="18"/>
  <c r="AJ34" i="18"/>
  <c r="AJ35" i="18" s="1"/>
  <c r="AJ13" i="18" s="1"/>
  <c r="AJ15" i="18" s="1"/>
  <c r="AF26" i="20"/>
  <c r="AF27" i="20" s="1"/>
  <c r="AK29" i="15"/>
  <c r="AK10" i="12"/>
  <c r="AK11" i="12" s="1"/>
  <c r="W69" i="20"/>
  <c r="W77" i="20"/>
  <c r="W78" i="20" s="1"/>
  <c r="AK32" i="15"/>
  <c r="AK15" i="15"/>
  <c r="AK10" i="31"/>
  <c r="AL41" i="15"/>
  <c r="AJ17" i="28"/>
  <c r="R17" i="29"/>
  <c r="AJ33" i="16"/>
  <c r="AJ34" i="16" s="1"/>
  <c r="AJ13" i="16" s="1"/>
  <c r="AJ15" i="16" s="1"/>
  <c r="AJ47" i="16"/>
  <c r="AJ23" i="34"/>
  <c r="R23" i="35"/>
  <c r="AE81" i="20"/>
  <c r="AE76" i="20"/>
  <c r="AE48" i="20"/>
  <c r="AK12" i="37"/>
  <c r="AK12" i="13"/>
  <c r="AK13" i="13" s="1"/>
  <c r="AL47" i="12"/>
  <c r="AJ22" i="34"/>
  <c r="R22" i="35"/>
  <c r="AC27" i="31"/>
  <c r="AC16" i="22"/>
  <c r="AL27" i="10"/>
  <c r="AL29" i="10" s="1"/>
  <c r="U11" i="31"/>
  <c r="U12" i="31" s="1"/>
  <c r="U9" i="8"/>
  <c r="V11" i="9"/>
  <c r="M11" i="32"/>
  <c r="J11" i="24"/>
  <c r="K11" i="33"/>
  <c r="AF31" i="19"/>
  <c r="AF38" i="19"/>
  <c r="AM8" i="34"/>
  <c r="AM44" i="15"/>
  <c r="S8" i="35"/>
  <c r="AQ13" i="37"/>
  <c r="AQ20" i="18"/>
  <c r="AQ22" i="18" s="1"/>
  <c r="AQ61" i="12"/>
  <c r="AQ49" i="12"/>
  <c r="AK8" i="31"/>
  <c r="AL20" i="13"/>
  <c r="AJ19" i="28" l="1"/>
  <c r="AJ17" i="31"/>
  <c r="AK11" i="16"/>
  <c r="R17" i="32"/>
  <c r="W11" i="34"/>
  <c r="W12" i="34" s="1"/>
  <c r="AK9" i="19"/>
  <c r="AK11" i="19" s="1"/>
  <c r="AK22" i="19" s="1"/>
  <c r="AK23" i="19" s="1"/>
  <c r="AK30" i="15"/>
  <c r="AK36" i="15" s="1"/>
  <c r="AK19" i="34"/>
  <c r="AK26" i="16"/>
  <c r="AM27" i="16" s="1"/>
  <c r="AK12" i="16"/>
  <c r="AK9" i="20"/>
  <c r="AK10" i="20" s="1"/>
  <c r="AK14" i="31"/>
  <c r="AL24" i="11"/>
  <c r="AD25" i="31"/>
  <c r="AD28" i="9"/>
  <c r="AD30" i="9" s="1"/>
  <c r="AE36" i="9"/>
  <c r="P25" i="32"/>
  <c r="AL53" i="12"/>
  <c r="AL54" i="12" s="1"/>
  <c r="AL11" i="11"/>
  <c r="AL12" i="11" s="1"/>
  <c r="AL23" i="10"/>
  <c r="AL24" i="10" s="1"/>
  <c r="AF48" i="19"/>
  <c r="AF51" i="19" s="1"/>
  <c r="AF36" i="19" s="1"/>
  <c r="AG37" i="19" s="1"/>
  <c r="AF32" i="19"/>
  <c r="AQ21" i="34"/>
  <c r="AQ12" i="18"/>
  <c r="AK29" i="13"/>
  <c r="AK31" i="13" s="1"/>
  <c r="AK14" i="13"/>
  <c r="AF40" i="20"/>
  <c r="AF41" i="20" s="1"/>
  <c r="AF46" i="20" s="1"/>
  <c r="AF47" i="20" s="1"/>
  <c r="AF35" i="20"/>
  <c r="AF36" i="20" s="1"/>
  <c r="AG33" i="20" s="1"/>
  <c r="V29" i="34"/>
  <c r="U22" i="9"/>
  <c r="U24" i="9" s="1"/>
  <c r="J12" i="24"/>
  <c r="K12" i="33"/>
  <c r="M12" i="32"/>
  <c r="AJ18" i="31"/>
  <c r="AK11" i="18"/>
  <c r="R18" i="32"/>
  <c r="AK40" i="17"/>
  <c r="AK41" i="17" s="1"/>
  <c r="AF10" i="34"/>
  <c r="AJ82" i="20"/>
  <c r="R19" i="29"/>
  <c r="AL25" i="12"/>
  <c r="AJ24" i="34"/>
  <c r="R24" i="35"/>
  <c r="AK14" i="34"/>
  <c r="AL11" i="13"/>
  <c r="AE21" i="28"/>
  <c r="AE22" i="28" s="1"/>
  <c r="AJ25" i="34"/>
  <c r="R25" i="35"/>
  <c r="AQ14" i="17"/>
  <c r="AQ29" i="17"/>
  <c r="W20" i="31"/>
  <c r="W21" i="31" s="1"/>
  <c r="W23" i="9" s="1"/>
  <c r="X75" i="20"/>
  <c r="AK49" i="19" l="1"/>
  <c r="AK30" i="19"/>
  <c r="U23" i="31"/>
  <c r="U15" i="22"/>
  <c r="U17" i="22" s="1"/>
  <c r="U21" i="22" s="1"/>
  <c r="J23" i="24"/>
  <c r="K23" i="33"/>
  <c r="M23" i="32"/>
  <c r="AK32" i="13"/>
  <c r="AK9" i="31" s="1"/>
  <c r="AL28" i="13"/>
  <c r="AL10" i="37"/>
  <c r="AM20" i="10"/>
  <c r="AL24" i="12"/>
  <c r="AL26" i="12" s="1"/>
  <c r="AL31" i="12" s="1"/>
  <c r="AL33" i="12" s="1"/>
  <c r="AQ18" i="34"/>
  <c r="AL16" i="19"/>
  <c r="AL17" i="19" s="1"/>
  <c r="AL42" i="15"/>
  <c r="AL20" i="15"/>
  <c r="AL25" i="11"/>
  <c r="AL16" i="37"/>
  <c r="AL71" i="12"/>
  <c r="AL73" i="12" s="1"/>
  <c r="AL63" i="12"/>
  <c r="AL65" i="12" s="1"/>
  <c r="X66" i="20"/>
  <c r="X68" i="20" s="1"/>
  <c r="AK27" i="18"/>
  <c r="AK28" i="18" s="1"/>
  <c r="AK40" i="18"/>
  <c r="AK41" i="18" s="1"/>
  <c r="W15" i="34"/>
  <c r="AK13" i="28"/>
  <c r="AK14" i="28" s="1"/>
  <c r="AE37" i="9"/>
  <c r="AE38" i="9" s="1"/>
  <c r="V12" i="9"/>
  <c r="V13" i="9" s="1"/>
  <c r="AK14" i="20"/>
  <c r="AK15" i="20" s="1"/>
  <c r="AK20" i="20"/>
  <c r="AK21" i="20" s="1"/>
  <c r="AK34" i="20" s="1"/>
  <c r="AM28" i="16"/>
  <c r="AM14" i="16"/>
  <c r="AK46" i="17"/>
  <c r="AK47" i="17" s="1"/>
  <c r="AK33" i="17"/>
  <c r="AK42" i="17"/>
  <c r="AG26" i="20"/>
  <c r="AG27" i="20" s="1"/>
  <c r="AF19" i="31"/>
  <c r="AG29" i="19"/>
  <c r="AD27" i="31"/>
  <c r="AD16" i="22"/>
  <c r="P27" i="32"/>
  <c r="AK39" i="16"/>
  <c r="AK40" i="16" s="1"/>
  <c r="AF81" i="20"/>
  <c r="AF76" i="20"/>
  <c r="AF48" i="20"/>
  <c r="AG31" i="19"/>
  <c r="AG38" i="19"/>
  <c r="AK15" i="31"/>
  <c r="AL28" i="15"/>
  <c r="AE25" i="31" l="1"/>
  <c r="AF36" i="9"/>
  <c r="AE28" i="9"/>
  <c r="AE30" i="9" s="1"/>
  <c r="W26" i="34"/>
  <c r="AL17" i="37"/>
  <c r="AM70" i="12"/>
  <c r="AL17" i="11"/>
  <c r="AL18" i="11" s="1"/>
  <c r="AL11" i="37"/>
  <c r="AL20" i="17"/>
  <c r="AL22" i="17" s="1"/>
  <c r="AL13" i="15"/>
  <c r="AL14" i="15" s="1"/>
  <c r="AL21" i="13"/>
  <c r="AL23" i="13" s="1"/>
  <c r="AL48" i="12"/>
  <c r="AL50" i="12" s="1"/>
  <c r="AL17" i="9"/>
  <c r="AL18" i="9" s="1"/>
  <c r="AL39" i="12"/>
  <c r="AR41" i="12" s="1"/>
  <c r="AG40" i="20"/>
  <c r="AG41" i="20" s="1"/>
  <c r="AG46" i="20" s="1"/>
  <c r="AG47" i="20" s="1"/>
  <c r="AG35" i="20"/>
  <c r="AG36" i="20" s="1"/>
  <c r="AH33" i="20" s="1"/>
  <c r="AK14" i="18"/>
  <c r="AK29" i="18"/>
  <c r="AM28" i="10"/>
  <c r="AK25" i="20"/>
  <c r="AK39" i="20"/>
  <c r="AK35" i="17"/>
  <c r="AK13" i="17" s="1"/>
  <c r="AK15" i="17" s="1"/>
  <c r="AK33" i="18"/>
  <c r="AK42" i="18"/>
  <c r="AK46" i="18"/>
  <c r="AK47" i="18" s="1"/>
  <c r="AG10" i="34"/>
  <c r="Q10" i="35"/>
  <c r="AK34" i="17"/>
  <c r="AK48" i="17"/>
  <c r="AF21" i="28"/>
  <c r="AF22" i="28" s="1"/>
  <c r="V11" i="31"/>
  <c r="V12" i="31" s="1"/>
  <c r="V22" i="9" s="1"/>
  <c r="V24" i="9" s="1"/>
  <c r="V9" i="8"/>
  <c r="W11" i="9"/>
  <c r="X77" i="20"/>
  <c r="X78" i="20" s="1"/>
  <c r="X69" i="20"/>
  <c r="AL21" i="19"/>
  <c r="AL43" i="15"/>
  <c r="AL45" i="15" s="1"/>
  <c r="AL21" i="15"/>
  <c r="AN22" i="15" s="1"/>
  <c r="AK45" i="16"/>
  <c r="AK46" i="16" s="1"/>
  <c r="AK41" i="16"/>
  <c r="AK32" i="16"/>
  <c r="AK16" i="28"/>
  <c r="AM20" i="34"/>
  <c r="S20" i="35"/>
  <c r="AG48" i="19"/>
  <c r="AG51" i="19" s="1"/>
  <c r="AG36" i="19" s="1"/>
  <c r="AH37" i="19" s="1"/>
  <c r="AG32" i="19"/>
  <c r="AL15" i="37"/>
  <c r="AM60" i="12"/>
  <c r="AN8" i="34" l="1"/>
  <c r="AN44" i="15"/>
  <c r="AL10" i="31"/>
  <c r="AM41" i="15"/>
  <c r="AL32" i="15"/>
  <c r="AL15" i="15"/>
  <c r="AK16" i="31"/>
  <c r="AL11" i="17"/>
  <c r="AL17" i="34"/>
  <c r="AL27" i="17"/>
  <c r="AR28" i="17" s="1"/>
  <c r="AL12" i="17"/>
  <c r="V23" i="31"/>
  <c r="V15" i="22"/>
  <c r="V17" i="22" s="1"/>
  <c r="V21" i="22" s="1"/>
  <c r="AK18" i="28"/>
  <c r="AG76" i="20"/>
  <c r="AG81" i="20"/>
  <c r="AG48" i="20"/>
  <c r="W29" i="34"/>
  <c r="AK17" i="28"/>
  <c r="AK47" i="16"/>
  <c r="AK33" i="16"/>
  <c r="AK34" i="16" s="1"/>
  <c r="AK13" i="16" s="1"/>
  <c r="AK15" i="16" s="1"/>
  <c r="AK48" i="18"/>
  <c r="AK34" i="18"/>
  <c r="AK35" i="18" s="1"/>
  <c r="AK13" i="18" s="1"/>
  <c r="AK15" i="18" s="1"/>
  <c r="AF37" i="9"/>
  <c r="AF38" i="9" s="1"/>
  <c r="AR13" i="37"/>
  <c r="AR20" i="18"/>
  <c r="AR22" i="18" s="1"/>
  <c r="AR61" i="12"/>
  <c r="AR49" i="12"/>
  <c r="AL8" i="28"/>
  <c r="AL11" i="28" s="1"/>
  <c r="AL19" i="16"/>
  <c r="AL21" i="16" s="1"/>
  <c r="AL26" i="11"/>
  <c r="AL27" i="11" s="1"/>
  <c r="AE27" i="31"/>
  <c r="AE16" i="22"/>
  <c r="AK23" i="34"/>
  <c r="AL29" i="15"/>
  <c r="AL10" i="12"/>
  <c r="AL11" i="12" s="1"/>
  <c r="AH26" i="20"/>
  <c r="AH27" i="20" s="1"/>
  <c r="AM27" i="10"/>
  <c r="AM29" i="10" s="1"/>
  <c r="AG19" i="31"/>
  <c r="AH29" i="19"/>
  <c r="Q19" i="32"/>
  <c r="K19" i="24"/>
  <c r="M19" i="33"/>
  <c r="X11" i="34"/>
  <c r="X12" i="34" s="1"/>
  <c r="N11" i="35"/>
  <c r="AL12" i="37"/>
  <c r="AL12" i="13"/>
  <c r="AL13" i="13" s="1"/>
  <c r="AM47" i="12"/>
  <c r="AH31" i="19"/>
  <c r="AH38" i="19"/>
  <c r="X20" i="31"/>
  <c r="X21" i="31" s="1"/>
  <c r="Y75" i="20"/>
  <c r="N20" i="32"/>
  <c r="AK22" i="34"/>
  <c r="AL8" i="31"/>
  <c r="AM20" i="13"/>
  <c r="AK19" i="28" l="1"/>
  <c r="AK18" i="31"/>
  <c r="AL11" i="18"/>
  <c r="AH10" i="34"/>
  <c r="X15" i="34"/>
  <c r="N12" i="35"/>
  <c r="AL19" i="34"/>
  <c r="AL26" i="16"/>
  <c r="AN27" i="16" s="1"/>
  <c r="AL12" i="16"/>
  <c r="AL9" i="20"/>
  <c r="AL10" i="20" s="1"/>
  <c r="AK82" i="20"/>
  <c r="AK25" i="34"/>
  <c r="AR29" i="17"/>
  <c r="AR14" i="17"/>
  <c r="AM53" i="12"/>
  <c r="AM54" i="12" s="1"/>
  <c r="AM11" i="11"/>
  <c r="AM12" i="11" s="1"/>
  <c r="AM23" i="10"/>
  <c r="AM24" i="10" s="1"/>
  <c r="AH35" i="20"/>
  <c r="AH36" i="20" s="1"/>
  <c r="AI33" i="20" s="1"/>
  <c r="AH40" i="20"/>
  <c r="AH41" i="20" s="1"/>
  <c r="AH46" i="20" s="1"/>
  <c r="AH47" i="20" s="1"/>
  <c r="AF25" i="31"/>
  <c r="AG36" i="9"/>
  <c r="AF28" i="9"/>
  <c r="AF30" i="9" s="1"/>
  <c r="AH48" i="19"/>
  <c r="AH51" i="19" s="1"/>
  <c r="AH36" i="19" s="1"/>
  <c r="AI37" i="19" s="1"/>
  <c r="AH32" i="19"/>
  <c r="AK24" i="34"/>
  <c r="AL40" i="17"/>
  <c r="AL41" i="17" s="1"/>
  <c r="AM25" i="12"/>
  <c r="AL29" i="13"/>
  <c r="AL31" i="13" s="1"/>
  <c r="AL14" i="13"/>
  <c r="Y66" i="20"/>
  <c r="Y68" i="20" s="1"/>
  <c r="AL9" i="19"/>
  <c r="AL11" i="19" s="1"/>
  <c r="AL22" i="19" s="1"/>
  <c r="AL23" i="19" s="1"/>
  <c r="AL30" i="15"/>
  <c r="AL36" i="15" s="1"/>
  <c r="AR21" i="34"/>
  <c r="AR12" i="18"/>
  <c r="W12" i="9"/>
  <c r="W13" i="9" s="1"/>
  <c r="AM11" i="13"/>
  <c r="X23" i="9"/>
  <c r="N21" i="32"/>
  <c r="AG21" i="28"/>
  <c r="AG22" i="28" s="1"/>
  <c r="Q21" i="29"/>
  <c r="AL14" i="34"/>
  <c r="AK17" i="31"/>
  <c r="AL11" i="16"/>
  <c r="AL14" i="31"/>
  <c r="AM24" i="11"/>
  <c r="AL15" i="31" l="1"/>
  <c r="AM28" i="15"/>
  <c r="AL32" i="13"/>
  <c r="AL9" i="31" s="1"/>
  <c r="AM28" i="13"/>
  <c r="AM10" i="37"/>
  <c r="AM24" i="12"/>
  <c r="AM26" i="12" s="1"/>
  <c r="AM31" i="12" s="1"/>
  <c r="AM33" i="12" s="1"/>
  <c r="AN20" i="10"/>
  <c r="N10" i="39"/>
  <c r="S10" i="38"/>
  <c r="AL14" i="20"/>
  <c r="AL15" i="20" s="1"/>
  <c r="AL20" i="20"/>
  <c r="AL21" i="20" s="1"/>
  <c r="AL34" i="20" s="1"/>
  <c r="AH19" i="31"/>
  <c r="AI29" i="19"/>
  <c r="AM16" i="19"/>
  <c r="AM17" i="19" s="1"/>
  <c r="AM42" i="15"/>
  <c r="AM20" i="15"/>
  <c r="AM25" i="11"/>
  <c r="X26" i="34"/>
  <c r="N15" i="35"/>
  <c r="AF27" i="31"/>
  <c r="AF16" i="22"/>
  <c r="AL49" i="19"/>
  <c r="AL30" i="19"/>
  <c r="AL46" i="17"/>
  <c r="AL47" i="17" s="1"/>
  <c r="AL33" i="17"/>
  <c r="AL42" i="17"/>
  <c r="AN14" i="16"/>
  <c r="AN28" i="16"/>
  <c r="AM16" i="37"/>
  <c r="AM71" i="12"/>
  <c r="AM73" i="12" s="1"/>
  <c r="AM63" i="12"/>
  <c r="AM65" i="12" s="1"/>
  <c r="S16" i="38"/>
  <c r="AG37" i="9"/>
  <c r="AG38" i="9" s="1"/>
  <c r="Q22" i="29"/>
  <c r="AR18" i="34"/>
  <c r="AI38" i="19"/>
  <c r="AI31" i="19"/>
  <c r="Y77" i="20"/>
  <c r="Y78" i="20" s="1"/>
  <c r="Y69" i="20"/>
  <c r="AH48" i="20"/>
  <c r="AH81" i="20"/>
  <c r="AH76" i="20"/>
  <c r="AL27" i="18"/>
  <c r="AL28" i="18" s="1"/>
  <c r="AL40" i="18"/>
  <c r="AL41" i="18" s="1"/>
  <c r="AL39" i="16"/>
  <c r="AL40" i="16" s="1"/>
  <c r="W11" i="31"/>
  <c r="W12" i="31" s="1"/>
  <c r="W22" i="9" s="1"/>
  <c r="W24" i="9" s="1"/>
  <c r="X11" i="9"/>
  <c r="W9" i="8"/>
  <c r="AL13" i="28"/>
  <c r="AL14" i="28" s="1"/>
  <c r="AI26" i="20"/>
  <c r="AI27" i="20" s="1"/>
  <c r="AG25" i="31" l="1"/>
  <c r="AH36" i="9"/>
  <c r="AG28" i="9"/>
  <c r="AG30" i="9" s="1"/>
  <c r="K25" i="24"/>
  <c r="M25" i="33"/>
  <c r="Q25" i="32"/>
  <c r="W23" i="31"/>
  <c r="W15" i="22"/>
  <c r="W17" i="22" s="1"/>
  <c r="W21" i="22" s="1"/>
  <c r="AN28" i="10"/>
  <c r="Y20" i="31"/>
  <c r="Y21" i="31" s="1"/>
  <c r="Y23" i="9" s="1"/>
  <c r="Z75" i="20"/>
  <c r="AM21" i="19"/>
  <c r="AM43" i="15"/>
  <c r="AM45" i="15" s="1"/>
  <c r="AM21" i="15"/>
  <c r="AO22" i="15" s="1"/>
  <c r="AM11" i="37"/>
  <c r="AM20" i="17"/>
  <c r="AM22" i="17" s="1"/>
  <c r="AM13" i="15"/>
  <c r="AM14" i="15" s="1"/>
  <c r="AM21" i="13"/>
  <c r="AM23" i="13" s="1"/>
  <c r="AM39" i="12"/>
  <c r="AS41" i="12" s="1"/>
  <c r="AM48" i="12"/>
  <c r="AM50" i="12" s="1"/>
  <c r="AM17" i="9"/>
  <c r="AM18" i="9" s="1"/>
  <c r="S11" i="38"/>
  <c r="AL41" i="16"/>
  <c r="AL45" i="16"/>
  <c r="AL46" i="16" s="1"/>
  <c r="AL32" i="16"/>
  <c r="AL16" i="28"/>
  <c r="AI48" i="19"/>
  <c r="AI51" i="19" s="1"/>
  <c r="AI36" i="19" s="1"/>
  <c r="AJ37" i="19" s="1"/>
  <c r="AI32" i="19"/>
  <c r="AH21" i="28"/>
  <c r="AH22" i="28" s="1"/>
  <c r="AN20" i="34"/>
  <c r="Y11" i="34"/>
  <c r="Y12" i="34" s="1"/>
  <c r="AI40" i="20"/>
  <c r="AI41" i="20" s="1"/>
  <c r="AI46" i="20" s="1"/>
  <c r="AI47" i="20" s="1"/>
  <c r="AI35" i="20"/>
  <c r="AI36" i="20" s="1"/>
  <c r="AJ33" i="20" s="1"/>
  <c r="AL33" i="18"/>
  <c r="AL46" i="18"/>
  <c r="AL47" i="18" s="1"/>
  <c r="AL42" i="18"/>
  <c r="AI10" i="34"/>
  <c r="AL34" i="17"/>
  <c r="AL35" i="17" s="1"/>
  <c r="AL13" i="17" s="1"/>
  <c r="AL15" i="17" s="1"/>
  <c r="AL48" i="17"/>
  <c r="AL29" i="18"/>
  <c r="AL14" i="18"/>
  <c r="AM15" i="37"/>
  <c r="AN60" i="12"/>
  <c r="N15" i="39"/>
  <c r="S15" i="38"/>
  <c r="AM17" i="37"/>
  <c r="AN70" i="12"/>
  <c r="AM17" i="11"/>
  <c r="AM18" i="11" s="1"/>
  <c r="S17" i="38"/>
  <c r="N17" i="39"/>
  <c r="X29" i="34"/>
  <c r="N26" i="35"/>
  <c r="AL39" i="20"/>
  <c r="AL25" i="20"/>
  <c r="AL16" i="31" l="1"/>
  <c r="AM11" i="17"/>
  <c r="AM10" i="31"/>
  <c r="AN41" i="15"/>
  <c r="S10" i="32"/>
  <c r="N10" i="33"/>
  <c r="AO8" i="34"/>
  <c r="AO44" i="15"/>
  <c r="AL48" i="18"/>
  <c r="AL34" i="18"/>
  <c r="AL35" i="18" s="1"/>
  <c r="AL13" i="18" s="1"/>
  <c r="AL15" i="18" s="1"/>
  <c r="AI19" i="31"/>
  <c r="AJ29" i="19"/>
  <c r="AM29" i="15"/>
  <c r="AM10" i="12"/>
  <c r="AM11" i="12" s="1"/>
  <c r="AJ38" i="19"/>
  <c r="AJ31" i="19"/>
  <c r="AM12" i="37"/>
  <c r="AM12" i="13"/>
  <c r="AM13" i="13" s="1"/>
  <c r="AN47" i="12"/>
  <c r="N12" i="39"/>
  <c r="S12" i="38"/>
  <c r="AS13" i="37"/>
  <c r="AS20" i="18"/>
  <c r="AS22" i="18" s="1"/>
  <c r="AS61" i="12"/>
  <c r="AS49" i="12"/>
  <c r="U13" i="38"/>
  <c r="Z66" i="20"/>
  <c r="Z68" i="20" s="1"/>
  <c r="AN27" i="10"/>
  <c r="AN29" i="10" s="1"/>
  <c r="AM8" i="31"/>
  <c r="AN20" i="13"/>
  <c r="N8" i="33"/>
  <c r="S8" i="32"/>
  <c r="AM15" i="15"/>
  <c r="AM32" i="15"/>
  <c r="X12" i="9"/>
  <c r="X13" i="9" s="1"/>
  <c r="N29" i="35"/>
  <c r="AL47" i="16"/>
  <c r="AL33" i="16"/>
  <c r="AL34" i="16" s="1"/>
  <c r="AL13" i="16" s="1"/>
  <c r="AL15" i="16" s="1"/>
  <c r="AM17" i="34"/>
  <c r="AM27" i="17"/>
  <c r="AS28" i="17" s="1"/>
  <c r="AM12" i="17"/>
  <c r="S17" i="35"/>
  <c r="AG27" i="31"/>
  <c r="AG16" i="22"/>
  <c r="K27" i="24"/>
  <c r="M27" i="33"/>
  <c r="Q27" i="32"/>
  <c r="AJ26" i="20"/>
  <c r="AJ27" i="20" s="1"/>
  <c r="AI76" i="20"/>
  <c r="AI48" i="20"/>
  <c r="AI81" i="20"/>
  <c r="AM8" i="28"/>
  <c r="AM11" i="28" s="1"/>
  <c r="AM19" i="16"/>
  <c r="AM21" i="16" s="1"/>
  <c r="AM26" i="11"/>
  <c r="AM27" i="11" s="1"/>
  <c r="S8" i="29"/>
  <c r="AL22" i="34"/>
  <c r="AH37" i="9"/>
  <c r="AH38" i="9" s="1"/>
  <c r="AL17" i="28"/>
  <c r="AL23" i="34"/>
  <c r="AL18" i="28"/>
  <c r="Y15" i="34"/>
  <c r="AL19" i="28" l="1"/>
  <c r="AL18" i="31"/>
  <c r="AM11" i="18"/>
  <c r="AL82" i="20"/>
  <c r="AL17" i="31"/>
  <c r="AM11" i="16"/>
  <c r="Z77" i="20"/>
  <c r="Z78" i="20" s="1"/>
  <c r="Z69" i="20"/>
  <c r="AN25" i="12"/>
  <c r="AJ48" i="19"/>
  <c r="AJ51" i="19" s="1"/>
  <c r="AJ36" i="19" s="1"/>
  <c r="AK37" i="19" s="1"/>
  <c r="AJ32" i="19"/>
  <c r="AM14" i="13"/>
  <c r="AM29" i="13"/>
  <c r="AM31" i="13" s="1"/>
  <c r="AJ40" i="20"/>
  <c r="AJ41" i="20" s="1"/>
  <c r="AJ46" i="20" s="1"/>
  <c r="AJ47" i="20" s="1"/>
  <c r="AJ35" i="20"/>
  <c r="AJ36" i="20" s="1"/>
  <c r="AK33" i="20" s="1"/>
  <c r="AM14" i="31"/>
  <c r="AN24" i="11"/>
  <c r="N14" i="33"/>
  <c r="S14" i="32"/>
  <c r="AN11" i="13"/>
  <c r="AS29" i="17"/>
  <c r="AS14" i="17"/>
  <c r="AS21" i="34"/>
  <c r="AS12" i="18"/>
  <c r="U21" i="35"/>
  <c r="AL25" i="34"/>
  <c r="Y26" i="34"/>
  <c r="AM19" i="34"/>
  <c r="AM26" i="16"/>
  <c r="AO27" i="16" s="1"/>
  <c r="AM12" i="16"/>
  <c r="S19" i="35"/>
  <c r="AM9" i="20"/>
  <c r="AM10" i="20" s="1"/>
  <c r="S11" i="29"/>
  <c r="AL24" i="34"/>
  <c r="X11" i="31"/>
  <c r="X12" i="31" s="1"/>
  <c r="X9" i="8"/>
  <c r="Y11" i="9"/>
  <c r="N11" i="32"/>
  <c r="AJ10" i="34"/>
  <c r="R10" i="35"/>
  <c r="AH25" i="31"/>
  <c r="AH28" i="9"/>
  <c r="AH30" i="9" s="1"/>
  <c r="AI36" i="9"/>
  <c r="AN53" i="12"/>
  <c r="AN54" i="12" s="1"/>
  <c r="AN11" i="11"/>
  <c r="AN12" i="11" s="1"/>
  <c r="AN23" i="10"/>
  <c r="AN24" i="10" s="1"/>
  <c r="AM40" i="17"/>
  <c r="AM41" i="17" s="1"/>
  <c r="AI21" i="28"/>
  <c r="AI22" i="28" s="1"/>
  <c r="AM14" i="34"/>
  <c r="S14" i="35"/>
  <c r="AM9" i="19"/>
  <c r="AM11" i="19" s="1"/>
  <c r="AM22" i="19" s="1"/>
  <c r="AM23" i="19" s="1"/>
  <c r="AM30" i="15"/>
  <c r="AM36" i="15" s="1"/>
  <c r="AM15" i="31" l="1"/>
  <c r="AN28" i="15"/>
  <c r="S15" i="32"/>
  <c r="N15" i="33"/>
  <c r="AM13" i="28"/>
  <c r="AM14" i="28" s="1"/>
  <c r="S13" i="29"/>
  <c r="Z20" i="31"/>
  <c r="Z21" i="31" s="1"/>
  <c r="Z23" i="9" s="1"/>
  <c r="AA75" i="20"/>
  <c r="AM39" i="16"/>
  <c r="AM40" i="16" s="1"/>
  <c r="AJ19" i="31"/>
  <c r="AK29" i="19"/>
  <c r="R19" i="32"/>
  <c r="AM33" i="17"/>
  <c r="AM42" i="17"/>
  <c r="AM46" i="17"/>
  <c r="AM47" i="17" s="1"/>
  <c r="AK38" i="19"/>
  <c r="AK31" i="19"/>
  <c r="AM14" i="20"/>
  <c r="AM15" i="20" s="1"/>
  <c r="AM20" i="20"/>
  <c r="AM21" i="20" s="1"/>
  <c r="AM34" i="20" s="1"/>
  <c r="Y29" i="34"/>
  <c r="AK26" i="20"/>
  <c r="AK27" i="20" s="1"/>
  <c r="AM49" i="19"/>
  <c r="AM30" i="19"/>
  <c r="AN16" i="19"/>
  <c r="AN17" i="19" s="1"/>
  <c r="AN42" i="15"/>
  <c r="AN20" i="15"/>
  <c r="AN25" i="11"/>
  <c r="AS18" i="34"/>
  <c r="U18" i="35"/>
  <c r="AJ81" i="20"/>
  <c r="AJ48" i="20"/>
  <c r="AJ76" i="20"/>
  <c r="AH27" i="31"/>
  <c r="AH16" i="22"/>
  <c r="AM40" i="18"/>
  <c r="AM41" i="18" s="1"/>
  <c r="AM27" i="18"/>
  <c r="AM28" i="18" s="1"/>
  <c r="AN10" i="37"/>
  <c r="AN24" i="12"/>
  <c r="AN26" i="12" s="1"/>
  <c r="AN31" i="12" s="1"/>
  <c r="AN33" i="12" s="1"/>
  <c r="AO20" i="10"/>
  <c r="AN16" i="37"/>
  <c r="AN63" i="12"/>
  <c r="AN65" i="12" s="1"/>
  <c r="AN71" i="12"/>
  <c r="AN73" i="12" s="1"/>
  <c r="AI37" i="9"/>
  <c r="AI38" i="9" s="1"/>
  <c r="X22" i="9"/>
  <c r="X24" i="9" s="1"/>
  <c r="N12" i="32"/>
  <c r="AO28" i="16"/>
  <c r="AO14" i="16"/>
  <c r="AM32" i="13"/>
  <c r="AN28" i="13"/>
  <c r="Z11" i="34"/>
  <c r="Z12" i="34" s="1"/>
  <c r="AI25" i="31" l="1"/>
  <c r="AJ36" i="9"/>
  <c r="AI28" i="9"/>
  <c r="AI30" i="9" s="1"/>
  <c r="AM16" i="28"/>
  <c r="S16" i="29"/>
  <c r="AA66" i="20"/>
  <c r="AA68" i="20" s="1"/>
  <c r="AK48" i="19"/>
  <c r="AK51" i="19" s="1"/>
  <c r="AK36" i="19" s="1"/>
  <c r="AL37" i="19" s="1"/>
  <c r="AK32" i="19"/>
  <c r="S14" i="29"/>
  <c r="AO28" i="10"/>
  <c r="AJ21" i="28"/>
  <c r="AJ22" i="28" s="1"/>
  <c r="R21" i="29"/>
  <c r="Y12" i="9"/>
  <c r="Y13" i="9" s="1"/>
  <c r="X23" i="31"/>
  <c r="X15" i="22"/>
  <c r="X17" i="22" s="1"/>
  <c r="X21" i="22" s="1"/>
  <c r="N23" i="32"/>
  <c r="AO20" i="34"/>
  <c r="AM39" i="20"/>
  <c r="AM25" i="20"/>
  <c r="Z15" i="34"/>
  <c r="AM29" i="18"/>
  <c r="AM14" i="18"/>
  <c r="AM33" i="18"/>
  <c r="AM46" i="18"/>
  <c r="AM47" i="18" s="1"/>
  <c r="AM42" i="18"/>
  <c r="AK40" i="20"/>
  <c r="AK41" i="20" s="1"/>
  <c r="AK46" i="20" s="1"/>
  <c r="AK47" i="20" s="1"/>
  <c r="AK35" i="20"/>
  <c r="AK36" i="20" s="1"/>
  <c r="AL33" i="20" s="1"/>
  <c r="AK10" i="34"/>
  <c r="AN11" i="37"/>
  <c r="AN20" i="17"/>
  <c r="AN22" i="17" s="1"/>
  <c r="AN13" i="15"/>
  <c r="AN14" i="15" s="1"/>
  <c r="AN21" i="13"/>
  <c r="AN23" i="13" s="1"/>
  <c r="AN39" i="12"/>
  <c r="AT41" i="12" s="1"/>
  <c r="AN48" i="12"/>
  <c r="AN50" i="12" s="1"/>
  <c r="AN17" i="9"/>
  <c r="AN18" i="9" s="1"/>
  <c r="AN21" i="19"/>
  <c r="AN43" i="15"/>
  <c r="AN45" i="15" s="1"/>
  <c r="AN21" i="15"/>
  <c r="AP22" i="15" s="1"/>
  <c r="AN17" i="37"/>
  <c r="AO70" i="12"/>
  <c r="AN17" i="11"/>
  <c r="AN18" i="11" s="1"/>
  <c r="AN15" i="37"/>
  <c r="AO60" i="12"/>
  <c r="AM9" i="31"/>
  <c r="N9" i="33"/>
  <c r="S9" i="32"/>
  <c r="AM48" i="17"/>
  <c r="AM34" i="17"/>
  <c r="AM35" i="17" s="1"/>
  <c r="AM13" i="17" s="1"/>
  <c r="AM15" i="17" s="1"/>
  <c r="AM45" i="16"/>
  <c r="AM46" i="16" s="1"/>
  <c r="AM32" i="16"/>
  <c r="AM41" i="16"/>
  <c r="AM16" i="31" l="1"/>
  <c r="AN11" i="17"/>
  <c r="S16" i="32"/>
  <c r="N16" i="33"/>
  <c r="AP8" i="34"/>
  <c r="AP44" i="15"/>
  <c r="T8" i="35"/>
  <c r="AN10" i="31"/>
  <c r="AO41" i="15"/>
  <c r="AM18" i="28"/>
  <c r="S18" i="29"/>
  <c r="AM47" i="16"/>
  <c r="AM33" i="16"/>
  <c r="AM34" i="16" s="1"/>
  <c r="AM13" i="16" s="1"/>
  <c r="AM15" i="16" s="1"/>
  <c r="AM34" i="18"/>
  <c r="AM35" i="18" s="1"/>
  <c r="AM13" i="18" s="1"/>
  <c r="AM15" i="18" s="1"/>
  <c r="AM48" i="18"/>
  <c r="AA77" i="20"/>
  <c r="AA78" i="20" s="1"/>
  <c r="AA69" i="20"/>
  <c r="Y11" i="31"/>
  <c r="Y12" i="31" s="1"/>
  <c r="Y22" i="9" s="1"/>
  <c r="Y24" i="9" s="1"/>
  <c r="Y9" i="8"/>
  <c r="Z11" i="9"/>
  <c r="AM23" i="34"/>
  <c r="S23" i="35"/>
  <c r="AN12" i="37"/>
  <c r="AN12" i="13"/>
  <c r="AN13" i="13" s="1"/>
  <c r="AO47" i="12"/>
  <c r="AT13" i="37"/>
  <c r="AT20" i="18"/>
  <c r="AT22" i="18" s="1"/>
  <c r="AT61" i="12"/>
  <c r="AT49" i="12"/>
  <c r="AK19" i="31"/>
  <c r="AL29" i="19"/>
  <c r="AL31" i="19"/>
  <c r="AL38" i="19"/>
  <c r="AI27" i="31"/>
  <c r="AI16" i="22"/>
  <c r="AN29" i="15"/>
  <c r="AN10" i="12"/>
  <c r="AN11" i="12" s="1"/>
  <c r="AN8" i="31"/>
  <c r="AO20" i="13"/>
  <c r="AN15" i="15"/>
  <c r="AN32" i="15"/>
  <c r="AL26" i="20"/>
  <c r="AL27" i="20" s="1"/>
  <c r="AN8" i="28"/>
  <c r="AN11" i="28" s="1"/>
  <c r="AN19" i="16"/>
  <c r="AN21" i="16" s="1"/>
  <c r="AN26" i="11"/>
  <c r="AN27" i="11" s="1"/>
  <c r="AM22" i="34"/>
  <c r="S22" i="35"/>
  <c r="AM17" i="28"/>
  <c r="S17" i="29"/>
  <c r="AO27" i="10"/>
  <c r="AO29" i="10" s="1"/>
  <c r="AN17" i="34"/>
  <c r="AN27" i="17"/>
  <c r="AT28" i="17" s="1"/>
  <c r="AN12" i="17"/>
  <c r="AK76" i="20"/>
  <c r="AK48" i="20"/>
  <c r="AK81" i="20"/>
  <c r="Z26" i="34"/>
  <c r="AJ37" i="9"/>
  <c r="AJ38" i="9" s="1"/>
  <c r="R22" i="29"/>
  <c r="AM19" i="28" l="1"/>
  <c r="AM17" i="31"/>
  <c r="AN11" i="16"/>
  <c r="N17" i="33"/>
  <c r="S17" i="32"/>
  <c r="AJ25" i="31"/>
  <c r="AK36" i="9"/>
  <c r="AJ28" i="9"/>
  <c r="AJ30" i="9" s="1"/>
  <c r="R25" i="32"/>
  <c r="AN14" i="34"/>
  <c r="AT21" i="34"/>
  <c r="AT12" i="18"/>
  <c r="AL48" i="19"/>
  <c r="AL51" i="19" s="1"/>
  <c r="AL36" i="19" s="1"/>
  <c r="AM37" i="19" s="1"/>
  <c r="AL32" i="19"/>
  <c r="AM24" i="34"/>
  <c r="S24" i="35"/>
  <c r="AN19" i="34"/>
  <c r="AN12" i="16"/>
  <c r="AN26" i="16"/>
  <c r="AP27" i="16" s="1"/>
  <c r="AO25" i="12"/>
  <c r="Y23" i="31"/>
  <c r="Y15" i="22"/>
  <c r="Y17" i="22" s="1"/>
  <c r="Y21" i="22" s="1"/>
  <c r="AN14" i="31"/>
  <c r="AO24" i="11"/>
  <c r="AN29" i="13"/>
  <c r="AN31" i="13" s="1"/>
  <c r="AN14" i="13"/>
  <c r="AA20" i="31"/>
  <c r="AA21" i="31" s="1"/>
  <c r="AB75" i="20"/>
  <c r="O20" i="32"/>
  <c r="L20" i="33"/>
  <c r="AM82" i="20"/>
  <c r="S19" i="29"/>
  <c r="AN9" i="20"/>
  <c r="AN10" i="20" s="1"/>
  <c r="AA11" i="34"/>
  <c r="AA12" i="34" s="1"/>
  <c r="O11" i="35"/>
  <c r="AO11" i="13"/>
  <c r="AT29" i="17"/>
  <c r="AT14" i="17"/>
  <c r="AN9" i="19"/>
  <c r="AN11" i="19" s="1"/>
  <c r="AN22" i="19" s="1"/>
  <c r="AN23" i="19" s="1"/>
  <c r="AN30" i="15"/>
  <c r="AN36" i="15" s="1"/>
  <c r="Z29" i="34"/>
  <c r="AK21" i="28"/>
  <c r="AK22" i="28" s="1"/>
  <c r="AM18" i="31"/>
  <c r="AN11" i="18"/>
  <c r="N18" i="33"/>
  <c r="S18" i="32"/>
  <c r="AL35" i="20"/>
  <c r="AL36" i="20" s="1"/>
  <c r="AM33" i="20" s="1"/>
  <c r="AL40" i="20"/>
  <c r="AL41" i="20" s="1"/>
  <c r="AL46" i="20" s="1"/>
  <c r="AL47" i="20" s="1"/>
  <c r="AM25" i="34"/>
  <c r="S25" i="35"/>
  <c r="AN40" i="17"/>
  <c r="AN41" i="17" s="1"/>
  <c r="AO53" i="12"/>
  <c r="AO54" i="12" s="1"/>
  <c r="AO11" i="11"/>
  <c r="AO12" i="11" s="1"/>
  <c r="AO23" i="10"/>
  <c r="AO24" i="10" s="1"/>
  <c r="AL10" i="34"/>
  <c r="AN15" i="31" l="1"/>
  <c r="AO28" i="15"/>
  <c r="AP14" i="16"/>
  <c r="AP28" i="16"/>
  <c r="AJ27" i="31"/>
  <c r="AJ16" i="22"/>
  <c r="R27" i="32"/>
  <c r="AN27" i="18"/>
  <c r="AN28" i="18" s="1"/>
  <c r="AN40" i="18"/>
  <c r="AN41" i="18" s="1"/>
  <c r="Z12" i="9"/>
  <c r="Z13" i="9" s="1"/>
  <c r="AB66" i="20"/>
  <c r="AB68" i="20" s="1"/>
  <c r="AN33" i="17"/>
  <c r="AN42" i="17"/>
  <c r="AN46" i="17"/>
  <c r="AN47" i="17" s="1"/>
  <c r="AN20" i="20"/>
  <c r="AN21" i="20" s="1"/>
  <c r="AN34" i="20" s="1"/>
  <c r="AN14" i="20"/>
  <c r="AN15" i="20" s="1"/>
  <c r="AA23" i="9"/>
  <c r="O21" i="32"/>
  <c r="L21" i="33"/>
  <c r="AN49" i="19"/>
  <c r="AN30" i="19"/>
  <c r="AO10" i="37"/>
  <c r="AO24" i="12"/>
  <c r="AO26" i="12" s="1"/>
  <c r="AO31" i="12" s="1"/>
  <c r="AO33" i="12" s="1"/>
  <c r="AP20" i="10"/>
  <c r="AL76" i="20"/>
  <c r="AL81" i="20"/>
  <c r="AL48" i="20"/>
  <c r="AT18" i="34"/>
  <c r="AO16" i="19"/>
  <c r="AO17" i="19" s="1"/>
  <c r="AO42" i="15"/>
  <c r="AO20" i="15"/>
  <c r="AO25" i="11"/>
  <c r="AN13" i="28"/>
  <c r="AN14" i="28" s="1"/>
  <c r="AL19" i="31"/>
  <c r="AM29" i="19"/>
  <c r="AA15" i="34"/>
  <c r="O12" i="35"/>
  <c r="AM26" i="20"/>
  <c r="AM27" i="20" s="1"/>
  <c r="AO16" i="37"/>
  <c r="AO63" i="12"/>
  <c r="AO65" i="12" s="1"/>
  <c r="AO71" i="12"/>
  <c r="AO73" i="12" s="1"/>
  <c r="AN32" i="13"/>
  <c r="AN9" i="31" s="1"/>
  <c r="AO28" i="13"/>
  <c r="AM31" i="19"/>
  <c r="AM38" i="19"/>
  <c r="AN39" i="16"/>
  <c r="AN40" i="16" s="1"/>
  <c r="AK37" i="9"/>
  <c r="AK38" i="9" s="1"/>
  <c r="AM48" i="19" l="1"/>
  <c r="AM51" i="19" s="1"/>
  <c r="AM36" i="19" s="1"/>
  <c r="AN37" i="19" s="1"/>
  <c r="AM32" i="19"/>
  <c r="AO21" i="19"/>
  <c r="AO43" i="15"/>
  <c r="AO45" i="15" s="1"/>
  <c r="AO21" i="15"/>
  <c r="AP28" i="10"/>
  <c r="AN39" i="20"/>
  <c r="AN25" i="20"/>
  <c r="AB77" i="20"/>
  <c r="AB78" i="20" s="1"/>
  <c r="AB69" i="20"/>
  <c r="AP20" i="34"/>
  <c r="T20" i="35"/>
  <c r="AA26" i="34"/>
  <c r="O15" i="35"/>
  <c r="AN41" i="16"/>
  <c r="AN45" i="16"/>
  <c r="AN46" i="16" s="1"/>
  <c r="AN32" i="16"/>
  <c r="AO17" i="37"/>
  <c r="AP70" i="12"/>
  <c r="AO17" i="11"/>
  <c r="AO18" i="11" s="1"/>
  <c r="AO15" i="37"/>
  <c r="AP60" i="12"/>
  <c r="Z11" i="31"/>
  <c r="Z12" i="31" s="1"/>
  <c r="Z22" i="9" s="1"/>
  <c r="Z24" i="9" s="1"/>
  <c r="AA11" i="9"/>
  <c r="Z9" i="8"/>
  <c r="AK25" i="31"/>
  <c r="AL36" i="9"/>
  <c r="AK28" i="9"/>
  <c r="AK30" i="9" s="1"/>
  <c r="AO11" i="37"/>
  <c r="AO20" i="17"/>
  <c r="AO22" i="17" s="1"/>
  <c r="AO13" i="15"/>
  <c r="AO14" i="15" s="1"/>
  <c r="AO21" i="13"/>
  <c r="AO23" i="13" s="1"/>
  <c r="AO39" i="12"/>
  <c r="AU41" i="12" s="1"/>
  <c r="AO48" i="12"/>
  <c r="AO50" i="12" s="1"/>
  <c r="AO17" i="9"/>
  <c r="AO18" i="9" s="1"/>
  <c r="AM10" i="34"/>
  <c r="S10" i="35"/>
  <c r="AN48" i="17"/>
  <c r="AN34" i="17"/>
  <c r="AQ22" i="15"/>
  <c r="AN16" i="28"/>
  <c r="AN33" i="18"/>
  <c r="AN46" i="18"/>
  <c r="AN47" i="18" s="1"/>
  <c r="AN42" i="18"/>
  <c r="AM40" i="20"/>
  <c r="AM41" i="20" s="1"/>
  <c r="AM46" i="20" s="1"/>
  <c r="AM47" i="20" s="1"/>
  <c r="AM35" i="20"/>
  <c r="AM36" i="20" s="1"/>
  <c r="AN33" i="20" s="1"/>
  <c r="AL21" i="28"/>
  <c r="AL22" i="28" s="1"/>
  <c r="AN35" i="17"/>
  <c r="AN13" i="17" s="1"/>
  <c r="AN15" i="17" s="1"/>
  <c r="AN29" i="18"/>
  <c r="AN14" i="18"/>
  <c r="AO10" i="31" l="1"/>
  <c r="AP41" i="15"/>
  <c r="AO8" i="28"/>
  <c r="AO11" i="28" s="1"/>
  <c r="AO19" i="16"/>
  <c r="AO21" i="16" s="1"/>
  <c r="AO26" i="11"/>
  <c r="AO27" i="11" s="1"/>
  <c r="AQ8" i="34"/>
  <c r="AQ44" i="15"/>
  <c r="AO12" i="37"/>
  <c r="AO12" i="13"/>
  <c r="AO13" i="13" s="1"/>
  <c r="AP47" i="12"/>
  <c r="AN16" i="31"/>
  <c r="AO11" i="17"/>
  <c r="AU13" i="37"/>
  <c r="AU20" i="18"/>
  <c r="AU22" i="18" s="1"/>
  <c r="AU49" i="12"/>
  <c r="AU61" i="12"/>
  <c r="AO29" i="15"/>
  <c r="AO10" i="12"/>
  <c r="AO11" i="12" s="1"/>
  <c r="AL37" i="9"/>
  <c r="AL38" i="9" s="1"/>
  <c r="AN23" i="34"/>
  <c r="AO8" i="31"/>
  <c r="AP20" i="13"/>
  <c r="AN33" i="16"/>
  <c r="AN34" i="16" s="1"/>
  <c r="AN13" i="16" s="1"/>
  <c r="AN15" i="16" s="1"/>
  <c r="AN47" i="16"/>
  <c r="AB11" i="34"/>
  <c r="AB12" i="34" s="1"/>
  <c r="AK27" i="31"/>
  <c r="AK16" i="22"/>
  <c r="AO15" i="15"/>
  <c r="AO32" i="15"/>
  <c r="Z23" i="31"/>
  <c r="Z15" i="22"/>
  <c r="Z17" i="22" s="1"/>
  <c r="Z21" i="22" s="1"/>
  <c r="AN17" i="28"/>
  <c r="AB20" i="31"/>
  <c r="AB21" i="31" s="1"/>
  <c r="AB23" i="9" s="1"/>
  <c r="AC75" i="20"/>
  <c r="AM19" i="31"/>
  <c r="AN29" i="19"/>
  <c r="S19" i="32"/>
  <c r="N19" i="33"/>
  <c r="AN22" i="34"/>
  <c r="AN18" i="28"/>
  <c r="AN34" i="18"/>
  <c r="AN35" i="18" s="1"/>
  <c r="AN13" i="18" s="1"/>
  <c r="AN15" i="18" s="1"/>
  <c r="AN48" i="18"/>
  <c r="AO17" i="34"/>
  <c r="AO27" i="17"/>
  <c r="AU28" i="17" s="1"/>
  <c r="AO12" i="17"/>
  <c r="AP27" i="10"/>
  <c r="AP29" i="10" s="1"/>
  <c r="AN27" i="20"/>
  <c r="AN31" i="19"/>
  <c r="AN38" i="19"/>
  <c r="AN26" i="20"/>
  <c r="AM81" i="20"/>
  <c r="AM76" i="20"/>
  <c r="AM48" i="20"/>
  <c r="AA29" i="34"/>
  <c r="O26" i="35"/>
  <c r="AN19" i="28" l="1"/>
  <c r="AN18" i="31"/>
  <c r="AO11" i="18"/>
  <c r="AN40" i="20"/>
  <c r="AN41" i="20" s="1"/>
  <c r="AN46" i="20" s="1"/>
  <c r="AN47" i="20" s="1"/>
  <c r="AN35" i="20"/>
  <c r="AN36" i="20" s="1"/>
  <c r="AO33" i="20" s="1"/>
  <c r="AN17" i="31"/>
  <c r="AO11" i="16"/>
  <c r="AO40" i="17"/>
  <c r="AO41" i="17" s="1"/>
  <c r="AP25" i="12"/>
  <c r="AN48" i="19"/>
  <c r="AN51" i="19" s="1"/>
  <c r="AN36" i="19" s="1"/>
  <c r="AO37" i="19" s="1"/>
  <c r="AN32" i="19"/>
  <c r="AB15" i="34"/>
  <c r="AO29" i="13"/>
  <c r="AO31" i="13" s="1"/>
  <c r="AO14" i="13"/>
  <c r="AO14" i="31"/>
  <c r="AP24" i="11"/>
  <c r="AN24" i="34"/>
  <c r="AO19" i="34"/>
  <c r="AO26" i="16"/>
  <c r="AQ27" i="16" s="1"/>
  <c r="AO12" i="16"/>
  <c r="AN25" i="34"/>
  <c r="AP53" i="12"/>
  <c r="AP54" i="12" s="1"/>
  <c r="AP11" i="11"/>
  <c r="AP12" i="11" s="1"/>
  <c r="AP23" i="10"/>
  <c r="AP24" i="10" s="1"/>
  <c r="AA12" i="9"/>
  <c r="AA13" i="9" s="1"/>
  <c r="O29" i="35"/>
  <c r="AL25" i="31"/>
  <c r="AL28" i="9"/>
  <c r="AL30" i="9" s="1"/>
  <c r="AM36" i="9"/>
  <c r="AC66" i="20"/>
  <c r="AC68" i="20" s="1"/>
  <c r="AO14" i="34"/>
  <c r="AO9" i="20"/>
  <c r="AO10" i="20" s="1"/>
  <c r="AO9" i="19"/>
  <c r="AO11" i="19" s="1"/>
  <c r="AO22" i="19" s="1"/>
  <c r="AO23" i="19" s="1"/>
  <c r="AO30" i="15"/>
  <c r="AU21" i="34"/>
  <c r="AU12" i="18"/>
  <c r="AN82" i="20"/>
  <c r="AN10" i="34"/>
  <c r="AU29" i="17"/>
  <c r="AU14" i="17"/>
  <c r="AM21" i="28"/>
  <c r="AM22" i="28" s="1"/>
  <c r="S21" i="29"/>
  <c r="AP11" i="13"/>
  <c r="AO36" i="15"/>
  <c r="AB26" i="34" l="1"/>
  <c r="AO42" i="17"/>
  <c r="AO33" i="17"/>
  <c r="AO46" i="17"/>
  <c r="AO47" i="17" s="1"/>
  <c r="AN19" i="31"/>
  <c r="AO29" i="19"/>
  <c r="AO39" i="16"/>
  <c r="AO40" i="16" s="1"/>
  <c r="AA11" i="31"/>
  <c r="AA12" i="31" s="1"/>
  <c r="AB11" i="9"/>
  <c r="AA9" i="8"/>
  <c r="L11" i="33"/>
  <c r="O11" i="32"/>
  <c r="AO31" i="19"/>
  <c r="AO38" i="19"/>
  <c r="AM37" i="9"/>
  <c r="AM38" i="9" s="1"/>
  <c r="S22" i="29"/>
  <c r="AP10" i="37"/>
  <c r="AP24" i="12"/>
  <c r="AP26" i="12" s="1"/>
  <c r="AP31" i="12" s="1"/>
  <c r="AP33" i="12" s="1"/>
  <c r="AQ20" i="10"/>
  <c r="T10" i="38"/>
  <c r="AO30" i="19"/>
  <c r="AO49" i="19"/>
  <c r="AP16" i="19"/>
  <c r="AP17" i="19" s="1"/>
  <c r="AP42" i="15"/>
  <c r="AP20" i="15"/>
  <c r="AP25" i="11"/>
  <c r="AQ28" i="16"/>
  <c r="AQ14" i="16"/>
  <c r="AO13" i="28"/>
  <c r="AO14" i="28" s="1"/>
  <c r="AO26" i="20"/>
  <c r="AU18" i="34"/>
  <c r="AC77" i="20"/>
  <c r="AC78" i="20" s="1"/>
  <c r="AC69" i="20"/>
  <c r="AP16" i="37"/>
  <c r="AP71" i="12"/>
  <c r="AP73" i="12" s="1"/>
  <c r="AP63" i="12"/>
  <c r="AP65" i="12" s="1"/>
  <c r="T16" i="38"/>
  <c r="AP28" i="13"/>
  <c r="AO32" i="13"/>
  <c r="AO9" i="31" s="1"/>
  <c r="AN81" i="20"/>
  <c r="AN76" i="20"/>
  <c r="AN48" i="20"/>
  <c r="AO40" i="18"/>
  <c r="AO41" i="18" s="1"/>
  <c r="AO27" i="18"/>
  <c r="AO28" i="18" s="1"/>
  <c r="AO15" i="31"/>
  <c r="AP28" i="15"/>
  <c r="AO14" i="20"/>
  <c r="AO15" i="20" s="1"/>
  <c r="AO20" i="20"/>
  <c r="AO21" i="20" s="1"/>
  <c r="AO34" i="20" s="1"/>
  <c r="AL27" i="31"/>
  <c r="AL16" i="22"/>
  <c r="AO39" i="20" l="1"/>
  <c r="AO25" i="20"/>
  <c r="AO27" i="20" s="1"/>
  <c r="AO48" i="17"/>
  <c r="AO34" i="17"/>
  <c r="AO35" i="17" s="1"/>
  <c r="AO13" i="17" s="1"/>
  <c r="AO15" i="17" s="1"/>
  <c r="AA22" i="9"/>
  <c r="AA24" i="9" s="1"/>
  <c r="O12" i="32"/>
  <c r="L12" i="33"/>
  <c r="AO16" i="28"/>
  <c r="AP21" i="19"/>
  <c r="AP43" i="15"/>
  <c r="AP45" i="15" s="1"/>
  <c r="AP21" i="15"/>
  <c r="AR22" i="15" s="1"/>
  <c r="AO10" i="34"/>
  <c r="AO45" i="16"/>
  <c r="AO46" i="16" s="1"/>
  <c r="AO32" i="16"/>
  <c r="AO41" i="16"/>
  <c r="AQ20" i="34"/>
  <c r="AO48" i="19"/>
  <c r="AO51" i="19" s="1"/>
  <c r="AO36" i="19" s="1"/>
  <c r="AP37" i="19" s="1"/>
  <c r="AO32" i="19"/>
  <c r="AB29" i="34"/>
  <c r="AC11" i="34"/>
  <c r="AC12" i="34" s="1"/>
  <c r="AC20" i="31"/>
  <c r="AC21" i="31" s="1"/>
  <c r="AC23" i="9" s="1"/>
  <c r="AD75" i="20"/>
  <c r="AP15" i="37"/>
  <c r="AQ60" i="12"/>
  <c r="T15" i="38"/>
  <c r="AQ28" i="10"/>
  <c r="AO29" i="18"/>
  <c r="AO14" i="18"/>
  <c r="AO33" i="18"/>
  <c r="AO46" i="18"/>
  <c r="AO47" i="18" s="1"/>
  <c r="AO42" i="18"/>
  <c r="AM25" i="31"/>
  <c r="AN36" i="9"/>
  <c r="AM28" i="9"/>
  <c r="AM30" i="9" s="1"/>
  <c r="N25" i="33"/>
  <c r="S25" i="32"/>
  <c r="AN21" i="28"/>
  <c r="AN22" i="28" s="1"/>
  <c r="AP17" i="37"/>
  <c r="AQ70" i="12"/>
  <c r="AP17" i="11"/>
  <c r="AP18" i="11" s="1"/>
  <c r="T17" i="38"/>
  <c r="AP11" i="37"/>
  <c r="AP13" i="15"/>
  <c r="AP14" i="15" s="1"/>
  <c r="AP20" i="17"/>
  <c r="AP22" i="17" s="1"/>
  <c r="AP21" i="13"/>
  <c r="AP23" i="13" s="1"/>
  <c r="AP39" i="12"/>
  <c r="AV41" i="12" s="1"/>
  <c r="AP48" i="12"/>
  <c r="AP50" i="12" s="1"/>
  <c r="AP17" i="9"/>
  <c r="AP18" i="9" s="1"/>
  <c r="T11" i="38"/>
  <c r="AC15" i="34" l="1"/>
  <c r="AP10" i="31"/>
  <c r="AQ41" i="15"/>
  <c r="T10" i="32"/>
  <c r="AO40" i="20"/>
  <c r="AO41" i="20" s="1"/>
  <c r="AO46" i="20" s="1"/>
  <c r="AO47" i="20" s="1"/>
  <c r="AO35" i="20"/>
  <c r="AO36" i="20" s="1"/>
  <c r="AP33" i="20" s="1"/>
  <c r="AO17" i="28"/>
  <c r="AN38" i="9"/>
  <c r="AP15" i="15"/>
  <c r="AP32" i="15"/>
  <c r="AO48" i="18"/>
  <c r="AO34" i="18"/>
  <c r="AO35" i="18" s="1"/>
  <c r="AO13" i="18" s="1"/>
  <c r="AO15" i="18" s="1"/>
  <c r="AA23" i="31"/>
  <c r="AA15" i="22"/>
  <c r="AA17" i="22" s="1"/>
  <c r="AA21" i="22" s="1"/>
  <c r="L23" i="33"/>
  <c r="O23" i="32"/>
  <c r="AQ27" i="10"/>
  <c r="AQ29" i="10" s="1"/>
  <c r="AN37" i="9"/>
  <c r="AD66" i="20"/>
  <c r="AD68" i="20" s="1"/>
  <c r="AB12" i="9"/>
  <c r="AB13" i="9" s="1"/>
  <c r="AO47" i="16"/>
  <c r="AO33" i="16"/>
  <c r="AO34" i="16" s="1"/>
  <c r="AO13" i="16" s="1"/>
  <c r="AO15" i="16" s="1"/>
  <c r="AO16" i="31"/>
  <c r="AP11" i="17"/>
  <c r="AP8" i="31"/>
  <c r="AQ20" i="13"/>
  <c r="T8" i="32"/>
  <c r="AR8" i="34"/>
  <c r="AR44" i="15"/>
  <c r="AO19" i="31"/>
  <c r="AP29" i="19"/>
  <c r="AP29" i="15"/>
  <c r="AP10" i="12"/>
  <c r="AP11" i="12" s="1"/>
  <c r="AO22" i="34"/>
  <c r="AP31" i="19"/>
  <c r="AP38" i="19"/>
  <c r="AV13" i="37"/>
  <c r="AV20" i="18"/>
  <c r="AV22" i="18" s="1"/>
  <c r="AV49" i="12"/>
  <c r="AV61" i="12"/>
  <c r="V13" i="38"/>
  <c r="AP17" i="34"/>
  <c r="AP27" i="17"/>
  <c r="AV28" i="17" s="1"/>
  <c r="AP12" i="17"/>
  <c r="T17" i="35"/>
  <c r="AO18" i="28"/>
  <c r="AP12" i="37"/>
  <c r="AP12" i="13"/>
  <c r="AP13" i="13" s="1"/>
  <c r="AQ47" i="12"/>
  <c r="T12" i="38"/>
  <c r="AP8" i="28"/>
  <c r="AP11" i="28" s="1"/>
  <c r="AP19" i="16"/>
  <c r="AP21" i="16" s="1"/>
  <c r="AP26" i="11"/>
  <c r="AP27" i="11" s="1"/>
  <c r="T8" i="29"/>
  <c r="AM27" i="31"/>
  <c r="AM16" i="22"/>
  <c r="N27" i="33"/>
  <c r="S27" i="32"/>
  <c r="AO23" i="34"/>
  <c r="AO17" i="31" l="1"/>
  <c r="AP11" i="16"/>
  <c r="AO76" i="20"/>
  <c r="AO81" i="20"/>
  <c r="AO48" i="20"/>
  <c r="AP14" i="31"/>
  <c r="AQ24" i="11"/>
  <c r="T14" i="32"/>
  <c r="AP19" i="34"/>
  <c r="AP12" i="16"/>
  <c r="AP26" i="16"/>
  <c r="AR27" i="16" s="1"/>
  <c r="T19" i="35"/>
  <c r="AQ25" i="12"/>
  <c r="AV21" i="34"/>
  <c r="AV12" i="18"/>
  <c r="V21" i="35"/>
  <c r="AQ11" i="13"/>
  <c r="AB11" i="31"/>
  <c r="AB12" i="31" s="1"/>
  <c r="AB22" i="9" s="1"/>
  <c r="AB24" i="9" s="1"/>
  <c r="AB9" i="8"/>
  <c r="AC11" i="9"/>
  <c r="AQ53" i="12"/>
  <c r="AQ54" i="12" s="1"/>
  <c r="AQ11" i="11"/>
  <c r="AQ12" i="11" s="1"/>
  <c r="AQ23" i="10"/>
  <c r="AQ24" i="10" s="1"/>
  <c r="AP14" i="34"/>
  <c r="T14" i="35"/>
  <c r="AP10" i="34"/>
  <c r="T10" i="35"/>
  <c r="AP48" i="19"/>
  <c r="AP40" i="17"/>
  <c r="AP41" i="17" s="1"/>
  <c r="AD77" i="20"/>
  <c r="AD78" i="20" s="1"/>
  <c r="AD69" i="20"/>
  <c r="AN25" i="31"/>
  <c r="AO36" i="9"/>
  <c r="AN28" i="9"/>
  <c r="AN30" i="9" s="1"/>
  <c r="AO18" i="31"/>
  <c r="AP11" i="18"/>
  <c r="AV29" i="17"/>
  <c r="AV14" i="17"/>
  <c r="AO24" i="34"/>
  <c r="AP29" i="13"/>
  <c r="AP31" i="13" s="1"/>
  <c r="AP14" i="13"/>
  <c r="AP9" i="20"/>
  <c r="AP10" i="20" s="1"/>
  <c r="T11" i="29"/>
  <c r="AO19" i="28"/>
  <c r="AC26" i="34"/>
  <c r="AP9" i="19"/>
  <c r="AP11" i="19" s="1"/>
  <c r="AP22" i="19" s="1"/>
  <c r="AP23" i="19" s="1"/>
  <c r="AP30" i="15"/>
  <c r="AP36" i="15" s="1"/>
  <c r="AO25" i="34"/>
  <c r="AP26" i="20"/>
  <c r="AP15" i="31" l="1"/>
  <c r="AQ28" i="15"/>
  <c r="T15" i="32"/>
  <c r="AB23" i="31"/>
  <c r="AB15" i="22"/>
  <c r="AB17" i="22" s="1"/>
  <c r="AB21" i="22" s="1"/>
  <c r="AP13" i="28"/>
  <c r="AP14" i="28" s="1"/>
  <c r="T13" i="29"/>
  <c r="AC29" i="34"/>
  <c r="AQ28" i="13"/>
  <c r="AP32" i="13"/>
  <c r="AP42" i="17"/>
  <c r="AP46" i="17"/>
  <c r="AP47" i="17" s="1"/>
  <c r="AP33" i="17"/>
  <c r="AO82" i="20"/>
  <c r="AN27" i="31"/>
  <c r="AN16" i="22"/>
  <c r="AQ10" i="37"/>
  <c r="AQ24" i="12"/>
  <c r="AQ26" i="12" s="1"/>
  <c r="AQ31" i="12" s="1"/>
  <c r="AQ33" i="12" s="1"/>
  <c r="AR20" i="10"/>
  <c r="AO21" i="28"/>
  <c r="AO22" i="28" s="1"/>
  <c r="AQ16" i="37"/>
  <c r="AQ63" i="12"/>
  <c r="AQ65" i="12" s="1"/>
  <c r="AQ71" i="12"/>
  <c r="AQ73" i="12" s="1"/>
  <c r="AR14" i="16"/>
  <c r="AR28" i="16"/>
  <c r="AP49" i="19"/>
  <c r="AP51" i="19" s="1"/>
  <c r="AP36" i="19" s="1"/>
  <c r="AQ37" i="19" s="1"/>
  <c r="AP30" i="19"/>
  <c r="AP32" i="19" s="1"/>
  <c r="AP14" i="20"/>
  <c r="AP15" i="20" s="1"/>
  <c r="AP20" i="20"/>
  <c r="AP21" i="20" s="1"/>
  <c r="AP34" i="20" s="1"/>
  <c r="AV18" i="34"/>
  <c r="V18" i="35"/>
  <c r="AD11" i="34"/>
  <c r="AD12" i="34" s="1"/>
  <c r="P11" i="35"/>
  <c r="AP39" i="16"/>
  <c r="AP40" i="16" s="1"/>
  <c r="AQ16" i="19"/>
  <c r="AQ17" i="19" s="1"/>
  <c r="AQ20" i="15"/>
  <c r="AQ42" i="15"/>
  <c r="AQ25" i="11"/>
  <c r="AP27" i="18"/>
  <c r="AP28" i="18" s="1"/>
  <c r="AP40" i="18"/>
  <c r="AP41" i="18" s="1"/>
  <c r="AD20" i="31"/>
  <c r="AD21" i="31" s="1"/>
  <c r="AE75" i="20"/>
  <c r="P20" i="32"/>
  <c r="AO37" i="9" l="1"/>
  <c r="AO38" i="9" s="1"/>
  <c r="AQ21" i="19"/>
  <c r="AQ43" i="15"/>
  <c r="AQ21" i="15"/>
  <c r="AP35" i="17"/>
  <c r="AP13" i="17" s="1"/>
  <c r="AP15" i="17" s="1"/>
  <c r="AP16" i="28"/>
  <c r="T16" i="29"/>
  <c r="T14" i="29"/>
  <c r="AR20" i="34"/>
  <c r="AR28" i="10"/>
  <c r="AP9" i="31"/>
  <c r="T9" i="32"/>
  <c r="AE66" i="20"/>
  <c r="AE68" i="20" s="1"/>
  <c r="AD23" i="9"/>
  <c r="P21" i="32"/>
  <c r="AP48" i="17"/>
  <c r="AP34" i="17"/>
  <c r="AQ11" i="37"/>
  <c r="AQ20" i="17"/>
  <c r="AQ22" i="17" s="1"/>
  <c r="AQ13" i="15"/>
  <c r="AQ14" i="15" s="1"/>
  <c r="AQ21" i="13"/>
  <c r="AQ23" i="13" s="1"/>
  <c r="AQ39" i="12"/>
  <c r="AW41" i="12" s="1"/>
  <c r="AQ48" i="12"/>
  <c r="AQ50" i="12" s="1"/>
  <c r="AQ17" i="9"/>
  <c r="AQ18" i="9" s="1"/>
  <c r="AP29" i="18"/>
  <c r="AP14" i="18"/>
  <c r="AP25" i="20"/>
  <c r="AP27" i="20" s="1"/>
  <c r="AP39" i="20"/>
  <c r="AQ17" i="37"/>
  <c r="AR70" i="12"/>
  <c r="AQ17" i="11"/>
  <c r="AQ18" i="11" s="1"/>
  <c r="AP45" i="16"/>
  <c r="AP46" i="16" s="1"/>
  <c r="AP32" i="16"/>
  <c r="AP41" i="16"/>
  <c r="AP46" i="18"/>
  <c r="AP47" i="18" s="1"/>
  <c r="AP42" i="18"/>
  <c r="AP33" i="18"/>
  <c r="AP19" i="31"/>
  <c r="AQ29" i="19"/>
  <c r="T19" i="32"/>
  <c r="AQ15" i="37"/>
  <c r="AR60" i="12"/>
  <c r="AQ38" i="19"/>
  <c r="AQ31" i="19"/>
  <c r="AQ45" i="15"/>
  <c r="AS22" i="15"/>
  <c r="AD15" i="34"/>
  <c r="P12" i="35"/>
  <c r="AC12" i="9"/>
  <c r="AC13" i="9" s="1"/>
  <c r="AP18" i="28" l="1"/>
  <c r="T18" i="29"/>
  <c r="AP16" i="31"/>
  <c r="AQ11" i="17"/>
  <c r="T16" i="32"/>
  <c r="AC11" i="31"/>
  <c r="AC12" i="31" s="1"/>
  <c r="AC22" i="9" s="1"/>
  <c r="AC24" i="9" s="1"/>
  <c r="AC9" i="8"/>
  <c r="AD11" i="9"/>
  <c r="AP35" i="20"/>
  <c r="AP36" i="20" s="1"/>
  <c r="AQ33" i="20" s="1"/>
  <c r="AP40" i="20"/>
  <c r="AW13" i="37"/>
  <c r="AW20" i="18"/>
  <c r="AW22" i="18" s="1"/>
  <c r="AW49" i="12"/>
  <c r="AW61" i="12"/>
  <c r="AQ8" i="31"/>
  <c r="AR20" i="13"/>
  <c r="AQ10" i="34"/>
  <c r="AQ32" i="15"/>
  <c r="AQ15" i="15"/>
  <c r="AE69" i="20"/>
  <c r="AE77" i="20"/>
  <c r="AE78" i="20" s="1"/>
  <c r="AR27" i="10"/>
  <c r="AR29" i="10" s="1"/>
  <c r="AD26" i="34"/>
  <c r="P15" i="35"/>
  <c r="AQ17" i="34"/>
  <c r="AQ27" i="17"/>
  <c r="AW28" i="17" s="1"/>
  <c r="AQ12" i="17"/>
  <c r="AS8" i="34"/>
  <c r="AS44" i="15"/>
  <c r="U8" i="35"/>
  <c r="AP47" i="16"/>
  <c r="AP33" i="16"/>
  <c r="AP34" i="16" s="1"/>
  <c r="AP13" i="16" s="1"/>
  <c r="AP15" i="16" s="1"/>
  <c r="AQ10" i="31"/>
  <c r="AR41" i="15"/>
  <c r="AO25" i="31"/>
  <c r="AP36" i="9"/>
  <c r="AO28" i="9"/>
  <c r="AO30" i="9" s="1"/>
  <c r="AP41" i="20"/>
  <c r="AP46" i="20" s="1"/>
  <c r="AP47" i="20" s="1"/>
  <c r="AQ12" i="37"/>
  <c r="AQ12" i="13"/>
  <c r="AQ13" i="13" s="1"/>
  <c r="AR47" i="12"/>
  <c r="AP48" i="18"/>
  <c r="AP34" i="18"/>
  <c r="AP17" i="28"/>
  <c r="AP19" i="28" s="1"/>
  <c r="T17" i="29"/>
  <c r="AP22" i="34"/>
  <c r="T22" i="35"/>
  <c r="AQ48" i="19"/>
  <c r="AQ8" i="28"/>
  <c r="AQ11" i="28" s="1"/>
  <c r="AQ19" i="16"/>
  <c r="AQ21" i="16" s="1"/>
  <c r="AQ26" i="11"/>
  <c r="AQ27" i="11" s="1"/>
  <c r="AP35" i="18"/>
  <c r="AP13" i="18" s="1"/>
  <c r="AP15" i="18" s="1"/>
  <c r="AQ29" i="15"/>
  <c r="AQ10" i="12"/>
  <c r="AQ11" i="12" s="1"/>
  <c r="AP23" i="34"/>
  <c r="T23" i="35"/>
  <c r="AP18" i="31" l="1"/>
  <c r="AQ11" i="18"/>
  <c r="T18" i="32"/>
  <c r="AD29" i="34"/>
  <c r="P26" i="35"/>
  <c r="AC23" i="31"/>
  <c r="AC15" i="22"/>
  <c r="AC17" i="22" s="1"/>
  <c r="AC21" i="22" s="1"/>
  <c r="AP25" i="34"/>
  <c r="T25" i="35"/>
  <c r="AR25" i="12"/>
  <c r="AR53" i="12"/>
  <c r="AR54" i="12" s="1"/>
  <c r="AR11" i="11"/>
  <c r="AR12" i="11" s="1"/>
  <c r="AR23" i="10"/>
  <c r="AR24" i="10" s="1"/>
  <c r="AW21" i="34"/>
  <c r="AW12" i="18"/>
  <c r="AQ40" i="17"/>
  <c r="AQ41" i="17" s="1"/>
  <c r="AQ29" i="13"/>
  <c r="AQ31" i="13" s="1"/>
  <c r="AQ14" i="13"/>
  <c r="AR11" i="13"/>
  <c r="AP82" i="20"/>
  <c r="T19" i="29"/>
  <c r="AQ14" i="31"/>
  <c r="AR24" i="11"/>
  <c r="AP17" i="31"/>
  <c r="AQ11" i="16"/>
  <c r="T17" i="32"/>
  <c r="AP24" i="34"/>
  <c r="T24" i="35"/>
  <c r="AW29" i="17"/>
  <c r="AW14" i="17"/>
  <c r="AE20" i="31"/>
  <c r="AE21" i="31" s="1"/>
  <c r="AE23" i="9" s="1"/>
  <c r="AF75" i="20"/>
  <c r="AQ19" i="34"/>
  <c r="AQ26" i="16"/>
  <c r="AS27" i="16" s="1"/>
  <c r="AQ12" i="16"/>
  <c r="AE11" i="34"/>
  <c r="AE12" i="34" s="1"/>
  <c r="AQ26" i="20"/>
  <c r="AP48" i="20"/>
  <c r="AP81" i="20"/>
  <c r="AP76" i="20"/>
  <c r="AQ9" i="19"/>
  <c r="AQ11" i="19" s="1"/>
  <c r="AQ22" i="19" s="1"/>
  <c r="AQ23" i="19" s="1"/>
  <c r="AQ30" i="15"/>
  <c r="AQ36" i="15" s="1"/>
  <c r="AQ9" i="20"/>
  <c r="AQ10" i="20" s="1"/>
  <c r="AO27" i="31"/>
  <c r="AO16" i="22"/>
  <c r="AQ14" i="34"/>
  <c r="AQ15" i="31" l="1"/>
  <c r="AR28" i="15"/>
  <c r="AF66" i="20"/>
  <c r="AF68" i="20" s="1"/>
  <c r="AQ39" i="16"/>
  <c r="AQ40" i="16" s="1"/>
  <c r="AR16" i="37"/>
  <c r="AR63" i="12"/>
  <c r="AR65" i="12" s="1"/>
  <c r="AR71" i="12"/>
  <c r="AR73" i="12" s="1"/>
  <c r="AS14" i="16"/>
  <c r="AS28" i="16"/>
  <c r="AW18" i="34"/>
  <c r="AD12" i="9"/>
  <c r="AD13" i="9" s="1"/>
  <c r="P29" i="35"/>
  <c r="AQ20" i="20"/>
  <c r="AQ21" i="20" s="1"/>
  <c r="AQ34" i="20" s="1"/>
  <c r="AQ14" i="20"/>
  <c r="AQ15" i="20" s="1"/>
  <c r="AQ13" i="28"/>
  <c r="AQ14" i="28" s="1"/>
  <c r="AQ32" i="13"/>
  <c r="AQ9" i="31" s="1"/>
  <c r="AR28" i="13"/>
  <c r="AQ27" i="18"/>
  <c r="AQ28" i="18" s="1"/>
  <c r="AQ40" i="18"/>
  <c r="AQ41" i="18" s="1"/>
  <c r="AP21" i="28"/>
  <c r="AP22" i="28" s="1"/>
  <c r="T21" i="29"/>
  <c r="AR10" i="37"/>
  <c r="AR24" i="12"/>
  <c r="AR26" i="12" s="1"/>
  <c r="AR31" i="12" s="1"/>
  <c r="AR33" i="12" s="1"/>
  <c r="AS20" i="10"/>
  <c r="AQ30" i="19"/>
  <c r="AQ32" i="19" s="1"/>
  <c r="AQ49" i="19"/>
  <c r="AQ51" i="19" s="1"/>
  <c r="AQ36" i="19" s="1"/>
  <c r="AR37" i="19" s="1"/>
  <c r="AE15" i="34"/>
  <c r="AQ46" i="17"/>
  <c r="AQ47" i="17" s="1"/>
  <c r="AQ42" i="17"/>
  <c r="AQ33" i="17"/>
  <c r="AR16" i="19"/>
  <c r="AR17" i="19" s="1"/>
  <c r="AR20" i="15"/>
  <c r="AR42" i="15"/>
  <c r="AR25" i="11"/>
  <c r="AR15" i="37" l="1"/>
  <c r="AS60" i="12"/>
  <c r="AS20" i="34"/>
  <c r="U20" i="35"/>
  <c r="AQ41" i="16"/>
  <c r="AQ45" i="16"/>
  <c r="AQ46" i="16" s="1"/>
  <c r="AQ32" i="16"/>
  <c r="AR38" i="19"/>
  <c r="AR31" i="19"/>
  <c r="AQ19" i="31"/>
  <c r="AR29" i="19"/>
  <c r="AR11" i="37"/>
  <c r="AR20" i="17"/>
  <c r="AR22" i="17" s="1"/>
  <c r="AR13" i="15"/>
  <c r="AR14" i="15" s="1"/>
  <c r="AR21" i="13"/>
  <c r="AR23" i="13" s="1"/>
  <c r="AR48" i="12"/>
  <c r="AR50" i="12" s="1"/>
  <c r="AR39" i="12"/>
  <c r="AX41" i="12" s="1"/>
  <c r="AR17" i="9"/>
  <c r="AR18" i="9" s="1"/>
  <c r="AQ34" i="17"/>
  <c r="AQ48" i="17"/>
  <c r="AD11" i="31"/>
  <c r="AD12" i="31" s="1"/>
  <c r="AD9" i="8"/>
  <c r="AE11" i="9"/>
  <c r="P11" i="32"/>
  <c r="AQ25" i="20"/>
  <c r="AQ27" i="20" s="1"/>
  <c r="AQ39" i="20"/>
  <c r="AF77" i="20"/>
  <c r="AF78" i="20" s="1"/>
  <c r="AF69" i="20"/>
  <c r="AR21" i="19"/>
  <c r="AR43" i="15"/>
  <c r="AR45" i="15" s="1"/>
  <c r="AR21" i="15"/>
  <c r="AT22" i="15" s="1"/>
  <c r="AQ35" i="17"/>
  <c r="AQ13" i="17" s="1"/>
  <c r="AQ15" i="17" s="1"/>
  <c r="AQ14" i="18"/>
  <c r="AQ29" i="18"/>
  <c r="AQ16" i="28"/>
  <c r="AQ42" i="18"/>
  <c r="AQ33" i="18"/>
  <c r="AQ46" i="18"/>
  <c r="AQ47" i="18" s="1"/>
  <c r="AS28" i="10"/>
  <c r="AE26" i="34"/>
  <c r="AP37" i="9"/>
  <c r="AP38" i="9" s="1"/>
  <c r="T22" i="29"/>
  <c r="AR17" i="37"/>
  <c r="AS70" i="12"/>
  <c r="AR17" i="11"/>
  <c r="AR18" i="11" s="1"/>
  <c r="AT8" i="34" l="1"/>
  <c r="AT44" i="15"/>
  <c r="AR10" i="31"/>
  <c r="AS41" i="15"/>
  <c r="AQ22" i="34"/>
  <c r="AR17" i="34"/>
  <c r="AR27" i="17"/>
  <c r="AX28" i="17" s="1"/>
  <c r="AR12" i="17"/>
  <c r="AQ17" i="28"/>
  <c r="AR48" i="19"/>
  <c r="AQ48" i="18"/>
  <c r="AQ34" i="18"/>
  <c r="AQ35" i="18" s="1"/>
  <c r="AQ13" i="18" s="1"/>
  <c r="AQ15" i="18" s="1"/>
  <c r="AQ18" i="28"/>
  <c r="AR29" i="15"/>
  <c r="AR10" i="12"/>
  <c r="AR11" i="12" s="1"/>
  <c r="AX13" i="37"/>
  <c r="AX20" i="18"/>
  <c r="AX22" i="18" s="1"/>
  <c r="AX61" i="12"/>
  <c r="AX49" i="12"/>
  <c r="AQ40" i="20"/>
  <c r="AQ41" i="20" s="1"/>
  <c r="AQ46" i="20" s="1"/>
  <c r="AQ47" i="20" s="1"/>
  <c r="AQ35" i="20"/>
  <c r="AQ36" i="20" s="1"/>
  <c r="AR33" i="20" s="1"/>
  <c r="AP25" i="31"/>
  <c r="AP28" i="9"/>
  <c r="AP30" i="9" s="1"/>
  <c r="AQ36" i="9"/>
  <c r="T25" i="32"/>
  <c r="AQ16" i="31"/>
  <c r="AR11" i="17"/>
  <c r="AD22" i="9"/>
  <c r="AD24" i="9" s="1"/>
  <c r="P12" i="32"/>
  <c r="AR12" i="37"/>
  <c r="AR12" i="13"/>
  <c r="AR13" i="13" s="1"/>
  <c r="AS47" i="12"/>
  <c r="AR10" i="34"/>
  <c r="AS27" i="10"/>
  <c r="AS29" i="10" s="1"/>
  <c r="AF11" i="34"/>
  <c r="AF12" i="34" s="1"/>
  <c r="AR8" i="31"/>
  <c r="AS20" i="13"/>
  <c r="AR8" i="28"/>
  <c r="AR11" i="28" s="1"/>
  <c r="AR19" i="16"/>
  <c r="AR21" i="16" s="1"/>
  <c r="AR26" i="11"/>
  <c r="AR27" i="11" s="1"/>
  <c r="AE29" i="34"/>
  <c r="AF20" i="31"/>
  <c r="AF21" i="31" s="1"/>
  <c r="AF23" i="9" s="1"/>
  <c r="AG75" i="20"/>
  <c r="AQ23" i="34"/>
  <c r="AR15" i="15"/>
  <c r="AR32" i="15"/>
  <c r="AQ47" i="16"/>
  <c r="AQ33" i="16"/>
  <c r="AQ34" i="16" s="1"/>
  <c r="AQ13" i="16" s="1"/>
  <c r="AQ15" i="16" s="1"/>
  <c r="AQ76" i="20" l="1"/>
  <c r="AQ81" i="20"/>
  <c r="AQ48" i="20"/>
  <c r="AQ17" i="31"/>
  <c r="AR11" i="16"/>
  <c r="AS25" i="12"/>
  <c r="AQ19" i="28"/>
  <c r="AR29" i="13"/>
  <c r="AR31" i="13" s="1"/>
  <c r="AR14" i="13"/>
  <c r="AF15" i="34"/>
  <c r="AX21" i="34"/>
  <c r="AX12" i="18"/>
  <c r="AP27" i="31"/>
  <c r="AP16" i="22"/>
  <c r="T27" i="32"/>
  <c r="AQ25" i="34"/>
  <c r="AX14" i="17"/>
  <c r="AX29" i="17"/>
  <c r="AR14" i="31"/>
  <c r="AS24" i="11"/>
  <c r="AR19" i="34"/>
  <c r="AR12" i="16"/>
  <c r="AR26" i="16"/>
  <c r="AT27" i="16" s="1"/>
  <c r="AD23" i="31"/>
  <c r="AD15" i="22"/>
  <c r="AD17" i="22" s="1"/>
  <c r="AD21" i="22" s="1"/>
  <c r="P23" i="32"/>
  <c r="AR9" i="19"/>
  <c r="AR11" i="19" s="1"/>
  <c r="AR22" i="19" s="1"/>
  <c r="AR23" i="19" s="1"/>
  <c r="AR30" i="15"/>
  <c r="AR36" i="15" s="1"/>
  <c r="AQ18" i="31"/>
  <c r="AR11" i="18"/>
  <c r="AG66" i="20"/>
  <c r="AG68" i="20" s="1"/>
  <c r="AR9" i="20"/>
  <c r="AR10" i="20" s="1"/>
  <c r="AS53" i="12"/>
  <c r="AS54" i="12" s="1"/>
  <c r="AS11" i="11"/>
  <c r="AS12" i="11" s="1"/>
  <c r="AS23" i="10"/>
  <c r="AS24" i="10" s="1"/>
  <c r="AR26" i="20"/>
  <c r="AR14" i="34"/>
  <c r="AE12" i="9"/>
  <c r="AE13" i="9" s="1"/>
  <c r="AQ24" i="34"/>
  <c r="AS11" i="13"/>
  <c r="AR40" i="17"/>
  <c r="AR41" i="17" s="1"/>
  <c r="AR15" i="31" l="1"/>
  <c r="AS28" i="15"/>
  <c r="AS10" i="37"/>
  <c r="AT20" i="10"/>
  <c r="AS24" i="12"/>
  <c r="AS26" i="12" s="1"/>
  <c r="AS31" i="12" s="1"/>
  <c r="AS33" i="12" s="1"/>
  <c r="U10" i="38"/>
  <c r="O10" i="39"/>
  <c r="L10" i="26"/>
  <c r="AF26" i="34"/>
  <c r="AR49" i="19"/>
  <c r="AR51" i="19" s="1"/>
  <c r="AR36" i="19" s="1"/>
  <c r="AS37" i="19" s="1"/>
  <c r="AR30" i="19"/>
  <c r="AR32" i="19" s="1"/>
  <c r="AR39" i="16"/>
  <c r="AR40" i="16" s="1"/>
  <c r="AR46" i="17"/>
  <c r="AR47" i="17" s="1"/>
  <c r="AR33" i="17"/>
  <c r="AR42" i="17"/>
  <c r="AR13" i="28"/>
  <c r="AR14" i="28" s="1"/>
  <c r="AS16" i="19"/>
  <c r="AS17" i="19" s="1"/>
  <c r="AS20" i="15"/>
  <c r="AS42" i="15"/>
  <c r="AS25" i="11"/>
  <c r="AS28" i="13"/>
  <c r="AR32" i="13"/>
  <c r="AR9" i="31" s="1"/>
  <c r="AQ21" i="28"/>
  <c r="AQ22" i="28" s="1"/>
  <c r="AT14" i="16"/>
  <c r="AT28" i="16"/>
  <c r="AR20" i="20"/>
  <c r="AR21" i="20" s="1"/>
  <c r="AR34" i="20" s="1"/>
  <c r="AR14" i="20"/>
  <c r="AR15" i="20" s="1"/>
  <c r="AX18" i="34"/>
  <c r="AQ82" i="20"/>
  <c r="AR27" i="18"/>
  <c r="AR28" i="18" s="1"/>
  <c r="AR40" i="18"/>
  <c r="AR41" i="18" s="1"/>
  <c r="AE11" i="31"/>
  <c r="AE12" i="31" s="1"/>
  <c r="AE22" i="9" s="1"/>
  <c r="AE24" i="9" s="1"/>
  <c r="AF11" i="9"/>
  <c r="AE9" i="8"/>
  <c r="AS16" i="37"/>
  <c r="AS71" i="12"/>
  <c r="AS73" i="12" s="1"/>
  <c r="AS63" i="12"/>
  <c r="AS65" i="12" s="1"/>
  <c r="U16" i="38"/>
  <c r="AG77" i="20"/>
  <c r="AG78" i="20" s="1"/>
  <c r="AG69" i="20"/>
  <c r="AS11" i="37" l="1"/>
  <c r="AS20" i="17"/>
  <c r="AS22" i="17" s="1"/>
  <c r="AS13" i="15"/>
  <c r="AS14" i="15" s="1"/>
  <c r="AS21" i="13"/>
  <c r="AS23" i="13" s="1"/>
  <c r="AS39" i="12"/>
  <c r="AY41" i="12" s="1"/>
  <c r="AS48" i="12"/>
  <c r="AS50" i="12" s="1"/>
  <c r="AS17" i="9"/>
  <c r="AS18" i="9" s="1"/>
  <c r="U11" i="38"/>
  <c r="AR19" i="31"/>
  <c r="AS29" i="19"/>
  <c r="AT28" i="10"/>
  <c r="AS38" i="19"/>
  <c r="AS31" i="19"/>
  <c r="AS21" i="19"/>
  <c r="AS43" i="15"/>
  <c r="AS45" i="15" s="1"/>
  <c r="AS21" i="15"/>
  <c r="AU22" i="15" s="1"/>
  <c r="AR41" i="16"/>
  <c r="AR45" i="16"/>
  <c r="AR46" i="16" s="1"/>
  <c r="AR32" i="16"/>
  <c r="AG11" i="34"/>
  <c r="AG12" i="34" s="1"/>
  <c r="Q11" i="35"/>
  <c r="AQ37" i="9"/>
  <c r="AQ38" i="9" s="1"/>
  <c r="AE23" i="31"/>
  <c r="AE15" i="22"/>
  <c r="AE17" i="22" s="1"/>
  <c r="AE21" i="22" s="1"/>
  <c r="AR46" i="18"/>
  <c r="AR47" i="18" s="1"/>
  <c r="AR42" i="18"/>
  <c r="AR33" i="18"/>
  <c r="AR16" i="28"/>
  <c r="AS15" i="37"/>
  <c r="AT60" i="12"/>
  <c r="U15" i="38"/>
  <c r="L15" i="26"/>
  <c r="O15" i="39"/>
  <c r="AR14" i="18"/>
  <c r="AR29" i="18"/>
  <c r="AF29" i="34"/>
  <c r="AG20" i="31"/>
  <c r="AG21" i="31" s="1"/>
  <c r="AH75" i="20"/>
  <c r="K20" i="24"/>
  <c r="M20" i="33"/>
  <c r="Q20" i="32"/>
  <c r="AR39" i="20"/>
  <c r="AR25" i="20"/>
  <c r="AR27" i="20" s="1"/>
  <c r="AS17" i="37"/>
  <c r="AT70" i="12"/>
  <c r="AS17" i="11"/>
  <c r="AS18" i="11" s="1"/>
  <c r="U17" i="38"/>
  <c r="L17" i="26"/>
  <c r="O17" i="39"/>
  <c r="AT20" i="34"/>
  <c r="AR34" i="17"/>
  <c r="AR35" i="17" s="1"/>
  <c r="AR13" i="17" s="1"/>
  <c r="AR15" i="17" s="1"/>
  <c r="AR48" i="17"/>
  <c r="AU8" i="34" l="1"/>
  <c r="AU44" i="15"/>
  <c r="AR23" i="34"/>
  <c r="AF12" i="9"/>
  <c r="AF13" i="9" s="1"/>
  <c r="AT27" i="10"/>
  <c r="AT29" i="10" s="1"/>
  <c r="AR47" i="16"/>
  <c r="AR33" i="16"/>
  <c r="AR34" i="16" s="1"/>
  <c r="AR13" i="16" s="1"/>
  <c r="AR15" i="16" s="1"/>
  <c r="AS12" i="37"/>
  <c r="AS12" i="13"/>
  <c r="AS13" i="13" s="1"/>
  <c r="AT47" i="12"/>
  <c r="L12" i="26"/>
  <c r="U12" i="38"/>
  <c r="O12" i="39"/>
  <c r="AR16" i="31"/>
  <c r="AS11" i="17"/>
  <c r="AR17" i="28"/>
  <c r="AY13" i="37"/>
  <c r="AY20" i="18"/>
  <c r="AY22" i="18" s="1"/>
  <c r="AY61" i="12"/>
  <c r="AY49" i="12"/>
  <c r="W13" i="38"/>
  <c r="AS48" i="19"/>
  <c r="AS8" i="31"/>
  <c r="AT20" i="13"/>
  <c r="L8" i="24"/>
  <c r="O8" i="33"/>
  <c r="U8" i="32"/>
  <c r="AS32" i="15"/>
  <c r="AS15" i="15"/>
  <c r="AR22" i="34"/>
  <c r="AS10" i="31"/>
  <c r="AT41" i="15"/>
  <c r="O10" i="33"/>
  <c r="U10" i="32"/>
  <c r="L10" i="24"/>
  <c r="AS8" i="28"/>
  <c r="AS11" i="28" s="1"/>
  <c r="AS19" i="16"/>
  <c r="AS21" i="16" s="1"/>
  <c r="AS26" i="11"/>
  <c r="AS27" i="11" s="1"/>
  <c r="U8" i="29"/>
  <c r="AH66" i="20"/>
  <c r="AH68" i="20" s="1"/>
  <c r="AQ25" i="31"/>
  <c r="AQ28" i="9"/>
  <c r="AQ30" i="9" s="1"/>
  <c r="AR36" i="9"/>
  <c r="AS17" i="34"/>
  <c r="AS27" i="17"/>
  <c r="AY28" i="17" s="1"/>
  <c r="AS12" i="17"/>
  <c r="U17" i="35"/>
  <c r="AG23" i="9"/>
  <c r="M21" i="33"/>
  <c r="Q21" i="32"/>
  <c r="K21" i="24"/>
  <c r="AR18" i="28"/>
  <c r="AG15" i="34"/>
  <c r="Q12" i="35"/>
  <c r="AS10" i="34"/>
  <c r="U10" i="35"/>
  <c r="AR40" i="20"/>
  <c r="AR41" i="20" s="1"/>
  <c r="AR46" i="20" s="1"/>
  <c r="AR47" i="20" s="1"/>
  <c r="AR35" i="20"/>
  <c r="AR36" i="20" s="1"/>
  <c r="AS33" i="20" s="1"/>
  <c r="AR48" i="18"/>
  <c r="AR34" i="18"/>
  <c r="AR35" i="18" s="1"/>
  <c r="AR13" i="18" s="1"/>
  <c r="AR15" i="18" s="1"/>
  <c r="AS29" i="15"/>
  <c r="AS10" i="12"/>
  <c r="AS11" i="12" s="1"/>
  <c r="AR19" i="28" l="1"/>
  <c r="AR82" i="20"/>
  <c r="AR18" i="31"/>
  <c r="AS11" i="18"/>
  <c r="AR81" i="20"/>
  <c r="AR48" i="20"/>
  <c r="AR76" i="20"/>
  <c r="AS19" i="34"/>
  <c r="AS26" i="16"/>
  <c r="AU27" i="16" s="1"/>
  <c r="AS12" i="16"/>
  <c r="U19" i="35"/>
  <c r="AS9" i="19"/>
  <c r="AS11" i="19" s="1"/>
  <c r="AS22" i="19" s="1"/>
  <c r="AS23" i="19" s="1"/>
  <c r="AS30" i="15"/>
  <c r="AS9" i="20"/>
  <c r="AS10" i="20" s="1"/>
  <c r="U11" i="29"/>
  <c r="AS14" i="34"/>
  <c r="U14" i="35"/>
  <c r="AS40" i="17"/>
  <c r="AS41" i="17" s="1"/>
  <c r="AQ27" i="31"/>
  <c r="AQ16" i="22"/>
  <c r="AR24" i="34"/>
  <c r="AG26" i="34"/>
  <c r="Q15" i="35"/>
  <c r="AT53" i="12"/>
  <c r="AT54" i="12" s="1"/>
  <c r="AT11" i="11"/>
  <c r="AT12" i="11" s="1"/>
  <c r="AT23" i="10"/>
  <c r="AT24" i="10" s="1"/>
  <c r="AR25" i="34"/>
  <c r="AY21" i="34"/>
  <c r="AY12" i="18"/>
  <c r="W21" i="35"/>
  <c r="AS36" i="15"/>
  <c r="AH77" i="20"/>
  <c r="AH78" i="20" s="1"/>
  <c r="AH69" i="20"/>
  <c r="AS26" i="20"/>
  <c r="AY14" i="17"/>
  <c r="AY29" i="17"/>
  <c r="AT11" i="13"/>
  <c r="AT25" i="12"/>
  <c r="AF11" i="31"/>
  <c r="AF12" i="31" s="1"/>
  <c r="AF22" i="9" s="1"/>
  <c r="AF24" i="9" s="1"/>
  <c r="AF9" i="8"/>
  <c r="AG11" i="9"/>
  <c r="AR17" i="31"/>
  <c r="AS11" i="16"/>
  <c r="AS14" i="31"/>
  <c r="AT24" i="11"/>
  <c r="L14" i="24"/>
  <c r="O14" i="33"/>
  <c r="U14" i="32"/>
  <c r="AS29" i="13"/>
  <c r="AS31" i="13" s="1"/>
  <c r="AS14" i="13"/>
  <c r="AS13" i="28" l="1"/>
  <c r="AS14" i="28" s="1"/>
  <c r="U13" i="29"/>
  <c r="AS39" i="16"/>
  <c r="AS40" i="16" s="1"/>
  <c r="AS15" i="31"/>
  <c r="AT28" i="15"/>
  <c r="U15" i="32"/>
  <c r="O15" i="33"/>
  <c r="L15" i="24"/>
  <c r="AT16" i="37"/>
  <c r="AT63" i="12"/>
  <c r="AT65" i="12" s="1"/>
  <c r="AT71" i="12"/>
  <c r="AT73" i="12" s="1"/>
  <c r="AS46" i="17"/>
  <c r="AS47" i="17" s="1"/>
  <c r="AS33" i="17"/>
  <c r="AS42" i="17"/>
  <c r="AR21" i="28"/>
  <c r="AR22" i="28" s="1"/>
  <c r="AY18" i="34"/>
  <c r="W18" i="35"/>
  <c r="AG29" i="34"/>
  <c r="Q26" i="35"/>
  <c r="AT28" i="13"/>
  <c r="AS32" i="13"/>
  <c r="AS49" i="19"/>
  <c r="AS51" i="19" s="1"/>
  <c r="AS36" i="19" s="1"/>
  <c r="AT37" i="19" s="1"/>
  <c r="AS30" i="19"/>
  <c r="AS32" i="19" s="1"/>
  <c r="AS27" i="18"/>
  <c r="AS28" i="18" s="1"/>
  <c r="AS40" i="18"/>
  <c r="AS41" i="18" s="1"/>
  <c r="AH11" i="34"/>
  <c r="AH12" i="34" s="1"/>
  <c r="AT10" i="37"/>
  <c r="AU20" i="10"/>
  <c r="AT24" i="12"/>
  <c r="AT26" i="12" s="1"/>
  <c r="AT31" i="12" s="1"/>
  <c r="AT33" i="12" s="1"/>
  <c r="AS20" i="20"/>
  <c r="AS21" i="20" s="1"/>
  <c r="AS34" i="20" s="1"/>
  <c r="AS14" i="20"/>
  <c r="AS15" i="20" s="1"/>
  <c r="AU28" i="16"/>
  <c r="AU14" i="16"/>
  <c r="AF23" i="31"/>
  <c r="AF15" i="22"/>
  <c r="AF17" i="22" s="1"/>
  <c r="AF21" i="22" s="1"/>
  <c r="AH20" i="31"/>
  <c r="AH21" i="31" s="1"/>
  <c r="AH23" i="9" s="1"/>
  <c r="AI75" i="20"/>
  <c r="AT16" i="19"/>
  <c r="AT17" i="19" s="1"/>
  <c r="AT20" i="15"/>
  <c r="AT42" i="15"/>
  <c r="AT25" i="11"/>
  <c r="AT17" i="37" l="1"/>
  <c r="AU70" i="12"/>
  <c r="AT17" i="11"/>
  <c r="AT18" i="11" s="1"/>
  <c r="AS9" i="31"/>
  <c r="L9" i="24"/>
  <c r="O9" i="33"/>
  <c r="U9" i="32"/>
  <c r="AR37" i="9"/>
  <c r="AR38" i="9" s="1"/>
  <c r="AT15" i="37"/>
  <c r="AU60" i="12"/>
  <c r="AS19" i="31"/>
  <c r="AT29" i="19"/>
  <c r="L19" i="24"/>
  <c r="O19" i="33"/>
  <c r="U19" i="32"/>
  <c r="AT21" i="19"/>
  <c r="AT21" i="15"/>
  <c r="AV22" i="15" s="1"/>
  <c r="AT43" i="15"/>
  <c r="AT45" i="15" s="1"/>
  <c r="AS25" i="20"/>
  <c r="AS27" i="20" s="1"/>
  <c r="AS39" i="20"/>
  <c r="AH15" i="34"/>
  <c r="AS16" i="28"/>
  <c r="U16" i="29"/>
  <c r="AS45" i="16"/>
  <c r="AS46" i="16" s="1"/>
  <c r="AS41" i="16"/>
  <c r="AS32" i="16"/>
  <c r="AT31" i="19"/>
  <c r="AT38" i="19"/>
  <c r="AU20" i="34"/>
  <c r="AI66" i="20"/>
  <c r="AI68" i="20" s="1"/>
  <c r="AT11" i="37"/>
  <c r="AT20" i="17"/>
  <c r="AT22" i="17" s="1"/>
  <c r="AT13" i="15"/>
  <c r="AT14" i="15" s="1"/>
  <c r="AT21" i="13"/>
  <c r="AT23" i="13" s="1"/>
  <c r="AT48" i="12"/>
  <c r="AT50" i="12" s="1"/>
  <c r="AT17" i="9"/>
  <c r="AT18" i="9" s="1"/>
  <c r="AT39" i="12"/>
  <c r="AZ41" i="12" s="1"/>
  <c r="AG12" i="9"/>
  <c r="AG13" i="9" s="1"/>
  <c r="Q29" i="35"/>
  <c r="AS34" i="17"/>
  <c r="AS35" i="17" s="1"/>
  <c r="AS13" i="17" s="1"/>
  <c r="AS15" i="17" s="1"/>
  <c r="AS48" i="17"/>
  <c r="U14" i="29"/>
  <c r="AS29" i="18"/>
  <c r="AS14" i="18"/>
  <c r="AU28" i="10"/>
  <c r="AS33" i="18"/>
  <c r="AS42" i="18"/>
  <c r="AS46" i="18"/>
  <c r="AS47" i="18" s="1"/>
  <c r="AV8" i="34" l="1"/>
  <c r="AV44" i="15"/>
  <c r="V8" i="35"/>
  <c r="AS16" i="31"/>
  <c r="AT11" i="17"/>
  <c r="U16" i="32"/>
  <c r="O16" i="33"/>
  <c r="L16" i="24"/>
  <c r="AT17" i="34"/>
  <c r="AT12" i="17"/>
  <c r="AT27" i="17"/>
  <c r="AZ28" i="17" s="1"/>
  <c r="AT10" i="34"/>
  <c r="AU27" i="10"/>
  <c r="AU29" i="10" s="1"/>
  <c r="AT10" i="31"/>
  <c r="AU41" i="15"/>
  <c r="AT8" i="28"/>
  <c r="AT11" i="28" s="1"/>
  <c r="AT19" i="16"/>
  <c r="AT21" i="16" s="1"/>
  <c r="AT26" i="11"/>
  <c r="AT27" i="11" s="1"/>
  <c r="AS48" i="18"/>
  <c r="AS34" i="18"/>
  <c r="AS35" i="18" s="1"/>
  <c r="AS13" i="18" s="1"/>
  <c r="AS15" i="18" s="1"/>
  <c r="AI77" i="20"/>
  <c r="AI78" i="20" s="1"/>
  <c r="AI69" i="20"/>
  <c r="AT29" i="15"/>
  <c r="AT10" i="12"/>
  <c r="AT11" i="12" s="1"/>
  <c r="AR25" i="31"/>
  <c r="AS36" i="9"/>
  <c r="AR28" i="9"/>
  <c r="AR30" i="9" s="1"/>
  <c r="AS22" i="34"/>
  <c r="U22" i="35"/>
  <c r="AS18" i="28"/>
  <c r="U18" i="29"/>
  <c r="AT12" i="37"/>
  <c r="AT12" i="13"/>
  <c r="AT13" i="13" s="1"/>
  <c r="AU47" i="12"/>
  <c r="AS17" i="28"/>
  <c r="U17" i="29"/>
  <c r="AH26" i="34"/>
  <c r="AZ13" i="37"/>
  <c r="AZ20" i="18"/>
  <c r="AZ22" i="18" s="1"/>
  <c r="AZ61" i="12"/>
  <c r="AZ49" i="12"/>
  <c r="AS23" i="34"/>
  <c r="U23" i="35"/>
  <c r="AT8" i="31"/>
  <c r="AU20" i="13"/>
  <c r="AS47" i="16"/>
  <c r="AS33" i="16"/>
  <c r="AS34" i="16" s="1"/>
  <c r="AS13" i="16" s="1"/>
  <c r="AS15" i="16" s="1"/>
  <c r="AG11" i="31"/>
  <c r="AG12" i="31" s="1"/>
  <c r="AG9" i="8"/>
  <c r="AH11" i="9"/>
  <c r="M11" i="33"/>
  <c r="Q11" i="32"/>
  <c r="K11" i="24"/>
  <c r="AT32" i="15"/>
  <c r="AT15" i="15"/>
  <c r="AS40" i="20"/>
  <c r="AS41" i="20" s="1"/>
  <c r="AS46" i="20" s="1"/>
  <c r="AS47" i="20" s="1"/>
  <c r="AS35" i="20"/>
  <c r="AS36" i="20" s="1"/>
  <c r="AT33" i="20" s="1"/>
  <c r="AT48" i="19"/>
  <c r="AS18" i="31" l="1"/>
  <c r="AT11" i="18"/>
  <c r="L18" i="24"/>
  <c r="U18" i="32"/>
  <c r="O18" i="33"/>
  <c r="AS76" i="20"/>
  <c r="AS81" i="20"/>
  <c r="AS48" i="20"/>
  <c r="AS17" i="31"/>
  <c r="AT11" i="16"/>
  <c r="L17" i="24"/>
  <c r="U17" i="32"/>
  <c r="O17" i="33"/>
  <c r="AT40" i="17"/>
  <c r="AT41" i="17" s="1"/>
  <c r="AU53" i="12"/>
  <c r="AU54" i="12" s="1"/>
  <c r="AU11" i="11"/>
  <c r="AU12" i="11" s="1"/>
  <c r="AU23" i="10"/>
  <c r="AU24" i="10" s="1"/>
  <c r="AT26" i="20"/>
  <c r="AH29" i="34"/>
  <c r="AT14" i="31"/>
  <c r="AU24" i="11"/>
  <c r="AZ29" i="17"/>
  <c r="AZ14" i="17"/>
  <c r="AT9" i="19"/>
  <c r="AT11" i="19" s="1"/>
  <c r="AT22" i="19" s="1"/>
  <c r="AT23" i="19" s="1"/>
  <c r="AT30" i="15"/>
  <c r="AT36" i="15" s="1"/>
  <c r="AI11" i="34"/>
  <c r="AI12" i="34" s="1"/>
  <c r="AT19" i="34"/>
  <c r="AT26" i="16"/>
  <c r="AV27" i="16" s="1"/>
  <c r="AT12" i="16"/>
  <c r="AT14" i="34"/>
  <c r="AS19" i="28"/>
  <c r="AR27" i="31"/>
  <c r="AR16" i="22"/>
  <c r="AI20" i="31"/>
  <c r="AI21" i="31" s="1"/>
  <c r="AI23" i="9" s="1"/>
  <c r="AJ75" i="20"/>
  <c r="AT9" i="20"/>
  <c r="AT10" i="20" s="1"/>
  <c r="AU11" i="13"/>
  <c r="AG22" i="9"/>
  <c r="AG24" i="9" s="1"/>
  <c r="M12" i="33"/>
  <c r="Q12" i="32"/>
  <c r="K12" i="24"/>
  <c r="AS24" i="34"/>
  <c r="U24" i="35"/>
  <c r="AZ21" i="34"/>
  <c r="AZ12" i="18"/>
  <c r="AU25" i="12"/>
  <c r="AT14" i="13"/>
  <c r="AT29" i="13"/>
  <c r="AT31" i="13" s="1"/>
  <c r="AS25" i="34"/>
  <c r="U25" i="35"/>
  <c r="AT15" i="31" l="1"/>
  <c r="AU28" i="15"/>
  <c r="AI15" i="34"/>
  <c r="AU16" i="37"/>
  <c r="AU63" i="12"/>
  <c r="AU65" i="12" s="1"/>
  <c r="AU71" i="12"/>
  <c r="AU73" i="12" s="1"/>
  <c r="AS21" i="28"/>
  <c r="AS22" i="28" s="1"/>
  <c r="U21" i="29"/>
  <c r="AS82" i="20"/>
  <c r="U19" i="29"/>
  <c r="AT49" i="19"/>
  <c r="AT51" i="19" s="1"/>
  <c r="AT36" i="19" s="1"/>
  <c r="AU37" i="19" s="1"/>
  <c r="AT30" i="19"/>
  <c r="AT32" i="19" s="1"/>
  <c r="AH12" i="9"/>
  <c r="AH13" i="9" s="1"/>
  <c r="AT46" i="17"/>
  <c r="AT47" i="17" s="1"/>
  <c r="AT33" i="17"/>
  <c r="AT42" i="17"/>
  <c r="AV14" i="16"/>
  <c r="AV28" i="16"/>
  <c r="AZ18" i="34"/>
  <c r="AT14" i="20"/>
  <c r="AT15" i="20" s="1"/>
  <c r="AT20" i="20"/>
  <c r="AT21" i="20" s="1"/>
  <c r="AT34" i="20" s="1"/>
  <c r="AT32" i="13"/>
  <c r="AT9" i="31" s="1"/>
  <c r="AU28" i="13"/>
  <c r="AU10" i="37"/>
  <c r="AU24" i="12"/>
  <c r="AU26" i="12" s="1"/>
  <c r="AU31" i="12" s="1"/>
  <c r="AU33" i="12" s="1"/>
  <c r="AV20" i="10"/>
  <c r="AT39" i="16"/>
  <c r="AT40" i="16" s="1"/>
  <c r="AT27" i="18"/>
  <c r="AT28" i="18" s="1"/>
  <c r="AT40" i="18"/>
  <c r="AT41" i="18" s="1"/>
  <c r="AG23" i="31"/>
  <c r="AG15" i="22"/>
  <c r="AG17" i="22" s="1"/>
  <c r="AG21" i="22" s="1"/>
  <c r="Q23" i="32"/>
  <c r="M23" i="33"/>
  <c r="K23" i="24"/>
  <c r="AT13" i="28"/>
  <c r="AT14" i="28" s="1"/>
  <c r="AJ66" i="20"/>
  <c r="AJ68" i="20" s="1"/>
  <c r="AU16" i="19"/>
  <c r="AU17" i="19" s="1"/>
  <c r="AU42" i="15"/>
  <c r="AU20" i="15"/>
  <c r="AU25" i="11"/>
  <c r="AV28" i="10" l="1"/>
  <c r="AT39" i="20"/>
  <c r="AT25" i="20"/>
  <c r="AT27" i="20" s="1"/>
  <c r="AT34" i="17"/>
  <c r="AT35" i="17" s="1"/>
  <c r="AT13" i="17" s="1"/>
  <c r="AT15" i="17" s="1"/>
  <c r="AT48" i="17"/>
  <c r="AU15" i="37"/>
  <c r="AV60" i="12"/>
  <c r="AU11" i="37"/>
  <c r="AU20" i="17"/>
  <c r="AU22" i="17" s="1"/>
  <c r="AU21" i="13"/>
  <c r="AU23" i="13" s="1"/>
  <c r="AU13" i="15"/>
  <c r="AU14" i="15" s="1"/>
  <c r="AU39" i="12"/>
  <c r="BA41" i="12" s="1"/>
  <c r="AU48" i="12"/>
  <c r="AU50" i="12" s="1"/>
  <c r="AU17" i="9"/>
  <c r="AU18" i="9" s="1"/>
  <c r="AS37" i="9"/>
  <c r="AS38" i="9" s="1"/>
  <c r="U22" i="29"/>
  <c r="AJ77" i="20"/>
  <c r="AJ78" i="20" s="1"/>
  <c r="AJ69" i="20"/>
  <c r="AH11" i="31"/>
  <c r="AH12" i="31" s="1"/>
  <c r="AH22" i="9" s="1"/>
  <c r="AH24" i="9" s="1"/>
  <c r="AH9" i="8"/>
  <c r="AI11" i="9"/>
  <c r="AT33" i="18"/>
  <c r="AT46" i="18"/>
  <c r="AT47" i="18" s="1"/>
  <c r="AT42" i="18"/>
  <c r="AT29" i="18"/>
  <c r="AT14" i="18"/>
  <c r="AT19" i="31"/>
  <c r="AU29" i="19"/>
  <c r="AI26" i="34"/>
  <c r="AW22" i="15"/>
  <c r="AU21" i="19"/>
  <c r="AU43" i="15"/>
  <c r="AU45" i="15" s="1"/>
  <c r="AU21" i="15"/>
  <c r="AT16" i="28"/>
  <c r="AU31" i="19"/>
  <c r="AU38" i="19"/>
  <c r="AV20" i="34"/>
  <c r="V20" i="35"/>
  <c r="AT41" i="16"/>
  <c r="AT32" i="16"/>
  <c r="AT45" i="16"/>
  <c r="AT46" i="16" s="1"/>
  <c r="AU17" i="37"/>
  <c r="AV70" i="12"/>
  <c r="AU17" i="11"/>
  <c r="AU18" i="11" s="1"/>
  <c r="AU10" i="31" l="1"/>
  <c r="AV41" i="15"/>
  <c r="AT16" i="31"/>
  <c r="AU11" i="17"/>
  <c r="AU48" i="19"/>
  <c r="AU29" i="15"/>
  <c r="AU10" i="12"/>
  <c r="AU11" i="12" s="1"/>
  <c r="AJ11" i="34"/>
  <c r="AJ12" i="34" s="1"/>
  <c r="R11" i="35"/>
  <c r="AU12" i="37"/>
  <c r="AU12" i="13"/>
  <c r="AU13" i="13" s="1"/>
  <c r="AV47" i="12"/>
  <c r="AT23" i="34"/>
  <c r="AT47" i="16"/>
  <c r="AT33" i="16"/>
  <c r="AT34" i="16" s="1"/>
  <c r="AT13" i="16" s="1"/>
  <c r="AT15" i="16" s="1"/>
  <c r="AU10" i="34"/>
  <c r="AT18" i="28"/>
  <c r="AJ20" i="31"/>
  <c r="AJ21" i="31" s="1"/>
  <c r="AK75" i="20"/>
  <c r="R20" i="32"/>
  <c r="BA13" i="37"/>
  <c r="BA20" i="18"/>
  <c r="BA22" i="18" s="1"/>
  <c r="BA61" i="12"/>
  <c r="BA49" i="12"/>
  <c r="AW8" i="34"/>
  <c r="AW44" i="15"/>
  <c r="AT48" i="18"/>
  <c r="AT34" i="18"/>
  <c r="AT35" i="18" s="1"/>
  <c r="AT13" i="18" s="1"/>
  <c r="AT15" i="18" s="1"/>
  <c r="AU15" i="15"/>
  <c r="AU32" i="15"/>
  <c r="AT35" i="20"/>
  <c r="AT36" i="20" s="1"/>
  <c r="AU33" i="20" s="1"/>
  <c r="AT40" i="20"/>
  <c r="AT41" i="20" s="1"/>
  <c r="AT46" i="20" s="1"/>
  <c r="AT47" i="20" s="1"/>
  <c r="AT17" i="28"/>
  <c r="AT19" i="28" s="1"/>
  <c r="AT22" i="34"/>
  <c r="AS25" i="31"/>
  <c r="AT36" i="9"/>
  <c r="AS28" i="9"/>
  <c r="AS30" i="9" s="1"/>
  <c r="U25" i="32"/>
  <c r="L25" i="24"/>
  <c r="O25" i="33"/>
  <c r="AU8" i="31"/>
  <c r="AV20" i="13"/>
  <c r="AU17" i="34"/>
  <c r="AU27" i="17"/>
  <c r="BA28" i="17" s="1"/>
  <c r="AU12" i="17"/>
  <c r="AU8" i="28"/>
  <c r="AU11" i="28" s="1"/>
  <c r="AU19" i="16"/>
  <c r="AU21" i="16" s="1"/>
  <c r="AU26" i="11"/>
  <c r="AU27" i="11" s="1"/>
  <c r="AI29" i="34"/>
  <c r="AH23" i="31"/>
  <c r="AH15" i="22"/>
  <c r="AH17" i="22" s="1"/>
  <c r="AH21" i="22" s="1"/>
  <c r="AV27" i="10"/>
  <c r="AV29" i="10" s="1"/>
  <c r="AK66" i="20" l="1"/>
  <c r="AK68" i="20" s="1"/>
  <c r="AU9" i="19"/>
  <c r="AU11" i="19" s="1"/>
  <c r="AU22" i="19" s="1"/>
  <c r="AU23" i="19" s="1"/>
  <c r="AU30" i="15"/>
  <c r="AU14" i="34"/>
  <c r="AJ23" i="9"/>
  <c r="R21" i="32"/>
  <c r="AV25" i="12"/>
  <c r="AU36" i="15"/>
  <c r="AU14" i="13"/>
  <c r="AU29" i="13"/>
  <c r="AU31" i="13" s="1"/>
  <c r="AU14" i="31"/>
  <c r="AV24" i="11"/>
  <c r="AS27" i="31"/>
  <c r="AS16" i="22"/>
  <c r="O27" i="33"/>
  <c r="L27" i="24"/>
  <c r="U27" i="32"/>
  <c r="AU19" i="34"/>
  <c r="AU26" i="16"/>
  <c r="AW27" i="16" s="1"/>
  <c r="AU12" i="16"/>
  <c r="AT25" i="34"/>
  <c r="BA29" i="17"/>
  <c r="BA14" i="17"/>
  <c r="AI12" i="9"/>
  <c r="AI13" i="9" s="1"/>
  <c r="AU9" i="20"/>
  <c r="AU10" i="20" s="1"/>
  <c r="AT76" i="20"/>
  <c r="AT81" i="20"/>
  <c r="AT48" i="20"/>
  <c r="AT24" i="34"/>
  <c r="AU40" i="17"/>
  <c r="AU41" i="17" s="1"/>
  <c r="AV11" i="13"/>
  <c r="AT18" i="31"/>
  <c r="AU11" i="18"/>
  <c r="AT82" i="20"/>
  <c r="BA21" i="34"/>
  <c r="BA12" i="18"/>
  <c r="AT17" i="31"/>
  <c r="AU11" i="16"/>
  <c r="AV53" i="12"/>
  <c r="AV54" i="12" s="1"/>
  <c r="AV11" i="11"/>
  <c r="AV12" i="11" s="1"/>
  <c r="AV23" i="10"/>
  <c r="AV24" i="10" s="1"/>
  <c r="AU26" i="20"/>
  <c r="AJ15" i="34"/>
  <c r="R12" i="35"/>
  <c r="AU13" i="28" l="1"/>
  <c r="AU14" i="28" s="1"/>
  <c r="AI11" i="31"/>
  <c r="AI12" i="31" s="1"/>
  <c r="AI22" i="9" s="1"/>
  <c r="AI24" i="9" s="1"/>
  <c r="AJ11" i="9"/>
  <c r="AI9" i="8"/>
  <c r="AJ26" i="34"/>
  <c r="R15" i="35"/>
  <c r="AU15" i="31"/>
  <c r="AV28" i="15"/>
  <c r="AU46" i="17"/>
  <c r="AU47" i="17" s="1"/>
  <c r="AU33" i="17"/>
  <c r="AU42" i="17"/>
  <c r="AV10" i="37"/>
  <c r="AV24" i="12"/>
  <c r="AV26" i="12" s="1"/>
  <c r="AV31" i="12" s="1"/>
  <c r="AV33" i="12" s="1"/>
  <c r="AW20" i="10"/>
  <c r="V10" i="38"/>
  <c r="BA18" i="34"/>
  <c r="AU40" i="18"/>
  <c r="AU41" i="18" s="1"/>
  <c r="AU27" i="18"/>
  <c r="AU28" i="18" s="1"/>
  <c r="AU20" i="20"/>
  <c r="AU21" i="20" s="1"/>
  <c r="AU34" i="20" s="1"/>
  <c r="AU14" i="20"/>
  <c r="AU15" i="20" s="1"/>
  <c r="AU49" i="19"/>
  <c r="AU51" i="19" s="1"/>
  <c r="AU36" i="19" s="1"/>
  <c r="AV37" i="19" s="1"/>
  <c r="AU30" i="19"/>
  <c r="AU32" i="19" s="1"/>
  <c r="AV16" i="19"/>
  <c r="AV17" i="19" s="1"/>
  <c r="AV42" i="15"/>
  <c r="AV20" i="15"/>
  <c r="AV25" i="11"/>
  <c r="AV16" i="37"/>
  <c r="AV63" i="12"/>
  <c r="AV65" i="12" s="1"/>
  <c r="AV71" i="12"/>
  <c r="AV73" i="12" s="1"/>
  <c r="V16" i="38"/>
  <c r="AU39" i="16"/>
  <c r="AU40" i="16" s="1"/>
  <c r="AT21" i="28"/>
  <c r="AT22" i="28" s="1"/>
  <c r="AW28" i="16"/>
  <c r="AW14" i="16"/>
  <c r="AK77" i="20"/>
  <c r="AK78" i="20" s="1"/>
  <c r="AK69" i="20"/>
  <c r="AU32" i="13"/>
  <c r="AU9" i="31" s="1"/>
  <c r="AV28" i="13"/>
  <c r="AV21" i="19" l="1"/>
  <c r="AV43" i="15"/>
  <c r="AV21" i="15"/>
  <c r="AX22" i="15" s="1"/>
  <c r="AU48" i="17"/>
  <c r="AU34" i="17"/>
  <c r="AU35" i="17" s="1"/>
  <c r="AU13" i="17" s="1"/>
  <c r="AU15" i="17" s="1"/>
  <c r="AV31" i="19"/>
  <c r="AV38" i="19"/>
  <c r="AI23" i="31"/>
  <c r="AI15" i="22"/>
  <c r="AI17" i="22" s="1"/>
  <c r="AI21" i="22" s="1"/>
  <c r="AV17" i="37"/>
  <c r="AW70" i="12"/>
  <c r="AV17" i="11"/>
  <c r="AV18" i="11" s="1"/>
  <c r="V17" i="38"/>
  <c r="AV15" i="37"/>
  <c r="AW60" i="12"/>
  <c r="V15" i="38"/>
  <c r="AU19" i="31"/>
  <c r="AV29" i="19"/>
  <c r="AK11" i="34"/>
  <c r="AK12" i="34" s="1"/>
  <c r="AU39" i="20"/>
  <c r="AU25" i="20"/>
  <c r="AU27" i="20" s="1"/>
  <c r="AW28" i="10"/>
  <c r="AU45" i="16"/>
  <c r="AU46" i="16" s="1"/>
  <c r="AU32" i="16"/>
  <c r="AU41" i="16"/>
  <c r="AU29" i="18"/>
  <c r="AU14" i="18"/>
  <c r="AT37" i="9"/>
  <c r="AT38" i="9" s="1"/>
  <c r="AK20" i="31"/>
  <c r="AK21" i="31" s="1"/>
  <c r="AK23" i="9" s="1"/>
  <c r="AL75" i="20"/>
  <c r="AV11" i="37"/>
  <c r="AV20" i="17"/>
  <c r="AV22" i="17" s="1"/>
  <c r="AV13" i="15"/>
  <c r="AV14" i="15" s="1"/>
  <c r="AV21" i="13"/>
  <c r="AV23" i="13" s="1"/>
  <c r="AV39" i="12"/>
  <c r="BB41" i="12" s="1"/>
  <c r="AV48" i="12"/>
  <c r="AV50" i="12" s="1"/>
  <c r="AV17" i="9"/>
  <c r="AV18" i="9" s="1"/>
  <c r="V11" i="38"/>
  <c r="AW20" i="34"/>
  <c r="AV45" i="15"/>
  <c r="AU33" i="18"/>
  <c r="AU46" i="18"/>
  <c r="AU47" i="18" s="1"/>
  <c r="AU42" i="18"/>
  <c r="AU16" i="28"/>
  <c r="AJ29" i="34"/>
  <c r="R26" i="35"/>
  <c r="AU16" i="31" l="1"/>
  <c r="AV11" i="17"/>
  <c r="AU18" i="28"/>
  <c r="AJ12" i="9"/>
  <c r="AJ13" i="9" s="1"/>
  <c r="R29" i="35"/>
  <c r="AV10" i="31"/>
  <c r="AW41" i="15"/>
  <c r="V10" i="32"/>
  <c r="AV29" i="15"/>
  <c r="AV10" i="12"/>
  <c r="AV11" i="12" s="1"/>
  <c r="AV12" i="37"/>
  <c r="AV12" i="13"/>
  <c r="AV13" i="13" s="1"/>
  <c r="AW47" i="12"/>
  <c r="V12" i="38"/>
  <c r="AU40" i="20"/>
  <c r="AU41" i="20" s="1"/>
  <c r="AU46" i="20" s="1"/>
  <c r="AU47" i="20" s="1"/>
  <c r="AU35" i="20"/>
  <c r="AU36" i="20" s="1"/>
  <c r="AV33" i="20" s="1"/>
  <c r="BB13" i="37"/>
  <c r="BB20" i="18"/>
  <c r="BB22" i="18" s="1"/>
  <c r="BB61" i="12"/>
  <c r="BB49" i="12"/>
  <c r="X13" i="38"/>
  <c r="AU22" i="34"/>
  <c r="AU23" i="34"/>
  <c r="AX8" i="34"/>
  <c r="AX44" i="15"/>
  <c r="AV15" i="15"/>
  <c r="AV32" i="15"/>
  <c r="AT25" i="31"/>
  <c r="AT28" i="9"/>
  <c r="AT30" i="9" s="1"/>
  <c r="AU36" i="9"/>
  <c r="AU17" i="28"/>
  <c r="AU19" i="28" s="1"/>
  <c r="AW27" i="10"/>
  <c r="AW29" i="10" s="1"/>
  <c r="AV8" i="31"/>
  <c r="AW20" i="13"/>
  <c r="V8" i="32"/>
  <c r="AV17" i="34"/>
  <c r="AV27" i="17"/>
  <c r="BB28" i="17" s="1"/>
  <c r="AV12" i="17"/>
  <c r="V17" i="35"/>
  <c r="AU34" i="16"/>
  <c r="AU13" i="16" s="1"/>
  <c r="AU15" i="16" s="1"/>
  <c r="AU34" i="18"/>
  <c r="AU35" i="18" s="1"/>
  <c r="AU13" i="18" s="1"/>
  <c r="AU15" i="18" s="1"/>
  <c r="AU48" i="18"/>
  <c r="AU47" i="16"/>
  <c r="AU33" i="16"/>
  <c r="AK15" i="34"/>
  <c r="AV10" i="34"/>
  <c r="V10" i="35"/>
  <c r="AL66" i="20"/>
  <c r="AL68" i="20" s="1"/>
  <c r="AV48" i="19"/>
  <c r="AV8" i="28"/>
  <c r="AV11" i="28" s="1"/>
  <c r="AV19" i="16"/>
  <c r="AV21" i="16" s="1"/>
  <c r="AV26" i="11"/>
  <c r="AV27" i="11" s="1"/>
  <c r="V8" i="29"/>
  <c r="AU82" i="20" l="1"/>
  <c r="AU81" i="20"/>
  <c r="AU76" i="20"/>
  <c r="AU48" i="20"/>
  <c r="AU18" i="31"/>
  <c r="AV11" i="18"/>
  <c r="AV9" i="19"/>
  <c r="AV11" i="19" s="1"/>
  <c r="AV22" i="19" s="1"/>
  <c r="AV23" i="19" s="1"/>
  <c r="AV30" i="15"/>
  <c r="AV36" i="15" s="1"/>
  <c r="AJ11" i="31"/>
  <c r="AJ12" i="31" s="1"/>
  <c r="AJ9" i="8"/>
  <c r="AK11" i="9"/>
  <c r="R11" i="32"/>
  <c r="AV26" i="20"/>
  <c r="AU25" i="34"/>
  <c r="AU17" i="31"/>
  <c r="AV11" i="16"/>
  <c r="AW11" i="13"/>
  <c r="AL77" i="20"/>
  <c r="AL78" i="20" s="1"/>
  <c r="AL69" i="20"/>
  <c r="AT27" i="31"/>
  <c r="AT16" i="22"/>
  <c r="AW25" i="12"/>
  <c r="AV14" i="31"/>
  <c r="AW24" i="11"/>
  <c r="V14" i="32"/>
  <c r="AK26" i="34"/>
  <c r="AW53" i="12"/>
  <c r="AW54" i="12" s="1"/>
  <c r="AW11" i="11"/>
  <c r="AW12" i="11" s="1"/>
  <c r="AW23" i="10"/>
  <c r="AW24" i="10" s="1"/>
  <c r="AV29" i="13"/>
  <c r="AV31" i="13" s="1"/>
  <c r="AV14" i="13"/>
  <c r="AV40" i="17"/>
  <c r="AV41" i="17" s="1"/>
  <c r="AV19" i="34"/>
  <c r="AV12" i="16"/>
  <c r="AV26" i="16"/>
  <c r="AX27" i="16" s="1"/>
  <c r="V19" i="35"/>
  <c r="AV14" i="34"/>
  <c r="V14" i="35"/>
  <c r="AV9" i="20"/>
  <c r="AV10" i="20" s="1"/>
  <c r="V11" i="29"/>
  <c r="AU24" i="34"/>
  <c r="BB29" i="17"/>
  <c r="BB14" i="17"/>
  <c r="BB21" i="34"/>
  <c r="BB12" i="18"/>
  <c r="X21" i="35"/>
  <c r="AW10" i="37" l="1"/>
  <c r="AW24" i="12"/>
  <c r="AW26" i="12" s="1"/>
  <c r="AW31" i="12" s="1"/>
  <c r="AW33" i="12" s="1"/>
  <c r="AX20" i="10"/>
  <c r="AL11" i="34"/>
  <c r="AL12" i="34" s="1"/>
  <c r="AU21" i="28"/>
  <c r="AU22" i="28" s="1"/>
  <c r="AW16" i="19"/>
  <c r="AW17" i="19" s="1"/>
  <c r="AW42" i="15"/>
  <c r="AW20" i="15"/>
  <c r="AW25" i="11"/>
  <c r="AL20" i="31"/>
  <c r="AL21" i="31" s="1"/>
  <c r="AL23" i="9" s="1"/>
  <c r="AM75" i="20"/>
  <c r="AW16" i="37"/>
  <c r="AW63" i="12"/>
  <c r="AW65" i="12" s="1"/>
  <c r="AW71" i="12"/>
  <c r="AW73" i="12" s="1"/>
  <c r="AJ22" i="9"/>
  <c r="AJ24" i="9" s="1"/>
  <c r="R12" i="32"/>
  <c r="AV15" i="31"/>
  <c r="AW28" i="15"/>
  <c r="V15" i="32"/>
  <c r="AV33" i="17"/>
  <c r="AV42" i="17"/>
  <c r="AV46" i="17"/>
  <c r="AV47" i="17" s="1"/>
  <c r="AV39" i="16"/>
  <c r="AV40" i="16" s="1"/>
  <c r="AV49" i="19"/>
  <c r="AV51" i="19" s="1"/>
  <c r="AV36" i="19" s="1"/>
  <c r="AW37" i="19" s="1"/>
  <c r="AV30" i="19"/>
  <c r="AV32" i="19" s="1"/>
  <c r="BB18" i="34"/>
  <c r="X18" i="35"/>
  <c r="AV20" i="20"/>
  <c r="AV21" i="20" s="1"/>
  <c r="AV34" i="20" s="1"/>
  <c r="AV14" i="20"/>
  <c r="AV15" i="20" s="1"/>
  <c r="AV13" i="28"/>
  <c r="AV14" i="28" s="1"/>
  <c r="V13" i="29"/>
  <c r="AK29" i="34"/>
  <c r="AV27" i="18"/>
  <c r="AV28" i="18" s="1"/>
  <c r="AV40" i="18"/>
  <c r="AV41" i="18" s="1"/>
  <c r="AX14" i="16"/>
  <c r="AX28" i="16"/>
  <c r="AV32" i="13"/>
  <c r="AW28" i="13"/>
  <c r="AU37" i="9" l="1"/>
  <c r="AU38" i="9" s="1"/>
  <c r="AW17" i="37"/>
  <c r="AX70" i="12"/>
  <c r="AW17" i="11"/>
  <c r="AW18" i="11" s="1"/>
  <c r="AL15" i="34"/>
  <c r="AW15" i="37"/>
  <c r="AX60" i="12"/>
  <c r="AV9" i="31"/>
  <c r="V9" i="32"/>
  <c r="AV19" i="31"/>
  <c r="AW29" i="19"/>
  <c r="V19" i="32"/>
  <c r="AV33" i="18"/>
  <c r="AV46" i="18"/>
  <c r="AV47" i="18" s="1"/>
  <c r="AV42" i="18"/>
  <c r="AW31" i="19"/>
  <c r="AW38" i="19"/>
  <c r="AV29" i="18"/>
  <c r="AV14" i="18"/>
  <c r="V14" i="29"/>
  <c r="AW21" i="19"/>
  <c r="AW43" i="15"/>
  <c r="AW45" i="15" s="1"/>
  <c r="AW21" i="15"/>
  <c r="AY22" i="15" s="1"/>
  <c r="AX28" i="10"/>
  <c r="AV39" i="20"/>
  <c r="AV25" i="20"/>
  <c r="AV27" i="20" s="1"/>
  <c r="AV41" i="16"/>
  <c r="AV32" i="16"/>
  <c r="AV45" i="16"/>
  <c r="AV46" i="16" s="1"/>
  <c r="AW11" i="37"/>
  <c r="AW20" i="17"/>
  <c r="AW22" i="17" s="1"/>
  <c r="AW21" i="13"/>
  <c r="AW23" i="13" s="1"/>
  <c r="AW13" i="15"/>
  <c r="AW14" i="15" s="1"/>
  <c r="AW39" i="12"/>
  <c r="BC41" i="12" s="1"/>
  <c r="AW48" i="12"/>
  <c r="AW50" i="12" s="1"/>
  <c r="AW17" i="9"/>
  <c r="AW18" i="9" s="1"/>
  <c r="AV16" i="28"/>
  <c r="V16" i="29"/>
  <c r="AX20" i="34"/>
  <c r="AK12" i="9"/>
  <c r="AK13" i="9" s="1"/>
  <c r="AV48" i="17"/>
  <c r="AV34" i="17"/>
  <c r="AV35" i="17" s="1"/>
  <c r="AV13" i="17" s="1"/>
  <c r="AV15" i="17" s="1"/>
  <c r="AJ23" i="31"/>
  <c r="AJ15" i="22"/>
  <c r="AJ17" i="22" s="1"/>
  <c r="AJ21" i="22" s="1"/>
  <c r="R23" i="32"/>
  <c r="AM66" i="20"/>
  <c r="AM68" i="20" s="1"/>
  <c r="AY8" i="34" l="1"/>
  <c r="AY44" i="15"/>
  <c r="W8" i="35"/>
  <c r="AW12" i="37"/>
  <c r="AW12" i="13"/>
  <c r="AW13" i="13" s="1"/>
  <c r="AX47" i="12"/>
  <c r="AV17" i="28"/>
  <c r="V17" i="29"/>
  <c r="AV40" i="20"/>
  <c r="AV41" i="20" s="1"/>
  <c r="AV46" i="20" s="1"/>
  <c r="AV47" i="20" s="1"/>
  <c r="AV35" i="20"/>
  <c r="AV36" i="20" s="1"/>
  <c r="AW33" i="20" s="1"/>
  <c r="AV18" i="28"/>
  <c r="V18" i="29"/>
  <c r="AW10" i="31"/>
  <c r="AX41" i="15"/>
  <c r="AW15" i="15"/>
  <c r="AW32" i="15"/>
  <c r="AV34" i="18"/>
  <c r="AV48" i="18"/>
  <c r="AX27" i="10"/>
  <c r="AX29" i="10" s="1"/>
  <c r="AV16" i="31"/>
  <c r="AW11" i="17"/>
  <c r="V16" i="32"/>
  <c r="AV35" i="18"/>
  <c r="AV13" i="18" s="1"/>
  <c r="AV15" i="18" s="1"/>
  <c r="AW8" i="31"/>
  <c r="AX20" i="13"/>
  <c r="AW17" i="34"/>
  <c r="AW27" i="17"/>
  <c r="BC28" i="17" s="1"/>
  <c r="AW12" i="17"/>
  <c r="AW48" i="19"/>
  <c r="AL26" i="34"/>
  <c r="AK11" i="31"/>
  <c r="AK12" i="31" s="1"/>
  <c r="AK22" i="9" s="1"/>
  <c r="AK24" i="9" s="1"/>
  <c r="AL11" i="9"/>
  <c r="AK9" i="8"/>
  <c r="AV33" i="16"/>
  <c r="AV47" i="16"/>
  <c r="AV22" i="34"/>
  <c r="V22" i="35"/>
  <c r="AU25" i="31"/>
  <c r="AV36" i="9"/>
  <c r="AU28" i="9"/>
  <c r="AU30" i="9" s="1"/>
  <c r="BC13" i="37"/>
  <c r="BC20" i="18"/>
  <c r="BC22" i="18" s="1"/>
  <c r="BC61" i="12"/>
  <c r="BC49" i="12"/>
  <c r="AM69" i="20"/>
  <c r="AM77" i="20"/>
  <c r="AM78" i="20" s="1"/>
  <c r="AV23" i="34"/>
  <c r="V23" i="35"/>
  <c r="AW29" i="15"/>
  <c r="AW10" i="12"/>
  <c r="AW11" i="12" s="1"/>
  <c r="AV34" i="16"/>
  <c r="AV13" i="16" s="1"/>
  <c r="AV15" i="16" s="1"/>
  <c r="AW10" i="34"/>
  <c r="AW8" i="28"/>
  <c r="AW11" i="28" s="1"/>
  <c r="AW19" i="16"/>
  <c r="AW21" i="16" s="1"/>
  <c r="AW26" i="11"/>
  <c r="AW27" i="11" s="1"/>
  <c r="AV19" i="28" l="1"/>
  <c r="AV82" i="20" s="1"/>
  <c r="V19" i="29"/>
  <c r="AV81" i="20"/>
  <c r="AV48" i="20"/>
  <c r="AV76" i="20"/>
  <c r="AV17" i="31"/>
  <c r="AW11" i="16"/>
  <c r="V17" i="32"/>
  <c r="AM20" i="31"/>
  <c r="AM21" i="31" s="1"/>
  <c r="AN75" i="20"/>
  <c r="N20" i="33"/>
  <c r="S20" i="32"/>
  <c r="AU27" i="31"/>
  <c r="AU16" i="22"/>
  <c r="AV18" i="31"/>
  <c r="AW11" i="18"/>
  <c r="V18" i="32"/>
  <c r="AW26" i="20"/>
  <c r="AW9" i="19"/>
  <c r="AW11" i="19" s="1"/>
  <c r="AW22" i="19" s="1"/>
  <c r="AW23" i="19" s="1"/>
  <c r="AW30" i="15"/>
  <c r="AW36" i="15" s="1"/>
  <c r="AW14" i="34"/>
  <c r="AX25" i="12"/>
  <c r="AW19" i="34"/>
  <c r="AW26" i="16"/>
  <c r="AY27" i="16" s="1"/>
  <c r="AW12" i="16"/>
  <c r="AW40" i="17"/>
  <c r="AW41" i="17" s="1"/>
  <c r="AW29" i="13"/>
  <c r="AW31" i="13" s="1"/>
  <c r="AW14" i="13"/>
  <c r="AK23" i="31"/>
  <c r="AK15" i="22"/>
  <c r="AK17" i="22" s="1"/>
  <c r="AK21" i="22" s="1"/>
  <c r="BC29" i="17"/>
  <c r="BC14" i="17"/>
  <c r="AM11" i="34"/>
  <c r="AM12" i="34" s="1"/>
  <c r="S11" i="35"/>
  <c r="AL29" i="34"/>
  <c r="AX53" i="12"/>
  <c r="AX54" i="12" s="1"/>
  <c r="AX11" i="11"/>
  <c r="AX12" i="11" s="1"/>
  <c r="AX23" i="10"/>
  <c r="AX24" i="10" s="1"/>
  <c r="AW14" i="31"/>
  <c r="AX24" i="11"/>
  <c r="AW9" i="20"/>
  <c r="AW10" i="20" s="1"/>
  <c r="BC21" i="34"/>
  <c r="BC12" i="18"/>
  <c r="AX11" i="13"/>
  <c r="AV25" i="34"/>
  <c r="V25" i="35"/>
  <c r="AV24" i="34"/>
  <c r="V24" i="35"/>
  <c r="AW15" i="31" l="1"/>
  <c r="AX28" i="15"/>
  <c r="AX10" i="37"/>
  <c r="AX24" i="12"/>
  <c r="AX26" i="12" s="1"/>
  <c r="AX31" i="12" s="1"/>
  <c r="AX33" i="12" s="1"/>
  <c r="AY20" i="10"/>
  <c r="BC18" i="34"/>
  <c r="AW42" i="17"/>
  <c r="AW46" i="17"/>
  <c r="AW47" i="17" s="1"/>
  <c r="AW33" i="17"/>
  <c r="AW49" i="19"/>
  <c r="AW51" i="19" s="1"/>
  <c r="AW36" i="19" s="1"/>
  <c r="AX37" i="19" s="1"/>
  <c r="AW30" i="19"/>
  <c r="AW32" i="19" s="1"/>
  <c r="AV21" i="28"/>
  <c r="AV22" i="28" s="1"/>
  <c r="V21" i="29"/>
  <c r="AX16" i="19"/>
  <c r="AX17" i="19" s="1"/>
  <c r="AX42" i="15"/>
  <c r="AX20" i="15"/>
  <c r="AX25" i="11"/>
  <c r="AN66" i="20"/>
  <c r="AN68" i="20" s="1"/>
  <c r="AM23" i="9"/>
  <c r="N21" i="33"/>
  <c r="S21" i="32"/>
  <c r="AW14" i="20"/>
  <c r="AW15" i="20" s="1"/>
  <c r="AW20" i="20"/>
  <c r="AW21" i="20" s="1"/>
  <c r="AW34" i="20" s="1"/>
  <c r="AW40" i="18"/>
  <c r="AW41" i="18" s="1"/>
  <c r="AW27" i="18"/>
  <c r="AW28" i="18" s="1"/>
  <c r="AW32" i="13"/>
  <c r="AW9" i="31" s="1"/>
  <c r="AX28" i="13"/>
  <c r="AW39" i="16"/>
  <c r="AW40" i="16" s="1"/>
  <c r="AX16" i="37"/>
  <c r="AX71" i="12"/>
  <c r="AX73" i="12" s="1"/>
  <c r="AX63" i="12"/>
  <c r="AX65" i="12" s="1"/>
  <c r="AL12" i="9"/>
  <c r="AL13" i="9" s="1"/>
  <c r="AW13" i="28"/>
  <c r="AW14" i="28" s="1"/>
  <c r="AM15" i="34"/>
  <c r="S12" i="35"/>
  <c r="AY28" i="16"/>
  <c r="AY14" i="16"/>
  <c r="AW29" i="18" l="1"/>
  <c r="AW14" i="18"/>
  <c r="AN77" i="20"/>
  <c r="AN78" i="20" s="1"/>
  <c r="AN69" i="20"/>
  <c r="AV37" i="9"/>
  <c r="AV38" i="9" s="1"/>
  <c r="V22" i="29"/>
  <c r="AX15" i="37"/>
  <c r="AY60" i="12"/>
  <c r="AX17" i="37"/>
  <c r="AY70" i="12"/>
  <c r="AX17" i="11"/>
  <c r="AX18" i="11" s="1"/>
  <c r="AW19" i="31"/>
  <c r="AX29" i="19"/>
  <c r="AY28" i="10"/>
  <c r="AW39" i="20"/>
  <c r="AW25" i="20"/>
  <c r="AW27" i="20" s="1"/>
  <c r="AX31" i="19"/>
  <c r="AX38" i="19"/>
  <c r="AX11" i="37"/>
  <c r="AX20" i="17"/>
  <c r="AX22" i="17" s="1"/>
  <c r="AX13" i="15"/>
  <c r="AX14" i="15" s="1"/>
  <c r="AX21" i="13"/>
  <c r="AX23" i="13" s="1"/>
  <c r="AX39" i="12"/>
  <c r="BD41" i="12" s="1"/>
  <c r="AX48" i="12"/>
  <c r="AX50" i="12" s="1"/>
  <c r="AX17" i="9"/>
  <c r="AX18" i="9" s="1"/>
  <c r="AW32" i="16"/>
  <c r="AW45" i="16"/>
  <c r="AW46" i="16" s="1"/>
  <c r="AW41" i="16"/>
  <c r="AX45" i="15"/>
  <c r="AY20" i="34"/>
  <c r="W20" i="35"/>
  <c r="AX21" i="19"/>
  <c r="AX43" i="15"/>
  <c r="AX21" i="15"/>
  <c r="AZ22" i="15" s="1"/>
  <c r="AW48" i="17"/>
  <c r="AW34" i="17"/>
  <c r="AW35" i="17" s="1"/>
  <c r="AW13" i="17" s="1"/>
  <c r="AW15" i="17" s="1"/>
  <c r="AW33" i="18"/>
  <c r="AW46" i="18"/>
  <c r="AW47" i="18" s="1"/>
  <c r="AW42" i="18"/>
  <c r="AW16" i="28"/>
  <c r="AL11" i="31"/>
  <c r="AL12" i="31" s="1"/>
  <c r="AL22" i="9" s="1"/>
  <c r="AL24" i="9" s="1"/>
  <c r="AM11" i="9"/>
  <c r="AL9" i="8"/>
  <c r="AM26" i="34"/>
  <c r="S15" i="35"/>
  <c r="AW16" i="31" l="1"/>
  <c r="AX11" i="17"/>
  <c r="AX17" i="34"/>
  <c r="AX27" i="17"/>
  <c r="BD28" i="17" s="1"/>
  <c r="AX12" i="17"/>
  <c r="AX48" i="19"/>
  <c r="AW17" i="28"/>
  <c r="AM29" i="34"/>
  <c r="S26" i="35"/>
  <c r="AW47" i="16"/>
  <c r="AW33" i="16"/>
  <c r="AX29" i="15"/>
  <c r="AX10" i="12"/>
  <c r="AX11" i="12" s="1"/>
  <c r="AX8" i="28"/>
  <c r="AX11" i="28" s="1"/>
  <c r="AX19" i="16"/>
  <c r="AX21" i="16" s="1"/>
  <c r="AX26" i="11"/>
  <c r="AX27" i="11" s="1"/>
  <c r="AV25" i="31"/>
  <c r="AW36" i="9"/>
  <c r="AV28" i="9"/>
  <c r="AV30" i="9" s="1"/>
  <c r="V25" i="32"/>
  <c r="AX10" i="34"/>
  <c r="AW34" i="16"/>
  <c r="AW13" i="16" s="1"/>
  <c r="AW15" i="16" s="1"/>
  <c r="AX12" i="37"/>
  <c r="AY47" i="12"/>
  <c r="AX12" i="13"/>
  <c r="AX13" i="13" s="1"/>
  <c r="AW35" i="20"/>
  <c r="AW36" i="20" s="1"/>
  <c r="AX33" i="20" s="1"/>
  <c r="AW40" i="20"/>
  <c r="AN11" i="34"/>
  <c r="AN12" i="34" s="1"/>
  <c r="AX10" i="31"/>
  <c r="AY41" i="15"/>
  <c r="AW18" i="28"/>
  <c r="BD13" i="37"/>
  <c r="BD20" i="18"/>
  <c r="BD22" i="18" s="1"/>
  <c r="BD61" i="12"/>
  <c r="BD49" i="12"/>
  <c r="AW41" i="20"/>
  <c r="AW46" i="20" s="1"/>
  <c r="AW47" i="20" s="1"/>
  <c r="AN20" i="31"/>
  <c r="AN21" i="31" s="1"/>
  <c r="AN23" i="9" s="1"/>
  <c r="AO75" i="20"/>
  <c r="AZ8" i="34"/>
  <c r="AZ44" i="15"/>
  <c r="AX8" i="31"/>
  <c r="AY20" i="13"/>
  <c r="AY27" i="10"/>
  <c r="AY29" i="10" s="1"/>
  <c r="AW23" i="34"/>
  <c r="AL23" i="31"/>
  <c r="AL15" i="22"/>
  <c r="AL17" i="22" s="1"/>
  <c r="AL21" i="22" s="1"/>
  <c r="AW34" i="18"/>
  <c r="AW35" i="18" s="1"/>
  <c r="AW13" i="18" s="1"/>
  <c r="AW15" i="18" s="1"/>
  <c r="AW48" i="18"/>
  <c r="AX15" i="15"/>
  <c r="AX32" i="15"/>
  <c r="AW22" i="34"/>
  <c r="AY25" i="12" l="1"/>
  <c r="BD21" i="34"/>
  <c r="BD12" i="18"/>
  <c r="AW24" i="34"/>
  <c r="AW25" i="34"/>
  <c r="AW17" i="31"/>
  <c r="AX11" i="16"/>
  <c r="AW18" i="31"/>
  <c r="AX11" i="18"/>
  <c r="AO66" i="20"/>
  <c r="AO68" i="20" s="1"/>
  <c r="AN15" i="34"/>
  <c r="AX14" i="31"/>
  <c r="AY24" i="11"/>
  <c r="AM12" i="9"/>
  <c r="AM13" i="9" s="1"/>
  <c r="S29" i="35"/>
  <c r="AX19" i="34"/>
  <c r="AX12" i="16"/>
  <c r="AX26" i="16"/>
  <c r="AZ27" i="16" s="1"/>
  <c r="BD29" i="17"/>
  <c r="BD14" i="17"/>
  <c r="AY11" i="13"/>
  <c r="AW76" i="20"/>
  <c r="AW81" i="20"/>
  <c r="AW48" i="20"/>
  <c r="AX9" i="20"/>
  <c r="AX10" i="20" s="1"/>
  <c r="AX14" i="34"/>
  <c r="AY53" i="12"/>
  <c r="AY54" i="12" s="1"/>
  <c r="AY11" i="11"/>
  <c r="AY12" i="11" s="1"/>
  <c r="AY23" i="10"/>
  <c r="AY24" i="10" s="1"/>
  <c r="AX26" i="20"/>
  <c r="AX9" i="19"/>
  <c r="AX11" i="19" s="1"/>
  <c r="AX22" i="19" s="1"/>
  <c r="AX23" i="19" s="1"/>
  <c r="AX30" i="15"/>
  <c r="AX36" i="15" s="1"/>
  <c r="AX40" i="17"/>
  <c r="AX41" i="17" s="1"/>
  <c r="AX29" i="13"/>
  <c r="AX31" i="13" s="1"/>
  <c r="AX14" i="13"/>
  <c r="AV27" i="31"/>
  <c r="AV16" i="22"/>
  <c r="V27" i="32"/>
  <c r="AW19" i="28"/>
  <c r="AZ14" i="16" l="1"/>
  <c r="AZ28" i="16"/>
  <c r="AY16" i="37"/>
  <c r="AY71" i="12"/>
  <c r="AY73" i="12" s="1"/>
  <c r="AY63" i="12"/>
  <c r="AY65" i="12" s="1"/>
  <c r="W16" i="38"/>
  <c r="AY16" i="19"/>
  <c r="AY17" i="19" s="1"/>
  <c r="AY42" i="15"/>
  <c r="AY20" i="15"/>
  <c r="AY25" i="11"/>
  <c r="AX15" i="31"/>
  <c r="AY28" i="15"/>
  <c r="AX42" i="17"/>
  <c r="AX33" i="17"/>
  <c r="AX46" i="17"/>
  <c r="AX47" i="17" s="1"/>
  <c r="AO69" i="20"/>
  <c r="AO77" i="20"/>
  <c r="AO78" i="20" s="1"/>
  <c r="AW82" i="20"/>
  <c r="AX13" i="28"/>
  <c r="AX14" i="28" s="1"/>
  <c r="AX14" i="20"/>
  <c r="AX15" i="20" s="1"/>
  <c r="AX20" i="20"/>
  <c r="AX21" i="20" s="1"/>
  <c r="AX34" i="20" s="1"/>
  <c r="AM11" i="31"/>
  <c r="AM12" i="31" s="1"/>
  <c r="AN11" i="9"/>
  <c r="AM9" i="8"/>
  <c r="N11" i="33"/>
  <c r="S11" i="32"/>
  <c r="AX27" i="18"/>
  <c r="AX28" i="18" s="1"/>
  <c r="AX40" i="18"/>
  <c r="AX41" i="18" s="1"/>
  <c r="AN26" i="34"/>
  <c r="AX49" i="19"/>
  <c r="AX51" i="19" s="1"/>
  <c r="AX36" i="19" s="1"/>
  <c r="AY37" i="19" s="1"/>
  <c r="AX30" i="19"/>
  <c r="AX32" i="19" s="1"/>
  <c r="AY28" i="13"/>
  <c r="AX32" i="13"/>
  <c r="AX9" i="31" s="1"/>
  <c r="BD18" i="34"/>
  <c r="AW21" i="28"/>
  <c r="AW22" i="28" s="1"/>
  <c r="AY10" i="37"/>
  <c r="AY24" i="12"/>
  <c r="AY26" i="12" s="1"/>
  <c r="AY31" i="12" s="1"/>
  <c r="AY33" i="12" s="1"/>
  <c r="AZ20" i="10"/>
  <c r="P10" i="39"/>
  <c r="W10" i="38"/>
  <c r="AX39" i="16"/>
  <c r="AX40" i="16" s="1"/>
  <c r="AW37" i="9" l="1"/>
  <c r="AW38" i="9" s="1"/>
  <c r="AY38" i="19"/>
  <c r="AY31" i="19"/>
  <c r="AX48" i="17"/>
  <c r="AX34" i="17"/>
  <c r="AX35" i="17" s="1"/>
  <c r="AX13" i="17" s="1"/>
  <c r="AX15" i="17" s="1"/>
  <c r="AY21" i="19"/>
  <c r="AY43" i="15"/>
  <c r="AY45" i="15" s="1"/>
  <c r="AY21" i="15"/>
  <c r="BA22" i="15" s="1"/>
  <c r="AX16" i="28"/>
  <c r="AY15" i="37"/>
  <c r="AZ60" i="12"/>
  <c r="P15" i="39"/>
  <c r="W15" i="38"/>
  <c r="AM22" i="9"/>
  <c r="AM24" i="9" s="1"/>
  <c r="N12" i="33"/>
  <c r="S12" i="32"/>
  <c r="AY17" i="37"/>
  <c r="AZ70" i="12"/>
  <c r="AY17" i="11"/>
  <c r="AY18" i="11" s="1"/>
  <c r="W17" i="38"/>
  <c r="P17" i="39"/>
  <c r="AN29" i="34"/>
  <c r="AY11" i="37"/>
  <c r="AY20" i="17"/>
  <c r="AY22" i="17" s="1"/>
  <c r="AY13" i="15"/>
  <c r="AY14" i="15" s="1"/>
  <c r="AY21" i="13"/>
  <c r="AY23" i="13" s="1"/>
  <c r="AY39" i="12"/>
  <c r="BE41" i="12" s="1"/>
  <c r="AY48" i="12"/>
  <c r="AY50" i="12" s="1"/>
  <c r="AY17" i="9"/>
  <c r="AY18" i="9" s="1"/>
  <c r="W11" i="38"/>
  <c r="AZ28" i="10"/>
  <c r="AX46" i="18"/>
  <c r="AX47" i="18" s="1"/>
  <c r="AX42" i="18"/>
  <c r="AX33" i="18"/>
  <c r="AX39" i="20"/>
  <c r="AX25" i="20"/>
  <c r="AX27" i="20" s="1"/>
  <c r="AZ20" i="34"/>
  <c r="AX29" i="18"/>
  <c r="AX14" i="18"/>
  <c r="AO20" i="31"/>
  <c r="AO21" i="31" s="1"/>
  <c r="AO23" i="9" s="1"/>
  <c r="AP75" i="20"/>
  <c r="AX45" i="16"/>
  <c r="AX46" i="16" s="1"/>
  <c r="AX32" i="16"/>
  <c r="AX41" i="16"/>
  <c r="AX19" i="31"/>
  <c r="AY29" i="19"/>
  <c r="AO11" i="34"/>
  <c r="AO12" i="34" s="1"/>
  <c r="AX16" i="31" l="1"/>
  <c r="AY11" i="17"/>
  <c r="BA8" i="34"/>
  <c r="BA44" i="15"/>
  <c r="AY17" i="34"/>
  <c r="AY27" i="17"/>
  <c r="BE28" i="17" s="1"/>
  <c r="AY12" i="17"/>
  <c r="W17" i="35"/>
  <c r="AP66" i="20"/>
  <c r="AP68" i="20" s="1"/>
  <c r="AX35" i="20"/>
  <c r="AX36" i="20" s="1"/>
  <c r="AY33" i="20" s="1"/>
  <c r="AX40" i="20"/>
  <c r="AX41" i="20" s="1"/>
  <c r="AX46" i="20" s="1"/>
  <c r="AX47" i="20" s="1"/>
  <c r="AZ27" i="10"/>
  <c r="AZ29" i="10" s="1"/>
  <c r="AX23" i="34"/>
  <c r="AY10" i="34"/>
  <c r="W10" i="35"/>
  <c r="AX17" i="28"/>
  <c r="AX19" i="28" s="1"/>
  <c r="AX22" i="34"/>
  <c r="AX18" i="28"/>
  <c r="AY12" i="37"/>
  <c r="AZ47" i="12"/>
  <c r="AY12" i="13"/>
  <c r="AY13" i="13" s="1"/>
  <c r="W12" i="38"/>
  <c r="P12" i="39"/>
  <c r="AN12" i="9"/>
  <c r="AN13" i="9" s="1"/>
  <c r="AX48" i="18"/>
  <c r="AX34" i="18"/>
  <c r="AX35" i="18" s="1"/>
  <c r="AX13" i="18" s="1"/>
  <c r="AX15" i="18" s="1"/>
  <c r="BE13" i="37"/>
  <c r="BE20" i="18"/>
  <c r="BE22" i="18" s="1"/>
  <c r="BE49" i="12"/>
  <c r="BE61" i="12"/>
  <c r="Y13" i="38"/>
  <c r="AM23" i="31"/>
  <c r="AM15" i="22"/>
  <c r="AM17" i="22" s="1"/>
  <c r="AM21" i="22" s="1"/>
  <c r="S23" i="32"/>
  <c r="N23" i="33"/>
  <c r="AY48" i="19"/>
  <c r="AY29" i="15"/>
  <c r="AY10" i="12"/>
  <c r="AY11" i="12" s="1"/>
  <c r="AY10" i="31"/>
  <c r="AZ41" i="15"/>
  <c r="W10" i="32"/>
  <c r="P10" i="33"/>
  <c r="AY8" i="31"/>
  <c r="AZ20" i="13"/>
  <c r="P8" i="33"/>
  <c r="W8" i="32"/>
  <c r="AX47" i="16"/>
  <c r="AX33" i="16"/>
  <c r="AX34" i="16" s="1"/>
  <c r="AX13" i="16" s="1"/>
  <c r="AX15" i="16" s="1"/>
  <c r="AO15" i="34"/>
  <c r="AY32" i="15"/>
  <c r="AY15" i="15"/>
  <c r="AY8" i="28"/>
  <c r="AY11" i="28" s="1"/>
  <c r="AY19" i="16"/>
  <c r="AY21" i="16" s="1"/>
  <c r="AY26" i="11"/>
  <c r="AY27" i="11" s="1"/>
  <c r="W8" i="29"/>
  <c r="AW25" i="31"/>
  <c r="AX36" i="9"/>
  <c r="AW28" i="9"/>
  <c r="AW30" i="9" s="1"/>
  <c r="AX18" i="31" l="1"/>
  <c r="AY11" i="18"/>
  <c r="AX17" i="31"/>
  <c r="AY11" i="16"/>
  <c r="AZ53" i="12"/>
  <c r="AZ54" i="12" s="1"/>
  <c r="AZ11" i="11"/>
  <c r="AZ12" i="11" s="1"/>
  <c r="AZ23" i="10"/>
  <c r="AZ24" i="10" s="1"/>
  <c r="BE29" i="17"/>
  <c r="BE14" i="17"/>
  <c r="AY29" i="13"/>
  <c r="AY31" i="13" s="1"/>
  <c r="AY14" i="13"/>
  <c r="AX82" i="20"/>
  <c r="AY19" i="34"/>
  <c r="AY26" i="16"/>
  <c r="BA27" i="16" s="1"/>
  <c r="AY12" i="16"/>
  <c r="W19" i="35"/>
  <c r="AX25" i="34"/>
  <c r="AZ25" i="12"/>
  <c r="AY26" i="20"/>
  <c r="AX24" i="34"/>
  <c r="AX48" i="20"/>
  <c r="AX81" i="20"/>
  <c r="AX76" i="20"/>
  <c r="AY14" i="34"/>
  <c r="W14" i="35"/>
  <c r="AY9" i="19"/>
  <c r="AY11" i="19" s="1"/>
  <c r="AY22" i="19" s="1"/>
  <c r="AY23" i="19" s="1"/>
  <c r="AY30" i="15"/>
  <c r="AP77" i="20"/>
  <c r="AP78" i="20" s="1"/>
  <c r="AP69" i="20"/>
  <c r="AO26" i="34"/>
  <c r="AY9" i="20"/>
  <c r="AY10" i="20" s="1"/>
  <c r="W11" i="29"/>
  <c r="AW27" i="31"/>
  <c r="AW16" i="22"/>
  <c r="AY36" i="15"/>
  <c r="AY14" i="31"/>
  <c r="AZ24" i="11"/>
  <c r="P14" i="33"/>
  <c r="W14" i="32"/>
  <c r="AN11" i="31"/>
  <c r="AN12" i="31" s="1"/>
  <c r="AN22" i="9" s="1"/>
  <c r="AN24" i="9" s="1"/>
  <c r="AN9" i="8"/>
  <c r="AO11" i="9"/>
  <c r="AY40" i="17"/>
  <c r="AY41" i="17" s="1"/>
  <c r="AZ11" i="13"/>
  <c r="BE21" i="34"/>
  <c r="BE12" i="18"/>
  <c r="Y21" i="35"/>
  <c r="AY30" i="19" l="1"/>
  <c r="AY32" i="19" s="1"/>
  <c r="AY49" i="19"/>
  <c r="AY51" i="19" s="1"/>
  <c r="AY36" i="19" s="1"/>
  <c r="AZ37" i="19" s="1"/>
  <c r="BA14" i="16"/>
  <c r="BA28" i="16"/>
  <c r="BE18" i="34"/>
  <c r="Y18" i="35"/>
  <c r="AZ10" i="37"/>
  <c r="AZ24" i="12"/>
  <c r="AZ26" i="12" s="1"/>
  <c r="AZ31" i="12" s="1"/>
  <c r="AZ33" i="12" s="1"/>
  <c r="BA20" i="10"/>
  <c r="AZ16" i="19"/>
  <c r="AZ17" i="19" s="1"/>
  <c r="AZ42" i="15"/>
  <c r="AZ20" i="15"/>
  <c r="AZ25" i="11"/>
  <c r="AY15" i="31"/>
  <c r="AZ28" i="15"/>
  <c r="W15" i="32"/>
  <c r="P15" i="33"/>
  <c r="AO29" i="34"/>
  <c r="AZ16" i="37"/>
  <c r="AZ63" i="12"/>
  <c r="AZ65" i="12" s="1"/>
  <c r="AZ71" i="12"/>
  <c r="AZ73" i="12" s="1"/>
  <c r="AY39" i="16"/>
  <c r="AY40" i="16" s="1"/>
  <c r="AN23" i="31"/>
  <c r="AN15" i="22"/>
  <c r="AN17" i="22" s="1"/>
  <c r="AN21" i="22" s="1"/>
  <c r="AP11" i="34"/>
  <c r="AP12" i="34" s="1"/>
  <c r="T11" i="35"/>
  <c r="AP20" i="31"/>
  <c r="AP21" i="31" s="1"/>
  <c r="AQ75" i="20"/>
  <c r="T20" i="32"/>
  <c r="AX21" i="28"/>
  <c r="AX22" i="28" s="1"/>
  <c r="AY13" i="28"/>
  <c r="AY14" i="28" s="1"/>
  <c r="W13" i="29"/>
  <c r="AY46" i="17"/>
  <c r="AY47" i="17" s="1"/>
  <c r="AY33" i="17"/>
  <c r="AY42" i="17"/>
  <c r="AY32" i="13"/>
  <c r="AZ28" i="13"/>
  <c r="AY27" i="18"/>
  <c r="AY28" i="18" s="1"/>
  <c r="AY40" i="18"/>
  <c r="AY41" i="18" s="1"/>
  <c r="AY20" i="20"/>
  <c r="AY21" i="20" s="1"/>
  <c r="AY34" i="20" s="1"/>
  <c r="AY14" i="20"/>
  <c r="AY15" i="20" s="1"/>
  <c r="AZ15" i="37" l="1"/>
  <c r="BA60" i="12"/>
  <c r="AY9" i="31"/>
  <c r="P9" i="33"/>
  <c r="W9" i="32"/>
  <c r="AY25" i="20"/>
  <c r="AY27" i="20" s="1"/>
  <c r="AY39" i="20"/>
  <c r="AY16" i="28"/>
  <c r="W16" i="29"/>
  <c r="AQ66" i="20"/>
  <c r="AQ68" i="20" s="1"/>
  <c r="BA20" i="34"/>
  <c r="AX37" i="9"/>
  <c r="AX38" i="9" s="1"/>
  <c r="AP23" i="9"/>
  <c r="T21" i="32"/>
  <c r="AY41" i="16"/>
  <c r="AY45" i="16"/>
  <c r="AY46" i="16" s="1"/>
  <c r="AY32" i="16"/>
  <c r="AO12" i="9"/>
  <c r="AO13" i="9" s="1"/>
  <c r="AZ21" i="19"/>
  <c r="AZ43" i="15"/>
  <c r="AZ45" i="15" s="1"/>
  <c r="AZ21" i="15"/>
  <c r="BB22" i="15" s="1"/>
  <c r="AY34" i="17"/>
  <c r="AY35" i="17" s="1"/>
  <c r="AY13" i="17" s="1"/>
  <c r="AY15" i="17" s="1"/>
  <c r="AY48" i="17"/>
  <c r="BA28" i="10"/>
  <c r="AZ38" i="19"/>
  <c r="AZ31" i="19"/>
  <c r="AY42" i="18"/>
  <c r="AY33" i="18"/>
  <c r="AY46" i="18"/>
  <c r="AY47" i="18" s="1"/>
  <c r="AZ11" i="37"/>
  <c r="AZ20" i="17"/>
  <c r="AZ22" i="17" s="1"/>
  <c r="AZ13" i="15"/>
  <c r="AZ14" i="15" s="1"/>
  <c r="AZ21" i="13"/>
  <c r="AZ23" i="13" s="1"/>
  <c r="AZ48" i="12"/>
  <c r="AZ50" i="12" s="1"/>
  <c r="AZ39" i="12"/>
  <c r="BF41" i="12" s="1"/>
  <c r="AZ17" i="9"/>
  <c r="AZ18" i="9" s="1"/>
  <c r="AY19" i="31"/>
  <c r="AZ29" i="19"/>
  <c r="P19" i="33"/>
  <c r="W19" i="32"/>
  <c r="AY14" i="18"/>
  <c r="AY29" i="18"/>
  <c r="W14" i="29"/>
  <c r="AP15" i="34"/>
  <c r="T12" i="35"/>
  <c r="AZ17" i="37"/>
  <c r="BA70" i="12"/>
  <c r="AZ17" i="11"/>
  <c r="AZ18" i="11" s="1"/>
  <c r="BB8" i="34" l="1"/>
  <c r="BB44" i="15"/>
  <c r="X8" i="35"/>
  <c r="AY16" i="31"/>
  <c r="AZ11" i="17"/>
  <c r="P16" i="33"/>
  <c r="W16" i="32"/>
  <c r="AZ29" i="15"/>
  <c r="AZ10" i="12"/>
  <c r="AZ11" i="12" s="1"/>
  <c r="AY47" i="16"/>
  <c r="AY33" i="16"/>
  <c r="AY18" i="28"/>
  <c r="W18" i="29"/>
  <c r="AY17" i="28"/>
  <c r="AY19" i="28" s="1"/>
  <c r="W17" i="29"/>
  <c r="AZ10" i="31"/>
  <c r="BA41" i="15"/>
  <c r="AZ12" i="37"/>
  <c r="AZ12" i="13"/>
  <c r="AZ13" i="13" s="1"/>
  <c r="BA47" i="12"/>
  <c r="AP26" i="34"/>
  <c r="T15" i="35"/>
  <c r="AZ8" i="31"/>
  <c r="BA20" i="13"/>
  <c r="AZ10" i="34"/>
  <c r="AQ69" i="20"/>
  <c r="AQ77" i="20"/>
  <c r="AQ78" i="20" s="1"/>
  <c r="BF13" i="37"/>
  <c r="BF20" i="18"/>
  <c r="BF22" i="18" s="1"/>
  <c r="BF61" i="12"/>
  <c r="BF49" i="12"/>
  <c r="AZ15" i="15"/>
  <c r="AZ32" i="15"/>
  <c r="BA27" i="10"/>
  <c r="BA29" i="10" s="1"/>
  <c r="AZ48" i="19"/>
  <c r="AX25" i="31"/>
  <c r="AX28" i="9"/>
  <c r="AX30" i="9" s="1"/>
  <c r="AY36" i="9"/>
  <c r="AZ17" i="34"/>
  <c r="AZ27" i="17"/>
  <c r="BF28" i="17" s="1"/>
  <c r="AZ12" i="17"/>
  <c r="AZ8" i="28"/>
  <c r="AZ11" i="28" s="1"/>
  <c r="AZ19" i="16"/>
  <c r="AZ21" i="16" s="1"/>
  <c r="AZ26" i="11"/>
  <c r="AZ27" i="11" s="1"/>
  <c r="AY22" i="34"/>
  <c r="W22" i="35"/>
  <c r="AY23" i="34"/>
  <c r="W23" i="35"/>
  <c r="AO11" i="31"/>
  <c r="AO12" i="31" s="1"/>
  <c r="AO22" i="9" s="1"/>
  <c r="AO24" i="9" s="1"/>
  <c r="AO9" i="8"/>
  <c r="AP11" i="9"/>
  <c r="AY48" i="18"/>
  <c r="AY34" i="18"/>
  <c r="AY35" i="18" s="1"/>
  <c r="AY13" i="18" s="1"/>
  <c r="AY15" i="18" s="1"/>
  <c r="AY34" i="16"/>
  <c r="AY13" i="16" s="1"/>
  <c r="AY15" i="16" s="1"/>
  <c r="AY40" i="20"/>
  <c r="AY41" i="20" s="1"/>
  <c r="AY46" i="20" s="1"/>
  <c r="AY47" i="20" s="1"/>
  <c r="AY35" i="20"/>
  <c r="AY36" i="20" s="1"/>
  <c r="AZ33" i="20" s="1"/>
  <c r="AY76" i="20" l="1"/>
  <c r="AY81" i="20"/>
  <c r="AY48" i="20"/>
  <c r="AY18" i="31"/>
  <c r="AZ11" i="18"/>
  <c r="W18" i="32"/>
  <c r="P18" i="33"/>
  <c r="AQ11" i="34"/>
  <c r="AQ12" i="34" s="1"/>
  <c r="AY82" i="20"/>
  <c r="W19" i="29"/>
  <c r="AY25" i="34"/>
  <c r="W25" i="35"/>
  <c r="BA25" i="12"/>
  <c r="AZ40" i="17"/>
  <c r="AZ41" i="17" s="1"/>
  <c r="AZ29" i="13"/>
  <c r="AZ31" i="13" s="1"/>
  <c r="AZ14" i="13"/>
  <c r="AZ9" i="20"/>
  <c r="AZ10" i="20" s="1"/>
  <c r="BF14" i="17"/>
  <c r="BF29" i="17"/>
  <c r="BF21" i="34"/>
  <c r="BF12" i="18"/>
  <c r="AY24" i="34"/>
  <c r="W24" i="35"/>
  <c r="AP29" i="34"/>
  <c r="T26" i="35"/>
  <c r="BA53" i="12"/>
  <c r="BA54" i="12" s="1"/>
  <c r="BA11" i="11"/>
  <c r="BA12" i="11" s="1"/>
  <c r="BA23" i="10"/>
  <c r="BA24" i="10" s="1"/>
  <c r="BA11" i="13"/>
  <c r="AY17" i="31"/>
  <c r="AZ11" i="16"/>
  <c r="P17" i="33"/>
  <c r="W17" i="32"/>
  <c r="AZ26" i="20"/>
  <c r="AZ14" i="31"/>
  <c r="BA24" i="11"/>
  <c r="AZ14" i="34"/>
  <c r="AZ9" i="19"/>
  <c r="AZ11" i="19" s="1"/>
  <c r="AZ22" i="19" s="1"/>
  <c r="AZ23" i="19" s="1"/>
  <c r="AZ30" i="15"/>
  <c r="AZ36" i="15" s="1"/>
  <c r="AO23" i="31"/>
  <c r="AO15" i="22"/>
  <c r="AO17" i="22" s="1"/>
  <c r="AO21" i="22" s="1"/>
  <c r="AZ19" i="34"/>
  <c r="AZ12" i="16"/>
  <c r="AZ26" i="16"/>
  <c r="BB27" i="16" s="1"/>
  <c r="AX27" i="31"/>
  <c r="AX16" i="22"/>
  <c r="AQ20" i="31"/>
  <c r="AQ21" i="31" s="1"/>
  <c r="AQ23" i="9" s="1"/>
  <c r="AR75" i="20"/>
  <c r="AZ15" i="31" l="1"/>
  <c r="BA28" i="15"/>
  <c r="AQ15" i="34"/>
  <c r="AP12" i="9"/>
  <c r="AP13" i="9" s="1"/>
  <c r="T29" i="35"/>
  <c r="AZ13" i="28"/>
  <c r="AZ14" i="28" s="1"/>
  <c r="BF18" i="34"/>
  <c r="BA28" i="13"/>
  <c r="AZ32" i="13"/>
  <c r="AZ9" i="31" s="1"/>
  <c r="AZ27" i="18"/>
  <c r="AZ28" i="18" s="1"/>
  <c r="AZ40" i="18"/>
  <c r="AZ41" i="18" s="1"/>
  <c r="AZ49" i="19"/>
  <c r="AZ51" i="19" s="1"/>
  <c r="AZ36" i="19" s="1"/>
  <c r="BA37" i="19" s="1"/>
  <c r="AZ30" i="19"/>
  <c r="AZ32" i="19" s="1"/>
  <c r="BA10" i="37"/>
  <c r="BB20" i="10"/>
  <c r="BA24" i="12"/>
  <c r="BA26" i="12" s="1"/>
  <c r="BA31" i="12" s="1"/>
  <c r="BA33" i="12" s="1"/>
  <c r="AZ46" i="17"/>
  <c r="AZ47" i="17" s="1"/>
  <c r="AZ33" i="17"/>
  <c r="AZ42" i="17"/>
  <c r="AY21" i="28"/>
  <c r="AY22" i="28" s="1"/>
  <c r="W21" i="29"/>
  <c r="BB14" i="16"/>
  <c r="BB28" i="16"/>
  <c r="BA16" i="19"/>
  <c r="BA17" i="19" s="1"/>
  <c r="BA20" i="15"/>
  <c r="BA42" i="15"/>
  <c r="BA25" i="11"/>
  <c r="AR66" i="20"/>
  <c r="AR68" i="20" s="1"/>
  <c r="AZ39" i="16"/>
  <c r="AZ40" i="16" s="1"/>
  <c r="BA16" i="37"/>
  <c r="BA71" i="12"/>
  <c r="BA73" i="12" s="1"/>
  <c r="BA63" i="12"/>
  <c r="BA65" i="12" s="1"/>
  <c r="AZ14" i="20"/>
  <c r="AZ15" i="20" s="1"/>
  <c r="AZ20" i="20"/>
  <c r="AZ21" i="20" s="1"/>
  <c r="AZ34" i="20" s="1"/>
  <c r="AR77" i="20" l="1"/>
  <c r="AR78" i="20" s="1"/>
  <c r="AR69" i="20"/>
  <c r="AP11" i="31"/>
  <c r="AP12" i="31" s="1"/>
  <c r="AP9" i="8"/>
  <c r="AQ11" i="9"/>
  <c r="T11" i="32"/>
  <c r="AY37" i="9"/>
  <c r="AY38" i="9" s="1"/>
  <c r="W22" i="29"/>
  <c r="AZ19" i="31"/>
  <c r="BA29" i="19"/>
  <c r="BA15" i="37"/>
  <c r="BB60" i="12"/>
  <c r="BA17" i="37"/>
  <c r="BB70" i="12"/>
  <c r="BA17" i="11"/>
  <c r="BA18" i="11" s="1"/>
  <c r="BB20" i="34"/>
  <c r="X20" i="35"/>
  <c r="AQ26" i="34"/>
  <c r="BA38" i="19"/>
  <c r="BA31" i="19"/>
  <c r="BA21" i="19"/>
  <c r="BA21" i="15"/>
  <c r="BC22" i="15" s="1"/>
  <c r="BA43" i="15"/>
  <c r="BA45" i="15" s="1"/>
  <c r="AZ34" i="17"/>
  <c r="AZ35" i="17" s="1"/>
  <c r="AZ13" i="17" s="1"/>
  <c r="AZ15" i="17" s="1"/>
  <c r="AZ48" i="17"/>
  <c r="AZ46" i="18"/>
  <c r="AZ47" i="18" s="1"/>
  <c r="AZ42" i="18"/>
  <c r="AZ33" i="18"/>
  <c r="AZ14" i="18"/>
  <c r="AZ29" i="18"/>
  <c r="AZ45" i="16"/>
  <c r="AZ46" i="16" s="1"/>
  <c r="AZ41" i="16"/>
  <c r="AZ32" i="16"/>
  <c r="BB28" i="10"/>
  <c r="AZ16" i="28"/>
  <c r="BA11" i="37"/>
  <c r="BA20" i="17"/>
  <c r="BA22" i="17" s="1"/>
  <c r="BA13" i="15"/>
  <c r="BA14" i="15" s="1"/>
  <c r="BA39" i="12"/>
  <c r="BG41" i="12" s="1"/>
  <c r="BA21" i="13"/>
  <c r="BA23" i="13" s="1"/>
  <c r="BA48" i="12"/>
  <c r="BA50" i="12" s="1"/>
  <c r="BA17" i="9"/>
  <c r="BA18" i="9" s="1"/>
  <c r="AZ39" i="20"/>
  <c r="AZ25" i="20"/>
  <c r="AZ27" i="20" s="1"/>
  <c r="AZ16" i="31" l="1"/>
  <c r="BA11" i="17"/>
  <c r="AZ18" i="28"/>
  <c r="BA10" i="34"/>
  <c r="BC8" i="34"/>
  <c r="BC44" i="15"/>
  <c r="BA10" i="31"/>
  <c r="BB41" i="15"/>
  <c r="AZ23" i="34"/>
  <c r="BB27" i="10"/>
  <c r="BB29" i="10" s="1"/>
  <c r="BA8" i="31"/>
  <c r="BB20" i="13"/>
  <c r="AZ48" i="18"/>
  <c r="AZ34" i="18"/>
  <c r="AZ35" i="18" s="1"/>
  <c r="AZ13" i="18" s="1"/>
  <c r="AZ15" i="18" s="1"/>
  <c r="BA12" i="37"/>
  <c r="BA12" i="13"/>
  <c r="BA13" i="13" s="1"/>
  <c r="BB47" i="12"/>
  <c r="AZ35" i="20"/>
  <c r="AZ36" i="20" s="1"/>
  <c r="BA33" i="20" s="1"/>
  <c r="AZ40" i="20"/>
  <c r="AZ41" i="20" s="1"/>
  <c r="AZ46" i="20" s="1"/>
  <c r="AZ47" i="20" s="1"/>
  <c r="BA17" i="34"/>
  <c r="BA27" i="17"/>
  <c r="BG28" i="17" s="1"/>
  <c r="BA12" i="17"/>
  <c r="AZ47" i="16"/>
  <c r="AZ33" i="16"/>
  <c r="AZ34" i="16" s="1"/>
  <c r="AZ13" i="16" s="1"/>
  <c r="AZ15" i="16" s="1"/>
  <c r="BA48" i="19"/>
  <c r="AP22" i="9"/>
  <c r="AP24" i="9" s="1"/>
  <c r="T12" i="32"/>
  <c r="BA32" i="15"/>
  <c r="BA15" i="15"/>
  <c r="AZ17" i="28"/>
  <c r="AZ22" i="34"/>
  <c r="AR11" i="34"/>
  <c r="AR12" i="34" s="1"/>
  <c r="BG13" i="37"/>
  <c r="BG20" i="18"/>
  <c r="BG22" i="18" s="1"/>
  <c r="BG61" i="12"/>
  <c r="BG49" i="12"/>
  <c r="AQ29" i="34"/>
  <c r="AR20" i="31"/>
  <c r="AR21" i="31" s="1"/>
  <c r="AR23" i="9" s="1"/>
  <c r="AS75" i="20"/>
  <c r="BA29" i="15"/>
  <c r="BA10" i="12"/>
  <c r="BA11" i="12" s="1"/>
  <c r="BA8" i="28"/>
  <c r="BA11" i="28" s="1"/>
  <c r="BA19" i="16"/>
  <c r="BA21" i="16" s="1"/>
  <c r="BA26" i="11"/>
  <c r="BA27" i="11" s="1"/>
  <c r="AY25" i="31"/>
  <c r="AY28" i="9"/>
  <c r="AY30" i="9" s="1"/>
  <c r="AZ36" i="9"/>
  <c r="W25" i="32"/>
  <c r="P25" i="33"/>
  <c r="AZ19" i="28" l="1"/>
  <c r="AZ82" i="20" s="1"/>
  <c r="AZ17" i="31"/>
  <c r="BA11" i="16"/>
  <c r="AZ81" i="20"/>
  <c r="AZ76" i="20"/>
  <c r="AZ48" i="20"/>
  <c r="BG21" i="34"/>
  <c r="BG12" i="18"/>
  <c r="BB11" i="13"/>
  <c r="AZ24" i="34"/>
  <c r="BA26" i="20"/>
  <c r="BA14" i="34"/>
  <c r="BA9" i="20"/>
  <c r="BA10" i="20" s="1"/>
  <c r="BA29" i="13"/>
  <c r="BA31" i="13" s="1"/>
  <c r="BA14" i="13"/>
  <c r="BB53" i="12"/>
  <c r="BB54" i="12" s="1"/>
  <c r="BB11" i="11"/>
  <c r="BB12" i="11" s="1"/>
  <c r="BB23" i="10"/>
  <c r="BB24" i="10" s="1"/>
  <c r="BA19" i="34"/>
  <c r="BA26" i="16"/>
  <c r="BC27" i="16" s="1"/>
  <c r="BA12" i="16"/>
  <c r="AZ18" i="31"/>
  <c r="BA11" i="18"/>
  <c r="AQ12" i="9"/>
  <c r="AQ13" i="9" s="1"/>
  <c r="AY27" i="31"/>
  <c r="AY16" i="22"/>
  <c r="W27" i="32"/>
  <c r="P27" i="33"/>
  <c r="AP23" i="31"/>
  <c r="AP15" i="22"/>
  <c r="AP17" i="22" s="1"/>
  <c r="AP21" i="22" s="1"/>
  <c r="T23" i="32"/>
  <c r="BG14" i="17"/>
  <c r="BG29" i="17"/>
  <c r="BA40" i="17"/>
  <c r="BA41" i="17" s="1"/>
  <c r="AS66" i="20"/>
  <c r="AS68" i="20" s="1"/>
  <c r="BB25" i="12"/>
  <c r="BA9" i="19"/>
  <c r="BA11" i="19" s="1"/>
  <c r="BA22" i="19" s="1"/>
  <c r="BA23" i="19" s="1"/>
  <c r="BA30" i="15"/>
  <c r="BA36" i="15" s="1"/>
  <c r="AR15" i="34"/>
  <c r="BA14" i="31"/>
  <c r="BB24" i="11"/>
  <c r="AZ25" i="34"/>
  <c r="BA15" i="31" l="1"/>
  <c r="BB28" i="15"/>
  <c r="BC28" i="16"/>
  <c r="BC14" i="16"/>
  <c r="AQ11" i="31"/>
  <c r="AQ12" i="31" s="1"/>
  <c r="AQ22" i="9" s="1"/>
  <c r="AQ24" i="9" s="1"/>
  <c r="AR11" i="9"/>
  <c r="AQ9" i="8"/>
  <c r="BB10" i="37"/>
  <c r="BC20" i="10"/>
  <c r="BB24" i="12"/>
  <c r="BB26" i="12" s="1"/>
  <c r="BB31" i="12" s="1"/>
  <c r="BB33" i="12" s="1"/>
  <c r="X10" i="38"/>
  <c r="BA14" i="20"/>
  <c r="BA15" i="20" s="1"/>
  <c r="BA20" i="20"/>
  <c r="BA21" i="20" s="1"/>
  <c r="BA34" i="20" s="1"/>
  <c r="BA39" i="16"/>
  <c r="BA40" i="16" s="1"/>
  <c r="AS77" i="20"/>
  <c r="AS78" i="20" s="1"/>
  <c r="AS69" i="20"/>
  <c r="BA27" i="18"/>
  <c r="BA28" i="18" s="1"/>
  <c r="BA40" i="18"/>
  <c r="BA41" i="18" s="1"/>
  <c r="BB16" i="19"/>
  <c r="BB17" i="19" s="1"/>
  <c r="BB20" i="15"/>
  <c r="BB42" i="15"/>
  <c r="BB25" i="11"/>
  <c r="BB16" i="37"/>
  <c r="BB63" i="12"/>
  <c r="BB65" i="12" s="1"/>
  <c r="BB71" i="12"/>
  <c r="BB73" i="12" s="1"/>
  <c r="X16" i="38"/>
  <c r="AR26" i="34"/>
  <c r="BA46" i="17"/>
  <c r="BA47" i="17" s="1"/>
  <c r="BA33" i="17"/>
  <c r="BA42" i="17"/>
  <c r="BA49" i="19"/>
  <c r="BA51" i="19" s="1"/>
  <c r="BA36" i="19" s="1"/>
  <c r="BB37" i="19" s="1"/>
  <c r="BA30" i="19"/>
  <c r="BA32" i="19" s="1"/>
  <c r="BA13" i="28"/>
  <c r="BA14" i="28" s="1"/>
  <c r="BG18" i="34"/>
  <c r="BB28" i="13"/>
  <c r="BA32" i="13"/>
  <c r="BA9" i="31" s="1"/>
  <c r="AZ21" i="28"/>
  <c r="AZ22" i="28" s="1"/>
  <c r="BA19" i="31" l="1"/>
  <c r="BB29" i="19"/>
  <c r="BA45" i="16"/>
  <c r="BA46" i="16" s="1"/>
  <c r="BA41" i="16"/>
  <c r="BA32" i="16"/>
  <c r="BB21" i="19"/>
  <c r="BB43" i="15"/>
  <c r="BB45" i="15" s="1"/>
  <c r="BB21" i="15"/>
  <c r="BD22" i="15" s="1"/>
  <c r="AQ23" i="31"/>
  <c r="AQ15" i="22"/>
  <c r="AQ17" i="22" s="1"/>
  <c r="AQ21" i="22" s="1"/>
  <c r="BA16" i="28"/>
  <c r="BB15" i="37"/>
  <c r="BC60" i="12"/>
  <c r="X15" i="38"/>
  <c r="BA25" i="20"/>
  <c r="BA27" i="20" s="1"/>
  <c r="BA39" i="20"/>
  <c r="BA33" i="18"/>
  <c r="BA42" i="18"/>
  <c r="BA46" i="18"/>
  <c r="BA47" i="18" s="1"/>
  <c r="BA34" i="17"/>
  <c r="BA48" i="17"/>
  <c r="BA14" i="18"/>
  <c r="BA29" i="18"/>
  <c r="BB11" i="37"/>
  <c r="BB20" i="17"/>
  <c r="BB22" i="17" s="1"/>
  <c r="BB13" i="15"/>
  <c r="BB14" i="15" s="1"/>
  <c r="BB21" i="13"/>
  <c r="BB23" i="13" s="1"/>
  <c r="BB48" i="12"/>
  <c r="BB50" i="12" s="1"/>
  <c r="BB39" i="12"/>
  <c r="BH41" i="12" s="1"/>
  <c r="BB17" i="9"/>
  <c r="BB18" i="9" s="1"/>
  <c r="X11" i="38"/>
  <c r="BC20" i="34"/>
  <c r="BB31" i="19"/>
  <c r="BB38" i="19"/>
  <c r="BB17" i="37"/>
  <c r="BC70" i="12"/>
  <c r="BB17" i="11"/>
  <c r="BB18" i="11" s="1"/>
  <c r="X17" i="38"/>
  <c r="BA35" i="17"/>
  <c r="BA13" i="17" s="1"/>
  <c r="BA15" i="17" s="1"/>
  <c r="AS11" i="34"/>
  <c r="AS12" i="34" s="1"/>
  <c r="U11" i="35"/>
  <c r="BC28" i="10"/>
  <c r="AZ37" i="9"/>
  <c r="AZ38" i="9" s="1"/>
  <c r="AR29" i="34"/>
  <c r="AS20" i="31"/>
  <c r="AS21" i="31" s="1"/>
  <c r="AT75" i="20"/>
  <c r="L20" i="24"/>
  <c r="U20" i="32"/>
  <c r="O20" i="33"/>
  <c r="BD8" i="34" l="1"/>
  <c r="BD44" i="15"/>
  <c r="BB10" i="31"/>
  <c r="BC41" i="15"/>
  <c r="X10" i="32"/>
  <c r="BB10" i="34"/>
  <c r="X10" i="35"/>
  <c r="BB29" i="15"/>
  <c r="BB10" i="12"/>
  <c r="BB11" i="12" s="1"/>
  <c r="AR12" i="9"/>
  <c r="AR13" i="9" s="1"/>
  <c r="BH13" i="37"/>
  <c r="BH20" i="18"/>
  <c r="BH22" i="18" s="1"/>
  <c r="BH61" i="12"/>
  <c r="BH49" i="12"/>
  <c r="Z13" i="38"/>
  <c r="BA23" i="34"/>
  <c r="BA17" i="28"/>
  <c r="BA22" i="34"/>
  <c r="AS15" i="34"/>
  <c r="U12" i="35"/>
  <c r="BB12" i="37"/>
  <c r="BB12" i="13"/>
  <c r="BB13" i="13" s="1"/>
  <c r="BC47" i="12"/>
  <c r="X12" i="38"/>
  <c r="BA40" i="20"/>
  <c r="BA41" i="20" s="1"/>
  <c r="BA46" i="20" s="1"/>
  <c r="BA47" i="20" s="1"/>
  <c r="BA35" i="20"/>
  <c r="BA36" i="20" s="1"/>
  <c r="BB33" i="20" s="1"/>
  <c r="BA47" i="16"/>
  <c r="BA33" i="16"/>
  <c r="BA34" i="16" s="1"/>
  <c r="BA13" i="16" s="1"/>
  <c r="BA15" i="16" s="1"/>
  <c r="BB8" i="31"/>
  <c r="BC20" i="13"/>
  <c r="X8" i="32"/>
  <c r="BA48" i="18"/>
  <c r="BA34" i="18"/>
  <c r="BA35" i="18" s="1"/>
  <c r="BA13" i="18" s="1"/>
  <c r="BA15" i="18" s="1"/>
  <c r="BB48" i="19"/>
  <c r="AS23" i="9"/>
  <c r="L21" i="24"/>
  <c r="O21" i="33"/>
  <c r="U21" i="32"/>
  <c r="AZ25" i="31"/>
  <c r="BA36" i="9"/>
  <c r="AZ28" i="9"/>
  <c r="AZ30" i="9" s="1"/>
  <c r="BB32" i="15"/>
  <c r="BB15" i="15"/>
  <c r="BA18" i="28"/>
  <c r="BC27" i="10"/>
  <c r="BC29" i="10" s="1"/>
  <c r="BB8" i="28"/>
  <c r="BB11" i="28" s="1"/>
  <c r="BB19" i="16"/>
  <c r="BB21" i="16" s="1"/>
  <c r="BB26" i="11"/>
  <c r="BB27" i="11" s="1"/>
  <c r="X8" i="29"/>
  <c r="BB17" i="34"/>
  <c r="BB12" i="17"/>
  <c r="BB27" i="17"/>
  <c r="BH28" i="17" s="1"/>
  <c r="X17" i="35"/>
  <c r="BA16" i="31"/>
  <c r="BB11" i="17"/>
  <c r="AT66" i="20"/>
  <c r="AT68" i="20" s="1"/>
  <c r="BA17" i="31" l="1"/>
  <c r="BB11" i="16"/>
  <c r="BA18" i="31"/>
  <c r="BB11" i="18"/>
  <c r="BA76" i="20"/>
  <c r="BA48" i="20"/>
  <c r="BA81" i="20"/>
  <c r="BB19" i="34"/>
  <c r="BB26" i="16"/>
  <c r="BD27" i="16" s="1"/>
  <c r="BB12" i="16"/>
  <c r="X19" i="35"/>
  <c r="BA24" i="34"/>
  <c r="AS26" i="34"/>
  <c r="U15" i="35"/>
  <c r="BH21" i="34"/>
  <c r="BH12" i="18"/>
  <c r="Z21" i="35"/>
  <c r="BB26" i="20"/>
  <c r="BH29" i="17"/>
  <c r="BH14" i="17"/>
  <c r="BC53" i="12"/>
  <c r="BC54" i="12" s="1"/>
  <c r="BC11" i="11"/>
  <c r="BC12" i="11" s="1"/>
  <c r="BC23" i="10"/>
  <c r="BC24" i="10" s="1"/>
  <c r="BA25" i="34"/>
  <c r="AR11" i="31"/>
  <c r="AR12" i="31" s="1"/>
  <c r="AR22" i="9" s="1"/>
  <c r="AR24" i="9" s="1"/>
  <c r="AR9" i="8"/>
  <c r="AS11" i="9"/>
  <c r="BC25" i="12"/>
  <c r="AT77" i="20"/>
  <c r="AT78" i="20" s="1"/>
  <c r="AT69" i="20"/>
  <c r="BB9" i="19"/>
  <c r="BB11" i="19" s="1"/>
  <c r="BB22" i="19" s="1"/>
  <c r="BB23" i="19" s="1"/>
  <c r="BB30" i="15"/>
  <c r="BB36" i="15" s="1"/>
  <c r="AZ27" i="31"/>
  <c r="AZ16" i="22"/>
  <c r="BB40" i="17"/>
  <c r="BB41" i="17" s="1"/>
  <c r="BA19" i="28"/>
  <c r="BB9" i="20"/>
  <c r="BB10" i="20" s="1"/>
  <c r="X11" i="29"/>
  <c r="BC11" i="13"/>
  <c r="BB29" i="13"/>
  <c r="BB31" i="13" s="1"/>
  <c r="BB14" i="13"/>
  <c r="BB14" i="31"/>
  <c r="BC24" i="11"/>
  <c r="X14" i="32"/>
  <c r="BB14" i="34"/>
  <c r="X14" i="35"/>
  <c r="BB15" i="31" l="1"/>
  <c r="BC28" i="15"/>
  <c r="X15" i="32"/>
  <c r="BB46" i="17"/>
  <c r="BB47" i="17" s="1"/>
  <c r="BB33" i="17"/>
  <c r="BB42" i="17"/>
  <c r="AS29" i="34"/>
  <c r="U26" i="35"/>
  <c r="BA21" i="28"/>
  <c r="BC16" i="19"/>
  <c r="BC17" i="19" s="1"/>
  <c r="BC42" i="15"/>
  <c r="BC20" i="15"/>
  <c r="BC25" i="11"/>
  <c r="BC10" i="37"/>
  <c r="BC24" i="12"/>
  <c r="BC26" i="12" s="1"/>
  <c r="BC31" i="12" s="1"/>
  <c r="BC33" i="12" s="1"/>
  <c r="BD20" i="10"/>
  <c r="BB27" i="18"/>
  <c r="BB28" i="18" s="1"/>
  <c r="BB40" i="18"/>
  <c r="BB41" i="18" s="1"/>
  <c r="BA22" i="28"/>
  <c r="BA82" i="20"/>
  <c r="AT11" i="34"/>
  <c r="AT12" i="34" s="1"/>
  <c r="BB13" i="28"/>
  <c r="BB14" i="28" s="1"/>
  <c r="X13" i="29"/>
  <c r="BB49" i="19"/>
  <c r="BB51" i="19" s="1"/>
  <c r="BB36" i="19" s="1"/>
  <c r="BC37" i="19" s="1"/>
  <c r="BB30" i="19"/>
  <c r="BB32" i="19" s="1"/>
  <c r="BC16" i="37"/>
  <c r="BC63" i="12"/>
  <c r="BC65" i="12" s="1"/>
  <c r="BC71" i="12"/>
  <c r="BC73" i="12" s="1"/>
  <c r="AT20" i="31"/>
  <c r="AT21" i="31" s="1"/>
  <c r="AT23" i="9" s="1"/>
  <c r="AU75" i="20"/>
  <c r="AR23" i="31"/>
  <c r="AR15" i="22"/>
  <c r="AR17" i="22" s="1"/>
  <c r="AR21" i="22" s="1"/>
  <c r="BH18" i="34"/>
  <c r="Z18" i="35"/>
  <c r="BB39" i="16"/>
  <c r="BB40" i="16" s="1"/>
  <c r="BB14" i="20"/>
  <c r="BB15" i="20" s="1"/>
  <c r="BB20" i="20"/>
  <c r="BB21" i="20" s="1"/>
  <c r="BB34" i="20" s="1"/>
  <c r="BB32" i="13"/>
  <c r="BC28" i="13"/>
  <c r="BD14" i="16"/>
  <c r="BD28" i="16"/>
  <c r="X14" i="29" l="1"/>
  <c r="BB9" i="31"/>
  <c r="X9" i="32"/>
  <c r="BC17" i="37"/>
  <c r="BD70" i="12"/>
  <c r="BC17" i="11"/>
  <c r="BC18" i="11" s="1"/>
  <c r="BA37" i="9"/>
  <c r="BA38" i="9" s="1"/>
  <c r="AS12" i="9"/>
  <c r="AS13" i="9" s="1"/>
  <c r="U29" i="35"/>
  <c r="BC15" i="37"/>
  <c r="BD60" i="12"/>
  <c r="BB16" i="28"/>
  <c r="X16" i="29"/>
  <c r="BB39" i="20"/>
  <c r="BB25" i="20"/>
  <c r="BB27" i="20" s="1"/>
  <c r="AU66" i="20"/>
  <c r="AU68" i="20" s="1"/>
  <c r="BB19" i="31"/>
  <c r="BC29" i="19"/>
  <c r="X19" i="32"/>
  <c r="BB33" i="18"/>
  <c r="BB46" i="18"/>
  <c r="BB47" i="18" s="1"/>
  <c r="BB42" i="18"/>
  <c r="BC21" i="19"/>
  <c r="BC43" i="15"/>
  <c r="BC45" i="15" s="1"/>
  <c r="BC21" i="15"/>
  <c r="BE22" i="15" s="1"/>
  <c r="BB34" i="17"/>
  <c r="BB35" i="17" s="1"/>
  <c r="BB13" i="17" s="1"/>
  <c r="BB15" i="17" s="1"/>
  <c r="BB48" i="17"/>
  <c r="BD20" i="34"/>
  <c r="BB41" i="16"/>
  <c r="BB45" i="16"/>
  <c r="BB46" i="16" s="1"/>
  <c r="BB32" i="16"/>
  <c r="BC31" i="19"/>
  <c r="BC38" i="19"/>
  <c r="AT15" i="34"/>
  <c r="BB29" i="18"/>
  <c r="BB14" i="18"/>
  <c r="BD28" i="10"/>
  <c r="BC11" i="37"/>
  <c r="BC20" i="17"/>
  <c r="BC22" i="17" s="1"/>
  <c r="BC13" i="15"/>
  <c r="BC14" i="15" s="1"/>
  <c r="BC21" i="13"/>
  <c r="BC23" i="13" s="1"/>
  <c r="BC39" i="12"/>
  <c r="BI41" i="12" s="1"/>
  <c r="BC48" i="12"/>
  <c r="BC50" i="12" s="1"/>
  <c r="BC17" i="9"/>
  <c r="BC18" i="9" s="1"/>
  <c r="BB16" i="31" l="1"/>
  <c r="BC11" i="17"/>
  <c r="X16" i="32"/>
  <c r="BE8" i="34"/>
  <c r="BE44" i="15"/>
  <c r="Y8" i="35"/>
  <c r="BB48" i="18"/>
  <c r="BB34" i="18"/>
  <c r="BB35" i="18" s="1"/>
  <c r="BB13" i="18" s="1"/>
  <c r="BB15" i="18" s="1"/>
  <c r="BC10" i="31"/>
  <c r="BD41" i="15"/>
  <c r="BC17" i="34"/>
  <c r="BC27" i="17"/>
  <c r="BI28" i="17" s="1"/>
  <c r="BC12" i="17"/>
  <c r="BB35" i="20"/>
  <c r="BB36" i="20" s="1"/>
  <c r="BC33" i="20" s="1"/>
  <c r="BB40" i="20"/>
  <c r="BB41" i="20" s="1"/>
  <c r="BB46" i="20" s="1"/>
  <c r="BB47" i="20" s="1"/>
  <c r="AT26" i="34"/>
  <c r="AS11" i="31"/>
  <c r="AS12" i="31" s="1"/>
  <c r="AS9" i="8"/>
  <c r="AT11" i="9"/>
  <c r="L11" i="24"/>
  <c r="O11" i="33"/>
  <c r="U11" i="32"/>
  <c r="BC29" i="15"/>
  <c r="BC10" i="12"/>
  <c r="BC11" i="12" s="1"/>
  <c r="BC10" i="34"/>
  <c r="BC12" i="37"/>
  <c r="BC12" i="13"/>
  <c r="BC13" i="13" s="1"/>
  <c r="BD47" i="12"/>
  <c r="BC8" i="31"/>
  <c r="BD20" i="13"/>
  <c r="BB22" i="34"/>
  <c r="X22" i="35"/>
  <c r="BB47" i="16"/>
  <c r="BB33" i="16"/>
  <c r="BB34" i="16" s="1"/>
  <c r="BB13" i="16" s="1"/>
  <c r="BB15" i="16" s="1"/>
  <c r="AU69" i="20"/>
  <c r="AU77" i="20"/>
  <c r="AU78" i="20" s="1"/>
  <c r="BA25" i="31"/>
  <c r="BB36" i="9"/>
  <c r="BA28" i="9"/>
  <c r="BA30" i="9" s="1"/>
  <c r="BB23" i="34"/>
  <c r="X23" i="35"/>
  <c r="BC48" i="19"/>
  <c r="BI13" i="37"/>
  <c r="BI20" i="18"/>
  <c r="BI22" i="18" s="1"/>
  <c r="BI49" i="12"/>
  <c r="BI61" i="12"/>
  <c r="BC15" i="15"/>
  <c r="BC32" i="15"/>
  <c r="BB17" i="28"/>
  <c r="X17" i="29"/>
  <c r="BB18" i="28"/>
  <c r="X18" i="29"/>
  <c r="BD27" i="10"/>
  <c r="BD29" i="10" s="1"/>
  <c r="BC8" i="28"/>
  <c r="BC11" i="28" s="1"/>
  <c r="BC19" i="16"/>
  <c r="BC21" i="16" s="1"/>
  <c r="BC26" i="11"/>
  <c r="BC27" i="11" s="1"/>
  <c r="BB19" i="28" l="1"/>
  <c r="BB82" i="20" s="1"/>
  <c r="BB17" i="31"/>
  <c r="BC11" i="16"/>
  <c r="X17" i="32"/>
  <c r="BB25" i="34"/>
  <c r="X25" i="35"/>
  <c r="BB24" i="34"/>
  <c r="X24" i="35"/>
  <c r="BI29" i="17"/>
  <c r="BI14" i="17"/>
  <c r="BI21" i="34"/>
  <c r="BI12" i="18"/>
  <c r="BA27" i="31"/>
  <c r="BA16" i="22"/>
  <c r="AT29" i="34"/>
  <c r="BD25" i="12"/>
  <c r="BC14" i="31"/>
  <c r="BD24" i="11"/>
  <c r="BC19" i="34"/>
  <c r="BC26" i="16"/>
  <c r="BE27" i="16" s="1"/>
  <c r="BC12" i="16"/>
  <c r="BC29" i="13"/>
  <c r="BC31" i="13" s="1"/>
  <c r="BC14" i="13"/>
  <c r="BD53" i="12"/>
  <c r="BD54" i="12" s="1"/>
  <c r="BD11" i="11"/>
  <c r="BD12" i="11" s="1"/>
  <c r="BD23" i="10"/>
  <c r="BD24" i="10" s="1"/>
  <c r="BC14" i="34"/>
  <c r="BC26" i="20"/>
  <c r="BC9" i="20"/>
  <c r="BC10" i="20" s="1"/>
  <c r="AU20" i="31"/>
  <c r="AU21" i="31" s="1"/>
  <c r="AU23" i="9" s="1"/>
  <c r="AV75" i="20"/>
  <c r="BD11" i="13"/>
  <c r="BB18" i="31"/>
  <c r="BC11" i="18"/>
  <c r="X18" i="32"/>
  <c r="BC40" i="17"/>
  <c r="BC41" i="17" s="1"/>
  <c r="BB76" i="20"/>
  <c r="BB81" i="20"/>
  <c r="BB48" i="20"/>
  <c r="AU11" i="34"/>
  <c r="AU12" i="34" s="1"/>
  <c r="BC9" i="19"/>
  <c r="BC11" i="19" s="1"/>
  <c r="BC22" i="19" s="1"/>
  <c r="BC23" i="19" s="1"/>
  <c r="BC30" i="15"/>
  <c r="BC36" i="15" s="1"/>
  <c r="AS22" i="9"/>
  <c r="AS24" i="9" s="1"/>
  <c r="U12" i="32"/>
  <c r="L12" i="24"/>
  <c r="O12" i="33"/>
  <c r="X19" i="29" l="1"/>
  <c r="BC15" i="31"/>
  <c r="BD28" i="15"/>
  <c r="BC40" i="18"/>
  <c r="BC41" i="18" s="1"/>
  <c r="BC27" i="18"/>
  <c r="BC28" i="18" s="1"/>
  <c r="BC46" i="17"/>
  <c r="BC47" i="17" s="1"/>
  <c r="BC33" i="17"/>
  <c r="BC42" i="17"/>
  <c r="AT12" i="9"/>
  <c r="AT13" i="9" s="1"/>
  <c r="BC13" i="28"/>
  <c r="BC14" i="28" s="1"/>
  <c r="BI18" i="34"/>
  <c r="BC32" i="13"/>
  <c r="BC9" i="31" s="1"/>
  <c r="BD28" i="13"/>
  <c r="BC39" i="16"/>
  <c r="BC40" i="16" s="1"/>
  <c r="BB21" i="28"/>
  <c r="BB22" i="28" s="1"/>
  <c r="X21" i="29"/>
  <c r="BE28" i="16"/>
  <c r="BE14" i="16"/>
  <c r="AU15" i="34"/>
  <c r="AS23" i="31"/>
  <c r="AS15" i="22"/>
  <c r="AS17" i="22" s="1"/>
  <c r="AS21" i="22" s="1"/>
  <c r="L23" i="24"/>
  <c r="U23" i="32"/>
  <c r="O23" i="33"/>
  <c r="BC20" i="20"/>
  <c r="BC21" i="20" s="1"/>
  <c r="BC34" i="20" s="1"/>
  <c r="BC14" i="20"/>
  <c r="BC15" i="20" s="1"/>
  <c r="BD10" i="37"/>
  <c r="BD24" i="12"/>
  <c r="BD26" i="12" s="1"/>
  <c r="BD31" i="12" s="1"/>
  <c r="BD33" i="12" s="1"/>
  <c r="BE20" i="10"/>
  <c r="BC49" i="19"/>
  <c r="BC51" i="19" s="1"/>
  <c r="BC36" i="19" s="1"/>
  <c r="BD37" i="19" s="1"/>
  <c r="BC30" i="19"/>
  <c r="BC32" i="19" s="1"/>
  <c r="BD16" i="19"/>
  <c r="BD17" i="19" s="1"/>
  <c r="BD42" i="15"/>
  <c r="BD20" i="15"/>
  <c r="BD25" i="11"/>
  <c r="AV66" i="20"/>
  <c r="AV68" i="20" s="1"/>
  <c r="BD16" i="37"/>
  <c r="BD63" i="12"/>
  <c r="BD65" i="12" s="1"/>
  <c r="BD71" i="12"/>
  <c r="BD73" i="12" s="1"/>
  <c r="BC19" i="31" l="1"/>
  <c r="BD29" i="19"/>
  <c r="BD17" i="37"/>
  <c r="BE70" i="12"/>
  <c r="BD17" i="11"/>
  <c r="BD18" i="11" s="1"/>
  <c r="BD21" i="19"/>
  <c r="BD43" i="15"/>
  <c r="BD45" i="15" s="1"/>
  <c r="BD21" i="15"/>
  <c r="BF22" i="15" s="1"/>
  <c r="AU26" i="34"/>
  <c r="BC45" i="16"/>
  <c r="BC46" i="16" s="1"/>
  <c r="BC41" i="16"/>
  <c r="BC32" i="16"/>
  <c r="BC16" i="28"/>
  <c r="AV77" i="20"/>
  <c r="AV78" i="20" s="1"/>
  <c r="AV69" i="20"/>
  <c r="BC29" i="18"/>
  <c r="BC14" i="18"/>
  <c r="BD15" i="37"/>
  <c r="BE60" i="12"/>
  <c r="BC33" i="18"/>
  <c r="BC46" i="18"/>
  <c r="BC47" i="18" s="1"/>
  <c r="BC42" i="18"/>
  <c r="BD31" i="19"/>
  <c r="BD38" i="19"/>
  <c r="BE20" i="34"/>
  <c r="Y20" i="35"/>
  <c r="BC48" i="17"/>
  <c r="BC34" i="17"/>
  <c r="BC35" i="17" s="1"/>
  <c r="BC13" i="17" s="1"/>
  <c r="BC15" i="17" s="1"/>
  <c r="BE28" i="10"/>
  <c r="BD11" i="37"/>
  <c r="BD20" i="17"/>
  <c r="BD22" i="17" s="1"/>
  <c r="BD13" i="15"/>
  <c r="BD14" i="15" s="1"/>
  <c r="BD21" i="13"/>
  <c r="BD23" i="13" s="1"/>
  <c r="BD39" i="12"/>
  <c r="BJ41" i="12" s="1"/>
  <c r="BD48" i="12"/>
  <c r="BD50" i="12" s="1"/>
  <c r="BD17" i="9"/>
  <c r="BD18" i="9" s="1"/>
  <c r="BC39" i="20"/>
  <c r="BC25" i="20"/>
  <c r="BC27" i="20" s="1"/>
  <c r="BB37" i="9"/>
  <c r="BB38" i="9" s="1"/>
  <c r="X22" i="29"/>
  <c r="AT11" i="31"/>
  <c r="AT12" i="31" s="1"/>
  <c r="AT22" i="9" s="1"/>
  <c r="AT24" i="9" s="1"/>
  <c r="AT9" i="8"/>
  <c r="AU11" i="9"/>
  <c r="BD10" i="31" l="1"/>
  <c r="BE41" i="15"/>
  <c r="BC16" i="31"/>
  <c r="BD11" i="17"/>
  <c r="BC18" i="28"/>
  <c r="AV11" i="34"/>
  <c r="AV12" i="34" s="1"/>
  <c r="V11" i="35"/>
  <c r="BC17" i="28"/>
  <c r="BC22" i="34"/>
  <c r="AT23" i="31"/>
  <c r="AT15" i="22"/>
  <c r="AT17" i="22" s="1"/>
  <c r="AT21" i="22" s="1"/>
  <c r="BD29" i="15"/>
  <c r="BD10" i="12"/>
  <c r="BD11" i="12" s="1"/>
  <c r="BC34" i="18"/>
  <c r="BC35" i="18" s="1"/>
  <c r="BC13" i="18" s="1"/>
  <c r="BC15" i="18" s="1"/>
  <c r="BC48" i="18"/>
  <c r="AV20" i="31"/>
  <c r="AV21" i="31" s="1"/>
  <c r="AW75" i="20"/>
  <c r="V20" i="32"/>
  <c r="BC47" i="16"/>
  <c r="BC33" i="16"/>
  <c r="BD8" i="28"/>
  <c r="BD11" i="28" s="1"/>
  <c r="BD19" i="16"/>
  <c r="BD21" i="16" s="1"/>
  <c r="BD26" i="11"/>
  <c r="BD27" i="11" s="1"/>
  <c r="BD12" i="37"/>
  <c r="BD12" i="13"/>
  <c r="BD13" i="13" s="1"/>
  <c r="BE47" i="12"/>
  <c r="BJ13" i="37"/>
  <c r="BJ20" i="18"/>
  <c r="BJ22" i="18" s="1"/>
  <c r="BJ61" i="12"/>
  <c r="BJ49" i="12"/>
  <c r="BC23" i="34"/>
  <c r="BD48" i="19"/>
  <c r="BB25" i="31"/>
  <c r="BB28" i="9"/>
  <c r="BB30" i="9" s="1"/>
  <c r="BC36" i="9"/>
  <c r="X25" i="32"/>
  <c r="BD8" i="31"/>
  <c r="BE20" i="13"/>
  <c r="BD15" i="15"/>
  <c r="BD32" i="15"/>
  <c r="AU29" i="34"/>
  <c r="BF8" i="34"/>
  <c r="BF44" i="15"/>
  <c r="BC34" i="16"/>
  <c r="BC13" i="16" s="1"/>
  <c r="BC15" i="16" s="1"/>
  <c r="BE27" i="10"/>
  <c r="BE29" i="10" s="1"/>
  <c r="BC40" i="20"/>
  <c r="BC41" i="20" s="1"/>
  <c r="BC46" i="20" s="1"/>
  <c r="BC47" i="20" s="1"/>
  <c r="BC35" i="20"/>
  <c r="BC36" i="20" s="1"/>
  <c r="BD33" i="20" s="1"/>
  <c r="BD17" i="34"/>
  <c r="BD12" i="17"/>
  <c r="BD27" i="17"/>
  <c r="BJ28" i="17" s="1"/>
  <c r="BD10" i="34"/>
  <c r="BC19" i="28" l="1"/>
  <c r="BC18" i="31"/>
  <c r="BD11" i="18"/>
  <c r="AV15" i="34"/>
  <c r="V12" i="35"/>
  <c r="BD9" i="20"/>
  <c r="BD10" i="20" s="1"/>
  <c r="BD9" i="19"/>
  <c r="BD11" i="19" s="1"/>
  <c r="BD22" i="19" s="1"/>
  <c r="BD23" i="19" s="1"/>
  <c r="BD30" i="15"/>
  <c r="BD36" i="15" s="1"/>
  <c r="BE25" i="12"/>
  <c r="BC24" i="34"/>
  <c r="BD14" i="34"/>
  <c r="BC82" i="20"/>
  <c r="BD40" i="17"/>
  <c r="BD41" i="17" s="1"/>
  <c r="BD26" i="20"/>
  <c r="BE11" i="13"/>
  <c r="BJ29" i="17"/>
  <c r="BJ14" i="17"/>
  <c r="BB27" i="31"/>
  <c r="BB16" i="22"/>
  <c r="X27" i="32"/>
  <c r="AW66" i="20"/>
  <c r="AW68" i="20" s="1"/>
  <c r="BC17" i="31"/>
  <c r="BD11" i="16"/>
  <c r="AU12" i="9"/>
  <c r="AU13" i="9" s="1"/>
  <c r="AV23" i="9"/>
  <c r="V21" i="32"/>
  <c r="BC81" i="20"/>
  <c r="BC76" i="20"/>
  <c r="BC48" i="20"/>
  <c r="BD19" i="34"/>
  <c r="BD12" i="16"/>
  <c r="BD26" i="16"/>
  <c r="BF27" i="16" s="1"/>
  <c r="BE53" i="12"/>
  <c r="BE54" i="12" s="1"/>
  <c r="BE11" i="11"/>
  <c r="BE12" i="11" s="1"/>
  <c r="BE23" i="10"/>
  <c r="BE24" i="10" s="1"/>
  <c r="BD29" i="13"/>
  <c r="BD31" i="13" s="1"/>
  <c r="BD14" i="13"/>
  <c r="BJ21" i="34"/>
  <c r="BJ12" i="18"/>
  <c r="BD14" i="31"/>
  <c r="BE24" i="11"/>
  <c r="BC25" i="34"/>
  <c r="BD15" i="31" l="1"/>
  <c r="BE28" i="15"/>
  <c r="BD13" i="28"/>
  <c r="BD14" i="28" s="1"/>
  <c r="BF14" i="16"/>
  <c r="BF28" i="16"/>
  <c r="AW69" i="20"/>
  <c r="AW77" i="20"/>
  <c r="AW78" i="20" s="1"/>
  <c r="BD32" i="13"/>
  <c r="BD9" i="31" s="1"/>
  <c r="BE28" i="13"/>
  <c r="BD49" i="19"/>
  <c r="BD51" i="19" s="1"/>
  <c r="BD36" i="19" s="1"/>
  <c r="BE37" i="19" s="1"/>
  <c r="BD30" i="19"/>
  <c r="BD32" i="19" s="1"/>
  <c r="BC21" i="28"/>
  <c r="BC22" i="28" s="1"/>
  <c r="AU11" i="31"/>
  <c r="AU12" i="31" s="1"/>
  <c r="AU22" i="9" s="1"/>
  <c r="AU24" i="9" s="1"/>
  <c r="AV11" i="9"/>
  <c r="AU9" i="8"/>
  <c r="BD46" i="17"/>
  <c r="BD47" i="17" s="1"/>
  <c r="BD33" i="17"/>
  <c r="BD42" i="17"/>
  <c r="AV26" i="34"/>
  <c r="V15" i="35"/>
  <c r="BE16" i="19"/>
  <c r="BE17" i="19" s="1"/>
  <c r="BE42" i="15"/>
  <c r="BE20" i="15"/>
  <c r="BE25" i="11"/>
  <c r="BD39" i="16"/>
  <c r="BD40" i="16" s="1"/>
  <c r="BJ18" i="34"/>
  <c r="BD27" i="18"/>
  <c r="BD28" i="18" s="1"/>
  <c r="BD40" i="18"/>
  <c r="BD41" i="18" s="1"/>
  <c r="BE10" i="37"/>
  <c r="BE24" i="12"/>
  <c r="BE26" i="12" s="1"/>
  <c r="BE31" i="12" s="1"/>
  <c r="BE33" i="12" s="1"/>
  <c r="BF20" i="10"/>
  <c r="M10" i="26"/>
  <c r="Q10" i="39"/>
  <c r="Y10" i="38"/>
  <c r="BE16" i="37"/>
  <c r="BE63" i="12"/>
  <c r="BE65" i="12" s="1"/>
  <c r="BE71" i="12"/>
  <c r="BE73" i="12" s="1"/>
  <c r="Y16" i="38"/>
  <c r="BD20" i="20"/>
  <c r="BD21" i="20" s="1"/>
  <c r="BD34" i="20" s="1"/>
  <c r="BD14" i="20"/>
  <c r="BD15" i="20" s="1"/>
  <c r="BC37" i="9" l="1"/>
  <c r="BC38" i="9" s="1"/>
  <c r="BF20" i="34"/>
  <c r="BD33" i="18"/>
  <c r="BD46" i="18"/>
  <c r="BD47" i="18" s="1"/>
  <c r="BD42" i="18"/>
  <c r="BD48" i="17"/>
  <c r="BD34" i="17"/>
  <c r="BD35" i="17" s="1"/>
  <c r="BD13" i="17" s="1"/>
  <c r="BD15" i="17" s="1"/>
  <c r="BD19" i="31"/>
  <c r="BE29" i="19"/>
  <c r="BD29" i="18"/>
  <c r="BD14" i="18"/>
  <c r="BE21" i="19"/>
  <c r="BE43" i="15"/>
  <c r="BE45" i="15" s="1"/>
  <c r="BE21" i="15"/>
  <c r="BG22" i="15" s="1"/>
  <c r="BE31" i="19"/>
  <c r="BE38" i="19"/>
  <c r="BD39" i="20"/>
  <c r="BD25" i="20"/>
  <c r="BD27" i="20" s="1"/>
  <c r="AU23" i="31"/>
  <c r="AU15" i="22"/>
  <c r="AU17" i="22" s="1"/>
  <c r="AU21" i="22" s="1"/>
  <c r="BF28" i="10"/>
  <c r="AW20" i="31"/>
  <c r="AW21" i="31" s="1"/>
  <c r="AW23" i="9" s="1"/>
  <c r="AX75" i="20"/>
  <c r="BE15" i="37"/>
  <c r="BF60" i="12"/>
  <c r="Q15" i="39"/>
  <c r="M15" i="26"/>
  <c r="Y15" i="38"/>
  <c r="BD16" i="28"/>
  <c r="BE17" i="37"/>
  <c r="BF70" i="12"/>
  <c r="BE17" i="11"/>
  <c r="BE18" i="11" s="1"/>
  <c r="Q17" i="39"/>
  <c r="M17" i="26"/>
  <c r="Y17" i="38"/>
  <c r="BE11" i="37"/>
  <c r="BE20" i="17"/>
  <c r="BE22" i="17" s="1"/>
  <c r="BE13" i="15"/>
  <c r="BE14" i="15" s="1"/>
  <c r="BE21" i="13"/>
  <c r="BE23" i="13" s="1"/>
  <c r="BE39" i="12"/>
  <c r="BK41" i="12" s="1"/>
  <c r="BE48" i="12"/>
  <c r="BE50" i="12" s="1"/>
  <c r="BE17" i="9"/>
  <c r="BE18" i="9" s="1"/>
  <c r="Y11" i="38"/>
  <c r="BD41" i="16"/>
  <c r="BD32" i="16"/>
  <c r="BD45" i="16"/>
  <c r="BD46" i="16" s="1"/>
  <c r="AV29" i="34"/>
  <c r="V26" i="35"/>
  <c r="AW11" i="34"/>
  <c r="AW12" i="34" s="1"/>
  <c r="BD16" i="31" l="1"/>
  <c r="BE11" i="17"/>
  <c r="BG8" i="34"/>
  <c r="BG44" i="15"/>
  <c r="BE10" i="31"/>
  <c r="BF41" i="15"/>
  <c r="M10" i="24"/>
  <c r="Q10" i="33"/>
  <c r="Y10" i="32"/>
  <c r="BE17" i="34"/>
  <c r="BE27" i="17"/>
  <c r="BK28" i="17" s="1"/>
  <c r="BE12" i="17"/>
  <c r="Y17" i="35"/>
  <c r="BD40" i="20"/>
  <c r="BD41" i="20" s="1"/>
  <c r="BD46" i="20" s="1"/>
  <c r="BD47" i="20" s="1"/>
  <c r="BD35" i="20"/>
  <c r="BD36" i="20" s="1"/>
  <c r="BE33" i="20" s="1"/>
  <c r="BD23" i="34"/>
  <c r="AX66" i="20"/>
  <c r="AX68" i="20" s="1"/>
  <c r="BE15" i="15"/>
  <c r="BE32" i="15"/>
  <c r="BD17" i="28"/>
  <c r="BD18" i="28"/>
  <c r="BD33" i="16"/>
  <c r="BD34" i="16" s="1"/>
  <c r="BD13" i="16" s="1"/>
  <c r="BD15" i="16" s="1"/>
  <c r="BD47" i="16"/>
  <c r="BD34" i="18"/>
  <c r="BD35" i="18" s="1"/>
  <c r="BD13" i="18" s="1"/>
  <c r="BD15" i="18" s="1"/>
  <c r="BD48" i="18"/>
  <c r="BC25" i="31"/>
  <c r="BD36" i="9"/>
  <c r="BC28" i="9"/>
  <c r="BC30" i="9" s="1"/>
  <c r="BD22" i="34"/>
  <c r="BE29" i="15"/>
  <c r="BE10" i="12"/>
  <c r="BE11" i="12" s="1"/>
  <c r="BE12" i="37"/>
  <c r="BE12" i="13"/>
  <c r="BE13" i="13" s="1"/>
  <c r="BF47" i="12"/>
  <c r="Y12" i="38"/>
  <c r="Q12" i="39"/>
  <c r="M12" i="26"/>
  <c r="BE48" i="19"/>
  <c r="AW15" i="34"/>
  <c r="BK13" i="37"/>
  <c r="BK20" i="18"/>
  <c r="BK22" i="18" s="1"/>
  <c r="BK61" i="12"/>
  <c r="BK49" i="12"/>
  <c r="AA13" i="38"/>
  <c r="BE8" i="28"/>
  <c r="BE11" i="28" s="1"/>
  <c r="BE19" i="16"/>
  <c r="BE21" i="16" s="1"/>
  <c r="BE26" i="11"/>
  <c r="BE27" i="11" s="1"/>
  <c r="Y8" i="29"/>
  <c r="AV12" i="9"/>
  <c r="AV13" i="9" s="1"/>
  <c r="V29" i="35"/>
  <c r="BE8" i="31"/>
  <c r="BF20" i="13"/>
  <c r="M8" i="24"/>
  <c r="Q8" i="33"/>
  <c r="Y8" i="32"/>
  <c r="BF27" i="10"/>
  <c r="BF29" i="10" s="1"/>
  <c r="BE10" i="34"/>
  <c r="Y10" i="35"/>
  <c r="BD19" i="28" l="1"/>
  <c r="BD81" i="20"/>
  <c r="BD48" i="20"/>
  <c r="BD76" i="20"/>
  <c r="BD82" i="20"/>
  <c r="BE14" i="31"/>
  <c r="BF24" i="11"/>
  <c r="Q14" i="33"/>
  <c r="Y14" i="32"/>
  <c r="M14" i="24"/>
  <c r="BF11" i="13"/>
  <c r="BE19" i="34"/>
  <c r="BE26" i="16"/>
  <c r="BG27" i="16" s="1"/>
  <c r="BE12" i="16"/>
  <c r="Y19" i="35"/>
  <c r="BF25" i="12"/>
  <c r="BC27" i="31"/>
  <c r="BC16" i="22"/>
  <c r="AX77" i="20"/>
  <c r="AX78" i="20" s="1"/>
  <c r="AX69" i="20"/>
  <c r="BD17" i="31"/>
  <c r="BE11" i="16"/>
  <c r="AW26" i="34"/>
  <c r="BK29" i="17"/>
  <c r="BK14" i="17"/>
  <c r="BE29" i="13"/>
  <c r="BE31" i="13" s="1"/>
  <c r="BE14" i="13"/>
  <c r="BE9" i="19"/>
  <c r="BE11" i="19" s="1"/>
  <c r="BE22" i="19" s="1"/>
  <c r="BE23" i="19" s="1"/>
  <c r="BE30" i="15"/>
  <c r="BE36" i="15" s="1"/>
  <c r="BD25" i="34"/>
  <c r="BE26" i="20"/>
  <c r="BF53" i="12"/>
  <c r="BF54" i="12" s="1"/>
  <c r="BF11" i="11"/>
  <c r="BF12" i="11" s="1"/>
  <c r="BF23" i="10"/>
  <c r="BF24" i="10" s="1"/>
  <c r="AV11" i="31"/>
  <c r="AV12" i="31" s="1"/>
  <c r="AV9" i="8"/>
  <c r="AW11" i="9"/>
  <c r="V11" i="32"/>
  <c r="BK21" i="34"/>
  <c r="BK12" i="18"/>
  <c r="AA21" i="35"/>
  <c r="BD18" i="31"/>
  <c r="BE11" i="18"/>
  <c r="BD24" i="34"/>
  <c r="BE14" i="34"/>
  <c r="Y14" i="35"/>
  <c r="BE40" i="17"/>
  <c r="BE41" i="17" s="1"/>
  <c r="BE9" i="20"/>
  <c r="BE10" i="20" s="1"/>
  <c r="Y11" i="29"/>
  <c r="BE40" i="18" l="1"/>
  <c r="BE41" i="18" s="1"/>
  <c r="BE27" i="18"/>
  <c r="BE28" i="18" s="1"/>
  <c r="BE42" i="17"/>
  <c r="BE33" i="17"/>
  <c r="BE46" i="17"/>
  <c r="BE47" i="17" s="1"/>
  <c r="AV22" i="9"/>
  <c r="AV24" i="9" s="1"/>
  <c r="V12" i="32"/>
  <c r="BE15" i="31"/>
  <c r="BF28" i="15"/>
  <c r="Y15" i="32"/>
  <c r="M15" i="24"/>
  <c r="Q15" i="33"/>
  <c r="AX11" i="34"/>
  <c r="AX12" i="34" s="1"/>
  <c r="BG28" i="16"/>
  <c r="BG14" i="16"/>
  <c r="BF10" i="37"/>
  <c r="BF24" i="12"/>
  <c r="BF26" i="12" s="1"/>
  <c r="BF31" i="12" s="1"/>
  <c r="BF33" i="12" s="1"/>
  <c r="BG20" i="10"/>
  <c r="BF16" i="19"/>
  <c r="BF17" i="19" s="1"/>
  <c r="BF42" i="15"/>
  <c r="BF20" i="15"/>
  <c r="BF25" i="11"/>
  <c r="BK18" i="34"/>
  <c r="AA18" i="35"/>
  <c r="BF16" i="37"/>
  <c r="BF71" i="12"/>
  <c r="BF73" i="12" s="1"/>
  <c r="BF63" i="12"/>
  <c r="BF65" i="12" s="1"/>
  <c r="BE49" i="19"/>
  <c r="BE51" i="19" s="1"/>
  <c r="BE36" i="19" s="1"/>
  <c r="BF37" i="19" s="1"/>
  <c r="BE30" i="19"/>
  <c r="BE32" i="19" s="1"/>
  <c r="AX20" i="31"/>
  <c r="AX21" i="31" s="1"/>
  <c r="AX23" i="9" s="1"/>
  <c r="AY75" i="20"/>
  <c r="BE13" i="28"/>
  <c r="BE14" i="28" s="1"/>
  <c r="Y13" i="29"/>
  <c r="AW29" i="34"/>
  <c r="BD21" i="28"/>
  <c r="BD22" i="28" s="1"/>
  <c r="BE14" i="20"/>
  <c r="BE15" i="20" s="1"/>
  <c r="BE20" i="20"/>
  <c r="BE21" i="20" s="1"/>
  <c r="BE34" i="20" s="1"/>
  <c r="BE32" i="13"/>
  <c r="BF28" i="13"/>
  <c r="BE39" i="16"/>
  <c r="BE40" i="16" s="1"/>
  <c r="AV23" i="31" l="1"/>
  <c r="AV15" i="22"/>
  <c r="AV17" i="22" s="1"/>
  <c r="AV21" i="22" s="1"/>
  <c r="V23" i="32"/>
  <c r="BD37" i="9"/>
  <c r="BD38" i="9" s="1"/>
  <c r="AY66" i="20"/>
  <c r="AY68" i="20" s="1"/>
  <c r="BF17" i="37"/>
  <c r="BG70" i="12"/>
  <c r="BF17" i="11"/>
  <c r="BF18" i="11" s="1"/>
  <c r="BF21" i="19"/>
  <c r="BF43" i="15"/>
  <c r="BF21" i="15"/>
  <c r="BH22" i="15" s="1"/>
  <c r="AX15" i="34"/>
  <c r="BE48" i="17"/>
  <c r="BE34" i="17"/>
  <c r="BE35" i="17" s="1"/>
  <c r="BE13" i="17" s="1"/>
  <c r="BE15" i="17" s="1"/>
  <c r="BG28" i="10"/>
  <c r="BF11" i="37"/>
  <c r="BF20" i="17"/>
  <c r="BF22" i="17" s="1"/>
  <c r="BF13" i="15"/>
  <c r="BF14" i="15" s="1"/>
  <c r="BF21" i="13"/>
  <c r="BF23" i="13" s="1"/>
  <c r="BF39" i="12"/>
  <c r="BL41" i="12" s="1"/>
  <c r="BF48" i="12"/>
  <c r="BF50" i="12" s="1"/>
  <c r="BF17" i="9"/>
  <c r="BF18" i="9" s="1"/>
  <c r="BE16" i="28"/>
  <c r="Y16" i="29"/>
  <c r="BF15" i="37"/>
  <c r="BG60" i="12"/>
  <c r="BF45" i="15"/>
  <c r="BE41" i="16"/>
  <c r="BE32" i="16"/>
  <c r="BE45" i="16"/>
  <c r="BE46" i="16" s="1"/>
  <c r="BF31" i="19"/>
  <c r="BF38" i="19"/>
  <c r="BE19" i="31"/>
  <c r="BF29" i="19"/>
  <c r="M19" i="24"/>
  <c r="Y19" i="32"/>
  <c r="Q19" i="33"/>
  <c r="BE9" i="31"/>
  <c r="M9" i="24"/>
  <c r="Y9" i="32"/>
  <c r="Q9" i="33"/>
  <c r="AW12" i="9"/>
  <c r="AW13" i="9" s="1"/>
  <c r="BE29" i="18"/>
  <c r="BE14" i="18"/>
  <c r="BE39" i="20"/>
  <c r="BE25" i="20"/>
  <c r="BE27" i="20" s="1"/>
  <c r="Y14" i="29"/>
  <c r="BG20" i="34"/>
  <c r="BE33" i="18"/>
  <c r="BE46" i="18"/>
  <c r="BE47" i="18" s="1"/>
  <c r="BE42" i="18"/>
  <c r="BH8" i="34" l="1"/>
  <c r="BH44" i="15"/>
  <c r="Z8" i="35"/>
  <c r="BE47" i="16"/>
  <c r="BE33" i="16"/>
  <c r="BE34" i="16" s="1"/>
  <c r="BE13" i="16" s="1"/>
  <c r="BE15" i="16" s="1"/>
  <c r="AX26" i="34"/>
  <c r="BE17" i="28"/>
  <c r="Y17" i="29"/>
  <c r="BE16" i="31"/>
  <c r="BF11" i="17"/>
  <c r="M16" i="24"/>
  <c r="Q16" i="33"/>
  <c r="Y16" i="32"/>
  <c r="BD25" i="31"/>
  <c r="BE36" i="9"/>
  <c r="BD28" i="9"/>
  <c r="BD30" i="9" s="1"/>
  <c r="BE18" i="28"/>
  <c r="Y18" i="29"/>
  <c r="BF17" i="34"/>
  <c r="BF27" i="17"/>
  <c r="BL28" i="17" s="1"/>
  <c r="BF12" i="17"/>
  <c r="BE48" i="18"/>
  <c r="BE34" i="18"/>
  <c r="BE35" i="18" s="1"/>
  <c r="BE13" i="18" s="1"/>
  <c r="BE15" i="18" s="1"/>
  <c r="BE40" i="20"/>
  <c r="BE41" i="20" s="1"/>
  <c r="BE46" i="20" s="1"/>
  <c r="BE47" i="20" s="1"/>
  <c r="BE35" i="20"/>
  <c r="BE36" i="20" s="1"/>
  <c r="BF33" i="20" s="1"/>
  <c r="BF10" i="31"/>
  <c r="BG41" i="15"/>
  <c r="BF29" i="15"/>
  <c r="BF10" i="12"/>
  <c r="BF11" i="12" s="1"/>
  <c r="BF48" i="19"/>
  <c r="BG27" i="10"/>
  <c r="BG29" i="10" s="1"/>
  <c r="BF12" i="37"/>
  <c r="BG47" i="12"/>
  <c r="BF12" i="13"/>
  <c r="BF13" i="13" s="1"/>
  <c r="BF8" i="28"/>
  <c r="BF11" i="28" s="1"/>
  <c r="BF19" i="16"/>
  <c r="BF21" i="16" s="1"/>
  <c r="BF26" i="11"/>
  <c r="BF27" i="11" s="1"/>
  <c r="BL13" i="37"/>
  <c r="BL20" i="18"/>
  <c r="BL22" i="18" s="1"/>
  <c r="BL61" i="12"/>
  <c r="BL49" i="12"/>
  <c r="BE22" i="34"/>
  <c r="Y22" i="35"/>
  <c r="BF8" i="31"/>
  <c r="BG20" i="13"/>
  <c r="BE23" i="34"/>
  <c r="Y23" i="35"/>
  <c r="AY69" i="20"/>
  <c r="AY77" i="20"/>
  <c r="AY78" i="20" s="1"/>
  <c r="AW11" i="31"/>
  <c r="AW12" i="31" s="1"/>
  <c r="AW22" i="9" s="1"/>
  <c r="AW24" i="9" s="1"/>
  <c r="AX11" i="9"/>
  <c r="AW9" i="8"/>
  <c r="BF10" i="34"/>
  <c r="BF15" i="15"/>
  <c r="BF32" i="15"/>
  <c r="BE17" i="31" l="1"/>
  <c r="BF11" i="16"/>
  <c r="Q17" i="33"/>
  <c r="Y17" i="32"/>
  <c r="M17" i="24"/>
  <c r="BE76" i="20"/>
  <c r="BE81" i="20"/>
  <c r="BE48" i="20"/>
  <c r="BG11" i="13"/>
  <c r="BF9" i="20"/>
  <c r="BF10" i="20" s="1"/>
  <c r="BE18" i="31"/>
  <c r="BF11" i="18"/>
  <c r="Y18" i="32"/>
  <c r="M18" i="24"/>
  <c r="Q18" i="33"/>
  <c r="BL29" i="17"/>
  <c r="BL14" i="17"/>
  <c r="BL21" i="34"/>
  <c r="BL12" i="18"/>
  <c r="BF29" i="13"/>
  <c r="BF31" i="13" s="1"/>
  <c r="BF14" i="13"/>
  <c r="BF9" i="19"/>
  <c r="BF11" i="19" s="1"/>
  <c r="BF22" i="19" s="1"/>
  <c r="BF23" i="19" s="1"/>
  <c r="BF30" i="15"/>
  <c r="BF36" i="15" s="1"/>
  <c r="BE24" i="34"/>
  <c r="Y24" i="35"/>
  <c r="AX29" i="34"/>
  <c r="BF40" i="17"/>
  <c r="BF41" i="17" s="1"/>
  <c r="BG25" i="12"/>
  <c r="BF14" i="34"/>
  <c r="AW23" i="31"/>
  <c r="AW15" i="22"/>
  <c r="AW17" i="22" s="1"/>
  <c r="AW21" i="22" s="1"/>
  <c r="BE25" i="34"/>
  <c r="Y25" i="35"/>
  <c r="BD27" i="31"/>
  <c r="BD16" i="22"/>
  <c r="BF19" i="34"/>
  <c r="BF12" i="16"/>
  <c r="BF26" i="16"/>
  <c r="BH27" i="16" s="1"/>
  <c r="AY20" i="31"/>
  <c r="AY21" i="31" s="1"/>
  <c r="AZ75" i="20"/>
  <c r="P20" i="33"/>
  <c r="W20" i="32"/>
  <c r="AY11" i="34"/>
  <c r="AY12" i="34" s="1"/>
  <c r="W11" i="35"/>
  <c r="BG53" i="12"/>
  <c r="BG54" i="12" s="1"/>
  <c r="BG11" i="11"/>
  <c r="BG12" i="11" s="1"/>
  <c r="BG23" i="10"/>
  <c r="BG24" i="10" s="1"/>
  <c r="BE19" i="28"/>
  <c r="BF14" i="31"/>
  <c r="BG24" i="11"/>
  <c r="BF26" i="20"/>
  <c r="BF13" i="28" l="1"/>
  <c r="BF14" i="28" s="1"/>
  <c r="BG16" i="19"/>
  <c r="BG17" i="19" s="1"/>
  <c r="BG42" i="15"/>
  <c r="BG20" i="15"/>
  <c r="BG25" i="11"/>
  <c r="BE82" i="20"/>
  <c r="Y19" i="29"/>
  <c r="BF42" i="17"/>
  <c r="BF46" i="17"/>
  <c r="BF47" i="17" s="1"/>
  <c r="BF33" i="17"/>
  <c r="BE21" i="28"/>
  <c r="BE22" i="28" s="1"/>
  <c r="Y21" i="29"/>
  <c r="AZ66" i="20"/>
  <c r="AZ68" i="20" s="1"/>
  <c r="BF15" i="31"/>
  <c r="BG28" i="15"/>
  <c r="BF49" i="19"/>
  <c r="BF51" i="19" s="1"/>
  <c r="BF36" i="19" s="1"/>
  <c r="BG37" i="19" s="1"/>
  <c r="BF30" i="19"/>
  <c r="BF32" i="19" s="1"/>
  <c r="BF32" i="13"/>
  <c r="BF9" i="31" s="1"/>
  <c r="BG28" i="13"/>
  <c r="BF20" i="20"/>
  <c r="BF21" i="20" s="1"/>
  <c r="BF34" i="20" s="1"/>
  <c r="BF14" i="20"/>
  <c r="BF15" i="20" s="1"/>
  <c r="AY23" i="9"/>
  <c r="P21" i="33"/>
  <c r="W21" i="32"/>
  <c r="BL18" i="34"/>
  <c r="AX12" i="9"/>
  <c r="AX13" i="9" s="1"/>
  <c r="BG10" i="37"/>
  <c r="BG24" i="12"/>
  <c r="BG26" i="12" s="1"/>
  <c r="BG31" i="12" s="1"/>
  <c r="BG33" i="12" s="1"/>
  <c r="BH20" i="10"/>
  <c r="BG16" i="37"/>
  <c r="BG63" i="12"/>
  <c r="BG65" i="12" s="1"/>
  <c r="BG71" i="12"/>
  <c r="BG73" i="12" s="1"/>
  <c r="AY15" i="34"/>
  <c r="W12" i="35"/>
  <c r="BH14" i="16"/>
  <c r="BH28" i="16"/>
  <c r="BF27" i="18"/>
  <c r="BF28" i="18" s="1"/>
  <c r="BF40" i="18"/>
  <c r="BF41" i="18" s="1"/>
  <c r="BF39" i="16"/>
  <c r="BF40" i="16" s="1"/>
  <c r="BE37" i="9" l="1"/>
  <c r="BE38" i="9" s="1"/>
  <c r="Y22" i="29"/>
  <c r="BH20" i="34"/>
  <c r="Z20" i="35"/>
  <c r="BG15" i="37"/>
  <c r="BH60" i="12"/>
  <c r="BF19" i="31"/>
  <c r="BG29" i="19"/>
  <c r="BH28" i="10"/>
  <c r="BG38" i="19"/>
  <c r="BG31" i="19"/>
  <c r="BF48" i="17"/>
  <c r="BF34" i="17"/>
  <c r="BF35" i="17" s="1"/>
  <c r="BF13" i="17" s="1"/>
  <c r="BF15" i="17" s="1"/>
  <c r="BG21" i="19"/>
  <c r="BG21" i="15"/>
  <c r="BI22" i="15" s="1"/>
  <c r="BG43" i="15"/>
  <c r="BG45" i="15" s="1"/>
  <c r="BG11" i="37"/>
  <c r="BG20" i="17"/>
  <c r="BG22" i="17" s="1"/>
  <c r="BG13" i="15"/>
  <c r="BG14" i="15" s="1"/>
  <c r="BG21" i="13"/>
  <c r="BG23" i="13" s="1"/>
  <c r="BG39" i="12"/>
  <c r="BM41" i="12" s="1"/>
  <c r="BG48" i="12"/>
  <c r="BG50" i="12" s="1"/>
  <c r="BG17" i="9"/>
  <c r="BG18" i="9" s="1"/>
  <c r="BF16" i="28"/>
  <c r="BG17" i="37"/>
  <c r="BH70" i="12"/>
  <c r="BG17" i="11"/>
  <c r="BG18" i="11" s="1"/>
  <c r="BF45" i="16"/>
  <c r="BF46" i="16" s="1"/>
  <c r="BF41" i="16"/>
  <c r="BF32" i="16"/>
  <c r="AY26" i="34"/>
  <c r="W15" i="35"/>
  <c r="BF39" i="20"/>
  <c r="BF25" i="20"/>
  <c r="BF27" i="20" s="1"/>
  <c r="BF29" i="18"/>
  <c r="BF14" i="18"/>
  <c r="BF46" i="18"/>
  <c r="BF47" i="18" s="1"/>
  <c r="BF42" i="18"/>
  <c r="BF33" i="18"/>
  <c r="AX11" i="31"/>
  <c r="AX12" i="31" s="1"/>
  <c r="AX22" i="9" s="1"/>
  <c r="AX24" i="9" s="1"/>
  <c r="AX9" i="8"/>
  <c r="AY11" i="9"/>
  <c r="AZ77" i="20"/>
  <c r="AZ78" i="20" s="1"/>
  <c r="AZ69" i="20"/>
  <c r="BI8" i="34" l="1"/>
  <c r="BI44" i="15"/>
  <c r="BF16" i="31"/>
  <c r="BG11" i="17"/>
  <c r="BG12" i="37"/>
  <c r="BH47" i="12"/>
  <c r="BG12" i="13"/>
  <c r="BG13" i="13" s="1"/>
  <c r="BG29" i="15"/>
  <c r="BG10" i="12"/>
  <c r="BG11" i="12" s="1"/>
  <c r="BF18" i="28"/>
  <c r="BM13" i="37"/>
  <c r="BM20" i="18"/>
  <c r="BM22" i="18" s="1"/>
  <c r="BM61" i="12"/>
  <c r="BM49" i="12"/>
  <c r="BG48" i="19"/>
  <c r="BG8" i="31"/>
  <c r="BH20" i="13"/>
  <c r="BF23" i="34"/>
  <c r="AX23" i="31"/>
  <c r="AX15" i="22"/>
  <c r="AX17" i="22" s="1"/>
  <c r="AX21" i="22" s="1"/>
  <c r="AZ11" i="34"/>
  <c r="AZ12" i="34" s="1"/>
  <c r="BF48" i="18"/>
  <c r="BF34" i="18"/>
  <c r="BF35" i="18" s="1"/>
  <c r="BF13" i="18" s="1"/>
  <c r="BF15" i="18" s="1"/>
  <c r="BF17" i="28"/>
  <c r="AZ20" i="31"/>
  <c r="AZ21" i="31" s="1"/>
  <c r="AZ23" i="9" s="1"/>
  <c r="BA75" i="20"/>
  <c r="BF47" i="16"/>
  <c r="BF33" i="16"/>
  <c r="BF34" i="16" s="1"/>
  <c r="BF13" i="16" s="1"/>
  <c r="BF15" i="16" s="1"/>
  <c r="BG32" i="15"/>
  <c r="BG15" i="15"/>
  <c r="BG17" i="34"/>
  <c r="BG27" i="17"/>
  <c r="BM28" i="17" s="1"/>
  <c r="BG12" i="17"/>
  <c r="BG10" i="34"/>
  <c r="BG10" i="31"/>
  <c r="BH41" i="15"/>
  <c r="AY29" i="34"/>
  <c r="W26" i="35"/>
  <c r="BF22" i="34"/>
  <c r="BF35" i="20"/>
  <c r="BF36" i="20" s="1"/>
  <c r="BG33" i="20" s="1"/>
  <c r="BF40" i="20"/>
  <c r="BF41" i="20" s="1"/>
  <c r="BF46" i="20" s="1"/>
  <c r="BF47" i="20" s="1"/>
  <c r="BE25" i="31"/>
  <c r="BF36" i="9"/>
  <c r="BE28" i="9"/>
  <c r="BE30" i="9" s="1"/>
  <c r="Q25" i="33"/>
  <c r="Y25" i="32"/>
  <c r="M25" i="24"/>
  <c r="BG8" i="28"/>
  <c r="BG11" i="28" s="1"/>
  <c r="BG19" i="16"/>
  <c r="BG21" i="16" s="1"/>
  <c r="BG26" i="11"/>
  <c r="BG27" i="11" s="1"/>
  <c r="BH27" i="10"/>
  <c r="BH29" i="10" s="1"/>
  <c r="BF19" i="28" l="1"/>
  <c r="BF48" i="20"/>
  <c r="BF81" i="20"/>
  <c r="BF76" i="20"/>
  <c r="BF82" i="20"/>
  <c r="AY12" i="9"/>
  <c r="AY13" i="9" s="1"/>
  <c r="W29" i="35"/>
  <c r="BH53" i="12"/>
  <c r="BH54" i="12" s="1"/>
  <c r="BH11" i="11"/>
  <c r="BH12" i="11" s="1"/>
  <c r="BH23" i="10"/>
  <c r="BH24" i="10" s="1"/>
  <c r="BG26" i="20"/>
  <c r="BA66" i="20"/>
  <c r="BA68" i="20" s="1"/>
  <c r="BF18" i="31"/>
  <c r="BG11" i="18"/>
  <c r="BG40" i="17"/>
  <c r="BG41" i="17" s="1"/>
  <c r="BG9" i="20"/>
  <c r="BG10" i="20" s="1"/>
  <c r="BF24" i="34"/>
  <c r="BH11" i="13"/>
  <c r="BM21" i="34"/>
  <c r="BM12" i="18"/>
  <c r="BG9" i="19"/>
  <c r="BG11" i="19" s="1"/>
  <c r="BG22" i="19" s="1"/>
  <c r="BG23" i="19" s="1"/>
  <c r="BG30" i="15"/>
  <c r="BG36" i="15" s="1"/>
  <c r="BM29" i="17"/>
  <c r="BM14" i="17"/>
  <c r="AZ15" i="34"/>
  <c r="BF17" i="31"/>
  <c r="BG11" i="16"/>
  <c r="BG14" i="34"/>
  <c r="BG29" i="13"/>
  <c r="BG31" i="13" s="1"/>
  <c r="BG14" i="13"/>
  <c r="BF25" i="34"/>
  <c r="BE27" i="31"/>
  <c r="BE16" i="22"/>
  <c r="Y27" i="32"/>
  <c r="Q27" i="33"/>
  <c r="M27" i="24"/>
  <c r="BG14" i="31"/>
  <c r="BH24" i="11"/>
  <c r="BH25" i="12"/>
  <c r="BG19" i="34"/>
  <c r="BG26" i="16"/>
  <c r="BI27" i="16" s="1"/>
  <c r="BG12" i="16"/>
  <c r="BG20" i="20" l="1"/>
  <c r="BG21" i="20" s="1"/>
  <c r="BG34" i="20" s="1"/>
  <c r="BG14" i="20"/>
  <c r="BG15" i="20" s="1"/>
  <c r="BG32" i="13"/>
  <c r="BG9" i="31" s="1"/>
  <c r="BH28" i="13"/>
  <c r="BG15" i="31"/>
  <c r="BH28" i="15"/>
  <c r="BG49" i="19"/>
  <c r="BG51" i="19" s="1"/>
  <c r="BG36" i="19" s="1"/>
  <c r="BH37" i="19" s="1"/>
  <c r="BG30" i="19"/>
  <c r="BG32" i="19" s="1"/>
  <c r="BG46" i="17"/>
  <c r="BG47" i="17" s="1"/>
  <c r="BG42" i="17"/>
  <c r="BG33" i="17"/>
  <c r="BH10" i="37"/>
  <c r="BH24" i="12"/>
  <c r="BH26" i="12" s="1"/>
  <c r="BH31" i="12" s="1"/>
  <c r="BH33" i="12" s="1"/>
  <c r="BI20" i="10"/>
  <c r="Z10" i="38"/>
  <c r="BG27" i="18"/>
  <c r="BG28" i="18" s="1"/>
  <c r="BG40" i="18"/>
  <c r="BG41" i="18" s="1"/>
  <c r="BH16" i="19"/>
  <c r="BH17" i="19" s="1"/>
  <c r="BH42" i="15"/>
  <c r="BH20" i="15"/>
  <c r="BH25" i="11"/>
  <c r="AZ26" i="34"/>
  <c r="BH16" i="37"/>
  <c r="BH63" i="12"/>
  <c r="BH65" i="12" s="1"/>
  <c r="BH71" i="12"/>
  <c r="BH73" i="12" s="1"/>
  <c r="Z16" i="38"/>
  <c r="BG13" i="28"/>
  <c r="BG14" i="28" s="1"/>
  <c r="BI14" i="16"/>
  <c r="BI28" i="16"/>
  <c r="BG39" i="16"/>
  <c r="BG40" i="16" s="1"/>
  <c r="BM18" i="34"/>
  <c r="BA77" i="20"/>
  <c r="BA78" i="20" s="1"/>
  <c r="BA69" i="20"/>
  <c r="AY11" i="31"/>
  <c r="AY12" i="31" s="1"/>
  <c r="AZ11" i="9"/>
  <c r="AY9" i="8"/>
  <c r="P11" i="33"/>
  <c r="W11" i="32"/>
  <c r="BF21" i="28"/>
  <c r="BF22" i="28" s="1"/>
  <c r="BA20" i="31" l="1"/>
  <c r="BA21" i="31" s="1"/>
  <c r="BA23" i="9" s="1"/>
  <c r="BB75" i="20"/>
  <c r="BI28" i="10"/>
  <c r="BH11" i="37"/>
  <c r="BH20" i="17"/>
  <c r="BH22" i="17" s="1"/>
  <c r="BH13" i="15"/>
  <c r="BH14" i="15" s="1"/>
  <c r="BH21" i="13"/>
  <c r="BH23" i="13" s="1"/>
  <c r="BH48" i="12"/>
  <c r="BH50" i="12" s="1"/>
  <c r="BH39" i="12"/>
  <c r="BN41" i="12" s="1"/>
  <c r="BH17" i="9"/>
  <c r="BH18" i="9" s="1"/>
  <c r="Z11" i="38"/>
  <c r="BH17" i="37"/>
  <c r="BI70" i="12"/>
  <c r="BH17" i="11"/>
  <c r="BH18" i="11" s="1"/>
  <c r="Z17" i="38"/>
  <c r="BA11" i="34"/>
  <c r="BA12" i="34" s="1"/>
  <c r="AZ29" i="34"/>
  <c r="BF37" i="9"/>
  <c r="BF38" i="9" s="1"/>
  <c r="BH15" i="37"/>
  <c r="BI60" i="12"/>
  <c r="Z15" i="38"/>
  <c r="BH21" i="19"/>
  <c r="BH43" i="15"/>
  <c r="BH45" i="15" s="1"/>
  <c r="BH21" i="15"/>
  <c r="BJ22" i="15" s="1"/>
  <c r="BG16" i="28"/>
  <c r="BG39" i="20"/>
  <c r="BG25" i="20"/>
  <c r="BG27" i="20" s="1"/>
  <c r="BG42" i="18"/>
  <c r="BG33" i="18"/>
  <c r="BG46" i="18"/>
  <c r="BG47" i="18" s="1"/>
  <c r="BG48" i="17"/>
  <c r="BG34" i="17"/>
  <c r="BG35" i="17" s="1"/>
  <c r="BG13" i="17" s="1"/>
  <c r="BG15" i="17" s="1"/>
  <c r="BH38" i="19"/>
  <c r="BH31" i="19"/>
  <c r="BG41" i="16"/>
  <c r="BG45" i="16"/>
  <c r="BG46" i="16" s="1"/>
  <c r="BG32" i="16"/>
  <c r="AY22" i="9"/>
  <c r="AY24" i="9" s="1"/>
  <c r="W12" i="32"/>
  <c r="P12" i="33"/>
  <c r="BI20" i="34"/>
  <c r="BG14" i="18"/>
  <c r="BG29" i="18"/>
  <c r="BG19" i="31"/>
  <c r="BH29" i="19"/>
  <c r="BH10" i="31" l="1"/>
  <c r="BI41" i="15"/>
  <c r="Z10" i="32"/>
  <c r="BJ8" i="34"/>
  <c r="BJ44" i="15"/>
  <c r="BG18" i="28"/>
  <c r="BG16" i="31"/>
  <c r="BH11" i="17"/>
  <c r="BA15" i="34"/>
  <c r="BG22" i="34"/>
  <c r="BG40" i="20"/>
  <c r="BG35" i="20"/>
  <c r="BG36" i="20" s="1"/>
  <c r="BH33" i="20" s="1"/>
  <c r="BH10" i="34"/>
  <c r="Z10" i="35"/>
  <c r="BG41" i="20"/>
  <c r="BG46" i="20" s="1"/>
  <c r="BG47" i="20" s="1"/>
  <c r="BF25" i="31"/>
  <c r="BF28" i="9"/>
  <c r="BF30" i="9" s="1"/>
  <c r="BG36" i="9"/>
  <c r="BH29" i="15"/>
  <c r="BH10" i="12"/>
  <c r="BH11" i="12" s="1"/>
  <c r="BG17" i="28"/>
  <c r="BN13" i="37"/>
  <c r="BN20" i="18"/>
  <c r="BN22" i="18" s="1"/>
  <c r="BN61" i="12"/>
  <c r="BN49" i="12"/>
  <c r="AB13" i="38"/>
  <c r="BH8" i="28"/>
  <c r="BH11" i="28" s="1"/>
  <c r="BH19" i="16"/>
  <c r="BH21" i="16" s="1"/>
  <c r="BH26" i="11"/>
  <c r="BH27" i="11" s="1"/>
  <c r="Z8" i="29"/>
  <c r="BH12" i="37"/>
  <c r="BH12" i="13"/>
  <c r="BH13" i="13" s="1"/>
  <c r="BI47" i="12"/>
  <c r="Z12" i="38"/>
  <c r="BG23" i="34"/>
  <c r="BI27" i="10"/>
  <c r="BI29" i="10" s="1"/>
  <c r="AZ12" i="9"/>
  <c r="AZ13" i="9" s="1"/>
  <c r="BH8" i="31"/>
  <c r="BI20" i="13"/>
  <c r="Z8" i="32"/>
  <c r="BB66" i="20"/>
  <c r="BB68" i="20" s="1"/>
  <c r="BH17" i="34"/>
  <c r="BH27" i="17"/>
  <c r="BN28" i="17" s="1"/>
  <c r="BH12" i="17"/>
  <c r="Z17" i="35"/>
  <c r="AY23" i="31"/>
  <c r="AY15" i="22"/>
  <c r="AY17" i="22" s="1"/>
  <c r="AY21" i="22" s="1"/>
  <c r="P23" i="33"/>
  <c r="W23" i="32"/>
  <c r="BH48" i="19"/>
  <c r="BG47" i="16"/>
  <c r="BG33" i="16"/>
  <c r="BG34" i="16" s="1"/>
  <c r="BG13" i="16" s="1"/>
  <c r="BG15" i="16" s="1"/>
  <c r="BG48" i="18"/>
  <c r="BG34" i="18"/>
  <c r="BG35" i="18" s="1"/>
  <c r="BG13" i="18" s="1"/>
  <c r="BG15" i="18" s="1"/>
  <c r="BH15" i="15"/>
  <c r="BH32" i="15"/>
  <c r="BG19" i="28" l="1"/>
  <c r="BG82" i="20" s="1"/>
  <c r="BG17" i="31"/>
  <c r="BH11" i="16"/>
  <c r="BN14" i="17"/>
  <c r="BN29" i="17"/>
  <c r="BH9" i="19"/>
  <c r="BH11" i="19" s="1"/>
  <c r="BH22" i="19" s="1"/>
  <c r="BH23" i="19" s="1"/>
  <c r="BH30" i="15"/>
  <c r="BH36" i="15" s="1"/>
  <c r="BH14" i="34"/>
  <c r="Z14" i="35"/>
  <c r="BN21" i="34"/>
  <c r="BN12" i="18"/>
  <c r="AB21" i="35"/>
  <c r="BH19" i="34"/>
  <c r="BH12" i="16"/>
  <c r="BH26" i="16"/>
  <c r="BJ27" i="16" s="1"/>
  <c r="Z19" i="35"/>
  <c r="BH26" i="20"/>
  <c r="BA26" i="34"/>
  <c r="BG24" i="34"/>
  <c r="BH14" i="31"/>
  <c r="BI24" i="11"/>
  <c r="Z14" i="32"/>
  <c r="AZ11" i="31"/>
  <c r="AZ12" i="31" s="1"/>
  <c r="AZ22" i="9" s="1"/>
  <c r="AZ24" i="9" s="1"/>
  <c r="AZ9" i="8"/>
  <c r="BA11" i="9"/>
  <c r="BG25" i="34"/>
  <c r="BB77" i="20"/>
  <c r="BB78" i="20" s="1"/>
  <c r="BB69" i="20"/>
  <c r="BI25" i="12"/>
  <c r="BH9" i="20"/>
  <c r="BH10" i="20" s="1"/>
  <c r="Z11" i="29"/>
  <c r="BF27" i="31"/>
  <c r="BF16" i="22"/>
  <c r="BH40" i="17"/>
  <c r="BH41" i="17" s="1"/>
  <c r="BI53" i="12"/>
  <c r="BI54" i="12" s="1"/>
  <c r="BI11" i="11"/>
  <c r="BI12" i="11" s="1"/>
  <c r="BI23" i="10"/>
  <c r="BI24" i="10" s="1"/>
  <c r="BH29" i="13"/>
  <c r="BH31" i="13" s="1"/>
  <c r="BH14" i="13"/>
  <c r="BG18" i="31"/>
  <c r="BH11" i="18"/>
  <c r="BI11" i="13"/>
  <c r="BG76" i="20"/>
  <c r="BG48" i="20"/>
  <c r="BG81" i="20"/>
  <c r="BH15" i="31" l="1"/>
  <c r="BI28" i="15"/>
  <c r="Z15" i="32"/>
  <c r="BA29" i="34"/>
  <c r="BH27" i="18"/>
  <c r="BH28" i="18" s="1"/>
  <c r="BH40" i="18"/>
  <c r="BH41" i="18" s="1"/>
  <c r="BH33" i="17"/>
  <c r="BH42" i="17"/>
  <c r="BH46" i="17"/>
  <c r="BH47" i="17" s="1"/>
  <c r="BH49" i="19"/>
  <c r="BH51" i="19" s="1"/>
  <c r="BH36" i="19" s="1"/>
  <c r="BI37" i="19" s="1"/>
  <c r="BH30" i="19"/>
  <c r="BH32" i="19" s="1"/>
  <c r="BJ14" i="16"/>
  <c r="BJ28" i="16"/>
  <c r="BN18" i="34"/>
  <c r="AB18" i="35"/>
  <c r="BH14" i="20"/>
  <c r="BH15" i="20" s="1"/>
  <c r="BH20" i="20"/>
  <c r="BH21" i="20" s="1"/>
  <c r="BH34" i="20" s="1"/>
  <c r="BH13" i="28"/>
  <c r="BH14" i="28" s="1"/>
  <c r="Z13" i="29"/>
  <c r="BG21" i="28"/>
  <c r="BG22" i="28" s="1"/>
  <c r="BH32" i="13"/>
  <c r="BI28" i="13"/>
  <c r="BB11" i="34"/>
  <c r="BB12" i="34" s="1"/>
  <c r="X11" i="35"/>
  <c r="AZ23" i="31"/>
  <c r="AZ15" i="22"/>
  <c r="AZ17" i="22" s="1"/>
  <c r="AZ21" i="22" s="1"/>
  <c r="BI16" i="37"/>
  <c r="BI71" i="12"/>
  <c r="BI73" i="12" s="1"/>
  <c r="BI63" i="12"/>
  <c r="BI65" i="12" s="1"/>
  <c r="BI10" i="37"/>
  <c r="BJ20" i="10"/>
  <c r="BI24" i="12"/>
  <c r="BI26" i="12" s="1"/>
  <c r="BI31" i="12" s="1"/>
  <c r="BI33" i="12" s="1"/>
  <c r="BB20" i="31"/>
  <c r="BB21" i="31" s="1"/>
  <c r="BC75" i="20"/>
  <c r="X20" i="32"/>
  <c r="BH39" i="16"/>
  <c r="BH40" i="16" s="1"/>
  <c r="BI16" i="19"/>
  <c r="BI17" i="19" s="1"/>
  <c r="BI42" i="15"/>
  <c r="BI20" i="15"/>
  <c r="BI25" i="11"/>
  <c r="BI11" i="37" l="1"/>
  <c r="BI20" i="17"/>
  <c r="BI22" i="17" s="1"/>
  <c r="BI13" i="15"/>
  <c r="BI14" i="15" s="1"/>
  <c r="BI39" i="12"/>
  <c r="BO41" i="12" s="1"/>
  <c r="BI48" i="12"/>
  <c r="BI50" i="12" s="1"/>
  <c r="BI21" i="13"/>
  <c r="BI23" i="13" s="1"/>
  <c r="BI17" i="9"/>
  <c r="BI18" i="9" s="1"/>
  <c r="BH19" i="31"/>
  <c r="BI29" i="19"/>
  <c r="Z19" i="32"/>
  <c r="BH14" i="18"/>
  <c r="BH29" i="18"/>
  <c r="Z14" i="29"/>
  <c r="BH46" i="18"/>
  <c r="BH47" i="18" s="1"/>
  <c r="BH33" i="18"/>
  <c r="BH42" i="18"/>
  <c r="BI21" i="19"/>
  <c r="BI21" i="15"/>
  <c r="BI43" i="15"/>
  <c r="BI45" i="15" s="1"/>
  <c r="BJ28" i="10"/>
  <c r="BH39" i="20"/>
  <c r="BH25" i="20"/>
  <c r="BH27" i="20" s="1"/>
  <c r="BI38" i="19"/>
  <c r="BI31" i="19"/>
  <c r="BI17" i="37"/>
  <c r="BJ70" i="12"/>
  <c r="BI17" i="11"/>
  <c r="BI18" i="11" s="1"/>
  <c r="BG37" i="9"/>
  <c r="BG38" i="9" s="1"/>
  <c r="BH34" i="17"/>
  <c r="BH35" i="17" s="1"/>
  <c r="BH13" i="17" s="1"/>
  <c r="BH15" i="17" s="1"/>
  <c r="BH48" i="17"/>
  <c r="BA12" i="9"/>
  <c r="BA13" i="9" s="1"/>
  <c r="BH16" i="28"/>
  <c r="Z16" i="29"/>
  <c r="BK22" i="15"/>
  <c r="BH9" i="31"/>
  <c r="Z9" i="32"/>
  <c r="BH45" i="16"/>
  <c r="BH46" i="16" s="1"/>
  <c r="BH32" i="16"/>
  <c r="BH41" i="16"/>
  <c r="BJ20" i="34"/>
  <c r="BB23" i="9"/>
  <c r="X21" i="32"/>
  <c r="BB15" i="34"/>
  <c r="X12" i="35"/>
  <c r="BC66" i="20"/>
  <c r="BC68" i="20" s="1"/>
  <c r="BI15" i="37"/>
  <c r="BJ60" i="12"/>
  <c r="BI10" i="34" l="1"/>
  <c r="BI10" i="31"/>
  <c r="BJ41" i="15"/>
  <c r="BH22" i="34"/>
  <c r="Z22" i="35"/>
  <c r="BH40" i="20"/>
  <c r="BH41" i="20" s="1"/>
  <c r="BH46" i="20" s="1"/>
  <c r="BH47" i="20" s="1"/>
  <c r="BH35" i="20"/>
  <c r="BH36" i="20" s="1"/>
  <c r="BI33" i="20" s="1"/>
  <c r="BH18" i="28"/>
  <c r="Z18" i="29"/>
  <c r="BI29" i="15"/>
  <c r="BI10" i="12"/>
  <c r="BI11" i="12" s="1"/>
  <c r="BI8" i="31"/>
  <c r="BJ20" i="13"/>
  <c r="BH47" i="16"/>
  <c r="BH33" i="16"/>
  <c r="BH34" i="16" s="1"/>
  <c r="BH13" i="16" s="1"/>
  <c r="BH15" i="16" s="1"/>
  <c r="BG25" i="31"/>
  <c r="BH36" i="9"/>
  <c r="BG28" i="9"/>
  <c r="BG30" i="9" s="1"/>
  <c r="BH48" i="18"/>
  <c r="BH34" i="18"/>
  <c r="BH35" i="18" s="1"/>
  <c r="BH13" i="18" s="1"/>
  <c r="BH15" i="18" s="1"/>
  <c r="BI48" i="19"/>
  <c r="BI12" i="37"/>
  <c r="BI12" i="13"/>
  <c r="BI13" i="13" s="1"/>
  <c r="BJ47" i="12"/>
  <c r="BH17" i="28"/>
  <c r="Z17" i="29"/>
  <c r="BI8" i="28"/>
  <c r="BI11" i="28" s="1"/>
  <c r="BI19" i="16"/>
  <c r="BI21" i="16" s="1"/>
  <c r="BI26" i="11"/>
  <c r="BI27" i="11" s="1"/>
  <c r="BO13" i="37"/>
  <c r="BO20" i="18"/>
  <c r="BO22" i="18" s="1"/>
  <c r="BO61" i="12"/>
  <c r="BO49" i="12"/>
  <c r="BB26" i="34"/>
  <c r="X15" i="35"/>
  <c r="BJ27" i="10"/>
  <c r="BJ29" i="10" s="1"/>
  <c r="BA11" i="31"/>
  <c r="BA12" i="31" s="1"/>
  <c r="BA22" i="9" s="1"/>
  <c r="BA24" i="9" s="1"/>
  <c r="BA9" i="8"/>
  <c r="BB11" i="9"/>
  <c r="BI32" i="15"/>
  <c r="BI15" i="15"/>
  <c r="BH16" i="31"/>
  <c r="BI11" i="17"/>
  <c r="Z16" i="32"/>
  <c r="BK8" i="34"/>
  <c r="BK44" i="15"/>
  <c r="AA8" i="35"/>
  <c r="BH23" i="34"/>
  <c r="Z23" i="35"/>
  <c r="BI17" i="34"/>
  <c r="BI27" i="17"/>
  <c r="BO28" i="17" s="1"/>
  <c r="BI12" i="17"/>
  <c r="BC69" i="20"/>
  <c r="BC77" i="20"/>
  <c r="BC78" i="20" s="1"/>
  <c r="BH19" i="28" l="1"/>
  <c r="BH18" i="31"/>
  <c r="BI11" i="18"/>
  <c r="Z18" i="32"/>
  <c r="BH82" i="20"/>
  <c r="Z19" i="29"/>
  <c r="BI14" i="34"/>
  <c r="BJ53" i="12"/>
  <c r="BJ54" i="12" s="1"/>
  <c r="BJ11" i="11"/>
  <c r="BJ12" i="11" s="1"/>
  <c r="BJ23" i="10"/>
  <c r="BJ24" i="10" s="1"/>
  <c r="BO21" i="34"/>
  <c r="BO12" i="18"/>
  <c r="BH17" i="31"/>
  <c r="BI11" i="16"/>
  <c r="Z17" i="32"/>
  <c r="BH24" i="34"/>
  <c r="Z24" i="35"/>
  <c r="BJ11" i="13"/>
  <c r="BB29" i="34"/>
  <c r="X26" i="35"/>
  <c r="BH25" i="34"/>
  <c r="Z25" i="35"/>
  <c r="BI26" i="20"/>
  <c r="BG27" i="31"/>
  <c r="BG16" i="22"/>
  <c r="BH81" i="20"/>
  <c r="BH76" i="20"/>
  <c r="BH48" i="20"/>
  <c r="BO14" i="17"/>
  <c r="BO29" i="17"/>
  <c r="BI14" i="31"/>
  <c r="BJ24" i="11"/>
  <c r="BJ25" i="12"/>
  <c r="BI9" i="19"/>
  <c r="BI11" i="19" s="1"/>
  <c r="BI22" i="19" s="1"/>
  <c r="BI23" i="19" s="1"/>
  <c r="BI30" i="15"/>
  <c r="BA23" i="31"/>
  <c r="BA15" i="22"/>
  <c r="BA17" i="22" s="1"/>
  <c r="BA21" i="22" s="1"/>
  <c r="BC20" i="31"/>
  <c r="BC21" i="31" s="1"/>
  <c r="BC23" i="9" s="1"/>
  <c r="BD75" i="20"/>
  <c r="BI40" i="17"/>
  <c r="BI41" i="17" s="1"/>
  <c r="BI19" i="34"/>
  <c r="BI26" i="16"/>
  <c r="BK27" i="16" s="1"/>
  <c r="BI12" i="16"/>
  <c r="BI29" i="13"/>
  <c r="BI31" i="13" s="1"/>
  <c r="BI14" i="13"/>
  <c r="BI36" i="15"/>
  <c r="BC11" i="34"/>
  <c r="BC12" i="34" s="1"/>
  <c r="BI9" i="20"/>
  <c r="BI10" i="20" s="1"/>
  <c r="BB12" i="9" l="1"/>
  <c r="BB13" i="9" s="1"/>
  <c r="X29" i="35"/>
  <c r="BK28" i="16"/>
  <c r="BK14" i="16"/>
  <c r="BO18" i="34"/>
  <c r="BJ10" i="37"/>
  <c r="BK20" i="10"/>
  <c r="BJ24" i="12"/>
  <c r="BJ26" i="12" s="1"/>
  <c r="BJ31" i="12" s="1"/>
  <c r="BJ33" i="12" s="1"/>
  <c r="BJ16" i="19"/>
  <c r="BJ17" i="19" s="1"/>
  <c r="BJ42" i="15"/>
  <c r="BJ20" i="15"/>
  <c r="BJ25" i="11"/>
  <c r="BI15" i="31"/>
  <c r="BJ28" i="15"/>
  <c r="BI13" i="28"/>
  <c r="BI14" i="28" s="1"/>
  <c r="BI49" i="19"/>
  <c r="BI51" i="19" s="1"/>
  <c r="BI36" i="19" s="1"/>
  <c r="BJ37" i="19" s="1"/>
  <c r="BI30" i="19"/>
  <c r="BI32" i="19" s="1"/>
  <c r="BH21" i="28"/>
  <c r="BH22" i="28" s="1"/>
  <c r="Z21" i="29"/>
  <c r="BI39" i="16"/>
  <c r="BI40" i="16" s="1"/>
  <c r="BJ16" i="37"/>
  <c r="BJ71" i="12"/>
  <c r="BJ73" i="12" s="1"/>
  <c r="BJ63" i="12"/>
  <c r="BJ65" i="12" s="1"/>
  <c r="BI14" i="20"/>
  <c r="BI15" i="20" s="1"/>
  <c r="BI20" i="20"/>
  <c r="BI21" i="20" s="1"/>
  <c r="BI34" i="20" s="1"/>
  <c r="BJ28" i="13"/>
  <c r="BI32" i="13"/>
  <c r="BI9" i="31" s="1"/>
  <c r="BI33" i="17"/>
  <c r="BI46" i="17"/>
  <c r="BI47" i="17" s="1"/>
  <c r="BI42" i="17"/>
  <c r="BD66" i="20"/>
  <c r="BD68" i="20" s="1"/>
  <c r="BI27" i="18"/>
  <c r="BI28" i="18" s="1"/>
  <c r="BI40" i="18"/>
  <c r="BI41" i="18" s="1"/>
  <c r="BC15" i="34"/>
  <c r="BC26" i="34" l="1"/>
  <c r="BI34" i="17"/>
  <c r="BI35" i="17" s="1"/>
  <c r="BI13" i="17" s="1"/>
  <c r="BI15" i="17" s="1"/>
  <c r="BI48" i="17"/>
  <c r="BJ17" i="37"/>
  <c r="BK70" i="12"/>
  <c r="BJ17" i="11"/>
  <c r="BJ18" i="11" s="1"/>
  <c r="BI19" i="31"/>
  <c r="BJ29" i="19"/>
  <c r="BJ31" i="19"/>
  <c r="BJ38" i="19"/>
  <c r="BI29" i="18"/>
  <c r="BI14" i="18"/>
  <c r="BI45" i="16"/>
  <c r="BI46" i="16" s="1"/>
  <c r="BI32" i="16"/>
  <c r="BI41" i="16"/>
  <c r="BJ21" i="19"/>
  <c r="BJ43" i="15"/>
  <c r="BJ45" i="15" s="1"/>
  <c r="BJ21" i="15"/>
  <c r="BL22" i="15" s="1"/>
  <c r="BK20" i="34"/>
  <c r="AA20" i="35"/>
  <c r="BJ11" i="37"/>
  <c r="BJ20" i="17"/>
  <c r="BJ22" i="17" s="1"/>
  <c r="BJ13" i="15"/>
  <c r="BJ14" i="15" s="1"/>
  <c r="BJ21" i="13"/>
  <c r="BJ23" i="13" s="1"/>
  <c r="BJ48" i="12"/>
  <c r="BJ50" i="12" s="1"/>
  <c r="BJ39" i="12"/>
  <c r="BP41" i="12" s="1"/>
  <c r="BJ17" i="9"/>
  <c r="BJ18" i="9" s="1"/>
  <c r="BI39" i="20"/>
  <c r="BI25" i="20"/>
  <c r="BI27" i="20" s="1"/>
  <c r="BK28" i="10"/>
  <c r="BD77" i="20"/>
  <c r="BD78" i="20" s="1"/>
  <c r="BD69" i="20"/>
  <c r="BB11" i="31"/>
  <c r="BB12" i="31" s="1"/>
  <c r="BB9" i="8"/>
  <c r="BC11" i="9"/>
  <c r="X11" i="32"/>
  <c r="BI33" i="18"/>
  <c r="BI42" i="18"/>
  <c r="BI46" i="18"/>
  <c r="BI47" i="18" s="1"/>
  <c r="BI16" i="28"/>
  <c r="BJ15" i="37"/>
  <c r="BK60" i="12"/>
  <c r="BH37" i="9"/>
  <c r="BH38" i="9" s="1"/>
  <c r="Z22" i="29"/>
  <c r="BJ8" i="31" l="1"/>
  <c r="BK20" i="13"/>
  <c r="BJ10" i="31"/>
  <c r="BK41" i="15"/>
  <c r="BI40" i="20"/>
  <c r="BI41" i="20" s="1"/>
  <c r="BI46" i="20" s="1"/>
  <c r="BI47" i="20" s="1"/>
  <c r="BI35" i="20"/>
  <c r="BI36" i="20" s="1"/>
  <c r="BJ33" i="20" s="1"/>
  <c r="BL8" i="34"/>
  <c r="BL44" i="15"/>
  <c r="BJ32" i="15"/>
  <c r="BJ15" i="15"/>
  <c r="BD20" i="31"/>
  <c r="BD21" i="31" s="1"/>
  <c r="BD23" i="9" s="1"/>
  <c r="BE75" i="20"/>
  <c r="BJ10" i="34"/>
  <c r="BI23" i="34"/>
  <c r="BI48" i="18"/>
  <c r="BI34" i="18"/>
  <c r="BI35" i="18" s="1"/>
  <c r="BI13" i="18" s="1"/>
  <c r="BI15" i="18" s="1"/>
  <c r="BD11" i="34"/>
  <c r="BD12" i="34" s="1"/>
  <c r="BI17" i="28"/>
  <c r="BH25" i="31"/>
  <c r="BI36" i="9"/>
  <c r="BH28" i="9"/>
  <c r="BH30" i="9" s="1"/>
  <c r="Z25" i="32"/>
  <c r="BI18" i="28"/>
  <c r="BJ17" i="34"/>
  <c r="BJ12" i="17"/>
  <c r="BJ27" i="17"/>
  <c r="BP28" i="17" s="1"/>
  <c r="BK27" i="10"/>
  <c r="BK29" i="10" s="1"/>
  <c r="BI47" i="16"/>
  <c r="BI33" i="16"/>
  <c r="BI34" i="16" s="1"/>
  <c r="BI13" i="16" s="1"/>
  <c r="BI15" i="16" s="1"/>
  <c r="BI16" i="31"/>
  <c r="BJ11" i="17"/>
  <c r="BJ29" i="15"/>
  <c r="BJ10" i="12"/>
  <c r="BJ11" i="12" s="1"/>
  <c r="BJ48" i="19"/>
  <c r="BP13" i="37"/>
  <c r="BP20" i="18"/>
  <c r="BP22" i="18" s="1"/>
  <c r="BP61" i="12"/>
  <c r="BP49" i="12"/>
  <c r="BI22" i="34"/>
  <c r="BC29" i="34"/>
  <c r="BB22" i="9"/>
  <c r="BB24" i="9" s="1"/>
  <c r="X12" i="32"/>
  <c r="BJ12" i="37"/>
  <c r="BJ12" i="13"/>
  <c r="BJ13" i="13" s="1"/>
  <c r="BK47" i="12"/>
  <c r="BJ8" i="28"/>
  <c r="BJ11" i="28" s="1"/>
  <c r="BJ19" i="16"/>
  <c r="BJ21" i="16" s="1"/>
  <c r="BJ26" i="11"/>
  <c r="BJ27" i="11" s="1"/>
  <c r="BI19" i="28" l="1"/>
  <c r="BI76" i="20"/>
  <c r="BI48" i="20"/>
  <c r="BI81" i="20"/>
  <c r="BI17" i="31"/>
  <c r="BJ11" i="16"/>
  <c r="BI82" i="20"/>
  <c r="BJ14" i="34"/>
  <c r="BK53" i="12"/>
  <c r="BK54" i="12" s="1"/>
  <c r="BK11" i="11"/>
  <c r="BK12" i="11" s="1"/>
  <c r="BK23" i="10"/>
  <c r="BK24" i="10" s="1"/>
  <c r="BJ19" i="34"/>
  <c r="BJ26" i="16"/>
  <c r="BL27" i="16" s="1"/>
  <c r="BJ12" i="16"/>
  <c r="BJ40" i="17"/>
  <c r="BJ41" i="17" s="1"/>
  <c r="BH27" i="31"/>
  <c r="BH16" i="22"/>
  <c r="Z27" i="32"/>
  <c r="BD15" i="34"/>
  <c r="BJ14" i="31"/>
  <c r="BK24" i="11"/>
  <c r="BP29" i="17"/>
  <c r="BP14" i="17"/>
  <c r="BJ9" i="20"/>
  <c r="BJ10" i="20" s="1"/>
  <c r="BC12" i="9"/>
  <c r="BC13" i="9" s="1"/>
  <c r="BP21" i="34"/>
  <c r="BP12" i="18"/>
  <c r="BK11" i="13"/>
  <c r="BK25" i="12"/>
  <c r="BI25" i="34"/>
  <c r="BI18" i="31"/>
  <c r="BJ11" i="18"/>
  <c r="BJ9" i="19"/>
  <c r="BJ11" i="19" s="1"/>
  <c r="BJ22" i="19" s="1"/>
  <c r="BJ23" i="19" s="1"/>
  <c r="BJ30" i="15"/>
  <c r="BJ36" i="15" s="1"/>
  <c r="BB23" i="31"/>
  <c r="BB15" i="22"/>
  <c r="BB17" i="22" s="1"/>
  <c r="BB21" i="22" s="1"/>
  <c r="X23" i="32"/>
  <c r="BJ29" i="13"/>
  <c r="BJ31" i="13" s="1"/>
  <c r="BJ14" i="13"/>
  <c r="BI24" i="34"/>
  <c r="BE66" i="20"/>
  <c r="BE68" i="20" s="1"/>
  <c r="BJ26" i="20"/>
  <c r="BJ15" i="31" l="1"/>
  <c r="BK28" i="15"/>
  <c r="BK10" i="37"/>
  <c r="BK24" i="12"/>
  <c r="BK26" i="12" s="1"/>
  <c r="BK31" i="12" s="1"/>
  <c r="BK33" i="12" s="1"/>
  <c r="BL20" i="10"/>
  <c r="R10" i="39"/>
  <c r="AA10" i="38"/>
  <c r="BJ33" i="17"/>
  <c r="BJ46" i="17"/>
  <c r="BJ47" i="17" s="1"/>
  <c r="BJ42" i="17"/>
  <c r="BK16" i="19"/>
  <c r="BK17" i="19" s="1"/>
  <c r="BK20" i="15"/>
  <c r="BK42" i="15"/>
  <c r="BK25" i="11"/>
  <c r="BC11" i="31"/>
  <c r="BC12" i="31" s="1"/>
  <c r="BC22" i="9" s="1"/>
  <c r="BC24" i="9" s="1"/>
  <c r="BD11" i="9"/>
  <c r="BC9" i="8"/>
  <c r="BK16" i="37"/>
  <c r="BK71" i="12"/>
  <c r="BK73" i="12" s="1"/>
  <c r="BK63" i="12"/>
  <c r="BK65" i="12" s="1"/>
  <c r="AA16" i="38"/>
  <c r="BJ13" i="28"/>
  <c r="BJ14" i="28" s="1"/>
  <c r="BJ39" i="16"/>
  <c r="BJ40" i="16" s="1"/>
  <c r="BJ14" i="20"/>
  <c r="BJ15" i="20" s="1"/>
  <c r="BJ20" i="20"/>
  <c r="BJ21" i="20" s="1"/>
  <c r="BJ34" i="20" s="1"/>
  <c r="BD26" i="34"/>
  <c r="BL14" i="16"/>
  <c r="BL28" i="16"/>
  <c r="BJ30" i="19"/>
  <c r="BJ32" i="19" s="1"/>
  <c r="BJ49" i="19"/>
  <c r="BJ51" i="19" s="1"/>
  <c r="BJ36" i="19" s="1"/>
  <c r="BK37" i="19" s="1"/>
  <c r="BI21" i="28"/>
  <c r="BI22" i="28" s="1"/>
  <c r="BJ32" i="13"/>
  <c r="BJ9" i="31" s="1"/>
  <c r="BK28" i="13"/>
  <c r="BE77" i="20"/>
  <c r="BE78" i="20" s="1"/>
  <c r="BE69" i="20"/>
  <c r="BJ27" i="18"/>
  <c r="BJ28" i="18" s="1"/>
  <c r="BJ40" i="18"/>
  <c r="BJ41" i="18" s="1"/>
  <c r="BP18" i="34"/>
  <c r="BL28" i="10" l="1"/>
  <c r="BJ33" i="18"/>
  <c r="BJ46" i="18"/>
  <c r="BJ47" i="18" s="1"/>
  <c r="BJ42" i="18"/>
  <c r="BJ29" i="18"/>
  <c r="BJ14" i="18"/>
  <c r="BK21" i="19"/>
  <c r="BK43" i="15"/>
  <c r="BK45" i="15" s="1"/>
  <c r="BK21" i="15"/>
  <c r="BM22" i="15" s="1"/>
  <c r="BK11" i="37"/>
  <c r="BK20" i="17"/>
  <c r="BK22" i="17" s="1"/>
  <c r="BK13" i="15"/>
  <c r="BK14" i="15" s="1"/>
  <c r="BK21" i="13"/>
  <c r="BK23" i="13" s="1"/>
  <c r="BK39" i="12"/>
  <c r="BQ41" i="12" s="1"/>
  <c r="BK48" i="12"/>
  <c r="BK50" i="12" s="1"/>
  <c r="BK17" i="9"/>
  <c r="BK18" i="9" s="1"/>
  <c r="AA11" i="38"/>
  <c r="BD29" i="34"/>
  <c r="BE11" i="34"/>
  <c r="BE12" i="34" s="1"/>
  <c r="Y11" i="35"/>
  <c r="BJ39" i="20"/>
  <c r="BJ25" i="20"/>
  <c r="BJ27" i="20" s="1"/>
  <c r="BJ16" i="28"/>
  <c r="BI37" i="9"/>
  <c r="BI38" i="9" s="1"/>
  <c r="BE20" i="31"/>
  <c r="BE21" i="31" s="1"/>
  <c r="BF75" i="20"/>
  <c r="M20" i="24"/>
  <c r="Y20" i="32"/>
  <c r="Q20" i="33"/>
  <c r="BJ34" i="17"/>
  <c r="BJ35" i="17" s="1"/>
  <c r="BJ13" i="17" s="1"/>
  <c r="BJ15" i="17" s="1"/>
  <c r="BJ48" i="17"/>
  <c r="BK15" i="37"/>
  <c r="BL60" i="12"/>
  <c r="AA15" i="38"/>
  <c r="R15" i="39"/>
  <c r="BK17" i="37"/>
  <c r="BL70" i="12"/>
  <c r="BK17" i="11"/>
  <c r="BK18" i="11" s="1"/>
  <c r="AA17" i="38"/>
  <c r="R17" i="39"/>
  <c r="BK31" i="19"/>
  <c r="BK38" i="19"/>
  <c r="BJ19" i="31"/>
  <c r="BK29" i="19"/>
  <c r="BJ41" i="16"/>
  <c r="BJ45" i="16"/>
  <c r="BJ46" i="16" s="1"/>
  <c r="BJ32" i="16"/>
  <c r="BL20" i="34"/>
  <c r="BC23" i="31"/>
  <c r="BC15" i="22"/>
  <c r="BC17" i="22" s="1"/>
  <c r="BC21" i="22" s="1"/>
  <c r="BM8" i="34" l="1"/>
  <c r="BM44" i="15"/>
  <c r="BK17" i="34"/>
  <c r="BK27" i="17"/>
  <c r="BQ28" i="17" s="1"/>
  <c r="BK12" i="17"/>
  <c r="AA17" i="35"/>
  <c r="BJ48" i="18"/>
  <c r="BJ34" i="18"/>
  <c r="BJ35" i="18" s="1"/>
  <c r="BJ13" i="18" s="1"/>
  <c r="BJ15" i="18" s="1"/>
  <c r="BF66" i="20"/>
  <c r="BF68" i="20" s="1"/>
  <c r="BD12" i="9"/>
  <c r="BD13" i="9" s="1"/>
  <c r="BE23" i="9"/>
  <c r="Q21" i="33"/>
  <c r="Y21" i="32"/>
  <c r="M21" i="24"/>
  <c r="BK10" i="31"/>
  <c r="BL41" i="15"/>
  <c r="AA10" i="32"/>
  <c r="R10" i="33"/>
  <c r="BJ35" i="20"/>
  <c r="BJ36" i="20" s="1"/>
  <c r="BK33" i="20" s="1"/>
  <c r="BJ40" i="20"/>
  <c r="BJ41" i="20" s="1"/>
  <c r="BJ46" i="20" s="1"/>
  <c r="BJ47" i="20" s="1"/>
  <c r="BK29" i="15"/>
  <c r="BK10" i="12"/>
  <c r="BK11" i="12" s="1"/>
  <c r="BK10" i="34"/>
  <c r="AA10" i="35"/>
  <c r="BL27" i="10"/>
  <c r="BL29" i="10" s="1"/>
  <c r="BJ23" i="34"/>
  <c r="BK12" i="37"/>
  <c r="BK12" i="13"/>
  <c r="BK13" i="13" s="1"/>
  <c r="BL47" i="12"/>
  <c r="R12" i="39"/>
  <c r="AA12" i="38"/>
  <c r="BQ13" i="37"/>
  <c r="BQ20" i="18"/>
  <c r="BQ22" i="18" s="1"/>
  <c r="BQ49" i="12"/>
  <c r="BQ61" i="12"/>
  <c r="K13" i="38"/>
  <c r="J13" i="26"/>
  <c r="J13" i="39"/>
  <c r="L13" i="38"/>
  <c r="H41" i="12"/>
  <c r="N13" i="39"/>
  <c r="L13" i="26"/>
  <c r="O13" i="39"/>
  <c r="P13" i="39"/>
  <c r="M13" i="26"/>
  <c r="Q13" i="39"/>
  <c r="N13" i="26"/>
  <c r="R13" i="39"/>
  <c r="S13" i="39"/>
  <c r="AC13" i="38"/>
  <c r="BJ17" i="28"/>
  <c r="BI25" i="31"/>
  <c r="BJ36" i="9"/>
  <c r="BI28" i="9"/>
  <c r="BI30" i="9" s="1"/>
  <c r="BE15" i="34"/>
  <c r="Y12" i="35"/>
  <c r="BK8" i="31"/>
  <c r="BL20" i="13"/>
  <c r="R8" i="33"/>
  <c r="AA8" i="32"/>
  <c r="BJ22" i="34"/>
  <c r="BJ16" i="31"/>
  <c r="BK11" i="17"/>
  <c r="BJ47" i="16"/>
  <c r="BJ33" i="16"/>
  <c r="BJ34" i="16" s="1"/>
  <c r="BJ13" i="16" s="1"/>
  <c r="BJ15" i="16" s="1"/>
  <c r="BK8" i="28"/>
  <c r="BK11" i="28" s="1"/>
  <c r="BK19" i="16"/>
  <c r="BK21" i="16" s="1"/>
  <c r="BK26" i="11"/>
  <c r="BK27" i="11" s="1"/>
  <c r="AA8" i="29"/>
  <c r="BK48" i="19"/>
  <c r="BK15" i="15"/>
  <c r="BK32" i="15"/>
  <c r="BJ18" i="28"/>
  <c r="BJ19" i="28" l="1"/>
  <c r="BJ82" i="20"/>
  <c r="BJ17" i="31"/>
  <c r="BK11" i="16"/>
  <c r="BJ18" i="31"/>
  <c r="BK11" i="18"/>
  <c r="BL25" i="12"/>
  <c r="BL53" i="12"/>
  <c r="BL54" i="12" s="1"/>
  <c r="BL11" i="11"/>
  <c r="BL12" i="11" s="1"/>
  <c r="BL23" i="10"/>
  <c r="BL24" i="10" s="1"/>
  <c r="BQ29" i="17"/>
  <c r="BQ14" i="17"/>
  <c r="H28" i="17"/>
  <c r="H14" i="17" s="1"/>
  <c r="BL11" i="13"/>
  <c r="BJ24" i="34"/>
  <c r="BK29" i="13"/>
  <c r="BK31" i="13" s="1"/>
  <c r="BK14" i="13"/>
  <c r="BD11" i="31"/>
  <c r="BD12" i="31" s="1"/>
  <c r="BD22" i="9" s="1"/>
  <c r="BD24" i="9" s="1"/>
  <c r="BD9" i="8"/>
  <c r="BE11" i="9"/>
  <c r="BQ21" i="34"/>
  <c r="BQ12" i="18"/>
  <c r="J21" i="36"/>
  <c r="H22" i="18"/>
  <c r="K21" i="35"/>
  <c r="J21" i="25"/>
  <c r="L21" i="35"/>
  <c r="N21" i="36"/>
  <c r="L21" i="25"/>
  <c r="O21" i="36"/>
  <c r="P21" i="36"/>
  <c r="M21" i="25"/>
  <c r="Q21" i="36"/>
  <c r="N21" i="25"/>
  <c r="R21" i="36"/>
  <c r="S21" i="36"/>
  <c r="AC21" i="35"/>
  <c r="BJ76" i="20"/>
  <c r="BJ81" i="20"/>
  <c r="BJ48" i="20"/>
  <c r="BK9" i="19"/>
  <c r="BK11" i="19" s="1"/>
  <c r="BK22" i="19" s="1"/>
  <c r="BK23" i="19" s="1"/>
  <c r="BK30" i="15"/>
  <c r="BF77" i="20"/>
  <c r="BF78" i="20" s="1"/>
  <c r="BF69" i="20"/>
  <c r="BK9" i="20"/>
  <c r="BK10" i="20" s="1"/>
  <c r="AA11" i="29"/>
  <c r="BK14" i="34"/>
  <c r="AA14" i="35"/>
  <c r="H13" i="39"/>
  <c r="H13" i="38"/>
  <c r="H13" i="37"/>
  <c r="H13" i="26"/>
  <c r="H20" i="18"/>
  <c r="H49" i="12"/>
  <c r="H61" i="12"/>
  <c r="BK36" i="15"/>
  <c r="BK40" i="17"/>
  <c r="BK41" i="17" s="1"/>
  <c r="BE26" i="34"/>
  <c r="Y15" i="35"/>
  <c r="BI27" i="31"/>
  <c r="BI16" i="22"/>
  <c r="BK14" i="31"/>
  <c r="BL24" i="11"/>
  <c r="AA14" i="32"/>
  <c r="R14" i="33"/>
  <c r="BJ25" i="34"/>
  <c r="BK19" i="34"/>
  <c r="BK26" i="16"/>
  <c r="BM27" i="16" s="1"/>
  <c r="BK12" i="16"/>
  <c r="AA19" i="35"/>
  <c r="BK26" i="20"/>
  <c r="BK49" i="19" l="1"/>
  <c r="BK51" i="19" s="1"/>
  <c r="BK36" i="19" s="1"/>
  <c r="BL37" i="19" s="1"/>
  <c r="BK30" i="19"/>
  <c r="BK32" i="19" s="1"/>
  <c r="BD23" i="31"/>
  <c r="BD15" i="22"/>
  <c r="BD17" i="22" s="1"/>
  <c r="BD21" i="22" s="1"/>
  <c r="BJ21" i="28"/>
  <c r="BJ22" i="28" s="1"/>
  <c r="H21" i="36"/>
  <c r="H21" i="35"/>
  <c r="H21" i="34"/>
  <c r="H21" i="25"/>
  <c r="H12" i="18"/>
  <c r="BK40" i="18"/>
  <c r="BK41" i="18" s="1"/>
  <c r="BK27" i="18"/>
  <c r="BK28" i="18" s="1"/>
  <c r="BK13" i="28"/>
  <c r="BK14" i="28" s="1"/>
  <c r="AA13" i="29"/>
  <c r="BE29" i="34"/>
  <c r="Y26" i="35"/>
  <c r="BK14" i="20"/>
  <c r="BK15" i="20" s="1"/>
  <c r="BK20" i="20"/>
  <c r="BK21" i="20" s="1"/>
  <c r="BK34" i="20" s="1"/>
  <c r="BK32" i="13"/>
  <c r="BL28" i="13"/>
  <c r="BQ18" i="34"/>
  <c r="J18" i="25"/>
  <c r="L18" i="35"/>
  <c r="H29" i="17"/>
  <c r="N18" i="36"/>
  <c r="L18" i="25"/>
  <c r="O18" i="36"/>
  <c r="P18" i="36"/>
  <c r="M18" i="25"/>
  <c r="Q18" i="36"/>
  <c r="R18" i="36"/>
  <c r="N18" i="25"/>
  <c r="S18" i="36"/>
  <c r="AC18" i="35"/>
  <c r="BK39" i="16"/>
  <c r="BK40" i="16" s="1"/>
  <c r="BL10" i="37"/>
  <c r="BL24" i="12"/>
  <c r="BL26" i="12" s="1"/>
  <c r="BL31" i="12" s="1"/>
  <c r="BL33" i="12" s="1"/>
  <c r="BM20" i="10"/>
  <c r="BL16" i="19"/>
  <c r="BL17" i="19" s="1"/>
  <c r="BL42" i="15"/>
  <c r="BL20" i="15"/>
  <c r="BL25" i="11"/>
  <c r="BK33" i="17"/>
  <c r="BK46" i="17"/>
  <c r="BK47" i="17" s="1"/>
  <c r="BK42" i="17"/>
  <c r="BF20" i="31"/>
  <c r="BF21" i="31" s="1"/>
  <c r="BF23" i="9" s="1"/>
  <c r="BG75" i="20"/>
  <c r="BL16" i="37"/>
  <c r="BL63" i="12"/>
  <c r="BL65" i="12" s="1"/>
  <c r="BL71" i="12"/>
  <c r="BL73" i="12" s="1"/>
  <c r="BF11" i="34"/>
  <c r="BF12" i="34" s="1"/>
  <c r="BM28" i="16"/>
  <c r="BM14" i="16"/>
  <c r="BK15" i="31"/>
  <c r="BL28" i="15"/>
  <c r="R15" i="33"/>
  <c r="AA15" i="32"/>
  <c r="BL17" i="37" l="1"/>
  <c r="BM70" i="12"/>
  <c r="BL17" i="11"/>
  <c r="BL18" i="11" s="1"/>
  <c r="BK48" i="17"/>
  <c r="BK34" i="17"/>
  <c r="BK35" i="17" s="1"/>
  <c r="BK13" i="17" s="1"/>
  <c r="BK15" i="17" s="1"/>
  <c r="AA14" i="29"/>
  <c r="BM20" i="34"/>
  <c r="BL15" i="37"/>
  <c r="BM60" i="12"/>
  <c r="BK45" i="16"/>
  <c r="BK46" i="16" s="1"/>
  <c r="BK32" i="16"/>
  <c r="BK41" i="16"/>
  <c r="BK9" i="31"/>
  <c r="R9" i="33"/>
  <c r="AA9" i="32"/>
  <c r="BK29" i="18"/>
  <c r="BK14" i="18"/>
  <c r="BJ37" i="9"/>
  <c r="BJ38" i="9" s="1"/>
  <c r="BK33" i="18"/>
  <c r="BK46" i="18"/>
  <c r="BK47" i="18" s="1"/>
  <c r="BK42" i="18"/>
  <c r="BK25" i="20"/>
  <c r="BK27" i="20" s="1"/>
  <c r="BK39" i="20"/>
  <c r="BG66" i="20"/>
  <c r="BG68" i="20" s="1"/>
  <c r="BL21" i="19"/>
  <c r="BL43" i="15"/>
  <c r="BL45" i="15" s="1"/>
  <c r="BL21" i="15"/>
  <c r="BN22" i="15" s="1"/>
  <c r="H18" i="35"/>
  <c r="H18" i="34"/>
  <c r="H18" i="36"/>
  <c r="H18" i="25"/>
  <c r="BF15" i="34"/>
  <c r="BM28" i="10"/>
  <c r="BE12" i="9"/>
  <c r="BE13" i="9" s="1"/>
  <c r="Y29" i="35"/>
  <c r="BK19" i="31"/>
  <c r="BL29" i="19"/>
  <c r="R19" i="33"/>
  <c r="AA19" i="32"/>
  <c r="BK16" i="28"/>
  <c r="AA16" i="29"/>
  <c r="BL11" i="37"/>
  <c r="BL20" i="17"/>
  <c r="BL22" i="17" s="1"/>
  <c r="BL13" i="15"/>
  <c r="BL14" i="15" s="1"/>
  <c r="BL21" i="13"/>
  <c r="BL23" i="13" s="1"/>
  <c r="BL39" i="12"/>
  <c r="BL48" i="12"/>
  <c r="BL50" i="12" s="1"/>
  <c r="BL17" i="9"/>
  <c r="BL18" i="9" s="1"/>
  <c r="BL31" i="19"/>
  <c r="BL38" i="19"/>
  <c r="BK16" i="31" l="1"/>
  <c r="BL11" i="17"/>
  <c r="AA16" i="32"/>
  <c r="R16" i="33"/>
  <c r="BN8" i="34"/>
  <c r="BN44" i="15"/>
  <c r="AB8" i="35"/>
  <c r="BL10" i="31"/>
  <c r="BM41" i="15"/>
  <c r="BG69" i="20"/>
  <c r="BG77" i="20"/>
  <c r="BG78" i="20" s="1"/>
  <c r="BK40" i="20"/>
  <c r="BK41" i="20" s="1"/>
  <c r="BK46" i="20" s="1"/>
  <c r="BK47" i="20" s="1"/>
  <c r="BK35" i="20"/>
  <c r="BK36" i="20" s="1"/>
  <c r="BL33" i="20" s="1"/>
  <c r="BM27" i="10"/>
  <c r="BM29" i="10" s="1"/>
  <c r="BK18" i="28"/>
  <c r="AA18" i="29"/>
  <c r="BK22" i="34"/>
  <c r="AA22" i="35"/>
  <c r="BJ25" i="31"/>
  <c r="BJ28" i="9"/>
  <c r="BJ30" i="9" s="1"/>
  <c r="BK36" i="9"/>
  <c r="BL8" i="31"/>
  <c r="BM20" i="13"/>
  <c r="BK23" i="34"/>
  <c r="AA23" i="35"/>
  <c r="BF26" i="34"/>
  <c r="BL8" i="28"/>
  <c r="BL11" i="28" s="1"/>
  <c r="BL19" i="16"/>
  <c r="BL21" i="16" s="1"/>
  <c r="BL26" i="11"/>
  <c r="BL27" i="11" s="1"/>
  <c r="BL29" i="15"/>
  <c r="BL10" i="12"/>
  <c r="BL11" i="12" s="1"/>
  <c r="BK47" i="16"/>
  <c r="BK33" i="16"/>
  <c r="BK34" i="16" s="1"/>
  <c r="BK13" i="16" s="1"/>
  <c r="BK15" i="16" s="1"/>
  <c r="BL12" i="37"/>
  <c r="BL12" i="13"/>
  <c r="BL13" i="13" s="1"/>
  <c r="BM47" i="12"/>
  <c r="BL15" i="15"/>
  <c r="BL32" i="15"/>
  <c r="BL17" i="34"/>
  <c r="BL12" i="17"/>
  <c r="BL27" i="17"/>
  <c r="BL48" i="19"/>
  <c r="BK34" i="18"/>
  <c r="BK35" i="18" s="1"/>
  <c r="BK13" i="18" s="1"/>
  <c r="BK15" i="18" s="1"/>
  <c r="BK48" i="18"/>
  <c r="BL10" i="34"/>
  <c r="BE11" i="31"/>
  <c r="BE12" i="31" s="1"/>
  <c r="BE9" i="8"/>
  <c r="BF11" i="9"/>
  <c r="Y11" i="32"/>
  <c r="M11" i="24"/>
  <c r="Q11" i="33"/>
  <c r="BK17" i="28"/>
  <c r="BK19" i="28" s="1"/>
  <c r="AA17" i="29"/>
  <c r="BK81" i="20" l="1"/>
  <c r="BK76" i="20"/>
  <c r="BK48" i="20"/>
  <c r="BK82" i="20"/>
  <c r="AA19" i="29"/>
  <c r="BK18" i="31"/>
  <c r="BL11" i="18"/>
  <c r="AA18" i="32"/>
  <c r="R18" i="33"/>
  <c r="BJ27" i="31"/>
  <c r="BJ16" i="22"/>
  <c r="BL26" i="20"/>
  <c r="BM25" i="12"/>
  <c r="BL14" i="34"/>
  <c r="BK17" i="31"/>
  <c r="BL11" i="16"/>
  <c r="R17" i="33"/>
  <c r="AA17" i="32"/>
  <c r="BG20" i="31"/>
  <c r="BG21" i="31" s="1"/>
  <c r="BG23" i="9" s="1"/>
  <c r="BH75" i="20"/>
  <c r="BL29" i="13"/>
  <c r="BL31" i="13" s="1"/>
  <c r="BL14" i="13"/>
  <c r="BF29" i="34"/>
  <c r="BG11" i="34"/>
  <c r="BG12" i="34" s="1"/>
  <c r="BK25" i="34"/>
  <c r="AA25" i="35"/>
  <c r="BL14" i="31"/>
  <c r="BM24" i="11"/>
  <c r="BL19" i="34"/>
  <c r="BL12" i="16"/>
  <c r="BL26" i="16"/>
  <c r="BN27" i="16" s="1"/>
  <c r="BK24" i="34"/>
  <c r="AA24" i="35"/>
  <c r="BL9" i="20"/>
  <c r="BL10" i="20" s="1"/>
  <c r="BM11" i="13"/>
  <c r="BL40" i="17"/>
  <c r="BL41" i="17" s="1"/>
  <c r="BE22" i="9"/>
  <c r="BE24" i="9" s="1"/>
  <c r="Q12" i="33"/>
  <c r="M12" i="24"/>
  <c r="Y12" i="32"/>
  <c r="BL9" i="19"/>
  <c r="BL11" i="19" s="1"/>
  <c r="BL22" i="19" s="1"/>
  <c r="BL23" i="19" s="1"/>
  <c r="BL30" i="15"/>
  <c r="BL36" i="15" s="1"/>
  <c r="BM53" i="12"/>
  <c r="BM54" i="12" s="1"/>
  <c r="BM11" i="11"/>
  <c r="BM12" i="11" s="1"/>
  <c r="BM23" i="10"/>
  <c r="BM24" i="10" s="1"/>
  <c r="BL15" i="31" l="1"/>
  <c r="BM28" i="15"/>
  <c r="BM10" i="37"/>
  <c r="BM24" i="12"/>
  <c r="BM26" i="12" s="1"/>
  <c r="BM31" i="12" s="1"/>
  <c r="BM33" i="12" s="1"/>
  <c r="BN20" i="10"/>
  <c r="BL27" i="18"/>
  <c r="BL28" i="18" s="1"/>
  <c r="BL40" i="18"/>
  <c r="BL41" i="18" s="1"/>
  <c r="BF12" i="9"/>
  <c r="BF13" i="9" s="1"/>
  <c r="BL13" i="28"/>
  <c r="BL14" i="28" s="1"/>
  <c r="BE23" i="31"/>
  <c r="BE15" i="22"/>
  <c r="BE17" i="22" s="1"/>
  <c r="BE21" i="22" s="1"/>
  <c r="Y23" i="32"/>
  <c r="Q23" i="33"/>
  <c r="M23" i="24"/>
  <c r="BN14" i="16"/>
  <c r="BN28" i="16"/>
  <c r="BL32" i="13"/>
  <c r="BL9" i="31" s="1"/>
  <c r="BM28" i="13"/>
  <c r="BL39" i="16"/>
  <c r="BL40" i="16" s="1"/>
  <c r="BM16" i="19"/>
  <c r="BM17" i="19" s="1"/>
  <c r="BM42" i="15"/>
  <c r="BM20" i="15"/>
  <c r="BM25" i="11"/>
  <c r="BM16" i="37"/>
  <c r="BM63" i="12"/>
  <c r="BM65" i="12" s="1"/>
  <c r="BM71" i="12"/>
  <c r="BM73" i="12" s="1"/>
  <c r="BL20" i="20"/>
  <c r="BL21" i="20" s="1"/>
  <c r="BL34" i="20" s="1"/>
  <c r="BL14" i="20"/>
  <c r="BL15" i="20" s="1"/>
  <c r="BL49" i="19"/>
  <c r="BL51" i="19" s="1"/>
  <c r="BL36" i="19" s="1"/>
  <c r="BM37" i="19" s="1"/>
  <c r="BL30" i="19"/>
  <c r="BL32" i="19" s="1"/>
  <c r="BG15" i="34"/>
  <c r="BH66" i="20"/>
  <c r="BH68" i="20" s="1"/>
  <c r="BK21" i="28"/>
  <c r="BK22" i="28" s="1"/>
  <c r="AA21" i="29"/>
  <c r="BL33" i="17"/>
  <c r="BL46" i="17"/>
  <c r="BL47" i="17" s="1"/>
  <c r="BL42" i="17"/>
  <c r="BL19" i="31" l="1"/>
  <c r="BM29" i="19"/>
  <c r="BL33" i="18"/>
  <c r="BL46" i="18"/>
  <c r="BL47" i="18" s="1"/>
  <c r="BL42" i="18"/>
  <c r="BK37" i="9"/>
  <c r="BK38" i="9" s="1"/>
  <c r="AA22" i="29"/>
  <c r="BL29" i="18"/>
  <c r="BL14" i="18"/>
  <c r="BN20" i="34"/>
  <c r="AB20" i="35"/>
  <c r="BH77" i="20"/>
  <c r="BH78" i="20" s="1"/>
  <c r="BH69" i="20"/>
  <c r="BN28" i="10"/>
  <c r="BM11" i="37"/>
  <c r="BM20" i="17"/>
  <c r="BM22" i="17" s="1"/>
  <c r="BM13" i="15"/>
  <c r="BM14" i="15" s="1"/>
  <c r="BM21" i="13"/>
  <c r="BM23" i="13" s="1"/>
  <c r="BM39" i="12"/>
  <c r="BM48" i="12"/>
  <c r="BM50" i="12" s="1"/>
  <c r="BM17" i="9"/>
  <c r="BM18" i="9" s="1"/>
  <c r="BM31" i="19"/>
  <c r="BM38" i="19"/>
  <c r="BM21" i="19"/>
  <c r="BM43" i="15"/>
  <c r="BM45" i="15" s="1"/>
  <c r="BM21" i="15"/>
  <c r="BO22" i="15" s="1"/>
  <c r="BL39" i="20"/>
  <c r="BL25" i="20"/>
  <c r="BL27" i="20" s="1"/>
  <c r="BL16" i="28"/>
  <c r="BL48" i="17"/>
  <c r="BL34" i="17"/>
  <c r="BL35" i="17" s="1"/>
  <c r="BL13" i="17" s="1"/>
  <c r="BL15" i="17" s="1"/>
  <c r="BM17" i="37"/>
  <c r="BN70" i="12"/>
  <c r="BM17" i="11"/>
  <c r="BM18" i="11" s="1"/>
  <c r="BG26" i="34"/>
  <c r="BM15" i="37"/>
  <c r="BN60" i="12"/>
  <c r="BL41" i="16"/>
  <c r="BL45" i="16"/>
  <c r="BL46" i="16" s="1"/>
  <c r="BL32" i="16"/>
  <c r="BF11" i="31"/>
  <c r="BF12" i="31" s="1"/>
  <c r="BF22" i="9" s="1"/>
  <c r="BF24" i="9" s="1"/>
  <c r="BG11" i="9"/>
  <c r="BF9" i="8"/>
  <c r="BL16" i="31" l="1"/>
  <c r="BM11" i="17"/>
  <c r="BO8" i="34"/>
  <c r="BO44" i="15"/>
  <c r="BM10" i="31"/>
  <c r="BN41" i="15"/>
  <c r="BL40" i="20"/>
  <c r="BL41" i="20" s="1"/>
  <c r="BL46" i="20" s="1"/>
  <c r="BL47" i="20" s="1"/>
  <c r="BL35" i="20"/>
  <c r="BL36" i="20" s="1"/>
  <c r="BM33" i="20" s="1"/>
  <c r="BH20" i="31"/>
  <c r="BH21" i="31" s="1"/>
  <c r="BI75" i="20"/>
  <c r="Z20" i="32"/>
  <c r="BK25" i="31"/>
  <c r="BL36" i="9"/>
  <c r="BK28" i="9"/>
  <c r="BK30" i="9" s="1"/>
  <c r="R25" i="33"/>
  <c r="AA25" i="32"/>
  <c r="BL18" i="28"/>
  <c r="BL34" i="18"/>
  <c r="BL35" i="18" s="1"/>
  <c r="BL13" i="18" s="1"/>
  <c r="BL15" i="18" s="1"/>
  <c r="BL48" i="18"/>
  <c r="BM8" i="31"/>
  <c r="BN20" i="13"/>
  <c r="BM29" i="15"/>
  <c r="BM10" i="12"/>
  <c r="BM11" i="12" s="1"/>
  <c r="BM12" i="37"/>
  <c r="BM12" i="13"/>
  <c r="BM13" i="13" s="1"/>
  <c r="BN47" i="12"/>
  <c r="BM10" i="34"/>
  <c r="BM15" i="15"/>
  <c r="BM32" i="15"/>
  <c r="BM48" i="19"/>
  <c r="BF23" i="31"/>
  <c r="BF15" i="22"/>
  <c r="BF17" i="22" s="1"/>
  <c r="BF21" i="22" s="1"/>
  <c r="BL23" i="34"/>
  <c r="BG29" i="34"/>
  <c r="BL17" i="28"/>
  <c r="BL19" i="28" s="1"/>
  <c r="BM17" i="34"/>
  <c r="BM27" i="17"/>
  <c r="BM12" i="17"/>
  <c r="BL22" i="34"/>
  <c r="BL33" i="16"/>
  <c r="BL34" i="16" s="1"/>
  <c r="BL13" i="16" s="1"/>
  <c r="BL15" i="16" s="1"/>
  <c r="BL47" i="16"/>
  <c r="BN27" i="10"/>
  <c r="BN29" i="10" s="1"/>
  <c r="BM8" i="28"/>
  <c r="BM11" i="28" s="1"/>
  <c r="BM19" i="16"/>
  <c r="BM21" i="16" s="1"/>
  <c r="BM26" i="11"/>
  <c r="BM27" i="11" s="1"/>
  <c r="BH11" i="34"/>
  <c r="BH12" i="34" s="1"/>
  <c r="Z11" i="35"/>
  <c r="BL82" i="20" l="1"/>
  <c r="BL18" i="31"/>
  <c r="BM11" i="18"/>
  <c r="BL17" i="31"/>
  <c r="BM11" i="16"/>
  <c r="BM14" i="34"/>
  <c r="BM9" i="19"/>
  <c r="BM11" i="19" s="1"/>
  <c r="BM22" i="19" s="1"/>
  <c r="BM23" i="19" s="1"/>
  <c r="BM30" i="15"/>
  <c r="BM36" i="15" s="1"/>
  <c r="BM19" i="34"/>
  <c r="BM26" i="16"/>
  <c r="BO27" i="16" s="1"/>
  <c r="BM12" i="16"/>
  <c r="BI66" i="20"/>
  <c r="BI68" i="20" s="1"/>
  <c r="BM9" i="20"/>
  <c r="BM10" i="20" s="1"/>
  <c r="BH23" i="9"/>
  <c r="Z21" i="32"/>
  <c r="BN25" i="12"/>
  <c r="BM26" i="20"/>
  <c r="BM29" i="13"/>
  <c r="BM31" i="13" s="1"/>
  <c r="BM14" i="13"/>
  <c r="BL81" i="20"/>
  <c r="BL76" i="20"/>
  <c r="BL48" i="20"/>
  <c r="BM40" i="17"/>
  <c r="BM41" i="17" s="1"/>
  <c r="BM14" i="31"/>
  <c r="BN24" i="11"/>
  <c r="BN11" i="13"/>
  <c r="BN53" i="12"/>
  <c r="BN54" i="12" s="1"/>
  <c r="BN11" i="11"/>
  <c r="BN12" i="11" s="1"/>
  <c r="BN23" i="10"/>
  <c r="BN24" i="10" s="1"/>
  <c r="BH15" i="34"/>
  <c r="Z12" i="35"/>
  <c r="BK27" i="31"/>
  <c r="BK16" i="22"/>
  <c r="R27" i="33"/>
  <c r="AA27" i="32"/>
  <c r="BL24" i="34"/>
  <c r="BG12" i="9"/>
  <c r="BG13" i="9" s="1"/>
  <c r="BL25" i="34"/>
  <c r="BN10" i="37" l="1"/>
  <c r="BN24" i="12"/>
  <c r="BN26" i="12" s="1"/>
  <c r="BN31" i="12" s="1"/>
  <c r="BN33" i="12" s="1"/>
  <c r="BO20" i="10"/>
  <c r="AB10" i="38"/>
  <c r="BM46" i="17"/>
  <c r="BM47" i="17" s="1"/>
  <c r="BM42" i="17"/>
  <c r="BM33" i="17"/>
  <c r="BM39" i="16"/>
  <c r="BM40" i="16" s="1"/>
  <c r="BN16" i="19"/>
  <c r="BN17" i="19" s="1"/>
  <c r="BN42" i="15"/>
  <c r="BN20" i="15"/>
  <c r="BN25" i="11"/>
  <c r="BM14" i="20"/>
  <c r="BM15" i="20" s="1"/>
  <c r="BM20" i="20"/>
  <c r="BM21" i="20" s="1"/>
  <c r="BM34" i="20" s="1"/>
  <c r="BO28" i="16"/>
  <c r="BO14" i="16"/>
  <c r="BL21" i="28"/>
  <c r="BL22" i="28" s="1"/>
  <c r="BG11" i="31"/>
  <c r="BG12" i="31" s="1"/>
  <c r="BG22" i="9" s="1"/>
  <c r="BG24" i="9" s="1"/>
  <c r="BH11" i="9"/>
  <c r="BG9" i="8"/>
  <c r="BN16" i="37"/>
  <c r="BN71" i="12"/>
  <c r="BN73" i="12" s="1"/>
  <c r="BN63" i="12"/>
  <c r="BN65" i="12" s="1"/>
  <c r="AB16" i="38"/>
  <c r="BM40" i="18"/>
  <c r="BM41" i="18" s="1"/>
  <c r="BM27" i="18"/>
  <c r="BM28" i="18" s="1"/>
  <c r="BM15" i="31"/>
  <c r="BN28" i="15"/>
  <c r="BM13" i="28"/>
  <c r="BM14" i="28" s="1"/>
  <c r="BM49" i="19"/>
  <c r="BM51" i="19" s="1"/>
  <c r="BM36" i="19" s="1"/>
  <c r="BN37" i="19" s="1"/>
  <c r="BM30" i="19"/>
  <c r="BM32" i="19" s="1"/>
  <c r="BM32" i="13"/>
  <c r="BM9" i="31" s="1"/>
  <c r="BN28" i="13"/>
  <c r="BI77" i="20"/>
  <c r="BI78" i="20" s="1"/>
  <c r="BI69" i="20"/>
  <c r="BH26" i="34"/>
  <c r="Z15" i="35"/>
  <c r="BO20" i="34" l="1"/>
  <c r="BM45" i="16"/>
  <c r="BM46" i="16" s="1"/>
  <c r="BM32" i="16"/>
  <c r="BM41" i="16"/>
  <c r="BN31" i="19"/>
  <c r="BN38" i="19"/>
  <c r="BM29" i="18"/>
  <c r="BM14" i="18"/>
  <c r="BM25" i="20"/>
  <c r="BM27" i="20" s="1"/>
  <c r="BM39" i="20"/>
  <c r="BM16" i="28"/>
  <c r="BM33" i="18"/>
  <c r="BM46" i="18"/>
  <c r="BM47" i="18" s="1"/>
  <c r="BM42" i="18"/>
  <c r="BG23" i="31"/>
  <c r="BG15" i="22"/>
  <c r="BG17" i="22" s="1"/>
  <c r="BG21" i="22" s="1"/>
  <c r="BM48" i="17"/>
  <c r="BM34" i="17"/>
  <c r="BM35" i="17" s="1"/>
  <c r="BM13" i="17" s="1"/>
  <c r="BM15" i="17" s="1"/>
  <c r="BI20" i="31"/>
  <c r="BI21" i="31" s="1"/>
  <c r="BI23" i="9" s="1"/>
  <c r="BJ75" i="20"/>
  <c r="BO28" i="10"/>
  <c r="BI11" i="34"/>
  <c r="BI12" i="34" s="1"/>
  <c r="BN15" i="37"/>
  <c r="BO60" i="12"/>
  <c r="AB15" i="38"/>
  <c r="BL37" i="9"/>
  <c r="BL38" i="9" s="1"/>
  <c r="BN21" i="19"/>
  <c r="BN43" i="15"/>
  <c r="BN45" i="15" s="1"/>
  <c r="BN21" i="15"/>
  <c r="BP22" i="15" s="1"/>
  <c r="BN11" i="37"/>
  <c r="BN20" i="17"/>
  <c r="BN22" i="17" s="1"/>
  <c r="BN13" i="15"/>
  <c r="BN14" i="15" s="1"/>
  <c r="BN21" i="13"/>
  <c r="BN23" i="13" s="1"/>
  <c r="BN39" i="12"/>
  <c r="BN48" i="12"/>
  <c r="BN50" i="12" s="1"/>
  <c r="BN17" i="9"/>
  <c r="BN18" i="9" s="1"/>
  <c r="AB11" i="38"/>
  <c r="BM19" i="31"/>
  <c r="BN29" i="19"/>
  <c r="BH29" i="34"/>
  <c r="Z26" i="35"/>
  <c r="BN17" i="37"/>
  <c r="BO70" i="12"/>
  <c r="BN17" i="11"/>
  <c r="BN18" i="11" s="1"/>
  <c r="AB17" i="38"/>
  <c r="BN48" i="19" l="1"/>
  <c r="BN15" i="15"/>
  <c r="BN32" i="15"/>
  <c r="BL25" i="31"/>
  <c r="BM36" i="9"/>
  <c r="BL28" i="9"/>
  <c r="BL30" i="9" s="1"/>
  <c r="BI15" i="34"/>
  <c r="BM23" i="34"/>
  <c r="BM16" i="31"/>
  <c r="BN11" i="17"/>
  <c r="BO27" i="10"/>
  <c r="BO29" i="10" s="1"/>
  <c r="BM40" i="20"/>
  <c r="BM41" i="20" s="1"/>
  <c r="BM46" i="20" s="1"/>
  <c r="BM47" i="20" s="1"/>
  <c r="BM35" i="20"/>
  <c r="BM36" i="20" s="1"/>
  <c r="BN33" i="20" s="1"/>
  <c r="BM17" i="28"/>
  <c r="BN10" i="31"/>
  <c r="BO41" i="15"/>
  <c r="AB10" i="32"/>
  <c r="BM18" i="28"/>
  <c r="BN17" i="34"/>
  <c r="BN27" i="17"/>
  <c r="BN12" i="17"/>
  <c r="AB17" i="35"/>
  <c r="BN8" i="28"/>
  <c r="BN11" i="28" s="1"/>
  <c r="BN19" i="16"/>
  <c r="BN21" i="16" s="1"/>
  <c r="BN26" i="11"/>
  <c r="BN27" i="11" s="1"/>
  <c r="AB8" i="29"/>
  <c r="BN29" i="15"/>
  <c r="BN10" i="12"/>
  <c r="BN11" i="12" s="1"/>
  <c r="BJ66" i="20"/>
  <c r="BJ68" i="20" s="1"/>
  <c r="BM48" i="18"/>
  <c r="BM34" i="18"/>
  <c r="BM35" i="18" s="1"/>
  <c r="BM13" i="18" s="1"/>
  <c r="BM15" i="18" s="1"/>
  <c r="BM47" i="16"/>
  <c r="BM33" i="16"/>
  <c r="BM34" i="16" s="1"/>
  <c r="BM13" i="16" s="1"/>
  <c r="BM15" i="16" s="1"/>
  <c r="BM22" i="34"/>
  <c r="BP8" i="34"/>
  <c r="BP44" i="15"/>
  <c r="BN10" i="34"/>
  <c r="AB10" i="35"/>
  <c r="BN12" i="37"/>
  <c r="BN12" i="13"/>
  <c r="BN13" i="13" s="1"/>
  <c r="BO47" i="12"/>
  <c r="AB12" i="38"/>
  <c r="BH12" i="9"/>
  <c r="BH13" i="9" s="1"/>
  <c r="Z29" i="35"/>
  <c r="BN8" i="31"/>
  <c r="BO20" i="13"/>
  <c r="AB8" i="32"/>
  <c r="BM76" i="20" l="1"/>
  <c r="BM81" i="20"/>
  <c r="BM48" i="20"/>
  <c r="BM17" i="31"/>
  <c r="BN11" i="16"/>
  <c r="BO25" i="12"/>
  <c r="BM25" i="34"/>
  <c r="BN19" i="34"/>
  <c r="BN12" i="16"/>
  <c r="BN26" i="16"/>
  <c r="BP27" i="16" s="1"/>
  <c r="AB19" i="35"/>
  <c r="BM19" i="28"/>
  <c r="BL27" i="31"/>
  <c r="BL16" i="22"/>
  <c r="BO11" i="13"/>
  <c r="BN26" i="20"/>
  <c r="BN9" i="20"/>
  <c r="BN10" i="20" s="1"/>
  <c r="AB11" i="29"/>
  <c r="BJ77" i="20"/>
  <c r="BJ78" i="20" s="1"/>
  <c r="BJ69" i="20"/>
  <c r="BN29" i="13"/>
  <c r="BN31" i="13" s="1"/>
  <c r="BN14" i="13"/>
  <c r="BM18" i="31"/>
  <c r="BN11" i="18"/>
  <c r="BO53" i="12"/>
  <c r="BO54" i="12" s="1"/>
  <c r="BO11" i="11"/>
  <c r="BO12" i="11" s="1"/>
  <c r="BO23" i="10"/>
  <c r="BO24" i="10" s="1"/>
  <c r="BN14" i="34"/>
  <c r="AB14" i="35"/>
  <c r="BN9" i="19"/>
  <c r="BN11" i="19" s="1"/>
  <c r="BN22" i="19" s="1"/>
  <c r="BN23" i="19" s="1"/>
  <c r="BN30" i="15"/>
  <c r="BN36" i="15" s="1"/>
  <c r="BM24" i="34"/>
  <c r="BH11" i="31"/>
  <c r="BH12" i="31" s="1"/>
  <c r="BH9" i="8"/>
  <c r="BI11" i="9"/>
  <c r="Z11" i="32"/>
  <c r="BN14" i="31"/>
  <c r="BO24" i="11"/>
  <c r="AB14" i="32"/>
  <c r="BN40" i="17"/>
  <c r="BN41" i="17" s="1"/>
  <c r="BI26" i="34"/>
  <c r="BN15" i="31" l="1"/>
  <c r="BO28" i="15"/>
  <c r="AB15" i="32"/>
  <c r="BN32" i="13"/>
  <c r="BO28" i="13"/>
  <c r="BJ20" i="31"/>
  <c r="BJ21" i="31" s="1"/>
  <c r="BJ23" i="9" s="1"/>
  <c r="BK75" i="20"/>
  <c r="BP14" i="16"/>
  <c r="BP28" i="16"/>
  <c r="BO16" i="19"/>
  <c r="BO17" i="19" s="1"/>
  <c r="BO42" i="15"/>
  <c r="BO20" i="15"/>
  <c r="BO25" i="11"/>
  <c r="BO16" i="37"/>
  <c r="BO63" i="12"/>
  <c r="BO65" i="12" s="1"/>
  <c r="BO71" i="12"/>
  <c r="BO73" i="12" s="1"/>
  <c r="BI29" i="34"/>
  <c r="BN39" i="16"/>
  <c r="BN40" i="16" s="1"/>
  <c r="BN27" i="18"/>
  <c r="BN28" i="18" s="1"/>
  <c r="BN40" i="18"/>
  <c r="BN41" i="18" s="1"/>
  <c r="BN20" i="20"/>
  <c r="BN21" i="20" s="1"/>
  <c r="BN34" i="20" s="1"/>
  <c r="BN14" i="20"/>
  <c r="BN15" i="20" s="1"/>
  <c r="BM21" i="28"/>
  <c r="BM22" i="28" s="1"/>
  <c r="BJ11" i="34"/>
  <c r="BJ12" i="34" s="1"/>
  <c r="BN42" i="17"/>
  <c r="BN33" i="17"/>
  <c r="BN46" i="17"/>
  <c r="BN47" i="17" s="1"/>
  <c r="BN49" i="19"/>
  <c r="BN51" i="19" s="1"/>
  <c r="BN36" i="19" s="1"/>
  <c r="BO37" i="19" s="1"/>
  <c r="BN30" i="19"/>
  <c r="BN32" i="19" s="1"/>
  <c r="BH22" i="9"/>
  <c r="BH24" i="9" s="1"/>
  <c r="Z12" i="32"/>
  <c r="BO10" i="37"/>
  <c r="BO24" i="12"/>
  <c r="BO26" i="12" s="1"/>
  <c r="BO31" i="12" s="1"/>
  <c r="BO33" i="12" s="1"/>
  <c r="BP20" i="10"/>
  <c r="BN13" i="28"/>
  <c r="BN14" i="28" s="1"/>
  <c r="AB13" i="29"/>
  <c r="BM82" i="20"/>
  <c r="BO11" i="37" l="1"/>
  <c r="BO20" i="17"/>
  <c r="BO22" i="17" s="1"/>
  <c r="BO13" i="15"/>
  <c r="BO14" i="15" s="1"/>
  <c r="BO21" i="13"/>
  <c r="BO23" i="13" s="1"/>
  <c r="BO39" i="12"/>
  <c r="BO48" i="12"/>
  <c r="BO50" i="12" s="1"/>
  <c r="BO17" i="9"/>
  <c r="BO18" i="9" s="1"/>
  <c r="BN39" i="20"/>
  <c r="BN25" i="20"/>
  <c r="BN27" i="20" s="1"/>
  <c r="BO15" i="37"/>
  <c r="BP60" i="12"/>
  <c r="BK66" i="20"/>
  <c r="BK68" i="20" s="1"/>
  <c r="BN9" i="31"/>
  <c r="AB9" i="32"/>
  <c r="BH23" i="31"/>
  <c r="BH15" i="22"/>
  <c r="BH17" i="22" s="1"/>
  <c r="BH21" i="22" s="1"/>
  <c r="Z23" i="32"/>
  <c r="BJ15" i="34"/>
  <c r="BN46" i="18"/>
  <c r="BN47" i="18" s="1"/>
  <c r="BN42" i="18"/>
  <c r="BN33" i="18"/>
  <c r="BI12" i="9"/>
  <c r="BI13" i="9" s="1"/>
  <c r="BM37" i="9"/>
  <c r="BM38" i="9" s="1"/>
  <c r="BO21" i="19"/>
  <c r="BO43" i="15"/>
  <c r="BO45" i="15" s="1"/>
  <c r="BO21" i="15"/>
  <c r="BQ22" i="15" s="1"/>
  <c r="AB14" i="29"/>
  <c r="BO38" i="19"/>
  <c r="BO31" i="19"/>
  <c r="BP20" i="34"/>
  <c r="BN16" i="28"/>
  <c r="AB16" i="29"/>
  <c r="BN19" i="31"/>
  <c r="BO29" i="19"/>
  <c r="AB19" i="32"/>
  <c r="BN29" i="18"/>
  <c r="BN14" i="18"/>
  <c r="BP28" i="10"/>
  <c r="BN48" i="17"/>
  <c r="BN34" i="17"/>
  <c r="BN35" i="17" s="1"/>
  <c r="BN13" i="17" s="1"/>
  <c r="BN15" i="17" s="1"/>
  <c r="BN45" i="16"/>
  <c r="BN46" i="16" s="1"/>
  <c r="BN32" i="16"/>
  <c r="BN41" i="16"/>
  <c r="BO17" i="37"/>
  <c r="BP70" i="12"/>
  <c r="BO17" i="11"/>
  <c r="BO18" i="11" s="1"/>
  <c r="BN16" i="31" l="1"/>
  <c r="BO11" i="17"/>
  <c r="AB16" i="32"/>
  <c r="BQ8" i="34"/>
  <c r="BQ44" i="15"/>
  <c r="J8" i="25"/>
  <c r="H22" i="15"/>
  <c r="J8" i="36"/>
  <c r="L8" i="35"/>
  <c r="K8" i="25"/>
  <c r="M8" i="36"/>
  <c r="N8" i="36"/>
  <c r="L8" i="25"/>
  <c r="O8" i="36"/>
  <c r="M8" i="25"/>
  <c r="P8" i="36"/>
  <c r="Q8" i="36"/>
  <c r="N8" i="25"/>
  <c r="R8" i="36"/>
  <c r="S8" i="36"/>
  <c r="AC8" i="35"/>
  <c r="BO10" i="31"/>
  <c r="BP41" i="15"/>
  <c r="BK69" i="20"/>
  <c r="BK77" i="20"/>
  <c r="BK78" i="20" s="1"/>
  <c r="BO29" i="15"/>
  <c r="BO10" i="12"/>
  <c r="BO11" i="12" s="1"/>
  <c r="BI11" i="31"/>
  <c r="BI12" i="31" s="1"/>
  <c r="BI22" i="9" s="1"/>
  <c r="BI24" i="9" s="1"/>
  <c r="BI9" i="8"/>
  <c r="BJ11" i="9"/>
  <c r="BP27" i="10"/>
  <c r="BP29" i="10" s="1"/>
  <c r="BO12" i="37"/>
  <c r="BP47" i="12"/>
  <c r="BO12" i="13"/>
  <c r="BO13" i="13" s="1"/>
  <c r="BN33" i="16"/>
  <c r="BN34" i="16" s="1"/>
  <c r="BN13" i="16" s="1"/>
  <c r="BN15" i="16" s="1"/>
  <c r="BN47" i="16"/>
  <c r="BO48" i="19"/>
  <c r="BN35" i="18"/>
  <c r="BN13" i="18" s="1"/>
  <c r="BN15" i="18" s="1"/>
  <c r="BO10" i="34"/>
  <c r="BN18" i="28"/>
  <c r="AB18" i="29"/>
  <c r="BN35" i="20"/>
  <c r="BN36" i="20" s="1"/>
  <c r="BO33" i="20" s="1"/>
  <c r="BN40" i="20"/>
  <c r="BO8" i="31"/>
  <c r="BP20" i="13"/>
  <c r="BM25" i="31"/>
  <c r="BN36" i="9"/>
  <c r="BM28" i="9"/>
  <c r="BM30" i="9" s="1"/>
  <c r="BN48" i="18"/>
  <c r="BN34" i="18"/>
  <c r="BN41" i="20"/>
  <c r="BN46" i="20" s="1"/>
  <c r="BN47" i="20" s="1"/>
  <c r="BO32" i="15"/>
  <c r="BO15" i="15"/>
  <c r="BN17" i="28"/>
  <c r="AB17" i="29"/>
  <c r="BN23" i="34"/>
  <c r="AB23" i="35"/>
  <c r="BO8" i="28"/>
  <c r="BO11" i="28" s="1"/>
  <c r="BO19" i="16"/>
  <c r="BO21" i="16" s="1"/>
  <c r="BO26" i="11"/>
  <c r="BO27" i="11" s="1"/>
  <c r="BO17" i="34"/>
  <c r="BO27" i="17"/>
  <c r="BO12" i="17"/>
  <c r="BN22" i="34"/>
  <c r="AB22" i="35"/>
  <c r="BJ26" i="34"/>
  <c r="BN19" i="28" l="1"/>
  <c r="BN82" i="20"/>
  <c r="AB19" i="29"/>
  <c r="BN17" i="31"/>
  <c r="BO11" i="16"/>
  <c r="AB17" i="32"/>
  <c r="BM27" i="31"/>
  <c r="BM16" i="22"/>
  <c r="BN24" i="34"/>
  <c r="AB24" i="35"/>
  <c r="H8" i="36"/>
  <c r="H8" i="35"/>
  <c r="H8" i="34"/>
  <c r="H8" i="25"/>
  <c r="H44" i="15"/>
  <c r="BO14" i="31"/>
  <c r="BP24" i="11"/>
  <c r="BI23" i="31"/>
  <c r="BI15" i="22"/>
  <c r="BI17" i="22" s="1"/>
  <c r="BI21" i="22" s="1"/>
  <c r="BO29" i="13"/>
  <c r="BO31" i="13" s="1"/>
  <c r="BO14" i="13"/>
  <c r="BO9" i="20"/>
  <c r="BO10" i="20" s="1"/>
  <c r="BP11" i="13"/>
  <c r="BN48" i="20"/>
  <c r="BN81" i="20"/>
  <c r="BN76" i="20"/>
  <c r="BP25" i="12"/>
  <c r="BO9" i="19"/>
  <c r="BO11" i="19" s="1"/>
  <c r="BO22" i="19" s="1"/>
  <c r="BO23" i="19" s="1"/>
  <c r="BO30" i="15"/>
  <c r="BO14" i="34"/>
  <c r="BJ29" i="34"/>
  <c r="BO36" i="15"/>
  <c r="BO19" i="34"/>
  <c r="BO26" i="16"/>
  <c r="BQ27" i="16" s="1"/>
  <c r="BO12" i="16"/>
  <c r="BN18" i="31"/>
  <c r="BO11" i="18"/>
  <c r="AB18" i="32"/>
  <c r="BO26" i="20"/>
  <c r="BK20" i="31"/>
  <c r="BK21" i="31" s="1"/>
  <c r="BL75" i="20"/>
  <c r="R20" i="33"/>
  <c r="AA20" i="32"/>
  <c r="BO40" i="17"/>
  <c r="BO41" i="17" s="1"/>
  <c r="BN25" i="34"/>
  <c r="AB25" i="35"/>
  <c r="BP53" i="12"/>
  <c r="BP54" i="12" s="1"/>
  <c r="BP11" i="11"/>
  <c r="BP12" i="11" s="1"/>
  <c r="BP23" i="10"/>
  <c r="BP24" i="10" s="1"/>
  <c r="BK11" i="34"/>
  <c r="BK12" i="34" s="1"/>
  <c r="AA11" i="35"/>
  <c r="BO15" i="31" l="1"/>
  <c r="BP28" i="15"/>
  <c r="BO30" i="19"/>
  <c r="BO32" i="19" s="1"/>
  <c r="BO49" i="19"/>
  <c r="BO51" i="19" s="1"/>
  <c r="BO36" i="19" s="1"/>
  <c r="BP37" i="19" s="1"/>
  <c r="BJ12" i="9"/>
  <c r="BJ13" i="9" s="1"/>
  <c r="BO39" i="16"/>
  <c r="BO40" i="16" s="1"/>
  <c r="BO20" i="20"/>
  <c r="BO21" i="20" s="1"/>
  <c r="BO34" i="20" s="1"/>
  <c r="BO14" i="20"/>
  <c r="BO15" i="20" s="1"/>
  <c r="BO46" i="17"/>
  <c r="BO47" i="17" s="1"/>
  <c r="BO42" i="17"/>
  <c r="BO33" i="17"/>
  <c r="BK23" i="9"/>
  <c r="AA21" i="32"/>
  <c r="R21" i="33"/>
  <c r="BK15" i="34"/>
  <c r="AA12" i="35"/>
  <c r="BP16" i="19"/>
  <c r="BP17" i="19" s="1"/>
  <c r="BP42" i="15"/>
  <c r="BP20" i="15"/>
  <c r="BP25" i="11"/>
  <c r="BP16" i="37"/>
  <c r="BP63" i="12"/>
  <c r="BP65" i="12" s="1"/>
  <c r="BP71" i="12"/>
  <c r="BP73" i="12" s="1"/>
  <c r="BL66" i="20"/>
  <c r="BL68" i="20" s="1"/>
  <c r="BQ14" i="16"/>
  <c r="BQ28" i="16"/>
  <c r="H27" i="16"/>
  <c r="H14" i="16" s="1"/>
  <c r="BN21" i="28"/>
  <c r="BN22" i="28" s="1"/>
  <c r="AB21" i="29"/>
  <c r="BO13" i="28"/>
  <c r="BO14" i="28" s="1"/>
  <c r="BP10" i="37"/>
  <c r="BP24" i="12"/>
  <c r="BP26" i="12" s="1"/>
  <c r="BP31" i="12" s="1"/>
  <c r="BP33" i="12" s="1"/>
  <c r="BQ20" i="10"/>
  <c r="BO27" i="18"/>
  <c r="BO28" i="18" s="1"/>
  <c r="BO40" i="18"/>
  <c r="BO41" i="18" s="1"/>
  <c r="BO32" i="13"/>
  <c r="BO9" i="31" s="1"/>
  <c r="BP28" i="13"/>
  <c r="BO48" i="17" l="1"/>
  <c r="BO34" i="17"/>
  <c r="BP21" i="19"/>
  <c r="BP43" i="15"/>
  <c r="BP45" i="15" s="1"/>
  <c r="BP21" i="15"/>
  <c r="BO42" i="18"/>
  <c r="BO33" i="18"/>
  <c r="BO46" i="18"/>
  <c r="BO47" i="18" s="1"/>
  <c r="BP38" i="19"/>
  <c r="BP31" i="19"/>
  <c r="BO16" i="28"/>
  <c r="BL77" i="20"/>
  <c r="BL78" i="20" s="1"/>
  <c r="BL69" i="20"/>
  <c r="BJ11" i="31"/>
  <c r="BJ12" i="31" s="1"/>
  <c r="BJ22" i="9" s="1"/>
  <c r="BJ24" i="9" s="1"/>
  <c r="BJ9" i="8"/>
  <c r="BK11" i="9"/>
  <c r="BO39" i="20"/>
  <c r="BO25" i="20"/>
  <c r="BO27" i="20" s="1"/>
  <c r="BO19" i="31"/>
  <c r="BP29" i="19"/>
  <c r="BP11" i="37"/>
  <c r="BP20" i="17"/>
  <c r="BP22" i="17" s="1"/>
  <c r="BP13" i="15"/>
  <c r="BP14" i="15" s="1"/>
  <c r="BP21" i="13"/>
  <c r="BP23" i="13" s="1"/>
  <c r="BP48" i="12"/>
  <c r="BP50" i="12" s="1"/>
  <c r="BP39" i="12"/>
  <c r="BP17" i="9"/>
  <c r="BP18" i="9" s="1"/>
  <c r="BO14" i="18"/>
  <c r="BO29" i="18"/>
  <c r="BK26" i="34"/>
  <c r="AA15" i="35"/>
  <c r="BN37" i="9"/>
  <c r="BN38" i="9" s="1"/>
  <c r="AB22" i="29"/>
  <c r="BQ20" i="34"/>
  <c r="J20" i="36"/>
  <c r="K20" i="35"/>
  <c r="J20" i="25"/>
  <c r="H28" i="16"/>
  <c r="L20" i="35"/>
  <c r="K20" i="25"/>
  <c r="M20" i="36"/>
  <c r="N20" i="36"/>
  <c r="L20" i="25"/>
  <c r="O20" i="36"/>
  <c r="M20" i="25"/>
  <c r="P20" i="36"/>
  <c r="Q20" i="36"/>
  <c r="N20" i="25"/>
  <c r="R20" i="36"/>
  <c r="S20" i="36"/>
  <c r="AC20" i="35"/>
  <c r="BP17" i="37"/>
  <c r="BQ70" i="12"/>
  <c r="BP17" i="11"/>
  <c r="BP18" i="11" s="1"/>
  <c r="BQ28" i="10"/>
  <c r="BP15" i="37"/>
  <c r="BQ60" i="12"/>
  <c r="BO35" i="17"/>
  <c r="BO13" i="17" s="1"/>
  <c r="BO15" i="17" s="1"/>
  <c r="BO41" i="16"/>
  <c r="BO45" i="16"/>
  <c r="BO46" i="16" s="1"/>
  <c r="BO32" i="16"/>
  <c r="BP10" i="31" l="1"/>
  <c r="BQ41" i="15"/>
  <c r="BO17" i="28"/>
  <c r="BK29" i="34"/>
  <c r="AA26" i="35"/>
  <c r="BP12" i="37"/>
  <c r="BP12" i="13"/>
  <c r="BP13" i="13" s="1"/>
  <c r="BQ47" i="12"/>
  <c r="BO22" i="34"/>
  <c r="BP8" i="31"/>
  <c r="BQ20" i="13"/>
  <c r="BP15" i="15"/>
  <c r="BP32" i="15"/>
  <c r="BP10" i="34"/>
  <c r="BQ27" i="10"/>
  <c r="BQ29" i="10" s="1"/>
  <c r="BP17" i="34"/>
  <c r="BP27" i="17"/>
  <c r="BP12" i="17"/>
  <c r="BJ23" i="31"/>
  <c r="BJ15" i="22"/>
  <c r="BJ17" i="22" s="1"/>
  <c r="BJ21" i="22" s="1"/>
  <c r="BO48" i="18"/>
  <c r="BO34" i="18"/>
  <c r="BO35" i="18" s="1"/>
  <c r="BO13" i="18" s="1"/>
  <c r="BO15" i="18" s="1"/>
  <c r="BO23" i="34"/>
  <c r="BL11" i="34"/>
  <c r="BL12" i="34" s="1"/>
  <c r="BO16" i="31"/>
  <c r="BP11" i="17"/>
  <c r="BP48" i="19"/>
  <c r="BL20" i="31"/>
  <c r="BL21" i="31" s="1"/>
  <c r="BL23" i="9" s="1"/>
  <c r="BM75" i="20"/>
  <c r="BO18" i="28"/>
  <c r="BN25" i="31"/>
  <c r="BN28" i="9"/>
  <c r="BN30" i="9" s="1"/>
  <c r="BO36" i="9"/>
  <c r="AB25" i="32"/>
  <c r="BP29" i="15"/>
  <c r="BP10" i="12"/>
  <c r="BP11" i="12" s="1"/>
  <c r="BO47" i="16"/>
  <c r="BO33" i="16"/>
  <c r="BO34" i="16" s="1"/>
  <c r="BO13" i="16" s="1"/>
  <c r="BO15" i="16" s="1"/>
  <c r="BP8" i="28"/>
  <c r="BP11" i="28" s="1"/>
  <c r="BP19" i="16"/>
  <c r="BP21" i="16" s="1"/>
  <c r="BP26" i="11"/>
  <c r="BP27" i="11" s="1"/>
  <c r="H20" i="36"/>
  <c r="H20" i="35"/>
  <c r="H20" i="34"/>
  <c r="H20" i="25"/>
  <c r="BO40" i="20"/>
  <c r="BO41" i="20" s="1"/>
  <c r="BO46" i="20" s="1"/>
  <c r="BO47" i="20" s="1"/>
  <c r="BO35" i="20"/>
  <c r="BO36" i="20" s="1"/>
  <c r="BP33" i="20" s="1"/>
  <c r="BO19" i="28" l="1"/>
  <c r="BO82" i="20" s="1"/>
  <c r="BO76" i="20"/>
  <c r="BO48" i="20"/>
  <c r="BO81" i="20"/>
  <c r="BK12" i="9"/>
  <c r="BK13" i="9" s="1"/>
  <c r="AA29" i="35"/>
  <c r="BP9" i="19"/>
  <c r="BP11" i="19" s="1"/>
  <c r="BP22" i="19" s="1"/>
  <c r="BP23" i="19" s="1"/>
  <c r="BP30" i="15"/>
  <c r="BP36" i="15" s="1"/>
  <c r="BP14" i="31"/>
  <c r="BQ24" i="11"/>
  <c r="BM66" i="20"/>
  <c r="BM68" i="20" s="1"/>
  <c r="BP26" i="20"/>
  <c r="BP19" i="34"/>
  <c r="BP12" i="16"/>
  <c r="BP26" i="16"/>
  <c r="BQ25" i="12"/>
  <c r="BL15" i="34"/>
  <c r="BP14" i="34"/>
  <c r="BP9" i="20"/>
  <c r="BP10" i="20" s="1"/>
  <c r="BN27" i="31"/>
  <c r="BN16" i="22"/>
  <c r="AB27" i="32"/>
  <c r="BP40" i="17"/>
  <c r="BP41" i="17" s="1"/>
  <c r="BQ11" i="13"/>
  <c r="BP29" i="13"/>
  <c r="BP31" i="13" s="1"/>
  <c r="BP14" i="13"/>
  <c r="BO24" i="34"/>
  <c r="BO17" i="31"/>
  <c r="BP11" i="16"/>
  <c r="BO18" i="31"/>
  <c r="BP11" i="18"/>
  <c r="BO25" i="34"/>
  <c r="BQ53" i="12"/>
  <c r="BQ54" i="12" s="1"/>
  <c r="BQ11" i="11"/>
  <c r="BQ12" i="11" s="1"/>
  <c r="BQ23" i="10"/>
  <c r="BQ24" i="10" s="1"/>
  <c r="H29" i="10"/>
  <c r="BM69" i="20" l="1"/>
  <c r="BM77" i="20"/>
  <c r="BM78" i="20" s="1"/>
  <c r="BK11" i="31"/>
  <c r="BK12" i="31" s="1"/>
  <c r="BL11" i="9"/>
  <c r="BK9" i="8"/>
  <c r="AA11" i="32"/>
  <c r="R11" i="33"/>
  <c r="BP42" i="17"/>
  <c r="BP33" i="17"/>
  <c r="BP46" i="17"/>
  <c r="BP47" i="17" s="1"/>
  <c r="BP27" i="18"/>
  <c r="BP28" i="18" s="1"/>
  <c r="BP40" i="18"/>
  <c r="BP41" i="18" s="1"/>
  <c r="BP15" i="31"/>
  <c r="BQ28" i="15"/>
  <c r="H53" i="12"/>
  <c r="H11" i="11"/>
  <c r="H23" i="10"/>
  <c r="BQ10" i="37"/>
  <c r="BQ24" i="12"/>
  <c r="BQ26" i="12" s="1"/>
  <c r="J10" i="38"/>
  <c r="K10" i="38"/>
  <c r="AC10" i="38"/>
  <c r="N10" i="26"/>
  <c r="S10" i="39"/>
  <c r="BP13" i="28"/>
  <c r="BP14" i="28" s="1"/>
  <c r="BP32" i="13"/>
  <c r="BP9" i="31" s="1"/>
  <c r="BQ28" i="13"/>
  <c r="BP49" i="19"/>
  <c r="BP51" i="19" s="1"/>
  <c r="BP36" i="19" s="1"/>
  <c r="BQ37" i="19" s="1"/>
  <c r="BP30" i="19"/>
  <c r="BP32" i="19" s="1"/>
  <c r="BQ16" i="19"/>
  <c r="BQ17" i="19" s="1"/>
  <c r="BQ42" i="15"/>
  <c r="BQ20" i="15"/>
  <c r="BQ25" i="11"/>
  <c r="H12" i="11"/>
  <c r="BQ16" i="37"/>
  <c r="BQ71" i="12"/>
  <c r="BQ73" i="12" s="1"/>
  <c r="BQ63" i="12"/>
  <c r="BQ65" i="12" s="1"/>
  <c r="L16" i="38"/>
  <c r="J16" i="39"/>
  <c r="J16" i="26"/>
  <c r="K16" i="38"/>
  <c r="H54" i="12"/>
  <c r="K16" i="39"/>
  <c r="K16" i="26"/>
  <c r="M16" i="39"/>
  <c r="L16" i="26"/>
  <c r="N16" i="39"/>
  <c r="O16" i="39"/>
  <c r="P16" i="39"/>
  <c r="M16" i="26"/>
  <c r="Q16" i="39"/>
  <c r="N16" i="26"/>
  <c r="R16" i="39"/>
  <c r="S16" i="39"/>
  <c r="AC16" i="38"/>
  <c r="BL26" i="34"/>
  <c r="BO21" i="28"/>
  <c r="BO22" i="28" s="1"/>
  <c r="BP39" i="16"/>
  <c r="BP40" i="16" s="1"/>
  <c r="BP20" i="20"/>
  <c r="BP21" i="20" s="1"/>
  <c r="BP34" i="20" s="1"/>
  <c r="BP14" i="20"/>
  <c r="BP15" i="20" s="1"/>
  <c r="BQ17" i="37" l="1"/>
  <c r="BQ17" i="11"/>
  <c r="BQ18" i="11" s="1"/>
  <c r="K17" i="38"/>
  <c r="AC17" i="38"/>
  <c r="N17" i="26"/>
  <c r="S17" i="39"/>
  <c r="BQ38" i="19"/>
  <c r="BQ31" i="19"/>
  <c r="H37" i="19"/>
  <c r="H31" i="19" s="1"/>
  <c r="BP16" i="28"/>
  <c r="H16" i="39"/>
  <c r="H16" i="37"/>
  <c r="H16" i="38"/>
  <c r="H16" i="26"/>
  <c r="H63" i="12"/>
  <c r="H71" i="12"/>
  <c r="H16" i="19"/>
  <c r="H42" i="15"/>
  <c r="H20" i="15"/>
  <c r="H25" i="11"/>
  <c r="BQ31" i="12"/>
  <c r="BQ33" i="12" s="1"/>
  <c r="H26" i="12"/>
  <c r="H31" i="12" s="1"/>
  <c r="BL29" i="34"/>
  <c r="BP46" i="18"/>
  <c r="BP47" i="18" s="1"/>
  <c r="BP33" i="18"/>
  <c r="BP42" i="18"/>
  <c r="BO37" i="9"/>
  <c r="BO38" i="9" s="1"/>
  <c r="BP39" i="20"/>
  <c r="BP25" i="20"/>
  <c r="BP27" i="20" s="1"/>
  <c r="BP14" i="18"/>
  <c r="BP29" i="18"/>
  <c r="BK22" i="9"/>
  <c r="BK24" i="9" s="1"/>
  <c r="AA12" i="32"/>
  <c r="R12" i="33"/>
  <c r="BP41" i="16"/>
  <c r="BP32" i="16"/>
  <c r="BP45" i="16"/>
  <c r="BP46" i="16" s="1"/>
  <c r="BQ21" i="19"/>
  <c r="BQ43" i="15"/>
  <c r="BQ45" i="15" s="1"/>
  <c r="BQ21" i="15"/>
  <c r="H17" i="19"/>
  <c r="BP48" i="17"/>
  <c r="BP34" i="17"/>
  <c r="BM20" i="31"/>
  <c r="BM21" i="31" s="1"/>
  <c r="BM23" i="9" s="1"/>
  <c r="BN75" i="20"/>
  <c r="BQ15" i="37"/>
  <c r="K15" i="38"/>
  <c r="J15" i="39"/>
  <c r="L15" i="38"/>
  <c r="S15" i="39"/>
  <c r="AC15" i="38"/>
  <c r="N15" i="26"/>
  <c r="BP19" i="31"/>
  <c r="BQ29" i="19"/>
  <c r="BP35" i="17"/>
  <c r="BP13" i="17" s="1"/>
  <c r="BP15" i="17" s="1"/>
  <c r="BM11" i="34"/>
  <c r="BM12" i="34" s="1"/>
  <c r="BQ10" i="31" l="1"/>
  <c r="K10" i="32"/>
  <c r="J10" i="33"/>
  <c r="AC10" i="32"/>
  <c r="N10" i="24"/>
  <c r="S10" i="33"/>
  <c r="BO25" i="31"/>
  <c r="BP36" i="9"/>
  <c r="BO28" i="9"/>
  <c r="BO30" i="9" s="1"/>
  <c r="H21" i="19"/>
  <c r="H43" i="15"/>
  <c r="H21" i="15"/>
  <c r="BM15" i="34"/>
  <c r="BP16" i="31"/>
  <c r="BQ11" i="17"/>
  <c r="BQ48" i="19"/>
  <c r="BP18" i="28"/>
  <c r="BN66" i="20"/>
  <c r="BN68" i="20" s="1"/>
  <c r="BP33" i="16"/>
  <c r="BP47" i="16"/>
  <c r="BQ8" i="28"/>
  <c r="BQ11" i="28" s="1"/>
  <c r="BQ19" i="16"/>
  <c r="BQ21" i="16" s="1"/>
  <c r="BQ26" i="11"/>
  <c r="BQ27" i="11" s="1"/>
  <c r="J8" i="30"/>
  <c r="J8" i="23"/>
  <c r="H18" i="11"/>
  <c r="L8" i="29"/>
  <c r="K8" i="23"/>
  <c r="M8" i="30"/>
  <c r="N8" i="30"/>
  <c r="L8" i="23"/>
  <c r="O8" i="30"/>
  <c r="M8" i="23"/>
  <c r="P8" i="30"/>
  <c r="Q8" i="30"/>
  <c r="R8" i="30"/>
  <c r="N8" i="23"/>
  <c r="S8" i="30"/>
  <c r="AC8" i="29"/>
  <c r="BK23" i="31"/>
  <c r="BK15" i="22"/>
  <c r="BK17" i="22" s="1"/>
  <c r="BK21" i="22" s="1"/>
  <c r="R23" i="33"/>
  <c r="AA23" i="32"/>
  <c r="BP22" i="34"/>
  <c r="BP34" i="16"/>
  <c r="BP13" i="16" s="1"/>
  <c r="BP15" i="16" s="1"/>
  <c r="BP40" i="20"/>
  <c r="BP41" i="20" s="1"/>
  <c r="BP46" i="20" s="1"/>
  <c r="BP47" i="20" s="1"/>
  <c r="BP35" i="20"/>
  <c r="BP36" i="20" s="1"/>
  <c r="BQ33" i="20" s="1"/>
  <c r="BP48" i="18"/>
  <c r="BP34" i="18"/>
  <c r="BP35" i="18" s="1"/>
  <c r="BP13" i="18" s="1"/>
  <c r="BP15" i="18" s="1"/>
  <c r="BQ11" i="37"/>
  <c r="BQ20" i="17"/>
  <c r="BQ22" i="17" s="1"/>
  <c r="BQ13" i="15"/>
  <c r="BQ14" i="15" s="1"/>
  <c r="BQ21" i="13"/>
  <c r="BQ23" i="13" s="1"/>
  <c r="BQ39" i="12"/>
  <c r="BQ48" i="12"/>
  <c r="BQ50" i="12" s="1"/>
  <c r="BQ17" i="9"/>
  <c r="BQ18" i="9" s="1"/>
  <c r="J11" i="39"/>
  <c r="J11" i="26"/>
  <c r="H33" i="12"/>
  <c r="L11" i="38"/>
  <c r="K11" i="26"/>
  <c r="M11" i="39"/>
  <c r="N11" i="39"/>
  <c r="L11" i="26"/>
  <c r="O11" i="39"/>
  <c r="P11" i="39"/>
  <c r="M11" i="26"/>
  <c r="Q11" i="39"/>
  <c r="N11" i="26"/>
  <c r="R11" i="39"/>
  <c r="S11" i="39"/>
  <c r="AC11" i="38"/>
  <c r="BL12" i="9"/>
  <c r="BL13" i="9" s="1"/>
  <c r="BP17" i="28"/>
  <c r="BP19" i="28" s="1"/>
  <c r="BP23" i="34"/>
  <c r="BQ10" i="34"/>
  <c r="J10" i="36"/>
  <c r="J10" i="25"/>
  <c r="K10" i="35"/>
  <c r="H38" i="19"/>
  <c r="L10" i="35"/>
  <c r="K10" i="36"/>
  <c r="K10" i="25"/>
  <c r="L10" i="36"/>
  <c r="M10" i="36"/>
  <c r="N10" i="36"/>
  <c r="L10" i="25"/>
  <c r="O10" i="36"/>
  <c r="M10" i="25"/>
  <c r="P10" i="36"/>
  <c r="Q10" i="36"/>
  <c r="R10" i="36"/>
  <c r="N10" i="25"/>
  <c r="S10" i="36"/>
  <c r="AC10" i="35"/>
  <c r="BP82" i="20" l="1"/>
  <c r="BP18" i="31"/>
  <c r="BQ11" i="18"/>
  <c r="BQ12" i="37"/>
  <c r="BQ12" i="13"/>
  <c r="BQ13" i="13" s="1"/>
  <c r="K12" i="38"/>
  <c r="J12" i="39"/>
  <c r="N12" i="26"/>
  <c r="AC12" i="38"/>
  <c r="S12" i="39"/>
  <c r="BQ26" i="20"/>
  <c r="BN77" i="20"/>
  <c r="BN78" i="20" s="1"/>
  <c r="BN69" i="20"/>
  <c r="BQ14" i="31"/>
  <c r="K14" i="32"/>
  <c r="J14" i="33"/>
  <c r="S14" i="33"/>
  <c r="AC14" i="32"/>
  <c r="N14" i="24"/>
  <c r="H10" i="36"/>
  <c r="H10" i="35"/>
  <c r="H10" i="34"/>
  <c r="H10" i="25"/>
  <c r="BQ8" i="31"/>
  <c r="J8" i="33"/>
  <c r="K8" i="32"/>
  <c r="N8" i="24"/>
  <c r="S8" i="33"/>
  <c r="AC8" i="32"/>
  <c r="BP17" i="31"/>
  <c r="BQ11" i="16"/>
  <c r="BQ19" i="34"/>
  <c r="BQ26" i="16"/>
  <c r="BQ12" i="16"/>
  <c r="L19" i="35"/>
  <c r="M19" i="35"/>
  <c r="J19" i="36"/>
  <c r="J19" i="25"/>
  <c r="K19" i="35"/>
  <c r="H21" i="16"/>
  <c r="K19" i="25"/>
  <c r="M19" i="36"/>
  <c r="N19" i="36"/>
  <c r="L19" i="25"/>
  <c r="O19" i="36"/>
  <c r="P19" i="36"/>
  <c r="M19" i="25"/>
  <c r="Q19" i="36"/>
  <c r="N19" i="25"/>
  <c r="R19" i="36"/>
  <c r="S19" i="36"/>
  <c r="AC19" i="35"/>
  <c r="BM26" i="34"/>
  <c r="BP81" i="20"/>
  <c r="BP48" i="20"/>
  <c r="BP76" i="20"/>
  <c r="BQ32" i="15"/>
  <c r="BQ15" i="15"/>
  <c r="H14" i="15"/>
  <c r="H32" i="15" s="1"/>
  <c r="BQ9" i="20"/>
  <c r="BQ10" i="20" s="1"/>
  <c r="K11" i="30"/>
  <c r="H11" i="28"/>
  <c r="H9" i="20" s="1"/>
  <c r="K11" i="23"/>
  <c r="M11" i="30"/>
  <c r="N11" i="30"/>
  <c r="L11" i="23"/>
  <c r="O11" i="30"/>
  <c r="P11" i="30"/>
  <c r="M11" i="23"/>
  <c r="Q11" i="30"/>
  <c r="N11" i="23"/>
  <c r="R11" i="30"/>
  <c r="S11" i="30"/>
  <c r="AC11" i="29"/>
  <c r="H11" i="29" s="1"/>
  <c r="H11" i="38"/>
  <c r="H11" i="37"/>
  <c r="H11" i="39"/>
  <c r="H11" i="26"/>
  <c r="H20" i="17"/>
  <c r="H13" i="15"/>
  <c r="H39" i="12"/>
  <c r="H48" i="12"/>
  <c r="H21" i="13"/>
  <c r="H17" i="9"/>
  <c r="BQ17" i="34"/>
  <c r="BQ27" i="17"/>
  <c r="BQ12" i="17"/>
  <c r="J17" i="36"/>
  <c r="J17" i="25"/>
  <c r="K17" i="36"/>
  <c r="L17" i="35"/>
  <c r="H22" i="17"/>
  <c r="K17" i="25"/>
  <c r="M17" i="36"/>
  <c r="N17" i="36"/>
  <c r="L17" i="25"/>
  <c r="O17" i="36"/>
  <c r="P17" i="36"/>
  <c r="M17" i="25"/>
  <c r="Q17" i="36"/>
  <c r="N17" i="25"/>
  <c r="R17" i="36"/>
  <c r="S17" i="36"/>
  <c r="AC17" i="35"/>
  <c r="BP24" i="34"/>
  <c r="BL11" i="31"/>
  <c r="BL12" i="31" s="1"/>
  <c r="BL22" i="9" s="1"/>
  <c r="BL24" i="9" s="1"/>
  <c r="BL9" i="8"/>
  <c r="BM11" i="9"/>
  <c r="H8" i="30"/>
  <c r="H8" i="29"/>
  <c r="H8" i="28"/>
  <c r="H8" i="23"/>
  <c r="H19" i="16"/>
  <c r="H26" i="11"/>
  <c r="BQ40" i="17"/>
  <c r="BQ41" i="17" s="1"/>
  <c r="BO27" i="31"/>
  <c r="BO16" i="22"/>
  <c r="BQ29" i="15"/>
  <c r="BQ10" i="12"/>
  <c r="BQ11" i="12" s="1"/>
  <c r="H18" i="9"/>
  <c r="BP25" i="34"/>
  <c r="BM29" i="34" l="1"/>
  <c r="BN11" i="34"/>
  <c r="BN12" i="34" s="1"/>
  <c r="AB11" i="35"/>
  <c r="BQ14" i="34"/>
  <c r="K14" i="36"/>
  <c r="J14" i="25"/>
  <c r="L14" i="35"/>
  <c r="H15" i="15"/>
  <c r="K14" i="25"/>
  <c r="M14" i="36"/>
  <c r="N14" i="36"/>
  <c r="L14" i="25"/>
  <c r="O14" i="36"/>
  <c r="P14" i="36"/>
  <c r="M14" i="25"/>
  <c r="Q14" i="36"/>
  <c r="R14" i="36"/>
  <c r="N14" i="25"/>
  <c r="S14" i="36"/>
  <c r="AC14" i="35"/>
  <c r="BN20" i="31"/>
  <c r="BN21" i="31" s="1"/>
  <c r="BO75" i="20"/>
  <c r="AB20" i="32"/>
  <c r="BQ29" i="13"/>
  <c r="BQ31" i="13" s="1"/>
  <c r="BQ32" i="13" s="1"/>
  <c r="BQ14" i="13"/>
  <c r="H13" i="13"/>
  <c r="H29" i="13" s="1"/>
  <c r="H11" i="23"/>
  <c r="BQ27" i="18"/>
  <c r="BQ28" i="18" s="1"/>
  <c r="BQ40" i="18"/>
  <c r="BQ41" i="18" s="1"/>
  <c r="BQ33" i="17"/>
  <c r="BQ42" i="17"/>
  <c r="BQ46" i="17"/>
  <c r="BQ47" i="17" s="1"/>
  <c r="H41" i="17"/>
  <c r="BP21" i="28"/>
  <c r="BP22" i="28" s="1"/>
  <c r="BL23" i="31"/>
  <c r="BL15" i="22"/>
  <c r="BL17" i="22" s="1"/>
  <c r="BL21" i="22" s="1"/>
  <c r="H11" i="30"/>
  <c r="H19" i="36"/>
  <c r="H19" i="35"/>
  <c r="H19" i="34"/>
  <c r="H19" i="25"/>
  <c r="H12" i="16"/>
  <c r="H26" i="16"/>
  <c r="H29" i="15"/>
  <c r="H10" i="12"/>
  <c r="H17" i="36"/>
  <c r="H17" i="35"/>
  <c r="H17" i="34"/>
  <c r="H17" i="25"/>
  <c r="H27" i="17"/>
  <c r="H12" i="17"/>
  <c r="BQ14" i="20"/>
  <c r="BQ15" i="20" s="1"/>
  <c r="BQ20" i="20"/>
  <c r="BQ21" i="20" s="1"/>
  <c r="H10" i="20"/>
  <c r="BQ39" i="16"/>
  <c r="BQ40" i="16" s="1"/>
  <c r="BQ9" i="19"/>
  <c r="BQ11" i="19" s="1"/>
  <c r="BQ30" i="15"/>
  <c r="BQ36" i="15" s="1"/>
  <c r="H11" i="12"/>
  <c r="BQ15" i="31" l="1"/>
  <c r="L15" i="32"/>
  <c r="N15" i="24"/>
  <c r="S15" i="33"/>
  <c r="AC15" i="32"/>
  <c r="BQ29" i="18"/>
  <c r="BQ14" i="18"/>
  <c r="H28" i="18"/>
  <c r="H14" i="18" s="1"/>
  <c r="H20" i="20"/>
  <c r="H14" i="20"/>
  <c r="BQ34" i="17"/>
  <c r="BQ48" i="17"/>
  <c r="H47" i="17"/>
  <c r="H34" i="17" s="1"/>
  <c r="BQ34" i="20"/>
  <c r="H21" i="20"/>
  <c r="H34" i="20" s="1"/>
  <c r="BQ16" i="28"/>
  <c r="K16" i="30"/>
  <c r="L16" i="29"/>
  <c r="J16" i="30"/>
  <c r="J16" i="23"/>
  <c r="H42" i="17"/>
  <c r="K16" i="23"/>
  <c r="L16" i="30"/>
  <c r="M16" i="30"/>
  <c r="N16" i="30"/>
  <c r="L16" i="23"/>
  <c r="O16" i="30"/>
  <c r="M16" i="23"/>
  <c r="P16" i="30"/>
  <c r="Q16" i="30"/>
  <c r="R16" i="30"/>
  <c r="N16" i="23"/>
  <c r="S16" i="30"/>
  <c r="AC16" i="29"/>
  <c r="BQ9" i="31"/>
  <c r="J9" i="33"/>
  <c r="S9" i="33"/>
  <c r="N9" i="24"/>
  <c r="AC9" i="32"/>
  <c r="H14" i="36"/>
  <c r="H14" i="35"/>
  <c r="H14" i="34"/>
  <c r="H14" i="25"/>
  <c r="BN15" i="34"/>
  <c r="AB12" i="35"/>
  <c r="BQ25" i="20"/>
  <c r="BQ27" i="20" s="1"/>
  <c r="BQ39" i="20"/>
  <c r="H15" i="20"/>
  <c r="BP37" i="9"/>
  <c r="BP38" i="9" s="1"/>
  <c r="BQ45" i="16"/>
  <c r="BQ46" i="16" s="1"/>
  <c r="BQ41" i="16"/>
  <c r="BQ32" i="16"/>
  <c r="H40" i="16"/>
  <c r="H33" i="17"/>
  <c r="H46" i="17"/>
  <c r="H9" i="19"/>
  <c r="H30" i="15"/>
  <c r="BQ13" i="28"/>
  <c r="BQ14" i="28" s="1"/>
  <c r="K13" i="29"/>
  <c r="J13" i="30"/>
  <c r="J13" i="23"/>
  <c r="H14" i="13"/>
  <c r="L13" i="29"/>
  <c r="K13" i="23"/>
  <c r="M13" i="30"/>
  <c r="L13" i="23"/>
  <c r="N13" i="30"/>
  <c r="O13" i="30"/>
  <c r="M13" i="23"/>
  <c r="P13" i="30"/>
  <c r="Q13" i="30"/>
  <c r="R13" i="30"/>
  <c r="N13" i="23"/>
  <c r="S13" i="30"/>
  <c r="AC13" i="29"/>
  <c r="BQ35" i="17"/>
  <c r="BO66" i="20"/>
  <c r="BO68" i="20" s="1"/>
  <c r="BQ22" i="19"/>
  <c r="BQ23" i="19" s="1"/>
  <c r="H11" i="19"/>
  <c r="H22" i="19" s="1"/>
  <c r="BQ33" i="18"/>
  <c r="BQ42" i="18"/>
  <c r="BQ46" i="18"/>
  <c r="BQ47" i="18" s="1"/>
  <c r="H41" i="18"/>
  <c r="BN23" i="9"/>
  <c r="AB21" i="32"/>
  <c r="BM12" i="9"/>
  <c r="BM13" i="9" s="1"/>
  <c r="H13" i="30" l="1"/>
  <c r="H13" i="29"/>
  <c r="H13" i="28"/>
  <c r="H13" i="23"/>
  <c r="H32" i="16"/>
  <c r="H45" i="16"/>
  <c r="BQ40" i="20"/>
  <c r="BQ41" i="20" s="1"/>
  <c r="BQ35" i="20"/>
  <c r="BQ36" i="20" s="1"/>
  <c r="H27" i="20"/>
  <c r="BQ22" i="34"/>
  <c r="L22" i="35"/>
  <c r="M22" i="35"/>
  <c r="J22" i="25"/>
  <c r="J22" i="36"/>
  <c r="H29" i="18"/>
  <c r="K22" i="35"/>
  <c r="K22" i="36"/>
  <c r="K22" i="25"/>
  <c r="L22" i="36"/>
  <c r="M22" i="36"/>
  <c r="L22" i="25"/>
  <c r="N22" i="36"/>
  <c r="O22" i="36"/>
  <c r="M22" i="25"/>
  <c r="P22" i="36"/>
  <c r="Q22" i="36"/>
  <c r="N22" i="25"/>
  <c r="R22" i="36"/>
  <c r="S22" i="36"/>
  <c r="AC22" i="35"/>
  <c r="BO69" i="20"/>
  <c r="BO77" i="20"/>
  <c r="BO78" i="20" s="1"/>
  <c r="BQ17" i="28"/>
  <c r="L17" i="29"/>
  <c r="M17" i="29"/>
  <c r="J17" i="30"/>
  <c r="J17" i="23"/>
  <c r="K17" i="29"/>
  <c r="H41" i="16"/>
  <c r="K17" i="23"/>
  <c r="L17" i="30"/>
  <c r="M17" i="30"/>
  <c r="N17" i="30"/>
  <c r="L17" i="23"/>
  <c r="O17" i="30"/>
  <c r="M17" i="23"/>
  <c r="P17" i="30"/>
  <c r="Q17" i="30"/>
  <c r="R17" i="30"/>
  <c r="N17" i="23"/>
  <c r="S17" i="30"/>
  <c r="AC17" i="29"/>
  <c r="H16" i="30"/>
  <c r="H16" i="29"/>
  <c r="H16" i="28"/>
  <c r="H16" i="23"/>
  <c r="BQ18" i="28"/>
  <c r="L18" i="29"/>
  <c r="J18" i="23"/>
  <c r="J18" i="30"/>
  <c r="H42" i="18"/>
  <c r="L18" i="30"/>
  <c r="K18" i="23"/>
  <c r="M18" i="30"/>
  <c r="L18" i="23"/>
  <c r="N18" i="30"/>
  <c r="O18" i="30"/>
  <c r="P18" i="30"/>
  <c r="M18" i="23"/>
  <c r="Q18" i="30"/>
  <c r="R18" i="30"/>
  <c r="N18" i="23"/>
  <c r="S18" i="30"/>
  <c r="AC18" i="29"/>
  <c r="K14" i="23"/>
  <c r="H14" i="28"/>
  <c r="M14" i="30"/>
  <c r="L14" i="23"/>
  <c r="N14" i="30"/>
  <c r="O14" i="30"/>
  <c r="P14" i="30"/>
  <c r="M14" i="23"/>
  <c r="Q14" i="30"/>
  <c r="N14" i="23"/>
  <c r="R14" i="30"/>
  <c r="S14" i="30"/>
  <c r="AC14" i="29"/>
  <c r="H14" i="29" s="1"/>
  <c r="BQ47" i="16"/>
  <c r="BQ33" i="16"/>
  <c r="BQ34" i="16" s="1"/>
  <c r="H46" i="16"/>
  <c r="H33" i="16" s="1"/>
  <c r="BN26" i="34"/>
  <c r="AB15" i="35"/>
  <c r="BQ23" i="34"/>
  <c r="L23" i="35"/>
  <c r="K23" i="36"/>
  <c r="J23" i="36"/>
  <c r="J23" i="25"/>
  <c r="K23" i="35"/>
  <c r="H48" i="17"/>
  <c r="L23" i="36"/>
  <c r="K23" i="25"/>
  <c r="M23" i="36"/>
  <c r="N23" i="36"/>
  <c r="L23" i="25"/>
  <c r="O23" i="36"/>
  <c r="P23" i="36"/>
  <c r="M23" i="25"/>
  <c r="Q23" i="36"/>
  <c r="R23" i="36"/>
  <c r="N23" i="25"/>
  <c r="S23" i="36"/>
  <c r="AC23" i="35"/>
  <c r="BP25" i="31"/>
  <c r="BQ36" i="9"/>
  <c r="BP28" i="9"/>
  <c r="BP30" i="9" s="1"/>
  <c r="H33" i="18"/>
  <c r="H46" i="18"/>
  <c r="BQ13" i="17"/>
  <c r="BQ15" i="17" s="1"/>
  <c r="H35" i="17"/>
  <c r="H13" i="17" s="1"/>
  <c r="BQ48" i="18"/>
  <c r="BQ34" i="18"/>
  <c r="BQ35" i="18" s="1"/>
  <c r="H47" i="18"/>
  <c r="H34" i="18" s="1"/>
  <c r="BM11" i="31"/>
  <c r="BM12" i="31" s="1"/>
  <c r="BM22" i="9" s="1"/>
  <c r="BM24" i="9" s="1"/>
  <c r="BM9" i="8"/>
  <c r="BN11" i="9"/>
  <c r="BQ30" i="19"/>
  <c r="BQ32" i="19" s="1"/>
  <c r="BQ49" i="19"/>
  <c r="BQ51" i="19" s="1"/>
  <c r="H23" i="19"/>
  <c r="H39" i="20"/>
  <c r="H25" i="20"/>
  <c r="BQ19" i="28" l="1"/>
  <c r="H14" i="23"/>
  <c r="BQ46" i="20"/>
  <c r="BQ47" i="20" s="1"/>
  <c r="H41" i="20"/>
  <c r="H46" i="20" s="1"/>
  <c r="BQ13" i="16"/>
  <c r="BQ15" i="16" s="1"/>
  <c r="H34" i="16"/>
  <c r="H13" i="16" s="1"/>
  <c r="BQ25" i="34"/>
  <c r="K25" i="36"/>
  <c r="J25" i="36"/>
  <c r="J25" i="25"/>
  <c r="K25" i="35"/>
  <c r="H48" i="18"/>
  <c r="L25" i="35"/>
  <c r="L25" i="36"/>
  <c r="K25" i="25"/>
  <c r="M25" i="36"/>
  <c r="N25" i="36"/>
  <c r="L25" i="25"/>
  <c r="O25" i="36"/>
  <c r="M25" i="25"/>
  <c r="P25" i="36"/>
  <c r="Q25" i="36"/>
  <c r="R25" i="36"/>
  <c r="N25" i="25"/>
  <c r="S25" i="36"/>
  <c r="AC25" i="35"/>
  <c r="BQ36" i="19"/>
  <c r="H51" i="19"/>
  <c r="H36" i="19" s="1"/>
  <c r="BQ13" i="18"/>
  <c r="BQ15" i="18" s="1"/>
  <c r="H35" i="18"/>
  <c r="H13" i="18" s="1"/>
  <c r="H23" i="36"/>
  <c r="H23" i="35"/>
  <c r="H23" i="34"/>
  <c r="H23" i="25"/>
  <c r="H18" i="30"/>
  <c r="H18" i="29"/>
  <c r="H18" i="28"/>
  <c r="H18" i="23"/>
  <c r="H30" i="19"/>
  <c r="H49" i="19"/>
  <c r="BQ82" i="20"/>
  <c r="L19" i="29"/>
  <c r="K19" i="30"/>
  <c r="K19" i="23"/>
  <c r="H19" i="28"/>
  <c r="H82" i="20" s="1"/>
  <c r="M19" i="30"/>
  <c r="L19" i="23"/>
  <c r="N19" i="30"/>
  <c r="O19" i="30"/>
  <c r="M19" i="23"/>
  <c r="P19" i="30"/>
  <c r="Q19" i="30"/>
  <c r="N19" i="23"/>
  <c r="R19" i="30"/>
  <c r="S19" i="30"/>
  <c r="AC19" i="29"/>
  <c r="BQ19" i="31"/>
  <c r="J19" i="33"/>
  <c r="L19" i="32"/>
  <c r="S19" i="33"/>
  <c r="N19" i="24"/>
  <c r="AC19" i="32"/>
  <c r="BQ24" i="34"/>
  <c r="J24" i="36"/>
  <c r="J24" i="25"/>
  <c r="H47" i="16"/>
  <c r="K24" i="36"/>
  <c r="L24" i="35"/>
  <c r="L24" i="36"/>
  <c r="K24" i="25"/>
  <c r="M24" i="36"/>
  <c r="N24" i="36"/>
  <c r="L24" i="25"/>
  <c r="O24" i="36"/>
  <c r="P24" i="36"/>
  <c r="M24" i="25"/>
  <c r="Q24" i="36"/>
  <c r="N24" i="25"/>
  <c r="R24" i="36"/>
  <c r="S24" i="36"/>
  <c r="AC24" i="35"/>
  <c r="BN29" i="34"/>
  <c r="AB26" i="35"/>
  <c r="BQ16" i="31"/>
  <c r="L16" i="32"/>
  <c r="S16" i="33"/>
  <c r="AC16" i="32"/>
  <c r="N16" i="24"/>
  <c r="BO20" i="31"/>
  <c r="BO21" i="31" s="1"/>
  <c r="BO23" i="9" s="1"/>
  <c r="BP75" i="20"/>
  <c r="BM23" i="31"/>
  <c r="BM15" i="22"/>
  <c r="BM17" i="22" s="1"/>
  <c r="BM21" i="22" s="1"/>
  <c r="BP27" i="31"/>
  <c r="BP16" i="22"/>
  <c r="H17" i="30"/>
  <c r="H17" i="29"/>
  <c r="H17" i="28"/>
  <c r="H17" i="23"/>
  <c r="BO11" i="34"/>
  <c r="BO12" i="34" s="1"/>
  <c r="H22" i="36"/>
  <c r="H22" i="35"/>
  <c r="H22" i="34"/>
  <c r="H22" i="25"/>
  <c r="H40" i="20"/>
  <c r="H35" i="20"/>
  <c r="H14" i="30"/>
  <c r="BP66" i="20" l="1"/>
  <c r="BP68" i="20" s="1"/>
  <c r="H19" i="23"/>
  <c r="BQ18" i="31"/>
  <c r="J18" i="33"/>
  <c r="N18" i="24"/>
  <c r="S18" i="33"/>
  <c r="AC18" i="32"/>
  <c r="BQ17" i="31"/>
  <c r="J17" i="33"/>
  <c r="AC17" i="32"/>
  <c r="S17" i="33"/>
  <c r="N17" i="24"/>
  <c r="BO15" i="34"/>
  <c r="BN12" i="9"/>
  <c r="BN13" i="9" s="1"/>
  <c r="AB29" i="35"/>
  <c r="H24" i="35"/>
  <c r="H24" i="36"/>
  <c r="H24" i="34"/>
  <c r="H24" i="25"/>
  <c r="H19" i="30"/>
  <c r="H25" i="36"/>
  <c r="H25" i="34"/>
  <c r="H25" i="35"/>
  <c r="H25" i="25"/>
  <c r="H19" i="29"/>
  <c r="BQ76" i="20"/>
  <c r="BQ48" i="20"/>
  <c r="BQ81" i="20"/>
  <c r="F83" i="20" s="1"/>
  <c r="H47" i="20"/>
  <c r="BQ21" i="28" l="1"/>
  <c r="BQ22" i="28" s="1"/>
  <c r="K21" i="30"/>
  <c r="J21" i="30"/>
  <c r="J21" i="23"/>
  <c r="K21" i="29"/>
  <c r="H48" i="20"/>
  <c r="L21" i="29"/>
  <c r="K21" i="23"/>
  <c r="L21" i="30"/>
  <c r="M21" i="30"/>
  <c r="N21" i="30"/>
  <c r="L21" i="23"/>
  <c r="O21" i="30"/>
  <c r="M21" i="23"/>
  <c r="P21" i="30"/>
  <c r="Q21" i="30"/>
  <c r="R21" i="30"/>
  <c r="N21" i="23"/>
  <c r="S21" i="30"/>
  <c r="AC21" i="29"/>
  <c r="BO26" i="34"/>
  <c r="H81" i="20"/>
  <c r="H76" i="20"/>
  <c r="BN11" i="31"/>
  <c r="BN12" i="31" s="1"/>
  <c r="BN9" i="8"/>
  <c r="BO11" i="9"/>
  <c r="AB11" i="32"/>
  <c r="BP77" i="20"/>
  <c r="BP78" i="20" s="1"/>
  <c r="BP69" i="20"/>
  <c r="H21" i="30" l="1"/>
  <c r="H21" i="28"/>
  <c r="H21" i="29"/>
  <c r="H21" i="23"/>
  <c r="BO29" i="34"/>
  <c r="BP11" i="34"/>
  <c r="BP12" i="34" s="1"/>
  <c r="BP20" i="31"/>
  <c r="BP21" i="31" s="1"/>
  <c r="BP23" i="9" s="1"/>
  <c r="BQ75" i="20"/>
  <c r="BN22" i="9"/>
  <c r="BN24" i="9" s="1"/>
  <c r="AB12" i="32"/>
  <c r="BQ37" i="9"/>
  <c r="BQ38" i="9" s="1"/>
  <c r="L22" i="29"/>
  <c r="K22" i="30"/>
  <c r="J22" i="30"/>
  <c r="J22" i="23"/>
  <c r="H22" i="28"/>
  <c r="H37" i="9" s="1"/>
  <c r="L22" i="30"/>
  <c r="K22" i="23"/>
  <c r="M22" i="30"/>
  <c r="L22" i="23"/>
  <c r="N22" i="30"/>
  <c r="O22" i="30"/>
  <c r="P22" i="30"/>
  <c r="M22" i="23"/>
  <c r="Q22" i="30"/>
  <c r="R22" i="30"/>
  <c r="N22" i="23"/>
  <c r="S22" i="30"/>
  <c r="AC22" i="29"/>
  <c r="H22" i="29" l="1"/>
  <c r="BP15" i="34"/>
  <c r="BQ25" i="31"/>
  <c r="BQ28" i="9"/>
  <c r="BQ30" i="9" s="1"/>
  <c r="J25" i="33"/>
  <c r="L25" i="32"/>
  <c r="N25" i="24"/>
  <c r="S25" i="33"/>
  <c r="AC25" i="32"/>
  <c r="BN23" i="31"/>
  <c r="BN15" i="22"/>
  <c r="BN17" i="22" s="1"/>
  <c r="BN21" i="22" s="1"/>
  <c r="AB23" i="32"/>
  <c r="BO12" i="9"/>
  <c r="BO13" i="9" s="1"/>
  <c r="H22" i="23"/>
  <c r="BQ66" i="20"/>
  <c r="BQ68" i="20" s="1"/>
  <c r="H22" i="30"/>
  <c r="BO11" i="31" l="1"/>
  <c r="BO12" i="31" s="1"/>
  <c r="BO22" i="9" s="1"/>
  <c r="BO24" i="9" s="1"/>
  <c r="BP11" i="9"/>
  <c r="BO9" i="8"/>
  <c r="BQ27" i="31"/>
  <c r="BQ16" i="22"/>
  <c r="K27" i="32"/>
  <c r="J27" i="33"/>
  <c r="AC27" i="32"/>
  <c r="N27" i="24"/>
  <c r="S27" i="33"/>
  <c r="BP26" i="34"/>
  <c r="BQ77" i="20"/>
  <c r="BQ78" i="20" s="1"/>
  <c r="BQ69" i="20"/>
  <c r="H68" i="20"/>
  <c r="H77" i="20" s="1"/>
  <c r="BP29" i="34" l="1"/>
  <c r="BQ11" i="34"/>
  <c r="BQ12" i="34" s="1"/>
  <c r="K11" i="36"/>
  <c r="J11" i="36"/>
  <c r="J11" i="25"/>
  <c r="H69" i="20"/>
  <c r="L11" i="35"/>
  <c r="K11" i="25"/>
  <c r="L11" i="36"/>
  <c r="M11" i="36"/>
  <c r="L11" i="25"/>
  <c r="N11" i="36"/>
  <c r="O11" i="36"/>
  <c r="M11" i="25"/>
  <c r="P11" i="36"/>
  <c r="Q11" i="36"/>
  <c r="R11" i="36"/>
  <c r="N11" i="25"/>
  <c r="S11" i="36"/>
  <c r="AC11" i="35"/>
  <c r="BQ20" i="31"/>
  <c r="BQ21" i="31" s="1"/>
  <c r="K20" i="32"/>
  <c r="J20" i="33"/>
  <c r="N20" i="24"/>
  <c r="AC20" i="32"/>
  <c r="S20" i="33"/>
  <c r="BO23" i="31"/>
  <c r="BO15" i="22"/>
  <c r="BO17" i="22" s="1"/>
  <c r="BO21" i="22" s="1"/>
  <c r="H11" i="36" l="1"/>
  <c r="H11" i="35"/>
  <c r="H11" i="34"/>
  <c r="H11" i="25"/>
  <c r="BQ23" i="9"/>
  <c r="K21" i="32"/>
  <c r="J21" i="33"/>
  <c r="S21" i="33"/>
  <c r="N21" i="24"/>
  <c r="AC21" i="32"/>
  <c r="BQ15" i="34"/>
  <c r="J12" i="36"/>
  <c r="J12" i="25"/>
  <c r="H12" i="34"/>
  <c r="K12" i="35"/>
  <c r="K12" i="36"/>
  <c r="K12" i="25"/>
  <c r="L12" i="36"/>
  <c r="M12" i="36"/>
  <c r="N12" i="36"/>
  <c r="L12" i="25"/>
  <c r="O12" i="36"/>
  <c r="P12" i="36"/>
  <c r="M12" i="25"/>
  <c r="Q12" i="36"/>
  <c r="N12" i="25"/>
  <c r="R12" i="36"/>
  <c r="S12" i="36"/>
  <c r="AC12" i="35"/>
  <c r="BP12" i="9"/>
  <c r="BP13" i="9" s="1"/>
  <c r="H12" i="35" l="1"/>
  <c r="H12" i="25"/>
  <c r="H12" i="36"/>
  <c r="BQ26" i="34"/>
  <c r="J15" i="35"/>
  <c r="K15" i="35"/>
  <c r="J15" i="25"/>
  <c r="J15" i="36"/>
  <c r="H15" i="34"/>
  <c r="L15" i="35"/>
  <c r="K15" i="36"/>
  <c r="L15" i="36"/>
  <c r="K15" i="25"/>
  <c r="M15" i="36"/>
  <c r="L15" i="25"/>
  <c r="N15" i="36"/>
  <c r="O15" i="36"/>
  <c r="P15" i="36"/>
  <c r="M15" i="25"/>
  <c r="Q15" i="36"/>
  <c r="R15" i="36"/>
  <c r="N15" i="25"/>
  <c r="S15" i="36"/>
  <c r="AC15" i="35"/>
  <c r="BP11" i="31"/>
  <c r="BP12" i="31" s="1"/>
  <c r="BP22" i="9" s="1"/>
  <c r="BP24" i="9" s="1"/>
  <c r="BP9" i="8"/>
  <c r="BQ11" i="9"/>
  <c r="H15" i="36" l="1"/>
  <c r="BP23" i="31"/>
  <c r="BP15" i="22"/>
  <c r="BP17" i="22" s="1"/>
  <c r="BP21" i="22" s="1"/>
  <c r="H15" i="25"/>
  <c r="H15" i="35"/>
  <c r="BQ29" i="34"/>
  <c r="J26" i="36"/>
  <c r="J26" i="25"/>
  <c r="H26" i="34"/>
  <c r="K26" i="35"/>
  <c r="L26" i="35"/>
  <c r="K26" i="36"/>
  <c r="L26" i="36"/>
  <c r="K26" i="25"/>
  <c r="M26" i="36"/>
  <c r="N26" i="36"/>
  <c r="L26" i="25"/>
  <c r="O26" i="36"/>
  <c r="M26" i="25"/>
  <c r="P26" i="36"/>
  <c r="Q26" i="36"/>
  <c r="R26" i="36"/>
  <c r="N26" i="25"/>
  <c r="S26" i="36"/>
  <c r="AC26" i="35"/>
  <c r="H26" i="25" l="1"/>
  <c r="H26" i="36"/>
  <c r="BQ12" i="9"/>
  <c r="BQ13" i="9" s="1"/>
  <c r="L29" i="35"/>
  <c r="J29" i="36"/>
  <c r="J29" i="25"/>
  <c r="H29" i="34"/>
  <c r="H12" i="9" s="1"/>
  <c r="K29" i="36"/>
  <c r="K29" i="25"/>
  <c r="L29" i="36"/>
  <c r="M29" i="36"/>
  <c r="L29" i="25"/>
  <c r="N29" i="36"/>
  <c r="O29" i="36"/>
  <c r="P29" i="36"/>
  <c r="M29" i="25"/>
  <c r="Q29" i="36"/>
  <c r="R29" i="36"/>
  <c r="N29" i="25"/>
  <c r="S29" i="36"/>
  <c r="AC29" i="35"/>
  <c r="H26" i="35"/>
  <c r="H29" i="25" l="1"/>
  <c r="H29" i="36"/>
  <c r="H29" i="35"/>
  <c r="BQ11" i="31"/>
  <c r="BQ12" i="31" s="1"/>
  <c r="BQ9" i="8"/>
  <c r="F10" i="8" s="1"/>
  <c r="J11" i="33"/>
  <c r="AC11" i="32"/>
  <c r="S11" i="33"/>
  <c r="N11" i="24"/>
  <c r="F8" i="42" l="1"/>
  <c r="F8" i="40"/>
  <c r="F8" i="41"/>
  <c r="F8" i="27"/>
  <c r="BQ22" i="9"/>
  <c r="BQ24" i="9" s="1"/>
  <c r="J12" i="33"/>
  <c r="L12" i="32"/>
  <c r="S12" i="33"/>
  <c r="AC12" i="32"/>
  <c r="N12" i="24"/>
  <c r="BQ23" i="31" l="1"/>
  <c r="BQ15" i="22"/>
  <c r="BQ17" i="22" s="1"/>
  <c r="BQ21" i="22" s="1"/>
  <c r="F22" i="22" s="1"/>
  <c r="F10" i="22" s="1"/>
  <c r="F11" i="22" s="1"/>
  <c r="F2" i="4" s="1"/>
  <c r="K23" i="32"/>
  <c r="J23" i="33"/>
  <c r="N23" i="24"/>
  <c r="AC23" i="32"/>
  <c r="S23" i="33"/>
  <c r="F2" i="42" l="1"/>
  <c r="F2" i="39"/>
  <c r="F2" i="38"/>
  <c r="F2" i="43"/>
  <c r="F2" i="40"/>
  <c r="F2" i="37"/>
  <c r="F2" i="41"/>
  <c r="F2" i="36"/>
  <c r="F2" i="35"/>
  <c r="F2" i="34"/>
  <c r="F2" i="32"/>
  <c r="F2" i="33"/>
  <c r="F2" i="30"/>
  <c r="F2" i="31"/>
  <c r="F2" i="29"/>
  <c r="F2" i="28"/>
  <c r="F2" i="27"/>
  <c r="F2" i="22"/>
  <c r="F2" i="26"/>
  <c r="F2" i="25"/>
  <c r="F2" i="21"/>
  <c r="F2" i="24"/>
  <c r="F2" i="23"/>
  <c r="F2" i="19"/>
  <c r="F2" i="18"/>
  <c r="F2" i="20"/>
  <c r="F2" i="17"/>
  <c r="F2" i="16"/>
  <c r="F2" i="14"/>
  <c r="F2" i="15"/>
  <c r="F2" i="13"/>
  <c r="F2" i="12"/>
  <c r="F2" i="11"/>
  <c r="F2" i="10"/>
  <c r="F2" i="8"/>
  <c r="F2" i="9"/>
  <c r="F2" i="7"/>
  <c r="F2" i="6"/>
  <c r="F2" i="5"/>
</calcChain>
</file>

<file path=xl/sharedStrings.xml><?xml version="1.0" encoding="utf-8"?>
<sst xmlns="http://schemas.openxmlformats.org/spreadsheetml/2006/main" count="1444" uniqueCount="473">
  <si>
    <t>Percentage Calculation</t>
  </si>
  <si>
    <t>Raised by</t>
  </si>
  <si>
    <t>Report SubTotal</t>
  </si>
  <si>
    <t>Invoice Term</t>
  </si>
  <si>
    <t>Opening Depreciation</t>
  </si>
  <si>
    <t>Opening Inventory</t>
  </si>
  <si>
    <t>INVOICE FINANCE</t>
  </si>
  <si>
    <t>[Contract year]</t>
  </si>
  <si>
    <t>Timeline label: Month to Year : period end flag</t>
  </si>
  <si>
    <t>Supply Chain Finance enabled flag</t>
  </si>
  <si>
    <t>Invoice Finance Enabled flag</t>
  </si>
  <si>
    <t>Month to Year : first timeline date</t>
  </si>
  <si>
    <t>Retained Earnings</t>
  </si>
  <si>
    <t>Invoice finance drawdown</t>
  </si>
  <si>
    <t>Supply Chain Finance drawdown</t>
  </si>
  <si>
    <t>Asset Finance drawdown</t>
  </si>
  <si>
    <t>Taxable income</t>
  </si>
  <si>
    <t>Share Capital</t>
  </si>
  <si>
    <t>Model Checks</t>
  </si>
  <si>
    <t>CF after capex</t>
  </si>
  <si>
    <t>flag</t>
  </si>
  <si>
    <t>Depreciation this period POS</t>
  </si>
  <si>
    <t>Asset Finance interest POS</t>
  </si>
  <si>
    <t>Date Result</t>
  </si>
  <si>
    <t>[Modelling contact email address]</t>
  </si>
  <si>
    <t>Report Total</t>
  </si>
  <si>
    <t>SUPPLIER ORDERS</t>
  </si>
  <si>
    <t>All in Invoice Finance annual interest rate</t>
  </si>
  <si>
    <t>VAT return this period beginning date</t>
  </si>
  <si>
    <t>MODEL CONSTANTS</t>
  </si>
  <si>
    <t>Model period start</t>
  </si>
  <si>
    <t>Model period end: Month to Year : period end flag</t>
  </si>
  <si>
    <t>VAT return this period first period number</t>
  </si>
  <si>
    <t>Month to Quarter : period end flag</t>
  </si>
  <si>
    <t>Shareholder Equity</t>
  </si>
  <si>
    <t>Invoice finance period interest rate</t>
  </si>
  <si>
    <t>Corporation tax paid this period</t>
  </si>
  <si>
    <t>Retained Earnings this period</t>
  </si>
  <si>
    <t>index</t>
  </si>
  <si>
    <t>Retained Earnings BEG</t>
  </si>
  <si>
    <t>Share Capital BEG</t>
  </si>
  <si>
    <t>[PROJECT NAME] FINANCIAL MODEL</t>
  </si>
  <si>
    <t>Scenario 2</t>
  </si>
  <si>
    <t>Case</t>
  </si>
  <si>
    <t>ID</t>
  </si>
  <si>
    <t>Date raised</t>
  </si>
  <si>
    <t>Supplier order deposit</t>
  </si>
  <si>
    <t>Order lead time (months)</t>
  </si>
  <si>
    <t>Invoice Finance Enabled end date</t>
  </si>
  <si>
    <t>ASSET FINANCE</t>
  </si>
  <si>
    <t>All in Trade finance annual interest rate</t>
  </si>
  <si>
    <t>Asset Finance Advance %</t>
  </si>
  <si>
    <t>STF Units ordered</t>
  </si>
  <si>
    <t>HEADERS</t>
  </si>
  <si>
    <t>Period number: Month to Year (financial year) : period end flag</t>
  </si>
  <si>
    <t>Fixed Operating Cost Growth Rate escalation indexation factor</t>
  </si>
  <si>
    <t>Debts flags</t>
  </si>
  <si>
    <t>Use short term forecast flag</t>
  </si>
  <si>
    <t>Month to Year period number counter</t>
  </si>
  <si>
    <t>Cash Low</t>
  </si>
  <si>
    <t>Depreciation</t>
  </si>
  <si>
    <t>Cash in from Sales</t>
  </si>
  <si>
    <t>VAT due</t>
  </si>
  <si>
    <t>EBIT</t>
  </si>
  <si>
    <t>Debtors BEG</t>
  </si>
  <si>
    <t>Corporation tax POS</t>
  </si>
  <si>
    <t>Check</t>
  </si>
  <si>
    <t>range end</t>
  </si>
  <si>
    <t>Input differences</t>
  </si>
  <si>
    <t>Base case 3</t>
  </si>
  <si>
    <t>Customer Order Growth annual start escalation rate</t>
  </si>
  <si>
    <t>Months</t>
  </si>
  <si>
    <t>Minimum quantity before reorder</t>
  </si>
  <si>
    <t>Opening Retained Earnings</t>
  </si>
  <si>
    <t>Supply Chain Finance enabled end date</t>
  </si>
  <si>
    <t>VAT rate</t>
  </si>
  <si>
    <t>Months in year</t>
  </si>
  <si>
    <t>New share capital issued</t>
  </si>
  <si>
    <t>VAT return this period first period number constant</t>
  </si>
  <si>
    <t>Month to Quarter : first timeline date</t>
  </si>
  <si>
    <t>New customer orders</t>
  </si>
  <si>
    <t>Variable Operating expense</t>
  </si>
  <si>
    <t>Invoice finance principal repayment</t>
  </si>
  <si>
    <t>Asset Finance interest paid</t>
  </si>
  <si>
    <t>Tax losses carried forward balance</t>
  </si>
  <si>
    <t>Balance Sheet Balances overall</t>
  </si>
  <si>
    <t>Assets</t>
  </si>
  <si>
    <t>Deferred Income BEG</t>
  </si>
  <si>
    <t>Fixed operating expense POS</t>
  </si>
  <si>
    <t>Variable Operating expense POS</t>
  </si>
  <si>
    <t>Invoice finance principal repayment POS</t>
  </si>
  <si>
    <t>counter</t>
  </si>
  <si>
    <t>Section</t>
  </si>
  <si>
    <t>Output - Base case 1</t>
  </si>
  <si>
    <t>Source</t>
  </si>
  <si>
    <t>REPORTS</t>
  </si>
  <si>
    <t xml:space="preserve">Resolved by </t>
  </si>
  <si>
    <t>Comments</t>
  </si>
  <si>
    <t>Alerts</t>
  </si>
  <si>
    <t>Fixed operating cost base</t>
  </si>
  <si>
    <t>OPENING BALANCES</t>
  </si>
  <si>
    <t>Asset Finance Period</t>
  </si>
  <si>
    <t>EQUITY</t>
  </si>
  <si>
    <t>First Customer Order Growth escalation period</t>
  </si>
  <si>
    <t>Period of first Customer Order Growth escalation</t>
  </si>
  <si>
    <t>Day in period Customer Order Growth escalation occurs</t>
  </si>
  <si>
    <t>years since Customer Order Growth base date</t>
  </si>
  <si>
    <t>Fixed Operating Cost Growth Rate escalation duration flag</t>
  </si>
  <si>
    <t>Asset Finance Enabled flag</t>
  </si>
  <si>
    <t>VAT return this period mod of period number</t>
  </si>
  <si>
    <t>Inventory</t>
  </si>
  <si>
    <t>Cash out on Operating Expense</t>
  </si>
  <si>
    <t>Supply Chain Finance principal repayment</t>
  </si>
  <si>
    <t>Supply Chain Finance interest</t>
  </si>
  <si>
    <t>Operating Cashflow</t>
  </si>
  <si>
    <t>Net Cashflow</t>
  </si>
  <si>
    <t>Invoice finance interest paid POS</t>
  </si>
  <si>
    <t>KEY</t>
  </si>
  <si>
    <t>Percentage Input</t>
  </si>
  <si>
    <t>For enquiries please contact:</t>
  </si>
  <si>
    <t>Diff Pct</t>
  </si>
  <si>
    <t>Active scenario</t>
  </si>
  <si>
    <t>Sub-section</t>
  </si>
  <si>
    <t>Units</t>
  </si>
  <si>
    <t>Opening Debtors</t>
  </si>
  <si>
    <t>day</t>
  </si>
  <si>
    <t>Opening Supply Chain Finance balance</t>
  </si>
  <si>
    <t>Percentage of expense subject to VAT</t>
  </si>
  <si>
    <t>Model period end: Month to Year (financial year) : period end flag</t>
  </si>
  <si>
    <t>Fixed Operating Cost Growth Rate escalation step up frequency flag</t>
  </si>
  <si>
    <t>Units ordered</t>
  </si>
  <si>
    <t>Units in stock</t>
  </si>
  <si>
    <t>Invoice finance interest</t>
  </si>
  <si>
    <t>Invoice finance interest paid</t>
  </si>
  <si>
    <t>Supply Chain Finance balance</t>
  </si>
  <si>
    <t>Asset Finance balance</t>
  </si>
  <si>
    <t>Asset Finance interest</t>
  </si>
  <si>
    <t>Taxable income net of tax losses utilised</t>
  </si>
  <si>
    <t>Checks breached any period</t>
  </si>
  <si>
    <t>Units in stock BEG</t>
  </si>
  <si>
    <t>Depreciation POS</t>
  </si>
  <si>
    <t>Percentage Result</t>
  </si>
  <si>
    <t>Comparison scenario</t>
  </si>
  <si>
    <t>Scenario 3</t>
  </si>
  <si>
    <t>Error chks</t>
  </si>
  <si>
    <t>Time</t>
  </si>
  <si>
    <t>Resolved?</t>
  </si>
  <si>
    <t>DEBT</t>
  </si>
  <si>
    <t>Financial year end month</t>
  </si>
  <si>
    <t>Customer Order Growth index</t>
  </si>
  <si>
    <t>Month to Quarter period number counter</t>
  </si>
  <si>
    <t>New Deferred Income from customer orders</t>
  </si>
  <si>
    <t>Supply Chain Finance unpaid interest</t>
  </si>
  <si>
    <t>Total Units retired BEG</t>
  </si>
  <si>
    <t>Cash out on Operating Expense POS</t>
  </si>
  <si>
    <t>Corporation tax creditor BEG</t>
  </si>
  <si>
    <t>Date Calculation</t>
  </si>
  <si>
    <t>&lt;INSERT LOGO HERE&gt;</t>
  </si>
  <si>
    <t>vw</t>
  </si>
  <si>
    <t>Base case</t>
  </si>
  <si>
    <t>Where</t>
  </si>
  <si>
    <t>EXPENSE</t>
  </si>
  <si>
    <t>Depreciation Term</t>
  </si>
  <si>
    <t>Opening Units in use</t>
  </si>
  <si>
    <t>Opening Cash</t>
  </si>
  <si>
    <t>SUPPLY CHAIN FINANCE</t>
  </si>
  <si>
    <t>STF New Customer orders</t>
  </si>
  <si>
    <t>Headers</t>
  </si>
  <si>
    <t>Timeline label: Month to Quarter : period end flag</t>
  </si>
  <si>
    <t>Timeline label: Month to SemiAnnual : period end flag</t>
  </si>
  <si>
    <t>Customer Order Growth escalation indexation factor</t>
  </si>
  <si>
    <t>Month to Year (financial year) : period end flag</t>
  </si>
  <si>
    <t>Sales</t>
  </si>
  <si>
    <t>Income</t>
  </si>
  <si>
    <t>Units on order</t>
  </si>
  <si>
    <t>Depreciation this period</t>
  </si>
  <si>
    <t>VAT balance</t>
  </si>
  <si>
    <t>VAT payment delay</t>
  </si>
  <si>
    <t>Corporation tax paid</t>
  </si>
  <si>
    <t>EBITDA</t>
  </si>
  <si>
    <t>Profit before tax</t>
  </si>
  <si>
    <t>CF after financing</t>
  </si>
  <si>
    <t>Customer Orders Awaiting Fullfilment BEG</t>
  </si>
  <si>
    <t>Supply Chain Finance principal repayment POS</t>
  </si>
  <si>
    <t>[do not delete row]</t>
  </si>
  <si>
    <t>Customer base order number</t>
  </si>
  <si>
    <t>Opening Customer Orders Awaiting Fullfilment</t>
  </si>
  <si>
    <t>Opening Deferred Income</t>
  </si>
  <si>
    <t>All in Supply Chain Finance annual interest rate</t>
  </si>
  <si>
    <t>Opening Asset Finance balance</t>
  </si>
  <si>
    <t>VAT</t>
  </si>
  <si>
    <t>Months per period (Primary)</t>
  </si>
  <si>
    <t>Timeline label: Month to Year (financial year) : period end flag</t>
  </si>
  <si>
    <t>Model period end: Month to Quarter : period end flag</t>
  </si>
  <si>
    <t>Model period end: Month to SemiAnnual : period end flag</t>
  </si>
  <si>
    <t>Customer Order Growth escalation step up frequency flag</t>
  </si>
  <si>
    <t>Period of first Fixed Operating Cost Growth Rate escalation</t>
  </si>
  <si>
    <t>VAT on inventory</t>
  </si>
  <si>
    <t>Units delivered</t>
  </si>
  <si>
    <t>Invoice finance unpaid interest</t>
  </si>
  <si>
    <t>Supply Chain Finance interest paid</t>
  </si>
  <si>
    <t>VAT quarterly return</t>
  </si>
  <si>
    <t>Inventory BEG</t>
  </si>
  <si>
    <t>Creditors BEG</t>
  </si>
  <si>
    <t>Currency Calculation</t>
  </si>
  <si>
    <t>Total</t>
  </si>
  <si>
    <t>Timeline label</t>
  </si>
  <si>
    <t>Difference</t>
  </si>
  <si>
    <t>%</t>
  </si>
  <si>
    <t>Customer Order Growth escalation frequency</t>
  </si>
  <si>
    <t>Supplier price per unit</t>
  </si>
  <si>
    <t>INVENTORY</t>
  </si>
  <si>
    <t>Opening VAT balance</t>
  </si>
  <si>
    <t>date</t>
  </si>
  <si>
    <t>Opening Invoice finance balance</t>
  </si>
  <si>
    <t>VAT payment delay in months</t>
  </si>
  <si>
    <t>Day in period Fixed Operating Cost Growth Rate escalation occurs</t>
  </si>
  <si>
    <t>Model timelines</t>
  </si>
  <si>
    <t>Month to Year (financial year) : first timeline date</t>
  </si>
  <si>
    <t>plus</t>
  </si>
  <si>
    <t>Customer orders fullfilled</t>
  </si>
  <si>
    <t>Units in use</t>
  </si>
  <si>
    <t>Total Units retired</t>
  </si>
  <si>
    <t>Supply Chain Finance period interest rate</t>
  </si>
  <si>
    <t>Date corporation tax paid this year</t>
  </si>
  <si>
    <t>Corporation tax creditor</t>
  </si>
  <si>
    <t>Liabilities</t>
  </si>
  <si>
    <t>Units on order BEG</t>
  </si>
  <si>
    <t>Unit</t>
  </si>
  <si>
    <t>Comparison column label</t>
  </si>
  <si>
    <t>Base case 1</t>
  </si>
  <si>
    <t>Scenario 4</t>
  </si>
  <si>
    <t>Description</t>
  </si>
  <si>
    <t>Opening Total Units retired</t>
  </si>
  <si>
    <t>Opening Creditors</t>
  </si>
  <si>
    <t>VAT return this period every x periods</t>
  </si>
  <si>
    <t>Tax losses carried forward - initial balance</t>
  </si>
  <si>
    <t>INPUTS</t>
  </si>
  <si>
    <t>Period number: Month to Year : period end flag</t>
  </si>
  <si>
    <t>Period number: Month to SemiAnnual : period end flag</t>
  </si>
  <si>
    <t>Customer Order Growth escalation duration flag</t>
  </si>
  <si>
    <t>Fixed Operating Cost Growth Rate index</t>
  </si>
  <si>
    <t>years since Fixed Operating Cost Growth Rate base date</t>
  </si>
  <si>
    <t>VAT return this period first period flag</t>
  </si>
  <si>
    <t>Deployed units returned</t>
  </si>
  <si>
    <t>Order Quantity</t>
  </si>
  <si>
    <t>Units deployed</t>
  </si>
  <si>
    <t>Asset Finance period interest rate</t>
  </si>
  <si>
    <t>Tax losses arising</t>
  </si>
  <si>
    <t>Depreciation BEG</t>
  </si>
  <si>
    <t>Invoice finance interest POS</t>
  </si>
  <si>
    <t>Asset Finance principal repayment POS</t>
  </si>
  <si>
    <t>Asset Finance interest paid POS</t>
  </si>
  <si>
    <t>period</t>
  </si>
  <si>
    <t>Constant</t>
  </si>
  <si>
    <t>KEY OUTPUTS</t>
  </si>
  <si>
    <t>Sheet</t>
  </si>
  <si>
    <t>Customer Retention</t>
  </si>
  <si>
    <t>GBP</t>
  </si>
  <si>
    <t>Invoice Finance Enabled beginning date</t>
  </si>
  <si>
    <t>CORPORATION TAX</t>
  </si>
  <si>
    <t>Month to SemiAnnual : period end flag</t>
  </si>
  <si>
    <t>Month to SemiAnnual : first timeline date</t>
  </si>
  <si>
    <t>Fixed operating expense</t>
  </si>
  <si>
    <t>Cash out on Inventory</t>
  </si>
  <si>
    <t>Asset Finance principal repayment</t>
  </si>
  <si>
    <t>Output VAT</t>
  </si>
  <si>
    <t>VAT paid</t>
  </si>
  <si>
    <t>Taxable income / (Tax losses arising)</t>
  </si>
  <si>
    <t>Corporation tax</t>
  </si>
  <si>
    <t>VAT paid POS</t>
  </si>
  <si>
    <t>END</t>
  </si>
  <si>
    <t>Standard Input</t>
  </si>
  <si>
    <t>Currency Input</t>
  </si>
  <si>
    <t>Filename</t>
  </si>
  <si>
    <t>Sales Price Unit</t>
  </si>
  <si>
    <t>Contract Length</t>
  </si>
  <si>
    <t>Days in period</t>
  </si>
  <si>
    <t>Supply Chain Finance enabled beginning date</t>
  </si>
  <si>
    <t>Asset Finance Enabled beginning date</t>
  </si>
  <si>
    <t>Opening Corporation tax creditor</t>
  </si>
  <si>
    <t>TIME</t>
  </si>
  <si>
    <t>Monthly Growth Rate</t>
  </si>
  <si>
    <t>First Fixed Operating Cost Growth Rate escalation period</t>
  </si>
  <si>
    <t>Month to Year (financial year) period number counter</t>
  </si>
  <si>
    <t>Net Assets</t>
  </si>
  <si>
    <t>Counter</t>
  </si>
  <si>
    <t>Supply Chain Finance interest POS</t>
  </si>
  <si>
    <t>Supply Chain Finance interest paid POS</t>
  </si>
  <si>
    <t>VAT balance BEG</t>
  </si>
  <si>
    <t>Currency Result</t>
  </si>
  <si>
    <t>[Modelling contact]</t>
  </si>
  <si>
    <t>Date</t>
  </si>
  <si>
    <t>Minimum supplier order quantity</t>
  </si>
  <si>
    <t>Opening Units in stock</t>
  </si>
  <si>
    <t>debt day count convention</t>
  </si>
  <si>
    <t>Supply Chain Finance Advance %</t>
  </si>
  <si>
    <t>Asset Finance Enabled end date</t>
  </si>
  <si>
    <t>First Customer Order Growth escalation flag</t>
  </si>
  <si>
    <t>First Fixed Operating Cost Growth Rate escalation flag</t>
  </si>
  <si>
    <t>less</t>
  </si>
  <si>
    <t>Units retired</t>
  </si>
  <si>
    <t>Creditors</t>
  </si>
  <si>
    <t>Debtors</t>
  </si>
  <si>
    <t>Invoice finance balance</t>
  </si>
  <si>
    <t>Effective tax rate</t>
  </si>
  <si>
    <t>Balance Sheet Balances</t>
  </si>
  <si>
    <t>Cash BEG</t>
  </si>
  <si>
    <t>Cash out on Inventory POS</t>
  </si>
  <si>
    <t>Standard Result</t>
  </si>
  <si>
    <t>Scenario 1</t>
  </si>
  <si>
    <t>Base case 2</t>
  </si>
  <si>
    <t>Period number</t>
  </si>
  <si>
    <t>Customer payment terms (months)</t>
  </si>
  <si>
    <t>Fixed Operating Cost Growth Rate escalation frequency</t>
  </si>
  <si>
    <t>Variable Operating Costs as a % of sales</t>
  </si>
  <si>
    <t>Invoice Finance Advance %</t>
  </si>
  <si>
    <t>Start date</t>
  </si>
  <si>
    <t>VAT return this period flag</t>
  </si>
  <si>
    <t>Month to SemiAnnual period number counter</t>
  </si>
  <si>
    <t>Cash</t>
  </si>
  <si>
    <t>Supplier Invoices</t>
  </si>
  <si>
    <t>Customer Orders Awaiting Fullfilment</t>
  </si>
  <si>
    <t>VAT on operating expense</t>
  </si>
  <si>
    <t>Asset Finance unpaid interest</t>
  </si>
  <si>
    <t>Tax losses</t>
  </si>
  <si>
    <t>Tax losses utilised</t>
  </si>
  <si>
    <t>Corporation tax paid POS</t>
  </si>
  <si>
    <t>Standard Calculation</t>
  </si>
  <si>
    <t>Date Input</t>
  </si>
  <si>
    <t>MODEL RUN INFO</t>
  </si>
  <si>
    <t>Model period end</t>
  </si>
  <si>
    <t>Financial year ending</t>
  </si>
  <si>
    <t>CUSTOMER ORDERS</t>
  </si>
  <si>
    <t>Fixed Operating Cost Growth Rate annual start escalation rate</t>
  </si>
  <si>
    <t>Opening Units on order</t>
  </si>
  <si>
    <t>Opening Share Capital</t>
  </si>
  <si>
    <t>Corporation tax rate</t>
  </si>
  <si>
    <t>Month corporation tax paid</t>
  </si>
  <si>
    <t>SHORT TERM FORECAST</t>
  </si>
  <si>
    <t>Use short term forecast flag end date</t>
  </si>
  <si>
    <t>STF Units delivered</t>
  </si>
  <si>
    <t>Period number: Month to Quarter : period end flag</t>
  </si>
  <si>
    <t>Month to Year : period end flag</t>
  </si>
  <si>
    <t>Renewing Customer Orders</t>
  </si>
  <si>
    <t>Deferred Income</t>
  </si>
  <si>
    <t>Input VAT</t>
  </si>
  <si>
    <t>Units in use BEG</t>
  </si>
  <si>
    <t>Invoice finance balance BEG</t>
  </si>
  <si>
    <t>Supply Chain Finance balance BEG</t>
  </si>
  <si>
    <t>Asset Finance balance BEG</t>
  </si>
  <si>
    <t>Tax losses carried forward balance BEG</t>
  </si>
  <si>
    <t>This sheet section enables navigation</t>
  </si>
  <si>
    <t>Drivers</t>
  </si>
  <si>
    <t>Show Drivers Button</t>
  </si>
  <si>
    <t>X</t>
  </si>
  <si>
    <t>y</t>
  </si>
  <si>
    <t>width</t>
  </si>
  <si>
    <t>height</t>
  </si>
  <si>
    <t>visible</t>
  </si>
  <si>
    <t>Show</t>
  </si>
  <si>
    <t>Hide</t>
  </si>
  <si>
    <t>Base</t>
  </si>
  <si>
    <t>show</t>
  </si>
  <si>
    <t>Actual</t>
  </si>
  <si>
    <t>Charts</t>
  </si>
  <si>
    <t>Show Charts Button</t>
  </si>
  <si>
    <t>Buffer</t>
  </si>
  <si>
    <t>Show Charts</t>
  </si>
  <si>
    <t>Reports</t>
  </si>
  <si>
    <t>Show Reports Button</t>
  </si>
  <si>
    <t>Show Annual/Monthly</t>
  </si>
  <si>
    <t>Annual</t>
  </si>
  <si>
    <t>Monthly</t>
  </si>
  <si>
    <t>Canvas</t>
  </si>
  <si>
    <t>Enables Exports to excel functionalisty</t>
  </si>
  <si>
    <t>Export to excel</t>
  </si>
  <si>
    <t>Export</t>
  </si>
  <si>
    <t>Dashboard Labels</t>
  </si>
  <si>
    <t>Dashbboard Inputs</t>
  </si>
  <si>
    <t>Calculations from Inputs</t>
  </si>
  <si>
    <t>Model Drivers</t>
  </si>
  <si>
    <t>Dropdown lists and labels</t>
  </si>
  <si>
    <t>Supplier Orders:</t>
  </si>
  <si>
    <t>(saved in scenarios</t>
  </si>
  <si>
    <t>(for model drivers</t>
  </si>
  <si>
    <t>(link INC directly to each of these</t>
  </si>
  <si>
    <t>Supplier Deposit:</t>
  </si>
  <si>
    <t>Lead time (months):</t>
  </si>
  <si>
    <t>cost per unit:</t>
  </si>
  <si>
    <t>minimum order:</t>
  </si>
  <si>
    <t>Finance</t>
  </si>
  <si>
    <t>minimum stock:</t>
  </si>
  <si>
    <t>Years</t>
  </si>
  <si>
    <t>Customer Orders:</t>
  </si>
  <si>
    <t>Jan</t>
  </si>
  <si>
    <t>Customer base monthly order:</t>
  </si>
  <si>
    <t>Feb</t>
  </si>
  <si>
    <t>Customer payment terms (months):</t>
  </si>
  <si>
    <t>Mar</t>
  </si>
  <si>
    <t>sales price (per unit):</t>
  </si>
  <si>
    <t>Apr</t>
  </si>
  <si>
    <t>customer contract length (months):</t>
  </si>
  <si>
    <t>May</t>
  </si>
  <si>
    <t>Annual Growth Rate:</t>
  </si>
  <si>
    <t>Jun</t>
  </si>
  <si>
    <t>Customer Retention:</t>
  </si>
  <si>
    <t>Jul</t>
  </si>
  <si>
    <t>Aug</t>
  </si>
  <si>
    <t>Expense:</t>
  </si>
  <si>
    <t>Sep</t>
  </si>
  <si>
    <t>fixed operating cost (FOC)</t>
  </si>
  <si>
    <t>Oct</t>
  </si>
  <si>
    <t>FOC annual growth rate</t>
  </si>
  <si>
    <t>Nov</t>
  </si>
  <si>
    <t>Variable operating costs as a % of sales</t>
  </si>
  <si>
    <t>Dec</t>
  </si>
  <si>
    <t>Start Date</t>
  </si>
  <si>
    <t>IF Enabled</t>
  </si>
  <si>
    <t>unchecked</t>
  </si>
  <si>
    <t>IF Start Month</t>
  </si>
  <si>
    <t>IF Start Year</t>
  </si>
  <si>
    <t>End Date</t>
  </si>
  <si>
    <t>IF End Month</t>
  </si>
  <si>
    <t>IF End Year</t>
  </si>
  <si>
    <t>TF Enabled</t>
  </si>
  <si>
    <t>TF Start Month</t>
  </si>
  <si>
    <t>TF Start Year</t>
  </si>
  <si>
    <t>TF End Month</t>
  </si>
  <si>
    <t>Charts Drop Down</t>
  </si>
  <si>
    <t>TF End Year</t>
  </si>
  <si>
    <t>Year 1 / 2</t>
  </si>
  <si>
    <t>AF Enabled</t>
  </si>
  <si>
    <t>Year 2 / 3</t>
  </si>
  <si>
    <t>AF Start Month</t>
  </si>
  <si>
    <t>Year 3 / 4</t>
  </si>
  <si>
    <t>AF Start Year</t>
  </si>
  <si>
    <t>Year 4 / 5</t>
  </si>
  <si>
    <t>AF End Month</t>
  </si>
  <si>
    <t>AF End Year</t>
  </si>
  <si>
    <t>IF Interest Rate</t>
  </si>
  <si>
    <t>IF Drawdown</t>
  </si>
  <si>
    <t>Trade finance enabled end date</t>
  </si>
  <si>
    <t>TF Interest Rate</t>
  </si>
  <si>
    <t>Trade finance enabled beginning date</t>
  </si>
  <si>
    <t>TF Drawdown</t>
  </si>
  <si>
    <t>Opening Trade finance balance</t>
  </si>
  <si>
    <t>AF Interest Rate</t>
  </si>
  <si>
    <t>Trade finance Advance %</t>
  </si>
  <si>
    <t>AF Drawdown</t>
  </si>
  <si>
    <t>offset</t>
  </si>
  <si>
    <t>Chart offsets</t>
  </si>
  <si>
    <t>SQRMonthly</t>
  </si>
  <si>
    <t>SQRMonthly!D2</t>
  </si>
  <si>
    <t>Dates</t>
  </si>
  <si>
    <t/>
  </si>
  <si>
    <t>Balance Sheet</t>
  </si>
  <si>
    <t>Cash Balance</t>
  </si>
  <si>
    <t>Invoice Finance Balance</t>
  </si>
  <si>
    <t>Trade Finance Balance</t>
  </si>
  <si>
    <t>Asset Finance Balance</t>
  </si>
  <si>
    <t>Income Statement</t>
  </si>
  <si>
    <t>Profit before Tax</t>
  </si>
  <si>
    <t>Retained Earning this period</t>
  </si>
  <si>
    <t>Variable Expense</t>
  </si>
  <si>
    <t>Fixed Expense</t>
  </si>
  <si>
    <t>Invoice Finance</t>
  </si>
  <si>
    <t>Trade Finance</t>
  </si>
  <si>
    <t>Asset Finance</t>
  </si>
  <si>
    <t>Corporation Tax</t>
  </si>
  <si>
    <t>Inventory Report</t>
  </si>
  <si>
    <t>Customer orders waiting</t>
  </si>
  <si>
    <t>Units in 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</si>
</sst>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dd/mm/yyyy;@"/>
    <numFmt numFmtId="165" formatCode="#,##0_);\(#,##0\);&quot;-  &quot;;&quot; &quot;@&quot; &quot;"/>
    <numFmt numFmtId="166" formatCode="#,##0_);\(#,##0\);&quot;-  &quot;;&quot; &quot;@"/>
    <numFmt numFmtId="167" formatCode="dd\ mmm\ yy_);\(###0\);&quot;-  &quot;;&quot; &quot;@&quot; &quot;"/>
    <numFmt numFmtId="168" formatCode="#,##0.0000_);\(#,##0.0000\);&quot;-  &quot;;&quot; &quot;@&quot; &quot;"/>
    <numFmt numFmtId="169" formatCode="0.00%_);\-0.00%_);&quot;-  &quot;;&quot; &quot;@&quot; &quot;"/>
    <numFmt numFmtId="170" formatCode="dd\ mmm\ yyyy_);\(###0\);&quot;-  &quot;;&quot; &quot;@&quot; &quot;"/>
    <numFmt numFmtId="171" formatCode="###0_);\(###0\);&quot;-  &quot;;&quot; &quot;@&quot; &quot;"/>
    <numFmt numFmtId="172" formatCode="[$-F400]h:mm:ss\ AM/PM"/>
    <numFmt numFmtId="173" formatCode="dd/mmm/yy_);;&quot;-  &quot;;&quot; &quot;@"/>
    <numFmt numFmtId="174" formatCode="&quot;tu&quot;;;&quot;vw&quot;"/>
    <numFmt numFmtId="175" formatCode="#,##0.000_);\(#,##0.000\);&quot;-  &quot;;&quot; &quot;@"/>
    <numFmt numFmtId="176" formatCode="0%_);\-0%_);&quot;-  &quot;;&quot; &quot;@&quot; &quot;"/>
    <numFmt numFmtId="177" formatCode="0;0;&quot;-&quot;"/>
    <numFmt numFmtId="178" formatCode="0.00%;\-0.00%_);&quot;-  &quot;;&quot; &quot;@&quot; &quot;"/>
    <numFmt numFmtId="179" formatCode="#,##0.0000;\(#,##0.0000\);&quot;-  &quot;;&quot; &quot;@&quot; &quot;"/>
    <numFmt numFmtId="180" formatCode="mmm\-yyyy"/>
  </numFmts>
  <fonts count="61">
    <font>
      <sz val="8"/>
      <color theme="1"/>
      <name val="Tahoma"/>
      <family val="2"/>
    </font>
    <font>
      <sz val="10"/>
      <name val="Arial"/>
      <family val="2"/>
    </font>
    <font>
      <sz val="11"/>
      <color theme="1"/>
      <name val="Calibri"/>
      <family val="2"/>
      <scheme val="minor"/>
    </font>
    <font>
      <u/>
      <sz val="8"/>
      <color theme="10"/>
      <name val="Tahoma"/>
      <family val="2"/>
    </font>
    <font>
      <sz val="10"/>
      <color rgb="FF000000"/>
      <name val="Arial"/>
      <family val="2"/>
    </font>
    <font>
      <sz val="10"/>
      <color rgb="FFFF0000"/>
      <name val="Arial"/>
      <family val="2"/>
    </font>
    <font>
      <sz val="10"/>
      <color rgb="FF0000FF"/>
      <name val="Arial"/>
      <family val="2"/>
    </font>
    <font>
      <b/>
      <sz val="10"/>
      <name val="Arial"/>
      <family val="2"/>
    </font>
    <font>
      <sz val="10"/>
      <color theme="1"/>
      <name val="Arial"/>
      <family val="2"/>
    </font>
    <font>
      <b/>
      <sz val="10"/>
      <color rgb="FF0000FF"/>
      <name val="Arial"/>
      <family val="2"/>
    </font>
    <font>
      <b/>
      <sz val="14"/>
      <name val="Arial"/>
      <family val="2"/>
    </font>
    <font>
      <u/>
      <sz val="10"/>
      <color rgb="FF0000FF"/>
      <name val="Arial"/>
      <family val="2"/>
    </font>
    <font>
      <b/>
      <sz val="10"/>
      <color rgb="FFFF0000"/>
      <name val="Arial"/>
      <family val="2"/>
    </font>
    <font>
      <b/>
      <sz val="20"/>
      <name val="Arial"/>
      <family val="2"/>
    </font>
    <font>
      <u/>
      <sz val="10"/>
      <name val="Arial"/>
      <family val="2"/>
    </font>
    <font>
      <sz val="16"/>
      <color indexed="12"/>
      <name val="Arial"/>
      <family val="2"/>
    </font>
    <font>
      <b/>
      <sz val="10"/>
      <color rgb="FF000000"/>
      <name val="Arial"/>
      <family val="2"/>
    </font>
    <font>
      <u/>
      <sz val="12"/>
      <color theme="10"/>
      <name val="Tahoma"/>
      <family val="2"/>
    </font>
    <font>
      <i/>
      <sz val="10"/>
      <name val="Arial"/>
      <family val="2"/>
    </font>
    <font>
      <u/>
      <sz val="10"/>
      <color rgb="FFFF0000"/>
      <name val="Arial"/>
      <family val="2"/>
    </font>
    <font>
      <sz val="20"/>
      <name val="Arial"/>
      <family val="2"/>
    </font>
    <font>
      <u/>
      <sz val="10"/>
      <color rgb="FF000000"/>
      <name val="Arial"/>
      <family val="2"/>
    </font>
    <font>
      <u/>
      <sz val="20"/>
      <name val="Arial"/>
      <family val="2"/>
    </font>
    <font>
      <sz val="10"/>
      <color theme="0" tint="-0.24991607409894101"/>
      <name val="Wingdings 3"/>
      <family val="1"/>
      <charset val="2"/>
    </font>
    <font>
      <sz val="8"/>
      <color theme="1"/>
      <name val="Times New Roman"/>
      <family val="1"/>
    </font>
    <font>
      <u/>
      <sz val="10"/>
      <color rgb="FF00B050"/>
      <name val="Arial"/>
      <family val="2"/>
    </font>
    <font>
      <sz val="8"/>
      <color theme="1"/>
      <name val="Arial"/>
      <family val="2"/>
    </font>
    <font>
      <sz val="10"/>
      <color theme="0" tint="-0.24994659260841701"/>
      <name val="Arial"/>
      <family val="2"/>
    </font>
    <font>
      <sz val="36"/>
      <color theme="0" tint="-0.24994659260841701"/>
      <name val="Wingdings 3"/>
      <family val="1"/>
      <charset val="2"/>
    </font>
    <font>
      <b/>
      <sz val="11"/>
      <color theme="1"/>
      <name val="Arial"/>
      <family val="2"/>
    </font>
    <font>
      <sz val="10"/>
      <color theme="0" tint="-0.24994659260841701"/>
      <name val="Wingdings 3"/>
      <family val="1"/>
      <charset val="2"/>
    </font>
    <font>
      <b/>
      <sz val="18"/>
      <name val="Circular Pro Black"/>
      <family val="2"/>
    </font>
    <font>
      <b/>
      <sz val="12"/>
      <name val="Arial"/>
      <family val="2"/>
    </font>
    <font>
      <sz val="10"/>
      <color rgb="FF00B050"/>
      <name val="Arial"/>
      <family val="2"/>
    </font>
    <font>
      <sz val="12"/>
      <color theme="1"/>
      <name val="Times New Roman"/>
      <family val="1"/>
    </font>
    <font>
      <sz val="11"/>
      <color theme="1"/>
      <name val="Arial"/>
      <family val="2"/>
    </font>
    <font>
      <b/>
      <u/>
      <sz val="12"/>
      <color rgb="FF00B050"/>
      <name val="Arial"/>
      <family val="2"/>
    </font>
    <font>
      <sz val="10"/>
      <color indexed="12"/>
      <name val="Arial"/>
      <family val="2"/>
    </font>
    <font>
      <sz val="8"/>
      <name val="Arial"/>
      <family val="2"/>
    </font>
    <font>
      <sz val="11"/>
      <name val="Calibri"/>
      <family val="2"/>
      <scheme val="minor"/>
    </font>
    <font>
      <sz val="10"/>
      <color theme="1"/>
      <name val="Times New Roman"/>
      <family val="1"/>
    </font>
    <font>
      <u/>
      <sz val="12"/>
      <color rgb="FF0000FF"/>
      <name val="Arial"/>
      <family val="2"/>
    </font>
    <font>
      <u/>
      <sz val="12"/>
      <color rgb="FF00B050"/>
      <name val="Arial"/>
      <family val="2"/>
    </font>
    <font>
      <sz val="10"/>
      <name val="Circular Pro Bold"/>
      <family val="2"/>
    </font>
    <font>
      <b/>
      <sz val="10"/>
      <color theme="1"/>
      <name val="Arial"/>
      <family val="2"/>
    </font>
    <font>
      <sz val="10"/>
      <color indexed="10"/>
      <name val="Arial"/>
      <family val="2"/>
    </font>
    <font>
      <sz val="16"/>
      <color theme="0" tint="-0.24994659260841701"/>
      <name val="Arial"/>
      <family val="2"/>
    </font>
    <font>
      <sz val="10"/>
      <color theme="0" tint="-0.24991607409894101"/>
      <name val="Arial"/>
      <family val="2"/>
    </font>
    <font>
      <sz val="18"/>
      <name val="Arial"/>
      <family val="2"/>
    </font>
    <font>
      <b/>
      <u/>
      <sz val="14"/>
      <color theme="1"/>
      <name val="Times New Roman"/>
      <family val="1"/>
    </font>
    <font>
      <u/>
      <sz val="10"/>
      <color theme="0" tint="-0.24994659260841701"/>
      <name val="Arial"/>
      <family val="2"/>
    </font>
    <font>
      <sz val="8"/>
      <color theme="1"/>
      <name val="Tahoma"/>
      <family val="2"/>
    </font>
    <font>
      <b/>
      <sz val="12"/>
      <color rgb="FF000000"/>
      <name val="Open Sans"/>
    </font>
    <font>
      <sz val="10"/>
      <name val="Arial"/>
    </font>
    <font>
      <sz val="10"/>
      <color theme="1"/>
      <name val="Arial"/>
    </font>
    <font>
      <sz val="10"/>
      <color rgb="FF000000"/>
      <name val="Arial"/>
    </font>
    <font>
      <sz val="10"/>
      <color rgb="FF000000"/>
      <name val="Open Sans"/>
    </font>
    <font>
      <sz val="10"/>
      <color theme="1"/>
      <name val="Calibri"/>
    </font>
    <font>
      <b/>
      <sz val="11"/>
      <color theme="1"/>
      <name val="Calibri"/>
    </font>
    <font>
      <b/>
      <sz val="10"/>
      <color theme="1"/>
      <name val="Tahoma"/>
    </font>
    <font>
      <sz val="10"/>
      <color rgb="FF000000"/>
      <name val="Calibri"/>
    </font>
  </fonts>
  <fills count="18">
    <fill>
      <patternFill patternType="none"/>
    </fill>
    <fill>
      <patternFill patternType="gray125"/>
    </fill>
    <fill>
      <patternFill patternType="solid">
        <fgColor rgb="FFFFFFE5"/>
        <bgColor indexed="64"/>
      </patternFill>
    </fill>
    <fill>
      <patternFill patternType="solid">
        <fgColor rgb="FFC0C0C0"/>
        <bgColor indexed="64"/>
      </patternFill>
    </fill>
    <fill>
      <patternFill patternType="solid">
        <fgColor rgb="FFFFFF99"/>
        <bgColor indexed="64"/>
      </patternFill>
    </fill>
    <fill>
      <patternFill patternType="solid">
        <fgColor theme="8" tint="0.59996337778862885"/>
        <bgColor indexed="64"/>
      </patternFill>
    </fill>
    <fill>
      <patternFill patternType="solid">
        <fgColor rgb="FFFFFF00"/>
        <bgColor indexed="64"/>
      </patternFill>
    </fill>
    <fill>
      <patternFill patternType="solid">
        <fgColor rgb="FFFFFFAF"/>
        <bgColor indexed="64"/>
      </patternFill>
    </fill>
    <fill>
      <patternFill patternType="solid">
        <fgColor rgb="FF92D050"/>
        <bgColor indexed="64"/>
      </patternFill>
    </fill>
    <fill>
      <patternFill patternType="solid">
        <fgColor rgb="FFD9D9D9"/>
        <bgColor indexed="64"/>
      </patternFill>
    </fill>
    <fill>
      <patternFill patternType="solid">
        <fgColor indexed="41"/>
        <bgColor indexed="64"/>
      </patternFill>
    </fill>
    <fill>
      <patternFill patternType="solid">
        <fgColor rgb="FFCCFFFF"/>
        <bgColor indexed="64"/>
      </patternFill>
    </fill>
    <fill>
      <patternFill patternType="solid">
        <fgColor rgb="FFE9F5DB"/>
        <bgColor indexed="64"/>
      </patternFill>
    </fill>
    <fill>
      <patternFill patternType="solid">
        <fgColor rgb="FFFF0000"/>
        <bgColor indexed="64"/>
      </patternFill>
    </fill>
    <fill>
      <patternFill patternType="solid">
        <bgColor rgb="FF999999"/>
      </patternFill>
    </fill>
    <fill>
      <patternFill patternType="solid">
        <fgColor rgb="FFFFFF00"/>
        <bgColor rgb="FFFEFF03"/>
      </patternFill>
    </fill>
    <fill>
      <patternFill patternType="solid">
        <fgColor rgb="FF92D050"/>
        <bgColor rgb="FF00FF00"/>
      </patternFill>
    </fill>
    <fill>
      <patternFill patternType="solid">
        <fgColor rgb="FF92D050"/>
        <bgColor rgb="FFFFFFFF"/>
      </patternFill>
    </fill>
  </fills>
  <borders count="15">
    <border>
      <left/>
      <right/>
      <top/>
      <bottom/>
      <diagonal/>
    </border>
    <border>
      <left style="thin">
        <color theme="0" tint="-0.24991607409894101"/>
      </left>
      <right/>
      <top style="thin">
        <color theme="0" tint="-0.24991607409894101"/>
      </top>
      <bottom style="thin">
        <color theme="0" tint="-0.24991607409894101"/>
      </bottom>
      <diagonal/>
    </border>
    <border>
      <left/>
      <right/>
      <top style="medium">
        <color auto="1"/>
      </top>
      <bottom style="medium">
        <color auto="1"/>
      </bottom>
      <diagonal/>
    </border>
    <border>
      <left/>
      <right/>
      <top style="medium">
        <color auto="1"/>
      </top>
      <bottom style="double">
        <color auto="1"/>
      </bottom>
      <diagonal/>
    </border>
    <border>
      <left/>
      <right/>
      <top/>
      <bottom style="thin">
        <color rgb="FF808080"/>
      </bottom>
      <diagonal/>
    </border>
    <border>
      <left/>
      <right/>
      <top style="thin">
        <color rgb="FF808080"/>
      </top>
      <bottom style="thin">
        <color rgb="FF808080"/>
      </bottom>
      <diagonal/>
    </border>
    <border>
      <left/>
      <right/>
      <top style="thin">
        <color rgb="FF808080"/>
      </top>
      <bottom/>
      <diagonal/>
    </border>
    <border>
      <left style="thin">
        <color theme="0" tint="-0.24991607409894101"/>
      </left>
      <right style="thin">
        <color theme="0" tint="-0.24991607409894101"/>
      </right>
      <top style="thin">
        <color theme="0" tint="-0.24991607409894101"/>
      </top>
      <bottom style="thin">
        <color theme="0" tint="-0.24991607409894101"/>
      </bottom>
      <diagonal/>
    </border>
    <border>
      <left style="hair">
        <color theme="0" tint="-0.24991607409894101"/>
      </left>
      <right style="hair">
        <color indexed="64"/>
      </right>
      <top style="hair">
        <color theme="0" tint="-0.24991607409894101"/>
      </top>
      <bottom style="hair">
        <color theme="0" tint="-0.24991607409894101"/>
      </bottom>
      <diagonal/>
    </border>
    <border>
      <left style="thin">
        <color theme="0" tint="-0.24991607409894101"/>
      </left>
      <right style="thin">
        <color theme="0" tint="-0.24991607409894101"/>
      </right>
      <top/>
      <bottom style="thin">
        <color theme="0" tint="-0.24991607409894101"/>
      </bottom>
      <diagonal/>
    </border>
    <border>
      <left style="thin">
        <color theme="0" tint="-0.24991607409894101"/>
      </left>
      <right style="thin">
        <color theme="0" tint="-0.24991607409894101"/>
      </right>
      <top style="thin">
        <color theme="0" tint="-0.24991607409894101"/>
      </top>
      <bottom/>
      <diagonal/>
    </border>
    <border>
      <left/>
      <right/>
      <top/>
      <bottom style="thin">
        <color indexed="64"/>
      </bottom>
      <diagonal/>
    </border>
    <border>
      <left style="hair">
        <color theme="0"/>
      </left>
      <right style="hair">
        <color indexed="64"/>
      </right>
      <top style="hair">
        <color theme="0"/>
      </top>
      <bottom style="hair">
        <color theme="0"/>
      </bottom>
      <diagonal/>
    </border>
    <border>
      <left style="thin">
        <color theme="0"/>
      </left>
      <right/>
      <top style="thin">
        <color theme="0"/>
      </top>
      <bottom style="thin">
        <color theme="0"/>
      </bottom>
      <diagonal/>
    </border>
    <border>
      <left/>
      <right/>
      <top style="thin">
        <color indexed="64"/>
      </top>
      <bottom style="thin">
        <color indexed="64"/>
      </bottom>
      <diagonal/>
    </border>
  </borders>
  <cellStyleXfs count="35">
    <xf numFmtId="165" fontId="0" fillId="0" borderId="0" applyFont="0" applyFill="0" applyBorder="0" applyProtection="0">
      <alignment vertical="top"/>
    </xf>
    <xf numFmtId="165" fontId="1" fillId="0" borderId="0" applyBorder="0">
      <alignment vertical="top"/>
    </xf>
    <xf numFmtId="169" fontId="1" fillId="0" borderId="0" applyBorder="0">
      <alignment vertical="top"/>
    </xf>
    <xf numFmtId="165" fontId="1" fillId="0" borderId="0" applyBorder="0">
      <alignment vertical="top"/>
    </xf>
    <xf numFmtId="167" fontId="1" fillId="0" borderId="0" applyBorder="0">
      <alignment vertical="top"/>
    </xf>
    <xf numFmtId="166" fontId="1" fillId="0" borderId="0" applyFont="0" applyFill="0" applyBorder="0" applyProtection="0">
      <alignment vertical="top"/>
    </xf>
    <xf numFmtId="170" fontId="1" fillId="0" borderId="0" applyFont="0" applyFill="0" applyBorder="0" applyProtection="0">
      <alignment vertical="top"/>
    </xf>
    <xf numFmtId="170" fontId="1" fillId="0" borderId="0" applyFont="0" applyFill="0" applyBorder="0" applyProtection="0">
      <alignment vertical="top"/>
    </xf>
    <xf numFmtId="167" fontId="1" fillId="0" borderId="0" applyFont="0" applyFill="0" applyBorder="0" applyProtection="0">
      <alignment vertical="top"/>
    </xf>
    <xf numFmtId="167" fontId="1" fillId="0" borderId="0" applyFont="0" applyFill="0" applyBorder="0" applyProtection="0">
      <alignment vertical="top"/>
    </xf>
    <xf numFmtId="179" fontId="1" fillId="0" borderId="0" applyFont="0" applyFill="0" applyBorder="0" applyProtection="0">
      <alignment vertical="top"/>
    </xf>
    <xf numFmtId="168" fontId="2" fillId="0" borderId="0" applyFont="0" applyFill="0" applyBorder="0" applyProtection="0">
      <alignment vertical="top"/>
    </xf>
    <xf numFmtId="168" fontId="1" fillId="0" borderId="0" applyFont="0" applyFill="0" applyBorder="0" applyProtection="0">
      <alignment vertical="top"/>
    </xf>
    <xf numFmtId="0" fontId="3" fillId="0" borderId="0" applyNumberFormat="0" applyFill="0" applyBorder="0" applyAlignment="0" applyProtection="0"/>
    <xf numFmtId="169" fontId="4" fillId="2" borderId="1" applyProtection="0">
      <alignment vertical="top"/>
    </xf>
    <xf numFmtId="165" fontId="4" fillId="2" borderId="1" applyProtection="0">
      <alignment vertical="top"/>
    </xf>
    <xf numFmtId="164" fontId="4" fillId="2" borderId="1" applyProtection="0">
      <alignment vertical="top"/>
    </xf>
    <xf numFmtId="165" fontId="4" fillId="2" borderId="1" applyProtection="0">
      <alignment vertical="top"/>
    </xf>
    <xf numFmtId="165" fontId="1" fillId="0" borderId="0" applyFont="0" applyFill="0" applyBorder="0" applyProtection="0">
      <alignment vertical="top"/>
    </xf>
    <xf numFmtId="165" fontId="1" fillId="0" borderId="0" applyFont="0" applyFill="0" applyBorder="0" applyProtection="0">
      <alignment vertical="top"/>
    </xf>
    <xf numFmtId="165" fontId="2" fillId="0" borderId="0" applyFont="0" applyFill="0" applyBorder="0" applyProtection="0">
      <alignment vertical="top"/>
    </xf>
    <xf numFmtId="165" fontId="2" fillId="0" borderId="0" applyFont="0" applyFill="0" applyBorder="0" applyProtection="0">
      <alignment vertical="top"/>
    </xf>
    <xf numFmtId="165" fontId="1" fillId="0" borderId="0" applyFont="0" applyFill="0" applyBorder="0" applyProtection="0">
      <alignment vertical="top"/>
    </xf>
    <xf numFmtId="178" fontId="51" fillId="0" borderId="0" applyFont="0" applyFill="0" applyBorder="0" applyProtection="0">
      <alignment vertical="top"/>
    </xf>
    <xf numFmtId="169" fontId="1" fillId="0" borderId="0" applyFont="0" applyFill="0" applyBorder="0" applyProtection="0">
      <alignment vertical="top"/>
    </xf>
    <xf numFmtId="169" fontId="2" fillId="0" borderId="0" applyFont="0" applyFill="0" applyBorder="0" applyProtection="0">
      <alignment vertical="top"/>
    </xf>
    <xf numFmtId="169" fontId="1" fillId="0" borderId="0" applyFont="0" applyFill="0" applyBorder="0" applyProtection="0">
      <alignment vertical="top"/>
    </xf>
    <xf numFmtId="165" fontId="51" fillId="0" borderId="2" applyNumberFormat="0" applyFont="0" applyFill="0" applyAlignment="0">
      <alignment vertical="top"/>
    </xf>
    <xf numFmtId="165" fontId="51" fillId="0" borderId="3" applyNumberFormat="0" applyFont="0" applyFill="0" applyAlignment="0">
      <alignment vertical="top"/>
    </xf>
    <xf numFmtId="166" fontId="1" fillId="0" borderId="0" applyBorder="0">
      <alignment vertical="top"/>
    </xf>
    <xf numFmtId="9" fontId="1" fillId="0" borderId="0" applyBorder="0">
      <alignment vertical="top"/>
    </xf>
    <xf numFmtId="166" fontId="1" fillId="0" borderId="0" applyBorder="0">
      <alignment vertical="top"/>
    </xf>
    <xf numFmtId="167" fontId="4" fillId="0" borderId="0" applyBorder="0">
      <alignment vertical="top"/>
    </xf>
    <xf numFmtId="171" fontId="1" fillId="0" borderId="0" applyFont="0" applyFill="0" applyBorder="0" applyProtection="0">
      <alignment vertical="top"/>
    </xf>
    <xf numFmtId="171" fontId="1" fillId="0" borderId="0" applyFont="0" applyFill="0" applyBorder="0" applyProtection="0">
      <alignment vertical="top"/>
    </xf>
  </cellStyleXfs>
  <cellXfs count="339">
    <xf numFmtId="165" fontId="0" fillId="0" borderId="0" xfId="0">
      <alignment vertical="top"/>
    </xf>
    <xf numFmtId="165" fontId="0" fillId="0" borderId="3" xfId="28" applyFont="1">
      <alignment vertical="top"/>
    </xf>
    <xf numFmtId="165" fontId="1" fillId="0" borderId="0" xfId="1">
      <alignment vertical="top"/>
    </xf>
    <xf numFmtId="165" fontId="5" fillId="0" borderId="0" xfId="1" applyFont="1">
      <alignment vertical="top"/>
    </xf>
    <xf numFmtId="165" fontId="6" fillId="0" borderId="0" xfId="1" applyFont="1">
      <alignment vertical="top"/>
    </xf>
    <xf numFmtId="171" fontId="1" fillId="0" borderId="0" xfId="1" applyNumberFormat="1">
      <alignment vertical="top"/>
    </xf>
    <xf numFmtId="167" fontId="7" fillId="0" borderId="0" xfId="9" applyFont="1">
      <alignment vertical="top"/>
    </xf>
    <xf numFmtId="166" fontId="1" fillId="3" borderId="0" xfId="5" applyFont="1" applyFill="1" applyAlignment="1">
      <alignment horizontal="right" vertical="top"/>
    </xf>
    <xf numFmtId="167" fontId="1" fillId="0" borderId="0" xfId="4">
      <alignment vertical="top"/>
    </xf>
    <xf numFmtId="171" fontId="6" fillId="0" borderId="0" xfId="1" applyNumberFormat="1" applyFont="1">
      <alignment vertical="top"/>
    </xf>
    <xf numFmtId="166" fontId="1" fillId="0" borderId="0" xfId="29">
      <alignment vertical="top"/>
    </xf>
    <xf numFmtId="165" fontId="5" fillId="0" borderId="4" xfId="1" applyFont="1" applyBorder="1">
      <alignment vertical="top"/>
    </xf>
    <xf numFmtId="166" fontId="1" fillId="0" borderId="5" xfId="29" applyBorder="1">
      <alignment vertical="top"/>
    </xf>
    <xf numFmtId="167" fontId="5" fillId="0" borderId="0" xfId="4" applyFont="1">
      <alignment vertical="top"/>
    </xf>
    <xf numFmtId="171" fontId="5" fillId="0" borderId="0" xfId="1" applyNumberFormat="1" applyFont="1">
      <alignment vertical="top"/>
    </xf>
    <xf numFmtId="166" fontId="1" fillId="0" borderId="0" xfId="5" applyFont="1">
      <alignment vertical="top"/>
    </xf>
    <xf numFmtId="165" fontId="4" fillId="4" borderId="1" xfId="17" applyFill="1" applyProtection="1">
      <alignment vertical="top"/>
      <protection locked="0"/>
    </xf>
    <xf numFmtId="166" fontId="8" fillId="0" borderId="0" xfId="0" applyNumberFormat="1" applyFont="1">
      <alignment vertical="top"/>
    </xf>
    <xf numFmtId="165" fontId="9" fillId="0" borderId="0" xfId="18" applyFont="1">
      <alignment vertical="top"/>
    </xf>
    <xf numFmtId="166" fontId="1" fillId="0" borderId="3" xfId="28" applyNumberFormat="1" applyFont="1">
      <alignment vertical="top"/>
    </xf>
    <xf numFmtId="167" fontId="6" fillId="0" borderId="0" xfId="4" applyFont="1">
      <alignment vertical="top"/>
    </xf>
    <xf numFmtId="165" fontId="5" fillId="0" borderId="0" xfId="18" applyFont="1">
      <alignment vertical="top"/>
    </xf>
    <xf numFmtId="165" fontId="4" fillId="0" borderId="0" xfId="18" applyFont="1">
      <alignment vertical="top"/>
    </xf>
    <xf numFmtId="165" fontId="7" fillId="0" borderId="0" xfId="0" applyFont="1">
      <alignment vertical="top"/>
    </xf>
    <xf numFmtId="165" fontId="10" fillId="5" borderId="0" xfId="18" applyFont="1" applyFill="1" applyAlignment="1">
      <alignment vertical="center"/>
    </xf>
    <xf numFmtId="165" fontId="7" fillId="0" borderId="0" xfId="18" applyFont="1">
      <alignment vertical="top"/>
    </xf>
    <xf numFmtId="171" fontId="1" fillId="0" borderId="0" xfId="5" applyNumberFormat="1" applyFont="1">
      <alignment vertical="top"/>
    </xf>
    <xf numFmtId="165" fontId="6" fillId="0" borderId="0" xfId="18" applyFont="1" applyAlignment="1">
      <alignment horizontal="right" vertical="top"/>
    </xf>
    <xf numFmtId="165" fontId="11" fillId="0" borderId="0" xfId="18" applyFont="1">
      <alignment vertical="top"/>
    </xf>
    <xf numFmtId="165" fontId="1" fillId="5" borderId="0" xfId="18" applyFont="1" applyFill="1">
      <alignment vertical="top"/>
    </xf>
    <xf numFmtId="166" fontId="8" fillId="0" borderId="5" xfId="0" applyNumberFormat="1" applyFont="1" applyBorder="1">
      <alignment vertical="top"/>
    </xf>
    <xf numFmtId="169" fontId="4" fillId="4" borderId="1" xfId="14" applyFill="1" applyProtection="1">
      <alignment vertical="top"/>
      <protection locked="0"/>
    </xf>
    <xf numFmtId="171" fontId="4" fillId="0" borderId="0" xfId="33" applyFont="1">
      <alignment vertical="top"/>
    </xf>
    <xf numFmtId="165" fontId="5" fillId="0" borderId="4" xfId="18" applyFont="1" applyBorder="1">
      <alignment vertical="top"/>
    </xf>
    <xf numFmtId="165" fontId="12" fillId="0" borderId="0" xfId="18" applyFont="1">
      <alignment vertical="top"/>
    </xf>
    <xf numFmtId="168" fontId="6" fillId="0" borderId="0" xfId="1" applyNumberFormat="1" applyFont="1">
      <alignment vertical="top"/>
    </xf>
    <xf numFmtId="165" fontId="1" fillId="0" borderId="4" xfId="1" applyBorder="1">
      <alignment vertical="top"/>
    </xf>
    <xf numFmtId="168" fontId="1" fillId="0" borderId="0" xfId="1" applyNumberFormat="1">
      <alignment vertical="top"/>
    </xf>
    <xf numFmtId="168" fontId="5" fillId="0" borderId="0" xfId="1" applyNumberFormat="1" applyFont="1">
      <alignment vertical="top"/>
    </xf>
    <xf numFmtId="167" fontId="5" fillId="6" borderId="1" xfId="16" applyNumberFormat="1" applyFont="1" applyFill="1" applyProtection="1">
      <alignment vertical="top"/>
      <protection locked="0"/>
    </xf>
    <xf numFmtId="165" fontId="6" fillId="0" borderId="6" xfId="1" applyFont="1" applyBorder="1">
      <alignment vertical="top"/>
    </xf>
    <xf numFmtId="165" fontId="1" fillId="0" borderId="0" xfId="18" applyFont="1">
      <alignment vertical="top"/>
    </xf>
    <xf numFmtId="169" fontId="6" fillId="0" borderId="0" xfId="2" applyFont="1">
      <alignment vertical="top"/>
    </xf>
    <xf numFmtId="170" fontId="1" fillId="7" borderId="7" xfId="7" applyFont="1" applyFill="1" applyBorder="1">
      <alignment vertical="top"/>
    </xf>
    <xf numFmtId="166" fontId="1" fillId="0" borderId="0" xfId="0" applyNumberFormat="1" applyFont="1">
      <alignment vertical="top"/>
    </xf>
    <xf numFmtId="165" fontId="1" fillId="0" borderId="0" xfId="0" applyFont="1">
      <alignment vertical="top"/>
    </xf>
    <xf numFmtId="165" fontId="13" fillId="0" borderId="0" xfId="20" applyFont="1">
      <alignment vertical="top"/>
    </xf>
    <xf numFmtId="165" fontId="1" fillId="0" borderId="0" xfId="18">
      <alignment vertical="top"/>
    </xf>
    <xf numFmtId="165" fontId="14" fillId="0" borderId="0" xfId="0" applyFont="1">
      <alignment vertical="top"/>
    </xf>
    <xf numFmtId="165" fontId="4" fillId="0" borderId="0" xfId="0" applyFont="1">
      <alignment vertical="top"/>
    </xf>
    <xf numFmtId="165" fontId="15" fillId="0" borderId="0" xfId="0" applyFont="1" applyAlignment="1">
      <alignment horizontal="left" vertical="top"/>
    </xf>
    <xf numFmtId="165" fontId="16" fillId="0" borderId="0" xfId="0" applyFont="1">
      <alignment vertical="top"/>
    </xf>
    <xf numFmtId="177" fontId="1" fillId="8" borderId="0" xfId="0" applyNumberFormat="1" applyFont="1" applyFill="1" applyBorder="1" applyAlignment="1">
      <alignment horizontal="center" vertical="top"/>
    </xf>
    <xf numFmtId="165" fontId="17" fillId="0" borderId="0" xfId="13" applyNumberFormat="1" applyFont="1" applyAlignment="1">
      <alignment vertical="top"/>
    </xf>
    <xf numFmtId="167" fontId="18" fillId="0" borderId="0" xfId="9" applyFont="1">
      <alignment vertical="top"/>
    </xf>
    <xf numFmtId="167" fontId="4" fillId="0" borderId="0" xfId="8" applyFont="1">
      <alignment vertical="top"/>
    </xf>
    <xf numFmtId="166" fontId="1" fillId="0" borderId="5" xfId="0" applyNumberFormat="1" applyFont="1" applyBorder="1">
      <alignment vertical="top"/>
    </xf>
    <xf numFmtId="169" fontId="1" fillId="0" borderId="0" xfId="2">
      <alignment vertical="top"/>
    </xf>
    <xf numFmtId="165" fontId="15" fillId="0" borderId="0" xfId="18" applyFont="1" applyAlignment="1">
      <alignment horizontal="left" vertical="top"/>
    </xf>
    <xf numFmtId="165" fontId="9" fillId="0" borderId="6" xfId="18" applyFont="1" applyBorder="1">
      <alignment vertical="top"/>
    </xf>
    <xf numFmtId="165" fontId="16" fillId="0" borderId="0" xfId="18" applyFont="1">
      <alignment vertical="top"/>
    </xf>
    <xf numFmtId="167" fontId="4" fillId="4" borderId="1" xfId="16" applyNumberFormat="1" applyFill="1" applyProtection="1">
      <alignment vertical="top"/>
      <protection locked="0"/>
    </xf>
    <xf numFmtId="165" fontId="14" fillId="0" borderId="0" xfId="18" applyFont="1">
      <alignment vertical="top"/>
    </xf>
    <xf numFmtId="165" fontId="12" fillId="0" borderId="4" xfId="18" applyFont="1" applyBorder="1">
      <alignment vertical="top"/>
    </xf>
    <xf numFmtId="165" fontId="19" fillId="0" borderId="0" xfId="18" applyFont="1">
      <alignment vertical="top"/>
    </xf>
    <xf numFmtId="165" fontId="5" fillId="0" borderId="0" xfId="18" applyFont="1" applyAlignment="1">
      <alignment horizontal="right" vertical="top"/>
    </xf>
    <xf numFmtId="165" fontId="8" fillId="0" borderId="0" xfId="20" applyFont="1">
      <alignment vertical="top"/>
    </xf>
    <xf numFmtId="166" fontId="8" fillId="0" borderId="0" xfId="28" applyNumberFormat="1" applyFont="1" applyBorder="1">
      <alignment vertical="top"/>
    </xf>
    <xf numFmtId="165" fontId="2" fillId="9" borderId="0" xfId="20" applyFill="1">
      <alignment vertical="top"/>
    </xf>
    <xf numFmtId="165" fontId="20" fillId="0" borderId="0" xfId="18" applyFont="1">
      <alignment vertical="top"/>
    </xf>
    <xf numFmtId="165" fontId="20" fillId="0" borderId="0" xfId="0" applyFont="1" applyAlignment="1">
      <alignment horizontal="left" vertical="top"/>
    </xf>
    <xf numFmtId="165" fontId="21" fillId="0" borderId="0" xfId="0" applyFont="1">
      <alignment vertical="top"/>
    </xf>
    <xf numFmtId="165" fontId="4" fillId="0" borderId="0" xfId="0" applyFont="1" applyAlignment="1">
      <alignment horizontal="left" vertical="top"/>
    </xf>
    <xf numFmtId="165" fontId="20" fillId="0" borderId="0" xfId="0" applyFont="1">
      <alignment vertical="top"/>
    </xf>
    <xf numFmtId="165" fontId="0" fillId="0" borderId="0" xfId="0" applyAlignment="1">
      <alignment horizontal="left" vertical="top"/>
    </xf>
    <xf numFmtId="165" fontId="1" fillId="0" borderId="0" xfId="0" applyFont="1" applyAlignment="1">
      <alignment horizontal="left" vertical="top"/>
    </xf>
    <xf numFmtId="165" fontId="13" fillId="0" borderId="0" xfId="0" applyFont="1">
      <alignment vertical="top"/>
    </xf>
    <xf numFmtId="165" fontId="22" fillId="0" borderId="0" xfId="0" applyFont="1">
      <alignment vertical="top"/>
    </xf>
    <xf numFmtId="169" fontId="8" fillId="0" borderId="0" xfId="20" applyNumberFormat="1" applyFont="1">
      <alignment vertical="top"/>
    </xf>
    <xf numFmtId="169" fontId="2" fillId="9" borderId="0" xfId="20" applyNumberFormat="1" applyFill="1">
      <alignment vertical="top"/>
    </xf>
    <xf numFmtId="165" fontId="1" fillId="0" borderId="6" xfId="1" applyBorder="1">
      <alignment vertical="top"/>
    </xf>
    <xf numFmtId="165" fontId="1" fillId="0" borderId="4" xfId="18" applyBorder="1">
      <alignment vertical="top"/>
    </xf>
    <xf numFmtId="165" fontId="1" fillId="0" borderId="6" xfId="18" applyBorder="1">
      <alignment vertical="top"/>
    </xf>
    <xf numFmtId="165" fontId="21" fillId="0" borderId="0" xfId="18" applyFont="1">
      <alignment vertical="top"/>
    </xf>
    <xf numFmtId="165" fontId="6" fillId="0" borderId="6" xfId="18" applyFont="1" applyBorder="1" applyAlignment="1">
      <alignment horizontal="right" vertical="top"/>
    </xf>
    <xf numFmtId="165" fontId="22" fillId="0" borderId="0" xfId="18" applyFont="1">
      <alignment vertical="top"/>
    </xf>
    <xf numFmtId="165" fontId="13" fillId="0" borderId="0" xfId="18" applyFont="1">
      <alignment vertical="top"/>
    </xf>
    <xf numFmtId="165" fontId="11" fillId="0" borderId="6" xfId="18" applyFont="1" applyBorder="1">
      <alignment vertical="top"/>
    </xf>
    <xf numFmtId="165" fontId="19" fillId="0" borderId="4" xfId="18" applyFont="1" applyBorder="1">
      <alignment vertical="top"/>
    </xf>
    <xf numFmtId="165" fontId="4" fillId="0" borderId="0" xfId="18" applyFont="1" applyAlignment="1">
      <alignment horizontal="right" vertical="top"/>
    </xf>
    <xf numFmtId="165" fontId="5" fillId="0" borderId="4" xfId="18" applyFont="1" applyBorder="1" applyAlignment="1">
      <alignment horizontal="right" vertical="top"/>
    </xf>
    <xf numFmtId="165" fontId="1" fillId="0" borderId="0" xfId="18" applyAlignment="1">
      <alignment horizontal="right" vertical="top"/>
    </xf>
    <xf numFmtId="165" fontId="1" fillId="0" borderId="0" xfId="18" applyFont="1" applyAlignment="1">
      <alignment horizontal="right" vertical="top"/>
    </xf>
    <xf numFmtId="165" fontId="20" fillId="0" borderId="0" xfId="18" applyFont="1" applyAlignment="1">
      <alignment horizontal="right" vertical="top"/>
    </xf>
    <xf numFmtId="165" fontId="2" fillId="0" borderId="0" xfId="20">
      <alignment vertical="top"/>
    </xf>
    <xf numFmtId="165" fontId="1" fillId="0" borderId="8" xfId="1" applyBorder="1">
      <alignment vertical="top"/>
    </xf>
    <xf numFmtId="165" fontId="1" fillId="0" borderId="0" xfId="20" applyFont="1">
      <alignment vertical="top"/>
    </xf>
    <xf numFmtId="165" fontId="1" fillId="0" borderId="0" xfId="18" applyFont="1" applyFill="1" applyBorder="1">
      <alignment vertical="top"/>
    </xf>
    <xf numFmtId="171" fontId="23" fillId="0" borderId="0" xfId="34" applyFont="1" applyAlignment="1">
      <alignment horizontal="center" vertical="top"/>
    </xf>
    <xf numFmtId="169" fontId="1" fillId="0" borderId="8" xfId="2" applyBorder="1">
      <alignment vertical="top"/>
    </xf>
    <xf numFmtId="167" fontId="8" fillId="0" borderId="0" xfId="20" applyNumberFormat="1" applyFont="1">
      <alignment vertical="top"/>
    </xf>
    <xf numFmtId="167" fontId="2" fillId="9" borderId="0" xfId="20" applyNumberFormat="1" applyFill="1">
      <alignment vertical="top"/>
    </xf>
    <xf numFmtId="165" fontId="24" fillId="0" borderId="0" xfId="0" applyFont="1">
      <alignment vertical="top"/>
    </xf>
    <xf numFmtId="169" fontId="2" fillId="0" borderId="0" xfId="20" applyNumberFormat="1">
      <alignment vertical="top"/>
    </xf>
    <xf numFmtId="166" fontId="1" fillId="7" borderId="7" xfId="5" applyFont="1" applyFill="1" applyBorder="1" applyAlignment="1">
      <alignment horizontal="center" vertical="top"/>
    </xf>
    <xf numFmtId="165" fontId="7" fillId="0" borderId="0" xfId="18" applyFont="1" applyFill="1" applyBorder="1">
      <alignment vertical="top"/>
    </xf>
    <xf numFmtId="165" fontId="4" fillId="0" borderId="0" xfId="18" applyFont="1" applyFill="1">
      <alignment vertical="top"/>
    </xf>
    <xf numFmtId="165" fontId="7" fillId="0" borderId="0" xfId="20" applyFont="1">
      <alignment vertical="top"/>
    </xf>
    <xf numFmtId="165" fontId="1" fillId="0" borderId="0" xfId="18" applyFont="1" applyFill="1">
      <alignment vertical="top"/>
    </xf>
    <xf numFmtId="166" fontId="1" fillId="0" borderId="0" xfId="28" applyNumberFormat="1" applyFont="1" applyBorder="1">
      <alignment vertical="top"/>
    </xf>
    <xf numFmtId="169" fontId="1" fillId="0" borderId="0" xfId="26" applyFont="1" applyFill="1" applyBorder="1">
      <alignment vertical="top"/>
    </xf>
    <xf numFmtId="165" fontId="8" fillId="0" borderId="0" xfId="0" applyFont="1">
      <alignment vertical="top"/>
    </xf>
    <xf numFmtId="167" fontId="7" fillId="7" borderId="7" xfId="9" applyFont="1" applyFill="1" applyBorder="1" applyAlignment="1">
      <alignment horizontal="center" vertical="center"/>
    </xf>
    <xf numFmtId="165" fontId="1" fillId="9" borderId="0" xfId="18" applyFont="1" applyFill="1">
      <alignment vertical="top"/>
    </xf>
    <xf numFmtId="165" fontId="25" fillId="0" borderId="0" xfId="0" applyFont="1">
      <alignment vertical="top"/>
    </xf>
    <xf numFmtId="165" fontId="1" fillId="0" borderId="0" xfId="22">
      <alignment vertical="top"/>
    </xf>
    <xf numFmtId="166" fontId="1" fillId="9" borderId="0" xfId="5" applyFont="1" applyFill="1">
      <alignment vertical="top"/>
    </xf>
    <xf numFmtId="165" fontId="1" fillId="10" borderId="0" xfId="18" applyFont="1" applyFill="1">
      <alignment vertical="top"/>
    </xf>
    <xf numFmtId="169" fontId="6" fillId="0" borderId="0" xfId="26" applyFont="1" applyFill="1">
      <alignment vertical="top"/>
    </xf>
    <xf numFmtId="169" fontId="1" fillId="10" borderId="0" xfId="26" applyFont="1" applyFill="1">
      <alignment vertical="top"/>
    </xf>
    <xf numFmtId="165" fontId="4" fillId="0" borderId="0" xfId="18" applyFont="1" applyFill="1" applyBorder="1">
      <alignment vertical="top"/>
    </xf>
    <xf numFmtId="165" fontId="1" fillId="0" borderId="0" xfId="18" applyFont="1" applyFill="1" applyBorder="1" applyAlignment="1">
      <alignment horizontal="right" vertical="top"/>
    </xf>
    <xf numFmtId="165" fontId="1" fillId="0" borderId="0" xfId="18" applyFont="1" applyBorder="1">
      <alignment vertical="top"/>
    </xf>
    <xf numFmtId="167" fontId="5" fillId="6" borderId="0" xfId="18" applyNumberFormat="1" applyFont="1" applyFill="1">
      <alignment vertical="top"/>
    </xf>
    <xf numFmtId="167" fontId="1" fillId="0" borderId="8" xfId="4" applyBorder="1">
      <alignment vertical="top"/>
    </xf>
    <xf numFmtId="169" fontId="1" fillId="9" borderId="0" xfId="26" applyFont="1" applyFill="1">
      <alignment vertical="top"/>
    </xf>
    <xf numFmtId="167" fontId="2" fillId="0" borderId="0" xfId="20" applyNumberFormat="1">
      <alignment vertical="top"/>
    </xf>
    <xf numFmtId="169" fontId="0" fillId="0" borderId="0" xfId="26" applyFont="1">
      <alignment vertical="top"/>
    </xf>
    <xf numFmtId="169" fontId="7" fillId="0" borderId="0" xfId="26" applyFont="1" applyFill="1" applyBorder="1">
      <alignment vertical="top"/>
    </xf>
    <xf numFmtId="165" fontId="14" fillId="0" borderId="0" xfId="18" applyFont="1" applyFill="1" applyBorder="1">
      <alignment vertical="top"/>
    </xf>
    <xf numFmtId="165" fontId="26" fillId="0" borderId="0" xfId="0" applyFont="1">
      <alignment vertical="top"/>
    </xf>
    <xf numFmtId="167" fontId="1" fillId="0" borderId="0" xfId="9">
      <alignment vertical="top"/>
    </xf>
    <xf numFmtId="165" fontId="27" fillId="0" borderId="0" xfId="22" applyFont="1" applyFill="1">
      <alignment vertical="top"/>
    </xf>
    <xf numFmtId="166" fontId="1" fillId="7" borderId="9" xfId="5" applyFont="1" applyFill="1" applyBorder="1" applyAlignment="1">
      <alignment horizontal="center" vertical="top"/>
    </xf>
    <xf numFmtId="165" fontId="27" fillId="0" borderId="0" xfId="22" applyFont="1">
      <alignment vertical="top"/>
    </xf>
    <xf numFmtId="165" fontId="1" fillId="9" borderId="0" xfId="20" applyFont="1" applyFill="1">
      <alignment vertical="top"/>
    </xf>
    <xf numFmtId="165" fontId="7" fillId="0" borderId="0" xfId="18" applyFont="1" applyBorder="1">
      <alignment vertical="top"/>
    </xf>
    <xf numFmtId="165" fontId="14" fillId="0" borderId="0" xfId="20" applyFont="1">
      <alignment vertical="top"/>
    </xf>
    <xf numFmtId="0" fontId="28" fillId="0" borderId="0" xfId="5" applyNumberFormat="1" applyFont="1" applyAlignment="1">
      <alignment horizontal="center" vertical="center"/>
    </xf>
    <xf numFmtId="169" fontId="1" fillId="0" borderId="0" xfId="20" applyNumberFormat="1" applyFont="1">
      <alignment vertical="top"/>
    </xf>
    <xf numFmtId="165" fontId="4" fillId="0" borderId="0" xfId="22" applyFont="1">
      <alignment vertical="top"/>
    </xf>
    <xf numFmtId="168" fontId="1" fillId="0" borderId="0" xfId="12" applyFont="1" applyFill="1" applyBorder="1">
      <alignment vertical="top"/>
    </xf>
    <xf numFmtId="172" fontId="1" fillId="0" borderId="0" xfId="18" applyNumberFormat="1" applyFont="1" applyFill="1" applyBorder="1" applyAlignment="1">
      <alignment vertical="top" wrapText="1"/>
    </xf>
    <xf numFmtId="165" fontId="1" fillId="7" borderId="7" xfId="18" applyFont="1" applyFill="1" applyBorder="1" applyAlignment="1">
      <alignment horizontal="center" vertical="top"/>
    </xf>
    <xf numFmtId="166" fontId="1" fillId="0" borderId="9" xfId="5" applyFont="1" applyFill="1" applyBorder="1" applyAlignment="1">
      <alignment horizontal="center" vertical="top"/>
    </xf>
    <xf numFmtId="165" fontId="1" fillId="0" borderId="0" xfId="18" applyFont="1" applyBorder="1" applyAlignment="1">
      <alignment horizontal="right" vertical="top"/>
    </xf>
    <xf numFmtId="165" fontId="1" fillId="0" borderId="0" xfId="20" applyFont="1" applyAlignment="1">
      <alignment horizontal="left" vertical="top"/>
    </xf>
    <xf numFmtId="165" fontId="4" fillId="11" borderId="0" xfId="18" applyFont="1" applyFill="1">
      <alignment vertical="top"/>
    </xf>
    <xf numFmtId="167" fontId="1" fillId="11" borderId="7" xfId="9" applyFont="1" applyFill="1" applyBorder="1" applyAlignment="1">
      <alignment horizontal="center" vertical="top"/>
    </xf>
    <xf numFmtId="165" fontId="4" fillId="10" borderId="0" xfId="18" applyFont="1" applyFill="1">
      <alignment vertical="top"/>
    </xf>
    <xf numFmtId="165" fontId="29" fillId="0" borderId="0" xfId="20" applyFont="1">
      <alignment vertical="top"/>
    </xf>
    <xf numFmtId="168" fontId="6" fillId="0" borderId="0" xfId="12" applyFont="1" applyFill="1">
      <alignment vertical="top"/>
    </xf>
    <xf numFmtId="173" fontId="1" fillId="11" borderId="7" xfId="18" applyNumberFormat="1" applyFont="1" applyFill="1" applyBorder="1" applyAlignment="1">
      <alignment horizontal="center" vertical="top"/>
    </xf>
    <xf numFmtId="168" fontId="1" fillId="10" borderId="0" xfId="12" applyFont="1" applyFill="1">
      <alignment vertical="top"/>
    </xf>
    <xf numFmtId="172" fontId="4" fillId="10" borderId="0" xfId="9" applyNumberFormat="1" applyFont="1" applyFill="1">
      <alignment vertical="top"/>
    </xf>
    <xf numFmtId="165" fontId="4" fillId="10" borderId="0" xfId="18" applyFont="1" applyFill="1" applyBorder="1">
      <alignment vertical="top"/>
    </xf>
    <xf numFmtId="166" fontId="4" fillId="9" borderId="0" xfId="18" applyNumberFormat="1" applyFont="1" applyFill="1">
      <alignment vertical="top"/>
    </xf>
    <xf numFmtId="166" fontId="1" fillId="0" borderId="0" xfId="18" applyNumberFormat="1" applyFont="1" applyFill="1">
      <alignment vertical="top"/>
    </xf>
    <xf numFmtId="171" fontId="1" fillId="9" borderId="0" xfId="34" applyFont="1" applyFill="1">
      <alignment vertical="top"/>
    </xf>
    <xf numFmtId="174" fontId="30" fillId="0" borderId="0" xfId="22" applyNumberFormat="1" applyFont="1" applyAlignment="1">
      <alignment horizontal="center" vertical="center"/>
    </xf>
    <xf numFmtId="166" fontId="7" fillId="9" borderId="0" xfId="18" applyNumberFormat="1" applyFont="1" applyFill="1" applyBorder="1">
      <alignment vertical="top"/>
    </xf>
    <xf numFmtId="165" fontId="27" fillId="9" borderId="0" xfId="22" applyFont="1" applyFill="1">
      <alignment vertical="top"/>
    </xf>
    <xf numFmtId="167" fontId="1" fillId="9" borderId="0" xfId="9" applyFont="1" applyFill="1">
      <alignment vertical="top"/>
    </xf>
    <xf numFmtId="165" fontId="1" fillId="0" borderId="0" xfId="3">
      <alignment vertical="top"/>
    </xf>
    <xf numFmtId="165" fontId="12" fillId="6" borderId="0" xfId="18" applyFont="1" applyFill="1">
      <alignment vertical="top"/>
    </xf>
    <xf numFmtId="165" fontId="31" fillId="5" borderId="0" xfId="18" applyFont="1" applyFill="1">
      <alignment vertical="top"/>
    </xf>
    <xf numFmtId="165" fontId="8" fillId="9" borderId="0" xfId="20" applyFont="1" applyFill="1">
      <alignment vertical="top"/>
    </xf>
    <xf numFmtId="169" fontId="4" fillId="0" borderId="0" xfId="26" applyFont="1">
      <alignment vertical="top"/>
    </xf>
    <xf numFmtId="166" fontId="4" fillId="9" borderId="0" xfId="5" applyFont="1" applyFill="1">
      <alignment vertical="top"/>
    </xf>
    <xf numFmtId="165" fontId="4" fillId="0" borderId="0" xfId="18" applyFont="1" applyAlignment="1">
      <alignment horizontal="left" vertical="top"/>
    </xf>
    <xf numFmtId="167" fontId="1" fillId="0" borderId="0" xfId="9" applyFont="1">
      <alignment vertical="top"/>
    </xf>
    <xf numFmtId="165" fontId="20" fillId="0" borderId="0" xfId="18" applyFont="1" applyAlignment="1">
      <alignment horizontal="left" vertical="top"/>
    </xf>
    <xf numFmtId="165" fontId="7" fillId="9" borderId="0" xfId="18" applyFont="1" applyFill="1" applyBorder="1">
      <alignment vertical="top"/>
    </xf>
    <xf numFmtId="167" fontId="4" fillId="0" borderId="0" xfId="32">
      <alignment vertical="top"/>
    </xf>
    <xf numFmtId="170" fontId="1" fillId="9" borderId="0" xfId="7" applyFont="1" applyFill="1">
      <alignment vertical="top"/>
    </xf>
    <xf numFmtId="165" fontId="32" fillId="5" borderId="0" xfId="18" applyFont="1" applyFill="1" applyAlignment="1">
      <alignment vertical="center"/>
    </xf>
    <xf numFmtId="168" fontId="7" fillId="0" borderId="0" xfId="12" applyFont="1" applyFill="1" applyBorder="1">
      <alignment vertical="top"/>
    </xf>
    <xf numFmtId="168" fontId="1" fillId="9" borderId="0" xfId="12" applyFont="1" applyFill="1">
      <alignment vertical="top"/>
    </xf>
    <xf numFmtId="165" fontId="1" fillId="0" borderId="0" xfId="18" applyFont="1" applyFill="1" applyAlignment="1">
      <alignment horizontal="right" vertical="top"/>
    </xf>
    <xf numFmtId="169" fontId="4" fillId="7" borderId="1" xfId="14" applyFill="1">
      <alignment vertical="top"/>
    </xf>
    <xf numFmtId="165" fontId="1" fillId="5" borderId="0" xfId="18" applyFill="1">
      <alignment vertical="top"/>
    </xf>
    <xf numFmtId="169" fontId="1" fillId="0" borderId="0" xfId="26" applyFont="1" applyFill="1">
      <alignment vertical="top"/>
    </xf>
    <xf numFmtId="9" fontId="1" fillId="0" borderId="0" xfId="30">
      <alignment vertical="top"/>
    </xf>
    <xf numFmtId="166" fontId="4" fillId="9" borderId="0" xfId="18" applyNumberFormat="1" applyFont="1" applyFill="1" applyAlignment="1">
      <alignment horizontal="left"/>
    </xf>
    <xf numFmtId="165" fontId="14" fillId="0" borderId="0" xfId="18" applyFont="1" applyBorder="1">
      <alignment vertical="top"/>
    </xf>
    <xf numFmtId="165" fontId="14" fillId="0" borderId="0" xfId="22" applyFont="1" applyBorder="1">
      <alignment vertical="top"/>
    </xf>
    <xf numFmtId="167" fontId="7" fillId="9" borderId="0" xfId="9" applyFont="1" applyFill="1">
      <alignment vertical="top"/>
    </xf>
    <xf numFmtId="165" fontId="33" fillId="0" borderId="0" xfId="0" applyFont="1">
      <alignment vertical="top"/>
    </xf>
    <xf numFmtId="165" fontId="4" fillId="7" borderId="1" xfId="15" applyFill="1">
      <alignment vertical="top"/>
    </xf>
    <xf numFmtId="164" fontId="4" fillId="7" borderId="1" xfId="16" applyFill="1">
      <alignment vertical="top"/>
    </xf>
    <xf numFmtId="165" fontId="1" fillId="0" borderId="0" xfId="18" applyFont="1" applyAlignment="1">
      <alignment horizontal="left" vertical="top"/>
    </xf>
    <xf numFmtId="165" fontId="4" fillId="0" borderId="0" xfId="18" applyFont="1" applyFill="1" applyAlignment="1">
      <alignment horizontal="right" vertical="top"/>
    </xf>
    <xf numFmtId="169" fontId="14" fillId="0" borderId="0" xfId="26" applyFont="1" applyBorder="1">
      <alignment vertical="top"/>
    </xf>
    <xf numFmtId="165" fontId="34" fillId="0" borderId="0" xfId="0" applyFont="1">
      <alignment vertical="top"/>
    </xf>
    <xf numFmtId="165" fontId="1" fillId="0" borderId="0" xfId="22" applyFont="1">
      <alignment vertical="top"/>
    </xf>
    <xf numFmtId="165" fontId="35" fillId="0" borderId="0" xfId="20" applyFont="1">
      <alignment vertical="top"/>
    </xf>
    <xf numFmtId="165" fontId="7" fillId="0" borderId="0" xfId="20" applyFont="1" applyAlignment="1">
      <alignment vertical="top" wrapText="1"/>
    </xf>
    <xf numFmtId="165" fontId="4" fillId="7" borderId="1" xfId="17" applyFill="1">
      <alignment vertical="top"/>
    </xf>
    <xf numFmtId="165" fontId="4" fillId="0" borderId="0" xfId="22" applyFont="1" applyFill="1">
      <alignment vertical="top"/>
    </xf>
    <xf numFmtId="166" fontId="4" fillId="9" borderId="0" xfId="5" applyFont="1" applyFill="1" applyBorder="1">
      <alignment vertical="top"/>
    </xf>
    <xf numFmtId="166" fontId="1" fillId="0" borderId="0" xfId="31">
      <alignment vertical="top"/>
    </xf>
    <xf numFmtId="172" fontId="7" fillId="0" borderId="0" xfId="9" applyNumberFormat="1" applyFont="1" applyFill="1" applyBorder="1">
      <alignment vertical="top"/>
    </xf>
    <xf numFmtId="165" fontId="36" fillId="0" borderId="0" xfId="0" applyFont="1">
      <alignment vertical="top"/>
    </xf>
    <xf numFmtId="169" fontId="1" fillId="9" borderId="0" xfId="20" applyNumberFormat="1" applyFont="1" applyFill="1">
      <alignment vertical="top"/>
    </xf>
    <xf numFmtId="169" fontId="37" fillId="0" borderId="0" xfId="26" applyFont="1" applyFill="1">
      <alignment vertical="top"/>
    </xf>
    <xf numFmtId="169" fontId="1" fillId="0" borderId="0" xfId="26">
      <alignment vertical="top"/>
    </xf>
    <xf numFmtId="165" fontId="38" fillId="0" borderId="0" xfId="0" applyFont="1">
      <alignment vertical="top"/>
    </xf>
    <xf numFmtId="166" fontId="7" fillId="0" borderId="0" xfId="18" applyNumberFormat="1" applyFont="1" applyFill="1" applyBorder="1">
      <alignment vertical="top"/>
    </xf>
    <xf numFmtId="165" fontId="7" fillId="0" borderId="4" xfId="18" applyFont="1" applyBorder="1">
      <alignment vertical="top"/>
    </xf>
    <xf numFmtId="165" fontId="7" fillId="7" borderId="9" xfId="0" applyFont="1" applyFill="1" applyBorder="1" applyAlignment="1">
      <alignment horizontal="center" vertical="top"/>
    </xf>
    <xf numFmtId="165" fontId="27" fillId="0" borderId="0" xfId="22" applyFont="1" applyBorder="1">
      <alignment vertical="top"/>
    </xf>
    <xf numFmtId="165" fontId="39" fillId="0" borderId="0" xfId="20" applyFont="1">
      <alignment vertical="top"/>
    </xf>
    <xf numFmtId="168" fontId="37" fillId="0" borderId="0" xfId="12" applyFont="1" applyFill="1">
      <alignment vertical="top"/>
    </xf>
    <xf numFmtId="167" fontId="14" fillId="0" borderId="0" xfId="9" applyFont="1">
      <alignment vertical="top"/>
    </xf>
    <xf numFmtId="165" fontId="4" fillId="0" borderId="7" xfId="18" applyFont="1" applyFill="1" applyBorder="1" applyAlignment="1">
      <alignment horizontal="right" vertical="top"/>
    </xf>
    <xf numFmtId="166" fontId="1" fillId="0" borderId="0" xfId="18" applyNumberFormat="1" applyFont="1" applyFill="1" applyBorder="1">
      <alignment vertical="top"/>
    </xf>
    <xf numFmtId="166" fontId="4" fillId="9" borderId="0" xfId="18" applyNumberFormat="1" applyFont="1" applyFill="1" applyAlignment="1">
      <alignment horizontal="right"/>
    </xf>
    <xf numFmtId="169" fontId="4" fillId="0" borderId="0" xfId="26" applyFont="1" applyFill="1">
      <alignment vertical="top"/>
    </xf>
    <xf numFmtId="166" fontId="7" fillId="0" borderId="0" xfId="5" applyFont="1">
      <alignment vertical="top"/>
    </xf>
    <xf numFmtId="165" fontId="27" fillId="12" borderId="7" xfId="22" applyFont="1" applyFill="1" applyBorder="1">
      <alignment vertical="top"/>
    </xf>
    <xf numFmtId="172" fontId="1" fillId="0" borderId="0" xfId="9" applyNumberFormat="1" applyFont="1" applyFill="1" applyBorder="1">
      <alignment vertical="top"/>
    </xf>
    <xf numFmtId="165" fontId="20" fillId="0" borderId="0" xfId="18" applyFont="1" applyBorder="1" applyAlignment="1">
      <alignment horizontal="right" vertical="top"/>
    </xf>
    <xf numFmtId="169" fontId="4" fillId="0" borderId="0" xfId="26" applyFont="1" applyBorder="1">
      <alignment vertical="top"/>
    </xf>
    <xf numFmtId="169" fontId="4" fillId="9" borderId="0" xfId="26" applyFont="1" applyFill="1">
      <alignment vertical="top"/>
    </xf>
    <xf numFmtId="164" fontId="1" fillId="0" borderId="0" xfId="0" applyNumberFormat="1" applyFont="1">
      <alignment vertical="top"/>
    </xf>
    <xf numFmtId="169" fontId="1" fillId="0" borderId="0" xfId="26" applyFont="1">
      <alignment vertical="top"/>
    </xf>
    <xf numFmtId="172" fontId="4" fillId="0" borderId="7" xfId="9" applyNumberFormat="1" applyFont="1" applyFill="1" applyBorder="1" applyAlignment="1">
      <alignment horizontal="right" vertical="top"/>
    </xf>
    <xf numFmtId="165" fontId="16" fillId="9" borderId="0" xfId="18" applyFont="1" applyFill="1">
      <alignment vertical="top"/>
    </xf>
    <xf numFmtId="172" fontId="4" fillId="0" borderId="0" xfId="9" applyNumberFormat="1" applyFont="1">
      <alignment vertical="top"/>
    </xf>
    <xf numFmtId="165" fontId="13" fillId="0" borderId="0" xfId="18" applyFont="1" applyFill="1" applyBorder="1">
      <alignment vertical="top"/>
    </xf>
    <xf numFmtId="165" fontId="4" fillId="0" borderId="0" xfId="22" applyFont="1" applyBorder="1">
      <alignment vertical="top"/>
    </xf>
    <xf numFmtId="165" fontId="5" fillId="6" borderId="0" xfId="18" applyFont="1" applyFill="1">
      <alignment vertical="top"/>
    </xf>
    <xf numFmtId="172" fontId="14" fillId="0" borderId="0" xfId="9" applyNumberFormat="1" applyFont="1" applyFill="1" applyBorder="1">
      <alignment vertical="top"/>
    </xf>
    <xf numFmtId="166" fontId="18" fillId="0" borderId="0" xfId="18" applyNumberFormat="1" applyFont="1" applyBorder="1" applyAlignment="1">
      <alignment horizontal="left" vertical="top"/>
    </xf>
    <xf numFmtId="165" fontId="40" fillId="0" borderId="0" xfId="0" applyFont="1">
      <alignment vertical="top"/>
    </xf>
    <xf numFmtId="166" fontId="41" fillId="0" borderId="0" xfId="18" applyNumberFormat="1" applyFont="1" applyFill="1">
      <alignment vertical="top"/>
    </xf>
    <xf numFmtId="165" fontId="1" fillId="0" borderId="0" xfId="20" applyFont="1" applyAlignment="1">
      <alignment horizontal="left" vertical="top" wrapText="1"/>
    </xf>
    <xf numFmtId="165" fontId="42" fillId="0" borderId="0" xfId="0" applyFont="1">
      <alignment vertical="top"/>
    </xf>
    <xf numFmtId="165" fontId="22" fillId="0" borderId="0" xfId="18" applyFont="1" applyFill="1" applyBorder="1">
      <alignment vertical="top"/>
    </xf>
    <xf numFmtId="166" fontId="14" fillId="0" borderId="0" xfId="18" applyNumberFormat="1" applyFont="1" applyFill="1" applyBorder="1">
      <alignment vertical="top"/>
    </xf>
    <xf numFmtId="165" fontId="1" fillId="0" borderId="4" xfId="18" applyBorder="1" applyAlignment="1">
      <alignment horizontal="right" vertical="top"/>
    </xf>
    <xf numFmtId="165" fontId="1" fillId="0" borderId="0" xfId="22" applyFont="1" applyFill="1">
      <alignment vertical="top"/>
    </xf>
    <xf numFmtId="175" fontId="37" fillId="0" borderId="0" xfId="18" applyNumberFormat="1" applyFont="1" applyFill="1">
      <alignment vertical="top"/>
    </xf>
    <xf numFmtId="173" fontId="1" fillId="0" borderId="7" xfId="18" applyNumberFormat="1" applyFont="1" applyFill="1" applyBorder="1" applyAlignment="1">
      <alignment horizontal="center" vertical="top"/>
    </xf>
    <xf numFmtId="165" fontId="1" fillId="9" borderId="0" xfId="22" applyFont="1" applyFill="1">
      <alignment vertical="top"/>
    </xf>
    <xf numFmtId="165" fontId="43" fillId="5" borderId="0" xfId="18" applyFont="1" applyFill="1">
      <alignment vertical="top"/>
    </xf>
    <xf numFmtId="165" fontId="35" fillId="0" borderId="0" xfId="20" applyFont="1" applyAlignment="1">
      <alignment horizontal="left" vertical="top"/>
    </xf>
    <xf numFmtId="165" fontId="20" fillId="0" borderId="0" xfId="18" applyFont="1" applyFill="1">
      <alignment vertical="top"/>
    </xf>
    <xf numFmtId="165" fontId="44" fillId="0" borderId="0" xfId="20" applyFont="1">
      <alignment vertical="top"/>
    </xf>
    <xf numFmtId="165" fontId="7" fillId="9" borderId="0" xfId="18" applyFont="1" applyFill="1">
      <alignment vertical="top"/>
    </xf>
    <xf numFmtId="165" fontId="14" fillId="0" borderId="4" xfId="18" applyFont="1" applyBorder="1">
      <alignment vertical="top"/>
    </xf>
    <xf numFmtId="167" fontId="1" fillId="0" borderId="10" xfId="9" applyFill="1" applyBorder="1" applyAlignment="1">
      <alignment horizontal="center" vertical="top"/>
    </xf>
    <xf numFmtId="168" fontId="1" fillId="0" borderId="0" xfId="12">
      <alignment vertical="top"/>
    </xf>
    <xf numFmtId="165" fontId="1" fillId="9" borderId="0" xfId="18" applyFont="1" applyFill="1" applyAlignment="1">
      <alignment horizontal="right" vertical="top"/>
    </xf>
    <xf numFmtId="166" fontId="1" fillId="9" borderId="0" xfId="18" applyNumberFormat="1" applyFont="1" applyFill="1" applyBorder="1" applyAlignment="1">
      <alignment horizontal="right" vertical="top"/>
    </xf>
    <xf numFmtId="165" fontId="8" fillId="0" borderId="10" xfId="0" applyFont="1" applyBorder="1" applyAlignment="1">
      <alignment horizontal="center" vertical="top"/>
    </xf>
    <xf numFmtId="165" fontId="45" fillId="0" borderId="0" xfId="18" applyFont="1" applyFill="1">
      <alignment vertical="top"/>
    </xf>
    <xf numFmtId="165" fontId="46" fillId="0" borderId="0" xfId="22" applyFont="1" applyBorder="1">
      <alignment vertical="top"/>
    </xf>
    <xf numFmtId="169" fontId="20" fillId="0" borderId="0" xfId="26" applyFont="1">
      <alignment vertical="top"/>
    </xf>
    <xf numFmtId="165" fontId="1" fillId="9" borderId="0" xfId="22" applyFill="1">
      <alignment vertical="top"/>
    </xf>
    <xf numFmtId="165" fontId="7" fillId="0" borderId="11" xfId="18" applyFont="1" applyBorder="1">
      <alignment vertical="top"/>
    </xf>
    <xf numFmtId="165" fontId="7" fillId="7" borderId="7" xfId="0" applyFont="1" applyFill="1" applyBorder="1" applyAlignment="1">
      <alignment horizontal="center" vertical="top"/>
    </xf>
    <xf numFmtId="165" fontId="20" fillId="0" borderId="0" xfId="22" applyFont="1">
      <alignment vertical="top"/>
    </xf>
    <xf numFmtId="166" fontId="13" fillId="0" borderId="0" xfId="5" applyFont="1" applyFill="1">
      <alignment vertical="top"/>
    </xf>
    <xf numFmtId="165" fontId="1" fillId="9" borderId="0" xfId="18" applyFont="1" applyFill="1" applyBorder="1" applyAlignment="1">
      <alignment horizontal="right" vertical="top"/>
    </xf>
    <xf numFmtId="167" fontId="1" fillId="0" borderId="0" xfId="9" applyFont="1" applyBorder="1">
      <alignment vertical="top"/>
    </xf>
    <xf numFmtId="165" fontId="4" fillId="12" borderId="7" xfId="0" applyFont="1" applyFill="1" applyBorder="1" applyAlignment="1">
      <alignment horizontal="center" vertical="top"/>
    </xf>
    <xf numFmtId="165" fontId="0" fillId="0" borderId="3" xfId="0" applyBorder="1">
      <alignment vertical="top"/>
    </xf>
    <xf numFmtId="165" fontId="1" fillId="0" borderId="0" xfId="22" applyFont="1" applyFill="1" applyBorder="1">
      <alignment vertical="top"/>
    </xf>
    <xf numFmtId="171" fontId="47" fillId="0" borderId="7" xfId="34" applyFont="1" applyFill="1" applyBorder="1" applyAlignment="1">
      <alignment horizontal="center" vertical="top"/>
    </xf>
    <xf numFmtId="165" fontId="5" fillId="6" borderId="0" xfId="18" applyFont="1" applyFill="1" applyAlignment="1">
      <alignment horizontal="left" vertical="top"/>
    </xf>
    <xf numFmtId="165" fontId="48" fillId="5" borderId="0" xfId="18" applyFont="1" applyFill="1">
      <alignment vertical="top"/>
    </xf>
    <xf numFmtId="169" fontId="5" fillId="0" borderId="0" xfId="2" applyFont="1">
      <alignment vertical="top"/>
    </xf>
    <xf numFmtId="165" fontId="14" fillId="9" borderId="0" xfId="18" applyFont="1" applyFill="1" applyBorder="1">
      <alignment vertical="top"/>
    </xf>
    <xf numFmtId="165" fontId="4" fillId="9" borderId="0" xfId="18" applyFont="1" applyFill="1">
      <alignment vertical="top"/>
    </xf>
    <xf numFmtId="168" fontId="0" fillId="0" borderId="0" xfId="12" applyFont="1">
      <alignment vertical="top"/>
    </xf>
    <xf numFmtId="165" fontId="0" fillId="0" borderId="2" xfId="27" applyFont="1">
      <alignment vertical="top"/>
    </xf>
    <xf numFmtId="171" fontId="1" fillId="0" borderId="0" xfId="34" applyFont="1" applyAlignment="1">
      <alignment horizontal="center" vertical="top"/>
    </xf>
    <xf numFmtId="167" fontId="4" fillId="0" borderId="0" xfId="9" applyFont="1">
      <alignment vertical="top"/>
    </xf>
    <xf numFmtId="167" fontId="1" fillId="0" borderId="0" xfId="9" applyAlignment="1">
      <alignment horizontal="left" vertical="top"/>
    </xf>
    <xf numFmtId="165" fontId="16" fillId="0" borderId="0" xfId="18" applyFont="1" applyFill="1">
      <alignment vertical="top"/>
    </xf>
    <xf numFmtId="165" fontId="1" fillId="0" borderId="0" xfId="22" applyFill="1">
      <alignment vertical="top"/>
    </xf>
    <xf numFmtId="166" fontId="14" fillId="9" borderId="0" xfId="18" applyNumberFormat="1" applyFont="1" applyFill="1" applyBorder="1">
      <alignment vertical="top"/>
    </xf>
    <xf numFmtId="166" fontId="1" fillId="0" borderId="0" xfId="18" applyNumberFormat="1" applyFont="1" applyFill="1" applyBorder="1" applyAlignment="1">
      <alignment horizontal="right" vertical="top"/>
    </xf>
    <xf numFmtId="165" fontId="4" fillId="9" borderId="0" xfId="22" applyFont="1" applyFill="1">
      <alignment vertical="top"/>
    </xf>
    <xf numFmtId="166" fontId="1" fillId="0" borderId="0" xfId="5" applyFont="1" applyFill="1">
      <alignment vertical="top"/>
    </xf>
    <xf numFmtId="165" fontId="7" fillId="0" borderId="0" xfId="18" applyFont="1" applyFill="1">
      <alignment vertical="top"/>
    </xf>
    <xf numFmtId="165" fontId="7" fillId="0" borderId="10" xfId="0" applyFont="1" applyBorder="1" applyAlignment="1">
      <alignment horizontal="center" vertical="center"/>
    </xf>
    <xf numFmtId="176" fontId="1" fillId="0" borderId="0" xfId="26" applyNumberFormat="1" applyFont="1" applyFill="1">
      <alignment vertical="top"/>
    </xf>
    <xf numFmtId="165" fontId="49" fillId="0" borderId="0" xfId="0" applyFont="1">
      <alignment vertical="top"/>
    </xf>
    <xf numFmtId="165" fontId="19" fillId="6" borderId="0" xfId="18" applyFont="1" applyFill="1">
      <alignment vertical="top"/>
    </xf>
    <xf numFmtId="165" fontId="14" fillId="0" borderId="0" xfId="20" applyFont="1" applyAlignment="1">
      <alignment vertical="top" wrapText="1"/>
    </xf>
    <xf numFmtId="165" fontId="50" fillId="0" borderId="0" xfId="22" applyFont="1" applyBorder="1">
      <alignment vertical="top"/>
    </xf>
    <xf numFmtId="165" fontId="1" fillId="7" borderId="7" xfId="18" applyFont="1" applyFill="1" applyBorder="1" applyAlignment="1">
      <alignment horizontal="center" vertical="top" wrapText="1"/>
    </xf>
    <xf numFmtId="165" fontId="1" fillId="13" borderId="0" xfId="18" applyFill="1" applyAlignment="1"/>
    <xf numFmtId="165" fontId="52" fillId="0" borderId="0" xfId="18" applyFont="1">
      <alignment vertical="top"/>
    </xf>
    <xf numFmtId="165" fontId="1" fillId="0" borderId="0" xfId="18" applyAlignment="1"/>
    <xf numFmtId="165" fontId="1" fillId="14" borderId="0" xfId="18" applyFill="1" applyAlignment="1"/>
    <xf numFmtId="165" fontId="52" fillId="0" borderId="0" xfId="18" applyFont="1" applyAlignment="1"/>
    <xf numFmtId="165" fontId="1" fillId="6" borderId="0" xfId="18" applyFill="1" applyAlignment="1"/>
    <xf numFmtId="169" fontId="53" fillId="0" borderId="0" xfId="18" applyNumberFormat="1" applyFont="1">
      <alignment vertical="top"/>
    </xf>
    <xf numFmtId="169" fontId="53" fillId="0" borderId="12" xfId="18" applyNumberFormat="1" applyFont="1" applyBorder="1">
      <alignment vertical="top"/>
    </xf>
    <xf numFmtId="165" fontId="54" fillId="0" borderId="0" xfId="18" applyFont="1">
      <alignment vertical="top"/>
    </xf>
    <xf numFmtId="165" fontId="53" fillId="0" borderId="12" xfId="18" applyFont="1" applyBorder="1">
      <alignment vertical="top"/>
    </xf>
    <xf numFmtId="169" fontId="54" fillId="0" borderId="0" xfId="18" applyNumberFormat="1" applyFont="1">
      <alignment vertical="top"/>
    </xf>
    <xf numFmtId="165" fontId="1" fillId="15" borderId="0" xfId="18" applyFill="1" applyAlignment="1"/>
    <xf numFmtId="165" fontId="1" fillId="16" borderId="0" xfId="18" applyFill="1" applyAlignment="1"/>
    <xf numFmtId="167" fontId="54" fillId="0" borderId="0" xfId="18" applyNumberFormat="1" applyFont="1">
      <alignment vertical="top"/>
    </xf>
    <xf numFmtId="10" fontId="53" fillId="0" borderId="12" xfId="18" applyNumberFormat="1" applyFont="1" applyBorder="1">
      <alignment vertical="top"/>
    </xf>
    <xf numFmtId="165" fontId="1" fillId="17" borderId="0" xfId="18" applyFill="1" applyAlignment="1"/>
    <xf numFmtId="10" fontId="1" fillId="15" borderId="0" xfId="18" applyNumberFormat="1" applyFill="1" applyAlignment="1"/>
    <xf numFmtId="10" fontId="1" fillId="0" borderId="0" xfId="18" applyNumberFormat="1" applyAlignment="1"/>
    <xf numFmtId="167" fontId="53" fillId="0" borderId="12" xfId="18" applyNumberFormat="1" applyFont="1" applyBorder="1">
      <alignment vertical="top"/>
    </xf>
    <xf numFmtId="167" fontId="55" fillId="0" borderId="13" xfId="18" applyNumberFormat="1" applyFont="1" applyBorder="1">
      <alignment vertical="top"/>
    </xf>
    <xf numFmtId="1" fontId="1" fillId="0" borderId="0" xfId="18" applyNumberFormat="1" applyAlignment="1"/>
    <xf numFmtId="166" fontId="54" fillId="0" borderId="0" xfId="18" applyNumberFormat="1" applyFont="1">
      <alignment vertical="top"/>
    </xf>
    <xf numFmtId="166" fontId="53" fillId="0" borderId="0" xfId="18" applyNumberFormat="1" applyFont="1">
      <alignment vertical="top"/>
    </xf>
    <xf numFmtId="165" fontId="56" fillId="0" borderId="0" xfId="18" applyFont="1" applyAlignment="1"/>
    <xf numFmtId="165" fontId="57" fillId="0" borderId="0" xfId="18" applyFont="1" applyAlignment="1"/>
    <xf numFmtId="165" fontId="58" fillId="0" borderId="0" xfId="18" applyFont="1" applyAlignment="1">
      <alignment horizontal="left"/>
    </xf>
    <xf numFmtId="180" fontId="58" fillId="0" borderId="0" xfId="18" applyNumberFormat="1" applyFont="1" applyAlignment="1">
      <alignment horizontal="right"/>
    </xf>
    <xf numFmtId="165" fontId="57" fillId="0" borderId="0" xfId="18" applyFont="1" applyAlignment="1">
      <alignment horizontal="right"/>
    </xf>
    <xf numFmtId="1" fontId="57" fillId="0" borderId="0" xfId="18" applyNumberFormat="1" applyFont="1" applyAlignment="1"/>
    <xf numFmtId="3" fontId="57" fillId="0" borderId="0" xfId="18" applyNumberFormat="1" applyFont="1" applyAlignment="1">
      <alignment horizontal="right"/>
    </xf>
    <xf numFmtId="1" fontId="57" fillId="0" borderId="14" xfId="18" applyNumberFormat="1" applyFont="1" applyBorder="1" applyAlignment="1"/>
    <xf numFmtId="165" fontId="1" fillId="0" borderId="14" xfId="18" applyBorder="1" applyAlignment="1"/>
    <xf numFmtId="3" fontId="57" fillId="0" borderId="14" xfId="18" applyNumberFormat="1" applyFont="1" applyBorder="1" applyAlignment="1">
      <alignment horizontal="right"/>
    </xf>
    <xf numFmtId="165" fontId="59" fillId="0" borderId="0" xfId="18" applyFont="1" applyAlignment="1"/>
    <xf numFmtId="165" fontId="59" fillId="0" borderId="0" xfId="18" applyFont="1">
      <alignment vertical="top"/>
    </xf>
    <xf numFmtId="165" fontId="57" fillId="0" borderId="14" xfId="18" applyFont="1" applyBorder="1" applyAlignment="1"/>
    <xf numFmtId="165" fontId="1" fillId="0" borderId="0" xfId="18" applyAlignment="1">
      <alignment horizontal="right"/>
    </xf>
    <xf numFmtId="165" fontId="60" fillId="0" borderId="0" xfId="18" applyFont="1" applyAlignment="1"/>
    <xf numFmtId="165" fontId="58" fillId="0" borderId="0" xfId="18" applyFont="1" applyAlignment="1"/>
    <xf numFmtId="180" fontId="58" fillId="0" borderId="0" xfId="18" applyNumberFormat="1" applyFont="1" applyAlignment="1"/>
    <xf numFmtId="165" fontId="58" fillId="0" borderId="0" xfId="18" applyFont="1">
      <alignment vertical="top"/>
    </xf>
    <xf numFmtId="3" fontId="57" fillId="0" borderId="0" xfId="18" applyNumberFormat="1" applyFont="1" applyAlignment="1"/>
    <xf numFmtId="3" fontId="57" fillId="0" borderId="14" xfId="18" applyNumberFormat="1" applyFont="1" applyBorder="1" applyAlignment="1"/>
    <xf numFmtId="165" fontId="1" fillId="0" borderId="14" xfId="18" applyBorder="1">
      <alignment vertical="top"/>
    </xf>
    <xf numFmtId="3" fontId="60" fillId="0" borderId="0" xfId="18" applyNumberFormat="1" applyFont="1" applyAlignment="1"/>
  </cellXfs>
  <cellStyles count="35">
    <cellStyle name="Calcs" xfId="1" xr:uid="{00000000-0005-0000-0000-000000000000}"/>
    <cellStyle name="Calcs%" xfId="2" xr:uid="{00000000-0005-0000-0000-000001000000}"/>
    <cellStyle name="CalcsCurrency" xfId="3" xr:uid="{00000000-0005-0000-0000-000002000000}"/>
    <cellStyle name="CalcsDate" xfId="4" xr:uid="{00000000-0005-0000-0000-000003000000}"/>
    <cellStyle name="Comma 2" xfId="5" xr:uid="{00000000-0005-0000-0000-000004000000}"/>
    <cellStyle name="DateLong" xfId="6" xr:uid="{00000000-0005-0000-0000-000005000000}"/>
    <cellStyle name="DateLong 2" xfId="7" xr:uid="{00000000-0005-0000-0000-000006000000}"/>
    <cellStyle name="DateShort" xfId="8" xr:uid="{00000000-0005-0000-0000-000007000000}"/>
    <cellStyle name="DateShort 2" xfId="9" xr:uid="{00000000-0005-0000-0000-000008000000}"/>
    <cellStyle name="Factor" xfId="10" xr:uid="{00000000-0005-0000-0000-000009000000}"/>
    <cellStyle name="Factor 2" xfId="11" xr:uid="{00000000-0005-0000-0000-00000A000000}"/>
    <cellStyle name="Factor 3" xfId="12" xr:uid="{00000000-0005-0000-0000-00000B000000}"/>
    <cellStyle name="Hyperlink" xfId="13" builtinId="8"/>
    <cellStyle name="Input%" xfId="14" xr:uid="{00000000-0005-0000-0000-00000D000000}"/>
    <cellStyle name="InputCurrency" xfId="15" xr:uid="{00000000-0005-0000-0000-00000E000000}"/>
    <cellStyle name="InputDate" xfId="16" xr:uid="{00000000-0005-0000-0000-00000F000000}"/>
    <cellStyle name="InputStyle" xfId="17" xr:uid="{00000000-0005-0000-0000-000010000000}"/>
    <cellStyle name="Normal" xfId="0" builtinId="0" customBuiltin="1"/>
    <cellStyle name="Normal 2" xfId="18" xr:uid="{00000000-0005-0000-0000-000012000000}"/>
    <cellStyle name="Normal 3" xfId="19" xr:uid="{00000000-0005-0000-0000-000013000000}"/>
    <cellStyle name="Normal 4" xfId="20" xr:uid="{00000000-0005-0000-0000-000014000000}"/>
    <cellStyle name="Normal 5" xfId="21" xr:uid="{00000000-0005-0000-0000-000015000000}"/>
    <cellStyle name="Normal 6" xfId="22" xr:uid="{00000000-0005-0000-0000-000016000000}"/>
    <cellStyle name="Percent" xfId="23" builtinId="5" customBuiltin="1"/>
    <cellStyle name="Percent 2" xfId="24" xr:uid="{00000000-0005-0000-0000-000018000000}"/>
    <cellStyle name="Percent 3" xfId="25" xr:uid="{00000000-0005-0000-0000-000019000000}"/>
    <cellStyle name="Percent 4" xfId="26" xr:uid="{00000000-0005-0000-0000-00001A000000}"/>
    <cellStyle name="ReportSubTotal" xfId="27" xr:uid="{00000000-0005-0000-0000-00001B000000}"/>
    <cellStyle name="ReportTotal" xfId="28" xr:uid="{00000000-0005-0000-0000-00001C000000}"/>
    <cellStyle name="Result" xfId="29" xr:uid="{00000000-0005-0000-0000-00001D000000}"/>
    <cellStyle name="Result%" xfId="30" xr:uid="{00000000-0005-0000-0000-00001E000000}"/>
    <cellStyle name="ResultCurrency" xfId="31" xr:uid="{00000000-0005-0000-0000-00001F000000}"/>
    <cellStyle name="ResultDate" xfId="32" xr:uid="{00000000-0005-0000-0000-000020000000}"/>
    <cellStyle name="Year" xfId="33" xr:uid="{00000000-0005-0000-0000-000021000000}"/>
    <cellStyle name="Year 2" xfId="34" xr:uid="{00000000-0005-0000-0000-000022000000}"/>
  </cellStyles>
  <dxfs count="283">
    <dxf>
      <font>
        <color rgb="FFFFCC00"/>
      </font>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theme="0"/>
        </patternFill>
      </fill>
    </dxf>
    <dxf>
      <font>
        <color rgb="FFFFCC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2.xml"/><Relationship Id="rId58" Type="http://schemas.openxmlformats.org/officeDocument/2006/relationships/customXml" Target="../customXml/item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1.xml"/></Relationships>
</file>

<file path=xl/drawings/drawing1.xml><?xml version="1.0" encoding="utf-8"?>
<xdr:wsDr xmlns:xdr="http://schemas.openxmlformats.org/drawingml/2006/spreadsheetDrawing" xmlns:a="http://schemas.openxmlformats.org/drawingml/2006/main">
  <xdr:twoCellAnchor>
    <xdr:from>
      <xdr:col>0</xdr:col>
      <xdr:colOff>638175</xdr:colOff>
      <xdr:row>15</xdr:row>
      <xdr:rowOff>28575</xdr:rowOff>
    </xdr:from>
    <xdr:to>
      <xdr:col>8</xdr:col>
      <xdr:colOff>531050</xdr:colOff>
      <xdr:row>34</xdr:row>
      <xdr:rowOff>156129</xdr:rowOff>
    </xdr:to>
    <xdr:sp macro="" textlink="">
      <xdr:nvSpPr>
        <xdr:cNvPr id="2" name="TextBox 2">
          <a:extLst>
            <a:ext uri="{FF2B5EF4-FFF2-40B4-BE49-F238E27FC236}">
              <a16:creationId xmlns:a16="http://schemas.microsoft.com/office/drawing/2014/main" id="{00000000-0008-0000-0000-000002000000}"/>
            </a:ext>
          </a:extLst>
        </xdr:cNvPr>
        <xdr:cNvSpPr txBox="1"/>
      </xdr:nvSpPr>
      <xdr:spPr>
        <a:xfrm>
          <a:off x="638175" y="2734945"/>
          <a:ext cx="9350084" cy="3264454"/>
        </a:xfrm>
        <a:prstGeom prst="rect">
          <a:avLst/>
        </a:prstGeom>
        <a:noFill/>
        <a:ln>
          <a:noFill/>
        </a:ln>
      </xdr:spPr>
      <xdr:txBody>
        <a:bodyPr lIns="27432" tIns="22860" rIns="0" bIns="0" rtlCol="0"/>
        <a:lstStyle/>
        <a:p>
          <a:pPr algn="l"/>
          <a:r>
            <a:rPr lang="en-US" sz="1000" b="1">
              <a:solidFill>
                <a:srgbClr val="000000"/>
              </a:solidFill>
              <a:latin typeface="Circular Pro Book"/>
            </a:rPr>
            <a:t>Disclaimer</a:t>
          </a:r>
        </a:p>
        <a:p>
          <a:pPr algn="l"/>
          <a:endParaRPr lang="en-US" sz="900">
            <a:solidFill>
              <a:srgbClr val="000000"/>
            </a:solidFill>
            <a:latin typeface="Circular Pro Book"/>
          </a:endParaRPr>
        </a:p>
        <a:p>
          <a:pPr algn="l"/>
          <a:r>
            <a:rPr lang="en-US" sz="900">
              <a:solidFill>
                <a:srgbClr val="000000"/>
              </a:solidFill>
              <a:latin typeface="Circular Pro Book"/>
            </a:rPr>
            <a:t>This Financial Model (‘the Model’) has been constructed for a specific purpose and is not intended for distribution to third parties. Third parties who obtain copies of the Model should be aware of the following:</a:t>
          </a:r>
        </a:p>
        <a:p>
          <a:pPr algn="l"/>
          <a:endParaRPr lang="en-US" sz="900">
            <a:solidFill>
              <a:srgbClr val="000000"/>
            </a:solidFill>
            <a:latin typeface="Circular Pro Book"/>
          </a:endParaRPr>
        </a:p>
        <a:p>
          <a:pPr algn="l"/>
          <a:r>
            <a:rPr lang="en-US" sz="900">
              <a:solidFill>
                <a:srgbClr val="000000"/>
              </a:solidFill>
              <a:latin typeface="Circular Pro Book"/>
            </a:rPr>
            <a:t>-  the Model may not be suitable for purposes, other than the specific purpose for which it was designed, and the interests of third parties may not have been anticipated;</a:t>
          </a:r>
        </a:p>
        <a:p>
          <a:pPr algn="l"/>
          <a:endParaRPr lang="en-US" sz="900">
            <a:solidFill>
              <a:srgbClr val="000000"/>
            </a:solidFill>
            <a:latin typeface="Circular Pro Book"/>
          </a:endParaRPr>
        </a:p>
        <a:p>
          <a:pPr algn="l"/>
          <a:r>
            <a:rPr lang="en-US" sz="900">
              <a:solidFill>
                <a:srgbClr val="000000"/>
              </a:solidFill>
              <a:latin typeface="Circular Pro Book"/>
            </a:rPr>
            <a:t>-  the Model was not intended for use by third parties and may not be designed so that it can be readily operated in a correct manner by such parties;</a:t>
          </a:r>
        </a:p>
        <a:p>
          <a:pPr algn="l"/>
          <a:endParaRPr lang="en-US" sz="900">
            <a:solidFill>
              <a:srgbClr val="000000"/>
            </a:solidFill>
            <a:latin typeface="Circular Pro Book"/>
          </a:endParaRPr>
        </a:p>
        <a:p>
          <a:pPr algn="l"/>
          <a:r>
            <a:rPr lang="en-US" sz="900">
              <a:solidFill>
                <a:srgbClr val="000000"/>
              </a:solidFill>
              <a:latin typeface="Circular Pro Book"/>
            </a:rPr>
            <a:t>-  the Model may be development version and may not be complete or, in the event that development of the Model has concluded, material events may have occurred since completion, which are not reflected in the Model;</a:t>
          </a:r>
        </a:p>
        <a:p>
          <a:pPr algn="l"/>
          <a:endParaRPr lang="en-US" sz="900">
            <a:solidFill>
              <a:srgbClr val="000000"/>
            </a:solidFill>
            <a:latin typeface="Circular Pro Book"/>
          </a:endParaRPr>
        </a:p>
        <a:p>
          <a:pPr algn="l"/>
          <a:r>
            <a:rPr lang="en-US" sz="900">
              <a:solidFill>
                <a:srgbClr val="000000"/>
              </a:solidFill>
              <a:latin typeface="Circular Pro Book"/>
            </a:rPr>
            <a:t>-  the Model may not have been subject to independent testing and where it has been tested, this may not provide an appropriate degree of assurance for all possible uses of the Model.</a:t>
          </a:r>
        </a:p>
        <a:p>
          <a:pPr algn="l"/>
          <a:endParaRPr lang="en-US" sz="900">
            <a:solidFill>
              <a:srgbClr val="000000"/>
            </a:solidFill>
            <a:latin typeface="Circular Pro Book"/>
          </a:endParaRPr>
        </a:p>
        <a:p>
          <a:pPr algn="l"/>
          <a:r>
            <a:rPr lang="en-US" sz="900">
              <a:solidFill>
                <a:srgbClr val="000000"/>
              </a:solidFill>
              <a:latin typeface="Circular Pro Book"/>
            </a:rPr>
            <a:t>Accordingly, third party recipients of this Model use it entirely at their own risk and, in the absence of express written consent, no responsibility is taken or accepted for any losses which may result therefrom, including direct or indirect consequences of computer viruses.</a:t>
          </a:r>
        </a:p>
        <a:p>
          <a:pPr algn="l"/>
          <a:endParaRPr lang="en-US" sz="900" i="1">
            <a:solidFill>
              <a:srgbClr val="000000"/>
            </a:solidFill>
            <a:latin typeface="Arial"/>
          </a:endParaRP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Repositories\Financial%20Models\GEN\GEN-DASH.xlsm" TargetMode="External"/><Relationship Id="rId1" Type="http://schemas.openxmlformats.org/officeDocument/2006/relationships/externalLinkPath" Target="GEN-DASH.xlsm"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SQRMonthly"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QRNavigation"/>
      <sheetName val="SQRInputBindings"/>
      <sheetName val="SQRChartBindings"/>
      <sheetName val="SQRAnnual"/>
      <sheetName val="SQRMonthly"/>
    </sheetNames>
    <sheetDataSet>
      <sheetData sheetId="0"/>
      <sheetData sheetId="1"/>
      <sheetData sheetId="2">
        <row r="4">
          <cell r="E4" t="str">
            <v>Year 1 / 2</v>
          </cell>
        </row>
      </sheetData>
      <sheetData sheetId="3"/>
      <sheetData sheetId="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QRMonthly"/>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customProperty" Target="../customProperty1.bin"/></Relationships>
</file>

<file path=xl/worksheets/_rels/sheet7.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_rels/sheet8.xml.rels><?xml version="1.0" encoding="UTF-8" standalone="yes"?>
<Relationships xmlns="http://schemas.openxmlformats.org/package/2006/relationships"><Relationship Id="rId1" Type="http://schemas.openxmlformats.org/officeDocument/2006/relationships/customProperty" Target="../customProperty3.bin"/></Relationships>
</file>

<file path=xl/worksheets/_rels/sheet9.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_rels/sheet10.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_rels/sheet11.xml.rels><?xml version="1.0" encoding="UTF-8" standalone="yes"?>
<Relationships xmlns="http://schemas.openxmlformats.org/package/2006/relationships"><Relationship Id="rId3" Type="http://schemas.openxmlformats.org/officeDocument/2006/relationships/customProperty" Target="../customProperty8.bin"/><Relationship Id="rId2" Type="http://schemas.openxmlformats.org/officeDocument/2006/relationships/customProperty" Target="../customProperty7.bin"/><Relationship Id="rId1" Type="http://schemas.openxmlformats.org/officeDocument/2006/relationships/customProperty" Target="../customProperty6.bin"/></Relationships>
</file>

<file path=xl/worksheets/_rels/sheet12.xml.rels><?xml version="1.0" encoding="UTF-8" standalone="yes"?>
<Relationships xmlns="http://schemas.openxmlformats.org/package/2006/relationships"><Relationship Id="rId3" Type="http://schemas.openxmlformats.org/officeDocument/2006/relationships/customProperty" Target="../customProperty11.bin"/><Relationship Id="rId2" Type="http://schemas.openxmlformats.org/officeDocument/2006/relationships/customProperty" Target="../customProperty10.bin"/><Relationship Id="rId1" Type="http://schemas.openxmlformats.org/officeDocument/2006/relationships/customProperty" Target="../customProperty9.bin"/></Relationships>
</file>

<file path=xl/worksheets/_rels/sheet13.xml.rels><?xml version="1.0" encoding="UTF-8" standalone="yes"?>
<Relationships xmlns="http://schemas.openxmlformats.org/package/2006/relationships"><Relationship Id="rId3" Type="http://schemas.openxmlformats.org/officeDocument/2006/relationships/customProperty" Target="../customProperty14.bin"/><Relationship Id="rId2" Type="http://schemas.openxmlformats.org/officeDocument/2006/relationships/customProperty" Target="../customProperty13.bin"/><Relationship Id="rId1" Type="http://schemas.openxmlformats.org/officeDocument/2006/relationships/customProperty" Target="../customProperty12.bin"/></Relationships>
</file>

<file path=xl/worksheets/_rels/sheet14.xml.rels><?xml version="1.0" encoding="UTF-8" standalone="yes"?>
<Relationships xmlns="http://schemas.openxmlformats.org/package/2006/relationships"><Relationship Id="rId3" Type="http://schemas.openxmlformats.org/officeDocument/2006/relationships/customProperty" Target="../customProperty17.bin"/><Relationship Id="rId2" Type="http://schemas.openxmlformats.org/officeDocument/2006/relationships/customProperty" Target="../customProperty16.bin"/><Relationship Id="rId1" Type="http://schemas.openxmlformats.org/officeDocument/2006/relationships/customProperty" Target="../customProperty15.bin"/></Relationships>
</file>

<file path=xl/worksheets/_rels/sheet15.xml.rels><?xml version="1.0" encoding="UTF-8" standalone="yes"?>
<Relationships xmlns="http://schemas.openxmlformats.org/package/2006/relationships"><Relationship Id="rId3" Type="http://schemas.openxmlformats.org/officeDocument/2006/relationships/customProperty" Target="../customProperty20.bin"/><Relationship Id="rId2" Type="http://schemas.openxmlformats.org/officeDocument/2006/relationships/customProperty" Target="../customProperty19.bin"/><Relationship Id="rId1" Type="http://schemas.openxmlformats.org/officeDocument/2006/relationships/customProperty" Target="../customProperty18.bin"/></Relationships>
</file>

<file path=xl/worksheets/_rels/sheet16.xml.rels><?xml version="1.0" encoding="UTF-8" standalone="yes"?>
<Relationships xmlns="http://schemas.openxmlformats.org/package/2006/relationships"><Relationship Id="rId3" Type="http://schemas.openxmlformats.org/officeDocument/2006/relationships/customProperty" Target="../customProperty23.bin"/><Relationship Id="rId2" Type="http://schemas.openxmlformats.org/officeDocument/2006/relationships/customProperty" Target="../customProperty22.bin"/><Relationship Id="rId1" Type="http://schemas.openxmlformats.org/officeDocument/2006/relationships/customProperty" Target="../customProperty21.bin"/></Relationships>
</file>

<file path=xl/worksheets/_rels/sheet17.xml.rels><?xml version="1.0" encoding="UTF-8" standalone="yes"?>
<Relationships xmlns="http://schemas.openxmlformats.org/package/2006/relationships"><Relationship Id="rId3" Type="http://schemas.openxmlformats.org/officeDocument/2006/relationships/customProperty" Target="../customProperty26.bin"/><Relationship Id="rId2" Type="http://schemas.openxmlformats.org/officeDocument/2006/relationships/customProperty" Target="../customProperty25.bin"/><Relationship Id="rId1" Type="http://schemas.openxmlformats.org/officeDocument/2006/relationships/customProperty" Target="../customProperty24.bin"/></Relationships>
</file>

<file path=xl/worksheets/_rels/sheet18.xml.rels><?xml version="1.0" encoding="UTF-8" standalone="yes"?>
<Relationships xmlns="http://schemas.openxmlformats.org/package/2006/relationships"><Relationship Id="rId3" Type="http://schemas.openxmlformats.org/officeDocument/2006/relationships/customProperty" Target="../customProperty29.bin"/><Relationship Id="rId2" Type="http://schemas.openxmlformats.org/officeDocument/2006/relationships/customProperty" Target="../customProperty28.bin"/><Relationship Id="rId1" Type="http://schemas.openxmlformats.org/officeDocument/2006/relationships/customProperty" Target="../customProperty27.bin"/></Relationships>
</file>

<file path=xl/worksheets/_rels/sheet19.xml.rels><?xml version="1.0" encoding="UTF-8" standalone="yes"?>
<Relationships xmlns="http://schemas.openxmlformats.org/package/2006/relationships"><Relationship Id="rId3" Type="http://schemas.openxmlformats.org/officeDocument/2006/relationships/customProperty" Target="../customProperty32.bin"/><Relationship Id="rId2" Type="http://schemas.openxmlformats.org/officeDocument/2006/relationships/customProperty" Target="../customProperty31.bin"/><Relationship Id="rId1" Type="http://schemas.openxmlformats.org/officeDocument/2006/relationships/customProperty" Target="../customProperty30.bin"/></Relationships>
</file>

<file path=xl/worksheets/_rels/sheet20.xml.rels><?xml version="1.0" encoding="UTF-8" standalone="yes"?>
<Relationships xmlns="http://schemas.openxmlformats.org/package/2006/relationships"><Relationship Id="rId3" Type="http://schemas.openxmlformats.org/officeDocument/2006/relationships/customProperty" Target="../customProperty35.bin"/><Relationship Id="rId2" Type="http://schemas.openxmlformats.org/officeDocument/2006/relationships/customProperty" Target="../customProperty34.bin"/><Relationship Id="rId1" Type="http://schemas.openxmlformats.org/officeDocument/2006/relationships/customProperty" Target="../customProperty33.bin"/></Relationships>
</file>

<file path=xl/worksheets/_rels/sheet21.xml.rels><?xml version="1.0" encoding="UTF-8" standalone="yes"?>
<Relationships xmlns="http://schemas.openxmlformats.org/package/2006/relationships"><Relationship Id="rId3" Type="http://schemas.openxmlformats.org/officeDocument/2006/relationships/customProperty" Target="../customProperty38.bin"/><Relationship Id="rId2" Type="http://schemas.openxmlformats.org/officeDocument/2006/relationships/customProperty" Target="../customProperty37.bin"/><Relationship Id="rId1" Type="http://schemas.openxmlformats.org/officeDocument/2006/relationships/customProperty" Target="../customProperty36.bin"/></Relationships>
</file>

<file path=xl/worksheets/_rels/sheet22.xml.rels><?xml version="1.0" encoding="UTF-8" standalone="yes"?>
<Relationships xmlns="http://schemas.openxmlformats.org/package/2006/relationships"><Relationship Id="rId3" Type="http://schemas.openxmlformats.org/officeDocument/2006/relationships/customProperty" Target="../customProperty41.bin"/><Relationship Id="rId2" Type="http://schemas.openxmlformats.org/officeDocument/2006/relationships/customProperty" Target="../customProperty40.bin"/><Relationship Id="rId1" Type="http://schemas.openxmlformats.org/officeDocument/2006/relationships/customProperty" Target="../customProperty39.bin"/></Relationships>
</file>

<file path=xl/worksheets/_rels/sheet23.xml.rels><?xml version="1.0" encoding="UTF-8" standalone="yes"?>
<Relationships xmlns="http://schemas.openxmlformats.org/package/2006/relationships"><Relationship Id="rId3" Type="http://schemas.openxmlformats.org/officeDocument/2006/relationships/customProperty" Target="../customProperty44.bin"/><Relationship Id="rId2" Type="http://schemas.openxmlformats.org/officeDocument/2006/relationships/customProperty" Target="../customProperty43.bin"/><Relationship Id="rId1" Type="http://schemas.openxmlformats.org/officeDocument/2006/relationships/customProperty" Target="../customProperty42.bin"/></Relationships>
</file>

<file path=xl/worksheets/_rels/sheet24.xml.rels><?xml version="1.0" encoding="UTF-8" standalone="yes"?>
<Relationships xmlns="http://schemas.openxmlformats.org/package/2006/relationships"><Relationship Id="rId3" Type="http://schemas.openxmlformats.org/officeDocument/2006/relationships/customProperty" Target="../customProperty47.bin"/><Relationship Id="rId2" Type="http://schemas.openxmlformats.org/officeDocument/2006/relationships/customProperty" Target="../customProperty46.bin"/><Relationship Id="rId1" Type="http://schemas.openxmlformats.org/officeDocument/2006/relationships/customProperty" Target="../customProperty45.bin"/></Relationships>
</file>

<file path=xl/worksheets/_rels/sheet25.xml.rels><?xml version="1.0" encoding="UTF-8" standalone="yes"?>
<Relationships xmlns="http://schemas.openxmlformats.org/package/2006/relationships"><Relationship Id="rId3" Type="http://schemas.openxmlformats.org/officeDocument/2006/relationships/customProperty" Target="../customProperty50.bin"/><Relationship Id="rId2" Type="http://schemas.openxmlformats.org/officeDocument/2006/relationships/customProperty" Target="../customProperty49.bin"/><Relationship Id="rId1" Type="http://schemas.openxmlformats.org/officeDocument/2006/relationships/customProperty" Target="../customProperty48.bin"/></Relationships>
</file>

<file path=xl/worksheets/_rels/sheet26.xml.rels><?xml version="1.0" encoding="UTF-8" standalone="yes"?>
<Relationships xmlns="http://schemas.openxmlformats.org/package/2006/relationships"><Relationship Id="rId3" Type="http://schemas.openxmlformats.org/officeDocument/2006/relationships/customProperty" Target="../customProperty53.bin"/><Relationship Id="rId2" Type="http://schemas.openxmlformats.org/officeDocument/2006/relationships/customProperty" Target="../customProperty52.bin"/><Relationship Id="rId1" Type="http://schemas.openxmlformats.org/officeDocument/2006/relationships/customProperty" Target="../customProperty51.bin"/></Relationships>
</file>

<file path=xl/worksheets/_rels/sheet27.xml.rels><?xml version="1.0" encoding="UTF-8" standalone="yes"?>
<Relationships xmlns="http://schemas.openxmlformats.org/package/2006/relationships"><Relationship Id="rId3" Type="http://schemas.openxmlformats.org/officeDocument/2006/relationships/customProperty" Target="../customProperty56.bin"/><Relationship Id="rId2" Type="http://schemas.openxmlformats.org/officeDocument/2006/relationships/customProperty" Target="../customProperty55.bin"/><Relationship Id="rId1" Type="http://schemas.openxmlformats.org/officeDocument/2006/relationships/customProperty" Target="../customProperty54.bin"/></Relationships>
</file>

<file path=xl/worksheets/_rels/sheet28.xml.rels><?xml version="1.0" encoding="UTF-8" standalone="yes"?>
<Relationships xmlns="http://schemas.openxmlformats.org/package/2006/relationships"><Relationship Id="rId2" Type="http://schemas.openxmlformats.org/officeDocument/2006/relationships/customProperty" Target="../customProperty58.bin"/><Relationship Id="rId1" Type="http://schemas.openxmlformats.org/officeDocument/2006/relationships/customProperty" Target="../customProperty57.bin"/></Relationships>
</file>

<file path=xl/worksheets/_rels/sheet29.xml.rels><?xml version="1.0" encoding="UTF-8" standalone="yes"?>
<Relationships xmlns="http://schemas.openxmlformats.org/package/2006/relationships"><Relationship Id="rId2" Type="http://schemas.openxmlformats.org/officeDocument/2006/relationships/customProperty" Target="../customProperty60.bin"/><Relationship Id="rId1" Type="http://schemas.openxmlformats.org/officeDocument/2006/relationships/customProperty" Target="../customProperty59.bin"/></Relationships>
</file>

<file path=xl/worksheets/_rels/sheet30.xml.rels><?xml version="1.0" encoding="UTF-8" standalone="yes"?>
<Relationships xmlns="http://schemas.openxmlformats.org/package/2006/relationships"><Relationship Id="rId2" Type="http://schemas.openxmlformats.org/officeDocument/2006/relationships/customProperty" Target="../customProperty62.bin"/><Relationship Id="rId1" Type="http://schemas.openxmlformats.org/officeDocument/2006/relationships/customProperty" Target="../customProperty61.bin"/></Relationships>
</file>

<file path=xl/worksheets/_rels/sheet31.xml.rels><?xml version="1.0" encoding="UTF-8" standalone="yes"?>
<Relationships xmlns="http://schemas.openxmlformats.org/package/2006/relationships"><Relationship Id="rId2" Type="http://schemas.openxmlformats.org/officeDocument/2006/relationships/customProperty" Target="../customProperty64.bin"/><Relationship Id="rId1" Type="http://schemas.openxmlformats.org/officeDocument/2006/relationships/customProperty" Target="../customProperty63.bin"/></Relationships>
</file>

<file path=xl/worksheets/_rels/sheet32.xml.rels><?xml version="1.0" encoding="UTF-8" standalone="yes"?>
<Relationships xmlns="http://schemas.openxmlformats.org/package/2006/relationships"><Relationship Id="rId2" Type="http://schemas.openxmlformats.org/officeDocument/2006/relationships/customProperty" Target="../customProperty66.bin"/><Relationship Id="rId1" Type="http://schemas.openxmlformats.org/officeDocument/2006/relationships/customProperty" Target="../customProperty65.bin"/></Relationships>
</file>

<file path=xl/worksheets/_rels/sheet33.xml.rels><?xml version="1.0" encoding="UTF-8" standalone="yes"?>
<Relationships xmlns="http://schemas.openxmlformats.org/package/2006/relationships"><Relationship Id="rId2" Type="http://schemas.openxmlformats.org/officeDocument/2006/relationships/customProperty" Target="../customProperty68.bin"/><Relationship Id="rId1" Type="http://schemas.openxmlformats.org/officeDocument/2006/relationships/customProperty" Target="../customProperty67.bin"/></Relationships>
</file>

<file path=xl/worksheets/_rels/sheet34.xml.rels><?xml version="1.0" encoding="UTF-8" standalone="yes"?>
<Relationships xmlns="http://schemas.openxmlformats.org/package/2006/relationships"><Relationship Id="rId2" Type="http://schemas.openxmlformats.org/officeDocument/2006/relationships/customProperty" Target="../customProperty70.bin"/><Relationship Id="rId1" Type="http://schemas.openxmlformats.org/officeDocument/2006/relationships/customProperty" Target="../customProperty69.bin"/></Relationships>
</file>

<file path=xl/worksheets/_rels/sheet35.xml.rels><?xml version="1.0" encoding="UTF-8" standalone="yes"?>
<Relationships xmlns="http://schemas.openxmlformats.org/package/2006/relationships"><Relationship Id="rId2" Type="http://schemas.openxmlformats.org/officeDocument/2006/relationships/customProperty" Target="../customProperty72.bin"/><Relationship Id="rId1" Type="http://schemas.openxmlformats.org/officeDocument/2006/relationships/customProperty" Target="../customProperty71.bin"/></Relationships>
</file>

<file path=xl/worksheets/_rels/sheet36.xml.rels><?xml version="1.0" encoding="UTF-8" standalone="yes"?>
<Relationships xmlns="http://schemas.openxmlformats.org/package/2006/relationships"><Relationship Id="rId2" Type="http://schemas.openxmlformats.org/officeDocument/2006/relationships/customProperty" Target="../customProperty74.bin"/><Relationship Id="rId1" Type="http://schemas.openxmlformats.org/officeDocument/2006/relationships/customProperty" Target="../customProperty73.bin"/></Relationships>
</file>

<file path=xl/worksheets/_rels/sheet37.xml.rels><?xml version="1.0" encoding="UTF-8" standalone="yes"?>
<Relationships xmlns="http://schemas.openxmlformats.org/package/2006/relationships"><Relationship Id="rId2" Type="http://schemas.openxmlformats.org/officeDocument/2006/relationships/customProperty" Target="../customProperty76.bin"/><Relationship Id="rId1" Type="http://schemas.openxmlformats.org/officeDocument/2006/relationships/customProperty" Target="../customProperty75.bin"/></Relationships>
</file>

<file path=xl/worksheets/_rels/sheet38.xml.rels><?xml version="1.0" encoding="UTF-8" standalone="yes"?>
<Relationships xmlns="http://schemas.openxmlformats.org/package/2006/relationships"><Relationship Id="rId2" Type="http://schemas.openxmlformats.org/officeDocument/2006/relationships/customProperty" Target="../customProperty78.bin"/><Relationship Id="rId1" Type="http://schemas.openxmlformats.org/officeDocument/2006/relationships/customProperty" Target="../customProperty77.bin"/></Relationships>
</file>

<file path=xl/worksheets/_rels/sheet39.xml.rels><?xml version="1.0" encoding="UTF-8" standalone="yes"?>
<Relationships xmlns="http://schemas.openxmlformats.org/package/2006/relationships"><Relationship Id="rId2" Type="http://schemas.openxmlformats.org/officeDocument/2006/relationships/customProperty" Target="../customProperty80.bin"/><Relationship Id="rId1" Type="http://schemas.openxmlformats.org/officeDocument/2006/relationships/customProperty" Target="../customProperty79.bin"/></Relationships>
</file>

<file path=xl/worksheets/_rels/sheet40.xml.rels><?xml version="1.0" encoding="UTF-8" standalone="yes"?>
<Relationships xmlns="http://schemas.openxmlformats.org/package/2006/relationships"><Relationship Id="rId2" Type="http://schemas.openxmlformats.org/officeDocument/2006/relationships/customProperty" Target="../customProperty82.bin"/><Relationship Id="rId1" Type="http://schemas.openxmlformats.org/officeDocument/2006/relationships/customProperty" Target="../customProperty81.bin"/></Relationships>
</file>

<file path=xl/worksheets/_rels/sheet41.xml.rels><?xml version="1.0" encoding="UTF-8" standalone="yes"?>
<Relationships xmlns="http://schemas.openxmlformats.org/package/2006/relationships"><Relationship Id="rId2" Type="http://schemas.openxmlformats.org/officeDocument/2006/relationships/customProperty" Target="../customProperty84.bin"/><Relationship Id="rId1" Type="http://schemas.openxmlformats.org/officeDocument/2006/relationships/customProperty" Target="../customProperty83.bin"/></Relationships>
</file>

<file path=xl/worksheets/_rels/sheet42.xml.rels><?xml version="1.0" encoding="UTF-8" standalone="yes"?>
<Relationships xmlns="http://schemas.openxmlformats.org/package/2006/relationships"><Relationship Id="rId2" Type="http://schemas.openxmlformats.org/officeDocument/2006/relationships/customProperty" Target="../customProperty86.bin"/><Relationship Id="rId1" Type="http://schemas.openxmlformats.org/officeDocument/2006/relationships/customProperty" Target="../customProperty85.bin"/></Relationships>
</file>

<file path=xl/worksheets/_rels/sheet43.xml.rels><?xml version="1.0" encoding="UTF-8" standalone="yes"?>
<Relationships xmlns="http://schemas.openxmlformats.org/package/2006/relationships"><Relationship Id="rId2" Type="http://schemas.openxmlformats.org/officeDocument/2006/relationships/customProperty" Target="../customProperty88.bin"/><Relationship Id="rId1" Type="http://schemas.openxmlformats.org/officeDocument/2006/relationships/customProperty" Target="../customProperty87.bin"/></Relationships>
</file>

<file path=xl/worksheets/_rels/sheet44.xml.rels><?xml version="1.0" encoding="UTF-8" standalone="yes"?>
<Relationships xmlns="http://schemas.openxmlformats.org/package/2006/relationships"><Relationship Id="rId2" Type="http://schemas.openxmlformats.org/officeDocument/2006/relationships/customProperty" Target="../customProperty90.bin"/><Relationship Id="rId1" Type="http://schemas.openxmlformats.org/officeDocument/2006/relationships/customProperty" Target="../customProperty89.bin"/></Relationships>
</file>

<file path=xl/worksheets/_rels/sheet45.xml.rels><?xml version="1.0" encoding="UTF-8" standalone="yes"?>
<Relationships xmlns="http://schemas.openxmlformats.org/package/2006/relationships"><Relationship Id="rId2" Type="http://schemas.openxmlformats.org/officeDocument/2006/relationships/customProperty" Target="../customProperty92.bin"/><Relationship Id="rId1" Type="http://schemas.openxmlformats.org/officeDocument/2006/relationships/customProperty" Target="../customProperty91.bin"/></Relationships>
</file>

<file path=xl/worksheets/_rels/sheet46.xml.rels><?xml version="1.0" encoding="UTF-8" standalone="yes"?>
<Relationships xmlns="http://schemas.openxmlformats.org/package/2006/relationships"><Relationship Id="rId2" Type="http://schemas.openxmlformats.org/officeDocument/2006/relationships/customProperty" Target="../customProperty94.bin"/><Relationship Id="rId1" Type="http://schemas.openxmlformats.org/officeDocument/2006/relationships/customProperty" Target="../customProperty93.bin"/></Relationships>
</file>

<file path=xl/worksheets/_rels/sheet47.xml.rels><?xml version="1.0" encoding="UTF-8" standalone="yes"?>
<Relationships xmlns="http://schemas.openxmlformats.org/package/2006/relationships"><Relationship Id="rId2" Type="http://schemas.openxmlformats.org/officeDocument/2006/relationships/customProperty" Target="../customProperty96.bin"/><Relationship Id="rId1" Type="http://schemas.openxmlformats.org/officeDocument/2006/relationships/customProperty" Target="../customProperty95.bin"/></Relationships>
</file>

<file path=xl/worksheets/_rels/sheet48.xml.rels><?xml version="1.0" encoding="UTF-8" standalone="yes"?>
<Relationships xmlns="http://schemas.openxmlformats.org/package/2006/relationships"><Relationship Id="rId1" Type="http://schemas.openxmlformats.org/officeDocument/2006/relationships/customProperty" Target="../customProperty97.bin"/></Relationships>
</file>

<file path=xl/worksheets/_rels/sheet49.xml.rels><?xml version="1.0" encoding="UTF-8" standalone="yes"?>
<Relationships xmlns="http://schemas.openxmlformats.org/package/2006/relationships"><Relationship Id="rId1" Type="http://schemas.openxmlformats.org/officeDocument/2006/relationships/customProperty" Target="../customProperty98.bin"/></Relationships>
</file>

<file path=xl/worksheets/_rels/sheet50.xml.rels><?xml version="1.0" encoding="UTF-8" standalone="yes"?>
<Relationships xmlns="http://schemas.openxmlformats.org/package/2006/relationships"><Relationship Id="rId1" Type="http://schemas.openxmlformats.org/officeDocument/2006/relationships/customProperty" Target="../customProperty99.bin"/></Relationships>
</file>

<file path=xl/worksheets/_rels/sheet51.xml.rels><?xml version="1.0" encoding="UTF-8" standalone="yes"?>
<Relationships xmlns="http://schemas.openxmlformats.org/package/2006/relationships"><Relationship Id="rId1" Type="http://schemas.openxmlformats.org/officeDocument/2006/relationships/customProperty" Target="../customProperty10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51B03-D59C-4DF8-877A-539329C76DFD}">
  <sheetPr codeName="Sheet47"/>
  <dimension ref="A1:J31"/>
  <sheetViews>
    <sheetView workbookViewId="0"/>
  </sheetViews>
  <sheetFormatPr defaultColWidth="11.109375" defaultRowHeight="12.5"/>
  <cols>
    <col min="1" max="3" width="26.5546875" style="296" customWidth="1"/>
    <col min="4" max="4" width="40" style="296" customWidth="1"/>
    <col min="5" max="5" width="26.5546875" style="296" customWidth="1"/>
    <col min="6" max="6" width="51" style="296" customWidth="1"/>
    <col min="7" max="7" width="38.77734375" style="296" customWidth="1"/>
    <col min="8" max="8" width="37.5546875" style="296" customWidth="1"/>
    <col min="9" max="21" width="26.5546875" style="296" customWidth="1"/>
    <col min="22" max="16384" width="11.109375" style="296"/>
  </cols>
  <sheetData>
    <row r="1" spans="1:10" ht="18">
      <c r="A1" s="294" t="s">
        <v>352</v>
      </c>
      <c r="B1" s="295"/>
    </row>
    <row r="2" spans="1:10" ht="18">
      <c r="B2" s="295"/>
    </row>
    <row r="3" spans="1:10">
      <c r="B3" s="296" t="s">
        <v>353</v>
      </c>
      <c r="G3" s="296" t="s">
        <v>354</v>
      </c>
    </row>
    <row r="4" spans="1:10">
      <c r="B4" s="296" t="s">
        <v>355</v>
      </c>
      <c r="C4" s="296" t="s">
        <v>356</v>
      </c>
      <c r="D4" s="296" t="s">
        <v>357</v>
      </c>
      <c r="E4" s="296" t="s">
        <v>358</v>
      </c>
      <c r="F4" s="296" t="s">
        <v>359</v>
      </c>
      <c r="G4" s="296" t="s">
        <v>360</v>
      </c>
      <c r="H4" s="296" t="s">
        <v>361</v>
      </c>
    </row>
    <row r="5" spans="1:10">
      <c r="A5" s="296" t="s">
        <v>362</v>
      </c>
      <c r="B5" s="296">
        <v>30</v>
      </c>
      <c r="C5" s="296">
        <v>110</v>
      </c>
      <c r="D5" s="296">
        <v>1340</v>
      </c>
      <c r="E5" s="296">
        <v>350</v>
      </c>
      <c r="F5" s="296" t="s">
        <v>363</v>
      </c>
    </row>
    <row r="6" spans="1:10">
      <c r="A6" s="296" t="s">
        <v>364</v>
      </c>
      <c r="B6" s="296">
        <f>B5</f>
        <v>30</v>
      </c>
      <c r="C6" s="296">
        <f>C5</f>
        <v>110</v>
      </c>
      <c r="D6" s="296">
        <f>D5</f>
        <v>1340</v>
      </c>
      <c r="E6" s="296">
        <f>IF(G6="Hide",30,E5)</f>
        <v>350</v>
      </c>
      <c r="F6" s="296" t="s">
        <v>363</v>
      </c>
      <c r="G6" s="296" t="s">
        <v>360</v>
      </c>
    </row>
    <row r="7" spans="1:10" s="297" customFormat="1"/>
    <row r="8" spans="1:10">
      <c r="B8" s="296" t="s">
        <v>365</v>
      </c>
      <c r="G8" s="296" t="s">
        <v>366</v>
      </c>
    </row>
    <row r="9" spans="1:10">
      <c r="B9" s="296" t="s">
        <v>355</v>
      </c>
      <c r="C9" s="296" t="s">
        <v>356</v>
      </c>
      <c r="D9" s="296" t="s">
        <v>357</v>
      </c>
      <c r="E9" s="296" t="s">
        <v>358</v>
      </c>
      <c r="F9" s="296" t="s">
        <v>359</v>
      </c>
      <c r="G9" s="296" t="s">
        <v>360</v>
      </c>
      <c r="H9" s="296" t="s">
        <v>361</v>
      </c>
    </row>
    <row r="10" spans="1:10">
      <c r="A10" s="296" t="s">
        <v>367</v>
      </c>
      <c r="C10" s="296">
        <v>20</v>
      </c>
    </row>
    <row r="11" spans="1:10">
      <c r="A11" s="296" t="s">
        <v>362</v>
      </c>
      <c r="B11" s="296">
        <v>30</v>
      </c>
      <c r="C11" s="296">
        <f>C6+E6+C10</f>
        <v>480</v>
      </c>
      <c r="D11" s="296">
        <v>1340</v>
      </c>
      <c r="E11" s="296">
        <v>1080</v>
      </c>
      <c r="F11" s="296" t="s">
        <v>368</v>
      </c>
      <c r="G11" s="296" t="s">
        <v>360</v>
      </c>
    </row>
    <row r="12" spans="1:10">
      <c r="A12" s="296" t="s">
        <v>364</v>
      </c>
      <c r="B12" s="296">
        <f>B11</f>
        <v>30</v>
      </c>
      <c r="C12" s="296">
        <f>C11</f>
        <v>480</v>
      </c>
      <c r="D12" s="296">
        <f>D11</f>
        <v>1340</v>
      </c>
      <c r="E12" s="296">
        <f>E11</f>
        <v>1080</v>
      </c>
      <c r="F12" s="296" t="s">
        <v>363</v>
      </c>
    </row>
    <row r="13" spans="1:10" s="297" customFormat="1"/>
    <row r="14" spans="1:10">
      <c r="B14" s="296" t="s">
        <v>369</v>
      </c>
      <c r="G14" s="296" t="s">
        <v>370</v>
      </c>
      <c r="I14" s="296" t="s">
        <v>371</v>
      </c>
    </row>
    <row r="15" spans="1:10">
      <c r="B15" s="296" t="s">
        <v>355</v>
      </c>
      <c r="C15" s="296" t="s">
        <v>356</v>
      </c>
      <c r="D15" s="296" t="s">
        <v>357</v>
      </c>
      <c r="E15" s="296" t="s">
        <v>358</v>
      </c>
      <c r="F15" s="296" t="s">
        <v>359</v>
      </c>
      <c r="G15" s="296" t="s">
        <v>360</v>
      </c>
      <c r="H15" s="296" t="s">
        <v>361</v>
      </c>
      <c r="I15" s="296" t="s">
        <v>372</v>
      </c>
      <c r="J15" s="296" t="s">
        <v>373</v>
      </c>
    </row>
    <row r="16" spans="1:10">
      <c r="A16" s="296" t="s">
        <v>367</v>
      </c>
      <c r="C16" s="296">
        <v>20</v>
      </c>
    </row>
    <row r="17" spans="1:9">
      <c r="A17" s="296" t="s">
        <v>362</v>
      </c>
      <c r="B17" s="296">
        <v>30</v>
      </c>
      <c r="C17" s="296">
        <f>C12+E12+C16</f>
        <v>1580</v>
      </c>
      <c r="D17" s="296">
        <v>1340</v>
      </c>
      <c r="E17" s="296">
        <v>1200</v>
      </c>
      <c r="F17" s="296" t="s">
        <v>368</v>
      </c>
      <c r="G17" s="296" t="s">
        <v>361</v>
      </c>
      <c r="I17" s="296" t="s">
        <v>372</v>
      </c>
    </row>
    <row r="18" spans="1:9">
      <c r="A18" s="296" t="s">
        <v>364</v>
      </c>
      <c r="B18" s="296">
        <f>B17</f>
        <v>30</v>
      </c>
      <c r="C18" s="296">
        <f>C17</f>
        <v>1580</v>
      </c>
      <c r="D18" s="296">
        <f>D17</f>
        <v>1340</v>
      </c>
      <c r="E18" s="296">
        <f>IF(G17="Hide",30,E17)</f>
        <v>30</v>
      </c>
      <c r="F18" s="296" t="s">
        <v>363</v>
      </c>
    </row>
    <row r="19" spans="1:9" s="297" customFormat="1"/>
    <row r="20" spans="1:9">
      <c r="B20" s="296" t="s">
        <v>374</v>
      </c>
    </row>
    <row r="21" spans="1:9">
      <c r="B21" s="296" t="s">
        <v>355</v>
      </c>
      <c r="C21" s="296" t="s">
        <v>356</v>
      </c>
      <c r="D21" s="296" t="s">
        <v>357</v>
      </c>
      <c r="E21" s="296" t="s">
        <v>358</v>
      </c>
    </row>
    <row r="22" spans="1:9">
      <c r="A22" s="296" t="s">
        <v>367</v>
      </c>
      <c r="C22" s="296">
        <v>50</v>
      </c>
    </row>
    <row r="23" spans="1:9">
      <c r="A23" s="296" t="s">
        <v>362</v>
      </c>
      <c r="B23" s="296">
        <v>1440</v>
      </c>
      <c r="C23" s="296">
        <f>C18+E18+C22</f>
        <v>1660</v>
      </c>
    </row>
    <row r="24" spans="1:9">
      <c r="A24" s="296" t="s">
        <v>364</v>
      </c>
    </row>
    <row r="29" spans="1:9">
      <c r="A29" s="294" t="s">
        <v>375</v>
      </c>
    </row>
    <row r="30" spans="1:9">
      <c r="B30" s="296" t="s">
        <v>376</v>
      </c>
    </row>
    <row r="31" spans="1:9">
      <c r="A31" s="296" t="s">
        <v>377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0A13F-4F43-43E4-AF01-1B69F10BB3E2}">
  <sheetPr codeName="Sheet48"/>
  <dimension ref="C1:M65"/>
  <sheetViews>
    <sheetView workbookViewId="0"/>
  </sheetViews>
  <sheetFormatPr defaultColWidth="11.109375" defaultRowHeight="12.5"/>
  <cols>
    <col min="1" max="1" width="11.109375" style="296"/>
    <col min="2" max="2" width="24.109375" style="296" customWidth="1"/>
    <col min="3" max="3" width="40" style="296" customWidth="1"/>
    <col min="4" max="4" width="31.44140625" style="296" customWidth="1"/>
    <col min="5" max="5" width="25.33203125" style="296" customWidth="1"/>
    <col min="6" max="6" width="11.109375" style="296"/>
    <col min="7" max="7" width="46.109375" style="296" customWidth="1"/>
    <col min="8" max="8" width="52.21875" style="296" customWidth="1"/>
    <col min="9" max="9" width="18" style="296" customWidth="1"/>
    <col min="10" max="11" width="11.109375" style="296"/>
    <col min="12" max="12" width="33.88671875" style="296" customWidth="1"/>
    <col min="13" max="16" width="11.109375" style="296"/>
    <col min="17" max="18" width="10.6640625" style="296" customWidth="1"/>
    <col min="19" max="19" width="19.21875" style="296" customWidth="1"/>
    <col min="20" max="16384" width="11.109375" style="296"/>
  </cols>
  <sheetData>
    <row r="1" spans="3:13" ht="18">
      <c r="C1" s="298" t="s">
        <v>378</v>
      </c>
      <c r="D1" s="298" t="s">
        <v>379</v>
      </c>
      <c r="E1" s="298" t="s">
        <v>380</v>
      </c>
      <c r="H1" s="298" t="s">
        <v>381</v>
      </c>
      <c r="L1" s="298" t="s">
        <v>382</v>
      </c>
    </row>
    <row r="2" spans="3:13" ht="17" customHeight="1">
      <c r="C2" s="296" t="s">
        <v>383</v>
      </c>
      <c r="D2" s="296" t="s">
        <v>384</v>
      </c>
      <c r="E2" s="296" t="s">
        <v>385</v>
      </c>
      <c r="H2" s="296" t="s">
        <v>386</v>
      </c>
    </row>
    <row r="3" spans="3:13">
      <c r="C3" s="296" t="s">
        <v>387</v>
      </c>
      <c r="D3" s="299">
        <v>0.3</v>
      </c>
      <c r="H3" s="300" t="s">
        <v>257</v>
      </c>
      <c r="I3" s="301">
        <f>D15</f>
        <v>0.9</v>
      </c>
      <c r="J3" s="300" t="s">
        <v>208</v>
      </c>
    </row>
    <row r="4" spans="3:13">
      <c r="C4" s="296" t="s">
        <v>388</v>
      </c>
      <c r="D4" s="299">
        <v>6</v>
      </c>
      <c r="H4" s="302" t="s">
        <v>185</v>
      </c>
      <c r="I4" s="303">
        <f>D10</f>
        <v>500</v>
      </c>
      <c r="J4" s="302" t="s">
        <v>123</v>
      </c>
    </row>
    <row r="5" spans="3:13">
      <c r="C5" s="296" t="s">
        <v>389</v>
      </c>
      <c r="D5" s="299">
        <v>35</v>
      </c>
      <c r="H5" s="304" t="s">
        <v>70</v>
      </c>
      <c r="I5" s="301">
        <f>D14</f>
        <v>1</v>
      </c>
      <c r="J5" s="304" t="s">
        <v>208</v>
      </c>
    </row>
    <row r="6" spans="3:13" ht="18">
      <c r="C6" s="296" t="s">
        <v>390</v>
      </c>
      <c r="D6" s="299">
        <v>5000</v>
      </c>
      <c r="H6" s="302" t="s">
        <v>209</v>
      </c>
      <c r="I6" s="303">
        <v>1</v>
      </c>
      <c r="J6" s="302"/>
      <c r="L6" s="298" t="s">
        <v>391</v>
      </c>
    </row>
    <row r="7" spans="3:13">
      <c r="C7" s="296" t="s">
        <v>392</v>
      </c>
      <c r="D7" s="299">
        <v>1000</v>
      </c>
      <c r="H7" s="302" t="s">
        <v>186</v>
      </c>
      <c r="I7" s="303"/>
      <c r="J7" s="302" t="s">
        <v>123</v>
      </c>
    </row>
    <row r="8" spans="3:13" ht="18">
      <c r="H8" s="302" t="s">
        <v>313</v>
      </c>
      <c r="I8" s="303">
        <f>D11</f>
        <v>2</v>
      </c>
      <c r="J8" s="302" t="s">
        <v>71</v>
      </c>
      <c r="L8" s="298" t="s">
        <v>71</v>
      </c>
      <c r="M8" s="298" t="s">
        <v>393</v>
      </c>
    </row>
    <row r="9" spans="3:13">
      <c r="C9" s="296" t="s">
        <v>394</v>
      </c>
      <c r="D9" s="299"/>
      <c r="H9" s="302" t="s">
        <v>275</v>
      </c>
      <c r="I9" s="303">
        <f>D12</f>
        <v>35</v>
      </c>
      <c r="J9" s="302" t="s">
        <v>258</v>
      </c>
      <c r="L9" s="296" t="s">
        <v>395</v>
      </c>
      <c r="M9" s="296">
        <v>2023</v>
      </c>
    </row>
    <row r="10" spans="3:13">
      <c r="C10" s="296" t="s">
        <v>396</v>
      </c>
      <c r="D10" s="299">
        <v>500</v>
      </c>
      <c r="H10" s="302" t="s">
        <v>276</v>
      </c>
      <c r="I10" s="303">
        <f>D13</f>
        <v>24</v>
      </c>
      <c r="J10" s="302" t="s">
        <v>71</v>
      </c>
      <c r="L10" s="296" t="s">
        <v>397</v>
      </c>
      <c r="M10" s="296">
        <v>2024</v>
      </c>
    </row>
    <row r="11" spans="3:13" ht="15" customHeight="1">
      <c r="C11" s="296" t="s">
        <v>398</v>
      </c>
      <c r="D11" s="299">
        <v>2</v>
      </c>
      <c r="H11" s="302" t="s">
        <v>3</v>
      </c>
      <c r="I11" s="303">
        <v>12</v>
      </c>
      <c r="J11" s="302" t="s">
        <v>71</v>
      </c>
      <c r="L11" s="296" t="s">
        <v>399</v>
      </c>
      <c r="M11" s="296">
        <v>2025</v>
      </c>
    </row>
    <row r="12" spans="3:13" ht="19" customHeight="1">
      <c r="C12" s="296" t="s">
        <v>400</v>
      </c>
      <c r="D12" s="299">
        <v>35</v>
      </c>
      <c r="L12" s="296" t="s">
        <v>401</v>
      </c>
      <c r="M12" s="296">
        <v>2026</v>
      </c>
    </row>
    <row r="13" spans="3:13">
      <c r="C13" s="296" t="s">
        <v>402</v>
      </c>
      <c r="D13" s="299">
        <v>24</v>
      </c>
      <c r="L13" s="296" t="s">
        <v>403</v>
      </c>
      <c r="M13" s="296">
        <v>2027</v>
      </c>
    </row>
    <row r="14" spans="3:13">
      <c r="C14" s="296" t="s">
        <v>404</v>
      </c>
      <c r="D14" s="299">
        <v>1</v>
      </c>
      <c r="H14" s="302" t="s">
        <v>99</v>
      </c>
      <c r="I14" s="303">
        <f>D18</f>
        <v>25000</v>
      </c>
      <c r="J14" s="302" t="s">
        <v>258</v>
      </c>
      <c r="L14" s="296" t="s">
        <v>405</v>
      </c>
      <c r="M14" s="296">
        <v>2028</v>
      </c>
    </row>
    <row r="15" spans="3:13">
      <c r="C15" s="296" t="s">
        <v>406</v>
      </c>
      <c r="D15" s="299">
        <v>0.9</v>
      </c>
      <c r="H15" s="304" t="s">
        <v>334</v>
      </c>
      <c r="I15" s="301">
        <f>D19</f>
        <v>0.1</v>
      </c>
      <c r="J15" s="304" t="s">
        <v>208</v>
      </c>
      <c r="L15" s="296" t="s">
        <v>407</v>
      </c>
    </row>
    <row r="16" spans="3:13">
      <c r="H16" s="302" t="s">
        <v>314</v>
      </c>
      <c r="I16" s="303">
        <v>3</v>
      </c>
      <c r="J16" s="302" t="s">
        <v>71</v>
      </c>
      <c r="L16" s="296" t="s">
        <v>408</v>
      </c>
    </row>
    <row r="17" spans="3:12">
      <c r="C17" s="296" t="s">
        <v>409</v>
      </c>
      <c r="D17" s="299"/>
      <c r="H17" s="304" t="s">
        <v>315</v>
      </c>
      <c r="I17" s="301">
        <f>D20</f>
        <v>0.05</v>
      </c>
      <c r="J17" s="304" t="s">
        <v>208</v>
      </c>
      <c r="L17" s="296" t="s">
        <v>410</v>
      </c>
    </row>
    <row r="18" spans="3:12">
      <c r="C18" s="296" t="s">
        <v>411</v>
      </c>
      <c r="D18" s="299">
        <v>25000</v>
      </c>
      <c r="L18" s="296" t="s">
        <v>412</v>
      </c>
    </row>
    <row r="19" spans="3:12">
      <c r="C19" s="296" t="s">
        <v>413</v>
      </c>
      <c r="D19" s="299">
        <v>0.1</v>
      </c>
      <c r="L19" s="296" t="s">
        <v>414</v>
      </c>
    </row>
    <row r="20" spans="3:12">
      <c r="C20" s="296" t="s">
        <v>415</v>
      </c>
      <c r="D20" s="299">
        <v>0.05</v>
      </c>
      <c r="H20" s="302" t="s">
        <v>72</v>
      </c>
      <c r="I20" s="303">
        <f>D7</f>
        <v>1000</v>
      </c>
      <c r="J20" s="302" t="s">
        <v>123</v>
      </c>
      <c r="L20" s="296" t="s">
        <v>416</v>
      </c>
    </row>
    <row r="21" spans="3:12">
      <c r="H21" s="304" t="s">
        <v>46</v>
      </c>
      <c r="I21" s="301">
        <f>D3</f>
        <v>0.3</v>
      </c>
      <c r="J21" s="304" t="s">
        <v>208</v>
      </c>
    </row>
    <row r="22" spans="3:12">
      <c r="H22" s="302" t="s">
        <v>47</v>
      </c>
      <c r="I22" s="303">
        <f>D4</f>
        <v>6</v>
      </c>
      <c r="J22" s="302" t="s">
        <v>71</v>
      </c>
    </row>
    <row r="23" spans="3:12">
      <c r="H23" s="302" t="s">
        <v>210</v>
      </c>
      <c r="I23" s="303">
        <f>D5</f>
        <v>35</v>
      </c>
      <c r="J23" s="302" t="s">
        <v>258</v>
      </c>
    </row>
    <row r="24" spans="3:12">
      <c r="H24" s="302" t="s">
        <v>293</v>
      </c>
      <c r="I24" s="303">
        <f>D6</f>
        <v>5000</v>
      </c>
      <c r="J24" s="302" t="s">
        <v>123</v>
      </c>
    </row>
    <row r="27" spans="3:12">
      <c r="H27" s="302" t="s">
        <v>335</v>
      </c>
      <c r="I27" s="303"/>
      <c r="J27" s="302" t="s">
        <v>123</v>
      </c>
    </row>
    <row r="28" spans="3:12">
      <c r="E28" s="296" t="s">
        <v>417</v>
      </c>
      <c r="H28" s="302" t="s">
        <v>294</v>
      </c>
      <c r="I28" s="303"/>
      <c r="J28" s="302" t="s">
        <v>123</v>
      </c>
    </row>
    <row r="29" spans="3:12">
      <c r="C29" s="296" t="s">
        <v>418</v>
      </c>
      <c r="D29" s="305" t="s">
        <v>419</v>
      </c>
      <c r="E29" s="306">
        <f>IF(D29="unchecked",0,DATE(D31,D30,"01"))</f>
        <v>0</v>
      </c>
      <c r="H29" s="302" t="s">
        <v>163</v>
      </c>
      <c r="I29" s="303"/>
      <c r="J29" s="302" t="s">
        <v>123</v>
      </c>
    </row>
    <row r="30" spans="3:12">
      <c r="C30" s="296" t="s">
        <v>420</v>
      </c>
      <c r="D30" s="305">
        <v>5</v>
      </c>
    </row>
    <row r="31" spans="3:12">
      <c r="C31" s="296" t="s">
        <v>421</v>
      </c>
      <c r="D31" s="305">
        <v>2023</v>
      </c>
      <c r="E31" s="296" t="s">
        <v>422</v>
      </c>
    </row>
    <row r="32" spans="3:12">
      <c r="E32" s="306">
        <f>IF(D29="unchecked",0,DATE(D34,D33,1))</f>
        <v>0</v>
      </c>
      <c r="H32" s="302" t="s">
        <v>336</v>
      </c>
      <c r="I32" s="303"/>
      <c r="J32" s="302" t="s">
        <v>258</v>
      </c>
    </row>
    <row r="33" spans="3:12">
      <c r="C33" s="296" t="s">
        <v>423</v>
      </c>
      <c r="D33" s="305">
        <v>4</v>
      </c>
      <c r="H33" s="302" t="s">
        <v>164</v>
      </c>
      <c r="I33" s="303"/>
      <c r="J33" s="302" t="s">
        <v>258</v>
      </c>
    </row>
    <row r="34" spans="3:12">
      <c r="C34" s="296" t="s">
        <v>424</v>
      </c>
      <c r="D34" s="305">
        <v>2028</v>
      </c>
      <c r="H34" s="302" t="s">
        <v>187</v>
      </c>
      <c r="I34" s="303"/>
      <c r="J34" s="302" t="s">
        <v>258</v>
      </c>
    </row>
    <row r="35" spans="3:12">
      <c r="E35" s="296" t="s">
        <v>417</v>
      </c>
      <c r="H35" s="302" t="s">
        <v>5</v>
      </c>
      <c r="I35" s="303"/>
      <c r="J35" s="302" t="s">
        <v>258</v>
      </c>
    </row>
    <row r="36" spans="3:12">
      <c r="C36" s="296" t="s">
        <v>425</v>
      </c>
      <c r="D36" s="305" t="s">
        <v>419</v>
      </c>
      <c r="E36" s="306">
        <f>IF(D36="unchecked",0,DATE(D38,D37,"01"))</f>
        <v>0</v>
      </c>
      <c r="H36" s="302" t="s">
        <v>124</v>
      </c>
      <c r="I36" s="303"/>
      <c r="J36" s="302" t="s">
        <v>258</v>
      </c>
    </row>
    <row r="37" spans="3:12">
      <c r="C37" s="296" t="s">
        <v>426</v>
      </c>
      <c r="D37" s="305">
        <v>5</v>
      </c>
      <c r="H37" s="302" t="s">
        <v>234</v>
      </c>
      <c r="I37" s="303"/>
      <c r="J37" s="302" t="s">
        <v>258</v>
      </c>
    </row>
    <row r="38" spans="3:12">
      <c r="C38" s="296" t="s">
        <v>427</v>
      </c>
      <c r="D38" s="305">
        <v>2023</v>
      </c>
      <c r="E38" s="296" t="s">
        <v>422</v>
      </c>
      <c r="H38" s="302" t="s">
        <v>73</v>
      </c>
      <c r="I38" s="303"/>
      <c r="J38" s="302" t="s">
        <v>258</v>
      </c>
    </row>
    <row r="39" spans="3:12">
      <c r="E39" s="306">
        <f>IF(D36="unchecked",0,DATE(D41,D40,1))</f>
        <v>0</v>
      </c>
    </row>
    <row r="40" spans="3:12" ht="18">
      <c r="C40" s="296" t="s">
        <v>428</v>
      </c>
      <c r="D40" s="305">
        <v>4</v>
      </c>
      <c r="L40" s="298" t="s">
        <v>429</v>
      </c>
    </row>
    <row r="41" spans="3:12">
      <c r="C41" s="296" t="s">
        <v>430</v>
      </c>
      <c r="D41" s="305">
        <v>2028</v>
      </c>
      <c r="H41" s="302" t="s">
        <v>277</v>
      </c>
      <c r="I41" s="303">
        <v>30</v>
      </c>
      <c r="J41" s="302" t="s">
        <v>125</v>
      </c>
      <c r="L41" s="296" t="s">
        <v>372</v>
      </c>
    </row>
    <row r="42" spans="3:12">
      <c r="E42" s="296" t="s">
        <v>417</v>
      </c>
      <c r="H42" s="302" t="s">
        <v>295</v>
      </c>
      <c r="I42" s="303">
        <v>360</v>
      </c>
      <c r="J42" s="302" t="s">
        <v>125</v>
      </c>
      <c r="L42" s="296" t="s">
        <v>431</v>
      </c>
    </row>
    <row r="43" spans="3:12">
      <c r="C43" s="296" t="s">
        <v>432</v>
      </c>
      <c r="D43" s="305" t="s">
        <v>419</v>
      </c>
      <c r="E43" s="306">
        <f>IF(D43="unchecked",0,DATE(D45,D44,"01"))</f>
        <v>0</v>
      </c>
      <c r="L43" s="296" t="s">
        <v>433</v>
      </c>
    </row>
    <row r="44" spans="3:12">
      <c r="C44" s="296" t="s">
        <v>434</v>
      </c>
      <c r="D44" s="305">
        <v>5</v>
      </c>
      <c r="L44" s="296" t="s">
        <v>435</v>
      </c>
    </row>
    <row r="45" spans="3:12">
      <c r="C45" s="296" t="s">
        <v>436</v>
      </c>
      <c r="D45" s="305">
        <v>2023</v>
      </c>
      <c r="E45" s="296" t="s">
        <v>422</v>
      </c>
      <c r="H45" s="307" t="s">
        <v>259</v>
      </c>
      <c r="I45" s="303">
        <f>E29</f>
        <v>0</v>
      </c>
      <c r="J45" s="307" t="s">
        <v>213</v>
      </c>
      <c r="L45" s="296" t="s">
        <v>437</v>
      </c>
    </row>
    <row r="46" spans="3:12">
      <c r="E46" s="306">
        <f>IF(D43="unchecked",0,DATE(D48,D47,1))</f>
        <v>0</v>
      </c>
      <c r="H46" s="307" t="s">
        <v>48</v>
      </c>
      <c r="I46" s="303">
        <f>E32</f>
        <v>0</v>
      </c>
      <c r="J46" s="307" t="s">
        <v>213</v>
      </c>
    </row>
    <row r="47" spans="3:12">
      <c r="C47" s="296" t="s">
        <v>438</v>
      </c>
      <c r="D47" s="305">
        <v>4</v>
      </c>
      <c r="H47" s="304" t="s">
        <v>316</v>
      </c>
      <c r="I47" s="308">
        <f>D51</f>
        <v>0.9</v>
      </c>
      <c r="J47" s="304" t="s">
        <v>208</v>
      </c>
    </row>
    <row r="48" spans="3:12">
      <c r="C48" s="296" t="s">
        <v>439</v>
      </c>
      <c r="D48" s="305">
        <v>2028</v>
      </c>
      <c r="H48" s="304" t="s">
        <v>27</v>
      </c>
      <c r="I48" s="308">
        <f>D50</f>
        <v>8.5000000000000006E-2</v>
      </c>
      <c r="J48" s="304" t="s">
        <v>208</v>
      </c>
    </row>
    <row r="49" spans="3:10">
      <c r="E49" s="309"/>
      <c r="H49" s="302" t="s">
        <v>214</v>
      </c>
      <c r="I49" s="303"/>
      <c r="J49" s="302" t="s">
        <v>258</v>
      </c>
    </row>
    <row r="50" spans="3:10">
      <c r="C50" s="296" t="s">
        <v>440</v>
      </c>
      <c r="D50" s="310">
        <v>8.5000000000000006E-2</v>
      </c>
    </row>
    <row r="51" spans="3:10">
      <c r="C51" s="296" t="s">
        <v>441</v>
      </c>
      <c r="D51" s="310">
        <v>0.9</v>
      </c>
    </row>
    <row r="52" spans="3:10">
      <c r="D52" s="311"/>
      <c r="H52" s="307" t="s">
        <v>442</v>
      </c>
      <c r="I52" s="303">
        <f>E39</f>
        <v>0</v>
      </c>
      <c r="J52" s="307" t="s">
        <v>213</v>
      </c>
    </row>
    <row r="53" spans="3:10">
      <c r="C53" s="296" t="s">
        <v>443</v>
      </c>
      <c r="D53" s="310">
        <v>0.08</v>
      </c>
      <c r="H53" s="307" t="s">
        <v>444</v>
      </c>
      <c r="I53" s="303">
        <f>E36</f>
        <v>0</v>
      </c>
      <c r="J53" s="307" t="s">
        <v>213</v>
      </c>
    </row>
    <row r="54" spans="3:10">
      <c r="C54" s="296" t="s">
        <v>445</v>
      </c>
      <c r="D54" s="310">
        <v>0.8</v>
      </c>
      <c r="H54" s="302" t="s">
        <v>446</v>
      </c>
      <c r="I54" s="303"/>
      <c r="J54" s="302" t="s">
        <v>258</v>
      </c>
    </row>
    <row r="55" spans="3:10">
      <c r="D55" s="311"/>
      <c r="H55" s="304" t="s">
        <v>50</v>
      </c>
      <c r="I55" s="301">
        <f>D53</f>
        <v>0.08</v>
      </c>
      <c r="J55" s="304" t="s">
        <v>208</v>
      </c>
    </row>
    <row r="56" spans="3:10">
      <c r="C56" s="296" t="s">
        <v>447</v>
      </c>
      <c r="D56" s="310">
        <v>0.08</v>
      </c>
      <c r="H56" s="304" t="s">
        <v>448</v>
      </c>
      <c r="I56" s="301">
        <f>D54</f>
        <v>0.8</v>
      </c>
      <c r="J56" s="304" t="s">
        <v>208</v>
      </c>
    </row>
    <row r="57" spans="3:10">
      <c r="C57" s="296" t="s">
        <v>449</v>
      </c>
      <c r="D57" s="310">
        <v>1</v>
      </c>
    </row>
    <row r="59" spans="3:10">
      <c r="H59" s="307" t="s">
        <v>297</v>
      </c>
      <c r="I59" s="312">
        <f>E46</f>
        <v>0</v>
      </c>
    </row>
    <row r="60" spans="3:10">
      <c r="H60" s="307" t="s">
        <v>279</v>
      </c>
      <c r="I60" s="312">
        <f>E43</f>
        <v>0</v>
      </c>
    </row>
    <row r="61" spans="3:10">
      <c r="H61" s="304" t="s">
        <v>50</v>
      </c>
      <c r="I61" s="308">
        <f>D56</f>
        <v>0.08</v>
      </c>
    </row>
    <row r="62" spans="3:10">
      <c r="H62" s="302" t="s">
        <v>101</v>
      </c>
      <c r="I62" s="303">
        <v>24</v>
      </c>
    </row>
    <row r="63" spans="3:10">
      <c r="H63" s="304" t="s">
        <v>51</v>
      </c>
      <c r="I63" s="308">
        <f>D57</f>
        <v>1</v>
      </c>
      <c r="J63" s="302"/>
    </row>
    <row r="64" spans="3:10">
      <c r="H64" s="302" t="s">
        <v>189</v>
      </c>
      <c r="I64" s="303" t="e">
        <f>IF(INDEX(M64:AA64,$I$4)="",INDEX(M64:AA64,$I$6),INDEX(M64:AA64,$I$4))</f>
        <v>#REF!</v>
      </c>
      <c r="J64" s="302"/>
    </row>
    <row r="65" spans="8:10">
      <c r="H65" s="307"/>
      <c r="I65" s="313"/>
      <c r="J65" s="30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326A4-DDFA-4157-87CA-B7769181C155}">
  <sheetPr codeName="Sheet49"/>
  <dimension ref="A3:F30"/>
  <sheetViews>
    <sheetView workbookViewId="0"/>
  </sheetViews>
  <sheetFormatPr defaultColWidth="11.109375" defaultRowHeight="12.5"/>
  <cols>
    <col min="1" max="1" width="16.77734375" style="296" customWidth="1"/>
    <col min="2" max="2" width="11.88671875" style="296" customWidth="1"/>
    <col min="3" max="3" width="27.77734375" style="296" customWidth="1"/>
    <col min="4" max="4" width="21.6640625" style="296" customWidth="1"/>
    <col min="5" max="5" width="92.5546875" style="296" customWidth="1"/>
    <col min="6" max="21" width="11.88671875" style="296" customWidth="1"/>
    <col min="22" max="16384" width="11.109375" style="296"/>
  </cols>
  <sheetData>
    <row r="3" spans="1:6">
      <c r="F3" s="296" t="s">
        <v>450</v>
      </c>
    </row>
    <row r="4" spans="1:6" ht="18">
      <c r="D4" s="298" t="s">
        <v>451</v>
      </c>
      <c r="E4" s="296" t="s">
        <v>431</v>
      </c>
      <c r="F4" s="314" t="e">
        <f ca="1">_xludf.SWITCH([1]SQRChartBindings!E4,"Year 1 / 2",0,"Year 2 / 3",12,"Year 3 / 4",24,"Year 4 / 5",36,0)</f>
        <v>#NAME?</v>
      </c>
    </row>
    <row r="6" spans="1:6">
      <c r="A6" s="296" t="s">
        <v>452</v>
      </c>
      <c r="B6" s="296">
        <v>2</v>
      </c>
      <c r="C6" s="296" t="s">
        <v>453</v>
      </c>
      <c r="D6" s="296" t="s">
        <v>454</v>
      </c>
      <c r="E6" s="296" t="e">
        <f ca="1">OFFSET([2]SQRMonthly!D2,0,SQRChartBindings!F4,1,24)</f>
        <v>#NAME?</v>
      </c>
      <c r="F6" s="296" t="s">
        <v>455</v>
      </c>
    </row>
    <row r="7" spans="1:6">
      <c r="A7" s="296" t="s">
        <v>456</v>
      </c>
      <c r="B7" s="296">
        <v>11</v>
      </c>
      <c r="D7" s="296" t="s">
        <v>457</v>
      </c>
      <c r="F7" s="296" t="s">
        <v>455</v>
      </c>
    </row>
    <row r="8" spans="1:6">
      <c r="A8" s="296" t="s">
        <v>456</v>
      </c>
      <c r="B8" s="296">
        <v>17</v>
      </c>
      <c r="D8" s="296" t="s">
        <v>458</v>
      </c>
      <c r="F8" s="296" t="s">
        <v>455</v>
      </c>
    </row>
    <row r="9" spans="1:6">
      <c r="A9" s="296" t="s">
        <v>456</v>
      </c>
      <c r="B9" s="296">
        <v>16</v>
      </c>
      <c r="D9" s="296" t="s">
        <v>459</v>
      </c>
      <c r="F9" s="296" t="s">
        <v>455</v>
      </c>
    </row>
    <row r="10" spans="1:6">
      <c r="A10" s="296" t="s">
        <v>456</v>
      </c>
      <c r="B10" s="296">
        <v>18</v>
      </c>
      <c r="D10" s="296" t="s">
        <v>460</v>
      </c>
    </row>
    <row r="12" spans="1:6">
      <c r="A12" s="296" t="s">
        <v>461</v>
      </c>
      <c r="B12" s="296">
        <v>8</v>
      </c>
      <c r="D12" s="296" t="s">
        <v>173</v>
      </c>
      <c r="F12" s="296" t="s">
        <v>455</v>
      </c>
    </row>
    <row r="13" spans="1:6">
      <c r="A13" s="296" t="s">
        <v>461</v>
      </c>
      <c r="B13" s="296">
        <v>11</v>
      </c>
      <c r="D13" s="296" t="s">
        <v>179</v>
      </c>
      <c r="F13" s="296" t="s">
        <v>455</v>
      </c>
    </row>
    <row r="14" spans="1:6">
      <c r="A14" s="296" t="s">
        <v>461</v>
      </c>
      <c r="B14" s="296">
        <v>14</v>
      </c>
      <c r="D14" s="296" t="s">
        <v>63</v>
      </c>
      <c r="F14" s="296" t="s">
        <v>455</v>
      </c>
    </row>
    <row r="15" spans="1:6">
      <c r="A15" s="296" t="s">
        <v>461</v>
      </c>
      <c r="B15" s="296">
        <v>19</v>
      </c>
      <c r="D15" s="296" t="s">
        <v>462</v>
      </c>
      <c r="F15" s="296" t="s">
        <v>455</v>
      </c>
    </row>
    <row r="16" spans="1:6">
      <c r="A16" s="296" t="s">
        <v>461</v>
      </c>
      <c r="B16" s="296">
        <v>22</v>
      </c>
      <c r="D16" s="296" t="s">
        <v>463</v>
      </c>
    </row>
    <row r="18" spans="1:6">
      <c r="A18" s="296" t="s">
        <v>461</v>
      </c>
      <c r="B18" s="296">
        <v>9</v>
      </c>
      <c r="D18" s="296" t="s">
        <v>464</v>
      </c>
      <c r="F18" s="296" t="s">
        <v>455</v>
      </c>
    </row>
    <row r="19" spans="1:6">
      <c r="A19" s="296" t="s">
        <v>461</v>
      </c>
      <c r="B19" s="296">
        <v>10</v>
      </c>
      <c r="D19" s="315" t="s">
        <v>465</v>
      </c>
      <c r="F19" s="296" t="s">
        <v>455</v>
      </c>
    </row>
    <row r="20" spans="1:6">
      <c r="A20" s="296" t="s">
        <v>461</v>
      </c>
      <c r="B20" s="296">
        <v>13</v>
      </c>
      <c r="D20" s="315" t="s">
        <v>60</v>
      </c>
      <c r="F20" s="296" t="s">
        <v>455</v>
      </c>
    </row>
    <row r="21" spans="1:6">
      <c r="A21" s="296" t="s">
        <v>461</v>
      </c>
      <c r="B21" s="296">
        <v>16</v>
      </c>
      <c r="D21" s="316" t="s">
        <v>466</v>
      </c>
      <c r="F21" s="296" t="s">
        <v>455</v>
      </c>
    </row>
    <row r="22" spans="1:6">
      <c r="A22" s="296" t="s">
        <v>461</v>
      </c>
      <c r="B22" s="296">
        <v>17</v>
      </c>
      <c r="D22" s="296" t="s">
        <v>467</v>
      </c>
      <c r="F22" s="296" t="s">
        <v>455</v>
      </c>
    </row>
    <row r="23" spans="1:6">
      <c r="A23" s="296" t="s">
        <v>461</v>
      </c>
      <c r="B23" s="296">
        <v>18</v>
      </c>
      <c r="D23" s="296" t="s">
        <v>468</v>
      </c>
    </row>
    <row r="24" spans="1:6">
      <c r="A24" s="296" t="s">
        <v>461</v>
      </c>
      <c r="B24" s="296">
        <v>21</v>
      </c>
      <c r="D24" s="296" t="s">
        <v>469</v>
      </c>
    </row>
    <row r="26" spans="1:6">
      <c r="A26" s="296" t="s">
        <v>470</v>
      </c>
      <c r="B26" s="296">
        <v>10</v>
      </c>
      <c r="D26" s="316" t="s">
        <v>471</v>
      </c>
      <c r="F26" s="296" t="s">
        <v>455</v>
      </c>
    </row>
    <row r="27" spans="1:6">
      <c r="A27" s="296" t="s">
        <v>470</v>
      </c>
      <c r="B27" s="296">
        <v>12</v>
      </c>
      <c r="D27" s="296" t="s">
        <v>174</v>
      </c>
      <c r="F27" s="296" t="s">
        <v>455</v>
      </c>
    </row>
    <row r="28" spans="1:6">
      <c r="A28" s="296" t="s">
        <v>470</v>
      </c>
      <c r="B28" s="296">
        <v>15</v>
      </c>
      <c r="D28" s="315" t="s">
        <v>131</v>
      </c>
      <c r="F28" s="296" t="s">
        <v>455</v>
      </c>
    </row>
    <row r="29" spans="1:6">
      <c r="A29" s="296" t="s">
        <v>470</v>
      </c>
      <c r="B29" s="296">
        <v>17</v>
      </c>
      <c r="D29" s="315" t="s">
        <v>472</v>
      </c>
      <c r="F29" s="296" t="s">
        <v>455</v>
      </c>
    </row>
    <row r="30" spans="1:6">
      <c r="A30" s="296" t="s">
        <v>470</v>
      </c>
      <c r="B30" s="296">
        <v>18</v>
      </c>
      <c r="D30" s="316" t="s">
        <v>301</v>
      </c>
      <c r="F30" s="296" t="s">
        <v>455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1F449-FBE6-419B-98A8-10F0F1B5F239}">
  <sheetPr codeName="Sheet50"/>
  <dimension ref="A1:IR70"/>
  <sheetViews>
    <sheetView workbookViewId="0"/>
  </sheetViews>
  <sheetFormatPr defaultColWidth="11.109375" defaultRowHeight="13"/>
  <cols>
    <col min="1" max="1" width="4.5546875" style="318" customWidth="1"/>
    <col min="2" max="2" width="31.44140625" style="318" customWidth="1"/>
    <col min="3" max="3" width="4.5546875" style="318" customWidth="1"/>
    <col min="4" max="6" width="20.44140625" style="318" customWidth="1"/>
    <col min="7" max="7" width="21.6640625" style="318" customWidth="1"/>
    <col min="8" max="8" width="24.109375" style="318" customWidth="1"/>
    <col min="9" max="16384" width="11.109375" style="318"/>
  </cols>
  <sheetData>
    <row r="1" spans="1:252" ht="14.5">
      <c r="A1" s="296"/>
      <c r="B1" s="296"/>
      <c r="C1" s="296"/>
      <c r="D1" s="296"/>
      <c r="E1" s="296"/>
      <c r="F1" s="296"/>
      <c r="G1" s="296"/>
      <c r="H1" s="296"/>
      <c r="I1" s="296"/>
      <c r="J1" s="296"/>
      <c r="K1" s="317"/>
      <c r="L1" s="317"/>
      <c r="M1" s="317"/>
      <c r="N1" s="317"/>
      <c r="O1" s="317"/>
      <c r="P1" s="317"/>
      <c r="Q1" s="317"/>
      <c r="R1" s="317"/>
      <c r="S1" s="317"/>
      <c r="T1" s="317"/>
      <c r="U1" s="317"/>
      <c r="V1" s="317"/>
      <c r="W1" s="317"/>
      <c r="X1" s="317"/>
      <c r="Y1" s="317"/>
      <c r="Z1" s="317"/>
      <c r="AA1" s="317"/>
      <c r="AB1" s="317"/>
      <c r="AC1" s="317"/>
      <c r="AD1" s="317"/>
      <c r="AE1" s="317"/>
      <c r="AF1" s="317"/>
      <c r="AG1" s="317"/>
      <c r="AH1" s="317"/>
      <c r="AI1" s="317"/>
      <c r="AJ1" s="317"/>
      <c r="AK1" s="317"/>
      <c r="AL1" s="317"/>
      <c r="AM1" s="317"/>
      <c r="AN1" s="317"/>
      <c r="AO1" s="317"/>
      <c r="AP1" s="317"/>
      <c r="AQ1" s="317"/>
      <c r="AR1" s="317"/>
      <c r="AS1" s="317"/>
      <c r="AT1" s="317"/>
      <c r="AU1" s="317"/>
      <c r="AV1" s="317"/>
      <c r="AW1" s="317"/>
      <c r="AX1" s="317"/>
      <c r="AY1" s="317"/>
      <c r="AZ1" s="317"/>
      <c r="BA1" s="317"/>
      <c r="BB1" s="317"/>
      <c r="BC1" s="317"/>
      <c r="BD1" s="317"/>
      <c r="BE1" s="317"/>
      <c r="BF1" s="317"/>
      <c r="BG1" s="317"/>
      <c r="BH1" s="317"/>
      <c r="BI1" s="317"/>
      <c r="BJ1" s="317"/>
      <c r="BK1" s="317"/>
      <c r="BL1" s="317"/>
      <c r="BM1" s="317"/>
      <c r="BN1" s="317"/>
      <c r="BO1" s="317"/>
      <c r="BP1" s="317"/>
      <c r="BQ1" s="317"/>
      <c r="BR1" s="317"/>
      <c r="BS1" s="317"/>
      <c r="BT1" s="317"/>
      <c r="BU1" s="317"/>
      <c r="BV1" s="317"/>
      <c r="BW1" s="317"/>
      <c r="BX1" s="317"/>
      <c r="BY1" s="317"/>
      <c r="BZ1" s="317"/>
      <c r="CA1" s="317"/>
      <c r="CB1" s="317"/>
      <c r="CC1" s="317"/>
      <c r="CD1" s="317"/>
      <c r="CE1" s="317"/>
      <c r="CF1" s="317"/>
      <c r="CG1" s="317"/>
      <c r="CH1" s="317"/>
      <c r="CI1" s="317"/>
      <c r="CJ1" s="317"/>
      <c r="CK1" s="317"/>
      <c r="CL1" s="317"/>
      <c r="CM1" s="317"/>
      <c r="CN1" s="317"/>
      <c r="CO1" s="317"/>
      <c r="CP1" s="317"/>
      <c r="CQ1" s="317"/>
      <c r="CR1" s="317"/>
      <c r="CS1" s="317"/>
      <c r="CT1" s="317"/>
      <c r="CU1" s="317"/>
      <c r="CV1" s="317"/>
      <c r="CW1" s="317"/>
      <c r="CX1" s="317"/>
      <c r="CY1" s="317"/>
      <c r="CZ1" s="317"/>
      <c r="DA1" s="317"/>
      <c r="DB1" s="317"/>
      <c r="DC1" s="317"/>
      <c r="DD1" s="317"/>
      <c r="DE1" s="317"/>
      <c r="DF1" s="317"/>
      <c r="DG1" s="317"/>
      <c r="DH1" s="317"/>
      <c r="DI1" s="317"/>
      <c r="DJ1" s="317"/>
      <c r="DK1" s="317"/>
      <c r="DL1" s="317"/>
      <c r="DM1" s="317"/>
      <c r="DN1" s="317"/>
      <c r="DO1" s="317"/>
      <c r="DP1" s="317"/>
      <c r="DQ1" s="317"/>
      <c r="DR1" s="317"/>
      <c r="DS1" s="317"/>
      <c r="DT1" s="317"/>
      <c r="DU1" s="317"/>
      <c r="DV1" s="317"/>
      <c r="DW1" s="317"/>
      <c r="DX1" s="317"/>
      <c r="DY1" s="317"/>
      <c r="DZ1" s="317"/>
      <c r="EA1" s="317"/>
      <c r="EB1" s="317"/>
      <c r="EC1" s="317"/>
      <c r="ED1" s="317"/>
      <c r="EE1" s="317"/>
      <c r="EF1" s="317"/>
      <c r="EG1" s="317"/>
      <c r="EH1" s="317"/>
      <c r="EI1" s="317"/>
      <c r="EJ1" s="317"/>
      <c r="EK1" s="317"/>
      <c r="EL1" s="317"/>
      <c r="EM1" s="317"/>
      <c r="EN1" s="317"/>
      <c r="EO1" s="317"/>
      <c r="EP1" s="317"/>
      <c r="EQ1" s="317"/>
      <c r="ER1" s="317"/>
      <c r="ES1" s="317"/>
      <c r="ET1" s="317"/>
      <c r="EU1" s="317"/>
      <c r="EV1" s="317"/>
      <c r="EW1" s="317"/>
      <c r="EX1" s="317"/>
      <c r="EY1" s="317"/>
      <c r="EZ1" s="317"/>
      <c r="FA1" s="317"/>
      <c r="FB1" s="317"/>
      <c r="FC1" s="317"/>
      <c r="FD1" s="317"/>
      <c r="FE1" s="317"/>
      <c r="FF1" s="317"/>
      <c r="FG1" s="317"/>
      <c r="FH1" s="317"/>
      <c r="FI1" s="317"/>
      <c r="FJ1" s="317"/>
      <c r="FK1" s="317"/>
      <c r="FL1" s="317"/>
      <c r="FM1" s="317"/>
      <c r="FN1" s="317"/>
      <c r="FO1" s="317"/>
      <c r="FP1" s="317"/>
      <c r="FQ1" s="317"/>
      <c r="FR1" s="317"/>
      <c r="FS1" s="317"/>
      <c r="FT1" s="317"/>
      <c r="FU1" s="317"/>
      <c r="FV1" s="317"/>
      <c r="FW1" s="317"/>
      <c r="FX1" s="317"/>
      <c r="FY1" s="317"/>
      <c r="FZ1" s="317"/>
      <c r="GA1" s="317"/>
      <c r="GB1" s="317"/>
      <c r="GC1" s="317"/>
      <c r="GD1" s="317"/>
      <c r="GE1" s="317"/>
      <c r="GF1" s="317"/>
      <c r="GG1" s="317"/>
      <c r="GH1" s="317"/>
      <c r="GI1" s="317"/>
      <c r="GJ1" s="317"/>
      <c r="GK1" s="317"/>
      <c r="GL1" s="317"/>
      <c r="GM1" s="317"/>
      <c r="GN1" s="317"/>
      <c r="GO1" s="317"/>
      <c r="GP1" s="317"/>
      <c r="GQ1" s="317"/>
      <c r="GR1" s="317"/>
      <c r="GS1" s="317"/>
      <c r="GT1" s="317"/>
      <c r="GU1" s="317"/>
      <c r="GV1" s="317"/>
      <c r="GW1" s="317"/>
      <c r="GX1" s="317"/>
      <c r="GY1" s="317"/>
      <c r="GZ1" s="317"/>
      <c r="HA1" s="317"/>
      <c r="HB1" s="317"/>
      <c r="HC1" s="317"/>
      <c r="HD1" s="317"/>
      <c r="HE1" s="317"/>
      <c r="HF1" s="317"/>
      <c r="HG1" s="317"/>
      <c r="HH1" s="317"/>
      <c r="HI1" s="317"/>
      <c r="HJ1" s="317"/>
      <c r="HK1" s="317"/>
      <c r="HL1" s="317"/>
      <c r="HM1" s="317"/>
      <c r="HN1" s="317"/>
      <c r="HO1" s="317"/>
      <c r="HP1" s="317"/>
      <c r="HQ1" s="317"/>
      <c r="HR1" s="317"/>
      <c r="HS1" s="317"/>
      <c r="HT1" s="317"/>
      <c r="HU1" s="317"/>
      <c r="HV1" s="317"/>
      <c r="HW1" s="317"/>
      <c r="HX1" s="317"/>
      <c r="HY1" s="317"/>
      <c r="HZ1" s="317"/>
      <c r="IA1" s="317"/>
      <c r="IB1" s="317"/>
      <c r="IC1" s="317"/>
      <c r="ID1" s="317"/>
      <c r="IE1" s="317"/>
      <c r="IF1" s="317"/>
      <c r="IG1" s="317"/>
      <c r="IH1" s="317"/>
      <c r="II1" s="317"/>
      <c r="IJ1" s="317"/>
      <c r="IK1" s="317"/>
      <c r="IL1" s="317"/>
      <c r="IM1" s="317"/>
      <c r="IN1" s="317"/>
      <c r="IO1" s="317"/>
      <c r="IP1" s="317"/>
      <c r="IQ1" s="317"/>
      <c r="IR1" s="317"/>
    </row>
    <row r="2" spans="1:252" ht="14.5">
      <c r="A2" s="296"/>
      <c r="B2" s="319"/>
      <c r="C2" s="296"/>
      <c r="D2" s="320"/>
      <c r="E2" s="320"/>
      <c r="F2" s="320"/>
      <c r="G2" s="320"/>
      <c r="H2" s="320"/>
      <c r="I2" s="296"/>
    </row>
    <row r="3" spans="1:252" ht="14.5">
      <c r="A3" s="296"/>
      <c r="B3" s="296"/>
      <c r="C3" s="296"/>
      <c r="D3" s="321"/>
      <c r="E3" s="321"/>
      <c r="F3" s="321"/>
      <c r="G3" s="321"/>
      <c r="H3" s="321"/>
      <c r="I3" s="296"/>
      <c r="J3" s="296"/>
      <c r="K3" s="317"/>
      <c r="L3" s="317"/>
      <c r="M3" s="317"/>
      <c r="N3" s="317"/>
      <c r="O3" s="317"/>
      <c r="P3" s="317"/>
      <c r="Q3" s="317"/>
      <c r="R3" s="317"/>
      <c r="S3" s="317"/>
      <c r="T3" s="317"/>
      <c r="U3" s="317"/>
      <c r="V3" s="317"/>
      <c r="W3" s="317"/>
      <c r="X3" s="317"/>
      <c r="Y3" s="317"/>
      <c r="Z3" s="317"/>
      <c r="AA3" s="317"/>
      <c r="AB3" s="317"/>
      <c r="AC3" s="317"/>
      <c r="AD3" s="317"/>
      <c r="AE3" s="317"/>
      <c r="AF3" s="317"/>
      <c r="AG3" s="317"/>
      <c r="AH3" s="317"/>
      <c r="AI3" s="317"/>
      <c r="AJ3" s="317"/>
      <c r="AK3" s="317"/>
      <c r="AL3" s="317"/>
      <c r="AM3" s="317"/>
      <c r="AN3" s="317"/>
      <c r="AO3" s="317"/>
      <c r="AP3" s="317"/>
      <c r="AQ3" s="317"/>
      <c r="AR3" s="317"/>
      <c r="AS3" s="317"/>
      <c r="AT3" s="317"/>
      <c r="AU3" s="317"/>
      <c r="AV3" s="317"/>
      <c r="AW3" s="317"/>
      <c r="AX3" s="317"/>
      <c r="AY3" s="317"/>
      <c r="AZ3" s="317"/>
      <c r="BA3" s="317"/>
      <c r="BB3" s="317"/>
      <c r="BC3" s="317"/>
      <c r="BD3" s="317"/>
      <c r="BE3" s="317"/>
      <c r="BF3" s="317"/>
      <c r="BG3" s="317"/>
      <c r="BH3" s="317"/>
      <c r="BI3" s="317"/>
      <c r="BJ3" s="317"/>
      <c r="BK3" s="317"/>
      <c r="BL3" s="317"/>
      <c r="BM3" s="317"/>
      <c r="BN3" s="317"/>
      <c r="BO3" s="317"/>
      <c r="BP3" s="317"/>
      <c r="BQ3" s="317"/>
      <c r="BR3" s="317"/>
      <c r="BS3" s="317"/>
      <c r="BT3" s="317"/>
      <c r="BU3" s="317"/>
      <c r="BV3" s="317"/>
      <c r="BW3" s="317"/>
      <c r="BX3" s="317"/>
      <c r="BY3" s="317"/>
      <c r="BZ3" s="317"/>
      <c r="CA3" s="317"/>
      <c r="CB3" s="317"/>
      <c r="CC3" s="317"/>
      <c r="CD3" s="317"/>
      <c r="CE3" s="317"/>
      <c r="CF3" s="317"/>
      <c r="CG3" s="317"/>
      <c r="CH3" s="317"/>
      <c r="CI3" s="317"/>
      <c r="CJ3" s="317"/>
      <c r="CK3" s="317"/>
      <c r="CL3" s="317"/>
      <c r="CM3" s="317"/>
      <c r="CN3" s="317"/>
      <c r="CO3" s="317"/>
      <c r="CP3" s="317"/>
      <c r="CQ3" s="317"/>
      <c r="CR3" s="317"/>
      <c r="CS3" s="317"/>
      <c r="CT3" s="317"/>
      <c r="CU3" s="317"/>
      <c r="CV3" s="317"/>
      <c r="CW3" s="317"/>
      <c r="CX3" s="317"/>
      <c r="CY3" s="317"/>
      <c r="CZ3" s="317"/>
      <c r="DA3" s="317"/>
      <c r="DB3" s="317"/>
      <c r="DC3" s="317"/>
      <c r="DD3" s="317"/>
      <c r="DE3" s="317"/>
      <c r="DF3" s="317"/>
      <c r="DG3" s="317"/>
      <c r="DH3" s="317"/>
      <c r="DI3" s="317"/>
      <c r="DJ3" s="317"/>
      <c r="DK3" s="317"/>
      <c r="DL3" s="317"/>
      <c r="DM3" s="317"/>
      <c r="DN3" s="317"/>
      <c r="DO3" s="317"/>
      <c r="DP3" s="317"/>
      <c r="DQ3" s="317"/>
      <c r="DR3" s="317"/>
      <c r="DS3" s="317"/>
      <c r="DT3" s="317"/>
      <c r="DU3" s="317"/>
      <c r="DV3" s="317"/>
      <c r="DW3" s="317"/>
      <c r="DX3" s="317"/>
      <c r="DY3" s="317"/>
      <c r="DZ3" s="317"/>
      <c r="EA3" s="317"/>
      <c r="EB3" s="317"/>
      <c r="EC3" s="317"/>
      <c r="ED3" s="317"/>
      <c r="EE3" s="317"/>
      <c r="EF3" s="317"/>
      <c r="EG3" s="317"/>
      <c r="EH3" s="317"/>
      <c r="EI3" s="317"/>
      <c r="EJ3" s="317"/>
      <c r="EK3" s="317"/>
      <c r="EL3" s="317"/>
      <c r="EM3" s="317"/>
      <c r="EN3" s="317"/>
      <c r="EO3" s="317"/>
      <c r="EP3" s="317"/>
      <c r="EQ3" s="317"/>
      <c r="ER3" s="317"/>
      <c r="ES3" s="317"/>
      <c r="ET3" s="317"/>
      <c r="EU3" s="317"/>
      <c r="EV3" s="317"/>
      <c r="EW3" s="317"/>
      <c r="EX3" s="317"/>
      <c r="EY3" s="317"/>
      <c r="EZ3" s="317"/>
      <c r="FA3" s="317"/>
      <c r="FB3" s="317"/>
      <c r="FC3" s="317"/>
      <c r="FD3" s="317"/>
      <c r="FE3" s="317"/>
      <c r="FF3" s="317"/>
      <c r="FG3" s="317"/>
      <c r="FH3" s="317"/>
      <c r="FI3" s="317"/>
      <c r="FJ3" s="317"/>
      <c r="FK3" s="317"/>
      <c r="FL3" s="317"/>
      <c r="FM3" s="317"/>
      <c r="FN3" s="317"/>
      <c r="FO3" s="317"/>
      <c r="FP3" s="317"/>
      <c r="FQ3" s="317"/>
      <c r="FR3" s="317"/>
      <c r="FS3" s="317"/>
      <c r="FT3" s="317"/>
      <c r="FU3" s="317"/>
      <c r="FV3" s="317"/>
      <c r="FW3" s="317"/>
      <c r="FX3" s="317"/>
      <c r="FY3" s="317"/>
      <c r="FZ3" s="317"/>
      <c r="GA3" s="317"/>
      <c r="GB3" s="317"/>
      <c r="GC3" s="317"/>
      <c r="GD3" s="317"/>
      <c r="GE3" s="317"/>
      <c r="GF3" s="317"/>
      <c r="GG3" s="317"/>
      <c r="GH3" s="317"/>
      <c r="GI3" s="317"/>
      <c r="GJ3" s="317"/>
      <c r="GK3" s="317"/>
      <c r="GL3" s="317"/>
      <c r="GM3" s="317"/>
      <c r="GN3" s="317"/>
      <c r="GO3" s="317"/>
      <c r="GP3" s="317"/>
      <c r="GQ3" s="317"/>
      <c r="GR3" s="317"/>
      <c r="GS3" s="317"/>
      <c r="GT3" s="317"/>
      <c r="GU3" s="317"/>
      <c r="GV3" s="317"/>
      <c r="GW3" s="317"/>
      <c r="GX3" s="317"/>
      <c r="GY3" s="317"/>
      <c r="GZ3" s="317"/>
      <c r="HA3" s="317"/>
      <c r="HB3" s="317"/>
      <c r="HC3" s="317"/>
      <c r="HD3" s="317"/>
      <c r="HE3" s="317"/>
      <c r="HF3" s="317"/>
      <c r="HG3" s="317"/>
      <c r="HH3" s="317"/>
      <c r="HI3" s="317"/>
      <c r="HJ3" s="317"/>
      <c r="HK3" s="317"/>
      <c r="HL3" s="317"/>
      <c r="HM3" s="317"/>
      <c r="HN3" s="317"/>
      <c r="HO3" s="317"/>
      <c r="HP3" s="317"/>
      <c r="HQ3" s="317"/>
      <c r="HR3" s="317"/>
      <c r="HS3" s="317"/>
      <c r="HT3" s="317"/>
      <c r="HU3" s="317"/>
      <c r="HV3" s="317"/>
      <c r="HW3" s="317"/>
      <c r="HX3" s="317"/>
      <c r="HY3" s="317"/>
      <c r="HZ3" s="317"/>
      <c r="IA3" s="317"/>
      <c r="IB3" s="317"/>
      <c r="IC3" s="317"/>
      <c r="ID3" s="317"/>
      <c r="IE3" s="317"/>
      <c r="IF3" s="317"/>
      <c r="IG3" s="317"/>
      <c r="IH3" s="317"/>
      <c r="II3" s="317"/>
      <c r="IJ3" s="317"/>
      <c r="IK3" s="317"/>
      <c r="IL3" s="317"/>
      <c r="IM3" s="317"/>
      <c r="IN3" s="317"/>
      <c r="IO3" s="317"/>
      <c r="IP3" s="317"/>
      <c r="IQ3" s="317"/>
      <c r="IR3" s="317"/>
    </row>
    <row r="4" spans="1:252" ht="14.5">
      <c r="A4" s="296"/>
      <c r="B4" s="322"/>
      <c r="C4" s="296"/>
      <c r="D4" s="323"/>
      <c r="E4" s="323"/>
      <c r="F4" s="323"/>
      <c r="G4" s="323"/>
      <c r="H4" s="323"/>
      <c r="I4" s="296"/>
      <c r="J4" s="296"/>
      <c r="K4" s="317"/>
      <c r="L4" s="317"/>
      <c r="M4" s="317"/>
      <c r="N4" s="317"/>
      <c r="O4" s="317"/>
      <c r="P4" s="317"/>
      <c r="Q4" s="317"/>
      <c r="R4" s="317"/>
      <c r="S4" s="317"/>
      <c r="T4" s="317"/>
      <c r="U4" s="317"/>
      <c r="V4" s="317"/>
      <c r="W4" s="317"/>
      <c r="X4" s="317"/>
      <c r="Y4" s="317"/>
      <c r="Z4" s="317"/>
      <c r="AA4" s="317"/>
      <c r="AB4" s="317"/>
      <c r="AC4" s="317"/>
      <c r="AD4" s="317"/>
      <c r="AE4" s="317"/>
      <c r="AF4" s="317"/>
      <c r="AG4" s="317"/>
      <c r="AH4" s="317"/>
      <c r="AI4" s="317"/>
      <c r="AJ4" s="317"/>
      <c r="AK4" s="317"/>
      <c r="AL4" s="317"/>
      <c r="AM4" s="317"/>
      <c r="AN4" s="317"/>
      <c r="AO4" s="317"/>
      <c r="AP4" s="317"/>
      <c r="AQ4" s="317"/>
      <c r="AR4" s="317"/>
      <c r="AS4" s="317"/>
      <c r="AT4" s="317"/>
      <c r="AU4" s="317"/>
      <c r="AV4" s="317"/>
      <c r="AW4" s="317"/>
      <c r="AX4" s="317"/>
      <c r="AY4" s="317"/>
      <c r="AZ4" s="317"/>
      <c r="BA4" s="317"/>
      <c r="BB4" s="317"/>
      <c r="BC4" s="317"/>
      <c r="BD4" s="317"/>
      <c r="BE4" s="317"/>
      <c r="BF4" s="317"/>
      <c r="BG4" s="317"/>
      <c r="BH4" s="317"/>
      <c r="BI4" s="317"/>
      <c r="BJ4" s="317"/>
      <c r="BK4" s="317"/>
      <c r="BL4" s="317"/>
      <c r="BM4" s="317"/>
      <c r="BN4" s="317"/>
      <c r="BO4" s="317"/>
      <c r="BP4" s="317"/>
      <c r="BQ4" s="317"/>
      <c r="BR4" s="317"/>
      <c r="BS4" s="317"/>
      <c r="BT4" s="317"/>
      <c r="BU4" s="317"/>
      <c r="BV4" s="317"/>
      <c r="BW4" s="317"/>
      <c r="BX4" s="317"/>
      <c r="BY4" s="317"/>
      <c r="BZ4" s="317"/>
      <c r="CA4" s="317"/>
      <c r="CB4" s="317"/>
      <c r="CC4" s="317"/>
      <c r="CD4" s="317"/>
      <c r="CE4" s="317"/>
      <c r="CF4" s="317"/>
      <c r="CG4" s="317"/>
      <c r="CH4" s="317"/>
      <c r="CI4" s="317"/>
      <c r="CJ4" s="317"/>
      <c r="CK4" s="317"/>
      <c r="CL4" s="317"/>
      <c r="CM4" s="317"/>
      <c r="CN4" s="317"/>
      <c r="CO4" s="317"/>
      <c r="CP4" s="317"/>
      <c r="CQ4" s="317"/>
      <c r="CR4" s="317"/>
      <c r="CS4" s="317"/>
      <c r="CT4" s="317"/>
      <c r="CU4" s="317"/>
      <c r="CV4" s="317"/>
      <c r="CW4" s="317"/>
      <c r="CX4" s="317"/>
      <c r="CY4" s="317"/>
      <c r="CZ4" s="317"/>
      <c r="DA4" s="317"/>
      <c r="DB4" s="317"/>
      <c r="DC4" s="317"/>
      <c r="DD4" s="317"/>
      <c r="DE4" s="317"/>
      <c r="DF4" s="317"/>
      <c r="DG4" s="317"/>
      <c r="DH4" s="317"/>
      <c r="DI4" s="317"/>
      <c r="DJ4" s="317"/>
      <c r="DK4" s="317"/>
      <c r="DL4" s="317"/>
      <c r="DM4" s="317"/>
      <c r="DN4" s="317"/>
      <c r="DO4" s="317"/>
      <c r="DP4" s="317"/>
      <c r="DQ4" s="317"/>
      <c r="DR4" s="317"/>
      <c r="DS4" s="317"/>
      <c r="DT4" s="317"/>
      <c r="DU4" s="317"/>
      <c r="DV4" s="317"/>
      <c r="DW4" s="317"/>
      <c r="DX4" s="317"/>
      <c r="DY4" s="317"/>
      <c r="DZ4" s="317"/>
      <c r="EA4" s="317"/>
      <c r="EB4" s="317"/>
      <c r="EC4" s="317"/>
      <c r="ED4" s="317"/>
      <c r="EE4" s="317"/>
      <c r="EF4" s="317"/>
      <c r="EG4" s="317"/>
      <c r="EH4" s="317"/>
      <c r="EI4" s="317"/>
      <c r="EJ4" s="317"/>
      <c r="EK4" s="317"/>
      <c r="EL4" s="317"/>
      <c r="EM4" s="317"/>
      <c r="EN4" s="317"/>
      <c r="EO4" s="317"/>
      <c r="EP4" s="317"/>
      <c r="EQ4" s="317"/>
      <c r="ER4" s="317"/>
      <c r="ES4" s="317"/>
      <c r="ET4" s="317"/>
      <c r="EU4" s="317"/>
      <c r="EV4" s="317"/>
      <c r="EW4" s="317"/>
      <c r="EX4" s="317"/>
      <c r="EY4" s="317"/>
      <c r="EZ4" s="317"/>
      <c r="FA4" s="317"/>
      <c r="FB4" s="317"/>
      <c r="FC4" s="317"/>
      <c r="FD4" s="317"/>
      <c r="FE4" s="317"/>
      <c r="FF4" s="317"/>
      <c r="FG4" s="317"/>
      <c r="FH4" s="317"/>
      <c r="FI4" s="317"/>
      <c r="FJ4" s="317"/>
      <c r="FK4" s="317"/>
      <c r="FL4" s="317"/>
      <c r="FM4" s="317"/>
      <c r="FN4" s="317"/>
      <c r="FO4" s="317"/>
      <c r="FP4" s="317"/>
      <c r="FQ4" s="317"/>
      <c r="FR4" s="317"/>
      <c r="FS4" s="317"/>
      <c r="FT4" s="317"/>
      <c r="FU4" s="317"/>
      <c r="FV4" s="317"/>
      <c r="FW4" s="317"/>
      <c r="FX4" s="317"/>
      <c r="FY4" s="317"/>
      <c r="FZ4" s="317"/>
      <c r="GA4" s="317"/>
      <c r="GB4" s="317"/>
      <c r="GC4" s="317"/>
      <c r="GD4" s="317"/>
      <c r="GE4" s="317"/>
      <c r="GF4" s="317"/>
      <c r="GG4" s="317"/>
      <c r="GH4" s="317"/>
      <c r="GI4" s="317"/>
      <c r="GJ4" s="317"/>
      <c r="GK4" s="317"/>
      <c r="GL4" s="317"/>
      <c r="GM4" s="317"/>
      <c r="GN4" s="317"/>
      <c r="GO4" s="317"/>
      <c r="GP4" s="317"/>
      <c r="GQ4" s="317"/>
      <c r="GR4" s="317"/>
      <c r="GS4" s="317"/>
      <c r="GT4" s="317"/>
      <c r="GU4" s="317"/>
      <c r="GV4" s="317"/>
      <c r="GW4" s="317"/>
      <c r="GX4" s="317"/>
      <c r="GY4" s="317"/>
      <c r="GZ4" s="317"/>
      <c r="HA4" s="317"/>
      <c r="HB4" s="317"/>
      <c r="HC4" s="317"/>
      <c r="HD4" s="317"/>
      <c r="HE4" s="317"/>
      <c r="HF4" s="317"/>
      <c r="HG4" s="317"/>
      <c r="HH4" s="317"/>
      <c r="HI4" s="317"/>
      <c r="HJ4" s="317"/>
      <c r="HK4" s="317"/>
      <c r="HL4" s="317"/>
      <c r="HM4" s="317"/>
      <c r="HN4" s="317"/>
      <c r="HO4" s="317"/>
      <c r="HP4" s="317"/>
      <c r="HQ4" s="317"/>
      <c r="HR4" s="317"/>
      <c r="HS4" s="317"/>
      <c r="HT4" s="317"/>
      <c r="HU4" s="317"/>
      <c r="HV4" s="317"/>
      <c r="HW4" s="317"/>
      <c r="HX4" s="317"/>
      <c r="HY4" s="317"/>
      <c r="HZ4" s="317"/>
      <c r="IA4" s="317"/>
      <c r="IB4" s="317"/>
      <c r="IC4" s="317"/>
      <c r="ID4" s="317"/>
      <c r="IE4" s="317"/>
      <c r="IF4" s="317"/>
      <c r="IG4" s="317"/>
      <c r="IH4" s="317"/>
      <c r="II4" s="317"/>
      <c r="IJ4" s="317"/>
      <c r="IK4" s="317"/>
      <c r="IL4" s="317"/>
      <c r="IM4" s="317"/>
      <c r="IN4" s="317"/>
      <c r="IO4" s="317"/>
      <c r="IP4" s="317"/>
      <c r="IQ4" s="317"/>
      <c r="IR4" s="317"/>
    </row>
    <row r="5" spans="1:252" ht="14.5">
      <c r="A5" s="296"/>
      <c r="B5" s="322"/>
      <c r="C5" s="296"/>
      <c r="D5" s="323"/>
      <c r="E5" s="323"/>
      <c r="F5" s="323"/>
      <c r="G5" s="323"/>
      <c r="H5" s="323"/>
      <c r="I5" s="296"/>
      <c r="J5" s="296"/>
      <c r="K5" s="317"/>
      <c r="L5" s="317"/>
      <c r="M5" s="317"/>
      <c r="N5" s="317"/>
      <c r="O5" s="317"/>
      <c r="P5" s="317"/>
      <c r="Q5" s="317"/>
      <c r="R5" s="317"/>
      <c r="S5" s="317"/>
      <c r="T5" s="317"/>
      <c r="U5" s="317"/>
      <c r="V5" s="317"/>
      <c r="W5" s="317"/>
      <c r="X5" s="317"/>
      <c r="Y5" s="317"/>
      <c r="Z5" s="317"/>
      <c r="AA5" s="317"/>
      <c r="AB5" s="317"/>
      <c r="AC5" s="317"/>
      <c r="AD5" s="317"/>
      <c r="AE5" s="317"/>
      <c r="AF5" s="317"/>
      <c r="AG5" s="317"/>
      <c r="AH5" s="317"/>
      <c r="AI5" s="317"/>
      <c r="AJ5" s="317"/>
      <c r="AK5" s="317"/>
      <c r="AL5" s="317"/>
      <c r="AM5" s="317"/>
      <c r="AN5" s="317"/>
      <c r="AO5" s="317"/>
      <c r="AP5" s="317"/>
      <c r="AQ5" s="317"/>
      <c r="AR5" s="317"/>
      <c r="AS5" s="317"/>
      <c r="AT5" s="317"/>
      <c r="AU5" s="317"/>
      <c r="AV5" s="317"/>
      <c r="AW5" s="317"/>
      <c r="AX5" s="317"/>
      <c r="AY5" s="317"/>
      <c r="AZ5" s="317"/>
      <c r="BA5" s="317"/>
      <c r="BB5" s="317"/>
      <c r="BC5" s="317"/>
      <c r="BD5" s="317"/>
      <c r="BE5" s="317"/>
      <c r="BF5" s="317"/>
      <c r="BG5" s="317"/>
      <c r="BH5" s="317"/>
      <c r="BI5" s="317"/>
      <c r="BJ5" s="317"/>
      <c r="BK5" s="317"/>
      <c r="BL5" s="317"/>
      <c r="BM5" s="317"/>
      <c r="BN5" s="317"/>
      <c r="BO5" s="317"/>
      <c r="BP5" s="317"/>
      <c r="BQ5" s="317"/>
      <c r="BR5" s="317"/>
      <c r="BS5" s="317"/>
      <c r="BT5" s="317"/>
      <c r="BU5" s="317"/>
      <c r="BV5" s="317"/>
      <c r="BW5" s="317"/>
      <c r="BX5" s="317"/>
      <c r="BY5" s="317"/>
      <c r="BZ5" s="317"/>
      <c r="CA5" s="317"/>
      <c r="CB5" s="317"/>
      <c r="CC5" s="317"/>
      <c r="CD5" s="317"/>
      <c r="CE5" s="317"/>
      <c r="CF5" s="317"/>
      <c r="CG5" s="317"/>
      <c r="CH5" s="317"/>
      <c r="CI5" s="317"/>
      <c r="CJ5" s="317"/>
      <c r="CK5" s="317"/>
      <c r="CL5" s="317"/>
      <c r="CM5" s="317"/>
      <c r="CN5" s="317"/>
      <c r="CO5" s="317"/>
      <c r="CP5" s="317"/>
      <c r="CQ5" s="317"/>
      <c r="CR5" s="317"/>
      <c r="CS5" s="317"/>
      <c r="CT5" s="317"/>
      <c r="CU5" s="317"/>
      <c r="CV5" s="317"/>
      <c r="CW5" s="317"/>
      <c r="CX5" s="317"/>
      <c r="CY5" s="317"/>
      <c r="CZ5" s="317"/>
      <c r="DA5" s="317"/>
      <c r="DB5" s="317"/>
      <c r="DC5" s="317"/>
      <c r="DD5" s="317"/>
      <c r="DE5" s="317"/>
      <c r="DF5" s="317"/>
      <c r="DG5" s="317"/>
      <c r="DH5" s="317"/>
      <c r="DI5" s="317"/>
      <c r="DJ5" s="317"/>
      <c r="DK5" s="317"/>
      <c r="DL5" s="317"/>
      <c r="DM5" s="317"/>
      <c r="DN5" s="317"/>
      <c r="DO5" s="317"/>
      <c r="DP5" s="317"/>
      <c r="DQ5" s="317"/>
      <c r="DR5" s="317"/>
      <c r="DS5" s="317"/>
      <c r="DT5" s="317"/>
      <c r="DU5" s="317"/>
      <c r="DV5" s="317"/>
      <c r="DW5" s="317"/>
      <c r="DX5" s="317"/>
      <c r="DY5" s="317"/>
      <c r="DZ5" s="317"/>
      <c r="EA5" s="317"/>
      <c r="EB5" s="317"/>
      <c r="EC5" s="317"/>
      <c r="ED5" s="317"/>
      <c r="EE5" s="317"/>
      <c r="EF5" s="317"/>
      <c r="EG5" s="317"/>
      <c r="EH5" s="317"/>
      <c r="EI5" s="317"/>
      <c r="EJ5" s="317"/>
      <c r="EK5" s="317"/>
      <c r="EL5" s="317"/>
      <c r="EM5" s="317"/>
      <c r="EN5" s="317"/>
      <c r="EO5" s="317"/>
      <c r="EP5" s="317"/>
      <c r="EQ5" s="317"/>
      <c r="ER5" s="317"/>
      <c r="ES5" s="317"/>
      <c r="ET5" s="317"/>
      <c r="EU5" s="317"/>
      <c r="EV5" s="317"/>
      <c r="EW5" s="317"/>
      <c r="EX5" s="317"/>
      <c r="EY5" s="317"/>
      <c r="EZ5" s="317"/>
      <c r="FA5" s="317"/>
      <c r="FB5" s="317"/>
      <c r="FC5" s="317"/>
      <c r="FD5" s="317"/>
      <c r="FE5" s="317"/>
      <c r="FF5" s="317"/>
      <c r="FG5" s="317"/>
      <c r="FH5" s="317"/>
      <c r="FI5" s="317"/>
      <c r="FJ5" s="317"/>
      <c r="FK5" s="317"/>
      <c r="FL5" s="317"/>
      <c r="FM5" s="317"/>
      <c r="FN5" s="317"/>
      <c r="FO5" s="317"/>
      <c r="FP5" s="317"/>
      <c r="FQ5" s="317"/>
      <c r="FR5" s="317"/>
      <c r="FS5" s="317"/>
      <c r="FT5" s="317"/>
      <c r="FU5" s="317"/>
      <c r="FV5" s="317"/>
      <c r="FW5" s="317"/>
      <c r="FX5" s="317"/>
      <c r="FY5" s="317"/>
      <c r="FZ5" s="317"/>
      <c r="GA5" s="317"/>
      <c r="GB5" s="317"/>
      <c r="GC5" s="317"/>
      <c r="GD5" s="317"/>
      <c r="GE5" s="317"/>
      <c r="GF5" s="317"/>
      <c r="GG5" s="317"/>
      <c r="GH5" s="317"/>
      <c r="GI5" s="317"/>
      <c r="GJ5" s="317"/>
      <c r="GK5" s="317"/>
      <c r="GL5" s="317"/>
      <c r="GM5" s="317"/>
      <c r="GN5" s="317"/>
      <c r="GO5" s="317"/>
      <c r="GP5" s="317"/>
      <c r="GQ5" s="317"/>
      <c r="GR5" s="317"/>
      <c r="GS5" s="317"/>
      <c r="GT5" s="317"/>
      <c r="GU5" s="317"/>
      <c r="GV5" s="317"/>
      <c r="GW5" s="317"/>
      <c r="GX5" s="317"/>
      <c r="GY5" s="317"/>
      <c r="GZ5" s="317"/>
      <c r="HA5" s="317"/>
      <c r="HB5" s="317"/>
      <c r="HC5" s="317"/>
      <c r="HD5" s="317"/>
      <c r="HE5" s="317"/>
      <c r="HF5" s="317"/>
      <c r="HG5" s="317"/>
      <c r="HH5" s="317"/>
      <c r="HI5" s="317"/>
      <c r="HJ5" s="317"/>
      <c r="HK5" s="317"/>
      <c r="HL5" s="317"/>
      <c r="HM5" s="317"/>
      <c r="HN5" s="317"/>
      <c r="HO5" s="317"/>
      <c r="HP5" s="317"/>
      <c r="HQ5" s="317"/>
      <c r="HR5" s="317"/>
      <c r="HS5" s="317"/>
      <c r="HT5" s="317"/>
      <c r="HU5" s="317"/>
      <c r="HV5" s="317"/>
      <c r="HW5" s="317"/>
      <c r="HX5" s="317"/>
      <c r="HY5" s="317"/>
      <c r="HZ5" s="317"/>
      <c r="IA5" s="317"/>
      <c r="IB5" s="317"/>
      <c r="IC5" s="317"/>
      <c r="ID5" s="317"/>
      <c r="IE5" s="317"/>
      <c r="IF5" s="317"/>
      <c r="IG5" s="317"/>
      <c r="IH5" s="317"/>
      <c r="II5" s="317"/>
      <c r="IJ5" s="317"/>
      <c r="IK5" s="317"/>
      <c r="IL5" s="317"/>
      <c r="IM5" s="317"/>
      <c r="IN5" s="317"/>
      <c r="IO5" s="317"/>
      <c r="IP5" s="317"/>
      <c r="IQ5" s="317"/>
      <c r="IR5" s="317"/>
    </row>
    <row r="6" spans="1:252" ht="14.5">
      <c r="A6" s="296"/>
      <c r="B6" s="322"/>
      <c r="C6" s="296"/>
      <c r="D6" s="323"/>
      <c r="E6" s="323"/>
      <c r="F6" s="323"/>
      <c r="G6" s="323"/>
      <c r="H6" s="323"/>
      <c r="I6" s="296"/>
      <c r="J6" s="296"/>
      <c r="K6" s="317"/>
      <c r="L6" s="317"/>
      <c r="M6" s="317"/>
      <c r="N6" s="317"/>
      <c r="O6" s="317"/>
      <c r="P6" s="317"/>
      <c r="Q6" s="317"/>
      <c r="R6" s="317"/>
      <c r="S6" s="317"/>
      <c r="T6" s="317"/>
      <c r="U6" s="317"/>
      <c r="V6" s="317"/>
      <c r="W6" s="317"/>
      <c r="X6" s="317"/>
      <c r="Y6" s="317"/>
      <c r="Z6" s="317"/>
      <c r="AA6" s="317"/>
      <c r="AB6" s="317"/>
      <c r="AC6" s="317"/>
      <c r="AD6" s="317"/>
      <c r="AE6" s="317"/>
      <c r="AF6" s="317"/>
      <c r="AG6" s="317"/>
      <c r="AH6" s="317"/>
      <c r="AI6" s="317"/>
      <c r="AJ6" s="317"/>
      <c r="AK6" s="317"/>
      <c r="AL6" s="317"/>
      <c r="AM6" s="317"/>
      <c r="AN6" s="317"/>
      <c r="AO6" s="317"/>
      <c r="AP6" s="317"/>
      <c r="AQ6" s="317"/>
      <c r="AR6" s="317"/>
      <c r="AS6" s="317"/>
      <c r="AT6" s="317"/>
      <c r="AU6" s="317"/>
      <c r="AV6" s="317"/>
      <c r="AW6" s="317"/>
      <c r="AX6" s="317"/>
      <c r="AY6" s="317"/>
      <c r="AZ6" s="317"/>
      <c r="BA6" s="317"/>
      <c r="BB6" s="317"/>
      <c r="BC6" s="317"/>
      <c r="BD6" s="317"/>
      <c r="BE6" s="317"/>
      <c r="BF6" s="317"/>
      <c r="BG6" s="317"/>
      <c r="BH6" s="317"/>
      <c r="BI6" s="317"/>
      <c r="BJ6" s="317"/>
      <c r="BK6" s="317"/>
      <c r="BL6" s="317"/>
      <c r="BM6" s="317"/>
      <c r="BN6" s="317"/>
      <c r="BO6" s="317"/>
      <c r="BP6" s="317"/>
      <c r="BQ6" s="317"/>
      <c r="BR6" s="317"/>
      <c r="BS6" s="317"/>
      <c r="BT6" s="317"/>
      <c r="BU6" s="317"/>
      <c r="BV6" s="317"/>
      <c r="BW6" s="317"/>
      <c r="BX6" s="317"/>
      <c r="BY6" s="317"/>
      <c r="BZ6" s="317"/>
      <c r="CA6" s="317"/>
      <c r="CB6" s="317"/>
      <c r="CC6" s="317"/>
      <c r="CD6" s="317"/>
      <c r="CE6" s="317"/>
      <c r="CF6" s="317"/>
      <c r="CG6" s="317"/>
      <c r="CH6" s="317"/>
      <c r="CI6" s="317"/>
      <c r="CJ6" s="317"/>
      <c r="CK6" s="317"/>
      <c r="CL6" s="317"/>
      <c r="CM6" s="317"/>
      <c r="CN6" s="317"/>
      <c r="CO6" s="317"/>
      <c r="CP6" s="317"/>
      <c r="CQ6" s="317"/>
      <c r="CR6" s="317"/>
      <c r="CS6" s="317"/>
      <c r="CT6" s="317"/>
      <c r="CU6" s="317"/>
      <c r="CV6" s="317"/>
      <c r="CW6" s="317"/>
      <c r="CX6" s="317"/>
      <c r="CY6" s="317"/>
      <c r="CZ6" s="317"/>
      <c r="DA6" s="317"/>
      <c r="DB6" s="317"/>
      <c r="DC6" s="317"/>
      <c r="DD6" s="317"/>
      <c r="DE6" s="317"/>
      <c r="DF6" s="317"/>
      <c r="DG6" s="317"/>
      <c r="DH6" s="317"/>
      <c r="DI6" s="317"/>
      <c r="DJ6" s="317"/>
      <c r="DK6" s="317"/>
      <c r="DL6" s="317"/>
      <c r="DM6" s="317"/>
      <c r="DN6" s="317"/>
      <c r="DO6" s="317"/>
      <c r="DP6" s="317"/>
      <c r="DQ6" s="317"/>
      <c r="DR6" s="317"/>
      <c r="DS6" s="317"/>
      <c r="DT6" s="317"/>
      <c r="DU6" s="317"/>
      <c r="DV6" s="317"/>
      <c r="DW6" s="317"/>
      <c r="DX6" s="317"/>
      <c r="DY6" s="317"/>
      <c r="DZ6" s="317"/>
      <c r="EA6" s="317"/>
      <c r="EB6" s="317"/>
      <c r="EC6" s="317"/>
      <c r="ED6" s="317"/>
      <c r="EE6" s="317"/>
      <c r="EF6" s="317"/>
      <c r="EG6" s="317"/>
      <c r="EH6" s="317"/>
      <c r="EI6" s="317"/>
      <c r="EJ6" s="317"/>
      <c r="EK6" s="317"/>
      <c r="EL6" s="317"/>
      <c r="EM6" s="317"/>
      <c r="EN6" s="317"/>
      <c r="EO6" s="317"/>
      <c r="EP6" s="317"/>
      <c r="EQ6" s="317"/>
      <c r="ER6" s="317"/>
      <c r="ES6" s="317"/>
      <c r="ET6" s="317"/>
      <c r="EU6" s="317"/>
      <c r="EV6" s="317"/>
      <c r="EW6" s="317"/>
      <c r="EX6" s="317"/>
      <c r="EY6" s="317"/>
      <c r="EZ6" s="317"/>
      <c r="FA6" s="317"/>
      <c r="FB6" s="317"/>
      <c r="FC6" s="317"/>
      <c r="FD6" s="317"/>
      <c r="FE6" s="317"/>
      <c r="FF6" s="317"/>
      <c r="FG6" s="317"/>
      <c r="FH6" s="317"/>
      <c r="FI6" s="317"/>
      <c r="FJ6" s="317"/>
      <c r="FK6" s="317"/>
      <c r="FL6" s="317"/>
      <c r="FM6" s="317"/>
      <c r="FN6" s="317"/>
      <c r="FO6" s="317"/>
      <c r="FP6" s="317"/>
      <c r="FQ6" s="317"/>
      <c r="FR6" s="317"/>
      <c r="FS6" s="317"/>
      <c r="FT6" s="317"/>
      <c r="FU6" s="317"/>
      <c r="FV6" s="317"/>
      <c r="FW6" s="317"/>
      <c r="FX6" s="317"/>
      <c r="FY6" s="317"/>
      <c r="FZ6" s="317"/>
      <c r="GA6" s="317"/>
      <c r="GB6" s="317"/>
      <c r="GC6" s="317"/>
      <c r="GD6" s="317"/>
      <c r="GE6" s="317"/>
      <c r="GF6" s="317"/>
      <c r="GG6" s="317"/>
      <c r="GH6" s="317"/>
      <c r="GI6" s="317"/>
      <c r="GJ6" s="317"/>
      <c r="GK6" s="317"/>
      <c r="GL6" s="317"/>
      <c r="GM6" s="317"/>
      <c r="GN6" s="317"/>
      <c r="GO6" s="317"/>
      <c r="GP6" s="317"/>
      <c r="GQ6" s="317"/>
      <c r="GR6" s="317"/>
      <c r="GS6" s="317"/>
      <c r="GT6" s="317"/>
      <c r="GU6" s="317"/>
      <c r="GV6" s="317"/>
      <c r="GW6" s="317"/>
      <c r="GX6" s="317"/>
      <c r="GY6" s="317"/>
      <c r="GZ6" s="317"/>
      <c r="HA6" s="317"/>
      <c r="HB6" s="317"/>
      <c r="HC6" s="317"/>
      <c r="HD6" s="317"/>
      <c r="HE6" s="317"/>
      <c r="HF6" s="317"/>
      <c r="HG6" s="317"/>
      <c r="HH6" s="317"/>
      <c r="HI6" s="317"/>
      <c r="HJ6" s="317"/>
      <c r="HK6" s="317"/>
      <c r="HL6" s="317"/>
      <c r="HM6" s="317"/>
      <c r="HN6" s="317"/>
      <c r="HO6" s="317"/>
      <c r="HP6" s="317"/>
      <c r="HQ6" s="317"/>
      <c r="HR6" s="317"/>
      <c r="HS6" s="317"/>
      <c r="HT6" s="317"/>
      <c r="HU6" s="317"/>
      <c r="HV6" s="317"/>
      <c r="HW6" s="317"/>
      <c r="HX6" s="317"/>
      <c r="HY6" s="317"/>
      <c r="HZ6" s="317"/>
      <c r="IA6" s="317"/>
      <c r="IB6" s="317"/>
      <c r="IC6" s="317"/>
      <c r="ID6" s="317"/>
      <c r="IE6" s="317"/>
      <c r="IF6" s="317"/>
      <c r="IG6" s="317"/>
      <c r="IH6" s="317"/>
      <c r="II6" s="317"/>
      <c r="IJ6" s="317"/>
      <c r="IK6" s="317"/>
      <c r="IL6" s="317"/>
      <c r="IM6" s="317"/>
      <c r="IN6" s="317"/>
      <c r="IO6" s="317"/>
      <c r="IP6" s="317"/>
      <c r="IQ6" s="317"/>
      <c r="IR6" s="317"/>
    </row>
    <row r="7" spans="1:252" s="328" customFormat="1">
      <c r="A7" s="318"/>
      <c r="B7" s="324"/>
      <c r="C7" s="325"/>
      <c r="D7" s="326"/>
      <c r="E7" s="326"/>
      <c r="F7" s="326"/>
      <c r="G7" s="326"/>
      <c r="H7" s="326"/>
      <c r="I7" s="318"/>
      <c r="J7" s="318"/>
      <c r="K7" s="318"/>
      <c r="L7" s="327"/>
      <c r="M7" s="327"/>
      <c r="N7" s="327"/>
      <c r="O7" s="327"/>
      <c r="P7" s="327"/>
      <c r="Q7" s="327"/>
      <c r="R7" s="327"/>
      <c r="S7" s="327"/>
      <c r="T7" s="327"/>
      <c r="U7" s="327"/>
      <c r="V7" s="327"/>
      <c r="W7" s="327"/>
      <c r="X7" s="327"/>
      <c r="Y7" s="327"/>
      <c r="Z7" s="327"/>
      <c r="AA7" s="327"/>
      <c r="AB7" s="327"/>
      <c r="AC7" s="327"/>
      <c r="AD7" s="327"/>
      <c r="AE7" s="327"/>
      <c r="AF7" s="327"/>
      <c r="AG7" s="327"/>
      <c r="AH7" s="327"/>
      <c r="AI7" s="327"/>
      <c r="AJ7" s="327"/>
      <c r="AK7" s="327"/>
      <c r="AL7" s="327"/>
      <c r="AM7" s="327"/>
      <c r="AN7" s="327"/>
      <c r="AO7" s="327"/>
      <c r="AP7" s="327"/>
      <c r="AQ7" s="327"/>
      <c r="AR7" s="327"/>
      <c r="AS7" s="327"/>
      <c r="AT7" s="327"/>
      <c r="AU7" s="327"/>
      <c r="AV7" s="327"/>
      <c r="AW7" s="327"/>
      <c r="AX7" s="327"/>
      <c r="AY7" s="327"/>
      <c r="AZ7" s="327"/>
      <c r="BA7" s="327"/>
      <c r="BB7" s="327"/>
      <c r="BC7" s="327"/>
      <c r="BD7" s="327"/>
      <c r="BE7" s="327"/>
      <c r="BF7" s="327"/>
      <c r="BG7" s="327"/>
      <c r="BH7" s="327"/>
      <c r="BI7" s="327"/>
      <c r="BJ7" s="327"/>
      <c r="BK7" s="327"/>
      <c r="BL7" s="327"/>
      <c r="BM7" s="327"/>
      <c r="BN7" s="327"/>
      <c r="BO7" s="327"/>
      <c r="BP7" s="327"/>
      <c r="BQ7" s="327"/>
      <c r="BR7" s="327"/>
      <c r="BS7" s="327"/>
      <c r="BT7" s="327"/>
      <c r="BU7" s="327"/>
      <c r="BV7" s="327"/>
      <c r="BW7" s="327"/>
      <c r="BX7" s="327"/>
      <c r="BY7" s="327"/>
      <c r="BZ7" s="327"/>
      <c r="CA7" s="327"/>
      <c r="CB7" s="327"/>
      <c r="CC7" s="327"/>
      <c r="CD7" s="327"/>
      <c r="CE7" s="327"/>
      <c r="CF7" s="327"/>
      <c r="CG7" s="327"/>
      <c r="CH7" s="327"/>
      <c r="CI7" s="327"/>
      <c r="CJ7" s="327"/>
      <c r="CK7" s="327"/>
      <c r="CL7" s="327"/>
      <c r="CM7" s="327"/>
      <c r="CN7" s="327"/>
      <c r="CO7" s="327"/>
      <c r="CP7" s="327"/>
      <c r="CQ7" s="327"/>
      <c r="CR7" s="327"/>
      <c r="CS7" s="327"/>
      <c r="CT7" s="327"/>
      <c r="CU7" s="327"/>
      <c r="CV7" s="327"/>
      <c r="CW7" s="327"/>
      <c r="CX7" s="327"/>
      <c r="CY7" s="327"/>
      <c r="CZ7" s="327"/>
      <c r="DA7" s="327"/>
      <c r="DB7" s="327"/>
      <c r="DC7" s="327"/>
      <c r="DD7" s="327"/>
      <c r="DE7" s="327"/>
      <c r="DF7" s="327"/>
      <c r="DG7" s="327"/>
      <c r="DH7" s="327"/>
      <c r="DI7" s="327"/>
      <c r="DJ7" s="327"/>
      <c r="DK7" s="327"/>
      <c r="DL7" s="327"/>
      <c r="DM7" s="327"/>
      <c r="DN7" s="327"/>
      <c r="DO7" s="327"/>
      <c r="DP7" s="327"/>
      <c r="DQ7" s="327"/>
      <c r="DR7" s="327"/>
      <c r="DS7" s="327"/>
      <c r="DT7" s="327"/>
      <c r="DU7" s="327"/>
      <c r="DV7" s="327"/>
      <c r="DW7" s="327"/>
      <c r="DX7" s="327"/>
      <c r="DY7" s="327"/>
      <c r="DZ7" s="327"/>
      <c r="EA7" s="327"/>
      <c r="EB7" s="327"/>
      <c r="EC7" s="327"/>
      <c r="ED7" s="327"/>
      <c r="EE7" s="327"/>
      <c r="EF7" s="327"/>
      <c r="EG7" s="327"/>
      <c r="EH7" s="327"/>
      <c r="EI7" s="327"/>
      <c r="EJ7" s="327"/>
      <c r="EK7" s="327"/>
      <c r="EL7" s="327"/>
      <c r="EM7" s="327"/>
      <c r="EN7" s="327"/>
      <c r="EO7" s="327"/>
      <c r="EP7" s="327"/>
      <c r="EQ7" s="327"/>
      <c r="ER7" s="327"/>
      <c r="ES7" s="327"/>
      <c r="ET7" s="327"/>
      <c r="EU7" s="327"/>
      <c r="EV7" s="327"/>
      <c r="EW7" s="327"/>
      <c r="EX7" s="327"/>
      <c r="EY7" s="327"/>
      <c r="EZ7" s="327"/>
      <c r="FA7" s="327"/>
      <c r="FB7" s="327"/>
      <c r="FC7" s="327"/>
      <c r="FD7" s="327"/>
      <c r="FE7" s="327"/>
      <c r="FF7" s="327"/>
      <c r="FG7" s="327"/>
      <c r="FH7" s="327"/>
      <c r="FI7" s="327"/>
      <c r="FJ7" s="327"/>
      <c r="FK7" s="327"/>
      <c r="FL7" s="327"/>
      <c r="FM7" s="327"/>
      <c r="FN7" s="327"/>
      <c r="FO7" s="327"/>
      <c r="FP7" s="327"/>
      <c r="FQ7" s="327"/>
      <c r="FR7" s="327"/>
      <c r="FS7" s="327"/>
      <c r="FT7" s="327"/>
      <c r="FU7" s="327"/>
      <c r="FV7" s="327"/>
      <c r="FW7" s="327"/>
      <c r="FX7" s="327"/>
      <c r="FY7" s="327"/>
      <c r="FZ7" s="327"/>
      <c r="GA7" s="327"/>
      <c r="GB7" s="327"/>
      <c r="GC7" s="327"/>
      <c r="GD7" s="327"/>
      <c r="GE7" s="327"/>
      <c r="GF7" s="327"/>
      <c r="GG7" s="327"/>
      <c r="GH7" s="327"/>
      <c r="GI7" s="327"/>
      <c r="GJ7" s="327"/>
      <c r="GK7" s="327"/>
      <c r="GL7" s="327"/>
      <c r="GM7" s="327"/>
      <c r="GN7" s="327"/>
      <c r="GO7" s="327"/>
      <c r="GP7" s="327"/>
      <c r="GQ7" s="327"/>
      <c r="GR7" s="327"/>
      <c r="GS7" s="327"/>
      <c r="GT7" s="327"/>
      <c r="GU7" s="327"/>
      <c r="GV7" s="327"/>
      <c r="GW7" s="327"/>
      <c r="GX7" s="327"/>
      <c r="GY7" s="327"/>
      <c r="GZ7" s="327"/>
      <c r="HA7" s="327"/>
      <c r="HB7" s="327"/>
      <c r="HC7" s="327"/>
      <c r="HD7" s="327"/>
      <c r="HE7" s="327"/>
      <c r="HF7" s="327"/>
      <c r="HG7" s="327"/>
      <c r="HH7" s="327"/>
      <c r="HI7" s="327"/>
      <c r="HJ7" s="327"/>
      <c r="HK7" s="327"/>
      <c r="HL7" s="327"/>
      <c r="HM7" s="327"/>
      <c r="HN7" s="327"/>
      <c r="HO7" s="327"/>
      <c r="HP7" s="327"/>
      <c r="HQ7" s="327"/>
      <c r="HR7" s="327"/>
      <c r="HS7" s="327"/>
      <c r="HT7" s="327"/>
      <c r="HU7" s="327"/>
      <c r="HV7" s="327"/>
      <c r="HW7" s="327"/>
      <c r="HX7" s="327"/>
      <c r="HY7" s="327"/>
      <c r="HZ7" s="327"/>
      <c r="IA7" s="327"/>
      <c r="IB7" s="327"/>
      <c r="IC7" s="327"/>
      <c r="ID7" s="327"/>
      <c r="IE7" s="327"/>
      <c r="IF7" s="327"/>
      <c r="IG7" s="327"/>
      <c r="IH7" s="327"/>
      <c r="II7" s="327"/>
      <c r="IJ7" s="327"/>
      <c r="IK7" s="327"/>
      <c r="IL7" s="327"/>
      <c r="IM7" s="327"/>
      <c r="IN7" s="327"/>
      <c r="IO7" s="327"/>
      <c r="IP7" s="327"/>
      <c r="IQ7" s="327"/>
      <c r="IR7" s="327"/>
    </row>
    <row r="8" spans="1:252" ht="14.5">
      <c r="A8" s="296"/>
      <c r="B8" s="322"/>
      <c r="C8" s="296"/>
      <c r="D8" s="323"/>
      <c r="E8" s="323"/>
      <c r="F8" s="323"/>
      <c r="G8" s="323"/>
      <c r="H8" s="323"/>
      <c r="I8" s="296"/>
      <c r="J8" s="296"/>
      <c r="K8" s="317"/>
      <c r="L8" s="317"/>
      <c r="M8" s="317"/>
      <c r="N8" s="317"/>
      <c r="O8" s="317"/>
      <c r="P8" s="317"/>
      <c r="Q8" s="317"/>
      <c r="R8" s="317"/>
      <c r="S8" s="317"/>
      <c r="T8" s="317"/>
      <c r="U8" s="317"/>
      <c r="V8" s="317"/>
      <c r="W8" s="317"/>
      <c r="X8" s="317"/>
      <c r="Y8" s="317"/>
      <c r="Z8" s="317"/>
      <c r="AA8" s="317"/>
      <c r="AB8" s="317"/>
      <c r="AC8" s="317"/>
      <c r="AD8" s="317"/>
      <c r="AE8" s="317"/>
      <c r="AF8" s="317"/>
      <c r="AG8" s="317"/>
      <c r="AH8" s="317"/>
      <c r="AI8" s="317"/>
      <c r="AJ8" s="317"/>
      <c r="AK8" s="317"/>
      <c r="AL8" s="317"/>
      <c r="AM8" s="317"/>
      <c r="AN8" s="317"/>
      <c r="AO8" s="317"/>
      <c r="AP8" s="317"/>
      <c r="AQ8" s="317"/>
      <c r="AR8" s="317"/>
      <c r="AS8" s="317"/>
      <c r="AT8" s="317"/>
      <c r="AU8" s="317"/>
      <c r="AV8" s="317"/>
      <c r="AW8" s="317"/>
      <c r="AX8" s="317"/>
      <c r="AY8" s="317"/>
      <c r="AZ8" s="317"/>
      <c r="BA8" s="317"/>
      <c r="BB8" s="317"/>
      <c r="BC8" s="317"/>
      <c r="BD8" s="317"/>
      <c r="BE8" s="317"/>
      <c r="BF8" s="317"/>
      <c r="BG8" s="317"/>
      <c r="BH8" s="317"/>
      <c r="BI8" s="317"/>
      <c r="BJ8" s="317"/>
      <c r="BK8" s="317"/>
      <c r="BL8" s="317"/>
      <c r="BM8" s="317"/>
      <c r="BN8" s="317"/>
      <c r="BO8" s="317"/>
      <c r="BP8" s="317"/>
      <c r="BQ8" s="317"/>
      <c r="BR8" s="317"/>
      <c r="BS8" s="317"/>
      <c r="BT8" s="317"/>
      <c r="BU8" s="317"/>
      <c r="BV8" s="317"/>
      <c r="BW8" s="317"/>
      <c r="BX8" s="317"/>
      <c r="BY8" s="317"/>
      <c r="BZ8" s="317"/>
      <c r="CA8" s="317"/>
      <c r="CB8" s="317"/>
      <c r="CC8" s="317"/>
      <c r="CD8" s="317"/>
      <c r="CE8" s="317"/>
      <c r="CF8" s="317"/>
      <c r="CG8" s="317"/>
      <c r="CH8" s="317"/>
      <c r="CI8" s="317"/>
      <c r="CJ8" s="317"/>
      <c r="CK8" s="317"/>
      <c r="CL8" s="317"/>
      <c r="CM8" s="317"/>
      <c r="CN8" s="317"/>
      <c r="CO8" s="317"/>
      <c r="CP8" s="317"/>
      <c r="CQ8" s="317"/>
      <c r="CR8" s="317"/>
      <c r="CS8" s="317"/>
      <c r="CT8" s="317"/>
      <c r="CU8" s="317"/>
      <c r="CV8" s="317"/>
      <c r="CW8" s="317"/>
      <c r="CX8" s="317"/>
      <c r="CY8" s="317"/>
      <c r="CZ8" s="317"/>
      <c r="DA8" s="317"/>
      <c r="DB8" s="317"/>
      <c r="DC8" s="317"/>
      <c r="DD8" s="317"/>
      <c r="DE8" s="317"/>
      <c r="DF8" s="317"/>
      <c r="DG8" s="317"/>
      <c r="DH8" s="317"/>
      <c r="DI8" s="317"/>
      <c r="DJ8" s="317"/>
      <c r="DK8" s="317"/>
      <c r="DL8" s="317"/>
      <c r="DM8" s="317"/>
      <c r="DN8" s="317"/>
      <c r="DO8" s="317"/>
      <c r="DP8" s="317"/>
      <c r="DQ8" s="317"/>
      <c r="DR8" s="317"/>
      <c r="DS8" s="317"/>
      <c r="DT8" s="317"/>
      <c r="DU8" s="317"/>
      <c r="DV8" s="317"/>
      <c r="DW8" s="317"/>
      <c r="DX8" s="317"/>
      <c r="DY8" s="317"/>
      <c r="DZ8" s="317"/>
      <c r="EA8" s="317"/>
      <c r="EB8" s="317"/>
      <c r="EC8" s="317"/>
      <c r="ED8" s="317"/>
      <c r="EE8" s="317"/>
      <c r="EF8" s="317"/>
      <c r="EG8" s="317"/>
      <c r="EH8" s="317"/>
      <c r="EI8" s="317"/>
      <c r="EJ8" s="317"/>
      <c r="EK8" s="317"/>
      <c r="EL8" s="317"/>
      <c r="EM8" s="317"/>
      <c r="EN8" s="317"/>
      <c r="EO8" s="317"/>
      <c r="EP8" s="317"/>
      <c r="EQ8" s="317"/>
      <c r="ER8" s="317"/>
      <c r="ES8" s="317"/>
      <c r="ET8" s="317"/>
      <c r="EU8" s="317"/>
      <c r="EV8" s="317"/>
      <c r="EW8" s="317"/>
      <c r="EX8" s="317"/>
      <c r="EY8" s="317"/>
      <c r="EZ8" s="317"/>
      <c r="FA8" s="317"/>
      <c r="FB8" s="317"/>
      <c r="FC8" s="317"/>
      <c r="FD8" s="317"/>
      <c r="FE8" s="317"/>
      <c r="FF8" s="317"/>
      <c r="FG8" s="317"/>
      <c r="FH8" s="317"/>
      <c r="FI8" s="317"/>
      <c r="FJ8" s="317"/>
      <c r="FK8" s="317"/>
      <c r="FL8" s="317"/>
      <c r="FM8" s="317"/>
      <c r="FN8" s="317"/>
      <c r="FO8" s="317"/>
      <c r="FP8" s="317"/>
      <c r="FQ8" s="317"/>
      <c r="FR8" s="317"/>
      <c r="FS8" s="317"/>
      <c r="FT8" s="317"/>
      <c r="FU8" s="317"/>
      <c r="FV8" s="317"/>
      <c r="FW8" s="317"/>
      <c r="FX8" s="317"/>
      <c r="FY8" s="317"/>
      <c r="FZ8" s="317"/>
      <c r="GA8" s="317"/>
      <c r="GB8" s="317"/>
      <c r="GC8" s="317"/>
      <c r="GD8" s="317"/>
      <c r="GE8" s="317"/>
      <c r="GF8" s="317"/>
      <c r="GG8" s="317"/>
      <c r="GH8" s="317"/>
      <c r="GI8" s="317"/>
      <c r="GJ8" s="317"/>
      <c r="GK8" s="317"/>
      <c r="GL8" s="317"/>
      <c r="GM8" s="317"/>
      <c r="GN8" s="317"/>
      <c r="GO8" s="317"/>
      <c r="GP8" s="317"/>
      <c r="GQ8" s="317"/>
      <c r="GR8" s="317"/>
      <c r="GS8" s="317"/>
      <c r="GT8" s="317"/>
      <c r="GU8" s="317"/>
      <c r="GV8" s="317"/>
      <c r="GW8" s="317"/>
      <c r="GX8" s="317"/>
      <c r="GY8" s="317"/>
      <c r="GZ8" s="317"/>
      <c r="HA8" s="317"/>
      <c r="HB8" s="317"/>
      <c r="HC8" s="317"/>
      <c r="HD8" s="317"/>
      <c r="HE8" s="317"/>
      <c r="HF8" s="317"/>
      <c r="HG8" s="317"/>
      <c r="HH8" s="317"/>
      <c r="HI8" s="317"/>
      <c r="HJ8" s="317"/>
      <c r="HK8" s="317"/>
      <c r="HL8" s="317"/>
      <c r="HM8" s="317"/>
      <c r="HN8" s="317"/>
      <c r="HO8" s="317"/>
      <c r="HP8" s="317"/>
      <c r="HQ8" s="317"/>
      <c r="HR8" s="317"/>
      <c r="HS8" s="317"/>
      <c r="HT8" s="317"/>
      <c r="HU8" s="317"/>
      <c r="HV8" s="317"/>
      <c r="HW8" s="317"/>
      <c r="HX8" s="317"/>
      <c r="HY8" s="317"/>
      <c r="HZ8" s="317"/>
      <c r="IA8" s="317"/>
      <c r="IB8" s="317"/>
      <c r="IC8" s="317"/>
      <c r="ID8" s="317"/>
      <c r="IE8" s="317"/>
      <c r="IF8" s="317"/>
      <c r="IG8" s="317"/>
      <c r="IH8" s="317"/>
      <c r="II8" s="317"/>
      <c r="IJ8" s="317"/>
      <c r="IK8" s="317"/>
      <c r="IL8" s="317"/>
      <c r="IM8" s="317"/>
      <c r="IN8" s="317"/>
      <c r="IO8" s="317"/>
      <c r="IP8" s="317"/>
      <c r="IQ8" s="317"/>
      <c r="IR8" s="317"/>
    </row>
    <row r="9" spans="1:252" ht="14.5">
      <c r="A9" s="296"/>
      <c r="B9" s="322"/>
      <c r="C9" s="296"/>
      <c r="D9" s="323"/>
      <c r="E9" s="323"/>
      <c r="F9" s="323"/>
      <c r="G9" s="323"/>
      <c r="H9" s="323"/>
      <c r="I9" s="296"/>
      <c r="J9" s="296"/>
      <c r="K9" s="317"/>
      <c r="L9" s="317"/>
      <c r="M9" s="317"/>
      <c r="N9" s="317"/>
      <c r="O9" s="317"/>
      <c r="P9" s="317"/>
      <c r="Q9" s="317"/>
      <c r="R9" s="317"/>
      <c r="S9" s="317"/>
      <c r="T9" s="317"/>
      <c r="U9" s="317"/>
      <c r="V9" s="317"/>
      <c r="W9" s="317"/>
      <c r="X9" s="317"/>
      <c r="Y9" s="317"/>
      <c r="Z9" s="317"/>
      <c r="AA9" s="317"/>
      <c r="AB9" s="317"/>
      <c r="AC9" s="317"/>
      <c r="AD9" s="317"/>
      <c r="AE9" s="317"/>
      <c r="AF9" s="317"/>
      <c r="AG9" s="317"/>
      <c r="AH9" s="317"/>
      <c r="AI9" s="317"/>
      <c r="AJ9" s="317"/>
      <c r="AK9" s="317"/>
      <c r="AL9" s="317"/>
      <c r="AM9" s="317"/>
      <c r="AN9" s="317"/>
      <c r="AO9" s="317"/>
      <c r="AP9" s="317"/>
      <c r="AQ9" s="317"/>
      <c r="AR9" s="317"/>
      <c r="AS9" s="317"/>
      <c r="AT9" s="317"/>
      <c r="AU9" s="317"/>
      <c r="AV9" s="317"/>
      <c r="AW9" s="317"/>
      <c r="AX9" s="317"/>
      <c r="AY9" s="317"/>
      <c r="AZ9" s="317"/>
      <c r="BA9" s="317"/>
      <c r="BB9" s="317"/>
      <c r="BC9" s="317"/>
      <c r="BD9" s="317"/>
      <c r="BE9" s="317"/>
      <c r="BF9" s="317"/>
      <c r="BG9" s="317"/>
      <c r="BH9" s="317"/>
      <c r="BI9" s="317"/>
      <c r="BJ9" s="317"/>
      <c r="BK9" s="317"/>
      <c r="BL9" s="317"/>
      <c r="BM9" s="317"/>
      <c r="BN9" s="317"/>
      <c r="BO9" s="317"/>
      <c r="BP9" s="317"/>
      <c r="BQ9" s="317"/>
      <c r="BR9" s="317"/>
      <c r="BS9" s="317"/>
      <c r="BT9" s="317"/>
      <c r="BU9" s="317"/>
      <c r="BV9" s="317"/>
      <c r="BW9" s="317"/>
      <c r="BX9" s="317"/>
      <c r="BY9" s="317"/>
      <c r="BZ9" s="317"/>
      <c r="CA9" s="317"/>
      <c r="CB9" s="317"/>
      <c r="CC9" s="317"/>
      <c r="CD9" s="317"/>
      <c r="CE9" s="317"/>
      <c r="CF9" s="317"/>
      <c r="CG9" s="317"/>
      <c r="CH9" s="317"/>
      <c r="CI9" s="317"/>
      <c r="CJ9" s="317"/>
      <c r="CK9" s="317"/>
      <c r="CL9" s="317"/>
      <c r="CM9" s="317"/>
      <c r="CN9" s="317"/>
      <c r="CO9" s="317"/>
      <c r="CP9" s="317"/>
      <c r="CQ9" s="317"/>
      <c r="CR9" s="317"/>
      <c r="CS9" s="317"/>
      <c r="CT9" s="317"/>
      <c r="CU9" s="317"/>
      <c r="CV9" s="317"/>
      <c r="CW9" s="317"/>
      <c r="CX9" s="317"/>
      <c r="CY9" s="317"/>
      <c r="CZ9" s="317"/>
      <c r="DA9" s="317"/>
      <c r="DB9" s="317"/>
      <c r="DC9" s="317"/>
      <c r="DD9" s="317"/>
      <c r="DE9" s="317"/>
      <c r="DF9" s="317"/>
      <c r="DG9" s="317"/>
      <c r="DH9" s="317"/>
      <c r="DI9" s="317"/>
      <c r="DJ9" s="317"/>
      <c r="DK9" s="317"/>
      <c r="DL9" s="317"/>
      <c r="DM9" s="317"/>
      <c r="DN9" s="317"/>
      <c r="DO9" s="317"/>
      <c r="DP9" s="317"/>
      <c r="DQ9" s="317"/>
      <c r="DR9" s="317"/>
      <c r="DS9" s="317"/>
      <c r="DT9" s="317"/>
      <c r="DU9" s="317"/>
      <c r="DV9" s="317"/>
      <c r="DW9" s="317"/>
      <c r="DX9" s="317"/>
      <c r="DY9" s="317"/>
      <c r="DZ9" s="317"/>
      <c r="EA9" s="317"/>
      <c r="EB9" s="317"/>
      <c r="EC9" s="317"/>
      <c r="ED9" s="317"/>
      <c r="EE9" s="317"/>
      <c r="EF9" s="317"/>
      <c r="EG9" s="317"/>
      <c r="EH9" s="317"/>
      <c r="EI9" s="317"/>
      <c r="EJ9" s="317"/>
      <c r="EK9" s="317"/>
      <c r="EL9" s="317"/>
      <c r="EM9" s="317"/>
      <c r="EN9" s="317"/>
      <c r="EO9" s="317"/>
      <c r="EP9" s="317"/>
      <c r="EQ9" s="317"/>
      <c r="ER9" s="317"/>
      <c r="ES9" s="317"/>
      <c r="ET9" s="317"/>
      <c r="EU9" s="317"/>
      <c r="EV9" s="317"/>
      <c r="EW9" s="317"/>
      <c r="EX9" s="317"/>
      <c r="EY9" s="317"/>
      <c r="EZ9" s="317"/>
      <c r="FA9" s="317"/>
      <c r="FB9" s="317"/>
      <c r="FC9" s="317"/>
      <c r="FD9" s="317"/>
      <c r="FE9" s="317"/>
      <c r="FF9" s="317"/>
      <c r="FG9" s="317"/>
      <c r="FH9" s="317"/>
      <c r="FI9" s="317"/>
      <c r="FJ9" s="317"/>
      <c r="FK9" s="317"/>
      <c r="FL9" s="317"/>
      <c r="FM9" s="317"/>
      <c r="FN9" s="317"/>
      <c r="FO9" s="317"/>
      <c r="FP9" s="317"/>
      <c r="FQ9" s="317"/>
      <c r="FR9" s="317"/>
      <c r="FS9" s="317"/>
      <c r="FT9" s="317"/>
      <c r="FU9" s="317"/>
      <c r="FV9" s="317"/>
      <c r="FW9" s="317"/>
      <c r="FX9" s="317"/>
      <c r="FY9" s="317"/>
      <c r="FZ9" s="317"/>
      <c r="GA9" s="317"/>
      <c r="GB9" s="317"/>
      <c r="GC9" s="317"/>
      <c r="GD9" s="317"/>
      <c r="GE9" s="317"/>
      <c r="GF9" s="317"/>
      <c r="GG9" s="317"/>
      <c r="GH9" s="317"/>
      <c r="GI9" s="317"/>
      <c r="GJ9" s="317"/>
      <c r="GK9" s="317"/>
      <c r="GL9" s="317"/>
      <c r="GM9" s="317"/>
      <c r="GN9" s="317"/>
      <c r="GO9" s="317"/>
      <c r="GP9" s="317"/>
      <c r="GQ9" s="317"/>
      <c r="GR9" s="317"/>
      <c r="GS9" s="317"/>
      <c r="GT9" s="317"/>
      <c r="GU9" s="317"/>
      <c r="GV9" s="317"/>
      <c r="GW9" s="317"/>
      <c r="GX9" s="317"/>
      <c r="GY9" s="317"/>
      <c r="GZ9" s="317"/>
      <c r="HA9" s="317"/>
      <c r="HB9" s="317"/>
      <c r="HC9" s="317"/>
      <c r="HD9" s="317"/>
      <c r="HE9" s="317"/>
      <c r="HF9" s="317"/>
      <c r="HG9" s="317"/>
      <c r="HH9" s="317"/>
      <c r="HI9" s="317"/>
      <c r="HJ9" s="317"/>
      <c r="HK9" s="317"/>
      <c r="HL9" s="317"/>
      <c r="HM9" s="317"/>
      <c r="HN9" s="317"/>
      <c r="HO9" s="317"/>
      <c r="HP9" s="317"/>
      <c r="HQ9" s="317"/>
      <c r="HR9" s="317"/>
      <c r="HS9" s="317"/>
      <c r="HT9" s="317"/>
      <c r="HU9" s="317"/>
      <c r="HV9" s="317"/>
      <c r="HW9" s="317"/>
      <c r="HX9" s="317"/>
      <c r="HY9" s="317"/>
      <c r="HZ9" s="317"/>
      <c r="IA9" s="317"/>
      <c r="IB9" s="317"/>
      <c r="IC9" s="317"/>
      <c r="ID9" s="317"/>
      <c r="IE9" s="317"/>
      <c r="IF9" s="317"/>
      <c r="IG9" s="317"/>
      <c r="IH9" s="317"/>
      <c r="II9" s="317"/>
      <c r="IJ9" s="317"/>
      <c r="IK9" s="317"/>
      <c r="IL9" s="317"/>
      <c r="IM9" s="317"/>
      <c r="IN9" s="317"/>
      <c r="IO9" s="317"/>
      <c r="IP9" s="317"/>
      <c r="IQ9" s="317"/>
      <c r="IR9" s="317"/>
    </row>
    <row r="10" spans="1:252" s="328" customFormat="1">
      <c r="A10" s="318"/>
      <c r="B10" s="324"/>
      <c r="C10" s="325"/>
      <c r="D10" s="326"/>
      <c r="E10" s="326"/>
      <c r="F10" s="326"/>
      <c r="G10" s="326"/>
      <c r="H10" s="326"/>
      <c r="I10" s="318"/>
      <c r="J10" s="318"/>
      <c r="K10" s="318"/>
      <c r="L10" s="327"/>
      <c r="M10" s="327"/>
      <c r="N10" s="327"/>
      <c r="O10" s="327"/>
      <c r="P10" s="327"/>
      <c r="Q10" s="327"/>
      <c r="R10" s="327"/>
      <c r="S10" s="327"/>
      <c r="T10" s="327"/>
      <c r="U10" s="327"/>
      <c r="V10" s="327"/>
      <c r="W10" s="327"/>
      <c r="X10" s="327"/>
      <c r="Y10" s="327"/>
      <c r="Z10" s="327"/>
      <c r="AA10" s="327"/>
      <c r="AB10" s="327"/>
      <c r="AC10" s="327"/>
      <c r="AD10" s="327"/>
      <c r="AE10" s="327"/>
      <c r="AF10" s="327"/>
      <c r="AG10" s="327"/>
      <c r="AH10" s="327"/>
      <c r="AI10" s="327"/>
      <c r="AJ10" s="327"/>
      <c r="AK10" s="327"/>
      <c r="AL10" s="327"/>
      <c r="AM10" s="327"/>
      <c r="AN10" s="327"/>
      <c r="AO10" s="327"/>
      <c r="AP10" s="327"/>
      <c r="AQ10" s="327"/>
      <c r="AR10" s="327"/>
      <c r="AS10" s="327"/>
      <c r="AT10" s="327"/>
      <c r="AU10" s="327"/>
      <c r="AV10" s="327"/>
      <c r="AW10" s="327"/>
      <c r="AX10" s="327"/>
      <c r="AY10" s="327"/>
      <c r="AZ10" s="327"/>
      <c r="BA10" s="327"/>
      <c r="BB10" s="327"/>
      <c r="BC10" s="327"/>
      <c r="BD10" s="327"/>
      <c r="BE10" s="327"/>
      <c r="BF10" s="327"/>
      <c r="BG10" s="327"/>
      <c r="BH10" s="327"/>
      <c r="BI10" s="327"/>
      <c r="BJ10" s="327"/>
      <c r="BK10" s="327"/>
      <c r="BL10" s="327"/>
      <c r="BM10" s="327"/>
      <c r="BN10" s="327"/>
      <c r="BO10" s="327"/>
      <c r="BP10" s="327"/>
      <c r="BQ10" s="327"/>
      <c r="BR10" s="327"/>
      <c r="BS10" s="327"/>
      <c r="BT10" s="327"/>
      <c r="BU10" s="327"/>
      <c r="BV10" s="327"/>
      <c r="BW10" s="327"/>
      <c r="BX10" s="327"/>
      <c r="BY10" s="327"/>
      <c r="BZ10" s="327"/>
      <c r="CA10" s="327"/>
      <c r="CB10" s="327"/>
      <c r="CC10" s="327"/>
      <c r="CD10" s="327"/>
      <c r="CE10" s="327"/>
      <c r="CF10" s="327"/>
      <c r="CG10" s="327"/>
      <c r="CH10" s="327"/>
      <c r="CI10" s="327"/>
      <c r="CJ10" s="327"/>
      <c r="CK10" s="327"/>
      <c r="CL10" s="327"/>
      <c r="CM10" s="327"/>
      <c r="CN10" s="327"/>
      <c r="CO10" s="327"/>
      <c r="CP10" s="327"/>
      <c r="CQ10" s="327"/>
      <c r="CR10" s="327"/>
      <c r="CS10" s="327"/>
      <c r="CT10" s="327"/>
      <c r="CU10" s="327"/>
      <c r="CV10" s="327"/>
      <c r="CW10" s="327"/>
      <c r="CX10" s="327"/>
      <c r="CY10" s="327"/>
      <c r="CZ10" s="327"/>
      <c r="DA10" s="327"/>
      <c r="DB10" s="327"/>
      <c r="DC10" s="327"/>
      <c r="DD10" s="327"/>
      <c r="DE10" s="327"/>
      <c r="DF10" s="327"/>
      <c r="DG10" s="327"/>
      <c r="DH10" s="327"/>
      <c r="DI10" s="327"/>
      <c r="DJ10" s="327"/>
      <c r="DK10" s="327"/>
      <c r="DL10" s="327"/>
      <c r="DM10" s="327"/>
      <c r="DN10" s="327"/>
      <c r="DO10" s="327"/>
      <c r="DP10" s="327"/>
      <c r="DQ10" s="327"/>
      <c r="DR10" s="327"/>
      <c r="DS10" s="327"/>
      <c r="DT10" s="327"/>
      <c r="DU10" s="327"/>
      <c r="DV10" s="327"/>
      <c r="DW10" s="327"/>
      <c r="DX10" s="327"/>
      <c r="DY10" s="327"/>
      <c r="DZ10" s="327"/>
      <c r="EA10" s="327"/>
      <c r="EB10" s="327"/>
      <c r="EC10" s="327"/>
      <c r="ED10" s="327"/>
      <c r="EE10" s="327"/>
      <c r="EF10" s="327"/>
      <c r="EG10" s="327"/>
      <c r="EH10" s="327"/>
      <c r="EI10" s="327"/>
      <c r="EJ10" s="327"/>
      <c r="EK10" s="327"/>
      <c r="EL10" s="327"/>
      <c r="EM10" s="327"/>
      <c r="EN10" s="327"/>
      <c r="EO10" s="327"/>
      <c r="EP10" s="327"/>
      <c r="EQ10" s="327"/>
      <c r="ER10" s="327"/>
      <c r="ES10" s="327"/>
      <c r="ET10" s="327"/>
      <c r="EU10" s="327"/>
      <c r="EV10" s="327"/>
      <c r="EW10" s="327"/>
      <c r="EX10" s="327"/>
      <c r="EY10" s="327"/>
      <c r="EZ10" s="327"/>
      <c r="FA10" s="327"/>
      <c r="FB10" s="327"/>
      <c r="FC10" s="327"/>
      <c r="FD10" s="327"/>
      <c r="FE10" s="327"/>
      <c r="FF10" s="327"/>
      <c r="FG10" s="327"/>
      <c r="FH10" s="327"/>
      <c r="FI10" s="327"/>
      <c r="FJ10" s="327"/>
      <c r="FK10" s="327"/>
      <c r="FL10" s="327"/>
      <c r="FM10" s="327"/>
      <c r="FN10" s="327"/>
      <c r="FO10" s="327"/>
      <c r="FP10" s="327"/>
      <c r="FQ10" s="327"/>
      <c r="FR10" s="327"/>
      <c r="FS10" s="327"/>
      <c r="FT10" s="327"/>
      <c r="FU10" s="327"/>
      <c r="FV10" s="327"/>
      <c r="FW10" s="327"/>
      <c r="FX10" s="327"/>
      <c r="FY10" s="327"/>
      <c r="FZ10" s="327"/>
      <c r="GA10" s="327"/>
      <c r="GB10" s="327"/>
      <c r="GC10" s="327"/>
      <c r="GD10" s="327"/>
      <c r="GE10" s="327"/>
      <c r="GF10" s="327"/>
      <c r="GG10" s="327"/>
      <c r="GH10" s="327"/>
      <c r="GI10" s="327"/>
      <c r="GJ10" s="327"/>
      <c r="GK10" s="327"/>
      <c r="GL10" s="327"/>
      <c r="GM10" s="327"/>
      <c r="GN10" s="327"/>
      <c r="GO10" s="327"/>
      <c r="GP10" s="327"/>
      <c r="GQ10" s="327"/>
      <c r="GR10" s="327"/>
      <c r="GS10" s="327"/>
      <c r="GT10" s="327"/>
      <c r="GU10" s="327"/>
      <c r="GV10" s="327"/>
      <c r="GW10" s="327"/>
      <c r="GX10" s="327"/>
      <c r="GY10" s="327"/>
      <c r="GZ10" s="327"/>
      <c r="HA10" s="327"/>
      <c r="HB10" s="327"/>
      <c r="HC10" s="327"/>
      <c r="HD10" s="327"/>
      <c r="HE10" s="327"/>
      <c r="HF10" s="327"/>
      <c r="HG10" s="327"/>
      <c r="HH10" s="327"/>
      <c r="HI10" s="327"/>
      <c r="HJ10" s="327"/>
      <c r="HK10" s="327"/>
      <c r="HL10" s="327"/>
      <c r="HM10" s="327"/>
      <c r="HN10" s="327"/>
      <c r="HO10" s="327"/>
      <c r="HP10" s="327"/>
      <c r="HQ10" s="327"/>
      <c r="HR10" s="327"/>
      <c r="HS10" s="327"/>
      <c r="HT10" s="327"/>
      <c r="HU10" s="327"/>
      <c r="HV10" s="327"/>
      <c r="HW10" s="327"/>
      <c r="HX10" s="327"/>
      <c r="HY10" s="327"/>
      <c r="HZ10" s="327"/>
      <c r="IA10" s="327"/>
      <c r="IB10" s="327"/>
      <c r="IC10" s="327"/>
      <c r="ID10" s="327"/>
      <c r="IE10" s="327"/>
      <c r="IF10" s="327"/>
      <c r="IG10" s="327"/>
      <c r="IH10" s="327"/>
      <c r="II10" s="327"/>
      <c r="IJ10" s="327"/>
      <c r="IK10" s="327"/>
      <c r="IL10" s="327"/>
      <c r="IM10" s="327"/>
      <c r="IN10" s="327"/>
      <c r="IO10" s="327"/>
      <c r="IP10" s="327"/>
      <c r="IQ10" s="327"/>
      <c r="IR10" s="327"/>
    </row>
    <row r="11" spans="1:252" ht="14.5">
      <c r="A11" s="296"/>
      <c r="B11" s="322"/>
      <c r="C11" s="296"/>
      <c r="D11" s="323"/>
      <c r="E11" s="323"/>
      <c r="F11" s="323"/>
      <c r="G11" s="323"/>
      <c r="H11" s="323"/>
      <c r="I11" s="296"/>
      <c r="J11" s="296"/>
      <c r="K11" s="317"/>
      <c r="L11" s="317"/>
      <c r="M11" s="317"/>
      <c r="N11" s="317"/>
      <c r="O11" s="317"/>
      <c r="P11" s="317"/>
      <c r="Q11" s="317"/>
      <c r="R11" s="317"/>
      <c r="S11" s="317"/>
      <c r="T11" s="317"/>
      <c r="U11" s="317"/>
      <c r="V11" s="317"/>
      <c r="W11" s="317"/>
      <c r="X11" s="317"/>
      <c r="Y11" s="317"/>
      <c r="Z11" s="317"/>
      <c r="AA11" s="317"/>
      <c r="AB11" s="317"/>
      <c r="AC11" s="317"/>
      <c r="AD11" s="317"/>
      <c r="AE11" s="317"/>
      <c r="AF11" s="317"/>
      <c r="AG11" s="317"/>
      <c r="AH11" s="317"/>
      <c r="AI11" s="317"/>
      <c r="AJ11" s="317"/>
      <c r="AK11" s="317"/>
      <c r="AL11" s="317"/>
      <c r="AM11" s="317"/>
      <c r="AN11" s="317"/>
      <c r="AO11" s="317"/>
      <c r="AP11" s="317"/>
      <c r="AQ11" s="317"/>
      <c r="AR11" s="317"/>
      <c r="AS11" s="317"/>
      <c r="AT11" s="317"/>
      <c r="AU11" s="317"/>
      <c r="AV11" s="317"/>
      <c r="AW11" s="317"/>
      <c r="AX11" s="317"/>
      <c r="AY11" s="317"/>
      <c r="AZ11" s="317"/>
      <c r="BA11" s="317"/>
      <c r="BB11" s="317"/>
      <c r="BC11" s="317"/>
      <c r="BD11" s="317"/>
      <c r="BE11" s="317"/>
      <c r="BF11" s="317"/>
      <c r="BG11" s="317"/>
      <c r="BH11" s="317"/>
      <c r="BI11" s="317"/>
      <c r="BJ11" s="317"/>
      <c r="BK11" s="317"/>
      <c r="BL11" s="317"/>
      <c r="BM11" s="317"/>
      <c r="BN11" s="317"/>
      <c r="BO11" s="317"/>
      <c r="BP11" s="317"/>
      <c r="BQ11" s="317"/>
      <c r="BR11" s="317"/>
      <c r="BS11" s="317"/>
      <c r="BT11" s="317"/>
      <c r="BU11" s="317"/>
      <c r="BV11" s="317"/>
      <c r="BW11" s="317"/>
      <c r="BX11" s="317"/>
      <c r="BY11" s="317"/>
      <c r="BZ11" s="317"/>
      <c r="CA11" s="317"/>
      <c r="CB11" s="317"/>
      <c r="CC11" s="317"/>
      <c r="CD11" s="317"/>
      <c r="CE11" s="317"/>
      <c r="CF11" s="317"/>
      <c r="CG11" s="317"/>
      <c r="CH11" s="317"/>
      <c r="CI11" s="317"/>
      <c r="CJ11" s="317"/>
      <c r="CK11" s="317"/>
      <c r="CL11" s="317"/>
      <c r="CM11" s="317"/>
      <c r="CN11" s="317"/>
      <c r="CO11" s="317"/>
      <c r="CP11" s="317"/>
      <c r="CQ11" s="317"/>
      <c r="CR11" s="317"/>
      <c r="CS11" s="317"/>
      <c r="CT11" s="317"/>
      <c r="CU11" s="317"/>
      <c r="CV11" s="317"/>
      <c r="CW11" s="317"/>
      <c r="CX11" s="317"/>
      <c r="CY11" s="317"/>
      <c r="CZ11" s="317"/>
      <c r="DA11" s="317"/>
      <c r="DB11" s="317"/>
      <c r="DC11" s="317"/>
      <c r="DD11" s="317"/>
      <c r="DE11" s="317"/>
      <c r="DF11" s="317"/>
      <c r="DG11" s="317"/>
      <c r="DH11" s="317"/>
      <c r="DI11" s="317"/>
      <c r="DJ11" s="317"/>
      <c r="DK11" s="317"/>
      <c r="DL11" s="317"/>
      <c r="DM11" s="317"/>
      <c r="DN11" s="317"/>
      <c r="DO11" s="317"/>
      <c r="DP11" s="317"/>
      <c r="DQ11" s="317"/>
      <c r="DR11" s="317"/>
      <c r="DS11" s="317"/>
      <c r="DT11" s="317"/>
      <c r="DU11" s="317"/>
      <c r="DV11" s="317"/>
      <c r="DW11" s="317"/>
      <c r="DX11" s="317"/>
      <c r="DY11" s="317"/>
      <c r="DZ11" s="317"/>
      <c r="EA11" s="317"/>
      <c r="EB11" s="317"/>
      <c r="EC11" s="317"/>
      <c r="ED11" s="317"/>
      <c r="EE11" s="317"/>
      <c r="EF11" s="317"/>
      <c r="EG11" s="317"/>
      <c r="EH11" s="317"/>
      <c r="EI11" s="317"/>
      <c r="EJ11" s="317"/>
      <c r="EK11" s="317"/>
      <c r="EL11" s="317"/>
      <c r="EM11" s="317"/>
      <c r="EN11" s="317"/>
      <c r="EO11" s="317"/>
      <c r="EP11" s="317"/>
      <c r="EQ11" s="317"/>
      <c r="ER11" s="317"/>
      <c r="ES11" s="317"/>
      <c r="ET11" s="317"/>
      <c r="EU11" s="317"/>
      <c r="EV11" s="317"/>
      <c r="EW11" s="317"/>
      <c r="EX11" s="317"/>
      <c r="EY11" s="317"/>
      <c r="EZ11" s="317"/>
      <c r="FA11" s="317"/>
      <c r="FB11" s="317"/>
      <c r="FC11" s="317"/>
      <c r="FD11" s="317"/>
      <c r="FE11" s="317"/>
      <c r="FF11" s="317"/>
      <c r="FG11" s="317"/>
      <c r="FH11" s="317"/>
      <c r="FI11" s="317"/>
      <c r="FJ11" s="317"/>
      <c r="FK11" s="317"/>
      <c r="FL11" s="317"/>
      <c r="FM11" s="317"/>
      <c r="FN11" s="317"/>
      <c r="FO11" s="317"/>
      <c r="FP11" s="317"/>
      <c r="FQ11" s="317"/>
      <c r="FR11" s="317"/>
      <c r="FS11" s="317"/>
      <c r="FT11" s="317"/>
      <c r="FU11" s="317"/>
      <c r="FV11" s="317"/>
      <c r="FW11" s="317"/>
      <c r="FX11" s="317"/>
      <c r="FY11" s="317"/>
      <c r="FZ11" s="317"/>
      <c r="GA11" s="317"/>
      <c r="GB11" s="317"/>
      <c r="GC11" s="317"/>
      <c r="GD11" s="317"/>
      <c r="GE11" s="317"/>
      <c r="GF11" s="317"/>
      <c r="GG11" s="317"/>
      <c r="GH11" s="317"/>
      <c r="GI11" s="317"/>
      <c r="GJ11" s="317"/>
      <c r="GK11" s="317"/>
      <c r="GL11" s="317"/>
      <c r="GM11" s="317"/>
      <c r="GN11" s="317"/>
      <c r="GO11" s="317"/>
      <c r="GP11" s="317"/>
      <c r="GQ11" s="317"/>
      <c r="GR11" s="317"/>
      <c r="GS11" s="317"/>
      <c r="GT11" s="317"/>
      <c r="GU11" s="317"/>
      <c r="GV11" s="317"/>
      <c r="GW11" s="317"/>
      <c r="GX11" s="317"/>
      <c r="GY11" s="317"/>
      <c r="GZ11" s="317"/>
      <c r="HA11" s="317"/>
      <c r="HB11" s="317"/>
      <c r="HC11" s="317"/>
      <c r="HD11" s="317"/>
      <c r="HE11" s="317"/>
      <c r="HF11" s="317"/>
      <c r="HG11" s="317"/>
      <c r="HH11" s="317"/>
      <c r="HI11" s="317"/>
      <c r="HJ11" s="317"/>
      <c r="HK11" s="317"/>
      <c r="HL11" s="317"/>
      <c r="HM11" s="317"/>
      <c r="HN11" s="317"/>
      <c r="HO11" s="317"/>
      <c r="HP11" s="317"/>
      <c r="HQ11" s="317"/>
      <c r="HR11" s="317"/>
      <c r="HS11" s="317"/>
      <c r="HT11" s="317"/>
      <c r="HU11" s="317"/>
      <c r="HV11" s="317"/>
      <c r="HW11" s="317"/>
      <c r="HX11" s="317"/>
      <c r="HY11" s="317"/>
      <c r="HZ11" s="317"/>
      <c r="IA11" s="317"/>
      <c r="IB11" s="317"/>
      <c r="IC11" s="317"/>
      <c r="ID11" s="317"/>
      <c r="IE11" s="317"/>
      <c r="IF11" s="317"/>
      <c r="IG11" s="317"/>
      <c r="IH11" s="317"/>
      <c r="II11" s="317"/>
      <c r="IJ11" s="317"/>
      <c r="IK11" s="317"/>
      <c r="IL11" s="317"/>
      <c r="IM11" s="317"/>
      <c r="IN11" s="317"/>
      <c r="IO11" s="317"/>
      <c r="IP11" s="317"/>
      <c r="IQ11" s="317"/>
      <c r="IR11" s="317"/>
    </row>
    <row r="12" spans="1:252" ht="14.5">
      <c r="A12" s="296"/>
      <c r="B12" s="322"/>
      <c r="C12" s="296"/>
      <c r="D12" s="323"/>
      <c r="E12" s="323"/>
      <c r="F12" s="323"/>
      <c r="G12" s="323"/>
      <c r="H12" s="323"/>
      <c r="I12" s="296"/>
      <c r="J12" s="296"/>
      <c r="K12" s="317"/>
      <c r="L12" s="317"/>
      <c r="M12" s="317"/>
      <c r="N12" s="317"/>
      <c r="O12" s="317"/>
      <c r="P12" s="317"/>
      <c r="Q12" s="317"/>
      <c r="R12" s="317"/>
      <c r="S12" s="317"/>
      <c r="T12" s="317"/>
      <c r="U12" s="317"/>
      <c r="V12" s="317"/>
      <c r="W12" s="317"/>
      <c r="X12" s="317"/>
      <c r="Y12" s="317"/>
      <c r="Z12" s="317"/>
      <c r="AA12" s="317"/>
      <c r="AB12" s="317"/>
      <c r="AC12" s="317"/>
      <c r="AD12" s="317"/>
      <c r="AE12" s="317"/>
      <c r="AF12" s="317"/>
      <c r="AG12" s="317"/>
      <c r="AH12" s="317"/>
      <c r="AI12" s="317"/>
      <c r="AJ12" s="317"/>
      <c r="AK12" s="317"/>
      <c r="AL12" s="317"/>
      <c r="AM12" s="317"/>
      <c r="AN12" s="317"/>
      <c r="AO12" s="317"/>
      <c r="AP12" s="317"/>
      <c r="AQ12" s="317"/>
      <c r="AR12" s="317"/>
      <c r="AS12" s="317"/>
      <c r="AT12" s="317"/>
      <c r="AU12" s="317"/>
      <c r="AV12" s="317"/>
      <c r="AW12" s="317"/>
      <c r="AX12" s="317"/>
      <c r="AY12" s="317"/>
      <c r="AZ12" s="317"/>
      <c r="BA12" s="317"/>
      <c r="BB12" s="317"/>
      <c r="BC12" s="317"/>
      <c r="BD12" s="317"/>
      <c r="BE12" s="317"/>
      <c r="BF12" s="317"/>
      <c r="BG12" s="317"/>
      <c r="BH12" s="317"/>
      <c r="BI12" s="317"/>
      <c r="BJ12" s="317"/>
      <c r="BK12" s="317"/>
      <c r="BL12" s="317"/>
      <c r="BM12" s="317"/>
      <c r="BN12" s="317"/>
      <c r="BO12" s="317"/>
      <c r="BP12" s="317"/>
      <c r="BQ12" s="317"/>
      <c r="BR12" s="317"/>
      <c r="BS12" s="317"/>
      <c r="BT12" s="317"/>
      <c r="BU12" s="317"/>
      <c r="BV12" s="317"/>
      <c r="BW12" s="317"/>
      <c r="BX12" s="317"/>
      <c r="BY12" s="317"/>
      <c r="BZ12" s="317"/>
      <c r="CA12" s="317"/>
      <c r="CB12" s="317"/>
      <c r="CC12" s="317"/>
      <c r="CD12" s="317"/>
      <c r="CE12" s="317"/>
      <c r="CF12" s="317"/>
      <c r="CG12" s="317"/>
      <c r="CH12" s="317"/>
      <c r="CI12" s="317"/>
      <c r="CJ12" s="317"/>
      <c r="CK12" s="317"/>
      <c r="CL12" s="317"/>
      <c r="CM12" s="317"/>
      <c r="CN12" s="317"/>
      <c r="CO12" s="317"/>
      <c r="CP12" s="317"/>
      <c r="CQ12" s="317"/>
      <c r="CR12" s="317"/>
      <c r="CS12" s="317"/>
      <c r="CT12" s="317"/>
      <c r="CU12" s="317"/>
      <c r="CV12" s="317"/>
      <c r="CW12" s="317"/>
      <c r="CX12" s="317"/>
      <c r="CY12" s="317"/>
      <c r="CZ12" s="317"/>
      <c r="DA12" s="317"/>
      <c r="DB12" s="317"/>
      <c r="DC12" s="317"/>
      <c r="DD12" s="317"/>
      <c r="DE12" s="317"/>
      <c r="DF12" s="317"/>
      <c r="DG12" s="317"/>
      <c r="DH12" s="317"/>
      <c r="DI12" s="317"/>
      <c r="DJ12" s="317"/>
      <c r="DK12" s="317"/>
      <c r="DL12" s="317"/>
      <c r="DM12" s="317"/>
      <c r="DN12" s="317"/>
      <c r="DO12" s="317"/>
      <c r="DP12" s="317"/>
      <c r="DQ12" s="317"/>
      <c r="DR12" s="317"/>
      <c r="DS12" s="317"/>
      <c r="DT12" s="317"/>
      <c r="DU12" s="317"/>
      <c r="DV12" s="317"/>
      <c r="DW12" s="317"/>
      <c r="DX12" s="317"/>
      <c r="DY12" s="317"/>
      <c r="DZ12" s="317"/>
      <c r="EA12" s="317"/>
      <c r="EB12" s="317"/>
      <c r="EC12" s="317"/>
      <c r="ED12" s="317"/>
      <c r="EE12" s="317"/>
      <c r="EF12" s="317"/>
      <c r="EG12" s="317"/>
      <c r="EH12" s="317"/>
      <c r="EI12" s="317"/>
      <c r="EJ12" s="317"/>
      <c r="EK12" s="317"/>
      <c r="EL12" s="317"/>
      <c r="EM12" s="317"/>
      <c r="EN12" s="317"/>
      <c r="EO12" s="317"/>
      <c r="EP12" s="317"/>
      <c r="EQ12" s="317"/>
      <c r="ER12" s="317"/>
      <c r="ES12" s="317"/>
      <c r="ET12" s="317"/>
      <c r="EU12" s="317"/>
      <c r="EV12" s="317"/>
      <c r="EW12" s="317"/>
      <c r="EX12" s="317"/>
      <c r="EY12" s="317"/>
      <c r="EZ12" s="317"/>
      <c r="FA12" s="317"/>
      <c r="FB12" s="317"/>
      <c r="FC12" s="317"/>
      <c r="FD12" s="317"/>
      <c r="FE12" s="317"/>
      <c r="FF12" s="317"/>
      <c r="FG12" s="317"/>
      <c r="FH12" s="317"/>
      <c r="FI12" s="317"/>
      <c r="FJ12" s="317"/>
      <c r="FK12" s="317"/>
      <c r="FL12" s="317"/>
      <c r="FM12" s="317"/>
      <c r="FN12" s="317"/>
      <c r="FO12" s="317"/>
      <c r="FP12" s="317"/>
      <c r="FQ12" s="317"/>
      <c r="FR12" s="317"/>
      <c r="FS12" s="317"/>
      <c r="FT12" s="317"/>
      <c r="FU12" s="317"/>
      <c r="FV12" s="317"/>
      <c r="FW12" s="317"/>
      <c r="FX12" s="317"/>
      <c r="FY12" s="317"/>
      <c r="FZ12" s="317"/>
      <c r="GA12" s="317"/>
      <c r="GB12" s="317"/>
      <c r="GC12" s="317"/>
      <c r="GD12" s="317"/>
      <c r="GE12" s="317"/>
      <c r="GF12" s="317"/>
      <c r="GG12" s="317"/>
      <c r="GH12" s="317"/>
      <c r="GI12" s="317"/>
      <c r="GJ12" s="317"/>
      <c r="GK12" s="317"/>
      <c r="GL12" s="317"/>
      <c r="GM12" s="317"/>
      <c r="GN12" s="317"/>
      <c r="GO12" s="317"/>
      <c r="GP12" s="317"/>
      <c r="GQ12" s="317"/>
      <c r="GR12" s="317"/>
      <c r="GS12" s="317"/>
      <c r="GT12" s="317"/>
      <c r="GU12" s="317"/>
      <c r="GV12" s="317"/>
      <c r="GW12" s="317"/>
      <c r="GX12" s="317"/>
      <c r="GY12" s="317"/>
      <c r="GZ12" s="317"/>
      <c r="HA12" s="317"/>
      <c r="HB12" s="317"/>
      <c r="HC12" s="317"/>
      <c r="HD12" s="317"/>
      <c r="HE12" s="317"/>
      <c r="HF12" s="317"/>
      <c r="HG12" s="317"/>
      <c r="HH12" s="317"/>
      <c r="HI12" s="317"/>
      <c r="HJ12" s="317"/>
      <c r="HK12" s="317"/>
      <c r="HL12" s="317"/>
      <c r="HM12" s="317"/>
      <c r="HN12" s="317"/>
      <c r="HO12" s="317"/>
      <c r="HP12" s="317"/>
      <c r="HQ12" s="317"/>
      <c r="HR12" s="317"/>
      <c r="HS12" s="317"/>
      <c r="HT12" s="317"/>
      <c r="HU12" s="317"/>
      <c r="HV12" s="317"/>
      <c r="HW12" s="317"/>
      <c r="HX12" s="317"/>
      <c r="HY12" s="317"/>
      <c r="HZ12" s="317"/>
      <c r="IA12" s="317"/>
      <c r="IB12" s="317"/>
      <c r="IC12" s="317"/>
      <c r="ID12" s="317"/>
      <c r="IE12" s="317"/>
      <c r="IF12" s="317"/>
      <c r="IG12" s="317"/>
      <c r="IH12" s="317"/>
      <c r="II12" s="317"/>
      <c r="IJ12" s="317"/>
      <c r="IK12" s="317"/>
      <c r="IL12" s="317"/>
      <c r="IM12" s="317"/>
      <c r="IN12" s="317"/>
      <c r="IO12" s="317"/>
      <c r="IP12" s="317"/>
      <c r="IQ12" s="317"/>
      <c r="IR12" s="317"/>
    </row>
    <row r="13" spans="1:252" ht="14.5">
      <c r="A13" s="296"/>
      <c r="B13" s="322"/>
      <c r="C13" s="296"/>
      <c r="D13" s="323"/>
      <c r="E13" s="323"/>
      <c r="F13" s="323"/>
      <c r="G13" s="323"/>
      <c r="H13" s="323"/>
      <c r="I13" s="296"/>
      <c r="J13" s="296"/>
      <c r="K13" s="317"/>
      <c r="L13" s="317"/>
      <c r="M13" s="317"/>
      <c r="N13" s="317"/>
      <c r="O13" s="317"/>
      <c r="P13" s="317"/>
      <c r="Q13" s="317"/>
      <c r="R13" s="317"/>
      <c r="S13" s="317"/>
      <c r="T13" s="317"/>
      <c r="U13" s="317"/>
      <c r="V13" s="317"/>
      <c r="W13" s="317"/>
      <c r="X13" s="317"/>
      <c r="Y13" s="317"/>
      <c r="Z13" s="317"/>
      <c r="AA13" s="317"/>
      <c r="AB13" s="317"/>
      <c r="AC13" s="317"/>
      <c r="AD13" s="317"/>
      <c r="AE13" s="317"/>
      <c r="AF13" s="317"/>
      <c r="AG13" s="317"/>
      <c r="AH13" s="317"/>
      <c r="AI13" s="317"/>
      <c r="AJ13" s="317"/>
      <c r="AK13" s="317"/>
      <c r="AL13" s="317"/>
      <c r="AM13" s="317"/>
      <c r="AN13" s="317"/>
      <c r="AO13" s="317"/>
      <c r="AP13" s="317"/>
      <c r="AQ13" s="317"/>
      <c r="AR13" s="317"/>
      <c r="AS13" s="317"/>
      <c r="AT13" s="317"/>
      <c r="AU13" s="317"/>
      <c r="AV13" s="317"/>
      <c r="AW13" s="317"/>
      <c r="AX13" s="317"/>
      <c r="AY13" s="317"/>
      <c r="AZ13" s="317"/>
      <c r="BA13" s="317"/>
      <c r="BB13" s="317"/>
      <c r="BC13" s="317"/>
      <c r="BD13" s="317"/>
      <c r="BE13" s="317"/>
      <c r="BF13" s="317"/>
      <c r="BG13" s="317"/>
      <c r="BH13" s="317"/>
      <c r="BI13" s="317"/>
      <c r="BJ13" s="317"/>
      <c r="BK13" s="317"/>
      <c r="BL13" s="317"/>
      <c r="BM13" s="317"/>
      <c r="BN13" s="317"/>
      <c r="BO13" s="317"/>
      <c r="BP13" s="317"/>
      <c r="BQ13" s="317"/>
      <c r="BR13" s="317"/>
      <c r="BS13" s="317"/>
      <c r="BT13" s="317"/>
      <c r="BU13" s="317"/>
      <c r="BV13" s="317"/>
      <c r="BW13" s="317"/>
      <c r="BX13" s="317"/>
      <c r="BY13" s="317"/>
      <c r="BZ13" s="317"/>
      <c r="CA13" s="317"/>
      <c r="CB13" s="317"/>
      <c r="CC13" s="317"/>
      <c r="CD13" s="317"/>
      <c r="CE13" s="317"/>
      <c r="CF13" s="317"/>
      <c r="CG13" s="317"/>
      <c r="CH13" s="317"/>
      <c r="CI13" s="317"/>
      <c r="CJ13" s="317"/>
      <c r="CK13" s="317"/>
      <c r="CL13" s="317"/>
      <c r="CM13" s="317"/>
      <c r="CN13" s="317"/>
      <c r="CO13" s="317"/>
      <c r="CP13" s="317"/>
      <c r="CQ13" s="317"/>
      <c r="CR13" s="317"/>
      <c r="CS13" s="317"/>
      <c r="CT13" s="317"/>
      <c r="CU13" s="317"/>
      <c r="CV13" s="317"/>
      <c r="CW13" s="317"/>
      <c r="CX13" s="317"/>
      <c r="CY13" s="317"/>
      <c r="CZ13" s="317"/>
      <c r="DA13" s="317"/>
      <c r="DB13" s="317"/>
      <c r="DC13" s="317"/>
      <c r="DD13" s="317"/>
      <c r="DE13" s="317"/>
      <c r="DF13" s="317"/>
      <c r="DG13" s="317"/>
      <c r="DH13" s="317"/>
      <c r="DI13" s="317"/>
      <c r="DJ13" s="317"/>
      <c r="DK13" s="317"/>
      <c r="DL13" s="317"/>
      <c r="DM13" s="317"/>
      <c r="DN13" s="317"/>
      <c r="DO13" s="317"/>
      <c r="DP13" s="317"/>
      <c r="DQ13" s="317"/>
      <c r="DR13" s="317"/>
      <c r="DS13" s="317"/>
      <c r="DT13" s="317"/>
      <c r="DU13" s="317"/>
      <c r="DV13" s="317"/>
      <c r="DW13" s="317"/>
      <c r="DX13" s="317"/>
      <c r="DY13" s="317"/>
      <c r="DZ13" s="317"/>
      <c r="EA13" s="317"/>
      <c r="EB13" s="317"/>
      <c r="EC13" s="317"/>
      <c r="ED13" s="317"/>
      <c r="EE13" s="317"/>
      <c r="EF13" s="317"/>
      <c r="EG13" s="317"/>
      <c r="EH13" s="317"/>
      <c r="EI13" s="317"/>
      <c r="EJ13" s="317"/>
      <c r="EK13" s="317"/>
      <c r="EL13" s="317"/>
      <c r="EM13" s="317"/>
      <c r="EN13" s="317"/>
      <c r="EO13" s="317"/>
      <c r="EP13" s="317"/>
      <c r="EQ13" s="317"/>
      <c r="ER13" s="317"/>
      <c r="ES13" s="317"/>
      <c r="ET13" s="317"/>
      <c r="EU13" s="317"/>
      <c r="EV13" s="317"/>
      <c r="EW13" s="317"/>
      <c r="EX13" s="317"/>
      <c r="EY13" s="317"/>
      <c r="EZ13" s="317"/>
      <c r="FA13" s="317"/>
      <c r="FB13" s="317"/>
      <c r="FC13" s="317"/>
      <c r="FD13" s="317"/>
      <c r="FE13" s="317"/>
      <c r="FF13" s="317"/>
      <c r="FG13" s="317"/>
      <c r="FH13" s="317"/>
      <c r="FI13" s="317"/>
      <c r="FJ13" s="317"/>
      <c r="FK13" s="317"/>
      <c r="FL13" s="317"/>
      <c r="FM13" s="317"/>
      <c r="FN13" s="317"/>
      <c r="FO13" s="317"/>
      <c r="FP13" s="317"/>
      <c r="FQ13" s="317"/>
      <c r="FR13" s="317"/>
      <c r="FS13" s="317"/>
      <c r="FT13" s="317"/>
      <c r="FU13" s="317"/>
      <c r="FV13" s="317"/>
      <c r="FW13" s="317"/>
      <c r="FX13" s="317"/>
      <c r="FY13" s="317"/>
      <c r="FZ13" s="317"/>
      <c r="GA13" s="317"/>
      <c r="GB13" s="317"/>
      <c r="GC13" s="317"/>
      <c r="GD13" s="317"/>
      <c r="GE13" s="317"/>
      <c r="GF13" s="317"/>
      <c r="GG13" s="317"/>
      <c r="GH13" s="317"/>
      <c r="GI13" s="317"/>
      <c r="GJ13" s="317"/>
      <c r="GK13" s="317"/>
      <c r="GL13" s="317"/>
      <c r="GM13" s="317"/>
      <c r="GN13" s="317"/>
      <c r="GO13" s="317"/>
      <c r="GP13" s="317"/>
      <c r="GQ13" s="317"/>
      <c r="GR13" s="317"/>
      <c r="GS13" s="317"/>
      <c r="GT13" s="317"/>
      <c r="GU13" s="317"/>
      <c r="GV13" s="317"/>
      <c r="GW13" s="317"/>
      <c r="GX13" s="317"/>
      <c r="GY13" s="317"/>
      <c r="GZ13" s="317"/>
      <c r="HA13" s="317"/>
      <c r="HB13" s="317"/>
      <c r="HC13" s="317"/>
      <c r="HD13" s="317"/>
      <c r="HE13" s="317"/>
      <c r="HF13" s="317"/>
      <c r="HG13" s="317"/>
      <c r="HH13" s="317"/>
      <c r="HI13" s="317"/>
      <c r="HJ13" s="317"/>
      <c r="HK13" s="317"/>
      <c r="HL13" s="317"/>
      <c r="HM13" s="317"/>
      <c r="HN13" s="317"/>
      <c r="HO13" s="317"/>
      <c r="HP13" s="317"/>
      <c r="HQ13" s="317"/>
      <c r="HR13" s="317"/>
      <c r="HS13" s="317"/>
      <c r="HT13" s="317"/>
      <c r="HU13" s="317"/>
      <c r="HV13" s="317"/>
      <c r="HW13" s="317"/>
      <c r="HX13" s="317"/>
      <c r="HY13" s="317"/>
      <c r="HZ13" s="317"/>
      <c r="IA13" s="317"/>
      <c r="IB13" s="317"/>
      <c r="IC13" s="317"/>
      <c r="ID13" s="317"/>
      <c r="IE13" s="317"/>
      <c r="IF13" s="317"/>
      <c r="IG13" s="317"/>
      <c r="IH13" s="317"/>
      <c r="II13" s="317"/>
      <c r="IJ13" s="317"/>
      <c r="IK13" s="317"/>
      <c r="IL13" s="317"/>
      <c r="IM13" s="317"/>
      <c r="IN13" s="317"/>
      <c r="IO13" s="317"/>
      <c r="IP13" s="317"/>
      <c r="IQ13" s="317"/>
      <c r="IR13" s="317"/>
    </row>
    <row r="14" spans="1:252" s="328" customFormat="1">
      <c r="A14" s="318"/>
      <c r="B14" s="322"/>
      <c r="C14" s="296"/>
      <c r="D14" s="323"/>
      <c r="E14" s="323"/>
      <c r="F14" s="323"/>
      <c r="G14" s="323"/>
      <c r="H14" s="323"/>
      <c r="I14" s="318"/>
      <c r="J14" s="318"/>
      <c r="K14" s="318"/>
      <c r="L14" s="327"/>
      <c r="M14" s="327"/>
      <c r="N14" s="327"/>
      <c r="O14" s="327"/>
      <c r="P14" s="327"/>
      <c r="Q14" s="327"/>
      <c r="R14" s="327"/>
      <c r="S14" s="327"/>
      <c r="T14" s="327"/>
      <c r="U14" s="327"/>
      <c r="V14" s="327"/>
      <c r="W14" s="327"/>
      <c r="X14" s="327"/>
      <c r="Y14" s="327"/>
      <c r="Z14" s="327"/>
      <c r="AA14" s="327"/>
      <c r="AB14" s="327"/>
      <c r="AC14" s="327"/>
      <c r="AD14" s="327"/>
      <c r="AE14" s="327"/>
      <c r="AF14" s="327"/>
      <c r="AG14" s="327"/>
      <c r="AH14" s="327"/>
      <c r="AI14" s="327"/>
      <c r="AJ14" s="327"/>
      <c r="AK14" s="327"/>
      <c r="AL14" s="327"/>
      <c r="AM14" s="327"/>
      <c r="AN14" s="327"/>
      <c r="AO14" s="327"/>
      <c r="AP14" s="327"/>
      <c r="AQ14" s="327"/>
      <c r="AR14" s="327"/>
      <c r="AS14" s="327"/>
      <c r="AT14" s="327"/>
      <c r="AU14" s="327"/>
      <c r="AV14" s="327"/>
      <c r="AW14" s="327"/>
      <c r="AX14" s="327"/>
      <c r="AY14" s="327"/>
      <c r="AZ14" s="327"/>
      <c r="BA14" s="327"/>
      <c r="BB14" s="327"/>
      <c r="BC14" s="327"/>
      <c r="BD14" s="327"/>
      <c r="BE14" s="327"/>
      <c r="BF14" s="327"/>
      <c r="BG14" s="327"/>
      <c r="BH14" s="327"/>
      <c r="BI14" s="327"/>
      <c r="BJ14" s="327"/>
      <c r="BK14" s="327"/>
      <c r="BL14" s="327"/>
      <c r="BM14" s="327"/>
      <c r="BN14" s="327"/>
      <c r="BO14" s="327"/>
      <c r="BP14" s="327"/>
      <c r="BQ14" s="327"/>
      <c r="BR14" s="327"/>
      <c r="BS14" s="327"/>
      <c r="BT14" s="327"/>
      <c r="BU14" s="327"/>
      <c r="BV14" s="327"/>
      <c r="BW14" s="327"/>
      <c r="BX14" s="327"/>
      <c r="BY14" s="327"/>
      <c r="BZ14" s="327"/>
      <c r="CA14" s="327"/>
      <c r="CB14" s="327"/>
      <c r="CC14" s="327"/>
      <c r="CD14" s="327"/>
      <c r="CE14" s="327"/>
      <c r="CF14" s="327"/>
      <c r="CG14" s="327"/>
      <c r="CH14" s="327"/>
      <c r="CI14" s="327"/>
      <c r="CJ14" s="327"/>
      <c r="CK14" s="327"/>
      <c r="CL14" s="327"/>
      <c r="CM14" s="327"/>
      <c r="CN14" s="327"/>
      <c r="CO14" s="327"/>
      <c r="CP14" s="327"/>
      <c r="CQ14" s="327"/>
      <c r="CR14" s="327"/>
      <c r="CS14" s="327"/>
      <c r="CT14" s="327"/>
      <c r="CU14" s="327"/>
      <c r="CV14" s="327"/>
      <c r="CW14" s="327"/>
      <c r="CX14" s="327"/>
      <c r="CY14" s="327"/>
      <c r="CZ14" s="327"/>
      <c r="DA14" s="327"/>
      <c r="DB14" s="327"/>
      <c r="DC14" s="327"/>
      <c r="DD14" s="327"/>
      <c r="DE14" s="327"/>
      <c r="DF14" s="327"/>
      <c r="DG14" s="327"/>
      <c r="DH14" s="327"/>
      <c r="DI14" s="327"/>
      <c r="DJ14" s="327"/>
      <c r="DK14" s="327"/>
      <c r="DL14" s="327"/>
      <c r="DM14" s="327"/>
      <c r="DN14" s="327"/>
      <c r="DO14" s="327"/>
      <c r="DP14" s="327"/>
      <c r="DQ14" s="327"/>
      <c r="DR14" s="327"/>
      <c r="DS14" s="327"/>
      <c r="DT14" s="327"/>
      <c r="DU14" s="327"/>
      <c r="DV14" s="327"/>
      <c r="DW14" s="327"/>
      <c r="DX14" s="327"/>
      <c r="DY14" s="327"/>
      <c r="DZ14" s="327"/>
      <c r="EA14" s="327"/>
      <c r="EB14" s="327"/>
      <c r="EC14" s="327"/>
      <c r="ED14" s="327"/>
      <c r="EE14" s="327"/>
      <c r="EF14" s="327"/>
      <c r="EG14" s="327"/>
      <c r="EH14" s="327"/>
      <c r="EI14" s="327"/>
      <c r="EJ14" s="327"/>
      <c r="EK14" s="327"/>
      <c r="EL14" s="327"/>
      <c r="EM14" s="327"/>
      <c r="EN14" s="327"/>
      <c r="EO14" s="327"/>
      <c r="EP14" s="327"/>
      <c r="EQ14" s="327"/>
      <c r="ER14" s="327"/>
      <c r="ES14" s="327"/>
      <c r="ET14" s="327"/>
      <c r="EU14" s="327"/>
      <c r="EV14" s="327"/>
      <c r="EW14" s="327"/>
      <c r="EX14" s="327"/>
      <c r="EY14" s="327"/>
      <c r="EZ14" s="327"/>
      <c r="FA14" s="327"/>
      <c r="FB14" s="327"/>
      <c r="FC14" s="327"/>
      <c r="FD14" s="327"/>
      <c r="FE14" s="327"/>
      <c r="FF14" s="327"/>
      <c r="FG14" s="327"/>
      <c r="FH14" s="327"/>
      <c r="FI14" s="327"/>
      <c r="FJ14" s="327"/>
      <c r="FK14" s="327"/>
      <c r="FL14" s="327"/>
      <c r="FM14" s="327"/>
      <c r="FN14" s="327"/>
      <c r="FO14" s="327"/>
      <c r="FP14" s="327"/>
      <c r="FQ14" s="327"/>
      <c r="FR14" s="327"/>
      <c r="FS14" s="327"/>
      <c r="FT14" s="327"/>
      <c r="FU14" s="327"/>
      <c r="FV14" s="327"/>
      <c r="FW14" s="327"/>
      <c r="FX14" s="327"/>
      <c r="FY14" s="327"/>
      <c r="FZ14" s="327"/>
      <c r="GA14" s="327"/>
      <c r="GB14" s="327"/>
      <c r="GC14" s="327"/>
      <c r="GD14" s="327"/>
      <c r="GE14" s="327"/>
      <c r="GF14" s="327"/>
      <c r="GG14" s="327"/>
      <c r="GH14" s="327"/>
      <c r="GI14" s="327"/>
      <c r="GJ14" s="327"/>
      <c r="GK14" s="327"/>
      <c r="GL14" s="327"/>
      <c r="GM14" s="327"/>
      <c r="GN14" s="327"/>
      <c r="GO14" s="327"/>
      <c r="GP14" s="327"/>
      <c r="GQ14" s="327"/>
      <c r="GR14" s="327"/>
      <c r="GS14" s="327"/>
      <c r="GT14" s="327"/>
      <c r="GU14" s="327"/>
      <c r="GV14" s="327"/>
      <c r="GW14" s="327"/>
      <c r="GX14" s="327"/>
      <c r="GY14" s="327"/>
      <c r="GZ14" s="327"/>
      <c r="HA14" s="327"/>
      <c r="HB14" s="327"/>
      <c r="HC14" s="327"/>
      <c r="HD14" s="327"/>
      <c r="HE14" s="327"/>
      <c r="HF14" s="327"/>
      <c r="HG14" s="327"/>
      <c r="HH14" s="327"/>
      <c r="HI14" s="327"/>
      <c r="HJ14" s="327"/>
      <c r="HK14" s="327"/>
      <c r="HL14" s="327"/>
      <c r="HM14" s="327"/>
      <c r="HN14" s="327"/>
      <c r="HO14" s="327"/>
      <c r="HP14" s="327"/>
      <c r="HQ14" s="327"/>
      <c r="HR14" s="327"/>
      <c r="HS14" s="327"/>
      <c r="HT14" s="327"/>
      <c r="HU14" s="327"/>
      <c r="HV14" s="327"/>
      <c r="HW14" s="327"/>
      <c r="HX14" s="327"/>
      <c r="HY14" s="327"/>
      <c r="HZ14" s="327"/>
      <c r="IA14" s="327"/>
      <c r="IB14" s="327"/>
      <c r="IC14" s="327"/>
      <c r="ID14" s="327"/>
      <c r="IE14" s="327"/>
      <c r="IF14" s="327"/>
      <c r="IG14" s="327"/>
      <c r="IH14" s="327"/>
      <c r="II14" s="327"/>
      <c r="IJ14" s="327"/>
      <c r="IK14" s="327"/>
      <c r="IL14" s="327"/>
      <c r="IM14" s="327"/>
      <c r="IN14" s="327"/>
      <c r="IO14" s="327"/>
      <c r="IP14" s="327"/>
      <c r="IQ14" s="327"/>
      <c r="IR14" s="327"/>
    </row>
    <row r="15" spans="1:252" ht="14.5">
      <c r="A15" s="296"/>
      <c r="B15" s="324"/>
      <c r="C15" s="325"/>
      <c r="D15" s="326"/>
      <c r="E15" s="326"/>
      <c r="F15" s="326"/>
      <c r="G15" s="326"/>
      <c r="H15" s="326"/>
      <c r="I15" s="296"/>
      <c r="J15" s="296"/>
      <c r="K15" s="317"/>
      <c r="L15" s="317"/>
      <c r="M15" s="317"/>
      <c r="N15" s="317"/>
      <c r="O15" s="317"/>
      <c r="P15" s="317"/>
      <c r="Q15" s="317"/>
      <c r="R15" s="317"/>
      <c r="S15" s="317"/>
      <c r="T15" s="317"/>
      <c r="U15" s="317"/>
      <c r="V15" s="317"/>
      <c r="W15" s="317"/>
      <c r="X15" s="317"/>
      <c r="Y15" s="317"/>
      <c r="Z15" s="317"/>
      <c r="AA15" s="317"/>
      <c r="AB15" s="317"/>
      <c r="AC15" s="317"/>
      <c r="AD15" s="317"/>
      <c r="AE15" s="317"/>
      <c r="AF15" s="317"/>
      <c r="AG15" s="317"/>
      <c r="AH15" s="317"/>
      <c r="AI15" s="317"/>
      <c r="AJ15" s="317"/>
      <c r="AK15" s="317"/>
      <c r="AL15" s="317"/>
      <c r="AM15" s="317"/>
      <c r="AN15" s="317"/>
      <c r="AO15" s="317"/>
      <c r="AP15" s="317"/>
      <c r="AQ15" s="317"/>
      <c r="AR15" s="317"/>
      <c r="AS15" s="317"/>
      <c r="AT15" s="317"/>
      <c r="AU15" s="317"/>
      <c r="AV15" s="317"/>
      <c r="AW15" s="317"/>
      <c r="AX15" s="317"/>
      <c r="AY15" s="317"/>
      <c r="AZ15" s="317"/>
      <c r="BA15" s="317"/>
      <c r="BB15" s="317"/>
      <c r="BC15" s="317"/>
      <c r="BD15" s="317"/>
      <c r="BE15" s="317"/>
      <c r="BF15" s="317"/>
      <c r="BG15" s="317"/>
      <c r="BH15" s="317"/>
      <c r="BI15" s="317"/>
      <c r="BJ15" s="317"/>
      <c r="BK15" s="317"/>
      <c r="BL15" s="317"/>
      <c r="BM15" s="317"/>
      <c r="BN15" s="317"/>
      <c r="BO15" s="317"/>
      <c r="BP15" s="317"/>
      <c r="BQ15" s="317"/>
      <c r="BR15" s="317"/>
      <c r="BS15" s="317"/>
      <c r="BT15" s="317"/>
      <c r="BU15" s="317"/>
      <c r="BV15" s="317"/>
      <c r="BW15" s="317"/>
      <c r="BX15" s="317"/>
      <c r="BY15" s="317"/>
      <c r="BZ15" s="317"/>
      <c r="CA15" s="317"/>
      <c r="CB15" s="317"/>
      <c r="CC15" s="317"/>
      <c r="CD15" s="317"/>
      <c r="CE15" s="317"/>
      <c r="CF15" s="317"/>
      <c r="CG15" s="317"/>
      <c r="CH15" s="317"/>
      <c r="CI15" s="317"/>
      <c r="CJ15" s="317"/>
      <c r="CK15" s="317"/>
      <c r="CL15" s="317"/>
      <c r="CM15" s="317"/>
      <c r="CN15" s="317"/>
      <c r="CO15" s="317"/>
      <c r="CP15" s="317"/>
      <c r="CQ15" s="317"/>
      <c r="CR15" s="317"/>
      <c r="CS15" s="317"/>
      <c r="CT15" s="317"/>
      <c r="CU15" s="317"/>
      <c r="CV15" s="317"/>
      <c r="CW15" s="317"/>
      <c r="CX15" s="317"/>
      <c r="CY15" s="317"/>
      <c r="CZ15" s="317"/>
      <c r="DA15" s="317"/>
      <c r="DB15" s="317"/>
      <c r="DC15" s="317"/>
      <c r="DD15" s="317"/>
      <c r="DE15" s="317"/>
      <c r="DF15" s="317"/>
      <c r="DG15" s="317"/>
      <c r="DH15" s="317"/>
      <c r="DI15" s="317"/>
      <c r="DJ15" s="317"/>
      <c r="DK15" s="317"/>
      <c r="DL15" s="317"/>
      <c r="DM15" s="317"/>
      <c r="DN15" s="317"/>
      <c r="DO15" s="317"/>
      <c r="DP15" s="317"/>
      <c r="DQ15" s="317"/>
      <c r="DR15" s="317"/>
      <c r="DS15" s="317"/>
      <c r="DT15" s="317"/>
      <c r="DU15" s="317"/>
      <c r="DV15" s="317"/>
      <c r="DW15" s="317"/>
      <c r="DX15" s="317"/>
      <c r="DY15" s="317"/>
      <c r="DZ15" s="317"/>
      <c r="EA15" s="317"/>
      <c r="EB15" s="317"/>
      <c r="EC15" s="317"/>
      <c r="ED15" s="317"/>
      <c r="EE15" s="317"/>
      <c r="EF15" s="317"/>
      <c r="EG15" s="317"/>
      <c r="EH15" s="317"/>
      <c r="EI15" s="317"/>
      <c r="EJ15" s="317"/>
      <c r="EK15" s="317"/>
      <c r="EL15" s="317"/>
      <c r="EM15" s="317"/>
      <c r="EN15" s="317"/>
      <c r="EO15" s="317"/>
      <c r="EP15" s="317"/>
      <c r="EQ15" s="317"/>
      <c r="ER15" s="317"/>
      <c r="ES15" s="317"/>
      <c r="ET15" s="317"/>
      <c r="EU15" s="317"/>
      <c r="EV15" s="317"/>
      <c r="EW15" s="317"/>
      <c r="EX15" s="317"/>
      <c r="EY15" s="317"/>
      <c r="EZ15" s="317"/>
      <c r="FA15" s="317"/>
      <c r="FB15" s="317"/>
      <c r="FC15" s="317"/>
      <c r="FD15" s="317"/>
      <c r="FE15" s="317"/>
      <c r="FF15" s="317"/>
      <c r="FG15" s="317"/>
      <c r="FH15" s="317"/>
      <c r="FI15" s="317"/>
      <c r="FJ15" s="317"/>
      <c r="FK15" s="317"/>
      <c r="FL15" s="317"/>
      <c r="FM15" s="317"/>
      <c r="FN15" s="317"/>
      <c r="FO15" s="317"/>
      <c r="FP15" s="317"/>
      <c r="FQ15" s="317"/>
      <c r="FR15" s="317"/>
      <c r="FS15" s="317"/>
      <c r="FT15" s="317"/>
      <c r="FU15" s="317"/>
      <c r="FV15" s="317"/>
      <c r="FW15" s="317"/>
      <c r="FX15" s="317"/>
      <c r="FY15" s="317"/>
      <c r="FZ15" s="317"/>
      <c r="GA15" s="317"/>
      <c r="GB15" s="317"/>
      <c r="GC15" s="317"/>
      <c r="GD15" s="317"/>
      <c r="GE15" s="317"/>
      <c r="GF15" s="317"/>
      <c r="GG15" s="317"/>
      <c r="GH15" s="317"/>
      <c r="GI15" s="317"/>
      <c r="GJ15" s="317"/>
      <c r="GK15" s="317"/>
      <c r="GL15" s="317"/>
      <c r="GM15" s="317"/>
      <c r="GN15" s="317"/>
      <c r="GO15" s="317"/>
      <c r="GP15" s="317"/>
      <c r="GQ15" s="317"/>
      <c r="GR15" s="317"/>
      <c r="GS15" s="317"/>
      <c r="GT15" s="317"/>
      <c r="GU15" s="317"/>
      <c r="GV15" s="317"/>
      <c r="GW15" s="317"/>
      <c r="GX15" s="317"/>
      <c r="GY15" s="317"/>
      <c r="GZ15" s="317"/>
      <c r="HA15" s="317"/>
      <c r="HB15" s="317"/>
      <c r="HC15" s="317"/>
      <c r="HD15" s="317"/>
      <c r="HE15" s="317"/>
      <c r="HF15" s="317"/>
      <c r="HG15" s="317"/>
      <c r="HH15" s="317"/>
      <c r="HI15" s="317"/>
      <c r="HJ15" s="317"/>
      <c r="HK15" s="317"/>
      <c r="HL15" s="317"/>
      <c r="HM15" s="317"/>
      <c r="HN15" s="317"/>
      <c r="HO15" s="317"/>
      <c r="HP15" s="317"/>
      <c r="HQ15" s="317"/>
      <c r="HR15" s="317"/>
      <c r="HS15" s="317"/>
      <c r="HT15" s="317"/>
      <c r="HU15" s="317"/>
      <c r="HV15" s="317"/>
      <c r="HW15" s="317"/>
      <c r="HX15" s="317"/>
      <c r="HY15" s="317"/>
      <c r="HZ15" s="317"/>
      <c r="IA15" s="317"/>
      <c r="IB15" s="317"/>
      <c r="IC15" s="317"/>
      <c r="ID15" s="317"/>
      <c r="IE15" s="317"/>
      <c r="IF15" s="317"/>
      <c r="IG15" s="317"/>
      <c r="IH15" s="317"/>
      <c r="II15" s="317"/>
      <c r="IJ15" s="317"/>
      <c r="IK15" s="317"/>
      <c r="IL15" s="317"/>
      <c r="IM15" s="317"/>
      <c r="IN15" s="317"/>
      <c r="IO15" s="317"/>
      <c r="IP15" s="317"/>
      <c r="IQ15" s="317"/>
      <c r="IR15" s="317"/>
    </row>
    <row r="16" spans="1:252" ht="14.5">
      <c r="A16" s="296"/>
      <c r="B16" s="322"/>
      <c r="C16" s="296"/>
      <c r="D16" s="323"/>
      <c r="E16" s="323"/>
      <c r="F16" s="323"/>
      <c r="G16" s="323"/>
      <c r="H16" s="323"/>
      <c r="I16" s="296"/>
      <c r="J16" s="296"/>
      <c r="K16" s="317"/>
      <c r="L16" s="317"/>
      <c r="M16" s="317"/>
      <c r="N16" s="317"/>
      <c r="O16" s="317"/>
      <c r="P16" s="317"/>
      <c r="Q16" s="317"/>
      <c r="R16" s="317"/>
      <c r="S16" s="317"/>
      <c r="T16" s="317"/>
      <c r="U16" s="317"/>
      <c r="V16" s="317"/>
      <c r="W16" s="317"/>
      <c r="X16" s="317"/>
      <c r="Y16" s="317"/>
      <c r="Z16" s="317"/>
      <c r="AA16" s="317"/>
      <c r="AB16" s="317"/>
      <c r="AC16" s="317"/>
      <c r="AD16" s="317"/>
      <c r="AE16" s="317"/>
      <c r="AF16" s="317"/>
      <c r="AG16" s="317"/>
      <c r="AH16" s="317"/>
      <c r="AI16" s="317"/>
      <c r="AJ16" s="317"/>
      <c r="AK16" s="317"/>
      <c r="AL16" s="317"/>
      <c r="AM16" s="317"/>
      <c r="AN16" s="317"/>
      <c r="AO16" s="317"/>
      <c r="AP16" s="317"/>
      <c r="AQ16" s="317"/>
      <c r="AR16" s="317"/>
      <c r="AS16" s="317"/>
      <c r="AT16" s="317"/>
      <c r="AU16" s="317"/>
      <c r="AV16" s="317"/>
      <c r="AW16" s="317"/>
      <c r="AX16" s="317"/>
      <c r="AY16" s="317"/>
      <c r="AZ16" s="317"/>
      <c r="BA16" s="317"/>
      <c r="BB16" s="317"/>
      <c r="BC16" s="317"/>
      <c r="BD16" s="317"/>
      <c r="BE16" s="317"/>
      <c r="BF16" s="317"/>
      <c r="BG16" s="317"/>
      <c r="BH16" s="317"/>
      <c r="BI16" s="317"/>
      <c r="BJ16" s="317"/>
      <c r="BK16" s="317"/>
      <c r="BL16" s="317"/>
      <c r="BM16" s="317"/>
      <c r="BN16" s="317"/>
      <c r="BO16" s="317"/>
      <c r="BP16" s="317"/>
      <c r="BQ16" s="317"/>
      <c r="BR16" s="317"/>
      <c r="BS16" s="317"/>
      <c r="BT16" s="317"/>
      <c r="BU16" s="317"/>
      <c r="BV16" s="317"/>
      <c r="BW16" s="317"/>
      <c r="BX16" s="317"/>
      <c r="BY16" s="317"/>
      <c r="BZ16" s="317"/>
      <c r="CA16" s="317"/>
      <c r="CB16" s="317"/>
      <c r="CC16" s="317"/>
      <c r="CD16" s="317"/>
      <c r="CE16" s="317"/>
      <c r="CF16" s="317"/>
      <c r="CG16" s="317"/>
      <c r="CH16" s="317"/>
      <c r="CI16" s="317"/>
      <c r="CJ16" s="317"/>
      <c r="CK16" s="317"/>
      <c r="CL16" s="317"/>
      <c r="CM16" s="317"/>
      <c r="CN16" s="317"/>
      <c r="CO16" s="317"/>
      <c r="CP16" s="317"/>
      <c r="CQ16" s="317"/>
      <c r="CR16" s="317"/>
      <c r="CS16" s="317"/>
      <c r="CT16" s="317"/>
      <c r="CU16" s="317"/>
      <c r="CV16" s="317"/>
      <c r="CW16" s="317"/>
      <c r="CX16" s="317"/>
      <c r="CY16" s="317"/>
      <c r="CZ16" s="317"/>
      <c r="DA16" s="317"/>
      <c r="DB16" s="317"/>
      <c r="DC16" s="317"/>
      <c r="DD16" s="317"/>
      <c r="DE16" s="317"/>
      <c r="DF16" s="317"/>
      <c r="DG16" s="317"/>
      <c r="DH16" s="317"/>
      <c r="DI16" s="317"/>
      <c r="DJ16" s="317"/>
      <c r="DK16" s="317"/>
      <c r="DL16" s="317"/>
      <c r="DM16" s="317"/>
      <c r="DN16" s="317"/>
      <c r="DO16" s="317"/>
      <c r="DP16" s="317"/>
      <c r="DQ16" s="317"/>
      <c r="DR16" s="317"/>
      <c r="DS16" s="317"/>
      <c r="DT16" s="317"/>
      <c r="DU16" s="317"/>
      <c r="DV16" s="317"/>
      <c r="DW16" s="317"/>
      <c r="DX16" s="317"/>
      <c r="DY16" s="317"/>
      <c r="DZ16" s="317"/>
      <c r="EA16" s="317"/>
      <c r="EB16" s="317"/>
      <c r="EC16" s="317"/>
      <c r="ED16" s="317"/>
      <c r="EE16" s="317"/>
      <c r="EF16" s="317"/>
      <c r="EG16" s="317"/>
      <c r="EH16" s="317"/>
      <c r="EI16" s="317"/>
      <c r="EJ16" s="317"/>
      <c r="EK16" s="317"/>
      <c r="EL16" s="317"/>
      <c r="EM16" s="317"/>
      <c r="EN16" s="317"/>
      <c r="EO16" s="317"/>
      <c r="EP16" s="317"/>
      <c r="EQ16" s="317"/>
      <c r="ER16" s="317"/>
      <c r="ES16" s="317"/>
      <c r="ET16" s="317"/>
      <c r="EU16" s="317"/>
      <c r="EV16" s="317"/>
      <c r="EW16" s="317"/>
      <c r="EX16" s="317"/>
      <c r="EY16" s="317"/>
      <c r="EZ16" s="317"/>
      <c r="FA16" s="317"/>
      <c r="FB16" s="317"/>
      <c r="FC16" s="317"/>
      <c r="FD16" s="317"/>
      <c r="FE16" s="317"/>
      <c r="FF16" s="317"/>
      <c r="FG16" s="317"/>
      <c r="FH16" s="317"/>
      <c r="FI16" s="317"/>
      <c r="FJ16" s="317"/>
      <c r="FK16" s="317"/>
      <c r="FL16" s="317"/>
      <c r="FM16" s="317"/>
      <c r="FN16" s="317"/>
      <c r="FO16" s="317"/>
      <c r="FP16" s="317"/>
      <c r="FQ16" s="317"/>
      <c r="FR16" s="317"/>
      <c r="FS16" s="317"/>
      <c r="FT16" s="317"/>
      <c r="FU16" s="317"/>
      <c r="FV16" s="317"/>
      <c r="FW16" s="317"/>
      <c r="FX16" s="317"/>
      <c r="FY16" s="317"/>
      <c r="FZ16" s="317"/>
      <c r="GA16" s="317"/>
      <c r="GB16" s="317"/>
      <c r="GC16" s="317"/>
      <c r="GD16" s="317"/>
      <c r="GE16" s="317"/>
      <c r="GF16" s="317"/>
      <c r="GG16" s="317"/>
      <c r="GH16" s="317"/>
      <c r="GI16" s="317"/>
      <c r="GJ16" s="317"/>
      <c r="GK16" s="317"/>
      <c r="GL16" s="317"/>
      <c r="GM16" s="317"/>
      <c r="GN16" s="317"/>
      <c r="GO16" s="317"/>
      <c r="GP16" s="317"/>
      <c r="GQ16" s="317"/>
      <c r="GR16" s="317"/>
      <c r="GS16" s="317"/>
      <c r="GT16" s="317"/>
      <c r="GU16" s="317"/>
      <c r="GV16" s="317"/>
      <c r="GW16" s="317"/>
      <c r="GX16" s="317"/>
      <c r="GY16" s="317"/>
      <c r="GZ16" s="317"/>
      <c r="HA16" s="317"/>
      <c r="HB16" s="317"/>
      <c r="HC16" s="317"/>
      <c r="HD16" s="317"/>
      <c r="HE16" s="317"/>
      <c r="HF16" s="317"/>
      <c r="HG16" s="317"/>
      <c r="HH16" s="317"/>
      <c r="HI16" s="317"/>
      <c r="HJ16" s="317"/>
      <c r="HK16" s="317"/>
      <c r="HL16" s="317"/>
      <c r="HM16" s="317"/>
      <c r="HN16" s="317"/>
      <c r="HO16" s="317"/>
      <c r="HP16" s="317"/>
      <c r="HQ16" s="317"/>
      <c r="HR16" s="317"/>
      <c r="HS16" s="317"/>
      <c r="HT16" s="317"/>
      <c r="HU16" s="317"/>
      <c r="HV16" s="317"/>
      <c r="HW16" s="317"/>
      <c r="HX16" s="317"/>
      <c r="HY16" s="317"/>
      <c r="HZ16" s="317"/>
      <c r="IA16" s="317"/>
      <c r="IB16" s="317"/>
      <c r="IC16" s="317"/>
      <c r="ID16" s="317"/>
      <c r="IE16" s="317"/>
      <c r="IF16" s="317"/>
      <c r="IG16" s="317"/>
      <c r="IH16" s="317"/>
      <c r="II16" s="317"/>
      <c r="IJ16" s="317"/>
      <c r="IK16" s="317"/>
      <c r="IL16" s="317"/>
      <c r="IM16" s="317"/>
      <c r="IN16" s="317"/>
      <c r="IO16" s="317"/>
      <c r="IP16" s="317"/>
      <c r="IQ16" s="317"/>
      <c r="IR16" s="317"/>
    </row>
    <row r="17" spans="1:252" ht="14.5">
      <c r="A17" s="296"/>
      <c r="B17" s="322"/>
      <c r="C17" s="296"/>
      <c r="D17" s="323"/>
      <c r="E17" s="323"/>
      <c r="F17" s="323"/>
      <c r="G17" s="323"/>
      <c r="H17" s="323"/>
      <c r="I17" s="296"/>
      <c r="J17" s="296"/>
      <c r="K17" s="317"/>
      <c r="L17" s="317"/>
      <c r="M17" s="317"/>
      <c r="N17" s="317"/>
      <c r="O17" s="317"/>
      <c r="P17" s="317"/>
      <c r="Q17" s="317"/>
      <c r="R17" s="317"/>
      <c r="S17" s="317"/>
      <c r="T17" s="317"/>
      <c r="U17" s="317"/>
      <c r="V17" s="317"/>
      <c r="W17" s="317"/>
      <c r="X17" s="317"/>
      <c r="Y17" s="317"/>
      <c r="Z17" s="317"/>
      <c r="AA17" s="317"/>
      <c r="AB17" s="317"/>
      <c r="AC17" s="317"/>
      <c r="AD17" s="317"/>
      <c r="AE17" s="317"/>
      <c r="AF17" s="317"/>
      <c r="AG17" s="317"/>
      <c r="AH17" s="317"/>
      <c r="AI17" s="317"/>
      <c r="AJ17" s="317"/>
      <c r="AK17" s="317"/>
      <c r="AL17" s="317"/>
      <c r="AM17" s="317"/>
      <c r="AN17" s="317"/>
      <c r="AO17" s="317"/>
      <c r="AP17" s="317"/>
      <c r="AQ17" s="317"/>
      <c r="AR17" s="317"/>
      <c r="AS17" s="317"/>
      <c r="AT17" s="317"/>
      <c r="AU17" s="317"/>
      <c r="AV17" s="317"/>
      <c r="AW17" s="317"/>
      <c r="AX17" s="317"/>
      <c r="AY17" s="317"/>
      <c r="AZ17" s="317"/>
      <c r="BA17" s="317"/>
      <c r="BB17" s="317"/>
      <c r="BC17" s="317"/>
      <c r="BD17" s="317"/>
      <c r="BE17" s="317"/>
      <c r="BF17" s="317"/>
      <c r="BG17" s="317"/>
      <c r="BH17" s="317"/>
      <c r="BI17" s="317"/>
      <c r="BJ17" s="317"/>
      <c r="BK17" s="317"/>
      <c r="BL17" s="317"/>
      <c r="BM17" s="317"/>
      <c r="BN17" s="317"/>
      <c r="BO17" s="317"/>
      <c r="BP17" s="317"/>
      <c r="BQ17" s="317"/>
      <c r="BR17" s="317"/>
      <c r="BS17" s="317"/>
      <c r="BT17" s="317"/>
      <c r="BU17" s="317"/>
      <c r="BV17" s="317"/>
      <c r="BW17" s="317"/>
      <c r="BX17" s="317"/>
      <c r="BY17" s="317"/>
      <c r="BZ17" s="317"/>
      <c r="CA17" s="317"/>
      <c r="CB17" s="317"/>
      <c r="CC17" s="317"/>
      <c r="CD17" s="317"/>
      <c r="CE17" s="317"/>
      <c r="CF17" s="317"/>
      <c r="CG17" s="317"/>
      <c r="CH17" s="317"/>
      <c r="CI17" s="317"/>
      <c r="CJ17" s="317"/>
      <c r="CK17" s="317"/>
      <c r="CL17" s="317"/>
      <c r="CM17" s="317"/>
      <c r="CN17" s="317"/>
      <c r="CO17" s="317"/>
      <c r="CP17" s="317"/>
      <c r="CQ17" s="317"/>
      <c r="CR17" s="317"/>
      <c r="CS17" s="317"/>
      <c r="CT17" s="317"/>
      <c r="CU17" s="317"/>
      <c r="CV17" s="317"/>
      <c r="CW17" s="317"/>
      <c r="CX17" s="317"/>
      <c r="CY17" s="317"/>
      <c r="CZ17" s="317"/>
      <c r="DA17" s="317"/>
      <c r="DB17" s="317"/>
      <c r="DC17" s="317"/>
      <c r="DD17" s="317"/>
      <c r="DE17" s="317"/>
      <c r="DF17" s="317"/>
      <c r="DG17" s="317"/>
      <c r="DH17" s="317"/>
      <c r="DI17" s="317"/>
      <c r="DJ17" s="317"/>
      <c r="DK17" s="317"/>
      <c r="DL17" s="317"/>
      <c r="DM17" s="317"/>
      <c r="DN17" s="317"/>
      <c r="DO17" s="317"/>
      <c r="DP17" s="317"/>
      <c r="DQ17" s="317"/>
      <c r="DR17" s="317"/>
      <c r="DS17" s="317"/>
      <c r="DT17" s="317"/>
      <c r="DU17" s="317"/>
      <c r="DV17" s="317"/>
      <c r="DW17" s="317"/>
      <c r="DX17" s="317"/>
      <c r="DY17" s="317"/>
      <c r="DZ17" s="317"/>
      <c r="EA17" s="317"/>
      <c r="EB17" s="317"/>
      <c r="EC17" s="317"/>
      <c r="ED17" s="317"/>
      <c r="EE17" s="317"/>
      <c r="EF17" s="317"/>
      <c r="EG17" s="317"/>
      <c r="EH17" s="317"/>
      <c r="EI17" s="317"/>
      <c r="EJ17" s="317"/>
      <c r="EK17" s="317"/>
      <c r="EL17" s="317"/>
      <c r="EM17" s="317"/>
      <c r="EN17" s="317"/>
      <c r="EO17" s="317"/>
      <c r="EP17" s="317"/>
      <c r="EQ17" s="317"/>
      <c r="ER17" s="317"/>
      <c r="ES17" s="317"/>
      <c r="ET17" s="317"/>
      <c r="EU17" s="317"/>
      <c r="EV17" s="317"/>
      <c r="EW17" s="317"/>
      <c r="EX17" s="317"/>
      <c r="EY17" s="317"/>
      <c r="EZ17" s="317"/>
      <c r="FA17" s="317"/>
      <c r="FB17" s="317"/>
      <c r="FC17" s="317"/>
      <c r="FD17" s="317"/>
      <c r="FE17" s="317"/>
      <c r="FF17" s="317"/>
      <c r="FG17" s="317"/>
      <c r="FH17" s="317"/>
      <c r="FI17" s="317"/>
      <c r="FJ17" s="317"/>
      <c r="FK17" s="317"/>
      <c r="FL17" s="317"/>
      <c r="FM17" s="317"/>
      <c r="FN17" s="317"/>
      <c r="FO17" s="317"/>
      <c r="FP17" s="317"/>
      <c r="FQ17" s="317"/>
      <c r="FR17" s="317"/>
      <c r="FS17" s="317"/>
      <c r="FT17" s="317"/>
      <c r="FU17" s="317"/>
      <c r="FV17" s="317"/>
      <c r="FW17" s="317"/>
      <c r="FX17" s="317"/>
      <c r="FY17" s="317"/>
      <c r="FZ17" s="317"/>
      <c r="GA17" s="317"/>
      <c r="GB17" s="317"/>
      <c r="GC17" s="317"/>
      <c r="GD17" s="317"/>
      <c r="GE17" s="317"/>
      <c r="GF17" s="317"/>
      <c r="GG17" s="317"/>
      <c r="GH17" s="317"/>
      <c r="GI17" s="317"/>
      <c r="GJ17" s="317"/>
      <c r="GK17" s="317"/>
      <c r="GL17" s="317"/>
      <c r="GM17" s="317"/>
      <c r="GN17" s="317"/>
      <c r="GO17" s="317"/>
      <c r="GP17" s="317"/>
      <c r="GQ17" s="317"/>
      <c r="GR17" s="317"/>
      <c r="GS17" s="317"/>
      <c r="GT17" s="317"/>
      <c r="GU17" s="317"/>
      <c r="GV17" s="317"/>
      <c r="GW17" s="317"/>
      <c r="GX17" s="317"/>
      <c r="GY17" s="317"/>
      <c r="GZ17" s="317"/>
      <c r="HA17" s="317"/>
      <c r="HB17" s="317"/>
      <c r="HC17" s="317"/>
      <c r="HD17" s="317"/>
      <c r="HE17" s="317"/>
      <c r="HF17" s="317"/>
      <c r="HG17" s="317"/>
      <c r="HH17" s="317"/>
      <c r="HI17" s="317"/>
      <c r="HJ17" s="317"/>
      <c r="HK17" s="317"/>
      <c r="HL17" s="317"/>
      <c r="HM17" s="317"/>
      <c r="HN17" s="317"/>
      <c r="HO17" s="317"/>
      <c r="HP17" s="317"/>
      <c r="HQ17" s="317"/>
      <c r="HR17" s="317"/>
      <c r="HS17" s="317"/>
      <c r="HT17" s="317"/>
      <c r="HU17" s="317"/>
      <c r="HV17" s="317"/>
      <c r="HW17" s="317"/>
      <c r="HX17" s="317"/>
      <c r="HY17" s="317"/>
      <c r="HZ17" s="317"/>
      <c r="IA17" s="317"/>
      <c r="IB17" s="317"/>
      <c r="IC17" s="317"/>
      <c r="ID17" s="317"/>
      <c r="IE17" s="317"/>
      <c r="IF17" s="317"/>
      <c r="IG17" s="317"/>
      <c r="IH17" s="317"/>
      <c r="II17" s="317"/>
      <c r="IJ17" s="317"/>
      <c r="IK17" s="317"/>
      <c r="IL17" s="317"/>
      <c r="IM17" s="317"/>
      <c r="IN17" s="317"/>
      <c r="IO17" s="317"/>
      <c r="IP17" s="317"/>
      <c r="IQ17" s="317"/>
      <c r="IR17" s="317"/>
    </row>
    <row r="18" spans="1:252" ht="14.5">
      <c r="A18" s="296"/>
      <c r="B18" s="324"/>
      <c r="C18" s="325"/>
      <c r="D18" s="326"/>
      <c r="E18" s="326"/>
      <c r="F18" s="326"/>
      <c r="G18" s="326"/>
      <c r="H18" s="326"/>
      <c r="I18" s="296"/>
      <c r="J18" s="296"/>
      <c r="K18" s="317"/>
      <c r="L18" s="317"/>
      <c r="M18" s="317"/>
      <c r="N18" s="317"/>
      <c r="O18" s="317"/>
      <c r="P18" s="317"/>
      <c r="Q18" s="317"/>
      <c r="R18" s="317"/>
      <c r="S18" s="317"/>
      <c r="T18" s="317"/>
      <c r="U18" s="317"/>
      <c r="V18" s="317"/>
      <c r="W18" s="317"/>
      <c r="X18" s="317"/>
      <c r="Y18" s="317"/>
      <c r="Z18" s="317"/>
      <c r="AA18" s="317"/>
      <c r="AB18" s="317"/>
      <c r="AC18" s="317"/>
      <c r="AD18" s="317"/>
      <c r="AE18" s="317"/>
      <c r="AF18" s="317"/>
      <c r="AG18" s="317"/>
      <c r="AH18" s="317"/>
      <c r="AI18" s="317"/>
      <c r="AJ18" s="317"/>
      <c r="AK18" s="317"/>
      <c r="AL18" s="317"/>
      <c r="AM18" s="317"/>
      <c r="AN18" s="317"/>
      <c r="AO18" s="317"/>
      <c r="AP18" s="317"/>
      <c r="AQ18" s="317"/>
      <c r="AR18" s="317"/>
      <c r="AS18" s="317"/>
      <c r="AT18" s="317"/>
      <c r="AU18" s="317"/>
      <c r="AV18" s="317"/>
      <c r="AW18" s="317"/>
      <c r="AX18" s="317"/>
      <c r="AY18" s="317"/>
      <c r="AZ18" s="317"/>
      <c r="BA18" s="317"/>
      <c r="BB18" s="317"/>
      <c r="BC18" s="317"/>
      <c r="BD18" s="317"/>
      <c r="BE18" s="317"/>
      <c r="BF18" s="317"/>
      <c r="BG18" s="317"/>
      <c r="BH18" s="317"/>
      <c r="BI18" s="317"/>
      <c r="BJ18" s="317"/>
      <c r="BK18" s="317"/>
      <c r="BL18" s="317"/>
      <c r="BM18" s="317"/>
      <c r="BN18" s="317"/>
      <c r="BO18" s="317"/>
      <c r="BP18" s="317"/>
      <c r="BQ18" s="317"/>
      <c r="BR18" s="317"/>
      <c r="BS18" s="317"/>
      <c r="BT18" s="317"/>
      <c r="BU18" s="317"/>
      <c r="BV18" s="317"/>
      <c r="BW18" s="317"/>
      <c r="BX18" s="317"/>
      <c r="BY18" s="317"/>
      <c r="BZ18" s="317"/>
      <c r="CA18" s="317"/>
      <c r="CB18" s="317"/>
      <c r="CC18" s="317"/>
      <c r="CD18" s="317"/>
      <c r="CE18" s="317"/>
      <c r="CF18" s="317"/>
      <c r="CG18" s="317"/>
      <c r="CH18" s="317"/>
      <c r="CI18" s="317"/>
      <c r="CJ18" s="317"/>
      <c r="CK18" s="317"/>
      <c r="CL18" s="317"/>
      <c r="CM18" s="317"/>
      <c r="CN18" s="317"/>
      <c r="CO18" s="317"/>
      <c r="CP18" s="317"/>
      <c r="CQ18" s="317"/>
      <c r="CR18" s="317"/>
      <c r="CS18" s="317"/>
      <c r="CT18" s="317"/>
      <c r="CU18" s="317"/>
      <c r="CV18" s="317"/>
      <c r="CW18" s="317"/>
      <c r="CX18" s="317"/>
      <c r="CY18" s="317"/>
      <c r="CZ18" s="317"/>
      <c r="DA18" s="317"/>
      <c r="DB18" s="317"/>
      <c r="DC18" s="317"/>
      <c r="DD18" s="317"/>
      <c r="DE18" s="317"/>
      <c r="DF18" s="317"/>
      <c r="DG18" s="317"/>
      <c r="DH18" s="317"/>
      <c r="DI18" s="317"/>
      <c r="DJ18" s="317"/>
      <c r="DK18" s="317"/>
      <c r="DL18" s="317"/>
      <c r="DM18" s="317"/>
      <c r="DN18" s="317"/>
      <c r="DO18" s="317"/>
      <c r="DP18" s="317"/>
      <c r="DQ18" s="317"/>
      <c r="DR18" s="317"/>
      <c r="DS18" s="317"/>
      <c r="DT18" s="317"/>
      <c r="DU18" s="317"/>
      <c r="DV18" s="317"/>
      <c r="DW18" s="317"/>
      <c r="DX18" s="317"/>
      <c r="DY18" s="317"/>
      <c r="DZ18" s="317"/>
      <c r="EA18" s="317"/>
      <c r="EB18" s="317"/>
      <c r="EC18" s="317"/>
      <c r="ED18" s="317"/>
      <c r="EE18" s="317"/>
      <c r="EF18" s="317"/>
      <c r="EG18" s="317"/>
      <c r="EH18" s="317"/>
      <c r="EI18" s="317"/>
      <c r="EJ18" s="317"/>
      <c r="EK18" s="317"/>
      <c r="EL18" s="317"/>
      <c r="EM18" s="317"/>
      <c r="EN18" s="317"/>
      <c r="EO18" s="317"/>
      <c r="EP18" s="317"/>
      <c r="EQ18" s="317"/>
      <c r="ER18" s="317"/>
      <c r="ES18" s="317"/>
      <c r="ET18" s="317"/>
      <c r="EU18" s="317"/>
      <c r="EV18" s="317"/>
      <c r="EW18" s="317"/>
      <c r="EX18" s="317"/>
      <c r="EY18" s="317"/>
      <c r="EZ18" s="317"/>
      <c r="FA18" s="317"/>
      <c r="FB18" s="317"/>
      <c r="FC18" s="317"/>
      <c r="FD18" s="317"/>
      <c r="FE18" s="317"/>
      <c r="FF18" s="317"/>
      <c r="FG18" s="317"/>
      <c r="FH18" s="317"/>
      <c r="FI18" s="317"/>
      <c r="FJ18" s="317"/>
      <c r="FK18" s="317"/>
      <c r="FL18" s="317"/>
      <c r="FM18" s="317"/>
      <c r="FN18" s="317"/>
      <c r="FO18" s="317"/>
      <c r="FP18" s="317"/>
      <c r="FQ18" s="317"/>
      <c r="FR18" s="317"/>
      <c r="FS18" s="317"/>
      <c r="FT18" s="317"/>
      <c r="FU18" s="317"/>
      <c r="FV18" s="317"/>
      <c r="FW18" s="317"/>
      <c r="FX18" s="317"/>
      <c r="FY18" s="317"/>
      <c r="FZ18" s="317"/>
      <c r="GA18" s="317"/>
      <c r="GB18" s="317"/>
      <c r="GC18" s="317"/>
      <c r="GD18" s="317"/>
      <c r="GE18" s="317"/>
      <c r="GF18" s="317"/>
      <c r="GG18" s="317"/>
      <c r="GH18" s="317"/>
      <c r="GI18" s="317"/>
      <c r="GJ18" s="317"/>
      <c r="GK18" s="317"/>
      <c r="GL18" s="317"/>
      <c r="GM18" s="317"/>
      <c r="GN18" s="317"/>
      <c r="GO18" s="317"/>
      <c r="GP18" s="317"/>
      <c r="GQ18" s="317"/>
      <c r="GR18" s="317"/>
      <c r="GS18" s="317"/>
      <c r="GT18" s="317"/>
      <c r="GU18" s="317"/>
      <c r="GV18" s="317"/>
      <c r="GW18" s="317"/>
      <c r="GX18" s="317"/>
      <c r="GY18" s="317"/>
      <c r="GZ18" s="317"/>
      <c r="HA18" s="317"/>
      <c r="HB18" s="317"/>
      <c r="HC18" s="317"/>
      <c r="HD18" s="317"/>
      <c r="HE18" s="317"/>
      <c r="HF18" s="317"/>
      <c r="HG18" s="317"/>
      <c r="HH18" s="317"/>
      <c r="HI18" s="317"/>
      <c r="HJ18" s="317"/>
      <c r="HK18" s="317"/>
      <c r="HL18" s="317"/>
      <c r="HM18" s="317"/>
      <c r="HN18" s="317"/>
      <c r="HO18" s="317"/>
      <c r="HP18" s="317"/>
      <c r="HQ18" s="317"/>
      <c r="HR18" s="317"/>
      <c r="HS18" s="317"/>
      <c r="HT18" s="317"/>
      <c r="HU18" s="317"/>
      <c r="HV18" s="317"/>
      <c r="HW18" s="317"/>
      <c r="HX18" s="317"/>
      <c r="HY18" s="317"/>
      <c r="HZ18" s="317"/>
      <c r="IA18" s="317"/>
      <c r="IB18" s="317"/>
      <c r="IC18" s="317"/>
      <c r="ID18" s="317"/>
      <c r="IE18" s="317"/>
      <c r="IF18" s="317"/>
      <c r="IG18" s="317"/>
      <c r="IH18" s="317"/>
      <c r="II18" s="317"/>
      <c r="IJ18" s="317"/>
      <c r="IK18" s="317"/>
      <c r="IL18" s="317"/>
      <c r="IM18" s="317"/>
      <c r="IN18" s="317"/>
      <c r="IO18" s="317"/>
      <c r="IP18" s="317"/>
      <c r="IQ18" s="317"/>
      <c r="IR18" s="317"/>
    </row>
    <row r="19" spans="1:252" ht="14.5">
      <c r="A19" s="296"/>
      <c r="B19" s="322"/>
      <c r="C19" s="296"/>
      <c r="D19" s="323"/>
      <c r="E19" s="323"/>
      <c r="F19" s="323"/>
      <c r="G19" s="323"/>
      <c r="H19" s="323"/>
      <c r="I19" s="296"/>
      <c r="J19" s="296"/>
      <c r="K19" s="317"/>
      <c r="L19" s="317"/>
      <c r="M19" s="317"/>
      <c r="N19" s="317"/>
      <c r="O19" s="317"/>
      <c r="P19" s="317"/>
      <c r="Q19" s="317"/>
      <c r="R19" s="317"/>
      <c r="S19" s="317"/>
      <c r="T19" s="317"/>
      <c r="U19" s="317"/>
      <c r="V19" s="317"/>
      <c r="W19" s="317"/>
      <c r="X19" s="317"/>
      <c r="Y19" s="317"/>
      <c r="Z19" s="317"/>
      <c r="AA19" s="317"/>
      <c r="AB19" s="317"/>
      <c r="AC19" s="317"/>
      <c r="AD19" s="317"/>
      <c r="AE19" s="317"/>
      <c r="AF19" s="317"/>
      <c r="AG19" s="317"/>
      <c r="AH19" s="317"/>
      <c r="AI19" s="317"/>
      <c r="AJ19" s="317"/>
      <c r="AK19" s="317"/>
      <c r="AL19" s="317"/>
      <c r="AM19" s="317"/>
      <c r="AN19" s="317"/>
      <c r="AO19" s="317"/>
      <c r="AP19" s="317"/>
      <c r="AQ19" s="317"/>
      <c r="AR19" s="317"/>
      <c r="AS19" s="317"/>
      <c r="AT19" s="317"/>
      <c r="AU19" s="317"/>
      <c r="AV19" s="317"/>
      <c r="AW19" s="317"/>
      <c r="AX19" s="317"/>
      <c r="AY19" s="317"/>
      <c r="AZ19" s="317"/>
      <c r="BA19" s="317"/>
      <c r="BB19" s="317"/>
      <c r="BC19" s="317"/>
      <c r="BD19" s="317"/>
      <c r="BE19" s="317"/>
      <c r="BF19" s="317"/>
      <c r="BG19" s="317"/>
      <c r="BH19" s="317"/>
      <c r="BI19" s="317"/>
      <c r="BJ19" s="317"/>
      <c r="BK19" s="317"/>
      <c r="BL19" s="317"/>
      <c r="BM19" s="317"/>
      <c r="BN19" s="317"/>
      <c r="BO19" s="317"/>
      <c r="BP19" s="317"/>
      <c r="BQ19" s="317"/>
      <c r="BR19" s="317"/>
      <c r="BS19" s="317"/>
      <c r="BT19" s="317"/>
      <c r="BU19" s="317"/>
      <c r="BV19" s="317"/>
      <c r="BW19" s="317"/>
      <c r="BX19" s="317"/>
      <c r="BY19" s="317"/>
      <c r="BZ19" s="317"/>
      <c r="CA19" s="317"/>
      <c r="CB19" s="317"/>
      <c r="CC19" s="317"/>
      <c r="CD19" s="317"/>
      <c r="CE19" s="317"/>
      <c r="CF19" s="317"/>
      <c r="CG19" s="317"/>
      <c r="CH19" s="317"/>
      <c r="CI19" s="317"/>
      <c r="CJ19" s="317"/>
      <c r="CK19" s="317"/>
      <c r="CL19" s="317"/>
      <c r="CM19" s="317"/>
      <c r="CN19" s="317"/>
      <c r="CO19" s="317"/>
      <c r="CP19" s="317"/>
      <c r="CQ19" s="317"/>
      <c r="CR19" s="317"/>
      <c r="CS19" s="317"/>
      <c r="CT19" s="317"/>
      <c r="CU19" s="317"/>
      <c r="CV19" s="317"/>
      <c r="CW19" s="317"/>
      <c r="CX19" s="317"/>
      <c r="CY19" s="317"/>
      <c r="CZ19" s="317"/>
      <c r="DA19" s="317"/>
      <c r="DB19" s="317"/>
      <c r="DC19" s="317"/>
      <c r="DD19" s="317"/>
      <c r="DE19" s="317"/>
      <c r="DF19" s="317"/>
      <c r="DG19" s="317"/>
      <c r="DH19" s="317"/>
      <c r="DI19" s="317"/>
      <c r="DJ19" s="317"/>
      <c r="DK19" s="317"/>
      <c r="DL19" s="317"/>
      <c r="DM19" s="317"/>
      <c r="DN19" s="317"/>
      <c r="DO19" s="317"/>
      <c r="DP19" s="317"/>
      <c r="DQ19" s="317"/>
      <c r="DR19" s="317"/>
      <c r="DS19" s="317"/>
      <c r="DT19" s="317"/>
      <c r="DU19" s="317"/>
      <c r="DV19" s="317"/>
      <c r="DW19" s="317"/>
      <c r="DX19" s="317"/>
      <c r="DY19" s="317"/>
      <c r="DZ19" s="317"/>
      <c r="EA19" s="317"/>
      <c r="EB19" s="317"/>
      <c r="EC19" s="317"/>
      <c r="ED19" s="317"/>
      <c r="EE19" s="317"/>
      <c r="EF19" s="317"/>
      <c r="EG19" s="317"/>
      <c r="EH19" s="317"/>
      <c r="EI19" s="317"/>
      <c r="EJ19" s="317"/>
      <c r="EK19" s="317"/>
      <c r="EL19" s="317"/>
      <c r="EM19" s="317"/>
      <c r="EN19" s="317"/>
      <c r="EO19" s="317"/>
      <c r="EP19" s="317"/>
      <c r="EQ19" s="317"/>
      <c r="ER19" s="317"/>
      <c r="ES19" s="317"/>
      <c r="ET19" s="317"/>
      <c r="EU19" s="317"/>
      <c r="EV19" s="317"/>
      <c r="EW19" s="317"/>
      <c r="EX19" s="317"/>
      <c r="EY19" s="317"/>
      <c r="EZ19" s="317"/>
      <c r="FA19" s="317"/>
      <c r="FB19" s="317"/>
      <c r="FC19" s="317"/>
      <c r="FD19" s="317"/>
      <c r="FE19" s="317"/>
      <c r="FF19" s="317"/>
      <c r="FG19" s="317"/>
      <c r="FH19" s="317"/>
      <c r="FI19" s="317"/>
      <c r="FJ19" s="317"/>
      <c r="FK19" s="317"/>
      <c r="FL19" s="317"/>
      <c r="FM19" s="317"/>
      <c r="FN19" s="317"/>
      <c r="FO19" s="317"/>
      <c r="FP19" s="317"/>
      <c r="FQ19" s="317"/>
      <c r="FR19" s="317"/>
      <c r="FS19" s="317"/>
      <c r="FT19" s="317"/>
      <c r="FU19" s="317"/>
      <c r="FV19" s="317"/>
      <c r="FW19" s="317"/>
      <c r="FX19" s="317"/>
      <c r="FY19" s="317"/>
      <c r="FZ19" s="317"/>
      <c r="GA19" s="317"/>
      <c r="GB19" s="317"/>
      <c r="GC19" s="317"/>
      <c r="GD19" s="317"/>
      <c r="GE19" s="317"/>
      <c r="GF19" s="317"/>
      <c r="GG19" s="317"/>
      <c r="GH19" s="317"/>
      <c r="GI19" s="317"/>
      <c r="GJ19" s="317"/>
      <c r="GK19" s="317"/>
      <c r="GL19" s="317"/>
      <c r="GM19" s="317"/>
      <c r="GN19" s="317"/>
      <c r="GO19" s="317"/>
      <c r="GP19" s="317"/>
      <c r="GQ19" s="317"/>
      <c r="GR19" s="317"/>
      <c r="GS19" s="317"/>
      <c r="GT19" s="317"/>
      <c r="GU19" s="317"/>
      <c r="GV19" s="317"/>
      <c r="GW19" s="317"/>
      <c r="GX19" s="317"/>
      <c r="GY19" s="317"/>
      <c r="GZ19" s="317"/>
      <c r="HA19" s="317"/>
      <c r="HB19" s="317"/>
      <c r="HC19" s="317"/>
      <c r="HD19" s="317"/>
      <c r="HE19" s="317"/>
      <c r="HF19" s="317"/>
      <c r="HG19" s="317"/>
      <c r="HH19" s="317"/>
      <c r="HI19" s="317"/>
      <c r="HJ19" s="317"/>
      <c r="HK19" s="317"/>
      <c r="HL19" s="317"/>
      <c r="HM19" s="317"/>
      <c r="HN19" s="317"/>
      <c r="HO19" s="317"/>
      <c r="HP19" s="317"/>
      <c r="HQ19" s="317"/>
      <c r="HR19" s="317"/>
      <c r="HS19" s="317"/>
      <c r="HT19" s="317"/>
      <c r="HU19" s="317"/>
      <c r="HV19" s="317"/>
      <c r="HW19" s="317"/>
      <c r="HX19" s="317"/>
      <c r="HY19" s="317"/>
      <c r="HZ19" s="317"/>
      <c r="IA19" s="317"/>
      <c r="IB19" s="317"/>
      <c r="IC19" s="317"/>
      <c r="ID19" s="317"/>
      <c r="IE19" s="317"/>
      <c r="IF19" s="317"/>
      <c r="IG19" s="317"/>
      <c r="IH19" s="317"/>
      <c r="II19" s="317"/>
      <c r="IJ19" s="317"/>
      <c r="IK19" s="317"/>
      <c r="IL19" s="317"/>
      <c r="IM19" s="317"/>
      <c r="IN19" s="317"/>
      <c r="IO19" s="317"/>
      <c r="IP19" s="317"/>
      <c r="IQ19" s="317"/>
      <c r="IR19" s="317"/>
    </row>
    <row r="20" spans="1:252" ht="14.5">
      <c r="A20" s="296"/>
      <c r="B20" s="296"/>
      <c r="C20" s="296"/>
      <c r="D20" s="321"/>
      <c r="E20" s="321"/>
      <c r="F20" s="321"/>
      <c r="G20" s="321"/>
      <c r="H20" s="321"/>
      <c r="I20" s="296"/>
      <c r="J20" s="296"/>
      <c r="K20" s="317"/>
      <c r="L20" s="317"/>
      <c r="M20" s="317"/>
      <c r="N20" s="317"/>
      <c r="O20" s="317"/>
      <c r="P20" s="317"/>
      <c r="Q20" s="317"/>
      <c r="R20" s="317"/>
      <c r="S20" s="317"/>
      <c r="T20" s="317"/>
      <c r="U20" s="317"/>
      <c r="V20" s="317"/>
      <c r="W20" s="317"/>
      <c r="X20" s="317"/>
      <c r="Y20" s="317"/>
      <c r="Z20" s="317"/>
      <c r="AA20" s="317"/>
      <c r="AB20" s="317"/>
      <c r="AC20" s="317"/>
      <c r="AD20" s="317"/>
      <c r="AE20" s="317"/>
      <c r="AF20" s="317"/>
      <c r="AG20" s="317"/>
      <c r="AH20" s="317"/>
      <c r="AI20" s="317"/>
      <c r="AJ20" s="317"/>
      <c r="AK20" s="317"/>
      <c r="AL20" s="317"/>
      <c r="AM20" s="317"/>
      <c r="AN20" s="317"/>
      <c r="AO20" s="317"/>
      <c r="AP20" s="317"/>
      <c r="AQ20" s="317"/>
      <c r="AR20" s="317"/>
      <c r="AS20" s="317"/>
      <c r="AT20" s="317"/>
      <c r="AU20" s="317"/>
      <c r="AV20" s="317"/>
      <c r="AW20" s="317"/>
      <c r="AX20" s="317"/>
      <c r="AY20" s="317"/>
      <c r="AZ20" s="317"/>
      <c r="BA20" s="317"/>
      <c r="BB20" s="317"/>
      <c r="BC20" s="317"/>
      <c r="BD20" s="317"/>
      <c r="BE20" s="317"/>
      <c r="BF20" s="317"/>
      <c r="BG20" s="317"/>
      <c r="BH20" s="317"/>
      <c r="BI20" s="317"/>
      <c r="BJ20" s="317"/>
      <c r="BK20" s="317"/>
      <c r="BL20" s="317"/>
      <c r="BM20" s="317"/>
      <c r="BN20" s="317"/>
      <c r="BO20" s="317"/>
      <c r="BP20" s="317"/>
      <c r="BQ20" s="317"/>
      <c r="BR20" s="317"/>
      <c r="BS20" s="317"/>
      <c r="BT20" s="317"/>
      <c r="BU20" s="317"/>
      <c r="BV20" s="317"/>
      <c r="BW20" s="317"/>
      <c r="BX20" s="317"/>
      <c r="BY20" s="317"/>
      <c r="BZ20" s="317"/>
      <c r="CA20" s="317"/>
      <c r="CB20" s="317"/>
      <c r="CC20" s="317"/>
      <c r="CD20" s="317"/>
      <c r="CE20" s="317"/>
      <c r="CF20" s="317"/>
      <c r="CG20" s="317"/>
      <c r="CH20" s="317"/>
      <c r="CI20" s="317"/>
      <c r="CJ20" s="317"/>
      <c r="CK20" s="317"/>
      <c r="CL20" s="317"/>
      <c r="CM20" s="317"/>
      <c r="CN20" s="317"/>
      <c r="CO20" s="317"/>
      <c r="CP20" s="317"/>
      <c r="CQ20" s="317"/>
      <c r="CR20" s="317"/>
      <c r="CS20" s="317"/>
      <c r="CT20" s="317"/>
      <c r="CU20" s="317"/>
      <c r="CV20" s="317"/>
      <c r="CW20" s="317"/>
      <c r="CX20" s="317"/>
      <c r="CY20" s="317"/>
      <c r="CZ20" s="317"/>
      <c r="DA20" s="317"/>
      <c r="DB20" s="317"/>
      <c r="DC20" s="317"/>
      <c r="DD20" s="317"/>
      <c r="DE20" s="317"/>
      <c r="DF20" s="317"/>
      <c r="DG20" s="317"/>
      <c r="DH20" s="317"/>
      <c r="DI20" s="317"/>
      <c r="DJ20" s="317"/>
      <c r="DK20" s="317"/>
      <c r="DL20" s="317"/>
      <c r="DM20" s="317"/>
      <c r="DN20" s="317"/>
      <c r="DO20" s="317"/>
      <c r="DP20" s="317"/>
      <c r="DQ20" s="317"/>
      <c r="DR20" s="317"/>
      <c r="DS20" s="317"/>
      <c r="DT20" s="317"/>
      <c r="DU20" s="317"/>
      <c r="DV20" s="317"/>
      <c r="DW20" s="317"/>
      <c r="DX20" s="317"/>
      <c r="DY20" s="317"/>
      <c r="DZ20" s="317"/>
      <c r="EA20" s="317"/>
      <c r="EB20" s="317"/>
      <c r="EC20" s="317"/>
      <c r="ED20" s="317"/>
      <c r="EE20" s="317"/>
      <c r="EF20" s="317"/>
      <c r="EG20" s="317"/>
      <c r="EH20" s="317"/>
      <c r="EI20" s="317"/>
      <c r="EJ20" s="317"/>
      <c r="EK20" s="317"/>
      <c r="EL20" s="317"/>
      <c r="EM20" s="317"/>
      <c r="EN20" s="317"/>
      <c r="EO20" s="317"/>
      <c r="EP20" s="317"/>
      <c r="EQ20" s="317"/>
      <c r="ER20" s="317"/>
      <c r="ES20" s="317"/>
      <c r="ET20" s="317"/>
      <c r="EU20" s="317"/>
      <c r="EV20" s="317"/>
      <c r="EW20" s="317"/>
      <c r="EX20" s="317"/>
      <c r="EY20" s="317"/>
      <c r="EZ20" s="317"/>
      <c r="FA20" s="317"/>
      <c r="FB20" s="317"/>
      <c r="FC20" s="317"/>
      <c r="FD20" s="317"/>
      <c r="FE20" s="317"/>
      <c r="FF20" s="317"/>
      <c r="FG20" s="317"/>
      <c r="FH20" s="317"/>
      <c r="FI20" s="317"/>
      <c r="FJ20" s="317"/>
      <c r="FK20" s="317"/>
      <c r="FL20" s="317"/>
      <c r="FM20" s="317"/>
      <c r="FN20" s="317"/>
      <c r="FO20" s="317"/>
      <c r="FP20" s="317"/>
      <c r="FQ20" s="317"/>
      <c r="FR20" s="317"/>
      <c r="FS20" s="317"/>
      <c r="FT20" s="317"/>
      <c r="FU20" s="317"/>
      <c r="FV20" s="317"/>
      <c r="FW20" s="317"/>
      <c r="FX20" s="317"/>
      <c r="FY20" s="317"/>
      <c r="FZ20" s="317"/>
      <c r="GA20" s="317"/>
      <c r="GB20" s="317"/>
      <c r="GC20" s="317"/>
      <c r="GD20" s="317"/>
      <c r="GE20" s="317"/>
      <c r="GF20" s="317"/>
      <c r="GG20" s="317"/>
      <c r="GH20" s="317"/>
      <c r="GI20" s="317"/>
      <c r="GJ20" s="317"/>
      <c r="GK20" s="317"/>
      <c r="GL20" s="317"/>
      <c r="GM20" s="317"/>
      <c r="GN20" s="317"/>
      <c r="GO20" s="317"/>
      <c r="GP20" s="317"/>
      <c r="GQ20" s="317"/>
      <c r="GR20" s="317"/>
      <c r="GS20" s="317"/>
      <c r="GT20" s="317"/>
      <c r="GU20" s="317"/>
      <c r="GV20" s="317"/>
      <c r="GW20" s="317"/>
      <c r="GX20" s="317"/>
      <c r="GY20" s="317"/>
      <c r="GZ20" s="317"/>
      <c r="HA20" s="317"/>
      <c r="HB20" s="317"/>
      <c r="HC20" s="317"/>
      <c r="HD20" s="317"/>
      <c r="HE20" s="317"/>
      <c r="HF20" s="317"/>
      <c r="HG20" s="317"/>
      <c r="HH20" s="317"/>
      <c r="HI20" s="317"/>
      <c r="HJ20" s="317"/>
      <c r="HK20" s="317"/>
      <c r="HL20" s="317"/>
      <c r="HM20" s="317"/>
      <c r="HN20" s="317"/>
      <c r="HO20" s="317"/>
      <c r="HP20" s="317"/>
      <c r="HQ20" s="317"/>
      <c r="HR20" s="317"/>
      <c r="HS20" s="317"/>
      <c r="HT20" s="317"/>
      <c r="HU20" s="317"/>
      <c r="HV20" s="317"/>
      <c r="HW20" s="317"/>
      <c r="HX20" s="317"/>
      <c r="HY20" s="317"/>
      <c r="HZ20" s="317"/>
      <c r="IA20" s="317"/>
      <c r="IB20" s="317"/>
      <c r="IC20" s="317"/>
      <c r="ID20" s="317"/>
      <c r="IE20" s="317"/>
      <c r="IF20" s="317"/>
      <c r="IG20" s="317"/>
      <c r="IH20" s="317"/>
      <c r="II20" s="317"/>
      <c r="IJ20" s="317"/>
      <c r="IK20" s="317"/>
      <c r="IL20" s="317"/>
      <c r="IM20" s="317"/>
      <c r="IN20" s="317"/>
      <c r="IO20" s="317"/>
      <c r="IP20" s="317"/>
      <c r="IQ20" s="317"/>
      <c r="IR20" s="317"/>
    </row>
    <row r="21" spans="1:252" s="328" customFormat="1" ht="14.5">
      <c r="A21" s="327"/>
      <c r="B21" s="319"/>
      <c r="C21" s="296"/>
      <c r="D21" s="320"/>
      <c r="E21" s="320"/>
      <c r="F21" s="320"/>
      <c r="G21" s="320"/>
      <c r="H21" s="320"/>
      <c r="I21" s="327"/>
      <c r="J21" s="327"/>
      <c r="K21" s="327"/>
      <c r="L21" s="327"/>
      <c r="M21" s="327"/>
      <c r="N21" s="327"/>
      <c r="O21" s="327"/>
      <c r="P21" s="327"/>
      <c r="Q21" s="327"/>
      <c r="R21" s="327"/>
      <c r="S21" s="327"/>
      <c r="T21" s="327"/>
      <c r="U21" s="327"/>
      <c r="V21" s="327"/>
      <c r="W21" s="327"/>
      <c r="X21" s="327"/>
      <c r="Y21" s="327"/>
      <c r="Z21" s="327"/>
      <c r="AA21" s="327"/>
      <c r="AB21" s="327"/>
      <c r="AC21" s="327"/>
      <c r="AD21" s="327"/>
      <c r="AE21" s="327"/>
      <c r="AF21" s="327"/>
      <c r="AG21" s="327"/>
      <c r="AH21" s="327"/>
      <c r="AI21" s="327"/>
      <c r="AJ21" s="327"/>
      <c r="AK21" s="327"/>
      <c r="AL21" s="327"/>
      <c r="AM21" s="327"/>
      <c r="AN21" s="327"/>
      <c r="AO21" s="327"/>
      <c r="AP21" s="327"/>
      <c r="AQ21" s="327"/>
      <c r="AR21" s="327"/>
      <c r="AS21" s="327"/>
      <c r="AT21" s="327"/>
      <c r="AU21" s="327"/>
      <c r="AV21" s="327"/>
      <c r="AW21" s="327"/>
      <c r="AX21" s="327"/>
      <c r="AY21" s="327"/>
      <c r="AZ21" s="327"/>
      <c r="BA21" s="327"/>
      <c r="BB21" s="327"/>
      <c r="BC21" s="327"/>
      <c r="BD21" s="327"/>
      <c r="BE21" s="327"/>
      <c r="BF21" s="327"/>
      <c r="BG21" s="327"/>
      <c r="BH21" s="327"/>
      <c r="BI21" s="327"/>
      <c r="BJ21" s="327"/>
      <c r="BK21" s="327"/>
      <c r="BL21" s="327"/>
      <c r="BM21" s="327"/>
      <c r="BN21" s="327"/>
      <c r="BO21" s="327"/>
      <c r="BP21" s="327"/>
      <c r="BQ21" s="327"/>
      <c r="BR21" s="327"/>
      <c r="BS21" s="327"/>
      <c r="BT21" s="327"/>
      <c r="BU21" s="327"/>
      <c r="BV21" s="327"/>
      <c r="BW21" s="327"/>
      <c r="BX21" s="327"/>
      <c r="BY21" s="327"/>
      <c r="BZ21" s="327"/>
      <c r="CA21" s="327"/>
      <c r="CB21" s="327"/>
      <c r="CC21" s="327"/>
      <c r="CD21" s="327"/>
      <c r="CE21" s="327"/>
      <c r="CF21" s="327"/>
      <c r="CG21" s="327"/>
      <c r="CH21" s="327"/>
      <c r="CI21" s="327"/>
      <c r="CJ21" s="327"/>
      <c r="CK21" s="327"/>
      <c r="CL21" s="327"/>
      <c r="CM21" s="327"/>
      <c r="CN21" s="327"/>
      <c r="CO21" s="327"/>
      <c r="CP21" s="327"/>
      <c r="CQ21" s="327"/>
      <c r="CR21" s="327"/>
      <c r="CS21" s="327"/>
      <c r="CT21" s="327"/>
      <c r="CU21" s="327"/>
      <c r="CV21" s="327"/>
      <c r="CW21" s="327"/>
      <c r="CX21" s="327"/>
      <c r="CY21" s="327"/>
      <c r="CZ21" s="327"/>
      <c r="DA21" s="327"/>
      <c r="DB21" s="327"/>
      <c r="DC21" s="327"/>
      <c r="DD21" s="327"/>
      <c r="DE21" s="327"/>
      <c r="DF21" s="327"/>
      <c r="DG21" s="327"/>
      <c r="DH21" s="327"/>
      <c r="DI21" s="327"/>
      <c r="DJ21" s="327"/>
      <c r="DK21" s="327"/>
      <c r="DL21" s="327"/>
      <c r="DM21" s="327"/>
      <c r="DN21" s="327"/>
      <c r="DO21" s="327"/>
      <c r="DP21" s="327"/>
      <c r="DQ21" s="327"/>
      <c r="DR21" s="327"/>
      <c r="DS21" s="327"/>
      <c r="DT21" s="327"/>
      <c r="DU21" s="327"/>
      <c r="DV21" s="327"/>
      <c r="DW21" s="327"/>
      <c r="DX21" s="327"/>
      <c r="DY21" s="327"/>
      <c r="DZ21" s="327"/>
      <c r="EA21" s="327"/>
      <c r="EB21" s="327"/>
      <c r="EC21" s="327"/>
      <c r="ED21" s="327"/>
      <c r="EE21" s="327"/>
      <c r="EF21" s="327"/>
      <c r="EG21" s="327"/>
      <c r="EH21" s="327"/>
      <c r="EI21" s="327"/>
      <c r="EJ21" s="327"/>
      <c r="EK21" s="327"/>
      <c r="EL21" s="327"/>
      <c r="EM21" s="327"/>
      <c r="EN21" s="327"/>
      <c r="EO21" s="327"/>
      <c r="EP21" s="327"/>
      <c r="EQ21" s="327"/>
      <c r="ER21" s="327"/>
      <c r="ES21" s="327"/>
      <c r="ET21" s="327"/>
      <c r="EU21" s="327"/>
      <c r="EV21" s="327"/>
      <c r="EW21" s="327"/>
      <c r="EX21" s="327"/>
      <c r="EY21" s="327"/>
      <c r="EZ21" s="327"/>
      <c r="FA21" s="327"/>
      <c r="FB21" s="327"/>
      <c r="FC21" s="327"/>
      <c r="FD21" s="327"/>
      <c r="FE21" s="327"/>
      <c r="FF21" s="327"/>
      <c r="FG21" s="327"/>
      <c r="FH21" s="327"/>
      <c r="FI21" s="327"/>
      <c r="FJ21" s="327"/>
      <c r="FK21" s="327"/>
      <c r="FL21" s="327"/>
      <c r="FM21" s="327"/>
      <c r="FN21" s="327"/>
      <c r="FO21" s="327"/>
      <c r="FP21" s="327"/>
      <c r="FQ21" s="327"/>
      <c r="FR21" s="327"/>
      <c r="FS21" s="327"/>
      <c r="FT21" s="327"/>
      <c r="FU21" s="327"/>
      <c r="FV21" s="327"/>
      <c r="FW21" s="327"/>
      <c r="FX21" s="327"/>
      <c r="FY21" s="327"/>
      <c r="FZ21" s="327"/>
      <c r="GA21" s="327"/>
      <c r="GB21" s="327"/>
      <c r="GC21" s="327"/>
      <c r="GD21" s="327"/>
      <c r="GE21" s="327"/>
      <c r="GF21" s="327"/>
      <c r="GG21" s="327"/>
      <c r="GH21" s="327"/>
      <c r="GI21" s="327"/>
      <c r="GJ21" s="327"/>
      <c r="GK21" s="327"/>
      <c r="GL21" s="327"/>
      <c r="GM21" s="327"/>
      <c r="GN21" s="327"/>
      <c r="GO21" s="327"/>
      <c r="GP21" s="327"/>
      <c r="GQ21" s="327"/>
      <c r="GR21" s="327"/>
      <c r="GS21" s="327"/>
      <c r="GT21" s="327"/>
      <c r="GU21" s="327"/>
      <c r="GV21" s="327"/>
      <c r="GW21" s="327"/>
      <c r="GX21" s="327"/>
      <c r="GY21" s="327"/>
      <c r="GZ21" s="327"/>
      <c r="HA21" s="327"/>
      <c r="HB21" s="327"/>
      <c r="HC21" s="327"/>
      <c r="HD21" s="327"/>
      <c r="HE21" s="327"/>
      <c r="HF21" s="327"/>
      <c r="HG21" s="327"/>
      <c r="HH21" s="327"/>
      <c r="HI21" s="327"/>
      <c r="HJ21" s="327"/>
      <c r="HK21" s="327"/>
      <c r="HL21" s="327"/>
      <c r="HM21" s="327"/>
      <c r="HN21" s="327"/>
      <c r="HO21" s="327"/>
      <c r="HP21" s="327"/>
      <c r="HQ21" s="327"/>
      <c r="HR21" s="327"/>
      <c r="HS21" s="327"/>
      <c r="HT21" s="327"/>
      <c r="HU21" s="327"/>
      <c r="HV21" s="327"/>
      <c r="HW21" s="327"/>
      <c r="HX21" s="327"/>
      <c r="HY21" s="327"/>
      <c r="HZ21" s="327"/>
      <c r="IA21" s="327"/>
      <c r="IB21" s="327"/>
      <c r="IC21" s="327"/>
      <c r="ID21" s="327"/>
      <c r="IE21" s="327"/>
      <c r="IF21" s="327"/>
      <c r="IG21" s="327"/>
      <c r="IH21" s="327"/>
      <c r="II21" s="327"/>
      <c r="IJ21" s="327"/>
      <c r="IK21" s="327"/>
      <c r="IL21" s="327"/>
      <c r="IM21" s="327"/>
      <c r="IN21" s="327"/>
      <c r="IO21" s="327"/>
      <c r="IP21" s="327"/>
      <c r="IQ21" s="327"/>
      <c r="IR21" s="327"/>
    </row>
    <row r="22" spans="1:252" ht="14.5">
      <c r="A22" s="296"/>
      <c r="B22" s="296"/>
      <c r="C22" s="296"/>
      <c r="D22" s="321"/>
      <c r="E22" s="321"/>
      <c r="F22" s="321"/>
      <c r="G22" s="321"/>
      <c r="H22" s="321"/>
      <c r="I22" s="296"/>
      <c r="J22" s="296"/>
      <c r="K22" s="317"/>
      <c r="L22" s="317"/>
      <c r="M22" s="317"/>
      <c r="N22" s="317"/>
      <c r="O22" s="317"/>
      <c r="P22" s="317"/>
      <c r="Q22" s="317"/>
      <c r="R22" s="317"/>
      <c r="S22" s="317"/>
      <c r="T22" s="317"/>
      <c r="U22" s="317"/>
      <c r="V22" s="317"/>
      <c r="W22" s="317"/>
      <c r="X22" s="317"/>
      <c r="Y22" s="317"/>
      <c r="Z22" s="317"/>
      <c r="AA22" s="317"/>
      <c r="AB22" s="317"/>
      <c r="AC22" s="317"/>
      <c r="AD22" s="317"/>
      <c r="AE22" s="317"/>
      <c r="AF22" s="317"/>
      <c r="AG22" s="317"/>
      <c r="AH22" s="317"/>
      <c r="AI22" s="317"/>
      <c r="AJ22" s="317"/>
      <c r="AK22" s="317"/>
      <c r="AL22" s="317"/>
      <c r="AM22" s="317"/>
      <c r="AN22" s="317"/>
      <c r="AO22" s="317"/>
      <c r="AP22" s="317"/>
      <c r="AQ22" s="317"/>
      <c r="AR22" s="317"/>
      <c r="AS22" s="317"/>
      <c r="AT22" s="317"/>
      <c r="AU22" s="317"/>
      <c r="AV22" s="317"/>
      <c r="AW22" s="317"/>
      <c r="AX22" s="317"/>
      <c r="AY22" s="317"/>
      <c r="AZ22" s="317"/>
      <c r="BA22" s="317"/>
      <c r="BB22" s="317"/>
      <c r="BC22" s="317"/>
      <c r="BD22" s="317"/>
      <c r="BE22" s="317"/>
      <c r="BF22" s="317"/>
      <c r="BG22" s="317"/>
      <c r="BH22" s="317"/>
      <c r="BI22" s="317"/>
      <c r="BJ22" s="317"/>
      <c r="BK22" s="317"/>
      <c r="BL22" s="317"/>
      <c r="BM22" s="317"/>
      <c r="BN22" s="317"/>
      <c r="BO22" s="317"/>
      <c r="BP22" s="317"/>
      <c r="BQ22" s="317"/>
      <c r="BR22" s="317"/>
      <c r="BS22" s="317"/>
      <c r="BT22" s="317"/>
      <c r="BU22" s="317"/>
      <c r="BV22" s="317"/>
      <c r="BW22" s="317"/>
      <c r="BX22" s="317"/>
      <c r="BY22" s="317"/>
      <c r="BZ22" s="317"/>
      <c r="CA22" s="317"/>
      <c r="CB22" s="317"/>
      <c r="CC22" s="317"/>
      <c r="CD22" s="317"/>
      <c r="CE22" s="317"/>
      <c r="CF22" s="317"/>
      <c r="CG22" s="317"/>
      <c r="CH22" s="317"/>
      <c r="CI22" s="317"/>
      <c r="CJ22" s="317"/>
      <c r="CK22" s="317"/>
      <c r="CL22" s="317"/>
      <c r="CM22" s="317"/>
      <c r="CN22" s="317"/>
      <c r="CO22" s="317"/>
      <c r="CP22" s="317"/>
      <c r="CQ22" s="317"/>
      <c r="CR22" s="317"/>
      <c r="CS22" s="317"/>
      <c r="CT22" s="317"/>
      <c r="CU22" s="317"/>
      <c r="CV22" s="317"/>
      <c r="CW22" s="317"/>
      <c r="CX22" s="317"/>
      <c r="CY22" s="317"/>
      <c r="CZ22" s="317"/>
      <c r="DA22" s="317"/>
      <c r="DB22" s="317"/>
      <c r="DC22" s="317"/>
      <c r="DD22" s="317"/>
      <c r="DE22" s="317"/>
      <c r="DF22" s="317"/>
      <c r="DG22" s="317"/>
      <c r="DH22" s="317"/>
      <c r="DI22" s="317"/>
      <c r="DJ22" s="317"/>
      <c r="DK22" s="317"/>
      <c r="DL22" s="317"/>
      <c r="DM22" s="317"/>
      <c r="DN22" s="317"/>
      <c r="DO22" s="317"/>
      <c r="DP22" s="317"/>
      <c r="DQ22" s="317"/>
      <c r="DR22" s="317"/>
      <c r="DS22" s="317"/>
      <c r="DT22" s="317"/>
      <c r="DU22" s="317"/>
      <c r="DV22" s="317"/>
      <c r="DW22" s="317"/>
      <c r="DX22" s="317"/>
      <c r="DY22" s="317"/>
      <c r="DZ22" s="317"/>
      <c r="EA22" s="317"/>
      <c r="EB22" s="317"/>
      <c r="EC22" s="317"/>
      <c r="ED22" s="317"/>
      <c r="EE22" s="317"/>
      <c r="EF22" s="317"/>
      <c r="EG22" s="317"/>
      <c r="EH22" s="317"/>
      <c r="EI22" s="317"/>
      <c r="EJ22" s="317"/>
      <c r="EK22" s="317"/>
      <c r="EL22" s="317"/>
      <c r="EM22" s="317"/>
      <c r="EN22" s="317"/>
      <c r="EO22" s="317"/>
      <c r="EP22" s="317"/>
      <c r="EQ22" s="317"/>
      <c r="ER22" s="317"/>
      <c r="ES22" s="317"/>
      <c r="ET22" s="317"/>
      <c r="EU22" s="317"/>
      <c r="EV22" s="317"/>
      <c r="EW22" s="317"/>
      <c r="EX22" s="317"/>
      <c r="EY22" s="317"/>
      <c r="EZ22" s="317"/>
      <c r="FA22" s="317"/>
      <c r="FB22" s="317"/>
      <c r="FC22" s="317"/>
      <c r="FD22" s="317"/>
      <c r="FE22" s="317"/>
      <c r="FF22" s="317"/>
      <c r="FG22" s="317"/>
      <c r="FH22" s="317"/>
      <c r="FI22" s="317"/>
      <c r="FJ22" s="317"/>
      <c r="FK22" s="317"/>
      <c r="FL22" s="317"/>
      <c r="FM22" s="317"/>
      <c r="FN22" s="317"/>
      <c r="FO22" s="317"/>
      <c r="FP22" s="317"/>
      <c r="FQ22" s="317"/>
      <c r="FR22" s="317"/>
      <c r="FS22" s="317"/>
      <c r="FT22" s="317"/>
      <c r="FU22" s="317"/>
      <c r="FV22" s="317"/>
      <c r="FW22" s="317"/>
      <c r="FX22" s="317"/>
      <c r="FY22" s="317"/>
      <c r="FZ22" s="317"/>
      <c r="GA22" s="317"/>
      <c r="GB22" s="317"/>
      <c r="GC22" s="317"/>
      <c r="GD22" s="317"/>
      <c r="GE22" s="317"/>
      <c r="GF22" s="317"/>
      <c r="GG22" s="317"/>
      <c r="GH22" s="317"/>
      <c r="GI22" s="317"/>
      <c r="GJ22" s="317"/>
      <c r="GK22" s="317"/>
      <c r="GL22" s="317"/>
      <c r="GM22" s="317"/>
      <c r="GN22" s="317"/>
      <c r="GO22" s="317"/>
      <c r="GP22" s="317"/>
      <c r="GQ22" s="317"/>
      <c r="GR22" s="317"/>
      <c r="GS22" s="317"/>
      <c r="GT22" s="317"/>
      <c r="GU22" s="317"/>
      <c r="GV22" s="317"/>
      <c r="GW22" s="317"/>
      <c r="GX22" s="317"/>
      <c r="GY22" s="317"/>
      <c r="GZ22" s="317"/>
      <c r="HA22" s="317"/>
      <c r="HB22" s="317"/>
      <c r="HC22" s="317"/>
      <c r="HD22" s="317"/>
      <c r="HE22" s="317"/>
      <c r="HF22" s="317"/>
      <c r="HG22" s="317"/>
      <c r="HH22" s="317"/>
      <c r="HI22" s="317"/>
      <c r="HJ22" s="317"/>
      <c r="HK22" s="317"/>
      <c r="HL22" s="317"/>
      <c r="HM22" s="317"/>
      <c r="HN22" s="317"/>
      <c r="HO22" s="317"/>
      <c r="HP22" s="317"/>
      <c r="HQ22" s="317"/>
      <c r="HR22" s="317"/>
      <c r="HS22" s="317"/>
      <c r="HT22" s="317"/>
      <c r="HU22" s="317"/>
      <c r="HV22" s="317"/>
      <c r="HW22" s="317"/>
      <c r="HX22" s="317"/>
      <c r="HY22" s="317"/>
      <c r="HZ22" s="317"/>
      <c r="IA22" s="317"/>
      <c r="IB22" s="317"/>
      <c r="IC22" s="317"/>
      <c r="ID22" s="317"/>
      <c r="IE22" s="317"/>
      <c r="IF22" s="317"/>
      <c r="IG22" s="317"/>
      <c r="IH22" s="317"/>
      <c r="II22" s="317"/>
      <c r="IJ22" s="317"/>
      <c r="IK22" s="317"/>
      <c r="IL22" s="317"/>
      <c r="IM22" s="317"/>
      <c r="IN22" s="317"/>
      <c r="IO22" s="317"/>
      <c r="IP22" s="317"/>
      <c r="IQ22" s="317"/>
      <c r="IR22" s="317"/>
    </row>
    <row r="23" spans="1:252" ht="14.5">
      <c r="A23" s="296"/>
      <c r="C23" s="296"/>
      <c r="D23" s="323"/>
      <c r="E23" s="323"/>
      <c r="F23" s="323"/>
      <c r="G23" s="323"/>
      <c r="H23" s="323"/>
      <c r="I23" s="296"/>
      <c r="J23" s="296"/>
      <c r="K23" s="317"/>
      <c r="L23" s="317"/>
      <c r="M23" s="317"/>
      <c r="N23" s="317"/>
      <c r="O23" s="317"/>
      <c r="P23" s="317"/>
      <c r="Q23" s="317"/>
      <c r="R23" s="317"/>
      <c r="S23" s="317"/>
      <c r="T23" s="317"/>
      <c r="U23" s="317"/>
      <c r="V23" s="317"/>
      <c r="W23" s="317"/>
      <c r="X23" s="317"/>
      <c r="Y23" s="317"/>
      <c r="Z23" s="317"/>
      <c r="AA23" s="317"/>
      <c r="AB23" s="317"/>
      <c r="AC23" s="317"/>
      <c r="AD23" s="317"/>
      <c r="AE23" s="317"/>
      <c r="AF23" s="317"/>
      <c r="AG23" s="317"/>
      <c r="AH23" s="317"/>
      <c r="AI23" s="317"/>
      <c r="AJ23" s="317"/>
      <c r="AK23" s="317"/>
      <c r="AL23" s="317"/>
      <c r="AM23" s="317"/>
      <c r="AN23" s="317"/>
      <c r="AO23" s="317"/>
      <c r="AP23" s="317"/>
      <c r="AQ23" s="317"/>
      <c r="AR23" s="317"/>
      <c r="AS23" s="317"/>
      <c r="AT23" s="317"/>
      <c r="AU23" s="317"/>
      <c r="AV23" s="317"/>
      <c r="AW23" s="317"/>
      <c r="AX23" s="317"/>
      <c r="AY23" s="317"/>
      <c r="AZ23" s="317"/>
      <c r="BA23" s="317"/>
      <c r="BB23" s="317"/>
      <c r="BC23" s="317"/>
      <c r="BD23" s="317"/>
      <c r="BE23" s="317"/>
      <c r="BF23" s="317"/>
      <c r="BG23" s="317"/>
      <c r="BH23" s="317"/>
      <c r="BI23" s="317"/>
      <c r="BJ23" s="317"/>
      <c r="BK23" s="317"/>
      <c r="BL23" s="317"/>
      <c r="BM23" s="317"/>
      <c r="BN23" s="317"/>
      <c r="BO23" s="317"/>
      <c r="BP23" s="317"/>
      <c r="BQ23" s="317"/>
      <c r="BR23" s="317"/>
      <c r="BS23" s="317"/>
      <c r="BT23" s="317"/>
      <c r="BU23" s="317"/>
      <c r="BV23" s="317"/>
      <c r="BW23" s="317"/>
      <c r="BX23" s="317"/>
      <c r="BY23" s="317"/>
      <c r="BZ23" s="317"/>
      <c r="CA23" s="317"/>
      <c r="CB23" s="317"/>
      <c r="CC23" s="317"/>
      <c r="CD23" s="317"/>
      <c r="CE23" s="317"/>
      <c r="CF23" s="317"/>
      <c r="CG23" s="317"/>
      <c r="CH23" s="317"/>
      <c r="CI23" s="317"/>
      <c r="CJ23" s="317"/>
      <c r="CK23" s="317"/>
      <c r="CL23" s="317"/>
      <c r="CM23" s="317"/>
      <c r="CN23" s="317"/>
      <c r="CO23" s="317"/>
      <c r="CP23" s="317"/>
      <c r="CQ23" s="317"/>
      <c r="CR23" s="317"/>
      <c r="CS23" s="317"/>
      <c r="CT23" s="317"/>
      <c r="CU23" s="317"/>
      <c r="CV23" s="317"/>
      <c r="CW23" s="317"/>
      <c r="CX23" s="317"/>
      <c r="CY23" s="317"/>
      <c r="CZ23" s="317"/>
      <c r="DA23" s="317"/>
      <c r="DB23" s="317"/>
      <c r="DC23" s="317"/>
      <c r="DD23" s="317"/>
      <c r="DE23" s="317"/>
      <c r="DF23" s="317"/>
      <c r="DG23" s="317"/>
      <c r="DH23" s="317"/>
      <c r="DI23" s="317"/>
      <c r="DJ23" s="317"/>
      <c r="DK23" s="317"/>
      <c r="DL23" s="317"/>
      <c r="DM23" s="317"/>
      <c r="DN23" s="317"/>
      <c r="DO23" s="317"/>
      <c r="DP23" s="317"/>
      <c r="DQ23" s="317"/>
      <c r="DR23" s="317"/>
      <c r="DS23" s="317"/>
      <c r="DT23" s="317"/>
      <c r="DU23" s="317"/>
      <c r="DV23" s="317"/>
      <c r="DW23" s="317"/>
      <c r="DX23" s="317"/>
      <c r="DY23" s="317"/>
      <c r="DZ23" s="317"/>
      <c r="EA23" s="317"/>
      <c r="EB23" s="317"/>
      <c r="EC23" s="317"/>
      <c r="ED23" s="317"/>
      <c r="EE23" s="317"/>
      <c r="EF23" s="317"/>
      <c r="EG23" s="317"/>
      <c r="EH23" s="317"/>
      <c r="EI23" s="317"/>
      <c r="EJ23" s="317"/>
      <c r="EK23" s="317"/>
      <c r="EL23" s="317"/>
      <c r="EM23" s="317"/>
      <c r="EN23" s="317"/>
      <c r="EO23" s="317"/>
      <c r="EP23" s="317"/>
      <c r="EQ23" s="317"/>
      <c r="ER23" s="317"/>
      <c r="ES23" s="317"/>
      <c r="ET23" s="317"/>
      <c r="EU23" s="317"/>
      <c r="EV23" s="317"/>
      <c r="EW23" s="317"/>
      <c r="EX23" s="317"/>
      <c r="EY23" s="317"/>
      <c r="EZ23" s="317"/>
      <c r="FA23" s="317"/>
      <c r="FB23" s="317"/>
      <c r="FC23" s="317"/>
      <c r="FD23" s="317"/>
      <c r="FE23" s="317"/>
      <c r="FF23" s="317"/>
      <c r="FG23" s="317"/>
      <c r="FH23" s="317"/>
      <c r="FI23" s="317"/>
      <c r="FJ23" s="317"/>
      <c r="FK23" s="317"/>
      <c r="FL23" s="317"/>
      <c r="FM23" s="317"/>
      <c r="FN23" s="317"/>
      <c r="FO23" s="317"/>
      <c r="FP23" s="317"/>
      <c r="FQ23" s="317"/>
      <c r="FR23" s="317"/>
      <c r="FS23" s="317"/>
      <c r="FT23" s="317"/>
      <c r="FU23" s="317"/>
      <c r="FV23" s="317"/>
      <c r="FW23" s="317"/>
      <c r="FX23" s="317"/>
      <c r="FY23" s="317"/>
      <c r="FZ23" s="317"/>
      <c r="GA23" s="317"/>
      <c r="GB23" s="317"/>
      <c r="GC23" s="317"/>
      <c r="GD23" s="317"/>
      <c r="GE23" s="317"/>
      <c r="GF23" s="317"/>
      <c r="GG23" s="317"/>
      <c r="GH23" s="317"/>
      <c r="GI23" s="317"/>
      <c r="GJ23" s="317"/>
      <c r="GK23" s="317"/>
      <c r="GL23" s="317"/>
      <c r="GM23" s="317"/>
      <c r="GN23" s="317"/>
      <c r="GO23" s="317"/>
      <c r="GP23" s="317"/>
      <c r="GQ23" s="317"/>
      <c r="GR23" s="317"/>
      <c r="GS23" s="317"/>
      <c r="GT23" s="317"/>
      <c r="GU23" s="317"/>
      <c r="GV23" s="317"/>
      <c r="GW23" s="317"/>
      <c r="GX23" s="317"/>
      <c r="GY23" s="317"/>
      <c r="GZ23" s="317"/>
      <c r="HA23" s="317"/>
      <c r="HB23" s="317"/>
      <c r="HC23" s="317"/>
      <c r="HD23" s="317"/>
      <c r="HE23" s="317"/>
      <c r="HF23" s="317"/>
      <c r="HG23" s="317"/>
      <c r="HH23" s="317"/>
      <c r="HI23" s="317"/>
      <c r="HJ23" s="317"/>
      <c r="HK23" s="317"/>
      <c r="HL23" s="317"/>
      <c r="HM23" s="317"/>
      <c r="HN23" s="317"/>
      <c r="HO23" s="317"/>
      <c r="HP23" s="317"/>
      <c r="HQ23" s="317"/>
      <c r="HR23" s="317"/>
      <c r="HS23" s="317"/>
      <c r="HT23" s="317"/>
      <c r="HU23" s="317"/>
      <c r="HV23" s="317"/>
      <c r="HW23" s="317"/>
      <c r="HX23" s="317"/>
      <c r="HY23" s="317"/>
      <c r="HZ23" s="317"/>
      <c r="IA23" s="317"/>
      <c r="IB23" s="317"/>
      <c r="IC23" s="317"/>
      <c r="ID23" s="317"/>
      <c r="IE23" s="317"/>
      <c r="IF23" s="317"/>
      <c r="IG23" s="317"/>
      <c r="IH23" s="317"/>
      <c r="II23" s="317"/>
      <c r="IJ23" s="317"/>
      <c r="IK23" s="317"/>
      <c r="IL23" s="317"/>
      <c r="IM23" s="317"/>
      <c r="IN23" s="317"/>
      <c r="IO23" s="317"/>
      <c r="IP23" s="317"/>
      <c r="IQ23" s="317"/>
      <c r="IR23" s="317"/>
    </row>
    <row r="24" spans="1:252" ht="14.5">
      <c r="A24" s="296"/>
      <c r="C24" s="296"/>
      <c r="D24" s="323"/>
      <c r="E24" s="323"/>
      <c r="F24" s="323"/>
      <c r="G24" s="323"/>
      <c r="H24" s="323"/>
      <c r="I24" s="296"/>
      <c r="J24" s="296"/>
      <c r="K24" s="317"/>
      <c r="L24" s="317"/>
      <c r="M24" s="317"/>
      <c r="N24" s="317"/>
      <c r="O24" s="317"/>
      <c r="P24" s="317"/>
      <c r="Q24" s="317"/>
      <c r="R24" s="317"/>
      <c r="S24" s="317"/>
      <c r="T24" s="317"/>
      <c r="U24" s="317"/>
      <c r="V24" s="317"/>
      <c r="W24" s="317"/>
      <c r="X24" s="317"/>
      <c r="Y24" s="317"/>
      <c r="Z24" s="317"/>
      <c r="AA24" s="317"/>
      <c r="AB24" s="317"/>
      <c r="AC24" s="317"/>
      <c r="AD24" s="317"/>
      <c r="AE24" s="317"/>
      <c r="AF24" s="317"/>
      <c r="AG24" s="317"/>
      <c r="AH24" s="317"/>
      <c r="AI24" s="317"/>
      <c r="AJ24" s="317"/>
      <c r="AK24" s="317"/>
      <c r="AL24" s="317"/>
      <c r="AM24" s="317"/>
      <c r="AN24" s="317"/>
      <c r="AO24" s="317"/>
      <c r="AP24" s="317"/>
      <c r="AQ24" s="317"/>
      <c r="AR24" s="317"/>
      <c r="AS24" s="317"/>
      <c r="AT24" s="317"/>
      <c r="AU24" s="317"/>
      <c r="AV24" s="317"/>
      <c r="AW24" s="317"/>
      <c r="AX24" s="317"/>
      <c r="AY24" s="317"/>
      <c r="AZ24" s="317"/>
      <c r="BA24" s="317"/>
      <c r="BB24" s="317"/>
      <c r="BC24" s="317"/>
      <c r="BD24" s="317"/>
      <c r="BE24" s="317"/>
      <c r="BF24" s="317"/>
      <c r="BG24" s="317"/>
      <c r="BH24" s="317"/>
      <c r="BI24" s="317"/>
      <c r="BJ24" s="317"/>
      <c r="BK24" s="317"/>
      <c r="BL24" s="317"/>
      <c r="BM24" s="317"/>
      <c r="BN24" s="317"/>
      <c r="BO24" s="317"/>
      <c r="BP24" s="317"/>
      <c r="BQ24" s="317"/>
      <c r="BR24" s="317"/>
      <c r="BS24" s="317"/>
      <c r="BT24" s="317"/>
      <c r="BU24" s="317"/>
      <c r="BV24" s="317"/>
      <c r="BW24" s="317"/>
      <c r="BX24" s="317"/>
      <c r="BY24" s="317"/>
      <c r="BZ24" s="317"/>
      <c r="CA24" s="317"/>
      <c r="CB24" s="317"/>
      <c r="CC24" s="317"/>
      <c r="CD24" s="317"/>
      <c r="CE24" s="317"/>
      <c r="CF24" s="317"/>
      <c r="CG24" s="317"/>
      <c r="CH24" s="317"/>
      <c r="CI24" s="317"/>
      <c r="CJ24" s="317"/>
      <c r="CK24" s="317"/>
      <c r="CL24" s="317"/>
      <c r="CM24" s="317"/>
      <c r="CN24" s="317"/>
      <c r="CO24" s="317"/>
      <c r="CP24" s="317"/>
      <c r="CQ24" s="317"/>
      <c r="CR24" s="317"/>
      <c r="CS24" s="317"/>
      <c r="CT24" s="317"/>
      <c r="CU24" s="317"/>
      <c r="CV24" s="317"/>
      <c r="CW24" s="317"/>
      <c r="CX24" s="317"/>
      <c r="CY24" s="317"/>
      <c r="CZ24" s="317"/>
      <c r="DA24" s="317"/>
      <c r="DB24" s="317"/>
      <c r="DC24" s="317"/>
      <c r="DD24" s="317"/>
      <c r="DE24" s="317"/>
      <c r="DF24" s="317"/>
      <c r="DG24" s="317"/>
      <c r="DH24" s="317"/>
      <c r="DI24" s="317"/>
      <c r="DJ24" s="317"/>
      <c r="DK24" s="317"/>
      <c r="DL24" s="317"/>
      <c r="DM24" s="317"/>
      <c r="DN24" s="317"/>
      <c r="DO24" s="317"/>
      <c r="DP24" s="317"/>
      <c r="DQ24" s="317"/>
      <c r="DR24" s="317"/>
      <c r="DS24" s="317"/>
      <c r="DT24" s="317"/>
      <c r="DU24" s="317"/>
      <c r="DV24" s="317"/>
      <c r="DW24" s="317"/>
      <c r="DX24" s="317"/>
      <c r="DY24" s="317"/>
      <c r="DZ24" s="317"/>
      <c r="EA24" s="317"/>
      <c r="EB24" s="317"/>
      <c r="EC24" s="317"/>
      <c r="ED24" s="317"/>
      <c r="EE24" s="317"/>
      <c r="EF24" s="317"/>
      <c r="EG24" s="317"/>
      <c r="EH24" s="317"/>
      <c r="EI24" s="317"/>
      <c r="EJ24" s="317"/>
      <c r="EK24" s="317"/>
      <c r="EL24" s="317"/>
      <c r="EM24" s="317"/>
      <c r="EN24" s="317"/>
      <c r="EO24" s="317"/>
      <c r="EP24" s="317"/>
      <c r="EQ24" s="317"/>
      <c r="ER24" s="317"/>
      <c r="ES24" s="317"/>
      <c r="ET24" s="317"/>
      <c r="EU24" s="317"/>
      <c r="EV24" s="317"/>
      <c r="EW24" s="317"/>
      <c r="EX24" s="317"/>
      <c r="EY24" s="317"/>
      <c r="EZ24" s="317"/>
      <c r="FA24" s="317"/>
      <c r="FB24" s="317"/>
      <c r="FC24" s="317"/>
      <c r="FD24" s="317"/>
      <c r="FE24" s="317"/>
      <c r="FF24" s="317"/>
      <c r="FG24" s="317"/>
      <c r="FH24" s="317"/>
      <c r="FI24" s="317"/>
      <c r="FJ24" s="317"/>
      <c r="FK24" s="317"/>
      <c r="FL24" s="317"/>
      <c r="FM24" s="317"/>
      <c r="FN24" s="317"/>
      <c r="FO24" s="317"/>
      <c r="FP24" s="317"/>
      <c r="FQ24" s="317"/>
      <c r="FR24" s="317"/>
      <c r="FS24" s="317"/>
      <c r="FT24" s="317"/>
      <c r="FU24" s="317"/>
      <c r="FV24" s="317"/>
      <c r="FW24" s="317"/>
      <c r="FX24" s="317"/>
      <c r="FY24" s="317"/>
      <c r="FZ24" s="317"/>
      <c r="GA24" s="317"/>
      <c r="GB24" s="317"/>
      <c r="GC24" s="317"/>
      <c r="GD24" s="317"/>
      <c r="GE24" s="317"/>
      <c r="GF24" s="317"/>
      <c r="GG24" s="317"/>
      <c r="GH24" s="317"/>
      <c r="GI24" s="317"/>
      <c r="GJ24" s="317"/>
      <c r="GK24" s="317"/>
      <c r="GL24" s="317"/>
      <c r="GM24" s="317"/>
      <c r="GN24" s="317"/>
      <c r="GO24" s="317"/>
      <c r="GP24" s="317"/>
      <c r="GQ24" s="317"/>
      <c r="GR24" s="317"/>
      <c r="GS24" s="317"/>
      <c r="GT24" s="317"/>
      <c r="GU24" s="317"/>
      <c r="GV24" s="317"/>
      <c r="GW24" s="317"/>
      <c r="GX24" s="317"/>
      <c r="GY24" s="317"/>
      <c r="GZ24" s="317"/>
      <c r="HA24" s="317"/>
      <c r="HB24" s="317"/>
      <c r="HC24" s="317"/>
      <c r="HD24" s="317"/>
      <c r="HE24" s="317"/>
      <c r="HF24" s="317"/>
      <c r="HG24" s="317"/>
      <c r="HH24" s="317"/>
      <c r="HI24" s="317"/>
      <c r="HJ24" s="317"/>
      <c r="HK24" s="317"/>
      <c r="HL24" s="317"/>
      <c r="HM24" s="317"/>
      <c r="HN24" s="317"/>
      <c r="HO24" s="317"/>
      <c r="HP24" s="317"/>
      <c r="HQ24" s="317"/>
      <c r="HR24" s="317"/>
      <c r="HS24" s="317"/>
      <c r="HT24" s="317"/>
      <c r="HU24" s="317"/>
      <c r="HV24" s="317"/>
      <c r="HW24" s="317"/>
      <c r="HX24" s="317"/>
      <c r="HY24" s="317"/>
      <c r="HZ24" s="317"/>
      <c r="IA24" s="317"/>
      <c r="IB24" s="317"/>
      <c r="IC24" s="317"/>
      <c r="ID24" s="317"/>
      <c r="IE24" s="317"/>
      <c r="IF24" s="317"/>
      <c r="IG24" s="317"/>
      <c r="IH24" s="317"/>
      <c r="II24" s="317"/>
      <c r="IJ24" s="317"/>
      <c r="IK24" s="317"/>
      <c r="IL24" s="317"/>
      <c r="IM24" s="317"/>
      <c r="IN24" s="317"/>
      <c r="IO24" s="317"/>
      <c r="IP24" s="317"/>
      <c r="IQ24" s="317"/>
      <c r="IR24" s="317"/>
    </row>
    <row r="25" spans="1:252" ht="14.5">
      <c r="A25" s="296"/>
      <c r="C25" s="296"/>
      <c r="D25" s="323"/>
      <c r="E25" s="323"/>
      <c r="F25" s="323"/>
      <c r="G25" s="323"/>
      <c r="H25" s="323"/>
      <c r="I25" s="296"/>
      <c r="J25" s="296"/>
      <c r="K25" s="317"/>
      <c r="L25" s="317"/>
      <c r="M25" s="317"/>
      <c r="N25" s="317"/>
      <c r="O25" s="317"/>
      <c r="P25" s="317"/>
      <c r="Q25" s="317"/>
      <c r="R25" s="317"/>
      <c r="S25" s="317"/>
      <c r="T25" s="317"/>
      <c r="U25" s="317"/>
      <c r="V25" s="317"/>
      <c r="W25" s="317"/>
      <c r="X25" s="317"/>
      <c r="Y25" s="317"/>
      <c r="Z25" s="317"/>
      <c r="AA25" s="317"/>
      <c r="AB25" s="317"/>
      <c r="AC25" s="317"/>
      <c r="AD25" s="317"/>
      <c r="AE25" s="317"/>
      <c r="AF25" s="317"/>
      <c r="AG25" s="317"/>
      <c r="AH25" s="317"/>
      <c r="AI25" s="317"/>
      <c r="AJ25" s="317"/>
      <c r="AK25" s="317"/>
      <c r="AL25" s="317"/>
      <c r="AM25" s="317"/>
      <c r="AN25" s="317"/>
      <c r="AO25" s="317"/>
      <c r="AP25" s="317"/>
      <c r="AQ25" s="317"/>
      <c r="AR25" s="317"/>
      <c r="AS25" s="317"/>
      <c r="AT25" s="317"/>
      <c r="AU25" s="317"/>
      <c r="AV25" s="317"/>
      <c r="AW25" s="317"/>
      <c r="AX25" s="317"/>
      <c r="AY25" s="317"/>
      <c r="AZ25" s="317"/>
      <c r="BA25" s="317"/>
      <c r="BB25" s="317"/>
      <c r="BC25" s="317"/>
      <c r="BD25" s="317"/>
      <c r="BE25" s="317"/>
      <c r="BF25" s="317"/>
      <c r="BG25" s="317"/>
      <c r="BH25" s="317"/>
      <c r="BI25" s="317"/>
      <c r="BJ25" s="317"/>
      <c r="BK25" s="317"/>
      <c r="BL25" s="317"/>
      <c r="BM25" s="317"/>
      <c r="BN25" s="317"/>
      <c r="BO25" s="317"/>
      <c r="BP25" s="317"/>
      <c r="BQ25" s="317"/>
      <c r="BR25" s="317"/>
      <c r="BS25" s="317"/>
      <c r="BT25" s="317"/>
      <c r="BU25" s="317"/>
      <c r="BV25" s="317"/>
      <c r="BW25" s="317"/>
      <c r="BX25" s="317"/>
      <c r="BY25" s="317"/>
      <c r="BZ25" s="317"/>
      <c r="CA25" s="317"/>
      <c r="CB25" s="317"/>
      <c r="CC25" s="317"/>
      <c r="CD25" s="317"/>
      <c r="CE25" s="317"/>
      <c r="CF25" s="317"/>
      <c r="CG25" s="317"/>
      <c r="CH25" s="317"/>
      <c r="CI25" s="317"/>
      <c r="CJ25" s="317"/>
      <c r="CK25" s="317"/>
      <c r="CL25" s="317"/>
      <c r="CM25" s="317"/>
      <c r="CN25" s="317"/>
      <c r="CO25" s="317"/>
      <c r="CP25" s="317"/>
      <c r="CQ25" s="317"/>
      <c r="CR25" s="317"/>
      <c r="CS25" s="317"/>
      <c r="CT25" s="317"/>
      <c r="CU25" s="317"/>
      <c r="CV25" s="317"/>
      <c r="CW25" s="317"/>
      <c r="CX25" s="317"/>
      <c r="CY25" s="317"/>
      <c r="CZ25" s="317"/>
      <c r="DA25" s="317"/>
      <c r="DB25" s="317"/>
      <c r="DC25" s="317"/>
      <c r="DD25" s="317"/>
      <c r="DE25" s="317"/>
      <c r="DF25" s="317"/>
      <c r="DG25" s="317"/>
      <c r="DH25" s="317"/>
      <c r="DI25" s="317"/>
      <c r="DJ25" s="317"/>
      <c r="DK25" s="317"/>
      <c r="DL25" s="317"/>
      <c r="DM25" s="317"/>
      <c r="DN25" s="317"/>
      <c r="DO25" s="317"/>
      <c r="DP25" s="317"/>
      <c r="DQ25" s="317"/>
      <c r="DR25" s="317"/>
      <c r="DS25" s="317"/>
      <c r="DT25" s="317"/>
      <c r="DU25" s="317"/>
      <c r="DV25" s="317"/>
      <c r="DW25" s="317"/>
      <c r="DX25" s="317"/>
      <c r="DY25" s="317"/>
      <c r="DZ25" s="317"/>
      <c r="EA25" s="317"/>
      <c r="EB25" s="317"/>
      <c r="EC25" s="317"/>
      <c r="ED25" s="317"/>
      <c r="EE25" s="317"/>
      <c r="EF25" s="317"/>
      <c r="EG25" s="317"/>
      <c r="EH25" s="317"/>
      <c r="EI25" s="317"/>
      <c r="EJ25" s="317"/>
      <c r="EK25" s="317"/>
      <c r="EL25" s="317"/>
      <c r="EM25" s="317"/>
      <c r="EN25" s="317"/>
      <c r="EO25" s="317"/>
      <c r="EP25" s="317"/>
      <c r="EQ25" s="317"/>
      <c r="ER25" s="317"/>
      <c r="ES25" s="317"/>
      <c r="ET25" s="317"/>
      <c r="EU25" s="317"/>
      <c r="EV25" s="317"/>
      <c r="EW25" s="317"/>
      <c r="EX25" s="317"/>
      <c r="EY25" s="317"/>
      <c r="EZ25" s="317"/>
      <c r="FA25" s="317"/>
      <c r="FB25" s="317"/>
      <c r="FC25" s="317"/>
      <c r="FD25" s="317"/>
      <c r="FE25" s="317"/>
      <c r="FF25" s="317"/>
      <c r="FG25" s="317"/>
      <c r="FH25" s="317"/>
      <c r="FI25" s="317"/>
      <c r="FJ25" s="317"/>
      <c r="FK25" s="317"/>
      <c r="FL25" s="317"/>
      <c r="FM25" s="317"/>
      <c r="FN25" s="317"/>
      <c r="FO25" s="317"/>
      <c r="FP25" s="317"/>
      <c r="FQ25" s="317"/>
      <c r="FR25" s="317"/>
      <c r="FS25" s="317"/>
      <c r="FT25" s="317"/>
      <c r="FU25" s="317"/>
      <c r="FV25" s="317"/>
      <c r="FW25" s="317"/>
      <c r="FX25" s="317"/>
      <c r="FY25" s="317"/>
      <c r="FZ25" s="317"/>
      <c r="GA25" s="317"/>
      <c r="GB25" s="317"/>
      <c r="GC25" s="317"/>
      <c r="GD25" s="317"/>
      <c r="GE25" s="317"/>
      <c r="GF25" s="317"/>
      <c r="GG25" s="317"/>
      <c r="GH25" s="317"/>
      <c r="GI25" s="317"/>
      <c r="GJ25" s="317"/>
      <c r="GK25" s="317"/>
      <c r="GL25" s="317"/>
      <c r="GM25" s="317"/>
      <c r="GN25" s="317"/>
      <c r="GO25" s="317"/>
      <c r="GP25" s="317"/>
      <c r="GQ25" s="317"/>
      <c r="GR25" s="317"/>
      <c r="GS25" s="317"/>
      <c r="GT25" s="317"/>
      <c r="GU25" s="317"/>
      <c r="GV25" s="317"/>
      <c r="GW25" s="317"/>
      <c r="GX25" s="317"/>
      <c r="GY25" s="317"/>
      <c r="GZ25" s="317"/>
      <c r="HA25" s="317"/>
      <c r="HB25" s="317"/>
      <c r="HC25" s="317"/>
      <c r="HD25" s="317"/>
      <c r="HE25" s="317"/>
      <c r="HF25" s="317"/>
      <c r="HG25" s="317"/>
      <c r="HH25" s="317"/>
      <c r="HI25" s="317"/>
      <c r="HJ25" s="317"/>
      <c r="HK25" s="317"/>
      <c r="HL25" s="317"/>
      <c r="HM25" s="317"/>
      <c r="HN25" s="317"/>
      <c r="HO25" s="317"/>
      <c r="HP25" s="317"/>
      <c r="HQ25" s="317"/>
      <c r="HR25" s="317"/>
      <c r="HS25" s="317"/>
      <c r="HT25" s="317"/>
      <c r="HU25" s="317"/>
      <c r="HV25" s="317"/>
      <c r="HW25" s="317"/>
      <c r="HX25" s="317"/>
      <c r="HY25" s="317"/>
      <c r="HZ25" s="317"/>
      <c r="IA25" s="317"/>
      <c r="IB25" s="317"/>
      <c r="IC25" s="317"/>
      <c r="ID25" s="317"/>
      <c r="IE25" s="317"/>
      <c r="IF25" s="317"/>
      <c r="IG25" s="317"/>
      <c r="IH25" s="317"/>
      <c r="II25" s="317"/>
      <c r="IJ25" s="317"/>
      <c r="IK25" s="317"/>
      <c r="IL25" s="317"/>
      <c r="IM25" s="317"/>
      <c r="IN25" s="317"/>
      <c r="IO25" s="317"/>
      <c r="IP25" s="317"/>
      <c r="IQ25" s="317"/>
      <c r="IR25" s="317"/>
    </row>
    <row r="26" spans="1:252" s="328" customFormat="1">
      <c r="A26" s="318"/>
      <c r="B26" s="318"/>
      <c r="C26" s="296"/>
      <c r="D26" s="323"/>
      <c r="E26" s="323"/>
      <c r="F26" s="323"/>
      <c r="G26" s="323"/>
      <c r="H26" s="323"/>
      <c r="I26" s="318"/>
      <c r="J26" s="318"/>
      <c r="K26" s="318"/>
      <c r="L26" s="327"/>
      <c r="M26" s="327"/>
      <c r="N26" s="327"/>
      <c r="O26" s="327"/>
      <c r="P26" s="327"/>
      <c r="Q26" s="327"/>
      <c r="R26" s="327"/>
      <c r="S26" s="327"/>
      <c r="T26" s="327"/>
      <c r="U26" s="327"/>
      <c r="V26" s="327"/>
      <c r="W26" s="327"/>
      <c r="X26" s="327"/>
      <c r="Y26" s="327"/>
      <c r="Z26" s="327"/>
      <c r="AA26" s="327"/>
      <c r="AB26" s="327"/>
      <c r="AC26" s="327"/>
      <c r="AD26" s="327"/>
      <c r="AE26" s="327"/>
      <c r="AF26" s="327"/>
      <c r="AG26" s="327"/>
      <c r="AH26" s="327"/>
      <c r="AI26" s="327"/>
      <c r="AJ26" s="327"/>
      <c r="AK26" s="327"/>
      <c r="AL26" s="327"/>
      <c r="AM26" s="327"/>
      <c r="AN26" s="327"/>
      <c r="AO26" s="327"/>
      <c r="AP26" s="327"/>
      <c r="AQ26" s="327"/>
      <c r="AR26" s="327"/>
      <c r="AS26" s="327"/>
      <c r="AT26" s="327"/>
      <c r="AU26" s="327"/>
      <c r="AV26" s="327"/>
      <c r="AW26" s="327"/>
      <c r="AX26" s="327"/>
      <c r="AY26" s="327"/>
      <c r="AZ26" s="327"/>
      <c r="BA26" s="327"/>
      <c r="BB26" s="327"/>
      <c r="BC26" s="327"/>
      <c r="BD26" s="327"/>
      <c r="BE26" s="327"/>
      <c r="BF26" s="327"/>
      <c r="BG26" s="327"/>
      <c r="BH26" s="327"/>
      <c r="BI26" s="327"/>
      <c r="BJ26" s="327"/>
      <c r="BK26" s="327"/>
      <c r="BL26" s="327"/>
      <c r="BM26" s="327"/>
      <c r="BN26" s="327"/>
      <c r="BO26" s="327"/>
      <c r="BP26" s="327"/>
      <c r="BQ26" s="327"/>
      <c r="BR26" s="327"/>
      <c r="BS26" s="327"/>
      <c r="BT26" s="327"/>
      <c r="BU26" s="327"/>
      <c r="BV26" s="327"/>
      <c r="BW26" s="327"/>
      <c r="BX26" s="327"/>
      <c r="BY26" s="327"/>
      <c r="BZ26" s="327"/>
      <c r="CA26" s="327"/>
      <c r="CB26" s="327"/>
      <c r="CC26" s="327"/>
      <c r="CD26" s="327"/>
      <c r="CE26" s="327"/>
      <c r="CF26" s="327"/>
      <c r="CG26" s="327"/>
      <c r="CH26" s="327"/>
      <c r="CI26" s="327"/>
      <c r="CJ26" s="327"/>
      <c r="CK26" s="327"/>
      <c r="CL26" s="327"/>
      <c r="CM26" s="327"/>
      <c r="CN26" s="327"/>
      <c r="CO26" s="327"/>
      <c r="CP26" s="327"/>
      <c r="CQ26" s="327"/>
      <c r="CR26" s="327"/>
      <c r="CS26" s="327"/>
      <c r="CT26" s="327"/>
      <c r="CU26" s="327"/>
      <c r="CV26" s="327"/>
      <c r="CW26" s="327"/>
      <c r="CX26" s="327"/>
      <c r="CY26" s="327"/>
      <c r="CZ26" s="327"/>
      <c r="DA26" s="327"/>
      <c r="DB26" s="327"/>
      <c r="DC26" s="327"/>
      <c r="DD26" s="327"/>
      <c r="DE26" s="327"/>
      <c r="DF26" s="327"/>
      <c r="DG26" s="327"/>
      <c r="DH26" s="327"/>
      <c r="DI26" s="327"/>
      <c r="DJ26" s="327"/>
      <c r="DK26" s="327"/>
      <c r="DL26" s="327"/>
      <c r="DM26" s="327"/>
      <c r="DN26" s="327"/>
      <c r="DO26" s="327"/>
      <c r="DP26" s="327"/>
      <c r="DQ26" s="327"/>
      <c r="DR26" s="327"/>
      <c r="DS26" s="327"/>
      <c r="DT26" s="327"/>
      <c r="DU26" s="327"/>
      <c r="DV26" s="327"/>
      <c r="DW26" s="327"/>
      <c r="DX26" s="327"/>
      <c r="DY26" s="327"/>
      <c r="DZ26" s="327"/>
      <c r="EA26" s="327"/>
      <c r="EB26" s="327"/>
      <c r="EC26" s="327"/>
      <c r="ED26" s="327"/>
      <c r="EE26" s="327"/>
      <c r="EF26" s="327"/>
      <c r="EG26" s="327"/>
      <c r="EH26" s="327"/>
      <c r="EI26" s="327"/>
      <c r="EJ26" s="327"/>
      <c r="EK26" s="327"/>
      <c r="EL26" s="327"/>
      <c r="EM26" s="327"/>
      <c r="EN26" s="327"/>
      <c r="EO26" s="327"/>
      <c r="EP26" s="327"/>
      <c r="EQ26" s="327"/>
      <c r="ER26" s="327"/>
      <c r="ES26" s="327"/>
      <c r="ET26" s="327"/>
      <c r="EU26" s="327"/>
      <c r="EV26" s="327"/>
      <c r="EW26" s="327"/>
      <c r="EX26" s="327"/>
      <c r="EY26" s="327"/>
      <c r="EZ26" s="327"/>
      <c r="FA26" s="327"/>
      <c r="FB26" s="327"/>
      <c r="FC26" s="327"/>
      <c r="FD26" s="327"/>
      <c r="FE26" s="327"/>
      <c r="FF26" s="327"/>
      <c r="FG26" s="327"/>
      <c r="FH26" s="327"/>
      <c r="FI26" s="327"/>
      <c r="FJ26" s="327"/>
      <c r="FK26" s="327"/>
      <c r="FL26" s="327"/>
      <c r="FM26" s="327"/>
      <c r="FN26" s="327"/>
      <c r="FO26" s="327"/>
      <c r="FP26" s="327"/>
      <c r="FQ26" s="327"/>
      <c r="FR26" s="327"/>
      <c r="FS26" s="327"/>
      <c r="FT26" s="327"/>
      <c r="FU26" s="327"/>
      <c r="FV26" s="327"/>
      <c r="FW26" s="327"/>
      <c r="FX26" s="327"/>
      <c r="FY26" s="327"/>
      <c r="FZ26" s="327"/>
      <c r="GA26" s="327"/>
      <c r="GB26" s="327"/>
      <c r="GC26" s="327"/>
      <c r="GD26" s="327"/>
      <c r="GE26" s="327"/>
      <c r="GF26" s="327"/>
      <c r="GG26" s="327"/>
      <c r="GH26" s="327"/>
      <c r="GI26" s="327"/>
      <c r="GJ26" s="327"/>
      <c r="GK26" s="327"/>
      <c r="GL26" s="327"/>
      <c r="GM26" s="327"/>
      <c r="GN26" s="327"/>
      <c r="GO26" s="327"/>
      <c r="GP26" s="327"/>
      <c r="GQ26" s="327"/>
      <c r="GR26" s="327"/>
      <c r="GS26" s="327"/>
      <c r="GT26" s="327"/>
      <c r="GU26" s="327"/>
      <c r="GV26" s="327"/>
      <c r="GW26" s="327"/>
      <c r="GX26" s="327"/>
      <c r="GY26" s="327"/>
      <c r="GZ26" s="327"/>
      <c r="HA26" s="327"/>
      <c r="HB26" s="327"/>
      <c r="HC26" s="327"/>
      <c r="HD26" s="327"/>
      <c r="HE26" s="327"/>
      <c r="HF26" s="327"/>
      <c r="HG26" s="327"/>
      <c r="HH26" s="327"/>
      <c r="HI26" s="327"/>
      <c r="HJ26" s="327"/>
      <c r="HK26" s="327"/>
      <c r="HL26" s="327"/>
      <c r="HM26" s="327"/>
      <c r="HN26" s="327"/>
      <c r="HO26" s="327"/>
      <c r="HP26" s="327"/>
      <c r="HQ26" s="327"/>
      <c r="HR26" s="327"/>
      <c r="HS26" s="327"/>
      <c r="HT26" s="327"/>
      <c r="HU26" s="327"/>
      <c r="HV26" s="327"/>
      <c r="HW26" s="327"/>
      <c r="HX26" s="327"/>
      <c r="HY26" s="327"/>
      <c r="HZ26" s="327"/>
      <c r="IA26" s="327"/>
      <c r="IB26" s="327"/>
      <c r="IC26" s="327"/>
      <c r="ID26" s="327"/>
      <c r="IE26" s="327"/>
      <c r="IF26" s="327"/>
      <c r="IG26" s="327"/>
      <c r="IH26" s="327"/>
      <c r="II26" s="327"/>
      <c r="IJ26" s="327"/>
      <c r="IK26" s="327"/>
      <c r="IL26" s="327"/>
      <c r="IM26" s="327"/>
      <c r="IN26" s="327"/>
      <c r="IO26" s="327"/>
      <c r="IP26" s="327"/>
      <c r="IQ26" s="327"/>
      <c r="IR26" s="327"/>
    </row>
    <row r="27" spans="1:252" ht="14.5">
      <c r="A27" s="296"/>
      <c r="B27" s="329"/>
      <c r="C27" s="325"/>
      <c r="D27" s="326"/>
      <c r="E27" s="326"/>
      <c r="F27" s="326"/>
      <c r="G27" s="326"/>
      <c r="H27" s="326"/>
      <c r="I27" s="296"/>
      <c r="J27" s="296"/>
      <c r="K27" s="317"/>
      <c r="L27" s="317"/>
      <c r="M27" s="317"/>
      <c r="N27" s="317"/>
      <c r="O27" s="317"/>
      <c r="P27" s="317"/>
      <c r="Q27" s="317"/>
      <c r="R27" s="317"/>
      <c r="S27" s="317"/>
      <c r="T27" s="317"/>
      <c r="U27" s="317"/>
      <c r="V27" s="317"/>
      <c r="W27" s="317"/>
      <c r="X27" s="317"/>
      <c r="Y27" s="317"/>
      <c r="Z27" s="317"/>
      <c r="AA27" s="317"/>
      <c r="AB27" s="317"/>
      <c r="AC27" s="317"/>
      <c r="AD27" s="317"/>
      <c r="AE27" s="317"/>
      <c r="AF27" s="317"/>
      <c r="AG27" s="317"/>
      <c r="AH27" s="317"/>
      <c r="AI27" s="317"/>
      <c r="AJ27" s="317"/>
      <c r="AK27" s="317"/>
      <c r="AL27" s="317"/>
      <c r="AM27" s="317"/>
      <c r="AN27" s="317"/>
      <c r="AO27" s="317"/>
      <c r="AP27" s="317"/>
      <c r="AQ27" s="317"/>
      <c r="AR27" s="317"/>
      <c r="AS27" s="317"/>
      <c r="AT27" s="317"/>
      <c r="AU27" s="317"/>
      <c r="AV27" s="317"/>
      <c r="AW27" s="317"/>
      <c r="AX27" s="317"/>
      <c r="AY27" s="317"/>
      <c r="AZ27" s="317"/>
      <c r="BA27" s="317"/>
      <c r="BB27" s="317"/>
      <c r="BC27" s="317"/>
      <c r="BD27" s="317"/>
      <c r="BE27" s="317"/>
      <c r="BF27" s="317"/>
      <c r="BG27" s="317"/>
      <c r="BH27" s="317"/>
      <c r="BI27" s="317"/>
      <c r="BJ27" s="317"/>
      <c r="BK27" s="317"/>
      <c r="BL27" s="317"/>
      <c r="BM27" s="317"/>
      <c r="BN27" s="317"/>
      <c r="BO27" s="317"/>
      <c r="BP27" s="317"/>
      <c r="BQ27" s="317"/>
      <c r="BR27" s="317"/>
      <c r="BS27" s="317"/>
      <c r="BT27" s="317"/>
      <c r="BU27" s="317"/>
      <c r="BV27" s="317"/>
      <c r="BW27" s="317"/>
      <c r="BX27" s="317"/>
      <c r="BY27" s="317"/>
      <c r="BZ27" s="317"/>
      <c r="CA27" s="317"/>
      <c r="CB27" s="317"/>
      <c r="CC27" s="317"/>
      <c r="CD27" s="317"/>
      <c r="CE27" s="317"/>
      <c r="CF27" s="317"/>
      <c r="CG27" s="317"/>
      <c r="CH27" s="317"/>
      <c r="CI27" s="317"/>
      <c r="CJ27" s="317"/>
      <c r="CK27" s="317"/>
      <c r="CL27" s="317"/>
      <c r="CM27" s="317"/>
      <c r="CN27" s="317"/>
      <c r="CO27" s="317"/>
      <c r="CP27" s="317"/>
      <c r="CQ27" s="317"/>
      <c r="CR27" s="317"/>
      <c r="CS27" s="317"/>
      <c r="CT27" s="317"/>
      <c r="CU27" s="317"/>
      <c r="CV27" s="317"/>
      <c r="CW27" s="317"/>
      <c r="CX27" s="317"/>
      <c r="CY27" s="317"/>
      <c r="CZ27" s="317"/>
      <c r="DA27" s="317"/>
      <c r="DB27" s="317"/>
      <c r="DC27" s="317"/>
      <c r="DD27" s="317"/>
      <c r="DE27" s="317"/>
      <c r="DF27" s="317"/>
      <c r="DG27" s="317"/>
      <c r="DH27" s="317"/>
      <c r="DI27" s="317"/>
      <c r="DJ27" s="317"/>
      <c r="DK27" s="317"/>
      <c r="DL27" s="317"/>
      <c r="DM27" s="317"/>
      <c r="DN27" s="317"/>
      <c r="DO27" s="317"/>
      <c r="DP27" s="317"/>
      <c r="DQ27" s="317"/>
      <c r="DR27" s="317"/>
      <c r="DS27" s="317"/>
      <c r="DT27" s="317"/>
      <c r="DU27" s="317"/>
      <c r="DV27" s="317"/>
      <c r="DW27" s="317"/>
      <c r="DX27" s="317"/>
      <c r="DY27" s="317"/>
      <c r="DZ27" s="317"/>
      <c r="EA27" s="317"/>
      <c r="EB27" s="317"/>
      <c r="EC27" s="317"/>
      <c r="ED27" s="317"/>
      <c r="EE27" s="317"/>
      <c r="EF27" s="317"/>
      <c r="EG27" s="317"/>
      <c r="EH27" s="317"/>
      <c r="EI27" s="317"/>
      <c r="EJ27" s="317"/>
      <c r="EK27" s="317"/>
      <c r="EL27" s="317"/>
      <c r="EM27" s="317"/>
      <c r="EN27" s="317"/>
      <c r="EO27" s="317"/>
      <c r="EP27" s="317"/>
      <c r="EQ27" s="317"/>
      <c r="ER27" s="317"/>
      <c r="ES27" s="317"/>
      <c r="ET27" s="317"/>
      <c r="EU27" s="317"/>
      <c r="EV27" s="317"/>
      <c r="EW27" s="317"/>
      <c r="EX27" s="317"/>
      <c r="EY27" s="317"/>
      <c r="EZ27" s="317"/>
      <c r="FA27" s="317"/>
      <c r="FB27" s="317"/>
      <c r="FC27" s="317"/>
      <c r="FD27" s="317"/>
      <c r="FE27" s="317"/>
      <c r="FF27" s="317"/>
      <c r="FG27" s="317"/>
      <c r="FH27" s="317"/>
      <c r="FI27" s="317"/>
      <c r="FJ27" s="317"/>
      <c r="FK27" s="317"/>
      <c r="FL27" s="317"/>
      <c r="FM27" s="317"/>
      <c r="FN27" s="317"/>
      <c r="FO27" s="317"/>
      <c r="FP27" s="317"/>
      <c r="FQ27" s="317"/>
      <c r="FR27" s="317"/>
      <c r="FS27" s="317"/>
      <c r="FT27" s="317"/>
      <c r="FU27" s="317"/>
      <c r="FV27" s="317"/>
      <c r="FW27" s="317"/>
      <c r="FX27" s="317"/>
      <c r="FY27" s="317"/>
      <c r="FZ27" s="317"/>
      <c r="GA27" s="317"/>
      <c r="GB27" s="317"/>
      <c r="GC27" s="317"/>
      <c r="GD27" s="317"/>
      <c r="GE27" s="317"/>
      <c r="GF27" s="317"/>
      <c r="GG27" s="317"/>
      <c r="GH27" s="317"/>
      <c r="GI27" s="317"/>
      <c r="GJ27" s="317"/>
      <c r="GK27" s="317"/>
      <c r="GL27" s="317"/>
      <c r="GM27" s="317"/>
      <c r="GN27" s="317"/>
      <c r="GO27" s="317"/>
      <c r="GP27" s="317"/>
      <c r="GQ27" s="317"/>
      <c r="GR27" s="317"/>
      <c r="GS27" s="317"/>
      <c r="GT27" s="317"/>
      <c r="GU27" s="317"/>
      <c r="GV27" s="317"/>
      <c r="GW27" s="317"/>
      <c r="GX27" s="317"/>
      <c r="GY27" s="317"/>
      <c r="GZ27" s="317"/>
      <c r="HA27" s="317"/>
      <c r="HB27" s="317"/>
      <c r="HC27" s="317"/>
      <c r="HD27" s="317"/>
      <c r="HE27" s="317"/>
      <c r="HF27" s="317"/>
      <c r="HG27" s="317"/>
      <c r="HH27" s="317"/>
      <c r="HI27" s="317"/>
      <c r="HJ27" s="317"/>
      <c r="HK27" s="317"/>
      <c r="HL27" s="317"/>
      <c r="HM27" s="317"/>
      <c r="HN27" s="317"/>
      <c r="HO27" s="317"/>
      <c r="HP27" s="317"/>
      <c r="HQ27" s="317"/>
      <c r="HR27" s="317"/>
      <c r="HS27" s="317"/>
      <c r="HT27" s="317"/>
      <c r="HU27" s="317"/>
      <c r="HV27" s="317"/>
      <c r="HW27" s="317"/>
      <c r="HX27" s="317"/>
      <c r="HY27" s="317"/>
      <c r="HZ27" s="317"/>
      <c r="IA27" s="317"/>
      <c r="IB27" s="317"/>
      <c r="IC27" s="317"/>
      <c r="ID27" s="317"/>
      <c r="IE27" s="317"/>
      <c r="IF27" s="317"/>
      <c r="IG27" s="317"/>
      <c r="IH27" s="317"/>
      <c r="II27" s="317"/>
      <c r="IJ27" s="317"/>
      <c r="IK27" s="317"/>
      <c r="IL27" s="317"/>
      <c r="IM27" s="317"/>
      <c r="IN27" s="317"/>
      <c r="IO27" s="317"/>
      <c r="IP27" s="317"/>
      <c r="IQ27" s="317"/>
      <c r="IR27" s="317"/>
    </row>
    <row r="28" spans="1:252" ht="14.5">
      <c r="A28" s="296"/>
      <c r="B28" s="296"/>
      <c r="C28" s="296"/>
      <c r="D28" s="323"/>
      <c r="E28" s="323"/>
      <c r="F28" s="323"/>
      <c r="G28" s="323"/>
      <c r="H28" s="323"/>
      <c r="I28" s="296"/>
      <c r="J28" s="296"/>
      <c r="K28" s="317"/>
      <c r="L28" s="317"/>
      <c r="M28" s="317"/>
      <c r="N28" s="317"/>
      <c r="O28" s="317"/>
      <c r="P28" s="317"/>
      <c r="Q28" s="317"/>
      <c r="R28" s="317"/>
      <c r="S28" s="317"/>
      <c r="T28" s="317"/>
      <c r="U28" s="317"/>
      <c r="V28" s="317"/>
      <c r="W28" s="317"/>
      <c r="X28" s="317"/>
      <c r="Y28" s="317"/>
      <c r="Z28" s="317"/>
      <c r="AA28" s="317"/>
      <c r="AB28" s="317"/>
      <c r="AC28" s="317"/>
      <c r="AD28" s="317"/>
      <c r="AE28" s="317"/>
      <c r="AF28" s="317"/>
      <c r="AG28" s="317"/>
      <c r="AH28" s="317"/>
      <c r="AI28" s="317"/>
      <c r="AJ28" s="317"/>
      <c r="AK28" s="317"/>
      <c r="AL28" s="317"/>
      <c r="AM28" s="317"/>
      <c r="AN28" s="317"/>
      <c r="AO28" s="317"/>
      <c r="AP28" s="317"/>
      <c r="AQ28" s="317"/>
      <c r="AR28" s="317"/>
      <c r="AS28" s="317"/>
      <c r="AT28" s="317"/>
      <c r="AU28" s="317"/>
      <c r="AV28" s="317"/>
      <c r="AW28" s="317"/>
      <c r="AX28" s="317"/>
      <c r="AY28" s="317"/>
      <c r="AZ28" s="317"/>
      <c r="BA28" s="317"/>
      <c r="BB28" s="317"/>
      <c r="BC28" s="317"/>
      <c r="BD28" s="317"/>
      <c r="BE28" s="317"/>
      <c r="BF28" s="317"/>
      <c r="BG28" s="317"/>
      <c r="BH28" s="317"/>
      <c r="BI28" s="317"/>
      <c r="BJ28" s="317"/>
      <c r="BK28" s="317"/>
      <c r="BL28" s="317"/>
      <c r="BM28" s="317"/>
      <c r="BN28" s="317"/>
      <c r="BO28" s="317"/>
      <c r="BP28" s="317"/>
      <c r="BQ28" s="317"/>
      <c r="BR28" s="317"/>
      <c r="BS28" s="317"/>
      <c r="BT28" s="317"/>
      <c r="BU28" s="317"/>
      <c r="BV28" s="317"/>
      <c r="BW28" s="317"/>
      <c r="BX28" s="317"/>
      <c r="BY28" s="317"/>
      <c r="BZ28" s="317"/>
      <c r="CA28" s="317"/>
      <c r="CB28" s="317"/>
      <c r="CC28" s="317"/>
      <c r="CD28" s="317"/>
      <c r="CE28" s="317"/>
      <c r="CF28" s="317"/>
      <c r="CG28" s="317"/>
      <c r="CH28" s="317"/>
      <c r="CI28" s="317"/>
      <c r="CJ28" s="317"/>
      <c r="CK28" s="317"/>
      <c r="CL28" s="317"/>
      <c r="CM28" s="317"/>
      <c r="CN28" s="317"/>
      <c r="CO28" s="317"/>
      <c r="CP28" s="317"/>
      <c r="CQ28" s="317"/>
      <c r="CR28" s="317"/>
      <c r="CS28" s="317"/>
      <c r="CT28" s="317"/>
      <c r="CU28" s="317"/>
      <c r="CV28" s="317"/>
      <c r="CW28" s="317"/>
      <c r="CX28" s="317"/>
      <c r="CY28" s="317"/>
      <c r="CZ28" s="317"/>
      <c r="DA28" s="317"/>
      <c r="DB28" s="317"/>
      <c r="DC28" s="317"/>
      <c r="DD28" s="317"/>
      <c r="DE28" s="317"/>
      <c r="DF28" s="317"/>
      <c r="DG28" s="317"/>
      <c r="DH28" s="317"/>
      <c r="DI28" s="317"/>
      <c r="DJ28" s="317"/>
      <c r="DK28" s="317"/>
      <c r="DL28" s="317"/>
      <c r="DM28" s="317"/>
      <c r="DN28" s="317"/>
      <c r="DO28" s="317"/>
      <c r="DP28" s="317"/>
      <c r="DQ28" s="317"/>
      <c r="DR28" s="317"/>
      <c r="DS28" s="317"/>
      <c r="DT28" s="317"/>
      <c r="DU28" s="317"/>
      <c r="DV28" s="317"/>
      <c r="DW28" s="317"/>
      <c r="DX28" s="317"/>
      <c r="DY28" s="317"/>
      <c r="DZ28" s="317"/>
      <c r="EA28" s="317"/>
      <c r="EB28" s="317"/>
      <c r="EC28" s="317"/>
      <c r="ED28" s="317"/>
      <c r="EE28" s="317"/>
      <c r="EF28" s="317"/>
      <c r="EG28" s="317"/>
      <c r="EH28" s="317"/>
      <c r="EI28" s="317"/>
      <c r="EJ28" s="317"/>
      <c r="EK28" s="317"/>
      <c r="EL28" s="317"/>
      <c r="EM28" s="317"/>
      <c r="EN28" s="317"/>
      <c r="EO28" s="317"/>
      <c r="EP28" s="317"/>
      <c r="EQ28" s="317"/>
      <c r="ER28" s="317"/>
      <c r="ES28" s="317"/>
      <c r="ET28" s="317"/>
      <c r="EU28" s="317"/>
      <c r="EV28" s="317"/>
      <c r="EW28" s="317"/>
      <c r="EX28" s="317"/>
      <c r="EY28" s="317"/>
      <c r="EZ28" s="317"/>
      <c r="FA28" s="317"/>
      <c r="FB28" s="317"/>
      <c r="FC28" s="317"/>
      <c r="FD28" s="317"/>
      <c r="FE28" s="317"/>
      <c r="FF28" s="317"/>
      <c r="FG28" s="317"/>
      <c r="FH28" s="317"/>
      <c r="FI28" s="317"/>
      <c r="FJ28" s="317"/>
      <c r="FK28" s="317"/>
      <c r="FL28" s="317"/>
      <c r="FM28" s="317"/>
      <c r="FN28" s="317"/>
      <c r="FO28" s="317"/>
      <c r="FP28" s="317"/>
      <c r="FQ28" s="317"/>
      <c r="FR28" s="317"/>
      <c r="FS28" s="317"/>
      <c r="FT28" s="317"/>
      <c r="FU28" s="317"/>
      <c r="FV28" s="317"/>
      <c r="FW28" s="317"/>
      <c r="FX28" s="317"/>
      <c r="FY28" s="317"/>
      <c r="FZ28" s="317"/>
      <c r="GA28" s="317"/>
      <c r="GB28" s="317"/>
      <c r="GC28" s="317"/>
      <c r="GD28" s="317"/>
      <c r="GE28" s="317"/>
      <c r="GF28" s="317"/>
      <c r="GG28" s="317"/>
      <c r="GH28" s="317"/>
      <c r="GI28" s="317"/>
      <c r="GJ28" s="317"/>
      <c r="GK28" s="317"/>
      <c r="GL28" s="317"/>
      <c r="GM28" s="317"/>
      <c r="GN28" s="317"/>
      <c r="GO28" s="317"/>
      <c r="GP28" s="317"/>
      <c r="GQ28" s="317"/>
      <c r="GR28" s="317"/>
      <c r="GS28" s="317"/>
      <c r="GT28" s="317"/>
      <c r="GU28" s="317"/>
      <c r="GV28" s="317"/>
      <c r="GW28" s="317"/>
      <c r="GX28" s="317"/>
      <c r="GY28" s="317"/>
      <c r="GZ28" s="317"/>
      <c r="HA28" s="317"/>
      <c r="HB28" s="317"/>
      <c r="HC28" s="317"/>
      <c r="HD28" s="317"/>
      <c r="HE28" s="317"/>
      <c r="HF28" s="317"/>
      <c r="HG28" s="317"/>
      <c r="HH28" s="317"/>
      <c r="HI28" s="317"/>
      <c r="HJ28" s="317"/>
      <c r="HK28" s="317"/>
      <c r="HL28" s="317"/>
      <c r="HM28" s="317"/>
      <c r="HN28" s="317"/>
      <c r="HO28" s="317"/>
      <c r="HP28" s="317"/>
      <c r="HQ28" s="317"/>
      <c r="HR28" s="317"/>
      <c r="HS28" s="317"/>
      <c r="HT28" s="317"/>
      <c r="HU28" s="317"/>
      <c r="HV28" s="317"/>
      <c r="HW28" s="317"/>
      <c r="HX28" s="317"/>
      <c r="HY28" s="317"/>
      <c r="HZ28" s="317"/>
      <c r="IA28" s="317"/>
      <c r="IB28" s="317"/>
      <c r="IC28" s="317"/>
      <c r="ID28" s="317"/>
      <c r="IE28" s="317"/>
      <c r="IF28" s="317"/>
      <c r="IG28" s="317"/>
      <c r="IH28" s="317"/>
      <c r="II28" s="317"/>
      <c r="IJ28" s="317"/>
      <c r="IK28" s="317"/>
      <c r="IL28" s="317"/>
      <c r="IM28" s="317"/>
      <c r="IN28" s="317"/>
      <c r="IO28" s="317"/>
      <c r="IP28" s="317"/>
      <c r="IQ28" s="317"/>
      <c r="IR28" s="317"/>
    </row>
    <row r="29" spans="1:252" ht="14.5">
      <c r="A29" s="296"/>
      <c r="C29" s="296"/>
      <c r="D29" s="323"/>
      <c r="E29" s="323"/>
      <c r="F29" s="323"/>
      <c r="G29" s="323"/>
      <c r="H29" s="323"/>
      <c r="I29" s="296"/>
      <c r="J29" s="296"/>
      <c r="K29" s="317"/>
      <c r="L29" s="317"/>
      <c r="M29" s="317"/>
      <c r="N29" s="317"/>
      <c r="O29" s="317"/>
      <c r="P29" s="317"/>
      <c r="Q29" s="317"/>
      <c r="R29" s="317"/>
      <c r="S29" s="317"/>
      <c r="T29" s="317"/>
      <c r="U29" s="317"/>
      <c r="V29" s="317"/>
      <c r="W29" s="317"/>
      <c r="X29" s="317"/>
      <c r="Y29" s="317"/>
      <c r="Z29" s="317"/>
      <c r="AA29" s="317"/>
      <c r="AB29" s="317"/>
      <c r="AC29" s="317"/>
      <c r="AD29" s="317"/>
      <c r="AE29" s="317"/>
      <c r="AF29" s="317"/>
      <c r="AG29" s="317"/>
      <c r="AH29" s="317"/>
      <c r="AI29" s="317"/>
      <c r="AJ29" s="317"/>
      <c r="AK29" s="317"/>
      <c r="AL29" s="317"/>
      <c r="AM29" s="317"/>
      <c r="AN29" s="317"/>
      <c r="AO29" s="317"/>
      <c r="AP29" s="317"/>
      <c r="AQ29" s="317"/>
      <c r="AR29" s="317"/>
      <c r="AS29" s="317"/>
      <c r="AT29" s="317"/>
      <c r="AU29" s="317"/>
      <c r="AV29" s="317"/>
      <c r="AW29" s="317"/>
      <c r="AX29" s="317"/>
      <c r="AY29" s="317"/>
      <c r="AZ29" s="317"/>
      <c r="BA29" s="317"/>
      <c r="BB29" s="317"/>
      <c r="BC29" s="317"/>
      <c r="BD29" s="317"/>
      <c r="BE29" s="317"/>
      <c r="BF29" s="317"/>
      <c r="BG29" s="317"/>
      <c r="BH29" s="317"/>
      <c r="BI29" s="317"/>
      <c r="BJ29" s="317"/>
      <c r="BK29" s="317"/>
      <c r="BL29" s="317"/>
      <c r="BM29" s="317"/>
      <c r="BN29" s="317"/>
      <c r="BO29" s="317"/>
      <c r="BP29" s="317"/>
      <c r="BQ29" s="317"/>
      <c r="BR29" s="317"/>
      <c r="BS29" s="317"/>
      <c r="BT29" s="317"/>
      <c r="BU29" s="317"/>
      <c r="BV29" s="317"/>
      <c r="BW29" s="317"/>
      <c r="BX29" s="317"/>
      <c r="BY29" s="317"/>
      <c r="BZ29" s="317"/>
      <c r="CA29" s="317"/>
      <c r="CB29" s="317"/>
      <c r="CC29" s="317"/>
      <c r="CD29" s="317"/>
      <c r="CE29" s="317"/>
      <c r="CF29" s="317"/>
      <c r="CG29" s="317"/>
      <c r="CH29" s="317"/>
      <c r="CI29" s="317"/>
      <c r="CJ29" s="317"/>
      <c r="CK29" s="317"/>
      <c r="CL29" s="317"/>
      <c r="CM29" s="317"/>
      <c r="CN29" s="317"/>
      <c r="CO29" s="317"/>
      <c r="CP29" s="317"/>
      <c r="CQ29" s="317"/>
      <c r="CR29" s="317"/>
      <c r="CS29" s="317"/>
      <c r="CT29" s="317"/>
      <c r="CU29" s="317"/>
      <c r="CV29" s="317"/>
      <c r="CW29" s="317"/>
      <c r="CX29" s="317"/>
      <c r="CY29" s="317"/>
      <c r="CZ29" s="317"/>
      <c r="DA29" s="317"/>
      <c r="DB29" s="317"/>
      <c r="DC29" s="317"/>
      <c r="DD29" s="317"/>
      <c r="DE29" s="317"/>
      <c r="DF29" s="317"/>
      <c r="DG29" s="317"/>
      <c r="DH29" s="317"/>
      <c r="DI29" s="317"/>
      <c r="DJ29" s="317"/>
      <c r="DK29" s="317"/>
      <c r="DL29" s="317"/>
      <c r="DM29" s="317"/>
      <c r="DN29" s="317"/>
      <c r="DO29" s="317"/>
      <c r="DP29" s="317"/>
      <c r="DQ29" s="317"/>
      <c r="DR29" s="317"/>
      <c r="DS29" s="317"/>
      <c r="DT29" s="317"/>
      <c r="DU29" s="317"/>
      <c r="DV29" s="317"/>
      <c r="DW29" s="317"/>
      <c r="DX29" s="317"/>
      <c r="DY29" s="317"/>
      <c r="DZ29" s="317"/>
      <c r="EA29" s="317"/>
      <c r="EB29" s="317"/>
      <c r="EC29" s="317"/>
      <c r="ED29" s="317"/>
      <c r="EE29" s="317"/>
      <c r="EF29" s="317"/>
      <c r="EG29" s="317"/>
      <c r="EH29" s="317"/>
      <c r="EI29" s="317"/>
      <c r="EJ29" s="317"/>
      <c r="EK29" s="317"/>
      <c r="EL29" s="317"/>
      <c r="EM29" s="317"/>
      <c r="EN29" s="317"/>
      <c r="EO29" s="317"/>
      <c r="EP29" s="317"/>
      <c r="EQ29" s="317"/>
      <c r="ER29" s="317"/>
      <c r="ES29" s="317"/>
      <c r="ET29" s="317"/>
      <c r="EU29" s="317"/>
      <c r="EV29" s="317"/>
      <c r="EW29" s="317"/>
      <c r="EX29" s="317"/>
      <c r="EY29" s="317"/>
      <c r="EZ29" s="317"/>
      <c r="FA29" s="317"/>
      <c r="FB29" s="317"/>
      <c r="FC29" s="317"/>
      <c r="FD29" s="317"/>
      <c r="FE29" s="317"/>
      <c r="FF29" s="317"/>
      <c r="FG29" s="317"/>
      <c r="FH29" s="317"/>
      <c r="FI29" s="317"/>
      <c r="FJ29" s="317"/>
      <c r="FK29" s="317"/>
      <c r="FL29" s="317"/>
      <c r="FM29" s="317"/>
      <c r="FN29" s="317"/>
      <c r="FO29" s="317"/>
      <c r="FP29" s="317"/>
      <c r="FQ29" s="317"/>
      <c r="FR29" s="317"/>
      <c r="FS29" s="317"/>
      <c r="FT29" s="317"/>
      <c r="FU29" s="317"/>
      <c r="FV29" s="317"/>
      <c r="FW29" s="317"/>
      <c r="FX29" s="317"/>
      <c r="FY29" s="317"/>
      <c r="FZ29" s="317"/>
      <c r="GA29" s="317"/>
      <c r="GB29" s="317"/>
      <c r="GC29" s="317"/>
      <c r="GD29" s="317"/>
      <c r="GE29" s="317"/>
      <c r="GF29" s="317"/>
      <c r="GG29" s="317"/>
      <c r="GH29" s="317"/>
      <c r="GI29" s="317"/>
      <c r="GJ29" s="317"/>
      <c r="GK29" s="317"/>
      <c r="GL29" s="317"/>
      <c r="GM29" s="317"/>
      <c r="GN29" s="317"/>
      <c r="GO29" s="317"/>
      <c r="GP29" s="317"/>
      <c r="GQ29" s="317"/>
      <c r="GR29" s="317"/>
      <c r="GS29" s="317"/>
      <c r="GT29" s="317"/>
      <c r="GU29" s="317"/>
      <c r="GV29" s="317"/>
      <c r="GW29" s="317"/>
      <c r="GX29" s="317"/>
      <c r="GY29" s="317"/>
      <c r="GZ29" s="317"/>
      <c r="HA29" s="317"/>
      <c r="HB29" s="317"/>
      <c r="HC29" s="317"/>
      <c r="HD29" s="317"/>
      <c r="HE29" s="317"/>
      <c r="HF29" s="317"/>
      <c r="HG29" s="317"/>
      <c r="HH29" s="317"/>
      <c r="HI29" s="317"/>
      <c r="HJ29" s="317"/>
      <c r="HK29" s="317"/>
      <c r="HL29" s="317"/>
      <c r="HM29" s="317"/>
      <c r="HN29" s="317"/>
      <c r="HO29" s="317"/>
      <c r="HP29" s="317"/>
      <c r="HQ29" s="317"/>
      <c r="HR29" s="317"/>
      <c r="HS29" s="317"/>
      <c r="HT29" s="317"/>
      <c r="HU29" s="317"/>
      <c r="HV29" s="317"/>
      <c r="HW29" s="317"/>
      <c r="HX29" s="317"/>
      <c r="HY29" s="317"/>
      <c r="HZ29" s="317"/>
      <c r="IA29" s="317"/>
      <c r="IB29" s="317"/>
      <c r="IC29" s="317"/>
      <c r="ID29" s="317"/>
      <c r="IE29" s="317"/>
      <c r="IF29" s="317"/>
      <c r="IG29" s="317"/>
      <c r="IH29" s="317"/>
      <c r="II29" s="317"/>
      <c r="IJ29" s="317"/>
      <c r="IK29" s="317"/>
      <c r="IL29" s="317"/>
      <c r="IM29" s="317"/>
      <c r="IN29" s="317"/>
      <c r="IO29" s="317"/>
      <c r="IP29" s="317"/>
      <c r="IQ29" s="317"/>
      <c r="IR29" s="317"/>
    </row>
    <row r="30" spans="1:252" ht="14.5">
      <c r="A30" s="296"/>
      <c r="C30" s="296"/>
      <c r="D30" s="323"/>
      <c r="E30" s="323"/>
      <c r="F30" s="323"/>
      <c r="G30" s="323"/>
      <c r="H30" s="323"/>
      <c r="I30" s="296"/>
      <c r="J30" s="296"/>
      <c r="K30" s="317"/>
      <c r="L30" s="317"/>
      <c r="M30" s="317"/>
      <c r="N30" s="317"/>
      <c r="O30" s="317"/>
      <c r="P30" s="317"/>
      <c r="Q30" s="317"/>
      <c r="R30" s="317"/>
      <c r="S30" s="317"/>
      <c r="T30" s="317"/>
      <c r="U30" s="317"/>
      <c r="V30" s="317"/>
      <c r="W30" s="317"/>
      <c r="X30" s="317"/>
      <c r="Y30" s="317"/>
      <c r="Z30" s="317"/>
      <c r="AA30" s="317"/>
      <c r="AB30" s="317"/>
      <c r="AC30" s="317"/>
      <c r="AD30" s="317"/>
      <c r="AE30" s="317"/>
      <c r="AF30" s="317"/>
      <c r="AG30" s="317"/>
      <c r="AH30" s="317"/>
      <c r="AI30" s="317"/>
      <c r="AJ30" s="317"/>
      <c r="AK30" s="317"/>
      <c r="AL30" s="317"/>
      <c r="AM30" s="317"/>
      <c r="AN30" s="317"/>
      <c r="AO30" s="317"/>
      <c r="AP30" s="317"/>
      <c r="AQ30" s="317"/>
      <c r="AR30" s="317"/>
      <c r="AS30" s="317"/>
      <c r="AT30" s="317"/>
      <c r="AU30" s="317"/>
      <c r="AV30" s="317"/>
      <c r="AW30" s="317"/>
      <c r="AX30" s="317"/>
      <c r="AY30" s="317"/>
      <c r="AZ30" s="317"/>
      <c r="BA30" s="317"/>
      <c r="BB30" s="317"/>
      <c r="BC30" s="317"/>
      <c r="BD30" s="317"/>
      <c r="BE30" s="317"/>
      <c r="BF30" s="317"/>
      <c r="BG30" s="317"/>
      <c r="BH30" s="317"/>
      <c r="BI30" s="317"/>
      <c r="BJ30" s="317"/>
      <c r="BK30" s="317"/>
      <c r="BL30" s="317"/>
      <c r="BM30" s="317"/>
      <c r="BN30" s="317"/>
      <c r="BO30" s="317"/>
      <c r="BP30" s="317"/>
      <c r="BQ30" s="317"/>
      <c r="BR30" s="317"/>
      <c r="BS30" s="317"/>
      <c r="BT30" s="317"/>
      <c r="BU30" s="317"/>
      <c r="BV30" s="317"/>
      <c r="BW30" s="317"/>
      <c r="BX30" s="317"/>
      <c r="BY30" s="317"/>
      <c r="BZ30" s="317"/>
      <c r="CA30" s="317"/>
      <c r="CB30" s="317"/>
      <c r="CC30" s="317"/>
      <c r="CD30" s="317"/>
      <c r="CE30" s="317"/>
      <c r="CF30" s="317"/>
      <c r="CG30" s="317"/>
      <c r="CH30" s="317"/>
      <c r="CI30" s="317"/>
      <c r="CJ30" s="317"/>
      <c r="CK30" s="317"/>
      <c r="CL30" s="317"/>
      <c r="CM30" s="317"/>
      <c r="CN30" s="317"/>
      <c r="CO30" s="317"/>
      <c r="CP30" s="317"/>
      <c r="CQ30" s="317"/>
      <c r="CR30" s="317"/>
      <c r="CS30" s="317"/>
      <c r="CT30" s="317"/>
      <c r="CU30" s="317"/>
      <c r="CV30" s="317"/>
      <c r="CW30" s="317"/>
      <c r="CX30" s="317"/>
      <c r="CY30" s="317"/>
      <c r="CZ30" s="317"/>
      <c r="DA30" s="317"/>
      <c r="DB30" s="317"/>
      <c r="DC30" s="317"/>
      <c r="DD30" s="317"/>
      <c r="DE30" s="317"/>
      <c r="DF30" s="317"/>
      <c r="DG30" s="317"/>
      <c r="DH30" s="317"/>
      <c r="DI30" s="317"/>
      <c r="DJ30" s="317"/>
      <c r="DK30" s="317"/>
      <c r="DL30" s="317"/>
      <c r="DM30" s="317"/>
      <c r="DN30" s="317"/>
      <c r="DO30" s="317"/>
      <c r="DP30" s="317"/>
      <c r="DQ30" s="317"/>
      <c r="DR30" s="317"/>
      <c r="DS30" s="317"/>
      <c r="DT30" s="317"/>
      <c r="DU30" s="317"/>
      <c r="DV30" s="317"/>
      <c r="DW30" s="317"/>
      <c r="DX30" s="317"/>
      <c r="DY30" s="317"/>
      <c r="DZ30" s="317"/>
      <c r="EA30" s="317"/>
      <c r="EB30" s="317"/>
      <c r="EC30" s="317"/>
      <c r="ED30" s="317"/>
      <c r="EE30" s="317"/>
      <c r="EF30" s="317"/>
      <c r="EG30" s="317"/>
      <c r="EH30" s="317"/>
      <c r="EI30" s="317"/>
      <c r="EJ30" s="317"/>
      <c r="EK30" s="317"/>
      <c r="EL30" s="317"/>
      <c r="EM30" s="317"/>
      <c r="EN30" s="317"/>
      <c r="EO30" s="317"/>
      <c r="EP30" s="317"/>
      <c r="EQ30" s="317"/>
      <c r="ER30" s="317"/>
      <c r="ES30" s="317"/>
      <c r="ET30" s="317"/>
      <c r="EU30" s="317"/>
      <c r="EV30" s="317"/>
      <c r="EW30" s="317"/>
      <c r="EX30" s="317"/>
      <c r="EY30" s="317"/>
      <c r="EZ30" s="317"/>
      <c r="FA30" s="317"/>
      <c r="FB30" s="317"/>
      <c r="FC30" s="317"/>
      <c r="FD30" s="317"/>
      <c r="FE30" s="317"/>
      <c r="FF30" s="317"/>
      <c r="FG30" s="317"/>
      <c r="FH30" s="317"/>
      <c r="FI30" s="317"/>
      <c r="FJ30" s="317"/>
      <c r="FK30" s="317"/>
      <c r="FL30" s="317"/>
      <c r="FM30" s="317"/>
      <c r="FN30" s="317"/>
      <c r="FO30" s="317"/>
      <c r="FP30" s="317"/>
      <c r="FQ30" s="317"/>
      <c r="FR30" s="317"/>
      <c r="FS30" s="317"/>
      <c r="FT30" s="317"/>
      <c r="FU30" s="317"/>
      <c r="FV30" s="317"/>
      <c r="FW30" s="317"/>
      <c r="FX30" s="317"/>
      <c r="FY30" s="317"/>
      <c r="FZ30" s="317"/>
      <c r="GA30" s="317"/>
      <c r="GB30" s="317"/>
      <c r="GC30" s="317"/>
      <c r="GD30" s="317"/>
      <c r="GE30" s="317"/>
      <c r="GF30" s="317"/>
      <c r="GG30" s="317"/>
      <c r="GH30" s="317"/>
      <c r="GI30" s="317"/>
      <c r="GJ30" s="317"/>
      <c r="GK30" s="317"/>
      <c r="GL30" s="317"/>
      <c r="GM30" s="317"/>
      <c r="GN30" s="317"/>
      <c r="GO30" s="317"/>
      <c r="GP30" s="317"/>
      <c r="GQ30" s="317"/>
      <c r="GR30" s="317"/>
      <c r="GS30" s="317"/>
      <c r="GT30" s="317"/>
      <c r="GU30" s="317"/>
      <c r="GV30" s="317"/>
      <c r="GW30" s="317"/>
      <c r="GX30" s="317"/>
      <c r="GY30" s="317"/>
      <c r="GZ30" s="317"/>
      <c r="HA30" s="317"/>
      <c r="HB30" s="317"/>
      <c r="HC30" s="317"/>
      <c r="HD30" s="317"/>
      <c r="HE30" s="317"/>
      <c r="HF30" s="317"/>
      <c r="HG30" s="317"/>
      <c r="HH30" s="317"/>
      <c r="HI30" s="317"/>
      <c r="HJ30" s="317"/>
      <c r="HK30" s="317"/>
      <c r="HL30" s="317"/>
      <c r="HM30" s="317"/>
      <c r="HN30" s="317"/>
      <c r="HO30" s="317"/>
      <c r="HP30" s="317"/>
      <c r="HQ30" s="317"/>
      <c r="HR30" s="317"/>
      <c r="HS30" s="317"/>
      <c r="HT30" s="317"/>
      <c r="HU30" s="317"/>
      <c r="HV30" s="317"/>
      <c r="HW30" s="317"/>
      <c r="HX30" s="317"/>
      <c r="HY30" s="317"/>
      <c r="HZ30" s="317"/>
      <c r="IA30" s="317"/>
      <c r="IB30" s="317"/>
      <c r="IC30" s="317"/>
      <c r="ID30" s="317"/>
      <c r="IE30" s="317"/>
      <c r="IF30" s="317"/>
      <c r="IG30" s="317"/>
      <c r="IH30" s="317"/>
      <c r="II30" s="317"/>
      <c r="IJ30" s="317"/>
      <c r="IK30" s="317"/>
      <c r="IL30" s="317"/>
      <c r="IM30" s="317"/>
      <c r="IN30" s="317"/>
      <c r="IO30" s="317"/>
      <c r="IP30" s="317"/>
      <c r="IQ30" s="317"/>
      <c r="IR30" s="317"/>
    </row>
    <row r="31" spans="1:252" ht="14.5">
      <c r="A31" s="296"/>
      <c r="C31" s="296"/>
      <c r="D31" s="323"/>
      <c r="E31" s="323"/>
      <c r="F31" s="323"/>
      <c r="G31" s="323"/>
      <c r="H31" s="323"/>
      <c r="I31" s="296"/>
      <c r="J31" s="296"/>
      <c r="K31" s="317"/>
      <c r="L31" s="317"/>
      <c r="M31" s="317"/>
      <c r="N31" s="317"/>
      <c r="O31" s="317"/>
      <c r="P31" s="317"/>
      <c r="Q31" s="317"/>
      <c r="R31" s="317"/>
      <c r="S31" s="317"/>
      <c r="T31" s="317"/>
      <c r="U31" s="317"/>
      <c r="V31" s="317"/>
      <c r="W31" s="317"/>
      <c r="X31" s="317"/>
      <c r="Y31" s="317"/>
      <c r="Z31" s="317"/>
      <c r="AA31" s="317"/>
      <c r="AB31" s="317"/>
      <c r="AC31" s="317"/>
      <c r="AD31" s="317"/>
      <c r="AE31" s="317"/>
      <c r="AF31" s="317"/>
      <c r="AG31" s="317"/>
      <c r="AH31" s="317"/>
      <c r="AI31" s="317"/>
      <c r="AJ31" s="317"/>
      <c r="AK31" s="317"/>
      <c r="AL31" s="317"/>
      <c r="AM31" s="317"/>
      <c r="AN31" s="317"/>
      <c r="AO31" s="317"/>
      <c r="AP31" s="317"/>
      <c r="AQ31" s="317"/>
      <c r="AR31" s="317"/>
      <c r="AS31" s="317"/>
      <c r="AT31" s="317"/>
      <c r="AU31" s="317"/>
      <c r="AV31" s="317"/>
      <c r="AW31" s="317"/>
      <c r="AX31" s="317"/>
      <c r="AY31" s="317"/>
      <c r="AZ31" s="317"/>
      <c r="BA31" s="317"/>
      <c r="BB31" s="317"/>
      <c r="BC31" s="317"/>
      <c r="BD31" s="317"/>
      <c r="BE31" s="317"/>
      <c r="BF31" s="317"/>
      <c r="BG31" s="317"/>
      <c r="BH31" s="317"/>
      <c r="BI31" s="317"/>
      <c r="BJ31" s="317"/>
      <c r="BK31" s="317"/>
      <c r="BL31" s="317"/>
      <c r="BM31" s="317"/>
      <c r="BN31" s="317"/>
      <c r="BO31" s="317"/>
      <c r="BP31" s="317"/>
      <c r="BQ31" s="317"/>
      <c r="BR31" s="317"/>
      <c r="BS31" s="317"/>
      <c r="BT31" s="317"/>
      <c r="BU31" s="317"/>
      <c r="BV31" s="317"/>
      <c r="BW31" s="317"/>
      <c r="BX31" s="317"/>
      <c r="BY31" s="317"/>
      <c r="BZ31" s="317"/>
      <c r="CA31" s="317"/>
      <c r="CB31" s="317"/>
      <c r="CC31" s="317"/>
      <c r="CD31" s="317"/>
      <c r="CE31" s="317"/>
      <c r="CF31" s="317"/>
      <c r="CG31" s="317"/>
      <c r="CH31" s="317"/>
      <c r="CI31" s="317"/>
      <c r="CJ31" s="317"/>
      <c r="CK31" s="317"/>
      <c r="CL31" s="317"/>
      <c r="CM31" s="317"/>
      <c r="CN31" s="317"/>
      <c r="CO31" s="317"/>
      <c r="CP31" s="317"/>
      <c r="CQ31" s="317"/>
      <c r="CR31" s="317"/>
      <c r="CS31" s="317"/>
      <c r="CT31" s="317"/>
      <c r="CU31" s="317"/>
      <c r="CV31" s="317"/>
      <c r="CW31" s="317"/>
      <c r="CX31" s="317"/>
      <c r="CY31" s="317"/>
      <c r="CZ31" s="317"/>
      <c r="DA31" s="317"/>
      <c r="DB31" s="317"/>
      <c r="DC31" s="317"/>
      <c r="DD31" s="317"/>
      <c r="DE31" s="317"/>
      <c r="DF31" s="317"/>
      <c r="DG31" s="317"/>
      <c r="DH31" s="317"/>
      <c r="DI31" s="317"/>
      <c r="DJ31" s="317"/>
      <c r="DK31" s="317"/>
      <c r="DL31" s="317"/>
      <c r="DM31" s="317"/>
      <c r="DN31" s="317"/>
      <c r="DO31" s="317"/>
      <c r="DP31" s="317"/>
      <c r="DQ31" s="317"/>
      <c r="DR31" s="317"/>
      <c r="DS31" s="317"/>
      <c r="DT31" s="317"/>
      <c r="DU31" s="317"/>
      <c r="DV31" s="317"/>
      <c r="DW31" s="317"/>
      <c r="DX31" s="317"/>
      <c r="DY31" s="317"/>
      <c r="DZ31" s="317"/>
      <c r="EA31" s="317"/>
      <c r="EB31" s="317"/>
      <c r="EC31" s="317"/>
      <c r="ED31" s="317"/>
      <c r="EE31" s="317"/>
      <c r="EF31" s="317"/>
      <c r="EG31" s="317"/>
      <c r="EH31" s="317"/>
      <c r="EI31" s="317"/>
      <c r="EJ31" s="317"/>
      <c r="EK31" s="317"/>
      <c r="EL31" s="317"/>
      <c r="EM31" s="317"/>
      <c r="EN31" s="317"/>
      <c r="EO31" s="317"/>
      <c r="EP31" s="317"/>
      <c r="EQ31" s="317"/>
      <c r="ER31" s="317"/>
      <c r="ES31" s="317"/>
      <c r="ET31" s="317"/>
      <c r="EU31" s="317"/>
      <c r="EV31" s="317"/>
      <c r="EW31" s="317"/>
      <c r="EX31" s="317"/>
      <c r="EY31" s="317"/>
      <c r="EZ31" s="317"/>
      <c r="FA31" s="317"/>
      <c r="FB31" s="317"/>
      <c r="FC31" s="317"/>
      <c r="FD31" s="317"/>
      <c r="FE31" s="317"/>
      <c r="FF31" s="317"/>
      <c r="FG31" s="317"/>
      <c r="FH31" s="317"/>
      <c r="FI31" s="317"/>
      <c r="FJ31" s="317"/>
      <c r="FK31" s="317"/>
      <c r="FL31" s="317"/>
      <c r="FM31" s="317"/>
      <c r="FN31" s="317"/>
      <c r="FO31" s="317"/>
      <c r="FP31" s="317"/>
      <c r="FQ31" s="317"/>
      <c r="FR31" s="317"/>
      <c r="FS31" s="317"/>
      <c r="FT31" s="317"/>
      <c r="FU31" s="317"/>
      <c r="FV31" s="317"/>
      <c r="FW31" s="317"/>
      <c r="FX31" s="317"/>
      <c r="FY31" s="317"/>
      <c r="FZ31" s="317"/>
      <c r="GA31" s="317"/>
      <c r="GB31" s="317"/>
      <c r="GC31" s="317"/>
      <c r="GD31" s="317"/>
      <c r="GE31" s="317"/>
      <c r="GF31" s="317"/>
      <c r="GG31" s="317"/>
      <c r="GH31" s="317"/>
      <c r="GI31" s="317"/>
      <c r="GJ31" s="317"/>
      <c r="GK31" s="317"/>
      <c r="GL31" s="317"/>
      <c r="GM31" s="317"/>
      <c r="GN31" s="317"/>
      <c r="GO31" s="317"/>
      <c r="GP31" s="317"/>
      <c r="GQ31" s="317"/>
      <c r="GR31" s="317"/>
      <c r="GS31" s="317"/>
      <c r="GT31" s="317"/>
      <c r="GU31" s="317"/>
      <c r="GV31" s="317"/>
      <c r="GW31" s="317"/>
      <c r="GX31" s="317"/>
      <c r="GY31" s="317"/>
      <c r="GZ31" s="317"/>
      <c r="HA31" s="317"/>
      <c r="HB31" s="317"/>
      <c r="HC31" s="317"/>
      <c r="HD31" s="317"/>
      <c r="HE31" s="317"/>
      <c r="HF31" s="317"/>
      <c r="HG31" s="317"/>
      <c r="HH31" s="317"/>
      <c r="HI31" s="317"/>
      <c r="HJ31" s="317"/>
      <c r="HK31" s="317"/>
      <c r="HL31" s="317"/>
      <c r="HM31" s="317"/>
      <c r="HN31" s="317"/>
      <c r="HO31" s="317"/>
      <c r="HP31" s="317"/>
      <c r="HQ31" s="317"/>
      <c r="HR31" s="317"/>
      <c r="HS31" s="317"/>
      <c r="HT31" s="317"/>
      <c r="HU31" s="317"/>
      <c r="HV31" s="317"/>
      <c r="HW31" s="317"/>
      <c r="HX31" s="317"/>
      <c r="HY31" s="317"/>
      <c r="HZ31" s="317"/>
      <c r="IA31" s="317"/>
      <c r="IB31" s="317"/>
      <c r="IC31" s="317"/>
      <c r="ID31" s="317"/>
      <c r="IE31" s="317"/>
      <c r="IF31" s="317"/>
      <c r="IG31" s="317"/>
      <c r="IH31" s="317"/>
      <c r="II31" s="317"/>
      <c r="IJ31" s="317"/>
      <c r="IK31" s="317"/>
      <c r="IL31" s="317"/>
      <c r="IM31" s="317"/>
      <c r="IN31" s="317"/>
      <c r="IO31" s="317"/>
      <c r="IP31" s="317"/>
      <c r="IQ31" s="317"/>
      <c r="IR31" s="317"/>
    </row>
    <row r="32" spans="1:252" s="328" customFormat="1">
      <c r="A32" s="318"/>
      <c r="B32" s="318"/>
      <c r="C32" s="296"/>
      <c r="D32" s="323"/>
      <c r="E32" s="323"/>
      <c r="F32" s="323"/>
      <c r="G32" s="323"/>
      <c r="H32" s="323"/>
      <c r="I32" s="318"/>
      <c r="J32" s="318"/>
      <c r="K32" s="318"/>
      <c r="L32" s="327"/>
      <c r="M32" s="327"/>
      <c r="N32" s="327"/>
      <c r="O32" s="327"/>
      <c r="P32" s="327"/>
      <c r="Q32" s="327"/>
      <c r="R32" s="327"/>
      <c r="S32" s="327"/>
      <c r="T32" s="327"/>
      <c r="U32" s="327"/>
      <c r="V32" s="327"/>
      <c r="W32" s="327"/>
      <c r="X32" s="327"/>
      <c r="Y32" s="327"/>
      <c r="Z32" s="327"/>
      <c r="AA32" s="327"/>
      <c r="AB32" s="327"/>
      <c r="AC32" s="327"/>
      <c r="AD32" s="327"/>
      <c r="AE32" s="327"/>
      <c r="AF32" s="327"/>
      <c r="AG32" s="327"/>
      <c r="AH32" s="327"/>
      <c r="AI32" s="327"/>
      <c r="AJ32" s="327"/>
      <c r="AK32" s="327"/>
      <c r="AL32" s="327"/>
      <c r="AM32" s="327"/>
      <c r="AN32" s="327"/>
      <c r="AO32" s="327"/>
      <c r="AP32" s="327"/>
      <c r="AQ32" s="327"/>
      <c r="AR32" s="327"/>
      <c r="AS32" s="327"/>
      <c r="AT32" s="327"/>
      <c r="AU32" s="327"/>
      <c r="AV32" s="327"/>
      <c r="AW32" s="327"/>
      <c r="AX32" s="327"/>
      <c r="AY32" s="327"/>
      <c r="AZ32" s="327"/>
      <c r="BA32" s="327"/>
      <c r="BB32" s="327"/>
      <c r="BC32" s="327"/>
      <c r="BD32" s="327"/>
      <c r="BE32" s="327"/>
      <c r="BF32" s="327"/>
      <c r="BG32" s="327"/>
      <c r="BH32" s="327"/>
      <c r="BI32" s="327"/>
      <c r="BJ32" s="327"/>
      <c r="BK32" s="327"/>
      <c r="BL32" s="327"/>
      <c r="BM32" s="327"/>
      <c r="BN32" s="327"/>
      <c r="BO32" s="327"/>
      <c r="BP32" s="327"/>
      <c r="BQ32" s="327"/>
      <c r="BR32" s="327"/>
      <c r="BS32" s="327"/>
      <c r="BT32" s="327"/>
      <c r="BU32" s="327"/>
      <c r="BV32" s="327"/>
      <c r="BW32" s="327"/>
      <c r="BX32" s="327"/>
      <c r="BY32" s="327"/>
      <c r="BZ32" s="327"/>
      <c r="CA32" s="327"/>
      <c r="CB32" s="327"/>
      <c r="CC32" s="327"/>
      <c r="CD32" s="327"/>
      <c r="CE32" s="327"/>
      <c r="CF32" s="327"/>
      <c r="CG32" s="327"/>
      <c r="CH32" s="327"/>
      <c r="CI32" s="327"/>
      <c r="CJ32" s="327"/>
      <c r="CK32" s="327"/>
      <c r="CL32" s="327"/>
      <c r="CM32" s="327"/>
      <c r="CN32" s="327"/>
      <c r="CO32" s="327"/>
      <c r="CP32" s="327"/>
      <c r="CQ32" s="327"/>
      <c r="CR32" s="327"/>
      <c r="CS32" s="327"/>
      <c r="CT32" s="327"/>
      <c r="CU32" s="327"/>
      <c r="CV32" s="327"/>
      <c r="CW32" s="327"/>
      <c r="CX32" s="327"/>
      <c r="CY32" s="327"/>
      <c r="CZ32" s="327"/>
      <c r="DA32" s="327"/>
      <c r="DB32" s="327"/>
      <c r="DC32" s="327"/>
      <c r="DD32" s="327"/>
      <c r="DE32" s="327"/>
      <c r="DF32" s="327"/>
      <c r="DG32" s="327"/>
      <c r="DH32" s="327"/>
      <c r="DI32" s="327"/>
      <c r="DJ32" s="327"/>
      <c r="DK32" s="327"/>
      <c r="DL32" s="327"/>
      <c r="DM32" s="327"/>
      <c r="DN32" s="327"/>
      <c r="DO32" s="327"/>
      <c r="DP32" s="327"/>
      <c r="DQ32" s="327"/>
      <c r="DR32" s="327"/>
      <c r="DS32" s="327"/>
      <c r="DT32" s="327"/>
      <c r="DU32" s="327"/>
      <c r="DV32" s="327"/>
      <c r="DW32" s="327"/>
      <c r="DX32" s="327"/>
      <c r="DY32" s="327"/>
      <c r="DZ32" s="327"/>
      <c r="EA32" s="327"/>
      <c r="EB32" s="327"/>
      <c r="EC32" s="327"/>
      <c r="ED32" s="327"/>
      <c r="EE32" s="327"/>
      <c r="EF32" s="327"/>
      <c r="EG32" s="327"/>
      <c r="EH32" s="327"/>
      <c r="EI32" s="327"/>
      <c r="EJ32" s="327"/>
      <c r="EK32" s="327"/>
      <c r="EL32" s="327"/>
      <c r="EM32" s="327"/>
      <c r="EN32" s="327"/>
      <c r="EO32" s="327"/>
      <c r="EP32" s="327"/>
      <c r="EQ32" s="327"/>
      <c r="ER32" s="327"/>
      <c r="ES32" s="327"/>
      <c r="ET32" s="327"/>
      <c r="EU32" s="327"/>
      <c r="EV32" s="327"/>
      <c r="EW32" s="327"/>
      <c r="EX32" s="327"/>
      <c r="EY32" s="327"/>
      <c r="EZ32" s="327"/>
      <c r="FA32" s="327"/>
      <c r="FB32" s="327"/>
      <c r="FC32" s="327"/>
      <c r="FD32" s="327"/>
      <c r="FE32" s="327"/>
      <c r="FF32" s="327"/>
      <c r="FG32" s="327"/>
      <c r="FH32" s="327"/>
      <c r="FI32" s="327"/>
      <c r="FJ32" s="327"/>
      <c r="FK32" s="327"/>
      <c r="FL32" s="327"/>
      <c r="FM32" s="327"/>
      <c r="FN32" s="327"/>
      <c r="FO32" s="327"/>
      <c r="FP32" s="327"/>
      <c r="FQ32" s="327"/>
      <c r="FR32" s="327"/>
      <c r="FS32" s="327"/>
      <c r="FT32" s="327"/>
      <c r="FU32" s="327"/>
      <c r="FV32" s="327"/>
      <c r="FW32" s="327"/>
      <c r="FX32" s="327"/>
      <c r="FY32" s="327"/>
      <c r="FZ32" s="327"/>
      <c r="GA32" s="327"/>
      <c r="GB32" s="327"/>
      <c r="GC32" s="327"/>
      <c r="GD32" s="327"/>
      <c r="GE32" s="327"/>
      <c r="GF32" s="327"/>
      <c r="GG32" s="327"/>
      <c r="GH32" s="327"/>
      <c r="GI32" s="327"/>
      <c r="GJ32" s="327"/>
      <c r="GK32" s="327"/>
      <c r="GL32" s="327"/>
      <c r="GM32" s="327"/>
      <c r="GN32" s="327"/>
      <c r="GO32" s="327"/>
      <c r="GP32" s="327"/>
      <c r="GQ32" s="327"/>
      <c r="GR32" s="327"/>
      <c r="GS32" s="327"/>
      <c r="GT32" s="327"/>
      <c r="GU32" s="327"/>
      <c r="GV32" s="327"/>
      <c r="GW32" s="327"/>
      <c r="GX32" s="327"/>
      <c r="GY32" s="327"/>
      <c r="GZ32" s="327"/>
      <c r="HA32" s="327"/>
      <c r="HB32" s="327"/>
      <c r="HC32" s="327"/>
      <c r="HD32" s="327"/>
      <c r="HE32" s="327"/>
      <c r="HF32" s="327"/>
      <c r="HG32" s="327"/>
      <c r="HH32" s="327"/>
      <c r="HI32" s="327"/>
      <c r="HJ32" s="327"/>
      <c r="HK32" s="327"/>
      <c r="HL32" s="327"/>
      <c r="HM32" s="327"/>
      <c r="HN32" s="327"/>
      <c r="HO32" s="327"/>
      <c r="HP32" s="327"/>
      <c r="HQ32" s="327"/>
      <c r="HR32" s="327"/>
      <c r="HS32" s="327"/>
      <c r="HT32" s="327"/>
      <c r="HU32" s="327"/>
      <c r="HV32" s="327"/>
      <c r="HW32" s="327"/>
      <c r="HX32" s="327"/>
      <c r="HY32" s="327"/>
      <c r="HZ32" s="327"/>
      <c r="IA32" s="327"/>
      <c r="IB32" s="327"/>
      <c r="IC32" s="327"/>
      <c r="ID32" s="327"/>
      <c r="IE32" s="327"/>
      <c r="IF32" s="327"/>
      <c r="IG32" s="327"/>
      <c r="IH32" s="327"/>
      <c r="II32" s="327"/>
      <c r="IJ32" s="327"/>
      <c r="IK32" s="327"/>
      <c r="IL32" s="327"/>
      <c r="IM32" s="327"/>
      <c r="IN32" s="327"/>
      <c r="IO32" s="327"/>
      <c r="IP32" s="327"/>
      <c r="IQ32" s="327"/>
      <c r="IR32" s="327"/>
    </row>
    <row r="33" spans="1:252" ht="14.5">
      <c r="A33" s="296"/>
      <c r="C33" s="296"/>
      <c r="D33" s="323"/>
      <c r="E33" s="323"/>
      <c r="F33" s="323"/>
      <c r="G33" s="323"/>
      <c r="H33" s="323"/>
      <c r="I33" s="296"/>
      <c r="J33" s="296"/>
      <c r="K33" s="317"/>
      <c r="L33" s="317"/>
      <c r="M33" s="317"/>
      <c r="N33" s="317"/>
      <c r="O33" s="317"/>
      <c r="P33" s="317"/>
      <c r="Q33" s="317"/>
      <c r="R33" s="317"/>
      <c r="S33" s="317"/>
      <c r="T33" s="317"/>
      <c r="U33" s="317"/>
      <c r="V33" s="317"/>
      <c r="W33" s="317"/>
      <c r="X33" s="317"/>
      <c r="Y33" s="317"/>
      <c r="Z33" s="317"/>
      <c r="AA33" s="317"/>
      <c r="AB33" s="317"/>
      <c r="AC33" s="317"/>
      <c r="AD33" s="317"/>
      <c r="AE33" s="317"/>
      <c r="AF33" s="317"/>
      <c r="AG33" s="317"/>
      <c r="AH33" s="317"/>
      <c r="AI33" s="317"/>
      <c r="AJ33" s="317"/>
      <c r="AK33" s="317"/>
      <c r="AL33" s="317"/>
      <c r="AM33" s="317"/>
      <c r="AN33" s="317"/>
      <c r="AO33" s="317"/>
      <c r="AP33" s="317"/>
      <c r="AQ33" s="317"/>
      <c r="AR33" s="317"/>
      <c r="AS33" s="317"/>
      <c r="AT33" s="317"/>
      <c r="AU33" s="317"/>
      <c r="AV33" s="317"/>
      <c r="AW33" s="317"/>
      <c r="AX33" s="317"/>
      <c r="AY33" s="317"/>
      <c r="AZ33" s="317"/>
      <c r="BA33" s="317"/>
      <c r="BB33" s="317"/>
      <c r="BC33" s="317"/>
      <c r="BD33" s="317"/>
      <c r="BE33" s="317"/>
      <c r="BF33" s="317"/>
      <c r="BG33" s="317"/>
      <c r="BH33" s="317"/>
      <c r="BI33" s="317"/>
      <c r="BJ33" s="317"/>
      <c r="BK33" s="317"/>
      <c r="BL33" s="317"/>
      <c r="BM33" s="317"/>
      <c r="BN33" s="317"/>
      <c r="BO33" s="317"/>
      <c r="BP33" s="317"/>
      <c r="BQ33" s="317"/>
      <c r="BR33" s="317"/>
      <c r="BS33" s="317"/>
      <c r="BT33" s="317"/>
      <c r="BU33" s="317"/>
      <c r="BV33" s="317"/>
      <c r="BW33" s="317"/>
      <c r="BX33" s="317"/>
      <c r="BY33" s="317"/>
      <c r="BZ33" s="317"/>
      <c r="CA33" s="317"/>
      <c r="CB33" s="317"/>
      <c r="CC33" s="317"/>
      <c r="CD33" s="317"/>
      <c r="CE33" s="317"/>
      <c r="CF33" s="317"/>
      <c r="CG33" s="317"/>
      <c r="CH33" s="317"/>
      <c r="CI33" s="317"/>
      <c r="CJ33" s="317"/>
      <c r="CK33" s="317"/>
      <c r="CL33" s="317"/>
      <c r="CM33" s="317"/>
      <c r="CN33" s="317"/>
      <c r="CO33" s="317"/>
      <c r="CP33" s="317"/>
      <c r="CQ33" s="317"/>
      <c r="CR33" s="317"/>
      <c r="CS33" s="317"/>
      <c r="CT33" s="317"/>
      <c r="CU33" s="317"/>
      <c r="CV33" s="317"/>
      <c r="CW33" s="317"/>
      <c r="CX33" s="317"/>
      <c r="CY33" s="317"/>
      <c r="CZ33" s="317"/>
      <c r="DA33" s="317"/>
      <c r="DB33" s="317"/>
      <c r="DC33" s="317"/>
      <c r="DD33" s="317"/>
      <c r="DE33" s="317"/>
      <c r="DF33" s="317"/>
      <c r="DG33" s="317"/>
      <c r="DH33" s="317"/>
      <c r="DI33" s="317"/>
      <c r="DJ33" s="317"/>
      <c r="DK33" s="317"/>
      <c r="DL33" s="317"/>
      <c r="DM33" s="317"/>
      <c r="DN33" s="317"/>
      <c r="DO33" s="317"/>
      <c r="DP33" s="317"/>
      <c r="DQ33" s="317"/>
      <c r="DR33" s="317"/>
      <c r="DS33" s="317"/>
      <c r="DT33" s="317"/>
      <c r="DU33" s="317"/>
      <c r="DV33" s="317"/>
      <c r="DW33" s="317"/>
      <c r="DX33" s="317"/>
      <c r="DY33" s="317"/>
      <c r="DZ33" s="317"/>
      <c r="EA33" s="317"/>
      <c r="EB33" s="317"/>
      <c r="EC33" s="317"/>
      <c r="ED33" s="317"/>
      <c r="EE33" s="317"/>
      <c r="EF33" s="317"/>
      <c r="EG33" s="317"/>
      <c r="EH33" s="317"/>
      <c r="EI33" s="317"/>
      <c r="EJ33" s="317"/>
      <c r="EK33" s="317"/>
      <c r="EL33" s="317"/>
      <c r="EM33" s="317"/>
      <c r="EN33" s="317"/>
      <c r="EO33" s="317"/>
      <c r="EP33" s="317"/>
      <c r="EQ33" s="317"/>
      <c r="ER33" s="317"/>
      <c r="ES33" s="317"/>
      <c r="ET33" s="317"/>
      <c r="EU33" s="317"/>
      <c r="EV33" s="317"/>
      <c r="EW33" s="317"/>
      <c r="EX33" s="317"/>
      <c r="EY33" s="317"/>
      <c r="EZ33" s="317"/>
      <c r="FA33" s="317"/>
      <c r="FB33" s="317"/>
      <c r="FC33" s="317"/>
      <c r="FD33" s="317"/>
      <c r="FE33" s="317"/>
      <c r="FF33" s="317"/>
      <c r="FG33" s="317"/>
      <c r="FH33" s="317"/>
      <c r="FI33" s="317"/>
      <c r="FJ33" s="317"/>
      <c r="FK33" s="317"/>
      <c r="FL33" s="317"/>
      <c r="FM33" s="317"/>
      <c r="FN33" s="317"/>
      <c r="FO33" s="317"/>
      <c r="FP33" s="317"/>
      <c r="FQ33" s="317"/>
      <c r="FR33" s="317"/>
      <c r="FS33" s="317"/>
      <c r="FT33" s="317"/>
      <c r="FU33" s="317"/>
      <c r="FV33" s="317"/>
      <c r="FW33" s="317"/>
      <c r="FX33" s="317"/>
      <c r="FY33" s="317"/>
      <c r="FZ33" s="317"/>
      <c r="GA33" s="317"/>
      <c r="GB33" s="317"/>
      <c r="GC33" s="317"/>
      <c r="GD33" s="317"/>
      <c r="GE33" s="317"/>
      <c r="GF33" s="317"/>
      <c r="GG33" s="317"/>
      <c r="GH33" s="317"/>
      <c r="GI33" s="317"/>
      <c r="GJ33" s="317"/>
      <c r="GK33" s="317"/>
      <c r="GL33" s="317"/>
      <c r="GM33" s="317"/>
      <c r="GN33" s="317"/>
      <c r="GO33" s="317"/>
      <c r="GP33" s="317"/>
      <c r="GQ33" s="317"/>
      <c r="GR33" s="317"/>
      <c r="GS33" s="317"/>
      <c r="GT33" s="317"/>
      <c r="GU33" s="317"/>
      <c r="GV33" s="317"/>
      <c r="GW33" s="317"/>
      <c r="GX33" s="317"/>
      <c r="GY33" s="317"/>
      <c r="GZ33" s="317"/>
      <c r="HA33" s="317"/>
      <c r="HB33" s="317"/>
      <c r="HC33" s="317"/>
      <c r="HD33" s="317"/>
      <c r="HE33" s="317"/>
      <c r="HF33" s="317"/>
      <c r="HG33" s="317"/>
      <c r="HH33" s="317"/>
      <c r="HI33" s="317"/>
      <c r="HJ33" s="317"/>
      <c r="HK33" s="317"/>
      <c r="HL33" s="317"/>
      <c r="HM33" s="317"/>
      <c r="HN33" s="317"/>
      <c r="HO33" s="317"/>
      <c r="HP33" s="317"/>
      <c r="HQ33" s="317"/>
      <c r="HR33" s="317"/>
      <c r="HS33" s="317"/>
      <c r="HT33" s="317"/>
      <c r="HU33" s="317"/>
      <c r="HV33" s="317"/>
      <c r="HW33" s="317"/>
      <c r="HX33" s="317"/>
      <c r="HY33" s="317"/>
      <c r="HZ33" s="317"/>
      <c r="IA33" s="317"/>
      <c r="IB33" s="317"/>
      <c r="IC33" s="317"/>
      <c r="ID33" s="317"/>
      <c r="IE33" s="317"/>
      <c r="IF33" s="317"/>
      <c r="IG33" s="317"/>
      <c r="IH33" s="317"/>
      <c r="II33" s="317"/>
      <c r="IJ33" s="317"/>
      <c r="IK33" s="317"/>
      <c r="IL33" s="317"/>
      <c r="IM33" s="317"/>
      <c r="IN33" s="317"/>
      <c r="IO33" s="317"/>
      <c r="IP33" s="317"/>
      <c r="IQ33" s="317"/>
      <c r="IR33" s="317"/>
    </row>
    <row r="34" spans="1:252" s="328" customFormat="1">
      <c r="A34" s="318"/>
      <c r="B34" s="318"/>
      <c r="C34" s="296"/>
      <c r="D34" s="323"/>
      <c r="E34" s="323"/>
      <c r="F34" s="323"/>
      <c r="G34" s="323"/>
      <c r="H34" s="323"/>
      <c r="I34" s="318"/>
      <c r="J34" s="318"/>
      <c r="K34" s="318"/>
      <c r="L34" s="327"/>
      <c r="M34" s="327"/>
      <c r="N34" s="327"/>
      <c r="O34" s="327"/>
      <c r="P34" s="327"/>
      <c r="Q34" s="327"/>
      <c r="R34" s="327"/>
      <c r="S34" s="327"/>
      <c r="T34" s="327"/>
      <c r="U34" s="327"/>
      <c r="V34" s="327"/>
      <c r="W34" s="327"/>
      <c r="X34" s="327"/>
      <c r="Y34" s="327"/>
      <c r="Z34" s="327"/>
      <c r="AA34" s="327"/>
      <c r="AB34" s="327"/>
      <c r="AC34" s="327"/>
      <c r="AD34" s="327"/>
      <c r="AE34" s="327"/>
      <c r="AF34" s="327"/>
      <c r="AG34" s="327"/>
      <c r="AH34" s="327"/>
      <c r="AI34" s="327"/>
      <c r="AJ34" s="327"/>
      <c r="AK34" s="327"/>
      <c r="AL34" s="327"/>
      <c r="AM34" s="327"/>
      <c r="AN34" s="327"/>
      <c r="AO34" s="327"/>
      <c r="AP34" s="327"/>
      <c r="AQ34" s="327"/>
      <c r="AR34" s="327"/>
      <c r="AS34" s="327"/>
      <c r="AT34" s="327"/>
      <c r="AU34" s="327"/>
      <c r="AV34" s="327"/>
      <c r="AW34" s="327"/>
      <c r="AX34" s="327"/>
      <c r="AY34" s="327"/>
      <c r="AZ34" s="327"/>
      <c r="BA34" s="327"/>
      <c r="BB34" s="327"/>
      <c r="BC34" s="327"/>
      <c r="BD34" s="327"/>
      <c r="BE34" s="327"/>
      <c r="BF34" s="327"/>
      <c r="BG34" s="327"/>
      <c r="BH34" s="327"/>
      <c r="BI34" s="327"/>
      <c r="BJ34" s="327"/>
      <c r="BK34" s="327"/>
      <c r="BL34" s="327"/>
      <c r="BM34" s="327"/>
      <c r="BN34" s="327"/>
      <c r="BO34" s="327"/>
      <c r="BP34" s="327"/>
      <c r="BQ34" s="327"/>
      <c r="BR34" s="327"/>
      <c r="BS34" s="327"/>
      <c r="BT34" s="327"/>
      <c r="BU34" s="327"/>
      <c r="BV34" s="327"/>
      <c r="BW34" s="327"/>
      <c r="BX34" s="327"/>
      <c r="BY34" s="327"/>
      <c r="BZ34" s="327"/>
      <c r="CA34" s="327"/>
      <c r="CB34" s="327"/>
      <c r="CC34" s="327"/>
      <c r="CD34" s="327"/>
      <c r="CE34" s="327"/>
      <c r="CF34" s="327"/>
      <c r="CG34" s="327"/>
      <c r="CH34" s="327"/>
      <c r="CI34" s="327"/>
      <c r="CJ34" s="327"/>
      <c r="CK34" s="327"/>
      <c r="CL34" s="327"/>
      <c r="CM34" s="327"/>
      <c r="CN34" s="327"/>
      <c r="CO34" s="327"/>
      <c r="CP34" s="327"/>
      <c r="CQ34" s="327"/>
      <c r="CR34" s="327"/>
      <c r="CS34" s="327"/>
      <c r="CT34" s="327"/>
      <c r="CU34" s="327"/>
      <c r="CV34" s="327"/>
      <c r="CW34" s="327"/>
      <c r="CX34" s="327"/>
      <c r="CY34" s="327"/>
      <c r="CZ34" s="327"/>
      <c r="DA34" s="327"/>
      <c r="DB34" s="327"/>
      <c r="DC34" s="327"/>
      <c r="DD34" s="327"/>
      <c r="DE34" s="327"/>
      <c r="DF34" s="327"/>
      <c r="DG34" s="327"/>
      <c r="DH34" s="327"/>
      <c r="DI34" s="327"/>
      <c r="DJ34" s="327"/>
      <c r="DK34" s="327"/>
      <c r="DL34" s="327"/>
      <c r="DM34" s="327"/>
      <c r="DN34" s="327"/>
      <c r="DO34" s="327"/>
      <c r="DP34" s="327"/>
      <c r="DQ34" s="327"/>
      <c r="DR34" s="327"/>
      <c r="DS34" s="327"/>
      <c r="DT34" s="327"/>
      <c r="DU34" s="327"/>
      <c r="DV34" s="327"/>
      <c r="DW34" s="327"/>
      <c r="DX34" s="327"/>
      <c r="DY34" s="327"/>
      <c r="DZ34" s="327"/>
      <c r="EA34" s="327"/>
      <c r="EB34" s="327"/>
      <c r="EC34" s="327"/>
      <c r="ED34" s="327"/>
      <c r="EE34" s="327"/>
      <c r="EF34" s="327"/>
      <c r="EG34" s="327"/>
      <c r="EH34" s="327"/>
      <c r="EI34" s="327"/>
      <c r="EJ34" s="327"/>
      <c r="EK34" s="327"/>
      <c r="EL34" s="327"/>
      <c r="EM34" s="327"/>
      <c r="EN34" s="327"/>
      <c r="EO34" s="327"/>
      <c r="EP34" s="327"/>
      <c r="EQ34" s="327"/>
      <c r="ER34" s="327"/>
      <c r="ES34" s="327"/>
      <c r="ET34" s="327"/>
      <c r="EU34" s="327"/>
      <c r="EV34" s="327"/>
      <c r="EW34" s="327"/>
      <c r="EX34" s="327"/>
      <c r="EY34" s="327"/>
      <c r="EZ34" s="327"/>
      <c r="FA34" s="327"/>
      <c r="FB34" s="327"/>
      <c r="FC34" s="327"/>
      <c r="FD34" s="327"/>
      <c r="FE34" s="327"/>
      <c r="FF34" s="327"/>
      <c r="FG34" s="327"/>
      <c r="FH34" s="327"/>
      <c r="FI34" s="327"/>
      <c r="FJ34" s="327"/>
      <c r="FK34" s="327"/>
      <c r="FL34" s="327"/>
      <c r="FM34" s="327"/>
      <c r="FN34" s="327"/>
      <c r="FO34" s="327"/>
      <c r="FP34" s="327"/>
      <c r="FQ34" s="327"/>
      <c r="FR34" s="327"/>
      <c r="FS34" s="327"/>
      <c r="FT34" s="327"/>
      <c r="FU34" s="327"/>
      <c r="FV34" s="327"/>
      <c r="FW34" s="327"/>
      <c r="FX34" s="327"/>
      <c r="FY34" s="327"/>
      <c r="FZ34" s="327"/>
      <c r="GA34" s="327"/>
      <c r="GB34" s="327"/>
      <c r="GC34" s="327"/>
      <c r="GD34" s="327"/>
      <c r="GE34" s="327"/>
      <c r="GF34" s="327"/>
      <c r="GG34" s="327"/>
      <c r="GH34" s="327"/>
      <c r="GI34" s="327"/>
      <c r="GJ34" s="327"/>
      <c r="GK34" s="327"/>
      <c r="GL34" s="327"/>
      <c r="GM34" s="327"/>
      <c r="GN34" s="327"/>
      <c r="GO34" s="327"/>
      <c r="GP34" s="327"/>
      <c r="GQ34" s="327"/>
      <c r="GR34" s="327"/>
      <c r="GS34" s="327"/>
      <c r="GT34" s="327"/>
      <c r="GU34" s="327"/>
      <c r="GV34" s="327"/>
      <c r="GW34" s="327"/>
      <c r="GX34" s="327"/>
      <c r="GY34" s="327"/>
      <c r="GZ34" s="327"/>
      <c r="HA34" s="327"/>
      <c r="HB34" s="327"/>
      <c r="HC34" s="327"/>
      <c r="HD34" s="327"/>
      <c r="HE34" s="327"/>
      <c r="HF34" s="327"/>
      <c r="HG34" s="327"/>
      <c r="HH34" s="327"/>
      <c r="HI34" s="327"/>
      <c r="HJ34" s="327"/>
      <c r="HK34" s="327"/>
      <c r="HL34" s="327"/>
      <c r="HM34" s="327"/>
      <c r="HN34" s="327"/>
      <c r="HO34" s="327"/>
      <c r="HP34" s="327"/>
      <c r="HQ34" s="327"/>
      <c r="HR34" s="327"/>
      <c r="HS34" s="327"/>
      <c r="HT34" s="327"/>
      <c r="HU34" s="327"/>
      <c r="HV34" s="327"/>
      <c r="HW34" s="327"/>
      <c r="HX34" s="327"/>
      <c r="HY34" s="327"/>
      <c r="HZ34" s="327"/>
      <c r="IA34" s="327"/>
      <c r="IB34" s="327"/>
      <c r="IC34" s="327"/>
      <c r="ID34" s="327"/>
      <c r="IE34" s="327"/>
      <c r="IF34" s="327"/>
      <c r="IG34" s="327"/>
      <c r="IH34" s="327"/>
      <c r="II34" s="327"/>
      <c r="IJ34" s="327"/>
      <c r="IK34" s="327"/>
      <c r="IL34" s="327"/>
      <c r="IM34" s="327"/>
      <c r="IN34" s="327"/>
      <c r="IO34" s="327"/>
      <c r="IP34" s="327"/>
      <c r="IQ34" s="327"/>
      <c r="IR34" s="327"/>
    </row>
    <row r="35" spans="1:252" ht="14.5">
      <c r="A35" s="296"/>
      <c r="C35" s="296"/>
      <c r="D35" s="323"/>
      <c r="E35" s="323"/>
      <c r="F35" s="323"/>
      <c r="G35" s="323"/>
      <c r="H35" s="323"/>
      <c r="I35" s="296"/>
      <c r="J35" s="296"/>
      <c r="K35" s="317"/>
      <c r="L35" s="317"/>
      <c r="M35" s="317"/>
      <c r="N35" s="317"/>
      <c r="O35" s="317"/>
      <c r="P35" s="317"/>
      <c r="Q35" s="317"/>
      <c r="R35" s="317"/>
      <c r="S35" s="317"/>
      <c r="T35" s="317"/>
      <c r="U35" s="317"/>
      <c r="V35" s="317"/>
      <c r="W35" s="317"/>
      <c r="X35" s="317"/>
      <c r="Y35" s="317"/>
      <c r="Z35" s="317"/>
      <c r="AA35" s="317"/>
      <c r="AB35" s="317"/>
      <c r="AC35" s="317"/>
      <c r="AD35" s="317"/>
      <c r="AE35" s="317"/>
      <c r="AF35" s="317"/>
      <c r="AG35" s="317"/>
      <c r="AH35" s="317"/>
      <c r="AI35" s="317"/>
      <c r="AJ35" s="317"/>
      <c r="AK35" s="317"/>
      <c r="AL35" s="317"/>
      <c r="AM35" s="317"/>
      <c r="AN35" s="317"/>
      <c r="AO35" s="317"/>
      <c r="AP35" s="317"/>
      <c r="AQ35" s="317"/>
      <c r="AR35" s="317"/>
      <c r="AS35" s="317"/>
      <c r="AT35" s="317"/>
      <c r="AU35" s="317"/>
      <c r="AV35" s="317"/>
      <c r="AW35" s="317"/>
      <c r="AX35" s="317"/>
      <c r="AY35" s="317"/>
      <c r="AZ35" s="317"/>
      <c r="BA35" s="317"/>
      <c r="BB35" s="317"/>
      <c r="BC35" s="317"/>
      <c r="BD35" s="317"/>
      <c r="BE35" s="317"/>
      <c r="BF35" s="317"/>
      <c r="BG35" s="317"/>
      <c r="BH35" s="317"/>
      <c r="BI35" s="317"/>
      <c r="BJ35" s="317"/>
      <c r="BK35" s="317"/>
      <c r="BL35" s="317"/>
      <c r="BM35" s="317"/>
      <c r="BN35" s="317"/>
      <c r="BO35" s="317"/>
      <c r="BP35" s="317"/>
      <c r="BQ35" s="317"/>
      <c r="BR35" s="317"/>
      <c r="BS35" s="317"/>
      <c r="BT35" s="317"/>
      <c r="BU35" s="317"/>
      <c r="BV35" s="317"/>
      <c r="BW35" s="317"/>
      <c r="BX35" s="317"/>
      <c r="BY35" s="317"/>
      <c r="BZ35" s="317"/>
      <c r="CA35" s="317"/>
      <c r="CB35" s="317"/>
      <c r="CC35" s="317"/>
      <c r="CD35" s="317"/>
      <c r="CE35" s="317"/>
      <c r="CF35" s="317"/>
      <c r="CG35" s="317"/>
      <c r="CH35" s="317"/>
      <c r="CI35" s="317"/>
      <c r="CJ35" s="317"/>
      <c r="CK35" s="317"/>
      <c r="CL35" s="317"/>
      <c r="CM35" s="317"/>
      <c r="CN35" s="317"/>
      <c r="CO35" s="317"/>
      <c r="CP35" s="317"/>
      <c r="CQ35" s="317"/>
      <c r="CR35" s="317"/>
      <c r="CS35" s="317"/>
      <c r="CT35" s="317"/>
      <c r="CU35" s="317"/>
      <c r="CV35" s="317"/>
      <c r="CW35" s="317"/>
      <c r="CX35" s="317"/>
      <c r="CY35" s="317"/>
      <c r="CZ35" s="317"/>
      <c r="DA35" s="317"/>
      <c r="DB35" s="317"/>
      <c r="DC35" s="317"/>
      <c r="DD35" s="317"/>
      <c r="DE35" s="317"/>
      <c r="DF35" s="317"/>
      <c r="DG35" s="317"/>
      <c r="DH35" s="317"/>
      <c r="DI35" s="317"/>
      <c r="DJ35" s="317"/>
      <c r="DK35" s="317"/>
      <c r="DL35" s="317"/>
      <c r="DM35" s="317"/>
      <c r="DN35" s="317"/>
      <c r="DO35" s="317"/>
      <c r="DP35" s="317"/>
      <c r="DQ35" s="317"/>
      <c r="DR35" s="317"/>
      <c r="DS35" s="317"/>
      <c r="DT35" s="317"/>
      <c r="DU35" s="317"/>
      <c r="DV35" s="317"/>
      <c r="DW35" s="317"/>
      <c r="DX35" s="317"/>
      <c r="DY35" s="317"/>
      <c r="DZ35" s="317"/>
      <c r="EA35" s="317"/>
      <c r="EB35" s="317"/>
      <c r="EC35" s="317"/>
      <c r="ED35" s="317"/>
      <c r="EE35" s="317"/>
      <c r="EF35" s="317"/>
      <c r="EG35" s="317"/>
      <c r="EH35" s="317"/>
      <c r="EI35" s="317"/>
      <c r="EJ35" s="317"/>
      <c r="EK35" s="317"/>
      <c r="EL35" s="317"/>
      <c r="EM35" s="317"/>
      <c r="EN35" s="317"/>
      <c r="EO35" s="317"/>
      <c r="EP35" s="317"/>
      <c r="EQ35" s="317"/>
      <c r="ER35" s="317"/>
      <c r="ES35" s="317"/>
      <c r="ET35" s="317"/>
      <c r="EU35" s="317"/>
      <c r="EV35" s="317"/>
      <c r="EW35" s="317"/>
      <c r="EX35" s="317"/>
      <c r="EY35" s="317"/>
      <c r="EZ35" s="317"/>
      <c r="FA35" s="317"/>
      <c r="FB35" s="317"/>
      <c r="FC35" s="317"/>
      <c r="FD35" s="317"/>
      <c r="FE35" s="317"/>
      <c r="FF35" s="317"/>
      <c r="FG35" s="317"/>
      <c r="FH35" s="317"/>
      <c r="FI35" s="317"/>
      <c r="FJ35" s="317"/>
      <c r="FK35" s="317"/>
      <c r="FL35" s="317"/>
      <c r="FM35" s="317"/>
      <c r="FN35" s="317"/>
      <c r="FO35" s="317"/>
      <c r="FP35" s="317"/>
      <c r="FQ35" s="317"/>
      <c r="FR35" s="317"/>
      <c r="FS35" s="317"/>
      <c r="FT35" s="317"/>
      <c r="FU35" s="317"/>
      <c r="FV35" s="317"/>
      <c r="FW35" s="317"/>
      <c r="FX35" s="317"/>
      <c r="FY35" s="317"/>
      <c r="FZ35" s="317"/>
      <c r="GA35" s="317"/>
      <c r="GB35" s="317"/>
      <c r="GC35" s="317"/>
      <c r="GD35" s="317"/>
      <c r="GE35" s="317"/>
      <c r="GF35" s="317"/>
      <c r="GG35" s="317"/>
      <c r="GH35" s="317"/>
      <c r="GI35" s="317"/>
      <c r="GJ35" s="317"/>
      <c r="GK35" s="317"/>
      <c r="GL35" s="317"/>
      <c r="GM35" s="317"/>
      <c r="GN35" s="317"/>
      <c r="GO35" s="317"/>
      <c r="GP35" s="317"/>
      <c r="GQ35" s="317"/>
      <c r="GR35" s="317"/>
      <c r="GS35" s="317"/>
      <c r="GT35" s="317"/>
      <c r="GU35" s="317"/>
      <c r="GV35" s="317"/>
      <c r="GW35" s="317"/>
      <c r="GX35" s="317"/>
      <c r="GY35" s="317"/>
      <c r="GZ35" s="317"/>
      <c r="HA35" s="317"/>
      <c r="HB35" s="317"/>
      <c r="HC35" s="317"/>
      <c r="HD35" s="317"/>
      <c r="HE35" s="317"/>
      <c r="HF35" s="317"/>
      <c r="HG35" s="317"/>
      <c r="HH35" s="317"/>
      <c r="HI35" s="317"/>
      <c r="HJ35" s="317"/>
      <c r="HK35" s="317"/>
      <c r="HL35" s="317"/>
      <c r="HM35" s="317"/>
      <c r="HN35" s="317"/>
      <c r="HO35" s="317"/>
      <c r="HP35" s="317"/>
      <c r="HQ35" s="317"/>
      <c r="HR35" s="317"/>
      <c r="HS35" s="317"/>
      <c r="HT35" s="317"/>
      <c r="HU35" s="317"/>
      <c r="HV35" s="317"/>
      <c r="HW35" s="317"/>
      <c r="HX35" s="317"/>
      <c r="HY35" s="317"/>
      <c r="HZ35" s="317"/>
      <c r="IA35" s="317"/>
      <c r="IB35" s="317"/>
      <c r="IC35" s="317"/>
      <c r="ID35" s="317"/>
      <c r="IE35" s="317"/>
      <c r="IF35" s="317"/>
      <c r="IG35" s="317"/>
      <c r="IH35" s="317"/>
      <c r="II35" s="317"/>
      <c r="IJ35" s="317"/>
      <c r="IK35" s="317"/>
      <c r="IL35" s="317"/>
      <c r="IM35" s="317"/>
      <c r="IN35" s="317"/>
      <c r="IO35" s="317"/>
      <c r="IP35" s="317"/>
      <c r="IQ35" s="317"/>
      <c r="IR35" s="317"/>
    </row>
    <row r="36" spans="1:252" ht="14.5">
      <c r="A36" s="296"/>
      <c r="B36" s="329"/>
      <c r="C36" s="325"/>
      <c r="D36" s="326"/>
      <c r="E36" s="326"/>
      <c r="F36" s="326"/>
      <c r="G36" s="326"/>
      <c r="H36" s="326"/>
      <c r="I36" s="296"/>
      <c r="J36" s="296"/>
      <c r="K36" s="317"/>
      <c r="L36" s="317"/>
      <c r="M36" s="317"/>
      <c r="N36" s="317"/>
      <c r="O36" s="317"/>
      <c r="P36" s="317"/>
      <c r="Q36" s="317"/>
      <c r="R36" s="317"/>
      <c r="S36" s="317"/>
      <c r="T36" s="317"/>
      <c r="U36" s="317"/>
      <c r="V36" s="317"/>
      <c r="W36" s="317"/>
      <c r="X36" s="317"/>
      <c r="Y36" s="317"/>
      <c r="Z36" s="317"/>
      <c r="AA36" s="317"/>
      <c r="AB36" s="317"/>
      <c r="AC36" s="317"/>
      <c r="AD36" s="317"/>
      <c r="AE36" s="317"/>
      <c r="AF36" s="317"/>
      <c r="AG36" s="317"/>
      <c r="AH36" s="317"/>
      <c r="AI36" s="317"/>
      <c r="AJ36" s="317"/>
      <c r="AK36" s="317"/>
      <c r="AL36" s="317"/>
      <c r="AM36" s="317"/>
      <c r="AN36" s="317"/>
      <c r="AO36" s="317"/>
      <c r="AP36" s="317"/>
      <c r="AQ36" s="317"/>
      <c r="AR36" s="317"/>
      <c r="AS36" s="317"/>
      <c r="AT36" s="317"/>
      <c r="AU36" s="317"/>
      <c r="AV36" s="317"/>
      <c r="AW36" s="317"/>
      <c r="AX36" s="317"/>
      <c r="AY36" s="317"/>
      <c r="AZ36" s="317"/>
      <c r="BA36" s="317"/>
      <c r="BB36" s="317"/>
      <c r="BC36" s="317"/>
      <c r="BD36" s="317"/>
      <c r="BE36" s="317"/>
      <c r="BF36" s="317"/>
      <c r="BG36" s="317"/>
      <c r="BH36" s="317"/>
      <c r="BI36" s="317"/>
      <c r="BJ36" s="317"/>
      <c r="BK36" s="317"/>
      <c r="BL36" s="317"/>
      <c r="BM36" s="317"/>
      <c r="BN36" s="317"/>
      <c r="BO36" s="317"/>
      <c r="BP36" s="317"/>
      <c r="BQ36" s="317"/>
      <c r="BR36" s="317"/>
      <c r="BS36" s="317"/>
      <c r="BT36" s="317"/>
      <c r="BU36" s="317"/>
      <c r="BV36" s="317"/>
      <c r="BW36" s="317"/>
      <c r="BX36" s="317"/>
      <c r="BY36" s="317"/>
      <c r="BZ36" s="317"/>
      <c r="CA36" s="317"/>
      <c r="CB36" s="317"/>
      <c r="CC36" s="317"/>
      <c r="CD36" s="317"/>
      <c r="CE36" s="317"/>
      <c r="CF36" s="317"/>
      <c r="CG36" s="317"/>
      <c r="CH36" s="317"/>
      <c r="CI36" s="317"/>
      <c r="CJ36" s="317"/>
      <c r="CK36" s="317"/>
      <c r="CL36" s="317"/>
      <c r="CM36" s="317"/>
      <c r="CN36" s="317"/>
      <c r="CO36" s="317"/>
      <c r="CP36" s="317"/>
      <c r="CQ36" s="317"/>
      <c r="CR36" s="317"/>
      <c r="CS36" s="317"/>
      <c r="CT36" s="317"/>
      <c r="CU36" s="317"/>
      <c r="CV36" s="317"/>
      <c r="CW36" s="317"/>
      <c r="CX36" s="317"/>
      <c r="CY36" s="317"/>
      <c r="CZ36" s="317"/>
      <c r="DA36" s="317"/>
      <c r="DB36" s="317"/>
      <c r="DC36" s="317"/>
      <c r="DD36" s="317"/>
      <c r="DE36" s="317"/>
      <c r="DF36" s="317"/>
      <c r="DG36" s="317"/>
      <c r="DH36" s="317"/>
      <c r="DI36" s="317"/>
      <c r="DJ36" s="317"/>
      <c r="DK36" s="317"/>
      <c r="DL36" s="317"/>
      <c r="DM36" s="317"/>
      <c r="DN36" s="317"/>
      <c r="DO36" s="317"/>
      <c r="DP36" s="317"/>
      <c r="DQ36" s="317"/>
      <c r="DR36" s="317"/>
      <c r="DS36" s="317"/>
      <c r="DT36" s="317"/>
      <c r="DU36" s="317"/>
      <c r="DV36" s="317"/>
      <c r="DW36" s="317"/>
      <c r="DX36" s="317"/>
      <c r="DY36" s="317"/>
      <c r="DZ36" s="317"/>
      <c r="EA36" s="317"/>
      <c r="EB36" s="317"/>
      <c r="EC36" s="317"/>
      <c r="ED36" s="317"/>
      <c r="EE36" s="317"/>
      <c r="EF36" s="317"/>
      <c r="EG36" s="317"/>
      <c r="EH36" s="317"/>
      <c r="EI36" s="317"/>
      <c r="EJ36" s="317"/>
      <c r="EK36" s="317"/>
      <c r="EL36" s="317"/>
      <c r="EM36" s="317"/>
      <c r="EN36" s="317"/>
      <c r="EO36" s="317"/>
      <c r="EP36" s="317"/>
      <c r="EQ36" s="317"/>
      <c r="ER36" s="317"/>
      <c r="ES36" s="317"/>
      <c r="ET36" s="317"/>
      <c r="EU36" s="317"/>
      <c r="EV36" s="317"/>
      <c r="EW36" s="317"/>
      <c r="EX36" s="317"/>
      <c r="EY36" s="317"/>
      <c r="EZ36" s="317"/>
      <c r="FA36" s="317"/>
      <c r="FB36" s="317"/>
      <c r="FC36" s="317"/>
      <c r="FD36" s="317"/>
      <c r="FE36" s="317"/>
      <c r="FF36" s="317"/>
      <c r="FG36" s="317"/>
      <c r="FH36" s="317"/>
      <c r="FI36" s="317"/>
      <c r="FJ36" s="317"/>
      <c r="FK36" s="317"/>
      <c r="FL36" s="317"/>
      <c r="FM36" s="317"/>
      <c r="FN36" s="317"/>
      <c r="FO36" s="317"/>
      <c r="FP36" s="317"/>
      <c r="FQ36" s="317"/>
      <c r="FR36" s="317"/>
      <c r="FS36" s="317"/>
      <c r="FT36" s="317"/>
      <c r="FU36" s="317"/>
      <c r="FV36" s="317"/>
      <c r="FW36" s="317"/>
      <c r="FX36" s="317"/>
      <c r="FY36" s="317"/>
      <c r="FZ36" s="317"/>
      <c r="GA36" s="317"/>
      <c r="GB36" s="317"/>
      <c r="GC36" s="317"/>
      <c r="GD36" s="317"/>
      <c r="GE36" s="317"/>
      <c r="GF36" s="317"/>
      <c r="GG36" s="317"/>
      <c r="GH36" s="317"/>
      <c r="GI36" s="317"/>
      <c r="GJ36" s="317"/>
      <c r="GK36" s="317"/>
      <c r="GL36" s="317"/>
      <c r="GM36" s="317"/>
      <c r="GN36" s="317"/>
      <c r="GO36" s="317"/>
      <c r="GP36" s="317"/>
      <c r="GQ36" s="317"/>
      <c r="GR36" s="317"/>
      <c r="GS36" s="317"/>
      <c r="GT36" s="317"/>
      <c r="GU36" s="317"/>
      <c r="GV36" s="317"/>
      <c r="GW36" s="317"/>
      <c r="GX36" s="317"/>
      <c r="GY36" s="317"/>
      <c r="GZ36" s="317"/>
      <c r="HA36" s="317"/>
      <c r="HB36" s="317"/>
      <c r="HC36" s="317"/>
      <c r="HD36" s="317"/>
      <c r="HE36" s="317"/>
      <c r="HF36" s="317"/>
      <c r="HG36" s="317"/>
      <c r="HH36" s="317"/>
      <c r="HI36" s="317"/>
      <c r="HJ36" s="317"/>
      <c r="HK36" s="317"/>
      <c r="HL36" s="317"/>
      <c r="HM36" s="317"/>
      <c r="HN36" s="317"/>
      <c r="HO36" s="317"/>
      <c r="HP36" s="317"/>
      <c r="HQ36" s="317"/>
      <c r="HR36" s="317"/>
      <c r="HS36" s="317"/>
      <c r="HT36" s="317"/>
      <c r="HU36" s="317"/>
      <c r="HV36" s="317"/>
      <c r="HW36" s="317"/>
      <c r="HX36" s="317"/>
      <c r="HY36" s="317"/>
      <c r="HZ36" s="317"/>
      <c r="IA36" s="317"/>
      <c r="IB36" s="317"/>
      <c r="IC36" s="317"/>
      <c r="ID36" s="317"/>
      <c r="IE36" s="317"/>
      <c r="IF36" s="317"/>
      <c r="IG36" s="317"/>
      <c r="IH36" s="317"/>
      <c r="II36" s="317"/>
      <c r="IJ36" s="317"/>
      <c r="IK36" s="317"/>
      <c r="IL36" s="317"/>
      <c r="IM36" s="317"/>
      <c r="IN36" s="317"/>
      <c r="IO36" s="317"/>
      <c r="IP36" s="317"/>
      <c r="IQ36" s="317"/>
      <c r="IR36" s="317"/>
    </row>
    <row r="37" spans="1:252" ht="14.5">
      <c r="A37" s="296"/>
      <c r="B37" s="296"/>
      <c r="C37" s="296"/>
      <c r="D37" s="323"/>
      <c r="E37" s="323"/>
      <c r="F37" s="323"/>
      <c r="G37" s="323"/>
      <c r="H37" s="323"/>
      <c r="I37" s="296"/>
      <c r="J37" s="296"/>
      <c r="K37" s="317"/>
      <c r="L37" s="317"/>
      <c r="M37" s="317"/>
      <c r="N37" s="317"/>
      <c r="O37" s="317"/>
      <c r="P37" s="317"/>
      <c r="Q37" s="317"/>
      <c r="R37" s="317"/>
      <c r="S37" s="317"/>
      <c r="T37" s="317"/>
      <c r="U37" s="317"/>
      <c r="V37" s="317"/>
      <c r="W37" s="317"/>
      <c r="X37" s="317"/>
      <c r="Y37" s="317"/>
      <c r="Z37" s="317"/>
      <c r="AA37" s="317"/>
      <c r="AB37" s="317"/>
      <c r="AC37" s="317"/>
      <c r="AD37" s="317"/>
      <c r="AE37" s="317"/>
      <c r="AF37" s="317"/>
      <c r="AG37" s="317"/>
      <c r="AH37" s="317"/>
      <c r="AI37" s="317"/>
      <c r="AJ37" s="317"/>
      <c r="AK37" s="317"/>
      <c r="AL37" s="317"/>
      <c r="AM37" s="317"/>
      <c r="AN37" s="317"/>
      <c r="AO37" s="317"/>
      <c r="AP37" s="317"/>
      <c r="AQ37" s="317"/>
      <c r="AR37" s="317"/>
      <c r="AS37" s="317"/>
      <c r="AT37" s="317"/>
      <c r="AU37" s="317"/>
      <c r="AV37" s="317"/>
      <c r="AW37" s="317"/>
      <c r="AX37" s="317"/>
      <c r="AY37" s="317"/>
      <c r="AZ37" s="317"/>
      <c r="BA37" s="317"/>
      <c r="BB37" s="317"/>
      <c r="BC37" s="317"/>
      <c r="BD37" s="317"/>
      <c r="BE37" s="317"/>
      <c r="BF37" s="317"/>
      <c r="BG37" s="317"/>
      <c r="BH37" s="317"/>
      <c r="BI37" s="317"/>
      <c r="BJ37" s="317"/>
      <c r="BK37" s="317"/>
      <c r="BL37" s="317"/>
      <c r="BM37" s="317"/>
      <c r="BN37" s="317"/>
      <c r="BO37" s="317"/>
      <c r="BP37" s="317"/>
      <c r="BQ37" s="317"/>
      <c r="BR37" s="317"/>
      <c r="BS37" s="317"/>
      <c r="BT37" s="317"/>
      <c r="BU37" s="317"/>
      <c r="BV37" s="317"/>
      <c r="BW37" s="317"/>
      <c r="BX37" s="317"/>
      <c r="BY37" s="317"/>
      <c r="BZ37" s="317"/>
      <c r="CA37" s="317"/>
      <c r="CB37" s="317"/>
      <c r="CC37" s="317"/>
      <c r="CD37" s="317"/>
      <c r="CE37" s="317"/>
      <c r="CF37" s="317"/>
      <c r="CG37" s="317"/>
      <c r="CH37" s="317"/>
      <c r="CI37" s="317"/>
      <c r="CJ37" s="317"/>
      <c r="CK37" s="317"/>
      <c r="CL37" s="317"/>
      <c r="CM37" s="317"/>
      <c r="CN37" s="317"/>
      <c r="CO37" s="317"/>
      <c r="CP37" s="317"/>
      <c r="CQ37" s="317"/>
      <c r="CR37" s="317"/>
      <c r="CS37" s="317"/>
      <c r="CT37" s="317"/>
      <c r="CU37" s="317"/>
      <c r="CV37" s="317"/>
      <c r="CW37" s="317"/>
      <c r="CX37" s="317"/>
      <c r="CY37" s="317"/>
      <c r="CZ37" s="317"/>
      <c r="DA37" s="317"/>
      <c r="DB37" s="317"/>
      <c r="DC37" s="317"/>
      <c r="DD37" s="317"/>
      <c r="DE37" s="317"/>
      <c r="DF37" s="317"/>
      <c r="DG37" s="317"/>
      <c r="DH37" s="317"/>
      <c r="DI37" s="317"/>
      <c r="DJ37" s="317"/>
      <c r="DK37" s="317"/>
      <c r="DL37" s="317"/>
      <c r="DM37" s="317"/>
      <c r="DN37" s="317"/>
      <c r="DO37" s="317"/>
      <c r="DP37" s="317"/>
      <c r="DQ37" s="317"/>
      <c r="DR37" s="317"/>
      <c r="DS37" s="317"/>
      <c r="DT37" s="317"/>
      <c r="DU37" s="317"/>
      <c r="DV37" s="317"/>
      <c r="DW37" s="317"/>
      <c r="DX37" s="317"/>
      <c r="DY37" s="317"/>
      <c r="DZ37" s="317"/>
      <c r="EA37" s="317"/>
      <c r="EB37" s="317"/>
      <c r="EC37" s="317"/>
      <c r="ED37" s="317"/>
      <c r="EE37" s="317"/>
      <c r="EF37" s="317"/>
      <c r="EG37" s="317"/>
      <c r="EH37" s="317"/>
      <c r="EI37" s="317"/>
      <c r="EJ37" s="317"/>
      <c r="EK37" s="317"/>
      <c r="EL37" s="317"/>
      <c r="EM37" s="317"/>
      <c r="EN37" s="317"/>
      <c r="EO37" s="317"/>
      <c r="EP37" s="317"/>
      <c r="EQ37" s="317"/>
      <c r="ER37" s="317"/>
      <c r="ES37" s="317"/>
      <c r="ET37" s="317"/>
      <c r="EU37" s="317"/>
      <c r="EV37" s="317"/>
      <c r="EW37" s="317"/>
      <c r="EX37" s="317"/>
      <c r="EY37" s="317"/>
      <c r="EZ37" s="317"/>
      <c r="FA37" s="317"/>
      <c r="FB37" s="317"/>
      <c r="FC37" s="317"/>
      <c r="FD37" s="317"/>
      <c r="FE37" s="317"/>
      <c r="FF37" s="317"/>
      <c r="FG37" s="317"/>
      <c r="FH37" s="317"/>
      <c r="FI37" s="317"/>
      <c r="FJ37" s="317"/>
      <c r="FK37" s="317"/>
      <c r="FL37" s="317"/>
      <c r="FM37" s="317"/>
      <c r="FN37" s="317"/>
      <c r="FO37" s="317"/>
      <c r="FP37" s="317"/>
      <c r="FQ37" s="317"/>
      <c r="FR37" s="317"/>
      <c r="FS37" s="317"/>
      <c r="FT37" s="317"/>
      <c r="FU37" s="317"/>
      <c r="FV37" s="317"/>
      <c r="FW37" s="317"/>
      <c r="FX37" s="317"/>
      <c r="FY37" s="317"/>
      <c r="FZ37" s="317"/>
      <c r="GA37" s="317"/>
      <c r="GB37" s="317"/>
      <c r="GC37" s="317"/>
      <c r="GD37" s="317"/>
      <c r="GE37" s="317"/>
      <c r="GF37" s="317"/>
      <c r="GG37" s="317"/>
      <c r="GH37" s="317"/>
      <c r="GI37" s="317"/>
      <c r="GJ37" s="317"/>
      <c r="GK37" s="317"/>
      <c r="GL37" s="317"/>
      <c r="GM37" s="317"/>
      <c r="GN37" s="317"/>
      <c r="GO37" s="317"/>
      <c r="GP37" s="317"/>
      <c r="GQ37" s="317"/>
      <c r="GR37" s="317"/>
      <c r="GS37" s="317"/>
      <c r="GT37" s="317"/>
      <c r="GU37" s="317"/>
      <c r="GV37" s="317"/>
      <c r="GW37" s="317"/>
      <c r="GX37" s="317"/>
      <c r="GY37" s="317"/>
      <c r="GZ37" s="317"/>
      <c r="HA37" s="317"/>
      <c r="HB37" s="317"/>
      <c r="HC37" s="317"/>
      <c r="HD37" s="317"/>
      <c r="HE37" s="317"/>
      <c r="HF37" s="317"/>
      <c r="HG37" s="317"/>
      <c r="HH37" s="317"/>
      <c r="HI37" s="317"/>
      <c r="HJ37" s="317"/>
      <c r="HK37" s="317"/>
      <c r="HL37" s="317"/>
      <c r="HM37" s="317"/>
      <c r="HN37" s="317"/>
      <c r="HO37" s="317"/>
      <c r="HP37" s="317"/>
      <c r="HQ37" s="317"/>
      <c r="HR37" s="317"/>
      <c r="HS37" s="317"/>
      <c r="HT37" s="317"/>
      <c r="HU37" s="317"/>
      <c r="HV37" s="317"/>
      <c r="HW37" s="317"/>
      <c r="HX37" s="317"/>
      <c r="HY37" s="317"/>
      <c r="HZ37" s="317"/>
      <c r="IA37" s="317"/>
      <c r="IB37" s="317"/>
      <c r="IC37" s="317"/>
      <c r="ID37" s="317"/>
      <c r="IE37" s="317"/>
      <c r="IF37" s="317"/>
      <c r="IG37" s="317"/>
      <c r="IH37" s="317"/>
      <c r="II37" s="317"/>
      <c r="IJ37" s="317"/>
      <c r="IK37" s="317"/>
      <c r="IL37" s="317"/>
      <c r="IM37" s="317"/>
      <c r="IN37" s="317"/>
      <c r="IO37" s="317"/>
      <c r="IP37" s="317"/>
      <c r="IQ37" s="317"/>
      <c r="IR37" s="317"/>
    </row>
    <row r="38" spans="1:252" s="328" customFormat="1">
      <c r="A38" s="318"/>
      <c r="B38" s="329"/>
      <c r="C38" s="325"/>
      <c r="D38" s="326"/>
      <c r="E38" s="326"/>
      <c r="F38" s="326"/>
      <c r="G38" s="326"/>
      <c r="H38" s="326"/>
      <c r="I38" s="318"/>
      <c r="J38" s="318"/>
      <c r="K38" s="318"/>
      <c r="L38" s="327"/>
      <c r="M38" s="327"/>
      <c r="N38" s="327"/>
      <c r="O38" s="327"/>
      <c r="P38" s="327"/>
      <c r="Q38" s="327"/>
      <c r="R38" s="327"/>
      <c r="S38" s="327"/>
      <c r="T38" s="327"/>
      <c r="U38" s="327"/>
      <c r="V38" s="327"/>
      <c r="W38" s="327"/>
      <c r="X38" s="327"/>
      <c r="Y38" s="327"/>
      <c r="Z38" s="327"/>
      <c r="AA38" s="327"/>
      <c r="AB38" s="327"/>
      <c r="AC38" s="327"/>
      <c r="AD38" s="327"/>
      <c r="AE38" s="327"/>
      <c r="AF38" s="327"/>
      <c r="AG38" s="327"/>
      <c r="AH38" s="327"/>
      <c r="AI38" s="327"/>
      <c r="AJ38" s="327"/>
      <c r="AK38" s="327"/>
      <c r="AL38" s="327"/>
      <c r="AM38" s="327"/>
      <c r="AN38" s="327"/>
      <c r="AO38" s="327"/>
      <c r="AP38" s="327"/>
      <c r="AQ38" s="327"/>
      <c r="AR38" s="327"/>
      <c r="AS38" s="327"/>
      <c r="AT38" s="327"/>
      <c r="AU38" s="327"/>
      <c r="AV38" s="327"/>
      <c r="AW38" s="327"/>
      <c r="AX38" s="327"/>
      <c r="AY38" s="327"/>
      <c r="AZ38" s="327"/>
      <c r="BA38" s="327"/>
      <c r="BB38" s="327"/>
      <c r="BC38" s="327"/>
      <c r="BD38" s="327"/>
      <c r="BE38" s="327"/>
      <c r="BF38" s="327"/>
      <c r="BG38" s="327"/>
      <c r="BH38" s="327"/>
      <c r="BI38" s="327"/>
      <c r="BJ38" s="327"/>
      <c r="BK38" s="327"/>
      <c r="BL38" s="327"/>
      <c r="BM38" s="327"/>
      <c r="BN38" s="327"/>
      <c r="BO38" s="327"/>
      <c r="BP38" s="327"/>
      <c r="BQ38" s="327"/>
      <c r="BR38" s="327"/>
      <c r="BS38" s="327"/>
      <c r="BT38" s="327"/>
      <c r="BU38" s="327"/>
      <c r="BV38" s="327"/>
      <c r="BW38" s="327"/>
      <c r="BX38" s="327"/>
      <c r="BY38" s="327"/>
      <c r="BZ38" s="327"/>
      <c r="CA38" s="327"/>
      <c r="CB38" s="327"/>
      <c r="CC38" s="327"/>
      <c r="CD38" s="327"/>
      <c r="CE38" s="327"/>
      <c r="CF38" s="327"/>
      <c r="CG38" s="327"/>
      <c r="CH38" s="327"/>
      <c r="CI38" s="327"/>
      <c r="CJ38" s="327"/>
      <c r="CK38" s="327"/>
      <c r="CL38" s="327"/>
      <c r="CM38" s="327"/>
      <c r="CN38" s="327"/>
      <c r="CO38" s="327"/>
      <c r="CP38" s="327"/>
      <c r="CQ38" s="327"/>
      <c r="CR38" s="327"/>
      <c r="CS38" s="327"/>
      <c r="CT38" s="327"/>
      <c r="CU38" s="327"/>
      <c r="CV38" s="327"/>
      <c r="CW38" s="327"/>
      <c r="CX38" s="327"/>
      <c r="CY38" s="327"/>
      <c r="CZ38" s="327"/>
      <c r="DA38" s="327"/>
      <c r="DB38" s="327"/>
      <c r="DC38" s="327"/>
      <c r="DD38" s="327"/>
      <c r="DE38" s="327"/>
      <c r="DF38" s="327"/>
      <c r="DG38" s="327"/>
      <c r="DH38" s="327"/>
      <c r="DI38" s="327"/>
      <c r="DJ38" s="327"/>
      <c r="DK38" s="327"/>
      <c r="DL38" s="327"/>
      <c r="DM38" s="327"/>
      <c r="DN38" s="327"/>
      <c r="DO38" s="327"/>
      <c r="DP38" s="327"/>
      <c r="DQ38" s="327"/>
      <c r="DR38" s="327"/>
      <c r="DS38" s="327"/>
      <c r="DT38" s="327"/>
      <c r="DU38" s="327"/>
      <c r="DV38" s="327"/>
      <c r="DW38" s="327"/>
      <c r="DX38" s="327"/>
      <c r="DY38" s="327"/>
      <c r="DZ38" s="327"/>
      <c r="EA38" s="327"/>
      <c r="EB38" s="327"/>
      <c r="EC38" s="327"/>
      <c r="ED38" s="327"/>
      <c r="EE38" s="327"/>
      <c r="EF38" s="327"/>
      <c r="EG38" s="327"/>
      <c r="EH38" s="327"/>
      <c r="EI38" s="327"/>
      <c r="EJ38" s="327"/>
      <c r="EK38" s="327"/>
      <c r="EL38" s="327"/>
      <c r="EM38" s="327"/>
      <c r="EN38" s="327"/>
      <c r="EO38" s="327"/>
      <c r="EP38" s="327"/>
      <c r="EQ38" s="327"/>
      <c r="ER38" s="327"/>
      <c r="ES38" s="327"/>
      <c r="ET38" s="327"/>
      <c r="EU38" s="327"/>
      <c r="EV38" s="327"/>
      <c r="EW38" s="327"/>
      <c r="EX38" s="327"/>
      <c r="EY38" s="327"/>
      <c r="EZ38" s="327"/>
      <c r="FA38" s="327"/>
      <c r="FB38" s="327"/>
      <c r="FC38" s="327"/>
      <c r="FD38" s="327"/>
      <c r="FE38" s="327"/>
      <c r="FF38" s="327"/>
      <c r="FG38" s="327"/>
      <c r="FH38" s="327"/>
      <c r="FI38" s="327"/>
      <c r="FJ38" s="327"/>
      <c r="FK38" s="327"/>
      <c r="FL38" s="327"/>
      <c r="FM38" s="327"/>
      <c r="FN38" s="327"/>
      <c r="FO38" s="327"/>
      <c r="FP38" s="327"/>
      <c r="FQ38" s="327"/>
      <c r="FR38" s="327"/>
      <c r="FS38" s="327"/>
      <c r="FT38" s="327"/>
      <c r="FU38" s="327"/>
      <c r="FV38" s="327"/>
      <c r="FW38" s="327"/>
      <c r="FX38" s="327"/>
      <c r="FY38" s="327"/>
      <c r="FZ38" s="327"/>
      <c r="GA38" s="327"/>
      <c r="GB38" s="327"/>
      <c r="GC38" s="327"/>
      <c r="GD38" s="327"/>
      <c r="GE38" s="327"/>
      <c r="GF38" s="327"/>
      <c r="GG38" s="327"/>
      <c r="GH38" s="327"/>
      <c r="GI38" s="327"/>
      <c r="GJ38" s="327"/>
      <c r="GK38" s="327"/>
      <c r="GL38" s="327"/>
      <c r="GM38" s="327"/>
      <c r="GN38" s="327"/>
      <c r="GO38" s="327"/>
      <c r="GP38" s="327"/>
      <c r="GQ38" s="327"/>
      <c r="GR38" s="327"/>
      <c r="GS38" s="327"/>
      <c r="GT38" s="327"/>
      <c r="GU38" s="327"/>
      <c r="GV38" s="327"/>
      <c r="GW38" s="327"/>
      <c r="GX38" s="327"/>
      <c r="GY38" s="327"/>
      <c r="GZ38" s="327"/>
      <c r="HA38" s="327"/>
      <c r="HB38" s="327"/>
      <c r="HC38" s="327"/>
      <c r="HD38" s="327"/>
      <c r="HE38" s="327"/>
      <c r="HF38" s="327"/>
      <c r="HG38" s="327"/>
      <c r="HH38" s="327"/>
      <c r="HI38" s="327"/>
      <c r="HJ38" s="327"/>
      <c r="HK38" s="327"/>
      <c r="HL38" s="327"/>
      <c r="HM38" s="327"/>
      <c r="HN38" s="327"/>
      <c r="HO38" s="327"/>
      <c r="HP38" s="327"/>
      <c r="HQ38" s="327"/>
      <c r="HR38" s="327"/>
      <c r="HS38" s="327"/>
      <c r="HT38" s="327"/>
      <c r="HU38" s="327"/>
      <c r="HV38" s="327"/>
      <c r="HW38" s="327"/>
      <c r="HX38" s="327"/>
      <c r="HY38" s="327"/>
      <c r="HZ38" s="327"/>
      <c r="IA38" s="327"/>
      <c r="IB38" s="327"/>
      <c r="IC38" s="327"/>
      <c r="ID38" s="327"/>
      <c r="IE38" s="327"/>
      <c r="IF38" s="327"/>
      <c r="IG38" s="327"/>
      <c r="IH38" s="327"/>
      <c r="II38" s="327"/>
      <c r="IJ38" s="327"/>
      <c r="IK38" s="327"/>
      <c r="IL38" s="327"/>
      <c r="IM38" s="327"/>
      <c r="IN38" s="327"/>
      <c r="IO38" s="327"/>
      <c r="IP38" s="327"/>
      <c r="IQ38" s="327"/>
      <c r="IR38" s="327"/>
    </row>
    <row r="39" spans="1:252" ht="14.5">
      <c r="A39" s="296"/>
      <c r="B39" s="296"/>
      <c r="C39" s="296"/>
      <c r="D39" s="323"/>
      <c r="E39" s="323"/>
      <c r="F39" s="323"/>
      <c r="G39" s="323"/>
      <c r="H39" s="323"/>
      <c r="I39" s="296"/>
      <c r="J39" s="296"/>
      <c r="K39" s="317"/>
      <c r="L39" s="317"/>
      <c r="M39" s="317"/>
      <c r="N39" s="317"/>
      <c r="O39" s="317"/>
      <c r="P39" s="317"/>
      <c r="Q39" s="317"/>
      <c r="R39" s="317"/>
      <c r="S39" s="317"/>
      <c r="T39" s="317"/>
      <c r="U39" s="317"/>
      <c r="V39" s="317"/>
      <c r="W39" s="317"/>
      <c r="X39" s="317"/>
      <c r="Y39" s="317"/>
      <c r="Z39" s="317"/>
      <c r="AA39" s="317"/>
      <c r="AB39" s="317"/>
      <c r="AC39" s="317"/>
      <c r="AD39" s="317"/>
      <c r="AE39" s="317"/>
      <c r="AF39" s="317"/>
      <c r="AG39" s="317"/>
      <c r="AH39" s="317"/>
      <c r="AI39" s="317"/>
      <c r="AJ39" s="317"/>
      <c r="AK39" s="317"/>
      <c r="AL39" s="317"/>
      <c r="AM39" s="317"/>
      <c r="AN39" s="317"/>
      <c r="AO39" s="317"/>
      <c r="AP39" s="317"/>
      <c r="AQ39" s="317"/>
      <c r="AR39" s="317"/>
      <c r="AS39" s="317"/>
      <c r="AT39" s="317"/>
      <c r="AU39" s="317"/>
      <c r="AV39" s="317"/>
      <c r="AW39" s="317"/>
      <c r="AX39" s="317"/>
      <c r="AY39" s="317"/>
      <c r="AZ39" s="317"/>
      <c r="BA39" s="317"/>
      <c r="BB39" s="317"/>
      <c r="BC39" s="317"/>
      <c r="BD39" s="317"/>
      <c r="BE39" s="317"/>
      <c r="BF39" s="317"/>
      <c r="BG39" s="317"/>
      <c r="BH39" s="317"/>
      <c r="BI39" s="317"/>
      <c r="BJ39" s="317"/>
      <c r="BK39" s="317"/>
      <c r="BL39" s="317"/>
      <c r="BM39" s="317"/>
      <c r="BN39" s="317"/>
      <c r="BO39" s="317"/>
      <c r="BP39" s="317"/>
      <c r="BQ39" s="317"/>
      <c r="BR39" s="317"/>
      <c r="BS39" s="317"/>
      <c r="BT39" s="317"/>
      <c r="BU39" s="317"/>
      <c r="BV39" s="317"/>
      <c r="BW39" s="317"/>
      <c r="BX39" s="317"/>
      <c r="BY39" s="317"/>
      <c r="BZ39" s="317"/>
      <c r="CA39" s="317"/>
      <c r="CB39" s="317"/>
      <c r="CC39" s="317"/>
      <c r="CD39" s="317"/>
      <c r="CE39" s="317"/>
      <c r="CF39" s="317"/>
      <c r="CG39" s="317"/>
      <c r="CH39" s="317"/>
      <c r="CI39" s="317"/>
      <c r="CJ39" s="317"/>
      <c r="CK39" s="317"/>
      <c r="CL39" s="317"/>
      <c r="CM39" s="317"/>
      <c r="CN39" s="317"/>
      <c r="CO39" s="317"/>
      <c r="CP39" s="317"/>
      <c r="CQ39" s="317"/>
      <c r="CR39" s="317"/>
      <c r="CS39" s="317"/>
      <c r="CT39" s="317"/>
      <c r="CU39" s="317"/>
      <c r="CV39" s="317"/>
      <c r="CW39" s="317"/>
      <c r="CX39" s="317"/>
      <c r="CY39" s="317"/>
      <c r="CZ39" s="317"/>
      <c r="DA39" s="317"/>
      <c r="DB39" s="317"/>
      <c r="DC39" s="317"/>
      <c r="DD39" s="317"/>
      <c r="DE39" s="317"/>
      <c r="DF39" s="317"/>
      <c r="DG39" s="317"/>
      <c r="DH39" s="317"/>
      <c r="DI39" s="317"/>
      <c r="DJ39" s="317"/>
      <c r="DK39" s="317"/>
      <c r="DL39" s="317"/>
      <c r="DM39" s="317"/>
      <c r="DN39" s="317"/>
      <c r="DO39" s="317"/>
      <c r="DP39" s="317"/>
      <c r="DQ39" s="317"/>
      <c r="DR39" s="317"/>
      <c r="DS39" s="317"/>
      <c r="DT39" s="317"/>
      <c r="DU39" s="317"/>
      <c r="DV39" s="317"/>
      <c r="DW39" s="317"/>
      <c r="DX39" s="317"/>
      <c r="DY39" s="317"/>
      <c r="DZ39" s="317"/>
      <c r="EA39" s="317"/>
      <c r="EB39" s="317"/>
      <c r="EC39" s="317"/>
      <c r="ED39" s="317"/>
      <c r="EE39" s="317"/>
      <c r="EF39" s="317"/>
      <c r="EG39" s="317"/>
      <c r="EH39" s="317"/>
      <c r="EI39" s="317"/>
      <c r="EJ39" s="317"/>
      <c r="EK39" s="317"/>
      <c r="EL39" s="317"/>
      <c r="EM39" s="317"/>
      <c r="EN39" s="317"/>
      <c r="EO39" s="317"/>
      <c r="EP39" s="317"/>
      <c r="EQ39" s="317"/>
      <c r="ER39" s="317"/>
      <c r="ES39" s="317"/>
      <c r="ET39" s="317"/>
      <c r="EU39" s="317"/>
      <c r="EV39" s="317"/>
      <c r="EW39" s="317"/>
      <c r="EX39" s="317"/>
      <c r="EY39" s="317"/>
      <c r="EZ39" s="317"/>
      <c r="FA39" s="317"/>
      <c r="FB39" s="317"/>
      <c r="FC39" s="317"/>
      <c r="FD39" s="317"/>
      <c r="FE39" s="317"/>
      <c r="FF39" s="317"/>
      <c r="FG39" s="317"/>
      <c r="FH39" s="317"/>
      <c r="FI39" s="317"/>
      <c r="FJ39" s="317"/>
      <c r="FK39" s="317"/>
      <c r="FL39" s="317"/>
      <c r="FM39" s="317"/>
      <c r="FN39" s="317"/>
      <c r="FO39" s="317"/>
      <c r="FP39" s="317"/>
      <c r="FQ39" s="317"/>
      <c r="FR39" s="317"/>
      <c r="FS39" s="317"/>
      <c r="FT39" s="317"/>
      <c r="FU39" s="317"/>
      <c r="FV39" s="317"/>
      <c r="FW39" s="317"/>
      <c r="FX39" s="317"/>
      <c r="FY39" s="317"/>
      <c r="FZ39" s="317"/>
      <c r="GA39" s="317"/>
      <c r="GB39" s="317"/>
      <c r="GC39" s="317"/>
      <c r="GD39" s="317"/>
      <c r="GE39" s="317"/>
      <c r="GF39" s="317"/>
      <c r="GG39" s="317"/>
      <c r="GH39" s="317"/>
      <c r="GI39" s="317"/>
      <c r="GJ39" s="317"/>
      <c r="GK39" s="317"/>
      <c r="GL39" s="317"/>
      <c r="GM39" s="317"/>
      <c r="GN39" s="317"/>
      <c r="GO39" s="317"/>
      <c r="GP39" s="317"/>
      <c r="GQ39" s="317"/>
      <c r="GR39" s="317"/>
      <c r="GS39" s="317"/>
      <c r="GT39" s="317"/>
      <c r="GU39" s="317"/>
      <c r="GV39" s="317"/>
      <c r="GW39" s="317"/>
      <c r="GX39" s="317"/>
      <c r="GY39" s="317"/>
      <c r="GZ39" s="317"/>
      <c r="HA39" s="317"/>
      <c r="HB39" s="317"/>
      <c r="HC39" s="317"/>
      <c r="HD39" s="317"/>
      <c r="HE39" s="317"/>
      <c r="HF39" s="317"/>
      <c r="HG39" s="317"/>
      <c r="HH39" s="317"/>
      <c r="HI39" s="317"/>
      <c r="HJ39" s="317"/>
      <c r="HK39" s="317"/>
      <c r="HL39" s="317"/>
      <c r="HM39" s="317"/>
      <c r="HN39" s="317"/>
      <c r="HO39" s="317"/>
      <c r="HP39" s="317"/>
      <c r="HQ39" s="317"/>
      <c r="HR39" s="317"/>
      <c r="HS39" s="317"/>
      <c r="HT39" s="317"/>
      <c r="HU39" s="317"/>
      <c r="HV39" s="317"/>
      <c r="HW39" s="317"/>
      <c r="HX39" s="317"/>
      <c r="HY39" s="317"/>
      <c r="HZ39" s="317"/>
      <c r="IA39" s="317"/>
      <c r="IB39" s="317"/>
      <c r="IC39" s="317"/>
      <c r="ID39" s="317"/>
      <c r="IE39" s="317"/>
      <c r="IF39" s="317"/>
      <c r="IG39" s="317"/>
      <c r="IH39" s="317"/>
      <c r="II39" s="317"/>
      <c r="IJ39" s="317"/>
      <c r="IK39" s="317"/>
      <c r="IL39" s="317"/>
      <c r="IM39" s="317"/>
      <c r="IN39" s="317"/>
      <c r="IO39" s="317"/>
      <c r="IP39" s="317"/>
      <c r="IQ39" s="317"/>
      <c r="IR39" s="317"/>
    </row>
    <row r="40" spans="1:252" ht="14.5">
      <c r="A40" s="296"/>
      <c r="C40" s="296"/>
      <c r="D40" s="323"/>
      <c r="E40" s="323"/>
      <c r="F40" s="323"/>
      <c r="G40" s="323"/>
      <c r="H40" s="323"/>
      <c r="I40" s="296"/>
      <c r="J40" s="296"/>
      <c r="K40" s="317"/>
      <c r="L40" s="317"/>
      <c r="M40" s="317"/>
      <c r="N40" s="317"/>
      <c r="O40" s="317"/>
      <c r="P40" s="317"/>
      <c r="Q40" s="317"/>
      <c r="R40" s="317"/>
      <c r="S40" s="317"/>
      <c r="T40" s="317"/>
      <c r="U40" s="317"/>
      <c r="V40" s="317"/>
      <c r="W40" s="317"/>
      <c r="X40" s="317"/>
      <c r="Y40" s="317"/>
      <c r="Z40" s="317"/>
      <c r="AA40" s="317"/>
      <c r="AB40" s="317"/>
      <c r="AC40" s="317"/>
      <c r="AD40" s="317"/>
      <c r="AE40" s="317"/>
      <c r="AF40" s="317"/>
      <c r="AG40" s="317"/>
      <c r="AH40" s="317"/>
      <c r="AI40" s="317"/>
      <c r="AJ40" s="317"/>
      <c r="AK40" s="317"/>
      <c r="AL40" s="317"/>
      <c r="AM40" s="317"/>
      <c r="AN40" s="317"/>
      <c r="AO40" s="317"/>
      <c r="AP40" s="317"/>
      <c r="AQ40" s="317"/>
      <c r="AR40" s="317"/>
      <c r="AS40" s="317"/>
      <c r="AT40" s="317"/>
      <c r="AU40" s="317"/>
      <c r="AV40" s="317"/>
      <c r="AW40" s="317"/>
      <c r="AX40" s="317"/>
      <c r="AY40" s="317"/>
      <c r="AZ40" s="317"/>
      <c r="BA40" s="317"/>
      <c r="BB40" s="317"/>
      <c r="BC40" s="317"/>
      <c r="BD40" s="317"/>
      <c r="BE40" s="317"/>
      <c r="BF40" s="317"/>
      <c r="BG40" s="317"/>
      <c r="BH40" s="317"/>
      <c r="BI40" s="317"/>
      <c r="BJ40" s="317"/>
      <c r="BK40" s="317"/>
      <c r="BL40" s="317"/>
      <c r="BM40" s="317"/>
      <c r="BN40" s="317"/>
      <c r="BO40" s="317"/>
      <c r="BP40" s="317"/>
      <c r="BQ40" s="317"/>
      <c r="BR40" s="317"/>
      <c r="BS40" s="317"/>
      <c r="BT40" s="317"/>
      <c r="BU40" s="317"/>
      <c r="BV40" s="317"/>
      <c r="BW40" s="317"/>
      <c r="BX40" s="317"/>
      <c r="BY40" s="317"/>
      <c r="BZ40" s="317"/>
      <c r="CA40" s="317"/>
      <c r="CB40" s="317"/>
      <c r="CC40" s="317"/>
      <c r="CD40" s="317"/>
      <c r="CE40" s="317"/>
      <c r="CF40" s="317"/>
      <c r="CG40" s="317"/>
      <c r="CH40" s="317"/>
      <c r="CI40" s="317"/>
      <c r="CJ40" s="317"/>
      <c r="CK40" s="317"/>
      <c r="CL40" s="317"/>
      <c r="CM40" s="317"/>
      <c r="CN40" s="317"/>
      <c r="CO40" s="317"/>
      <c r="CP40" s="317"/>
      <c r="CQ40" s="317"/>
      <c r="CR40" s="317"/>
      <c r="CS40" s="317"/>
      <c r="CT40" s="317"/>
      <c r="CU40" s="317"/>
      <c r="CV40" s="317"/>
      <c r="CW40" s="317"/>
      <c r="CX40" s="317"/>
      <c r="CY40" s="317"/>
      <c r="CZ40" s="317"/>
      <c r="DA40" s="317"/>
      <c r="DB40" s="317"/>
      <c r="DC40" s="317"/>
      <c r="DD40" s="317"/>
      <c r="DE40" s="317"/>
      <c r="DF40" s="317"/>
      <c r="DG40" s="317"/>
      <c r="DH40" s="317"/>
      <c r="DI40" s="317"/>
      <c r="DJ40" s="317"/>
      <c r="DK40" s="317"/>
      <c r="DL40" s="317"/>
      <c r="DM40" s="317"/>
      <c r="DN40" s="317"/>
      <c r="DO40" s="317"/>
      <c r="DP40" s="317"/>
      <c r="DQ40" s="317"/>
      <c r="DR40" s="317"/>
      <c r="DS40" s="317"/>
      <c r="DT40" s="317"/>
      <c r="DU40" s="317"/>
      <c r="DV40" s="317"/>
      <c r="DW40" s="317"/>
      <c r="DX40" s="317"/>
      <c r="DY40" s="317"/>
      <c r="DZ40" s="317"/>
      <c r="EA40" s="317"/>
      <c r="EB40" s="317"/>
      <c r="EC40" s="317"/>
      <c r="ED40" s="317"/>
      <c r="EE40" s="317"/>
      <c r="EF40" s="317"/>
      <c r="EG40" s="317"/>
      <c r="EH40" s="317"/>
      <c r="EI40" s="317"/>
      <c r="EJ40" s="317"/>
      <c r="EK40" s="317"/>
      <c r="EL40" s="317"/>
      <c r="EM40" s="317"/>
      <c r="EN40" s="317"/>
      <c r="EO40" s="317"/>
      <c r="EP40" s="317"/>
      <c r="EQ40" s="317"/>
      <c r="ER40" s="317"/>
      <c r="ES40" s="317"/>
      <c r="ET40" s="317"/>
      <c r="EU40" s="317"/>
      <c r="EV40" s="317"/>
      <c r="EW40" s="317"/>
      <c r="EX40" s="317"/>
      <c r="EY40" s="317"/>
      <c r="EZ40" s="317"/>
      <c r="FA40" s="317"/>
      <c r="FB40" s="317"/>
      <c r="FC40" s="317"/>
      <c r="FD40" s="317"/>
      <c r="FE40" s="317"/>
      <c r="FF40" s="317"/>
      <c r="FG40" s="317"/>
      <c r="FH40" s="317"/>
      <c r="FI40" s="317"/>
      <c r="FJ40" s="317"/>
      <c r="FK40" s="317"/>
      <c r="FL40" s="317"/>
      <c r="FM40" s="317"/>
      <c r="FN40" s="317"/>
      <c r="FO40" s="317"/>
      <c r="FP40" s="317"/>
      <c r="FQ40" s="317"/>
      <c r="FR40" s="317"/>
      <c r="FS40" s="317"/>
      <c r="FT40" s="317"/>
      <c r="FU40" s="317"/>
      <c r="FV40" s="317"/>
      <c r="FW40" s="317"/>
      <c r="FX40" s="317"/>
      <c r="FY40" s="317"/>
      <c r="FZ40" s="317"/>
      <c r="GA40" s="317"/>
      <c r="GB40" s="317"/>
      <c r="GC40" s="317"/>
      <c r="GD40" s="317"/>
      <c r="GE40" s="317"/>
      <c r="GF40" s="317"/>
      <c r="GG40" s="317"/>
      <c r="GH40" s="317"/>
      <c r="GI40" s="317"/>
      <c r="GJ40" s="317"/>
      <c r="GK40" s="317"/>
      <c r="GL40" s="317"/>
      <c r="GM40" s="317"/>
      <c r="GN40" s="317"/>
      <c r="GO40" s="317"/>
      <c r="GP40" s="317"/>
      <c r="GQ40" s="317"/>
      <c r="GR40" s="317"/>
      <c r="GS40" s="317"/>
      <c r="GT40" s="317"/>
      <c r="GU40" s="317"/>
      <c r="GV40" s="317"/>
      <c r="GW40" s="317"/>
      <c r="GX40" s="317"/>
      <c r="GY40" s="317"/>
      <c r="GZ40" s="317"/>
      <c r="HA40" s="317"/>
      <c r="HB40" s="317"/>
      <c r="HC40" s="317"/>
      <c r="HD40" s="317"/>
      <c r="HE40" s="317"/>
      <c r="HF40" s="317"/>
      <c r="HG40" s="317"/>
      <c r="HH40" s="317"/>
      <c r="HI40" s="317"/>
      <c r="HJ40" s="317"/>
      <c r="HK40" s="317"/>
      <c r="HL40" s="317"/>
      <c r="HM40" s="317"/>
      <c r="HN40" s="317"/>
      <c r="HO40" s="317"/>
      <c r="HP40" s="317"/>
      <c r="HQ40" s="317"/>
      <c r="HR40" s="317"/>
      <c r="HS40" s="317"/>
      <c r="HT40" s="317"/>
      <c r="HU40" s="317"/>
      <c r="HV40" s="317"/>
      <c r="HW40" s="317"/>
      <c r="HX40" s="317"/>
      <c r="HY40" s="317"/>
      <c r="HZ40" s="317"/>
      <c r="IA40" s="317"/>
      <c r="IB40" s="317"/>
      <c r="IC40" s="317"/>
      <c r="ID40" s="317"/>
      <c r="IE40" s="317"/>
      <c r="IF40" s="317"/>
      <c r="IG40" s="317"/>
      <c r="IH40" s="317"/>
      <c r="II40" s="317"/>
      <c r="IJ40" s="317"/>
      <c r="IK40" s="317"/>
      <c r="IL40" s="317"/>
      <c r="IM40" s="317"/>
      <c r="IN40" s="317"/>
      <c r="IO40" s="317"/>
      <c r="IP40" s="317"/>
      <c r="IQ40" s="317"/>
      <c r="IR40" s="317"/>
    </row>
    <row r="41" spans="1:252" ht="14.5">
      <c r="A41" s="296"/>
      <c r="C41" s="296"/>
      <c r="D41" s="323"/>
      <c r="E41" s="323"/>
      <c r="F41" s="323"/>
      <c r="G41" s="323"/>
      <c r="H41" s="323"/>
      <c r="I41" s="296"/>
      <c r="J41" s="296"/>
      <c r="K41" s="317"/>
      <c r="L41" s="317"/>
      <c r="M41" s="317"/>
      <c r="N41" s="317"/>
      <c r="O41" s="317"/>
      <c r="P41" s="317"/>
      <c r="Q41" s="317"/>
      <c r="R41" s="317"/>
      <c r="S41" s="317"/>
      <c r="T41" s="317"/>
      <c r="U41" s="317"/>
      <c r="V41" s="317"/>
      <c r="W41" s="317"/>
      <c r="X41" s="317"/>
      <c r="Y41" s="317"/>
      <c r="Z41" s="317"/>
      <c r="AA41" s="317"/>
      <c r="AB41" s="317"/>
      <c r="AC41" s="317"/>
      <c r="AD41" s="317"/>
      <c r="AE41" s="317"/>
      <c r="AF41" s="317"/>
      <c r="AG41" s="317"/>
      <c r="AH41" s="317"/>
      <c r="AI41" s="317"/>
      <c r="AJ41" s="317"/>
      <c r="AK41" s="317"/>
      <c r="AL41" s="317"/>
      <c r="AM41" s="317"/>
      <c r="AN41" s="317"/>
      <c r="AO41" s="317"/>
      <c r="AP41" s="317"/>
      <c r="AQ41" s="317"/>
      <c r="AR41" s="317"/>
      <c r="AS41" s="317"/>
      <c r="AT41" s="317"/>
      <c r="AU41" s="317"/>
      <c r="AV41" s="317"/>
      <c r="AW41" s="317"/>
      <c r="AX41" s="317"/>
      <c r="AY41" s="317"/>
      <c r="AZ41" s="317"/>
      <c r="BA41" s="317"/>
      <c r="BB41" s="317"/>
      <c r="BC41" s="317"/>
      <c r="BD41" s="317"/>
      <c r="BE41" s="317"/>
      <c r="BF41" s="317"/>
      <c r="BG41" s="317"/>
      <c r="BH41" s="317"/>
      <c r="BI41" s="317"/>
      <c r="BJ41" s="317"/>
      <c r="BK41" s="317"/>
      <c r="BL41" s="317"/>
      <c r="BM41" s="317"/>
      <c r="BN41" s="317"/>
      <c r="BO41" s="317"/>
      <c r="BP41" s="317"/>
      <c r="BQ41" s="317"/>
      <c r="BR41" s="317"/>
      <c r="BS41" s="317"/>
      <c r="BT41" s="317"/>
      <c r="BU41" s="317"/>
      <c r="BV41" s="317"/>
      <c r="BW41" s="317"/>
      <c r="BX41" s="317"/>
      <c r="BY41" s="317"/>
      <c r="BZ41" s="317"/>
      <c r="CA41" s="317"/>
      <c r="CB41" s="317"/>
      <c r="CC41" s="317"/>
      <c r="CD41" s="317"/>
      <c r="CE41" s="317"/>
      <c r="CF41" s="317"/>
      <c r="CG41" s="317"/>
      <c r="CH41" s="317"/>
      <c r="CI41" s="317"/>
      <c r="CJ41" s="317"/>
      <c r="CK41" s="317"/>
      <c r="CL41" s="317"/>
      <c r="CM41" s="317"/>
      <c r="CN41" s="317"/>
      <c r="CO41" s="317"/>
      <c r="CP41" s="317"/>
      <c r="CQ41" s="317"/>
      <c r="CR41" s="317"/>
      <c r="CS41" s="317"/>
      <c r="CT41" s="317"/>
      <c r="CU41" s="317"/>
      <c r="CV41" s="317"/>
      <c r="CW41" s="317"/>
      <c r="CX41" s="317"/>
      <c r="CY41" s="317"/>
      <c r="CZ41" s="317"/>
      <c r="DA41" s="317"/>
      <c r="DB41" s="317"/>
      <c r="DC41" s="317"/>
      <c r="DD41" s="317"/>
      <c r="DE41" s="317"/>
      <c r="DF41" s="317"/>
      <c r="DG41" s="317"/>
      <c r="DH41" s="317"/>
      <c r="DI41" s="317"/>
      <c r="DJ41" s="317"/>
      <c r="DK41" s="317"/>
      <c r="DL41" s="317"/>
      <c r="DM41" s="317"/>
      <c r="DN41" s="317"/>
      <c r="DO41" s="317"/>
      <c r="DP41" s="317"/>
      <c r="DQ41" s="317"/>
      <c r="DR41" s="317"/>
      <c r="DS41" s="317"/>
      <c r="DT41" s="317"/>
      <c r="DU41" s="317"/>
      <c r="DV41" s="317"/>
      <c r="DW41" s="317"/>
      <c r="DX41" s="317"/>
      <c r="DY41" s="317"/>
      <c r="DZ41" s="317"/>
      <c r="EA41" s="317"/>
      <c r="EB41" s="317"/>
      <c r="EC41" s="317"/>
      <c r="ED41" s="317"/>
      <c r="EE41" s="317"/>
      <c r="EF41" s="317"/>
      <c r="EG41" s="317"/>
      <c r="EH41" s="317"/>
      <c r="EI41" s="317"/>
      <c r="EJ41" s="317"/>
      <c r="EK41" s="317"/>
      <c r="EL41" s="317"/>
      <c r="EM41" s="317"/>
      <c r="EN41" s="317"/>
      <c r="EO41" s="317"/>
      <c r="EP41" s="317"/>
      <c r="EQ41" s="317"/>
      <c r="ER41" s="317"/>
      <c r="ES41" s="317"/>
      <c r="ET41" s="317"/>
      <c r="EU41" s="317"/>
      <c r="EV41" s="317"/>
      <c r="EW41" s="317"/>
      <c r="EX41" s="317"/>
      <c r="EY41" s="317"/>
      <c r="EZ41" s="317"/>
      <c r="FA41" s="317"/>
      <c r="FB41" s="317"/>
      <c r="FC41" s="317"/>
      <c r="FD41" s="317"/>
      <c r="FE41" s="317"/>
      <c r="FF41" s="317"/>
      <c r="FG41" s="317"/>
      <c r="FH41" s="317"/>
      <c r="FI41" s="317"/>
      <c r="FJ41" s="317"/>
      <c r="FK41" s="317"/>
      <c r="FL41" s="317"/>
      <c r="FM41" s="317"/>
      <c r="FN41" s="317"/>
      <c r="FO41" s="317"/>
      <c r="FP41" s="317"/>
      <c r="FQ41" s="317"/>
      <c r="FR41" s="317"/>
      <c r="FS41" s="317"/>
      <c r="FT41" s="317"/>
      <c r="FU41" s="317"/>
      <c r="FV41" s="317"/>
      <c r="FW41" s="317"/>
      <c r="FX41" s="317"/>
      <c r="FY41" s="317"/>
      <c r="FZ41" s="317"/>
      <c r="GA41" s="317"/>
      <c r="GB41" s="317"/>
      <c r="GC41" s="317"/>
      <c r="GD41" s="317"/>
      <c r="GE41" s="317"/>
      <c r="GF41" s="317"/>
      <c r="GG41" s="317"/>
      <c r="GH41" s="317"/>
      <c r="GI41" s="317"/>
      <c r="GJ41" s="317"/>
      <c r="GK41" s="317"/>
      <c r="GL41" s="317"/>
      <c r="GM41" s="317"/>
      <c r="GN41" s="317"/>
      <c r="GO41" s="317"/>
      <c r="GP41" s="317"/>
      <c r="GQ41" s="317"/>
      <c r="GR41" s="317"/>
      <c r="GS41" s="317"/>
      <c r="GT41" s="317"/>
      <c r="GU41" s="317"/>
      <c r="GV41" s="317"/>
      <c r="GW41" s="317"/>
      <c r="GX41" s="317"/>
      <c r="GY41" s="317"/>
      <c r="GZ41" s="317"/>
      <c r="HA41" s="317"/>
      <c r="HB41" s="317"/>
      <c r="HC41" s="317"/>
      <c r="HD41" s="317"/>
      <c r="HE41" s="317"/>
      <c r="HF41" s="317"/>
      <c r="HG41" s="317"/>
      <c r="HH41" s="317"/>
      <c r="HI41" s="317"/>
      <c r="HJ41" s="317"/>
      <c r="HK41" s="317"/>
      <c r="HL41" s="317"/>
      <c r="HM41" s="317"/>
      <c r="HN41" s="317"/>
      <c r="HO41" s="317"/>
      <c r="HP41" s="317"/>
      <c r="HQ41" s="317"/>
      <c r="HR41" s="317"/>
      <c r="HS41" s="317"/>
      <c r="HT41" s="317"/>
      <c r="HU41" s="317"/>
      <c r="HV41" s="317"/>
      <c r="HW41" s="317"/>
      <c r="HX41" s="317"/>
      <c r="HY41" s="317"/>
      <c r="HZ41" s="317"/>
      <c r="IA41" s="317"/>
      <c r="IB41" s="317"/>
      <c r="IC41" s="317"/>
      <c r="ID41" s="317"/>
      <c r="IE41" s="317"/>
      <c r="IF41" s="317"/>
      <c r="IG41" s="317"/>
      <c r="IH41" s="317"/>
      <c r="II41" s="317"/>
      <c r="IJ41" s="317"/>
      <c r="IK41" s="317"/>
      <c r="IL41" s="317"/>
      <c r="IM41" s="317"/>
      <c r="IN41" s="317"/>
      <c r="IO41" s="317"/>
      <c r="IP41" s="317"/>
      <c r="IQ41" s="317"/>
      <c r="IR41" s="317"/>
    </row>
    <row r="42" spans="1:252" ht="14.5">
      <c r="A42" s="296"/>
      <c r="B42" s="329"/>
      <c r="C42" s="325"/>
      <c r="D42" s="326"/>
      <c r="E42" s="326"/>
      <c r="F42" s="326"/>
      <c r="G42" s="326"/>
      <c r="H42" s="326"/>
      <c r="I42" s="296"/>
      <c r="J42" s="296"/>
      <c r="K42" s="317"/>
      <c r="L42" s="317"/>
      <c r="M42" s="317"/>
      <c r="N42" s="317"/>
      <c r="O42" s="317"/>
      <c r="P42" s="317"/>
      <c r="Q42" s="317"/>
      <c r="R42" s="317"/>
      <c r="S42" s="317"/>
      <c r="T42" s="317"/>
      <c r="U42" s="317"/>
      <c r="V42" s="317"/>
      <c r="W42" s="317"/>
      <c r="X42" s="317"/>
      <c r="Y42" s="317"/>
      <c r="Z42" s="317"/>
      <c r="AA42" s="317"/>
      <c r="AB42" s="317"/>
      <c r="AC42" s="317"/>
      <c r="AD42" s="317"/>
      <c r="AE42" s="317"/>
      <c r="AF42" s="317"/>
      <c r="AG42" s="317"/>
      <c r="AH42" s="317"/>
      <c r="AI42" s="317"/>
      <c r="AJ42" s="317"/>
      <c r="AK42" s="317"/>
      <c r="AL42" s="317"/>
      <c r="AM42" s="317"/>
      <c r="AN42" s="317"/>
      <c r="AO42" s="317"/>
      <c r="AP42" s="317"/>
      <c r="AQ42" s="317"/>
      <c r="AR42" s="317"/>
      <c r="AS42" s="317"/>
      <c r="AT42" s="317"/>
      <c r="AU42" s="317"/>
      <c r="AV42" s="317"/>
      <c r="AW42" s="317"/>
      <c r="AX42" s="317"/>
      <c r="AY42" s="317"/>
      <c r="AZ42" s="317"/>
      <c r="BA42" s="317"/>
      <c r="BB42" s="317"/>
      <c r="BC42" s="317"/>
      <c r="BD42" s="317"/>
      <c r="BE42" s="317"/>
      <c r="BF42" s="317"/>
      <c r="BG42" s="317"/>
      <c r="BH42" s="317"/>
      <c r="BI42" s="317"/>
      <c r="BJ42" s="317"/>
      <c r="BK42" s="317"/>
      <c r="BL42" s="317"/>
      <c r="BM42" s="317"/>
      <c r="BN42" s="317"/>
      <c r="BO42" s="317"/>
      <c r="BP42" s="317"/>
      <c r="BQ42" s="317"/>
      <c r="BR42" s="317"/>
      <c r="BS42" s="317"/>
      <c r="BT42" s="317"/>
      <c r="BU42" s="317"/>
      <c r="BV42" s="317"/>
      <c r="BW42" s="317"/>
      <c r="BX42" s="317"/>
      <c r="BY42" s="317"/>
      <c r="BZ42" s="317"/>
      <c r="CA42" s="317"/>
      <c r="CB42" s="317"/>
      <c r="CC42" s="317"/>
      <c r="CD42" s="317"/>
      <c r="CE42" s="317"/>
      <c r="CF42" s="317"/>
      <c r="CG42" s="317"/>
      <c r="CH42" s="317"/>
      <c r="CI42" s="317"/>
      <c r="CJ42" s="317"/>
      <c r="CK42" s="317"/>
      <c r="CL42" s="317"/>
      <c r="CM42" s="317"/>
      <c r="CN42" s="317"/>
      <c r="CO42" s="317"/>
      <c r="CP42" s="317"/>
      <c r="CQ42" s="317"/>
      <c r="CR42" s="317"/>
      <c r="CS42" s="317"/>
      <c r="CT42" s="317"/>
      <c r="CU42" s="317"/>
      <c r="CV42" s="317"/>
      <c r="CW42" s="317"/>
      <c r="CX42" s="317"/>
      <c r="CY42" s="317"/>
      <c r="CZ42" s="317"/>
      <c r="DA42" s="317"/>
      <c r="DB42" s="317"/>
      <c r="DC42" s="317"/>
      <c r="DD42" s="317"/>
      <c r="DE42" s="317"/>
      <c r="DF42" s="317"/>
      <c r="DG42" s="317"/>
      <c r="DH42" s="317"/>
      <c r="DI42" s="317"/>
      <c r="DJ42" s="317"/>
      <c r="DK42" s="317"/>
      <c r="DL42" s="317"/>
      <c r="DM42" s="317"/>
      <c r="DN42" s="317"/>
      <c r="DO42" s="317"/>
      <c r="DP42" s="317"/>
      <c r="DQ42" s="317"/>
      <c r="DR42" s="317"/>
      <c r="DS42" s="317"/>
      <c r="DT42" s="317"/>
      <c r="DU42" s="317"/>
      <c r="DV42" s="317"/>
      <c r="DW42" s="317"/>
      <c r="DX42" s="317"/>
      <c r="DY42" s="317"/>
      <c r="DZ42" s="317"/>
      <c r="EA42" s="317"/>
      <c r="EB42" s="317"/>
      <c r="EC42" s="317"/>
      <c r="ED42" s="317"/>
      <c r="EE42" s="317"/>
      <c r="EF42" s="317"/>
      <c r="EG42" s="317"/>
      <c r="EH42" s="317"/>
      <c r="EI42" s="317"/>
      <c r="EJ42" s="317"/>
      <c r="EK42" s="317"/>
      <c r="EL42" s="317"/>
      <c r="EM42" s="317"/>
      <c r="EN42" s="317"/>
      <c r="EO42" s="317"/>
      <c r="EP42" s="317"/>
      <c r="EQ42" s="317"/>
      <c r="ER42" s="317"/>
      <c r="ES42" s="317"/>
      <c r="ET42" s="317"/>
      <c r="EU42" s="317"/>
      <c r="EV42" s="317"/>
      <c r="EW42" s="317"/>
      <c r="EX42" s="317"/>
      <c r="EY42" s="317"/>
      <c r="EZ42" s="317"/>
      <c r="FA42" s="317"/>
      <c r="FB42" s="317"/>
      <c r="FC42" s="317"/>
      <c r="FD42" s="317"/>
      <c r="FE42" s="317"/>
      <c r="FF42" s="317"/>
      <c r="FG42" s="317"/>
      <c r="FH42" s="317"/>
      <c r="FI42" s="317"/>
      <c r="FJ42" s="317"/>
      <c r="FK42" s="317"/>
      <c r="FL42" s="317"/>
      <c r="FM42" s="317"/>
      <c r="FN42" s="317"/>
      <c r="FO42" s="317"/>
      <c r="FP42" s="317"/>
      <c r="FQ42" s="317"/>
      <c r="FR42" s="317"/>
      <c r="FS42" s="317"/>
      <c r="FT42" s="317"/>
      <c r="FU42" s="317"/>
      <c r="FV42" s="317"/>
      <c r="FW42" s="317"/>
      <c r="FX42" s="317"/>
      <c r="FY42" s="317"/>
      <c r="FZ42" s="317"/>
      <c r="GA42" s="317"/>
      <c r="GB42" s="317"/>
      <c r="GC42" s="317"/>
      <c r="GD42" s="317"/>
      <c r="GE42" s="317"/>
      <c r="GF42" s="317"/>
      <c r="GG42" s="317"/>
      <c r="GH42" s="317"/>
      <c r="GI42" s="317"/>
      <c r="GJ42" s="317"/>
      <c r="GK42" s="317"/>
      <c r="GL42" s="317"/>
      <c r="GM42" s="317"/>
      <c r="GN42" s="317"/>
      <c r="GO42" s="317"/>
      <c r="GP42" s="317"/>
      <c r="GQ42" s="317"/>
      <c r="GR42" s="317"/>
      <c r="GS42" s="317"/>
      <c r="GT42" s="317"/>
      <c r="GU42" s="317"/>
      <c r="GV42" s="317"/>
      <c r="GW42" s="317"/>
      <c r="GX42" s="317"/>
      <c r="GY42" s="317"/>
      <c r="GZ42" s="317"/>
      <c r="HA42" s="317"/>
      <c r="HB42" s="317"/>
      <c r="HC42" s="317"/>
      <c r="HD42" s="317"/>
      <c r="HE42" s="317"/>
      <c r="HF42" s="317"/>
      <c r="HG42" s="317"/>
      <c r="HH42" s="317"/>
      <c r="HI42" s="317"/>
      <c r="HJ42" s="317"/>
      <c r="HK42" s="317"/>
      <c r="HL42" s="317"/>
      <c r="HM42" s="317"/>
      <c r="HN42" s="317"/>
      <c r="HO42" s="317"/>
      <c r="HP42" s="317"/>
      <c r="HQ42" s="317"/>
      <c r="HR42" s="317"/>
      <c r="HS42" s="317"/>
      <c r="HT42" s="317"/>
      <c r="HU42" s="317"/>
      <c r="HV42" s="317"/>
      <c r="HW42" s="317"/>
      <c r="HX42" s="317"/>
      <c r="HY42" s="317"/>
      <c r="HZ42" s="317"/>
      <c r="IA42" s="317"/>
      <c r="IB42" s="317"/>
      <c r="IC42" s="317"/>
      <c r="ID42" s="317"/>
      <c r="IE42" s="317"/>
      <c r="IF42" s="317"/>
      <c r="IG42" s="317"/>
      <c r="IH42" s="317"/>
      <c r="II42" s="317"/>
      <c r="IJ42" s="317"/>
      <c r="IK42" s="317"/>
      <c r="IL42" s="317"/>
      <c r="IM42" s="317"/>
      <c r="IN42" s="317"/>
      <c r="IO42" s="317"/>
      <c r="IP42" s="317"/>
      <c r="IQ42" s="317"/>
      <c r="IR42" s="317"/>
    </row>
    <row r="43" spans="1:252" ht="14.5">
      <c r="A43" s="296"/>
      <c r="B43" s="296"/>
      <c r="C43" s="296"/>
      <c r="D43" s="323"/>
      <c r="E43" s="323"/>
      <c r="F43" s="323"/>
      <c r="G43" s="323"/>
      <c r="H43" s="323"/>
      <c r="I43" s="296"/>
      <c r="J43" s="296"/>
      <c r="K43" s="317"/>
      <c r="L43" s="317"/>
      <c r="M43" s="317"/>
      <c r="N43" s="317"/>
      <c r="O43" s="317"/>
      <c r="P43" s="317"/>
      <c r="Q43" s="317"/>
      <c r="R43" s="317"/>
      <c r="S43" s="317"/>
      <c r="T43" s="317"/>
      <c r="U43" s="317"/>
      <c r="V43" s="317"/>
      <c r="W43" s="317"/>
      <c r="X43" s="317"/>
      <c r="Y43" s="317"/>
      <c r="Z43" s="317"/>
      <c r="AA43" s="317"/>
      <c r="AB43" s="317"/>
      <c r="AC43" s="317"/>
      <c r="AD43" s="317"/>
      <c r="AE43" s="317"/>
      <c r="AF43" s="317"/>
      <c r="AG43" s="317"/>
      <c r="AH43" s="317"/>
      <c r="AI43" s="317"/>
      <c r="AJ43" s="317"/>
      <c r="AK43" s="317"/>
      <c r="AL43" s="317"/>
      <c r="AM43" s="317"/>
      <c r="AN43" s="317"/>
      <c r="AO43" s="317"/>
      <c r="AP43" s="317"/>
      <c r="AQ43" s="317"/>
      <c r="AR43" s="317"/>
      <c r="AS43" s="317"/>
      <c r="AT43" s="317"/>
      <c r="AU43" s="317"/>
      <c r="AV43" s="317"/>
      <c r="AW43" s="317"/>
      <c r="AX43" s="317"/>
      <c r="AY43" s="317"/>
      <c r="AZ43" s="317"/>
      <c r="BA43" s="317"/>
      <c r="BB43" s="317"/>
      <c r="BC43" s="317"/>
      <c r="BD43" s="317"/>
      <c r="BE43" s="317"/>
      <c r="BF43" s="317"/>
      <c r="BG43" s="317"/>
      <c r="BH43" s="317"/>
      <c r="BI43" s="317"/>
      <c r="BJ43" s="317"/>
      <c r="BK43" s="317"/>
      <c r="BL43" s="317"/>
      <c r="BM43" s="317"/>
      <c r="BN43" s="317"/>
      <c r="BO43" s="317"/>
      <c r="BP43" s="317"/>
      <c r="BQ43" s="317"/>
      <c r="BR43" s="317"/>
      <c r="BS43" s="317"/>
      <c r="BT43" s="317"/>
      <c r="BU43" s="317"/>
      <c r="BV43" s="317"/>
      <c r="BW43" s="317"/>
      <c r="BX43" s="317"/>
      <c r="BY43" s="317"/>
      <c r="BZ43" s="317"/>
      <c r="CA43" s="317"/>
      <c r="CB43" s="317"/>
      <c r="CC43" s="317"/>
      <c r="CD43" s="317"/>
      <c r="CE43" s="317"/>
      <c r="CF43" s="317"/>
      <c r="CG43" s="317"/>
      <c r="CH43" s="317"/>
      <c r="CI43" s="317"/>
      <c r="CJ43" s="317"/>
      <c r="CK43" s="317"/>
      <c r="CL43" s="317"/>
      <c r="CM43" s="317"/>
      <c r="CN43" s="317"/>
      <c r="CO43" s="317"/>
      <c r="CP43" s="317"/>
      <c r="CQ43" s="317"/>
      <c r="CR43" s="317"/>
      <c r="CS43" s="317"/>
      <c r="CT43" s="317"/>
      <c r="CU43" s="317"/>
      <c r="CV43" s="317"/>
      <c r="CW43" s="317"/>
      <c r="CX43" s="317"/>
      <c r="CY43" s="317"/>
      <c r="CZ43" s="317"/>
      <c r="DA43" s="317"/>
      <c r="DB43" s="317"/>
      <c r="DC43" s="317"/>
      <c r="DD43" s="317"/>
      <c r="DE43" s="317"/>
      <c r="DF43" s="317"/>
      <c r="DG43" s="317"/>
      <c r="DH43" s="317"/>
      <c r="DI43" s="317"/>
      <c r="DJ43" s="317"/>
      <c r="DK43" s="317"/>
      <c r="DL43" s="317"/>
      <c r="DM43" s="317"/>
      <c r="DN43" s="317"/>
      <c r="DO43" s="317"/>
      <c r="DP43" s="317"/>
      <c r="DQ43" s="317"/>
      <c r="DR43" s="317"/>
      <c r="DS43" s="317"/>
      <c r="DT43" s="317"/>
      <c r="DU43" s="317"/>
      <c r="DV43" s="317"/>
      <c r="DW43" s="317"/>
      <c r="DX43" s="317"/>
      <c r="DY43" s="317"/>
      <c r="DZ43" s="317"/>
      <c r="EA43" s="317"/>
      <c r="EB43" s="317"/>
      <c r="EC43" s="317"/>
      <c r="ED43" s="317"/>
      <c r="EE43" s="317"/>
      <c r="EF43" s="317"/>
      <c r="EG43" s="317"/>
      <c r="EH43" s="317"/>
      <c r="EI43" s="317"/>
      <c r="EJ43" s="317"/>
      <c r="EK43" s="317"/>
      <c r="EL43" s="317"/>
      <c r="EM43" s="317"/>
      <c r="EN43" s="317"/>
      <c r="EO43" s="317"/>
      <c r="EP43" s="317"/>
      <c r="EQ43" s="317"/>
      <c r="ER43" s="317"/>
      <c r="ES43" s="317"/>
      <c r="ET43" s="317"/>
      <c r="EU43" s="317"/>
      <c r="EV43" s="317"/>
      <c r="EW43" s="317"/>
      <c r="EX43" s="317"/>
      <c r="EY43" s="317"/>
      <c r="EZ43" s="317"/>
      <c r="FA43" s="317"/>
      <c r="FB43" s="317"/>
      <c r="FC43" s="317"/>
      <c r="FD43" s="317"/>
      <c r="FE43" s="317"/>
      <c r="FF43" s="317"/>
      <c r="FG43" s="317"/>
      <c r="FH43" s="317"/>
      <c r="FI43" s="317"/>
      <c r="FJ43" s="317"/>
      <c r="FK43" s="317"/>
      <c r="FL43" s="317"/>
      <c r="FM43" s="317"/>
      <c r="FN43" s="317"/>
      <c r="FO43" s="317"/>
      <c r="FP43" s="317"/>
      <c r="FQ43" s="317"/>
      <c r="FR43" s="317"/>
      <c r="FS43" s="317"/>
      <c r="FT43" s="317"/>
      <c r="FU43" s="317"/>
      <c r="FV43" s="317"/>
      <c r="FW43" s="317"/>
      <c r="FX43" s="317"/>
      <c r="FY43" s="317"/>
      <c r="FZ43" s="317"/>
      <c r="GA43" s="317"/>
      <c r="GB43" s="317"/>
      <c r="GC43" s="317"/>
      <c r="GD43" s="317"/>
      <c r="GE43" s="317"/>
      <c r="GF43" s="317"/>
      <c r="GG43" s="317"/>
      <c r="GH43" s="317"/>
      <c r="GI43" s="317"/>
      <c r="GJ43" s="317"/>
      <c r="GK43" s="317"/>
      <c r="GL43" s="317"/>
      <c r="GM43" s="317"/>
      <c r="GN43" s="317"/>
      <c r="GO43" s="317"/>
      <c r="GP43" s="317"/>
      <c r="GQ43" s="317"/>
      <c r="GR43" s="317"/>
      <c r="GS43" s="317"/>
      <c r="GT43" s="317"/>
      <c r="GU43" s="317"/>
      <c r="GV43" s="317"/>
      <c r="GW43" s="317"/>
      <c r="GX43" s="317"/>
      <c r="GY43" s="317"/>
      <c r="GZ43" s="317"/>
      <c r="HA43" s="317"/>
      <c r="HB43" s="317"/>
      <c r="HC43" s="317"/>
      <c r="HD43" s="317"/>
      <c r="HE43" s="317"/>
      <c r="HF43" s="317"/>
      <c r="HG43" s="317"/>
      <c r="HH43" s="317"/>
      <c r="HI43" s="317"/>
      <c r="HJ43" s="317"/>
      <c r="HK43" s="317"/>
      <c r="HL43" s="317"/>
      <c r="HM43" s="317"/>
      <c r="HN43" s="317"/>
      <c r="HO43" s="317"/>
      <c r="HP43" s="317"/>
      <c r="HQ43" s="317"/>
      <c r="HR43" s="317"/>
      <c r="HS43" s="317"/>
      <c r="HT43" s="317"/>
      <c r="HU43" s="317"/>
      <c r="HV43" s="317"/>
      <c r="HW43" s="317"/>
      <c r="HX43" s="317"/>
      <c r="HY43" s="317"/>
      <c r="HZ43" s="317"/>
      <c r="IA43" s="317"/>
      <c r="IB43" s="317"/>
      <c r="IC43" s="317"/>
      <c r="ID43" s="317"/>
      <c r="IE43" s="317"/>
      <c r="IF43" s="317"/>
      <c r="IG43" s="317"/>
      <c r="IH43" s="317"/>
      <c r="II43" s="317"/>
      <c r="IJ43" s="317"/>
      <c r="IK43" s="317"/>
      <c r="IL43" s="317"/>
      <c r="IM43" s="317"/>
      <c r="IN43" s="317"/>
      <c r="IO43" s="317"/>
      <c r="IP43" s="317"/>
      <c r="IQ43" s="317"/>
      <c r="IR43" s="317"/>
    </row>
    <row r="44" spans="1:252" ht="14.5">
      <c r="A44" s="296"/>
      <c r="B44" s="296"/>
      <c r="C44" s="296"/>
      <c r="D44" s="321"/>
      <c r="E44" s="321"/>
      <c r="F44" s="321"/>
      <c r="G44" s="321"/>
      <c r="H44" s="321"/>
      <c r="I44" s="296"/>
      <c r="J44" s="296"/>
      <c r="K44" s="317"/>
      <c r="L44" s="317"/>
      <c r="M44" s="317"/>
      <c r="N44" s="317"/>
      <c r="O44" s="317"/>
      <c r="P44" s="317"/>
      <c r="Q44" s="317"/>
      <c r="R44" s="317"/>
      <c r="S44" s="317"/>
      <c r="T44" s="317"/>
      <c r="U44" s="317"/>
      <c r="V44" s="317"/>
      <c r="W44" s="317"/>
      <c r="X44" s="317"/>
      <c r="Y44" s="317"/>
      <c r="Z44" s="317"/>
      <c r="AA44" s="317"/>
      <c r="AB44" s="317"/>
      <c r="AC44" s="317"/>
      <c r="AD44" s="317"/>
      <c r="AE44" s="317"/>
      <c r="AF44" s="317"/>
      <c r="AG44" s="317"/>
      <c r="AH44" s="317"/>
      <c r="AI44" s="317"/>
      <c r="AJ44" s="317"/>
      <c r="AK44" s="317"/>
      <c r="AL44" s="317"/>
      <c r="AM44" s="317"/>
      <c r="AN44" s="317"/>
      <c r="AO44" s="317"/>
      <c r="AP44" s="317"/>
      <c r="AQ44" s="317"/>
      <c r="AR44" s="317"/>
      <c r="AS44" s="317"/>
      <c r="AT44" s="317"/>
      <c r="AU44" s="317"/>
      <c r="AV44" s="317"/>
      <c r="AW44" s="317"/>
      <c r="AX44" s="317"/>
      <c r="AY44" s="317"/>
      <c r="AZ44" s="317"/>
      <c r="BA44" s="317"/>
      <c r="BB44" s="317"/>
      <c r="BC44" s="317"/>
      <c r="BD44" s="317"/>
      <c r="BE44" s="317"/>
      <c r="BF44" s="317"/>
      <c r="BG44" s="317"/>
      <c r="BH44" s="317"/>
      <c r="BI44" s="317"/>
      <c r="BJ44" s="317"/>
      <c r="BK44" s="317"/>
      <c r="BL44" s="317"/>
      <c r="BM44" s="317"/>
      <c r="BN44" s="317"/>
      <c r="BO44" s="317"/>
      <c r="BP44" s="317"/>
      <c r="BQ44" s="317"/>
      <c r="BR44" s="317"/>
      <c r="BS44" s="317"/>
      <c r="BT44" s="317"/>
      <c r="BU44" s="317"/>
      <c r="BV44" s="317"/>
      <c r="BW44" s="317"/>
      <c r="BX44" s="317"/>
      <c r="BY44" s="317"/>
      <c r="BZ44" s="317"/>
      <c r="CA44" s="317"/>
      <c r="CB44" s="317"/>
      <c r="CC44" s="317"/>
      <c r="CD44" s="317"/>
      <c r="CE44" s="317"/>
      <c r="CF44" s="317"/>
      <c r="CG44" s="317"/>
      <c r="CH44" s="317"/>
      <c r="CI44" s="317"/>
      <c r="CJ44" s="317"/>
      <c r="CK44" s="317"/>
      <c r="CL44" s="317"/>
      <c r="CM44" s="317"/>
      <c r="CN44" s="317"/>
      <c r="CO44" s="317"/>
      <c r="CP44" s="317"/>
      <c r="CQ44" s="317"/>
      <c r="CR44" s="317"/>
      <c r="CS44" s="317"/>
      <c r="CT44" s="317"/>
      <c r="CU44" s="317"/>
      <c r="CV44" s="317"/>
      <c r="CW44" s="317"/>
      <c r="CX44" s="317"/>
      <c r="CY44" s="317"/>
      <c r="CZ44" s="317"/>
      <c r="DA44" s="317"/>
      <c r="DB44" s="317"/>
      <c r="DC44" s="317"/>
      <c r="DD44" s="317"/>
      <c r="DE44" s="317"/>
      <c r="DF44" s="317"/>
      <c r="DG44" s="317"/>
      <c r="DH44" s="317"/>
      <c r="DI44" s="317"/>
      <c r="DJ44" s="317"/>
      <c r="DK44" s="317"/>
      <c r="DL44" s="317"/>
      <c r="DM44" s="317"/>
      <c r="DN44" s="317"/>
      <c r="DO44" s="317"/>
      <c r="DP44" s="317"/>
      <c r="DQ44" s="317"/>
      <c r="DR44" s="317"/>
      <c r="DS44" s="317"/>
      <c r="DT44" s="317"/>
      <c r="DU44" s="317"/>
      <c r="DV44" s="317"/>
      <c r="DW44" s="317"/>
      <c r="DX44" s="317"/>
      <c r="DY44" s="317"/>
      <c r="DZ44" s="317"/>
      <c r="EA44" s="317"/>
      <c r="EB44" s="317"/>
      <c r="EC44" s="317"/>
      <c r="ED44" s="317"/>
      <c r="EE44" s="317"/>
      <c r="EF44" s="317"/>
      <c r="EG44" s="317"/>
      <c r="EH44" s="317"/>
      <c r="EI44" s="317"/>
      <c r="EJ44" s="317"/>
      <c r="EK44" s="317"/>
      <c r="EL44" s="317"/>
      <c r="EM44" s="317"/>
      <c r="EN44" s="317"/>
      <c r="EO44" s="317"/>
      <c r="EP44" s="317"/>
      <c r="EQ44" s="317"/>
      <c r="ER44" s="317"/>
      <c r="ES44" s="317"/>
      <c r="ET44" s="317"/>
      <c r="EU44" s="317"/>
      <c r="EV44" s="317"/>
      <c r="EW44" s="317"/>
      <c r="EX44" s="317"/>
      <c r="EY44" s="317"/>
      <c r="EZ44" s="317"/>
      <c r="FA44" s="317"/>
      <c r="FB44" s="317"/>
      <c r="FC44" s="317"/>
      <c r="FD44" s="317"/>
      <c r="FE44" s="317"/>
      <c r="FF44" s="317"/>
      <c r="FG44" s="317"/>
      <c r="FH44" s="317"/>
      <c r="FI44" s="317"/>
      <c r="FJ44" s="317"/>
      <c r="FK44" s="317"/>
      <c r="FL44" s="317"/>
      <c r="FM44" s="317"/>
      <c r="FN44" s="317"/>
      <c r="FO44" s="317"/>
      <c r="FP44" s="317"/>
      <c r="FQ44" s="317"/>
      <c r="FR44" s="317"/>
      <c r="FS44" s="317"/>
      <c r="FT44" s="317"/>
      <c r="FU44" s="317"/>
      <c r="FV44" s="317"/>
      <c r="FW44" s="317"/>
      <c r="FX44" s="317"/>
      <c r="FY44" s="317"/>
      <c r="FZ44" s="317"/>
      <c r="GA44" s="317"/>
      <c r="GB44" s="317"/>
      <c r="GC44" s="317"/>
      <c r="GD44" s="317"/>
      <c r="GE44" s="317"/>
      <c r="GF44" s="317"/>
      <c r="GG44" s="317"/>
      <c r="GH44" s="317"/>
      <c r="GI44" s="317"/>
      <c r="GJ44" s="317"/>
      <c r="GK44" s="317"/>
      <c r="GL44" s="317"/>
      <c r="GM44" s="317"/>
      <c r="GN44" s="317"/>
      <c r="GO44" s="317"/>
      <c r="GP44" s="317"/>
      <c r="GQ44" s="317"/>
      <c r="GR44" s="317"/>
      <c r="GS44" s="317"/>
      <c r="GT44" s="317"/>
      <c r="GU44" s="317"/>
      <c r="GV44" s="317"/>
      <c r="GW44" s="317"/>
      <c r="GX44" s="317"/>
      <c r="GY44" s="317"/>
      <c r="GZ44" s="317"/>
      <c r="HA44" s="317"/>
      <c r="HB44" s="317"/>
      <c r="HC44" s="317"/>
      <c r="HD44" s="317"/>
      <c r="HE44" s="317"/>
      <c r="HF44" s="317"/>
      <c r="HG44" s="317"/>
      <c r="HH44" s="317"/>
      <c r="HI44" s="317"/>
      <c r="HJ44" s="317"/>
      <c r="HK44" s="317"/>
      <c r="HL44" s="317"/>
      <c r="HM44" s="317"/>
      <c r="HN44" s="317"/>
      <c r="HO44" s="317"/>
      <c r="HP44" s="317"/>
      <c r="HQ44" s="317"/>
      <c r="HR44" s="317"/>
      <c r="HS44" s="317"/>
      <c r="HT44" s="317"/>
      <c r="HU44" s="317"/>
      <c r="HV44" s="317"/>
      <c r="HW44" s="317"/>
      <c r="HX44" s="317"/>
      <c r="HY44" s="317"/>
      <c r="HZ44" s="317"/>
      <c r="IA44" s="317"/>
      <c r="IB44" s="317"/>
      <c r="IC44" s="317"/>
      <c r="ID44" s="317"/>
      <c r="IE44" s="317"/>
      <c r="IF44" s="317"/>
      <c r="IG44" s="317"/>
      <c r="IH44" s="317"/>
      <c r="II44" s="317"/>
      <c r="IJ44" s="317"/>
      <c r="IK44" s="317"/>
      <c r="IL44" s="317"/>
      <c r="IM44" s="317"/>
      <c r="IN44" s="317"/>
      <c r="IO44" s="317"/>
      <c r="IP44" s="317"/>
      <c r="IQ44" s="317"/>
      <c r="IR44" s="317"/>
    </row>
    <row r="45" spans="1:252" s="328" customFormat="1" ht="14.5">
      <c r="A45" s="327"/>
      <c r="B45" s="319"/>
      <c r="C45" s="330"/>
      <c r="D45" s="320"/>
      <c r="E45" s="320"/>
      <c r="F45" s="320"/>
      <c r="G45" s="320"/>
      <c r="H45" s="320"/>
      <c r="I45" s="327"/>
      <c r="J45" s="327"/>
      <c r="K45" s="327"/>
      <c r="L45" s="327"/>
      <c r="M45" s="327"/>
      <c r="N45" s="327"/>
      <c r="O45" s="327"/>
      <c r="P45" s="327"/>
      <c r="Q45" s="327"/>
      <c r="R45" s="327"/>
      <c r="S45" s="327"/>
      <c r="T45" s="327"/>
      <c r="U45" s="327"/>
      <c r="V45" s="327"/>
      <c r="W45" s="327"/>
      <c r="X45" s="327"/>
      <c r="Y45" s="327"/>
      <c r="Z45" s="327"/>
      <c r="AA45" s="327"/>
      <c r="AB45" s="327"/>
      <c r="AC45" s="327"/>
      <c r="AD45" s="327"/>
      <c r="AE45" s="327"/>
      <c r="AF45" s="327"/>
      <c r="AG45" s="327"/>
      <c r="AH45" s="327"/>
      <c r="AI45" s="327"/>
      <c r="AJ45" s="327"/>
      <c r="AK45" s="327"/>
      <c r="AL45" s="327"/>
      <c r="AM45" s="327"/>
      <c r="AN45" s="327"/>
      <c r="AO45" s="327"/>
      <c r="AP45" s="327"/>
      <c r="AQ45" s="327"/>
      <c r="AR45" s="327"/>
      <c r="AS45" s="327"/>
      <c r="AT45" s="327"/>
      <c r="AU45" s="327"/>
      <c r="AV45" s="327"/>
      <c r="AW45" s="327"/>
      <c r="AX45" s="327"/>
      <c r="AY45" s="327"/>
      <c r="AZ45" s="327"/>
      <c r="BA45" s="327"/>
      <c r="BB45" s="327"/>
      <c r="BC45" s="327"/>
      <c r="BD45" s="327"/>
      <c r="BE45" s="327"/>
      <c r="BF45" s="327"/>
      <c r="BG45" s="327"/>
      <c r="BH45" s="327"/>
      <c r="BI45" s="327"/>
      <c r="BJ45" s="327"/>
      <c r="BK45" s="327"/>
      <c r="BL45" s="327"/>
      <c r="BM45" s="327"/>
      <c r="BN45" s="327"/>
      <c r="BO45" s="327"/>
      <c r="BP45" s="327"/>
      <c r="BQ45" s="327"/>
      <c r="BR45" s="327"/>
      <c r="BS45" s="327"/>
      <c r="BT45" s="327"/>
      <c r="BU45" s="327"/>
      <c r="BV45" s="327"/>
      <c r="BW45" s="327"/>
      <c r="BX45" s="327"/>
      <c r="BY45" s="327"/>
      <c r="BZ45" s="327"/>
      <c r="CA45" s="327"/>
      <c r="CB45" s="327"/>
      <c r="CC45" s="327"/>
      <c r="CD45" s="327"/>
      <c r="CE45" s="327"/>
      <c r="CF45" s="327"/>
      <c r="CG45" s="327"/>
      <c r="CH45" s="327"/>
      <c r="CI45" s="327"/>
      <c r="CJ45" s="327"/>
      <c r="CK45" s="327"/>
      <c r="CL45" s="327"/>
      <c r="CM45" s="327"/>
      <c r="CN45" s="327"/>
      <c r="CO45" s="327"/>
      <c r="CP45" s="327"/>
      <c r="CQ45" s="327"/>
      <c r="CR45" s="327"/>
      <c r="CS45" s="327"/>
      <c r="CT45" s="327"/>
      <c r="CU45" s="327"/>
      <c r="CV45" s="327"/>
      <c r="CW45" s="327"/>
      <c r="CX45" s="327"/>
      <c r="CY45" s="327"/>
      <c r="CZ45" s="327"/>
      <c r="DA45" s="327"/>
      <c r="DB45" s="327"/>
      <c r="DC45" s="327"/>
      <c r="DD45" s="327"/>
      <c r="DE45" s="327"/>
      <c r="DF45" s="327"/>
      <c r="DG45" s="327"/>
      <c r="DH45" s="327"/>
      <c r="DI45" s="327"/>
      <c r="DJ45" s="327"/>
      <c r="DK45" s="327"/>
      <c r="DL45" s="327"/>
      <c r="DM45" s="327"/>
      <c r="DN45" s="327"/>
      <c r="DO45" s="327"/>
      <c r="DP45" s="327"/>
      <c r="DQ45" s="327"/>
      <c r="DR45" s="327"/>
      <c r="DS45" s="327"/>
      <c r="DT45" s="327"/>
      <c r="DU45" s="327"/>
      <c r="DV45" s="327"/>
      <c r="DW45" s="327"/>
      <c r="DX45" s="327"/>
      <c r="DY45" s="327"/>
      <c r="DZ45" s="327"/>
      <c r="EA45" s="327"/>
      <c r="EB45" s="327"/>
      <c r="EC45" s="327"/>
      <c r="ED45" s="327"/>
      <c r="EE45" s="327"/>
      <c r="EF45" s="327"/>
      <c r="EG45" s="327"/>
      <c r="EH45" s="327"/>
      <c r="EI45" s="327"/>
      <c r="EJ45" s="327"/>
      <c r="EK45" s="327"/>
      <c r="EL45" s="327"/>
      <c r="EM45" s="327"/>
      <c r="EN45" s="327"/>
      <c r="EO45" s="327"/>
      <c r="EP45" s="327"/>
      <c r="EQ45" s="327"/>
      <c r="ER45" s="327"/>
      <c r="ES45" s="327"/>
      <c r="ET45" s="327"/>
      <c r="EU45" s="327"/>
      <c r="EV45" s="327"/>
      <c r="EW45" s="327"/>
      <c r="EX45" s="327"/>
      <c r="EY45" s="327"/>
      <c r="EZ45" s="327"/>
      <c r="FA45" s="327"/>
      <c r="FB45" s="327"/>
      <c r="FC45" s="327"/>
      <c r="FD45" s="327"/>
      <c r="FE45" s="327"/>
      <c r="FF45" s="327"/>
      <c r="FG45" s="327"/>
      <c r="FH45" s="327"/>
      <c r="FI45" s="327"/>
      <c r="FJ45" s="327"/>
      <c r="FK45" s="327"/>
      <c r="FL45" s="327"/>
      <c r="FM45" s="327"/>
      <c r="FN45" s="327"/>
      <c r="FO45" s="327"/>
      <c r="FP45" s="327"/>
      <c r="FQ45" s="327"/>
      <c r="FR45" s="327"/>
      <c r="FS45" s="327"/>
      <c r="FT45" s="327"/>
      <c r="FU45" s="327"/>
      <c r="FV45" s="327"/>
      <c r="FW45" s="327"/>
      <c r="FX45" s="327"/>
      <c r="FY45" s="327"/>
      <c r="FZ45" s="327"/>
      <c r="GA45" s="327"/>
      <c r="GB45" s="327"/>
      <c r="GC45" s="327"/>
      <c r="GD45" s="327"/>
      <c r="GE45" s="327"/>
      <c r="GF45" s="327"/>
      <c r="GG45" s="327"/>
      <c r="GH45" s="327"/>
      <c r="GI45" s="327"/>
      <c r="GJ45" s="327"/>
      <c r="GK45" s="327"/>
      <c r="GL45" s="327"/>
      <c r="GM45" s="327"/>
      <c r="GN45" s="327"/>
      <c r="GO45" s="327"/>
      <c r="GP45" s="327"/>
      <c r="GQ45" s="327"/>
      <c r="GR45" s="327"/>
      <c r="GS45" s="327"/>
      <c r="GT45" s="327"/>
      <c r="GU45" s="327"/>
      <c r="GV45" s="327"/>
      <c r="GW45" s="327"/>
      <c r="GX45" s="327"/>
      <c r="GY45" s="327"/>
      <c r="GZ45" s="327"/>
      <c r="HA45" s="327"/>
      <c r="HB45" s="327"/>
      <c r="HC45" s="327"/>
      <c r="HD45" s="327"/>
      <c r="HE45" s="327"/>
      <c r="HF45" s="327"/>
      <c r="HG45" s="327"/>
      <c r="HH45" s="327"/>
      <c r="HI45" s="327"/>
      <c r="HJ45" s="327"/>
      <c r="HK45" s="327"/>
      <c r="HL45" s="327"/>
      <c r="HM45" s="327"/>
      <c r="HN45" s="327"/>
      <c r="HO45" s="327"/>
      <c r="HP45" s="327"/>
      <c r="HQ45" s="327"/>
      <c r="HR45" s="327"/>
      <c r="HS45" s="327"/>
      <c r="HT45" s="327"/>
      <c r="HU45" s="327"/>
      <c r="HV45" s="327"/>
      <c r="HW45" s="327"/>
      <c r="HX45" s="327"/>
      <c r="HY45" s="327"/>
      <c r="HZ45" s="327"/>
      <c r="IA45" s="327"/>
      <c r="IB45" s="327"/>
      <c r="IC45" s="327"/>
      <c r="ID45" s="327"/>
      <c r="IE45" s="327"/>
      <c r="IF45" s="327"/>
      <c r="IG45" s="327"/>
      <c r="IH45" s="327"/>
      <c r="II45" s="327"/>
      <c r="IJ45" s="327"/>
      <c r="IK45" s="327"/>
      <c r="IL45" s="327"/>
      <c r="IM45" s="327"/>
      <c r="IN45" s="327"/>
      <c r="IO45" s="327"/>
      <c r="IP45" s="327"/>
      <c r="IQ45" s="327"/>
      <c r="IR45" s="327"/>
    </row>
    <row r="46" spans="1:252" ht="14.5">
      <c r="A46" s="296"/>
      <c r="B46" s="296"/>
      <c r="C46" s="296"/>
      <c r="D46" s="321"/>
      <c r="E46" s="321"/>
      <c r="F46" s="321"/>
      <c r="G46" s="321"/>
      <c r="H46" s="321"/>
      <c r="I46" s="296"/>
      <c r="J46" s="296"/>
      <c r="K46" s="317"/>
      <c r="L46" s="317"/>
      <c r="M46" s="317"/>
      <c r="N46" s="317"/>
      <c r="O46" s="317"/>
      <c r="P46" s="317"/>
      <c r="Q46" s="317"/>
      <c r="R46" s="317"/>
      <c r="S46" s="317"/>
      <c r="T46" s="317"/>
      <c r="U46" s="317"/>
      <c r="V46" s="317"/>
      <c r="W46" s="317"/>
      <c r="X46" s="317"/>
      <c r="Y46" s="317"/>
      <c r="Z46" s="317"/>
      <c r="AA46" s="317"/>
      <c r="AB46" s="317"/>
      <c r="AC46" s="317"/>
      <c r="AD46" s="317"/>
      <c r="AE46" s="317"/>
      <c r="AF46" s="317"/>
      <c r="AG46" s="317"/>
      <c r="AH46" s="317"/>
      <c r="AI46" s="317"/>
      <c r="AJ46" s="317"/>
      <c r="AK46" s="317"/>
      <c r="AL46" s="317"/>
      <c r="AM46" s="317"/>
      <c r="AN46" s="317"/>
      <c r="AO46" s="317"/>
      <c r="AP46" s="317"/>
      <c r="AQ46" s="317"/>
      <c r="AR46" s="317"/>
      <c r="AS46" s="317"/>
      <c r="AT46" s="317"/>
      <c r="AU46" s="317"/>
      <c r="AV46" s="317"/>
      <c r="AW46" s="317"/>
      <c r="AX46" s="317"/>
      <c r="AY46" s="317"/>
      <c r="AZ46" s="317"/>
      <c r="BA46" s="317"/>
      <c r="BB46" s="317"/>
      <c r="BC46" s="317"/>
      <c r="BD46" s="317"/>
      <c r="BE46" s="317"/>
      <c r="BF46" s="317"/>
      <c r="BG46" s="317"/>
      <c r="BH46" s="317"/>
      <c r="BI46" s="317"/>
      <c r="BJ46" s="317"/>
      <c r="BK46" s="317"/>
      <c r="BL46" s="317"/>
      <c r="BM46" s="317"/>
      <c r="BN46" s="317"/>
      <c r="BO46" s="317"/>
      <c r="BP46" s="317"/>
      <c r="BQ46" s="317"/>
      <c r="BR46" s="317"/>
      <c r="BS46" s="317"/>
      <c r="BT46" s="317"/>
      <c r="BU46" s="317"/>
      <c r="BV46" s="317"/>
      <c r="BW46" s="317"/>
      <c r="BX46" s="317"/>
      <c r="BY46" s="317"/>
      <c r="BZ46" s="317"/>
      <c r="CA46" s="317"/>
      <c r="CB46" s="317"/>
      <c r="CC46" s="317"/>
      <c r="CD46" s="317"/>
      <c r="CE46" s="317"/>
      <c r="CF46" s="317"/>
      <c r="CG46" s="317"/>
      <c r="CH46" s="317"/>
      <c r="CI46" s="317"/>
      <c r="CJ46" s="317"/>
      <c r="CK46" s="317"/>
      <c r="CL46" s="317"/>
      <c r="CM46" s="317"/>
      <c r="CN46" s="317"/>
      <c r="CO46" s="317"/>
      <c r="CP46" s="317"/>
      <c r="CQ46" s="317"/>
      <c r="CR46" s="317"/>
      <c r="CS46" s="317"/>
      <c r="CT46" s="317"/>
      <c r="CU46" s="317"/>
      <c r="CV46" s="317"/>
      <c r="CW46" s="317"/>
      <c r="CX46" s="317"/>
      <c r="CY46" s="317"/>
      <c r="CZ46" s="317"/>
      <c r="DA46" s="317"/>
      <c r="DB46" s="317"/>
      <c r="DC46" s="317"/>
      <c r="DD46" s="317"/>
      <c r="DE46" s="317"/>
      <c r="DF46" s="317"/>
      <c r="DG46" s="317"/>
      <c r="DH46" s="317"/>
      <c r="DI46" s="317"/>
      <c r="DJ46" s="317"/>
      <c r="DK46" s="317"/>
      <c r="DL46" s="317"/>
      <c r="DM46" s="317"/>
      <c r="DN46" s="317"/>
      <c r="DO46" s="317"/>
      <c r="DP46" s="317"/>
      <c r="DQ46" s="317"/>
      <c r="DR46" s="317"/>
      <c r="DS46" s="317"/>
      <c r="DT46" s="317"/>
      <c r="DU46" s="317"/>
      <c r="DV46" s="317"/>
      <c r="DW46" s="317"/>
      <c r="DX46" s="317"/>
      <c r="DY46" s="317"/>
      <c r="DZ46" s="317"/>
      <c r="EA46" s="317"/>
      <c r="EB46" s="317"/>
      <c r="EC46" s="317"/>
      <c r="ED46" s="317"/>
      <c r="EE46" s="317"/>
      <c r="EF46" s="317"/>
      <c r="EG46" s="317"/>
      <c r="EH46" s="317"/>
      <c r="EI46" s="317"/>
      <c r="EJ46" s="317"/>
      <c r="EK46" s="317"/>
      <c r="EL46" s="317"/>
      <c r="EM46" s="317"/>
      <c r="EN46" s="317"/>
      <c r="EO46" s="317"/>
      <c r="EP46" s="317"/>
      <c r="EQ46" s="317"/>
      <c r="ER46" s="317"/>
      <c r="ES46" s="317"/>
      <c r="ET46" s="317"/>
      <c r="EU46" s="317"/>
      <c r="EV46" s="317"/>
      <c r="EW46" s="317"/>
      <c r="EX46" s="317"/>
      <c r="EY46" s="317"/>
      <c r="EZ46" s="317"/>
      <c r="FA46" s="317"/>
      <c r="FB46" s="317"/>
      <c r="FC46" s="317"/>
      <c r="FD46" s="317"/>
      <c r="FE46" s="317"/>
      <c r="FF46" s="317"/>
      <c r="FG46" s="317"/>
      <c r="FH46" s="317"/>
      <c r="FI46" s="317"/>
      <c r="FJ46" s="317"/>
      <c r="FK46" s="317"/>
      <c r="FL46" s="317"/>
      <c r="FM46" s="317"/>
      <c r="FN46" s="317"/>
      <c r="FO46" s="317"/>
      <c r="FP46" s="317"/>
      <c r="FQ46" s="317"/>
      <c r="FR46" s="317"/>
      <c r="FS46" s="317"/>
      <c r="FT46" s="317"/>
      <c r="FU46" s="317"/>
      <c r="FV46" s="317"/>
      <c r="FW46" s="317"/>
      <c r="FX46" s="317"/>
      <c r="FY46" s="317"/>
      <c r="FZ46" s="317"/>
      <c r="GA46" s="317"/>
      <c r="GB46" s="317"/>
      <c r="GC46" s="317"/>
      <c r="GD46" s="317"/>
      <c r="GE46" s="317"/>
      <c r="GF46" s="317"/>
      <c r="GG46" s="317"/>
      <c r="GH46" s="317"/>
      <c r="GI46" s="317"/>
      <c r="GJ46" s="317"/>
      <c r="GK46" s="317"/>
      <c r="GL46" s="317"/>
      <c r="GM46" s="317"/>
      <c r="GN46" s="317"/>
      <c r="GO46" s="317"/>
      <c r="GP46" s="317"/>
      <c r="GQ46" s="317"/>
      <c r="GR46" s="317"/>
      <c r="GS46" s="317"/>
      <c r="GT46" s="317"/>
      <c r="GU46" s="317"/>
      <c r="GV46" s="317"/>
      <c r="GW46" s="317"/>
      <c r="GX46" s="317"/>
      <c r="GY46" s="317"/>
      <c r="GZ46" s="317"/>
      <c r="HA46" s="317"/>
      <c r="HB46" s="317"/>
      <c r="HC46" s="317"/>
      <c r="HD46" s="317"/>
      <c r="HE46" s="317"/>
      <c r="HF46" s="317"/>
      <c r="HG46" s="317"/>
      <c r="HH46" s="317"/>
      <c r="HI46" s="317"/>
      <c r="HJ46" s="317"/>
      <c r="HK46" s="317"/>
      <c r="HL46" s="317"/>
      <c r="HM46" s="317"/>
      <c r="HN46" s="317"/>
      <c r="HO46" s="317"/>
      <c r="HP46" s="317"/>
      <c r="HQ46" s="317"/>
      <c r="HR46" s="317"/>
      <c r="HS46" s="317"/>
      <c r="HT46" s="317"/>
      <c r="HU46" s="317"/>
      <c r="HV46" s="317"/>
      <c r="HW46" s="317"/>
      <c r="HX46" s="317"/>
      <c r="HY46" s="317"/>
      <c r="HZ46" s="317"/>
      <c r="IA46" s="317"/>
      <c r="IB46" s="317"/>
      <c r="IC46" s="317"/>
      <c r="ID46" s="317"/>
      <c r="IE46" s="317"/>
      <c r="IF46" s="317"/>
      <c r="IG46" s="317"/>
      <c r="IH46" s="317"/>
      <c r="II46" s="317"/>
      <c r="IJ46" s="317"/>
      <c r="IK46" s="317"/>
      <c r="IL46" s="317"/>
      <c r="IM46" s="317"/>
      <c r="IN46" s="317"/>
      <c r="IO46" s="317"/>
      <c r="IP46" s="317"/>
      <c r="IQ46" s="317"/>
      <c r="IR46" s="317"/>
    </row>
    <row r="47" spans="1:252" ht="14.5">
      <c r="A47" s="296"/>
      <c r="C47" s="296"/>
      <c r="D47" s="323"/>
      <c r="E47" s="323"/>
      <c r="F47" s="323"/>
      <c r="G47" s="323"/>
      <c r="H47" s="323"/>
      <c r="I47" s="296"/>
      <c r="J47" s="296"/>
      <c r="K47" s="317"/>
      <c r="L47" s="317"/>
      <c r="M47" s="317"/>
      <c r="N47" s="317"/>
      <c r="O47" s="317"/>
      <c r="P47" s="317"/>
      <c r="Q47" s="317"/>
      <c r="R47" s="317"/>
      <c r="S47" s="317"/>
      <c r="T47" s="317"/>
      <c r="U47" s="317"/>
      <c r="V47" s="317"/>
      <c r="W47" s="317"/>
      <c r="X47" s="317"/>
      <c r="Y47" s="317"/>
      <c r="Z47" s="317"/>
      <c r="AA47" s="317"/>
      <c r="AB47" s="317"/>
      <c r="AC47" s="317"/>
      <c r="AD47" s="317"/>
      <c r="AE47" s="317"/>
      <c r="AF47" s="317"/>
      <c r="AG47" s="317"/>
      <c r="AH47" s="317"/>
      <c r="AI47" s="317"/>
      <c r="AJ47" s="317"/>
      <c r="AK47" s="317"/>
      <c r="AL47" s="317"/>
      <c r="AM47" s="317"/>
      <c r="AN47" s="317"/>
      <c r="AO47" s="317"/>
      <c r="AP47" s="317"/>
      <c r="AQ47" s="317"/>
      <c r="AR47" s="317"/>
      <c r="AS47" s="317"/>
      <c r="AT47" s="317"/>
      <c r="AU47" s="317"/>
      <c r="AV47" s="317"/>
      <c r="AW47" s="317"/>
      <c r="AX47" s="317"/>
      <c r="AY47" s="317"/>
      <c r="AZ47" s="317"/>
      <c r="BA47" s="317"/>
      <c r="BB47" s="317"/>
      <c r="BC47" s="317"/>
      <c r="BD47" s="317"/>
      <c r="BE47" s="317"/>
      <c r="BF47" s="317"/>
      <c r="BG47" s="317"/>
      <c r="BH47" s="317"/>
      <c r="BI47" s="317"/>
      <c r="BJ47" s="317"/>
      <c r="BK47" s="317"/>
      <c r="BL47" s="317"/>
      <c r="BM47" s="317"/>
      <c r="BN47" s="317"/>
      <c r="BO47" s="317"/>
      <c r="BP47" s="317"/>
      <c r="BQ47" s="317"/>
      <c r="BR47" s="317"/>
      <c r="BS47" s="317"/>
      <c r="BT47" s="317"/>
      <c r="BU47" s="317"/>
      <c r="BV47" s="317"/>
      <c r="BW47" s="317"/>
      <c r="BX47" s="317"/>
      <c r="BY47" s="317"/>
      <c r="BZ47" s="317"/>
      <c r="CA47" s="317"/>
      <c r="CB47" s="317"/>
      <c r="CC47" s="317"/>
      <c r="CD47" s="317"/>
      <c r="CE47" s="317"/>
      <c r="CF47" s="317"/>
      <c r="CG47" s="317"/>
      <c r="CH47" s="317"/>
      <c r="CI47" s="317"/>
      <c r="CJ47" s="317"/>
      <c r="CK47" s="317"/>
      <c r="CL47" s="317"/>
      <c r="CM47" s="317"/>
      <c r="CN47" s="317"/>
      <c r="CO47" s="317"/>
      <c r="CP47" s="317"/>
      <c r="CQ47" s="317"/>
      <c r="CR47" s="317"/>
      <c r="CS47" s="317"/>
      <c r="CT47" s="317"/>
      <c r="CU47" s="317"/>
      <c r="CV47" s="317"/>
      <c r="CW47" s="317"/>
      <c r="CX47" s="317"/>
      <c r="CY47" s="317"/>
      <c r="CZ47" s="317"/>
      <c r="DA47" s="317"/>
      <c r="DB47" s="317"/>
      <c r="DC47" s="317"/>
      <c r="DD47" s="317"/>
      <c r="DE47" s="317"/>
      <c r="DF47" s="317"/>
      <c r="DG47" s="317"/>
      <c r="DH47" s="317"/>
      <c r="DI47" s="317"/>
      <c r="DJ47" s="317"/>
      <c r="DK47" s="317"/>
      <c r="DL47" s="317"/>
      <c r="DM47" s="317"/>
      <c r="DN47" s="317"/>
      <c r="DO47" s="317"/>
      <c r="DP47" s="317"/>
      <c r="DQ47" s="317"/>
      <c r="DR47" s="317"/>
      <c r="DS47" s="317"/>
      <c r="DT47" s="317"/>
      <c r="DU47" s="317"/>
      <c r="DV47" s="317"/>
      <c r="DW47" s="317"/>
      <c r="DX47" s="317"/>
      <c r="DY47" s="317"/>
      <c r="DZ47" s="317"/>
      <c r="EA47" s="317"/>
      <c r="EB47" s="317"/>
      <c r="EC47" s="317"/>
      <c r="ED47" s="317"/>
      <c r="EE47" s="317"/>
      <c r="EF47" s="317"/>
      <c r="EG47" s="317"/>
      <c r="EH47" s="317"/>
      <c r="EI47" s="317"/>
      <c r="EJ47" s="317"/>
      <c r="EK47" s="317"/>
      <c r="EL47" s="317"/>
      <c r="EM47" s="317"/>
      <c r="EN47" s="317"/>
      <c r="EO47" s="317"/>
      <c r="EP47" s="317"/>
      <c r="EQ47" s="317"/>
      <c r="ER47" s="317"/>
      <c r="ES47" s="317"/>
      <c r="ET47" s="317"/>
      <c r="EU47" s="317"/>
      <c r="EV47" s="317"/>
      <c r="EW47" s="317"/>
      <c r="EX47" s="317"/>
      <c r="EY47" s="317"/>
      <c r="EZ47" s="317"/>
      <c r="FA47" s="317"/>
      <c r="FB47" s="317"/>
      <c r="FC47" s="317"/>
      <c r="FD47" s="317"/>
      <c r="FE47" s="317"/>
      <c r="FF47" s="317"/>
      <c r="FG47" s="317"/>
      <c r="FH47" s="317"/>
      <c r="FI47" s="317"/>
      <c r="FJ47" s="317"/>
      <c r="FK47" s="317"/>
      <c r="FL47" s="317"/>
      <c r="FM47" s="317"/>
      <c r="FN47" s="317"/>
      <c r="FO47" s="317"/>
      <c r="FP47" s="317"/>
      <c r="FQ47" s="317"/>
      <c r="FR47" s="317"/>
      <c r="FS47" s="317"/>
      <c r="FT47" s="317"/>
      <c r="FU47" s="317"/>
      <c r="FV47" s="317"/>
      <c r="FW47" s="317"/>
      <c r="FX47" s="317"/>
      <c r="FY47" s="317"/>
      <c r="FZ47" s="317"/>
      <c r="GA47" s="317"/>
      <c r="GB47" s="317"/>
      <c r="GC47" s="317"/>
      <c r="GD47" s="317"/>
      <c r="GE47" s="317"/>
      <c r="GF47" s="317"/>
      <c r="GG47" s="317"/>
      <c r="GH47" s="317"/>
      <c r="GI47" s="317"/>
      <c r="GJ47" s="317"/>
      <c r="GK47" s="317"/>
      <c r="GL47" s="317"/>
      <c r="GM47" s="317"/>
      <c r="GN47" s="317"/>
      <c r="GO47" s="317"/>
      <c r="GP47" s="317"/>
      <c r="GQ47" s="317"/>
      <c r="GR47" s="317"/>
      <c r="GS47" s="317"/>
      <c r="GT47" s="317"/>
      <c r="GU47" s="317"/>
      <c r="GV47" s="317"/>
      <c r="GW47" s="317"/>
      <c r="GX47" s="317"/>
      <c r="GY47" s="317"/>
      <c r="GZ47" s="317"/>
      <c r="HA47" s="317"/>
      <c r="HB47" s="317"/>
      <c r="HC47" s="317"/>
      <c r="HD47" s="317"/>
      <c r="HE47" s="317"/>
      <c r="HF47" s="317"/>
      <c r="HG47" s="317"/>
      <c r="HH47" s="317"/>
      <c r="HI47" s="317"/>
      <c r="HJ47" s="317"/>
      <c r="HK47" s="317"/>
      <c r="HL47" s="317"/>
      <c r="HM47" s="317"/>
      <c r="HN47" s="317"/>
      <c r="HO47" s="317"/>
      <c r="HP47" s="317"/>
      <c r="HQ47" s="317"/>
      <c r="HR47" s="317"/>
      <c r="HS47" s="317"/>
      <c r="HT47" s="317"/>
      <c r="HU47" s="317"/>
      <c r="HV47" s="317"/>
      <c r="HW47" s="317"/>
      <c r="HX47" s="317"/>
      <c r="HY47" s="317"/>
      <c r="HZ47" s="317"/>
      <c r="IA47" s="317"/>
      <c r="IB47" s="317"/>
      <c r="IC47" s="317"/>
      <c r="ID47" s="317"/>
      <c r="IE47" s="317"/>
      <c r="IF47" s="317"/>
      <c r="IG47" s="317"/>
      <c r="IH47" s="317"/>
      <c r="II47" s="317"/>
      <c r="IJ47" s="317"/>
      <c r="IK47" s="317"/>
      <c r="IL47" s="317"/>
      <c r="IM47" s="317"/>
      <c r="IN47" s="317"/>
      <c r="IO47" s="317"/>
      <c r="IP47" s="317"/>
      <c r="IQ47" s="317"/>
      <c r="IR47" s="317"/>
    </row>
    <row r="48" spans="1:252" ht="14.5">
      <c r="A48" s="296"/>
      <c r="C48" s="296"/>
      <c r="D48" s="323"/>
      <c r="E48" s="323"/>
      <c r="F48" s="323"/>
      <c r="G48" s="323"/>
      <c r="H48" s="323"/>
      <c r="I48" s="296"/>
      <c r="J48" s="296"/>
      <c r="K48" s="317"/>
      <c r="L48" s="317"/>
      <c r="M48" s="317"/>
      <c r="N48" s="317"/>
      <c r="O48" s="317"/>
      <c r="P48" s="317"/>
      <c r="Q48" s="317"/>
      <c r="R48" s="317"/>
      <c r="S48" s="317"/>
      <c r="T48" s="317"/>
      <c r="U48" s="317"/>
      <c r="V48" s="317"/>
      <c r="W48" s="317"/>
      <c r="X48" s="317"/>
      <c r="Y48" s="317"/>
      <c r="Z48" s="317"/>
      <c r="AA48" s="317"/>
      <c r="AB48" s="317"/>
      <c r="AC48" s="317"/>
      <c r="AD48" s="317"/>
      <c r="AE48" s="317"/>
      <c r="AF48" s="317"/>
      <c r="AG48" s="317"/>
      <c r="AH48" s="317"/>
      <c r="AI48" s="317"/>
      <c r="AJ48" s="317"/>
      <c r="AK48" s="317"/>
      <c r="AL48" s="317"/>
      <c r="AM48" s="317"/>
      <c r="AN48" s="317"/>
      <c r="AO48" s="317"/>
      <c r="AP48" s="317"/>
      <c r="AQ48" s="317"/>
      <c r="AR48" s="317"/>
      <c r="AS48" s="317"/>
      <c r="AT48" s="317"/>
      <c r="AU48" s="317"/>
      <c r="AV48" s="317"/>
      <c r="AW48" s="317"/>
      <c r="AX48" s="317"/>
      <c r="AY48" s="317"/>
      <c r="AZ48" s="317"/>
      <c r="BA48" s="317"/>
      <c r="BB48" s="317"/>
      <c r="BC48" s="317"/>
      <c r="BD48" s="317"/>
      <c r="BE48" s="317"/>
      <c r="BF48" s="317"/>
      <c r="BG48" s="317"/>
      <c r="BH48" s="317"/>
      <c r="BI48" s="317"/>
      <c r="BJ48" s="317"/>
      <c r="BK48" s="317"/>
      <c r="BL48" s="317"/>
      <c r="BM48" s="317"/>
      <c r="BN48" s="317"/>
      <c r="BO48" s="317"/>
      <c r="BP48" s="317"/>
      <c r="BQ48" s="317"/>
      <c r="BR48" s="317"/>
      <c r="BS48" s="317"/>
      <c r="BT48" s="317"/>
      <c r="BU48" s="317"/>
      <c r="BV48" s="317"/>
      <c r="BW48" s="317"/>
      <c r="BX48" s="317"/>
      <c r="BY48" s="317"/>
      <c r="BZ48" s="317"/>
      <c r="CA48" s="317"/>
      <c r="CB48" s="317"/>
      <c r="CC48" s="317"/>
      <c r="CD48" s="317"/>
      <c r="CE48" s="317"/>
      <c r="CF48" s="317"/>
      <c r="CG48" s="317"/>
      <c r="CH48" s="317"/>
      <c r="CI48" s="317"/>
      <c r="CJ48" s="317"/>
      <c r="CK48" s="317"/>
      <c r="CL48" s="317"/>
      <c r="CM48" s="317"/>
      <c r="CN48" s="317"/>
      <c r="CO48" s="317"/>
      <c r="CP48" s="317"/>
      <c r="CQ48" s="317"/>
      <c r="CR48" s="317"/>
      <c r="CS48" s="317"/>
      <c r="CT48" s="317"/>
      <c r="CU48" s="317"/>
      <c r="CV48" s="317"/>
      <c r="CW48" s="317"/>
      <c r="CX48" s="317"/>
      <c r="CY48" s="317"/>
      <c r="CZ48" s="317"/>
      <c r="DA48" s="317"/>
      <c r="DB48" s="317"/>
      <c r="DC48" s="317"/>
      <c r="DD48" s="317"/>
      <c r="DE48" s="317"/>
      <c r="DF48" s="317"/>
      <c r="DG48" s="317"/>
      <c r="DH48" s="317"/>
      <c r="DI48" s="317"/>
      <c r="DJ48" s="317"/>
      <c r="DK48" s="317"/>
      <c r="DL48" s="317"/>
      <c r="DM48" s="317"/>
      <c r="DN48" s="317"/>
      <c r="DO48" s="317"/>
      <c r="DP48" s="317"/>
      <c r="DQ48" s="317"/>
      <c r="DR48" s="317"/>
      <c r="DS48" s="317"/>
      <c r="DT48" s="317"/>
      <c r="DU48" s="317"/>
      <c r="DV48" s="317"/>
      <c r="DW48" s="317"/>
      <c r="DX48" s="317"/>
      <c r="DY48" s="317"/>
      <c r="DZ48" s="317"/>
      <c r="EA48" s="317"/>
      <c r="EB48" s="317"/>
      <c r="EC48" s="317"/>
      <c r="ED48" s="317"/>
      <c r="EE48" s="317"/>
      <c r="EF48" s="317"/>
      <c r="EG48" s="317"/>
      <c r="EH48" s="317"/>
      <c r="EI48" s="317"/>
      <c r="EJ48" s="317"/>
      <c r="EK48" s="317"/>
      <c r="EL48" s="317"/>
      <c r="EM48" s="317"/>
      <c r="EN48" s="317"/>
      <c r="EO48" s="317"/>
      <c r="EP48" s="317"/>
      <c r="EQ48" s="317"/>
      <c r="ER48" s="317"/>
      <c r="ES48" s="317"/>
      <c r="ET48" s="317"/>
      <c r="EU48" s="317"/>
      <c r="EV48" s="317"/>
      <c r="EW48" s="317"/>
      <c r="EX48" s="317"/>
      <c r="EY48" s="317"/>
      <c r="EZ48" s="317"/>
      <c r="FA48" s="317"/>
      <c r="FB48" s="317"/>
      <c r="FC48" s="317"/>
      <c r="FD48" s="317"/>
      <c r="FE48" s="317"/>
      <c r="FF48" s="317"/>
      <c r="FG48" s="317"/>
      <c r="FH48" s="317"/>
      <c r="FI48" s="317"/>
      <c r="FJ48" s="317"/>
      <c r="FK48" s="317"/>
      <c r="FL48" s="317"/>
      <c r="FM48" s="317"/>
      <c r="FN48" s="317"/>
      <c r="FO48" s="317"/>
      <c r="FP48" s="317"/>
      <c r="FQ48" s="317"/>
      <c r="FR48" s="317"/>
      <c r="FS48" s="317"/>
      <c r="FT48" s="317"/>
      <c r="FU48" s="317"/>
      <c r="FV48" s="317"/>
      <c r="FW48" s="317"/>
      <c r="FX48" s="317"/>
      <c r="FY48" s="317"/>
      <c r="FZ48" s="317"/>
      <c r="GA48" s="317"/>
      <c r="GB48" s="317"/>
      <c r="GC48" s="317"/>
      <c r="GD48" s="317"/>
      <c r="GE48" s="317"/>
      <c r="GF48" s="317"/>
      <c r="GG48" s="317"/>
      <c r="GH48" s="317"/>
      <c r="GI48" s="317"/>
      <c r="GJ48" s="317"/>
      <c r="GK48" s="317"/>
      <c r="GL48" s="317"/>
      <c r="GM48" s="317"/>
      <c r="GN48" s="317"/>
      <c r="GO48" s="317"/>
      <c r="GP48" s="317"/>
      <c r="GQ48" s="317"/>
      <c r="GR48" s="317"/>
      <c r="GS48" s="317"/>
      <c r="GT48" s="317"/>
      <c r="GU48" s="317"/>
      <c r="GV48" s="317"/>
      <c r="GW48" s="317"/>
      <c r="GX48" s="317"/>
      <c r="GY48" s="317"/>
      <c r="GZ48" s="317"/>
      <c r="HA48" s="317"/>
      <c r="HB48" s="317"/>
      <c r="HC48" s="317"/>
      <c r="HD48" s="317"/>
      <c r="HE48" s="317"/>
      <c r="HF48" s="317"/>
      <c r="HG48" s="317"/>
      <c r="HH48" s="317"/>
      <c r="HI48" s="317"/>
      <c r="HJ48" s="317"/>
      <c r="HK48" s="317"/>
      <c r="HL48" s="317"/>
      <c r="HM48" s="317"/>
      <c r="HN48" s="317"/>
      <c r="HO48" s="317"/>
      <c r="HP48" s="317"/>
      <c r="HQ48" s="317"/>
      <c r="HR48" s="317"/>
      <c r="HS48" s="317"/>
      <c r="HT48" s="317"/>
      <c r="HU48" s="317"/>
      <c r="HV48" s="317"/>
      <c r="HW48" s="317"/>
      <c r="HX48" s="317"/>
      <c r="HY48" s="317"/>
      <c r="HZ48" s="317"/>
      <c r="IA48" s="317"/>
      <c r="IB48" s="317"/>
      <c r="IC48" s="317"/>
      <c r="ID48" s="317"/>
      <c r="IE48" s="317"/>
      <c r="IF48" s="317"/>
      <c r="IG48" s="317"/>
      <c r="IH48" s="317"/>
      <c r="II48" s="317"/>
      <c r="IJ48" s="317"/>
      <c r="IK48" s="317"/>
      <c r="IL48" s="317"/>
      <c r="IM48" s="317"/>
      <c r="IN48" s="317"/>
      <c r="IO48" s="317"/>
      <c r="IP48" s="317"/>
      <c r="IQ48" s="317"/>
      <c r="IR48" s="317"/>
    </row>
    <row r="49" spans="1:252" s="328" customFormat="1">
      <c r="A49" s="318"/>
      <c r="B49" s="318"/>
      <c r="C49" s="296"/>
      <c r="D49" s="323"/>
      <c r="E49" s="323"/>
      <c r="F49" s="323"/>
      <c r="G49" s="323"/>
      <c r="H49" s="323"/>
      <c r="I49" s="318"/>
      <c r="J49" s="318"/>
      <c r="K49" s="327"/>
      <c r="L49" s="327"/>
      <c r="M49" s="327"/>
      <c r="N49" s="327"/>
      <c r="O49" s="327"/>
      <c r="P49" s="327"/>
      <c r="Q49" s="327"/>
      <c r="R49" s="327"/>
      <c r="S49" s="327"/>
      <c r="T49" s="327"/>
      <c r="U49" s="327"/>
      <c r="V49" s="327"/>
      <c r="W49" s="327"/>
      <c r="X49" s="327"/>
      <c r="Y49" s="327"/>
      <c r="Z49" s="327"/>
      <c r="AA49" s="327"/>
      <c r="AB49" s="327"/>
      <c r="AC49" s="327"/>
      <c r="AD49" s="327"/>
      <c r="AE49" s="327"/>
      <c r="AF49" s="327"/>
      <c r="AG49" s="327"/>
      <c r="AH49" s="327"/>
      <c r="AI49" s="327"/>
      <c r="AJ49" s="327"/>
      <c r="AK49" s="327"/>
      <c r="AL49" s="327"/>
      <c r="AM49" s="327"/>
      <c r="AN49" s="327"/>
      <c r="AO49" s="327"/>
      <c r="AP49" s="327"/>
      <c r="AQ49" s="327"/>
      <c r="AR49" s="327"/>
      <c r="AS49" s="327"/>
      <c r="AT49" s="327"/>
      <c r="AU49" s="327"/>
      <c r="AV49" s="327"/>
      <c r="AW49" s="327"/>
      <c r="AX49" s="327"/>
      <c r="AY49" s="327"/>
      <c r="AZ49" s="327"/>
      <c r="BA49" s="327"/>
      <c r="BB49" s="327"/>
      <c r="BC49" s="327"/>
      <c r="BD49" s="327"/>
      <c r="BE49" s="327"/>
      <c r="BF49" s="327"/>
      <c r="BG49" s="327"/>
      <c r="BH49" s="327"/>
      <c r="BI49" s="327"/>
      <c r="BJ49" s="327"/>
      <c r="BK49" s="327"/>
      <c r="BL49" s="327"/>
      <c r="BM49" s="327"/>
      <c r="BN49" s="327"/>
      <c r="BO49" s="327"/>
      <c r="BP49" s="327"/>
      <c r="BQ49" s="327"/>
      <c r="BR49" s="327"/>
      <c r="BS49" s="327"/>
      <c r="BT49" s="327"/>
      <c r="BU49" s="327"/>
      <c r="BV49" s="327"/>
      <c r="BW49" s="327"/>
      <c r="BX49" s="327"/>
      <c r="BY49" s="327"/>
      <c r="BZ49" s="327"/>
      <c r="CA49" s="327"/>
      <c r="CB49" s="327"/>
      <c r="CC49" s="327"/>
      <c r="CD49" s="327"/>
      <c r="CE49" s="327"/>
      <c r="CF49" s="327"/>
      <c r="CG49" s="327"/>
      <c r="CH49" s="327"/>
      <c r="CI49" s="327"/>
      <c r="CJ49" s="327"/>
      <c r="CK49" s="327"/>
      <c r="CL49" s="327"/>
      <c r="CM49" s="327"/>
      <c r="CN49" s="327"/>
      <c r="CO49" s="327"/>
      <c r="CP49" s="327"/>
      <c r="CQ49" s="327"/>
      <c r="CR49" s="327"/>
      <c r="CS49" s="327"/>
      <c r="CT49" s="327"/>
      <c r="CU49" s="327"/>
      <c r="CV49" s="327"/>
      <c r="CW49" s="327"/>
      <c r="CX49" s="327"/>
      <c r="CY49" s="327"/>
      <c r="CZ49" s="327"/>
      <c r="DA49" s="327"/>
      <c r="DB49" s="327"/>
      <c r="DC49" s="327"/>
      <c r="DD49" s="327"/>
      <c r="DE49" s="327"/>
      <c r="DF49" s="327"/>
      <c r="DG49" s="327"/>
      <c r="DH49" s="327"/>
      <c r="DI49" s="327"/>
      <c r="DJ49" s="327"/>
      <c r="DK49" s="327"/>
      <c r="DL49" s="327"/>
      <c r="DM49" s="327"/>
      <c r="DN49" s="327"/>
      <c r="DO49" s="327"/>
      <c r="DP49" s="327"/>
      <c r="DQ49" s="327"/>
      <c r="DR49" s="327"/>
      <c r="DS49" s="327"/>
      <c r="DT49" s="327"/>
      <c r="DU49" s="327"/>
      <c r="DV49" s="327"/>
      <c r="DW49" s="327"/>
      <c r="DX49" s="327"/>
      <c r="DY49" s="327"/>
      <c r="DZ49" s="327"/>
      <c r="EA49" s="327"/>
      <c r="EB49" s="327"/>
      <c r="EC49" s="327"/>
      <c r="ED49" s="327"/>
      <c r="EE49" s="327"/>
      <c r="EF49" s="327"/>
      <c r="EG49" s="327"/>
      <c r="EH49" s="327"/>
      <c r="EI49" s="327"/>
      <c r="EJ49" s="327"/>
      <c r="EK49" s="327"/>
      <c r="EL49" s="327"/>
      <c r="EM49" s="327"/>
      <c r="EN49" s="327"/>
      <c r="EO49" s="327"/>
      <c r="EP49" s="327"/>
      <c r="EQ49" s="327"/>
      <c r="ER49" s="327"/>
      <c r="ES49" s="327"/>
      <c r="ET49" s="327"/>
      <c r="EU49" s="327"/>
      <c r="EV49" s="327"/>
      <c r="EW49" s="327"/>
      <c r="EX49" s="327"/>
      <c r="EY49" s="327"/>
      <c r="EZ49" s="327"/>
      <c r="FA49" s="327"/>
      <c r="FB49" s="327"/>
      <c r="FC49" s="327"/>
      <c r="FD49" s="327"/>
      <c r="FE49" s="327"/>
      <c r="FF49" s="327"/>
      <c r="FG49" s="327"/>
      <c r="FH49" s="327"/>
      <c r="FI49" s="327"/>
      <c r="FJ49" s="327"/>
      <c r="FK49" s="327"/>
      <c r="FL49" s="327"/>
      <c r="FM49" s="327"/>
      <c r="FN49" s="327"/>
      <c r="FO49" s="327"/>
      <c r="FP49" s="327"/>
      <c r="FQ49" s="327"/>
      <c r="FR49" s="327"/>
      <c r="FS49" s="327"/>
      <c r="FT49" s="327"/>
      <c r="FU49" s="327"/>
      <c r="FV49" s="327"/>
      <c r="FW49" s="327"/>
      <c r="FX49" s="327"/>
      <c r="FY49" s="327"/>
      <c r="FZ49" s="327"/>
      <c r="GA49" s="327"/>
      <c r="GB49" s="327"/>
      <c r="GC49" s="327"/>
      <c r="GD49" s="327"/>
      <c r="GE49" s="327"/>
      <c r="GF49" s="327"/>
      <c r="GG49" s="327"/>
      <c r="GH49" s="327"/>
      <c r="GI49" s="327"/>
      <c r="GJ49" s="327"/>
      <c r="GK49" s="327"/>
      <c r="GL49" s="327"/>
      <c r="GM49" s="327"/>
      <c r="GN49" s="327"/>
      <c r="GO49" s="327"/>
      <c r="GP49" s="327"/>
      <c r="GQ49" s="327"/>
      <c r="GR49" s="327"/>
      <c r="GS49" s="327"/>
      <c r="GT49" s="327"/>
      <c r="GU49" s="327"/>
      <c r="GV49" s="327"/>
      <c r="GW49" s="327"/>
      <c r="GX49" s="327"/>
      <c r="GY49" s="327"/>
      <c r="GZ49" s="327"/>
      <c r="HA49" s="327"/>
      <c r="HB49" s="327"/>
      <c r="HC49" s="327"/>
      <c r="HD49" s="327"/>
      <c r="HE49" s="327"/>
      <c r="HF49" s="327"/>
      <c r="HG49" s="327"/>
      <c r="HH49" s="327"/>
      <c r="HI49" s="327"/>
      <c r="HJ49" s="327"/>
      <c r="HK49" s="327"/>
      <c r="HL49" s="327"/>
      <c r="HM49" s="327"/>
      <c r="HN49" s="327"/>
      <c r="HO49" s="327"/>
      <c r="HP49" s="327"/>
      <c r="HQ49" s="327"/>
      <c r="HR49" s="327"/>
      <c r="HS49" s="327"/>
      <c r="HT49" s="327"/>
      <c r="HU49" s="327"/>
      <c r="HV49" s="327"/>
      <c r="HW49" s="327"/>
      <c r="HX49" s="327"/>
      <c r="HY49" s="327"/>
      <c r="HZ49" s="327"/>
      <c r="IA49" s="327"/>
      <c r="IB49" s="327"/>
      <c r="IC49" s="327"/>
      <c r="ID49" s="327"/>
      <c r="IE49" s="327"/>
      <c r="IF49" s="327"/>
      <c r="IG49" s="327"/>
      <c r="IH49" s="327"/>
      <c r="II49" s="327"/>
      <c r="IJ49" s="327"/>
      <c r="IK49" s="327"/>
      <c r="IL49" s="327"/>
      <c r="IM49" s="327"/>
      <c r="IN49" s="327"/>
      <c r="IO49" s="327"/>
      <c r="IP49" s="327"/>
      <c r="IQ49" s="327"/>
      <c r="IR49" s="327"/>
    </row>
    <row r="50" spans="1:252" ht="14.5">
      <c r="A50" s="296"/>
      <c r="C50" s="296"/>
      <c r="D50" s="323"/>
      <c r="E50" s="323"/>
      <c r="F50" s="323"/>
      <c r="G50" s="323"/>
      <c r="H50" s="323"/>
      <c r="I50" s="296"/>
      <c r="J50" s="296"/>
      <c r="K50" s="317"/>
      <c r="L50" s="317"/>
      <c r="M50" s="317"/>
      <c r="N50" s="317"/>
      <c r="O50" s="317"/>
      <c r="P50" s="317"/>
      <c r="Q50" s="317"/>
      <c r="R50" s="317"/>
      <c r="S50" s="317"/>
      <c r="T50" s="317"/>
      <c r="U50" s="317"/>
      <c r="V50" s="317"/>
      <c r="W50" s="317"/>
      <c r="X50" s="317"/>
      <c r="Y50" s="317"/>
      <c r="Z50" s="317"/>
      <c r="AA50" s="317"/>
      <c r="AB50" s="317"/>
      <c r="AC50" s="317"/>
      <c r="AD50" s="317"/>
      <c r="AE50" s="317"/>
      <c r="AF50" s="317"/>
      <c r="AG50" s="317"/>
      <c r="AH50" s="317"/>
      <c r="AI50" s="317"/>
      <c r="AJ50" s="317"/>
      <c r="AK50" s="317"/>
      <c r="AL50" s="317"/>
      <c r="AM50" s="317"/>
      <c r="AN50" s="317"/>
      <c r="AO50" s="317"/>
      <c r="AP50" s="317"/>
      <c r="AQ50" s="317"/>
      <c r="AR50" s="317"/>
      <c r="AS50" s="317"/>
      <c r="AT50" s="317"/>
      <c r="AU50" s="317"/>
      <c r="AV50" s="317"/>
      <c r="AW50" s="317"/>
      <c r="AX50" s="317"/>
      <c r="AY50" s="317"/>
      <c r="AZ50" s="317"/>
      <c r="BA50" s="317"/>
      <c r="BB50" s="317"/>
      <c r="BC50" s="317"/>
      <c r="BD50" s="317"/>
      <c r="BE50" s="317"/>
      <c r="BF50" s="317"/>
      <c r="BG50" s="317"/>
      <c r="BH50" s="317"/>
      <c r="BI50" s="317"/>
      <c r="BJ50" s="317"/>
      <c r="BK50" s="317"/>
      <c r="BL50" s="317"/>
      <c r="BM50" s="317"/>
      <c r="BN50" s="317"/>
      <c r="BO50" s="317"/>
      <c r="BP50" s="317"/>
      <c r="BQ50" s="317"/>
      <c r="BR50" s="317"/>
      <c r="BS50" s="317"/>
      <c r="BT50" s="317"/>
      <c r="BU50" s="317"/>
      <c r="BV50" s="317"/>
      <c r="BW50" s="317"/>
      <c r="BX50" s="317"/>
      <c r="BY50" s="317"/>
      <c r="BZ50" s="317"/>
      <c r="CA50" s="317"/>
      <c r="CB50" s="317"/>
      <c r="CC50" s="317"/>
      <c r="CD50" s="317"/>
      <c r="CE50" s="317"/>
      <c r="CF50" s="317"/>
      <c r="CG50" s="317"/>
      <c r="CH50" s="317"/>
      <c r="CI50" s="317"/>
      <c r="CJ50" s="317"/>
      <c r="CK50" s="317"/>
      <c r="CL50" s="317"/>
      <c r="CM50" s="317"/>
      <c r="CN50" s="317"/>
      <c r="CO50" s="317"/>
      <c r="CP50" s="317"/>
      <c r="CQ50" s="317"/>
      <c r="CR50" s="317"/>
      <c r="CS50" s="317"/>
      <c r="CT50" s="317"/>
      <c r="CU50" s="317"/>
      <c r="CV50" s="317"/>
      <c r="CW50" s="317"/>
      <c r="CX50" s="317"/>
      <c r="CY50" s="317"/>
      <c r="CZ50" s="317"/>
      <c r="DA50" s="317"/>
      <c r="DB50" s="317"/>
      <c r="DC50" s="317"/>
      <c r="DD50" s="317"/>
      <c r="DE50" s="317"/>
      <c r="DF50" s="317"/>
      <c r="DG50" s="317"/>
      <c r="DH50" s="317"/>
      <c r="DI50" s="317"/>
      <c r="DJ50" s="317"/>
      <c r="DK50" s="317"/>
      <c r="DL50" s="317"/>
      <c r="DM50" s="317"/>
      <c r="DN50" s="317"/>
      <c r="DO50" s="317"/>
      <c r="DP50" s="317"/>
      <c r="DQ50" s="317"/>
      <c r="DR50" s="317"/>
      <c r="DS50" s="317"/>
      <c r="DT50" s="317"/>
      <c r="DU50" s="317"/>
      <c r="DV50" s="317"/>
      <c r="DW50" s="317"/>
      <c r="DX50" s="317"/>
      <c r="DY50" s="317"/>
      <c r="DZ50" s="317"/>
      <c r="EA50" s="317"/>
      <c r="EB50" s="317"/>
      <c r="EC50" s="317"/>
      <c r="ED50" s="317"/>
      <c r="EE50" s="317"/>
      <c r="EF50" s="317"/>
      <c r="EG50" s="317"/>
      <c r="EH50" s="317"/>
      <c r="EI50" s="317"/>
      <c r="EJ50" s="317"/>
      <c r="EK50" s="317"/>
      <c r="EL50" s="317"/>
      <c r="EM50" s="317"/>
      <c r="EN50" s="317"/>
      <c r="EO50" s="317"/>
      <c r="EP50" s="317"/>
      <c r="EQ50" s="317"/>
      <c r="ER50" s="317"/>
      <c r="ES50" s="317"/>
      <c r="ET50" s="317"/>
      <c r="EU50" s="317"/>
      <c r="EV50" s="317"/>
      <c r="EW50" s="317"/>
      <c r="EX50" s="317"/>
      <c r="EY50" s="317"/>
      <c r="EZ50" s="317"/>
      <c r="FA50" s="317"/>
      <c r="FB50" s="317"/>
      <c r="FC50" s="317"/>
      <c r="FD50" s="317"/>
      <c r="FE50" s="317"/>
      <c r="FF50" s="317"/>
      <c r="FG50" s="317"/>
      <c r="FH50" s="317"/>
      <c r="FI50" s="317"/>
      <c r="FJ50" s="317"/>
      <c r="FK50" s="317"/>
      <c r="FL50" s="317"/>
      <c r="FM50" s="317"/>
      <c r="FN50" s="317"/>
      <c r="FO50" s="317"/>
      <c r="FP50" s="317"/>
      <c r="FQ50" s="317"/>
      <c r="FR50" s="317"/>
      <c r="FS50" s="317"/>
      <c r="FT50" s="317"/>
      <c r="FU50" s="317"/>
      <c r="FV50" s="317"/>
      <c r="FW50" s="317"/>
      <c r="FX50" s="317"/>
      <c r="FY50" s="317"/>
      <c r="FZ50" s="317"/>
      <c r="GA50" s="317"/>
      <c r="GB50" s="317"/>
      <c r="GC50" s="317"/>
      <c r="GD50" s="317"/>
      <c r="GE50" s="317"/>
      <c r="GF50" s="317"/>
      <c r="GG50" s="317"/>
      <c r="GH50" s="317"/>
      <c r="GI50" s="317"/>
      <c r="GJ50" s="317"/>
      <c r="GK50" s="317"/>
      <c r="GL50" s="317"/>
      <c r="GM50" s="317"/>
      <c r="GN50" s="317"/>
      <c r="GO50" s="317"/>
      <c r="GP50" s="317"/>
      <c r="GQ50" s="317"/>
      <c r="GR50" s="317"/>
      <c r="GS50" s="317"/>
      <c r="GT50" s="317"/>
      <c r="GU50" s="317"/>
      <c r="GV50" s="317"/>
      <c r="GW50" s="317"/>
      <c r="GX50" s="317"/>
      <c r="GY50" s="317"/>
      <c r="GZ50" s="317"/>
      <c r="HA50" s="317"/>
      <c r="HB50" s="317"/>
      <c r="HC50" s="317"/>
      <c r="HD50" s="317"/>
      <c r="HE50" s="317"/>
      <c r="HF50" s="317"/>
      <c r="HG50" s="317"/>
      <c r="HH50" s="317"/>
      <c r="HI50" s="317"/>
      <c r="HJ50" s="317"/>
      <c r="HK50" s="317"/>
      <c r="HL50" s="317"/>
      <c r="HM50" s="317"/>
      <c r="HN50" s="317"/>
      <c r="HO50" s="317"/>
      <c r="HP50" s="317"/>
      <c r="HQ50" s="317"/>
      <c r="HR50" s="317"/>
      <c r="HS50" s="317"/>
      <c r="HT50" s="317"/>
      <c r="HU50" s="317"/>
      <c r="HV50" s="317"/>
      <c r="HW50" s="317"/>
      <c r="HX50" s="317"/>
      <c r="HY50" s="317"/>
      <c r="HZ50" s="317"/>
      <c r="IA50" s="317"/>
      <c r="IB50" s="317"/>
      <c r="IC50" s="317"/>
      <c r="ID50" s="317"/>
      <c r="IE50" s="317"/>
      <c r="IF50" s="317"/>
      <c r="IG50" s="317"/>
      <c r="IH50" s="317"/>
      <c r="II50" s="317"/>
      <c r="IJ50" s="317"/>
      <c r="IK50" s="317"/>
      <c r="IL50" s="317"/>
      <c r="IM50" s="317"/>
      <c r="IN50" s="317"/>
      <c r="IO50" s="317"/>
      <c r="IP50" s="317"/>
      <c r="IQ50" s="317"/>
      <c r="IR50" s="317"/>
    </row>
    <row r="51" spans="1:252" ht="14.5">
      <c r="A51" s="296"/>
      <c r="B51" s="329"/>
      <c r="C51" s="325"/>
      <c r="D51" s="326"/>
      <c r="E51" s="326"/>
      <c r="F51" s="326"/>
      <c r="G51" s="326"/>
      <c r="H51" s="326"/>
      <c r="I51" s="296"/>
      <c r="J51" s="296"/>
      <c r="K51" s="317"/>
      <c r="L51" s="317"/>
      <c r="M51" s="317"/>
      <c r="N51" s="317"/>
      <c r="O51" s="317"/>
      <c r="P51" s="317"/>
      <c r="Q51" s="317"/>
      <c r="R51" s="317"/>
      <c r="S51" s="317"/>
      <c r="T51" s="317"/>
      <c r="U51" s="317"/>
      <c r="V51" s="317"/>
      <c r="W51" s="317"/>
      <c r="X51" s="317"/>
      <c r="Y51" s="317"/>
      <c r="Z51" s="317"/>
      <c r="AA51" s="317"/>
      <c r="AB51" s="317"/>
      <c r="AC51" s="317"/>
      <c r="AD51" s="317"/>
      <c r="AE51" s="317"/>
      <c r="AF51" s="317"/>
      <c r="AG51" s="317"/>
      <c r="AH51" s="317"/>
      <c r="AI51" s="317"/>
      <c r="AJ51" s="317"/>
      <c r="AK51" s="317"/>
      <c r="AL51" s="317"/>
      <c r="AM51" s="317"/>
      <c r="AN51" s="317"/>
      <c r="AO51" s="317"/>
      <c r="AP51" s="317"/>
      <c r="AQ51" s="317"/>
      <c r="AR51" s="317"/>
      <c r="AS51" s="317"/>
      <c r="AT51" s="317"/>
      <c r="AU51" s="317"/>
      <c r="AV51" s="317"/>
      <c r="AW51" s="317"/>
      <c r="AX51" s="317"/>
      <c r="AY51" s="317"/>
      <c r="AZ51" s="317"/>
      <c r="BA51" s="317"/>
      <c r="BB51" s="317"/>
      <c r="BC51" s="317"/>
      <c r="BD51" s="317"/>
      <c r="BE51" s="317"/>
      <c r="BF51" s="317"/>
      <c r="BG51" s="317"/>
      <c r="BH51" s="317"/>
      <c r="BI51" s="317"/>
      <c r="BJ51" s="317"/>
      <c r="BK51" s="317"/>
      <c r="BL51" s="317"/>
      <c r="BM51" s="317"/>
      <c r="BN51" s="317"/>
      <c r="BO51" s="317"/>
      <c r="BP51" s="317"/>
      <c r="BQ51" s="317"/>
      <c r="BR51" s="317"/>
      <c r="BS51" s="317"/>
      <c r="BT51" s="317"/>
      <c r="BU51" s="317"/>
      <c r="BV51" s="317"/>
      <c r="BW51" s="317"/>
      <c r="BX51" s="317"/>
      <c r="BY51" s="317"/>
      <c r="BZ51" s="317"/>
      <c r="CA51" s="317"/>
      <c r="CB51" s="317"/>
      <c r="CC51" s="317"/>
      <c r="CD51" s="317"/>
      <c r="CE51" s="317"/>
      <c r="CF51" s="317"/>
      <c r="CG51" s="317"/>
      <c r="CH51" s="317"/>
      <c r="CI51" s="317"/>
      <c r="CJ51" s="317"/>
      <c r="CK51" s="317"/>
      <c r="CL51" s="317"/>
      <c r="CM51" s="317"/>
      <c r="CN51" s="317"/>
      <c r="CO51" s="317"/>
      <c r="CP51" s="317"/>
      <c r="CQ51" s="317"/>
      <c r="CR51" s="317"/>
      <c r="CS51" s="317"/>
      <c r="CT51" s="317"/>
      <c r="CU51" s="317"/>
      <c r="CV51" s="317"/>
      <c r="CW51" s="317"/>
      <c r="CX51" s="317"/>
      <c r="CY51" s="317"/>
      <c r="CZ51" s="317"/>
      <c r="DA51" s="317"/>
      <c r="DB51" s="317"/>
      <c r="DC51" s="317"/>
      <c r="DD51" s="317"/>
      <c r="DE51" s="317"/>
      <c r="DF51" s="317"/>
      <c r="DG51" s="317"/>
      <c r="DH51" s="317"/>
      <c r="DI51" s="317"/>
      <c r="DJ51" s="317"/>
      <c r="DK51" s="317"/>
      <c r="DL51" s="317"/>
      <c r="DM51" s="317"/>
      <c r="DN51" s="317"/>
      <c r="DO51" s="317"/>
      <c r="DP51" s="317"/>
      <c r="DQ51" s="317"/>
      <c r="DR51" s="317"/>
      <c r="DS51" s="317"/>
      <c r="DT51" s="317"/>
      <c r="DU51" s="317"/>
      <c r="DV51" s="317"/>
      <c r="DW51" s="317"/>
      <c r="DX51" s="317"/>
      <c r="DY51" s="317"/>
      <c r="DZ51" s="317"/>
      <c r="EA51" s="317"/>
      <c r="EB51" s="317"/>
      <c r="EC51" s="317"/>
      <c r="ED51" s="317"/>
      <c r="EE51" s="317"/>
      <c r="EF51" s="317"/>
      <c r="EG51" s="317"/>
      <c r="EH51" s="317"/>
      <c r="EI51" s="317"/>
      <c r="EJ51" s="317"/>
      <c r="EK51" s="317"/>
      <c r="EL51" s="317"/>
      <c r="EM51" s="317"/>
      <c r="EN51" s="317"/>
      <c r="EO51" s="317"/>
      <c r="EP51" s="317"/>
      <c r="EQ51" s="317"/>
      <c r="ER51" s="317"/>
      <c r="ES51" s="317"/>
      <c r="ET51" s="317"/>
      <c r="EU51" s="317"/>
      <c r="EV51" s="317"/>
      <c r="EW51" s="317"/>
      <c r="EX51" s="317"/>
      <c r="EY51" s="317"/>
      <c r="EZ51" s="317"/>
      <c r="FA51" s="317"/>
      <c r="FB51" s="317"/>
      <c r="FC51" s="317"/>
      <c r="FD51" s="317"/>
      <c r="FE51" s="317"/>
      <c r="FF51" s="317"/>
      <c r="FG51" s="317"/>
      <c r="FH51" s="317"/>
      <c r="FI51" s="317"/>
      <c r="FJ51" s="317"/>
      <c r="FK51" s="317"/>
      <c r="FL51" s="317"/>
      <c r="FM51" s="317"/>
      <c r="FN51" s="317"/>
      <c r="FO51" s="317"/>
      <c r="FP51" s="317"/>
      <c r="FQ51" s="317"/>
      <c r="FR51" s="317"/>
      <c r="FS51" s="317"/>
      <c r="FT51" s="317"/>
      <c r="FU51" s="317"/>
      <c r="FV51" s="317"/>
      <c r="FW51" s="317"/>
      <c r="FX51" s="317"/>
      <c r="FY51" s="317"/>
      <c r="FZ51" s="317"/>
      <c r="GA51" s="317"/>
      <c r="GB51" s="317"/>
      <c r="GC51" s="317"/>
      <c r="GD51" s="317"/>
      <c r="GE51" s="317"/>
      <c r="GF51" s="317"/>
      <c r="GG51" s="317"/>
      <c r="GH51" s="317"/>
      <c r="GI51" s="317"/>
      <c r="GJ51" s="317"/>
      <c r="GK51" s="317"/>
      <c r="GL51" s="317"/>
      <c r="GM51" s="317"/>
      <c r="GN51" s="317"/>
      <c r="GO51" s="317"/>
      <c r="GP51" s="317"/>
      <c r="GQ51" s="317"/>
      <c r="GR51" s="317"/>
      <c r="GS51" s="317"/>
      <c r="GT51" s="317"/>
      <c r="GU51" s="317"/>
      <c r="GV51" s="317"/>
      <c r="GW51" s="317"/>
      <c r="GX51" s="317"/>
      <c r="GY51" s="317"/>
      <c r="GZ51" s="317"/>
      <c r="HA51" s="317"/>
      <c r="HB51" s="317"/>
      <c r="HC51" s="317"/>
      <c r="HD51" s="317"/>
      <c r="HE51" s="317"/>
      <c r="HF51" s="317"/>
      <c r="HG51" s="317"/>
      <c r="HH51" s="317"/>
      <c r="HI51" s="317"/>
      <c r="HJ51" s="317"/>
      <c r="HK51" s="317"/>
      <c r="HL51" s="317"/>
      <c r="HM51" s="317"/>
      <c r="HN51" s="317"/>
      <c r="HO51" s="317"/>
      <c r="HP51" s="317"/>
      <c r="HQ51" s="317"/>
      <c r="HR51" s="317"/>
      <c r="HS51" s="317"/>
      <c r="HT51" s="317"/>
      <c r="HU51" s="317"/>
      <c r="HV51" s="317"/>
      <c r="HW51" s="317"/>
      <c r="HX51" s="317"/>
      <c r="HY51" s="317"/>
      <c r="HZ51" s="317"/>
      <c r="IA51" s="317"/>
      <c r="IB51" s="317"/>
      <c r="IC51" s="317"/>
      <c r="ID51" s="317"/>
      <c r="IE51" s="317"/>
      <c r="IF51" s="317"/>
      <c r="IG51" s="317"/>
      <c r="IH51" s="317"/>
      <c r="II51" s="317"/>
      <c r="IJ51" s="317"/>
      <c r="IK51" s="317"/>
      <c r="IL51" s="317"/>
      <c r="IM51" s="317"/>
      <c r="IN51" s="317"/>
      <c r="IO51" s="317"/>
      <c r="IP51" s="317"/>
      <c r="IQ51" s="317"/>
      <c r="IR51" s="317"/>
    </row>
    <row r="52" spans="1:252" s="328" customFormat="1">
      <c r="A52" s="318"/>
      <c r="B52" s="318"/>
      <c r="C52" s="296"/>
      <c r="D52" s="323"/>
      <c r="E52" s="323"/>
      <c r="F52" s="323"/>
      <c r="G52" s="323"/>
      <c r="H52" s="323"/>
      <c r="I52" s="318"/>
      <c r="J52" s="318"/>
      <c r="K52" s="327"/>
      <c r="L52" s="327"/>
      <c r="M52" s="327"/>
      <c r="N52" s="327"/>
      <c r="O52" s="327"/>
      <c r="P52" s="327"/>
      <c r="Q52" s="327"/>
      <c r="R52" s="327"/>
      <c r="S52" s="327"/>
      <c r="T52" s="327"/>
      <c r="U52" s="327"/>
      <c r="V52" s="327"/>
      <c r="W52" s="327"/>
      <c r="X52" s="327"/>
      <c r="Y52" s="327"/>
      <c r="Z52" s="327"/>
      <c r="AA52" s="327"/>
      <c r="AB52" s="327"/>
      <c r="AC52" s="327"/>
      <c r="AD52" s="327"/>
      <c r="AE52" s="327"/>
      <c r="AF52" s="327"/>
      <c r="AG52" s="327"/>
      <c r="AH52" s="327"/>
      <c r="AI52" s="327"/>
      <c r="AJ52" s="327"/>
      <c r="AK52" s="327"/>
      <c r="AL52" s="327"/>
      <c r="AM52" s="327"/>
      <c r="AN52" s="327"/>
      <c r="AO52" s="327"/>
      <c r="AP52" s="327"/>
      <c r="AQ52" s="327"/>
      <c r="AR52" s="327"/>
      <c r="AS52" s="327"/>
      <c r="AT52" s="327"/>
      <c r="AU52" s="327"/>
      <c r="AV52" s="327"/>
      <c r="AW52" s="327"/>
      <c r="AX52" s="327"/>
      <c r="AY52" s="327"/>
      <c r="AZ52" s="327"/>
      <c r="BA52" s="327"/>
      <c r="BB52" s="327"/>
      <c r="BC52" s="327"/>
      <c r="BD52" s="327"/>
      <c r="BE52" s="327"/>
      <c r="BF52" s="327"/>
      <c r="BG52" s="327"/>
      <c r="BH52" s="327"/>
      <c r="BI52" s="327"/>
      <c r="BJ52" s="327"/>
      <c r="BK52" s="327"/>
      <c r="BL52" s="327"/>
      <c r="BM52" s="327"/>
      <c r="BN52" s="327"/>
      <c r="BO52" s="327"/>
      <c r="BP52" s="327"/>
      <c r="BQ52" s="327"/>
      <c r="BR52" s="327"/>
      <c r="BS52" s="327"/>
      <c r="BT52" s="327"/>
      <c r="BU52" s="327"/>
      <c r="BV52" s="327"/>
      <c r="BW52" s="327"/>
      <c r="BX52" s="327"/>
      <c r="BY52" s="327"/>
      <c r="BZ52" s="327"/>
      <c r="CA52" s="327"/>
      <c r="CB52" s="327"/>
      <c r="CC52" s="327"/>
      <c r="CD52" s="327"/>
      <c r="CE52" s="327"/>
      <c r="CF52" s="327"/>
      <c r="CG52" s="327"/>
      <c r="CH52" s="327"/>
      <c r="CI52" s="327"/>
      <c r="CJ52" s="327"/>
      <c r="CK52" s="327"/>
      <c r="CL52" s="327"/>
      <c r="CM52" s="327"/>
      <c r="CN52" s="327"/>
      <c r="CO52" s="327"/>
      <c r="CP52" s="327"/>
      <c r="CQ52" s="327"/>
      <c r="CR52" s="327"/>
      <c r="CS52" s="327"/>
      <c r="CT52" s="327"/>
      <c r="CU52" s="327"/>
      <c r="CV52" s="327"/>
      <c r="CW52" s="327"/>
      <c r="CX52" s="327"/>
      <c r="CY52" s="327"/>
      <c r="CZ52" s="327"/>
      <c r="DA52" s="327"/>
      <c r="DB52" s="327"/>
      <c r="DC52" s="327"/>
      <c r="DD52" s="327"/>
      <c r="DE52" s="327"/>
      <c r="DF52" s="327"/>
      <c r="DG52" s="327"/>
      <c r="DH52" s="327"/>
      <c r="DI52" s="327"/>
      <c r="DJ52" s="327"/>
      <c r="DK52" s="327"/>
      <c r="DL52" s="327"/>
      <c r="DM52" s="327"/>
      <c r="DN52" s="327"/>
      <c r="DO52" s="327"/>
      <c r="DP52" s="327"/>
      <c r="DQ52" s="327"/>
      <c r="DR52" s="327"/>
      <c r="DS52" s="327"/>
      <c r="DT52" s="327"/>
      <c r="DU52" s="327"/>
      <c r="DV52" s="327"/>
      <c r="DW52" s="327"/>
      <c r="DX52" s="327"/>
      <c r="DY52" s="327"/>
      <c r="DZ52" s="327"/>
      <c r="EA52" s="327"/>
      <c r="EB52" s="327"/>
      <c r="EC52" s="327"/>
      <c r="ED52" s="327"/>
      <c r="EE52" s="327"/>
      <c r="EF52" s="327"/>
      <c r="EG52" s="327"/>
      <c r="EH52" s="327"/>
      <c r="EI52" s="327"/>
      <c r="EJ52" s="327"/>
      <c r="EK52" s="327"/>
      <c r="EL52" s="327"/>
      <c r="EM52" s="327"/>
      <c r="EN52" s="327"/>
      <c r="EO52" s="327"/>
      <c r="EP52" s="327"/>
      <c r="EQ52" s="327"/>
      <c r="ER52" s="327"/>
      <c r="ES52" s="327"/>
      <c r="ET52" s="327"/>
      <c r="EU52" s="327"/>
      <c r="EV52" s="327"/>
      <c r="EW52" s="327"/>
      <c r="EX52" s="327"/>
      <c r="EY52" s="327"/>
      <c r="EZ52" s="327"/>
      <c r="FA52" s="327"/>
      <c r="FB52" s="327"/>
      <c r="FC52" s="327"/>
      <c r="FD52" s="327"/>
      <c r="FE52" s="327"/>
      <c r="FF52" s="327"/>
      <c r="FG52" s="327"/>
      <c r="FH52" s="327"/>
      <c r="FI52" s="327"/>
      <c r="FJ52" s="327"/>
      <c r="FK52" s="327"/>
      <c r="FL52" s="327"/>
      <c r="FM52" s="327"/>
      <c r="FN52" s="327"/>
      <c r="FO52" s="327"/>
      <c r="FP52" s="327"/>
      <c r="FQ52" s="327"/>
      <c r="FR52" s="327"/>
      <c r="FS52" s="327"/>
      <c r="FT52" s="327"/>
      <c r="FU52" s="327"/>
      <c r="FV52" s="327"/>
      <c r="FW52" s="327"/>
      <c r="FX52" s="327"/>
      <c r="FY52" s="327"/>
      <c r="FZ52" s="327"/>
      <c r="GA52" s="327"/>
      <c r="GB52" s="327"/>
      <c r="GC52" s="327"/>
      <c r="GD52" s="327"/>
      <c r="GE52" s="327"/>
      <c r="GF52" s="327"/>
      <c r="GG52" s="327"/>
      <c r="GH52" s="327"/>
      <c r="GI52" s="327"/>
      <c r="GJ52" s="327"/>
      <c r="GK52" s="327"/>
      <c r="GL52" s="327"/>
      <c r="GM52" s="327"/>
      <c r="GN52" s="327"/>
      <c r="GO52" s="327"/>
      <c r="GP52" s="327"/>
      <c r="GQ52" s="327"/>
      <c r="GR52" s="327"/>
      <c r="GS52" s="327"/>
      <c r="GT52" s="327"/>
      <c r="GU52" s="327"/>
      <c r="GV52" s="327"/>
      <c r="GW52" s="327"/>
      <c r="GX52" s="327"/>
      <c r="GY52" s="327"/>
      <c r="GZ52" s="327"/>
      <c r="HA52" s="327"/>
      <c r="HB52" s="327"/>
      <c r="HC52" s="327"/>
      <c r="HD52" s="327"/>
      <c r="HE52" s="327"/>
      <c r="HF52" s="327"/>
      <c r="HG52" s="327"/>
      <c r="HH52" s="327"/>
      <c r="HI52" s="327"/>
      <c r="HJ52" s="327"/>
      <c r="HK52" s="327"/>
      <c r="HL52" s="327"/>
      <c r="HM52" s="327"/>
      <c r="HN52" s="327"/>
      <c r="HO52" s="327"/>
      <c r="HP52" s="327"/>
      <c r="HQ52" s="327"/>
      <c r="HR52" s="327"/>
      <c r="HS52" s="327"/>
      <c r="HT52" s="327"/>
      <c r="HU52" s="327"/>
      <c r="HV52" s="327"/>
      <c r="HW52" s="327"/>
      <c r="HX52" s="327"/>
      <c r="HY52" s="327"/>
      <c r="HZ52" s="327"/>
      <c r="IA52" s="327"/>
      <c r="IB52" s="327"/>
      <c r="IC52" s="327"/>
      <c r="ID52" s="327"/>
      <c r="IE52" s="327"/>
      <c r="IF52" s="327"/>
      <c r="IG52" s="327"/>
      <c r="IH52" s="327"/>
      <c r="II52" s="327"/>
      <c r="IJ52" s="327"/>
      <c r="IK52" s="327"/>
      <c r="IL52" s="327"/>
      <c r="IM52" s="327"/>
      <c r="IN52" s="327"/>
      <c r="IO52" s="327"/>
      <c r="IP52" s="327"/>
      <c r="IQ52" s="327"/>
      <c r="IR52" s="327"/>
    </row>
    <row r="53" spans="1:252" ht="14.5">
      <c r="A53" s="296"/>
      <c r="C53" s="296"/>
      <c r="D53" s="323"/>
      <c r="E53" s="323"/>
      <c r="F53" s="323"/>
      <c r="G53" s="323"/>
      <c r="H53" s="323"/>
      <c r="I53" s="296"/>
      <c r="J53" s="296"/>
      <c r="K53" s="317"/>
      <c r="L53" s="317"/>
      <c r="M53" s="317"/>
      <c r="N53" s="317"/>
      <c r="O53" s="317"/>
      <c r="P53" s="317"/>
      <c r="Q53" s="317"/>
      <c r="R53" s="317"/>
      <c r="S53" s="317"/>
      <c r="T53" s="317"/>
      <c r="U53" s="317"/>
      <c r="V53" s="317"/>
      <c r="W53" s="317"/>
      <c r="X53" s="317"/>
      <c r="Y53" s="317"/>
      <c r="Z53" s="317"/>
      <c r="AA53" s="317"/>
      <c r="AB53" s="317"/>
      <c r="AC53" s="317"/>
      <c r="AD53" s="317"/>
      <c r="AE53" s="317"/>
      <c r="AF53" s="317"/>
      <c r="AG53" s="317"/>
      <c r="AH53" s="317"/>
      <c r="AI53" s="317"/>
      <c r="AJ53" s="317"/>
      <c r="AK53" s="317"/>
      <c r="AL53" s="317"/>
      <c r="AM53" s="317"/>
      <c r="AN53" s="317"/>
      <c r="AO53" s="317"/>
      <c r="AP53" s="317"/>
      <c r="AQ53" s="317"/>
      <c r="AR53" s="317"/>
      <c r="AS53" s="317"/>
      <c r="AT53" s="317"/>
      <c r="AU53" s="317"/>
      <c r="AV53" s="317"/>
      <c r="AW53" s="317"/>
      <c r="AX53" s="317"/>
      <c r="AY53" s="317"/>
      <c r="AZ53" s="317"/>
      <c r="BA53" s="317"/>
      <c r="BB53" s="317"/>
      <c r="BC53" s="317"/>
      <c r="BD53" s="317"/>
      <c r="BE53" s="317"/>
      <c r="BF53" s="317"/>
      <c r="BG53" s="317"/>
      <c r="BH53" s="317"/>
      <c r="BI53" s="317"/>
      <c r="BJ53" s="317"/>
      <c r="BK53" s="317"/>
      <c r="BL53" s="317"/>
      <c r="BM53" s="317"/>
      <c r="BN53" s="317"/>
      <c r="BO53" s="317"/>
      <c r="BP53" s="317"/>
      <c r="BQ53" s="317"/>
      <c r="BR53" s="317"/>
      <c r="BS53" s="317"/>
      <c r="BT53" s="317"/>
      <c r="BU53" s="317"/>
      <c r="BV53" s="317"/>
      <c r="BW53" s="317"/>
      <c r="BX53" s="317"/>
      <c r="BY53" s="317"/>
      <c r="BZ53" s="317"/>
      <c r="CA53" s="317"/>
      <c r="CB53" s="317"/>
      <c r="CC53" s="317"/>
      <c r="CD53" s="317"/>
      <c r="CE53" s="317"/>
      <c r="CF53" s="317"/>
      <c r="CG53" s="317"/>
      <c r="CH53" s="317"/>
      <c r="CI53" s="317"/>
      <c r="CJ53" s="317"/>
      <c r="CK53" s="317"/>
      <c r="CL53" s="317"/>
      <c r="CM53" s="317"/>
      <c r="CN53" s="317"/>
      <c r="CO53" s="317"/>
      <c r="CP53" s="317"/>
      <c r="CQ53" s="317"/>
      <c r="CR53" s="317"/>
      <c r="CS53" s="317"/>
      <c r="CT53" s="317"/>
      <c r="CU53" s="317"/>
      <c r="CV53" s="317"/>
      <c r="CW53" s="317"/>
      <c r="CX53" s="317"/>
      <c r="CY53" s="317"/>
      <c r="CZ53" s="317"/>
      <c r="DA53" s="317"/>
      <c r="DB53" s="317"/>
      <c r="DC53" s="317"/>
      <c r="DD53" s="317"/>
      <c r="DE53" s="317"/>
      <c r="DF53" s="317"/>
      <c r="DG53" s="317"/>
      <c r="DH53" s="317"/>
      <c r="DI53" s="317"/>
      <c r="DJ53" s="317"/>
      <c r="DK53" s="317"/>
      <c r="DL53" s="317"/>
      <c r="DM53" s="317"/>
      <c r="DN53" s="317"/>
      <c r="DO53" s="317"/>
      <c r="DP53" s="317"/>
      <c r="DQ53" s="317"/>
      <c r="DR53" s="317"/>
      <c r="DS53" s="317"/>
      <c r="DT53" s="317"/>
      <c r="DU53" s="317"/>
      <c r="DV53" s="317"/>
      <c r="DW53" s="317"/>
      <c r="DX53" s="317"/>
      <c r="DY53" s="317"/>
      <c r="DZ53" s="317"/>
      <c r="EA53" s="317"/>
      <c r="EB53" s="317"/>
      <c r="EC53" s="317"/>
      <c r="ED53" s="317"/>
      <c r="EE53" s="317"/>
      <c r="EF53" s="317"/>
      <c r="EG53" s="317"/>
      <c r="EH53" s="317"/>
      <c r="EI53" s="317"/>
      <c r="EJ53" s="317"/>
      <c r="EK53" s="317"/>
      <c r="EL53" s="317"/>
      <c r="EM53" s="317"/>
      <c r="EN53" s="317"/>
      <c r="EO53" s="317"/>
      <c r="EP53" s="317"/>
      <c r="EQ53" s="317"/>
      <c r="ER53" s="317"/>
      <c r="ES53" s="317"/>
      <c r="ET53" s="317"/>
      <c r="EU53" s="317"/>
      <c r="EV53" s="317"/>
      <c r="EW53" s="317"/>
      <c r="EX53" s="317"/>
      <c r="EY53" s="317"/>
      <c r="EZ53" s="317"/>
      <c r="FA53" s="317"/>
      <c r="FB53" s="317"/>
      <c r="FC53" s="317"/>
      <c r="FD53" s="317"/>
      <c r="FE53" s="317"/>
      <c r="FF53" s="317"/>
      <c r="FG53" s="317"/>
      <c r="FH53" s="317"/>
      <c r="FI53" s="317"/>
      <c r="FJ53" s="317"/>
      <c r="FK53" s="317"/>
      <c r="FL53" s="317"/>
      <c r="FM53" s="317"/>
      <c r="FN53" s="317"/>
      <c r="FO53" s="317"/>
      <c r="FP53" s="317"/>
      <c r="FQ53" s="317"/>
      <c r="FR53" s="317"/>
      <c r="FS53" s="317"/>
      <c r="FT53" s="317"/>
      <c r="FU53" s="317"/>
      <c r="FV53" s="317"/>
      <c r="FW53" s="317"/>
      <c r="FX53" s="317"/>
      <c r="FY53" s="317"/>
      <c r="FZ53" s="317"/>
      <c r="GA53" s="317"/>
      <c r="GB53" s="317"/>
      <c r="GC53" s="317"/>
      <c r="GD53" s="317"/>
      <c r="GE53" s="317"/>
      <c r="GF53" s="317"/>
      <c r="GG53" s="317"/>
      <c r="GH53" s="317"/>
      <c r="GI53" s="317"/>
      <c r="GJ53" s="317"/>
      <c r="GK53" s="317"/>
      <c r="GL53" s="317"/>
      <c r="GM53" s="317"/>
      <c r="GN53" s="317"/>
      <c r="GO53" s="317"/>
      <c r="GP53" s="317"/>
      <c r="GQ53" s="317"/>
      <c r="GR53" s="317"/>
      <c r="GS53" s="317"/>
      <c r="GT53" s="317"/>
      <c r="GU53" s="317"/>
      <c r="GV53" s="317"/>
      <c r="GW53" s="317"/>
      <c r="GX53" s="317"/>
      <c r="GY53" s="317"/>
      <c r="GZ53" s="317"/>
      <c r="HA53" s="317"/>
      <c r="HB53" s="317"/>
      <c r="HC53" s="317"/>
      <c r="HD53" s="317"/>
      <c r="HE53" s="317"/>
      <c r="HF53" s="317"/>
      <c r="HG53" s="317"/>
      <c r="HH53" s="317"/>
      <c r="HI53" s="317"/>
      <c r="HJ53" s="317"/>
      <c r="HK53" s="317"/>
      <c r="HL53" s="317"/>
      <c r="HM53" s="317"/>
      <c r="HN53" s="317"/>
      <c r="HO53" s="317"/>
      <c r="HP53" s="317"/>
      <c r="HQ53" s="317"/>
      <c r="HR53" s="317"/>
      <c r="HS53" s="317"/>
      <c r="HT53" s="317"/>
      <c r="HU53" s="317"/>
      <c r="HV53" s="317"/>
      <c r="HW53" s="317"/>
      <c r="HX53" s="317"/>
      <c r="HY53" s="317"/>
      <c r="HZ53" s="317"/>
      <c r="IA53" s="317"/>
      <c r="IB53" s="317"/>
      <c r="IC53" s="317"/>
      <c r="ID53" s="317"/>
      <c r="IE53" s="317"/>
      <c r="IF53" s="317"/>
      <c r="IG53" s="317"/>
      <c r="IH53" s="317"/>
      <c r="II53" s="317"/>
      <c r="IJ53" s="317"/>
      <c r="IK53" s="317"/>
      <c r="IL53" s="317"/>
      <c r="IM53" s="317"/>
      <c r="IN53" s="317"/>
      <c r="IO53" s="317"/>
      <c r="IP53" s="317"/>
      <c r="IQ53" s="317"/>
      <c r="IR53" s="317"/>
    </row>
    <row r="54" spans="1:252" ht="14.5">
      <c r="A54" s="296"/>
      <c r="B54" s="329"/>
      <c r="C54" s="325"/>
      <c r="D54" s="326"/>
      <c r="E54" s="326"/>
      <c r="F54" s="326"/>
      <c r="G54" s="326"/>
      <c r="H54" s="326"/>
      <c r="I54" s="296"/>
      <c r="J54" s="296"/>
      <c r="K54" s="317"/>
      <c r="L54" s="317"/>
      <c r="M54" s="317"/>
      <c r="N54" s="317"/>
      <c r="O54" s="317"/>
      <c r="P54" s="317"/>
      <c r="Q54" s="317"/>
      <c r="R54" s="317"/>
      <c r="S54" s="317"/>
      <c r="T54" s="317"/>
      <c r="U54" s="317"/>
      <c r="V54" s="317"/>
      <c r="W54" s="317"/>
      <c r="X54" s="317"/>
      <c r="Y54" s="317"/>
      <c r="Z54" s="317"/>
      <c r="AA54" s="317"/>
      <c r="AB54" s="317"/>
      <c r="AC54" s="317"/>
      <c r="AD54" s="317"/>
      <c r="AE54" s="317"/>
      <c r="AF54" s="317"/>
      <c r="AG54" s="317"/>
      <c r="AH54" s="317"/>
      <c r="AI54" s="317"/>
      <c r="AJ54" s="317"/>
      <c r="AK54" s="317"/>
      <c r="AL54" s="317"/>
      <c r="AM54" s="317"/>
      <c r="AN54" s="317"/>
      <c r="AO54" s="317"/>
      <c r="AP54" s="317"/>
      <c r="AQ54" s="317"/>
      <c r="AR54" s="317"/>
      <c r="AS54" s="317"/>
      <c r="AT54" s="317"/>
      <c r="AU54" s="317"/>
      <c r="AV54" s="317"/>
      <c r="AW54" s="317"/>
      <c r="AX54" s="317"/>
      <c r="AY54" s="317"/>
      <c r="AZ54" s="317"/>
      <c r="BA54" s="317"/>
      <c r="BB54" s="317"/>
      <c r="BC54" s="317"/>
      <c r="BD54" s="317"/>
      <c r="BE54" s="317"/>
      <c r="BF54" s="317"/>
      <c r="BG54" s="317"/>
      <c r="BH54" s="317"/>
      <c r="BI54" s="317"/>
      <c r="BJ54" s="317"/>
      <c r="BK54" s="317"/>
      <c r="BL54" s="317"/>
      <c r="BM54" s="317"/>
      <c r="BN54" s="317"/>
      <c r="BO54" s="317"/>
      <c r="BP54" s="317"/>
      <c r="BQ54" s="317"/>
      <c r="BR54" s="317"/>
      <c r="BS54" s="317"/>
      <c r="BT54" s="317"/>
      <c r="BU54" s="317"/>
      <c r="BV54" s="317"/>
      <c r="BW54" s="317"/>
      <c r="BX54" s="317"/>
      <c r="BY54" s="317"/>
      <c r="BZ54" s="317"/>
      <c r="CA54" s="317"/>
      <c r="CB54" s="317"/>
      <c r="CC54" s="317"/>
      <c r="CD54" s="317"/>
      <c r="CE54" s="317"/>
      <c r="CF54" s="317"/>
      <c r="CG54" s="317"/>
      <c r="CH54" s="317"/>
      <c r="CI54" s="317"/>
      <c r="CJ54" s="317"/>
      <c r="CK54" s="317"/>
      <c r="CL54" s="317"/>
      <c r="CM54" s="317"/>
      <c r="CN54" s="317"/>
      <c r="CO54" s="317"/>
      <c r="CP54" s="317"/>
      <c r="CQ54" s="317"/>
      <c r="CR54" s="317"/>
      <c r="CS54" s="317"/>
      <c r="CT54" s="317"/>
      <c r="CU54" s="317"/>
      <c r="CV54" s="317"/>
      <c r="CW54" s="317"/>
      <c r="CX54" s="317"/>
      <c r="CY54" s="317"/>
      <c r="CZ54" s="317"/>
      <c r="DA54" s="317"/>
      <c r="DB54" s="317"/>
      <c r="DC54" s="317"/>
      <c r="DD54" s="317"/>
      <c r="DE54" s="317"/>
      <c r="DF54" s="317"/>
      <c r="DG54" s="317"/>
      <c r="DH54" s="317"/>
      <c r="DI54" s="317"/>
      <c r="DJ54" s="317"/>
      <c r="DK54" s="317"/>
      <c r="DL54" s="317"/>
      <c r="DM54" s="317"/>
      <c r="DN54" s="317"/>
      <c r="DO54" s="317"/>
      <c r="DP54" s="317"/>
      <c r="DQ54" s="317"/>
      <c r="DR54" s="317"/>
      <c r="DS54" s="317"/>
      <c r="DT54" s="317"/>
      <c r="DU54" s="317"/>
      <c r="DV54" s="317"/>
      <c r="DW54" s="317"/>
      <c r="DX54" s="317"/>
      <c r="DY54" s="317"/>
      <c r="DZ54" s="317"/>
      <c r="EA54" s="317"/>
      <c r="EB54" s="317"/>
      <c r="EC54" s="317"/>
      <c r="ED54" s="317"/>
      <c r="EE54" s="317"/>
      <c r="EF54" s="317"/>
      <c r="EG54" s="317"/>
      <c r="EH54" s="317"/>
      <c r="EI54" s="317"/>
      <c r="EJ54" s="317"/>
      <c r="EK54" s="317"/>
      <c r="EL54" s="317"/>
      <c r="EM54" s="317"/>
      <c r="EN54" s="317"/>
      <c r="EO54" s="317"/>
      <c r="EP54" s="317"/>
      <c r="EQ54" s="317"/>
      <c r="ER54" s="317"/>
      <c r="ES54" s="317"/>
      <c r="ET54" s="317"/>
      <c r="EU54" s="317"/>
      <c r="EV54" s="317"/>
      <c r="EW54" s="317"/>
      <c r="EX54" s="317"/>
      <c r="EY54" s="317"/>
      <c r="EZ54" s="317"/>
      <c r="FA54" s="317"/>
      <c r="FB54" s="317"/>
      <c r="FC54" s="317"/>
      <c r="FD54" s="317"/>
      <c r="FE54" s="317"/>
      <c r="FF54" s="317"/>
      <c r="FG54" s="317"/>
      <c r="FH54" s="317"/>
      <c r="FI54" s="317"/>
      <c r="FJ54" s="317"/>
      <c r="FK54" s="317"/>
      <c r="FL54" s="317"/>
      <c r="FM54" s="317"/>
      <c r="FN54" s="317"/>
      <c r="FO54" s="317"/>
      <c r="FP54" s="317"/>
      <c r="FQ54" s="317"/>
      <c r="FR54" s="317"/>
      <c r="FS54" s="317"/>
      <c r="FT54" s="317"/>
      <c r="FU54" s="317"/>
      <c r="FV54" s="317"/>
      <c r="FW54" s="317"/>
      <c r="FX54" s="317"/>
      <c r="FY54" s="317"/>
      <c r="FZ54" s="317"/>
      <c r="GA54" s="317"/>
      <c r="GB54" s="317"/>
      <c r="GC54" s="317"/>
      <c r="GD54" s="317"/>
      <c r="GE54" s="317"/>
      <c r="GF54" s="317"/>
      <c r="GG54" s="317"/>
      <c r="GH54" s="317"/>
      <c r="GI54" s="317"/>
      <c r="GJ54" s="317"/>
      <c r="GK54" s="317"/>
      <c r="GL54" s="317"/>
      <c r="GM54" s="317"/>
      <c r="GN54" s="317"/>
      <c r="GO54" s="317"/>
      <c r="GP54" s="317"/>
      <c r="GQ54" s="317"/>
      <c r="GR54" s="317"/>
      <c r="GS54" s="317"/>
      <c r="GT54" s="317"/>
      <c r="GU54" s="317"/>
      <c r="GV54" s="317"/>
      <c r="GW54" s="317"/>
      <c r="GX54" s="317"/>
      <c r="GY54" s="317"/>
      <c r="GZ54" s="317"/>
      <c r="HA54" s="317"/>
      <c r="HB54" s="317"/>
      <c r="HC54" s="317"/>
      <c r="HD54" s="317"/>
      <c r="HE54" s="317"/>
      <c r="HF54" s="317"/>
      <c r="HG54" s="317"/>
      <c r="HH54" s="317"/>
      <c r="HI54" s="317"/>
      <c r="HJ54" s="317"/>
      <c r="HK54" s="317"/>
      <c r="HL54" s="317"/>
      <c r="HM54" s="317"/>
      <c r="HN54" s="317"/>
      <c r="HO54" s="317"/>
      <c r="HP54" s="317"/>
      <c r="HQ54" s="317"/>
      <c r="HR54" s="317"/>
      <c r="HS54" s="317"/>
      <c r="HT54" s="317"/>
      <c r="HU54" s="317"/>
      <c r="HV54" s="317"/>
      <c r="HW54" s="317"/>
      <c r="HX54" s="317"/>
      <c r="HY54" s="317"/>
      <c r="HZ54" s="317"/>
      <c r="IA54" s="317"/>
      <c r="IB54" s="317"/>
      <c r="IC54" s="317"/>
      <c r="ID54" s="317"/>
      <c r="IE54" s="317"/>
      <c r="IF54" s="317"/>
      <c r="IG54" s="317"/>
      <c r="IH54" s="317"/>
      <c r="II54" s="317"/>
      <c r="IJ54" s="317"/>
      <c r="IK54" s="317"/>
      <c r="IL54" s="317"/>
      <c r="IM54" s="317"/>
      <c r="IN54" s="317"/>
      <c r="IO54" s="317"/>
      <c r="IP54" s="317"/>
      <c r="IQ54" s="317"/>
      <c r="IR54" s="317"/>
    </row>
    <row r="55" spans="1:252" ht="14.5">
      <c r="A55" s="296"/>
      <c r="B55" s="296"/>
      <c r="C55" s="296"/>
      <c r="D55" s="323"/>
      <c r="E55" s="323"/>
      <c r="F55" s="323"/>
      <c r="G55" s="323"/>
      <c r="H55" s="323"/>
      <c r="I55" s="296"/>
      <c r="J55" s="296"/>
      <c r="K55" s="317"/>
      <c r="L55" s="317"/>
      <c r="M55" s="317"/>
      <c r="N55" s="317"/>
      <c r="O55" s="317"/>
      <c r="P55" s="317"/>
      <c r="Q55" s="317"/>
      <c r="R55" s="317"/>
      <c r="S55" s="317"/>
      <c r="T55" s="317"/>
      <c r="U55" s="317"/>
      <c r="V55" s="317"/>
      <c r="W55" s="317"/>
      <c r="X55" s="317"/>
      <c r="Y55" s="317"/>
      <c r="Z55" s="317"/>
      <c r="AA55" s="317"/>
      <c r="AB55" s="317"/>
      <c r="AC55" s="317"/>
      <c r="AD55" s="317"/>
      <c r="AE55" s="317"/>
      <c r="AF55" s="317"/>
      <c r="AG55" s="317"/>
      <c r="AH55" s="317"/>
      <c r="AI55" s="317"/>
      <c r="AJ55" s="317"/>
      <c r="AK55" s="317"/>
      <c r="AL55" s="317"/>
      <c r="AM55" s="317"/>
      <c r="AN55" s="317"/>
      <c r="AO55" s="317"/>
      <c r="AP55" s="317"/>
      <c r="AQ55" s="317"/>
      <c r="AR55" s="317"/>
      <c r="AS55" s="317"/>
      <c r="AT55" s="317"/>
      <c r="AU55" s="317"/>
      <c r="AV55" s="317"/>
      <c r="AW55" s="317"/>
      <c r="AX55" s="317"/>
      <c r="AY55" s="317"/>
      <c r="AZ55" s="317"/>
      <c r="BA55" s="317"/>
      <c r="BB55" s="317"/>
      <c r="BC55" s="317"/>
      <c r="BD55" s="317"/>
      <c r="BE55" s="317"/>
      <c r="BF55" s="317"/>
      <c r="BG55" s="317"/>
      <c r="BH55" s="317"/>
      <c r="BI55" s="317"/>
      <c r="BJ55" s="317"/>
      <c r="BK55" s="317"/>
      <c r="BL55" s="317"/>
      <c r="BM55" s="317"/>
      <c r="BN55" s="317"/>
      <c r="BO55" s="317"/>
      <c r="BP55" s="317"/>
      <c r="BQ55" s="317"/>
      <c r="BR55" s="317"/>
      <c r="BS55" s="317"/>
      <c r="BT55" s="317"/>
      <c r="BU55" s="317"/>
      <c r="BV55" s="317"/>
      <c r="BW55" s="317"/>
      <c r="BX55" s="317"/>
      <c r="BY55" s="317"/>
      <c r="BZ55" s="317"/>
      <c r="CA55" s="317"/>
      <c r="CB55" s="317"/>
      <c r="CC55" s="317"/>
      <c r="CD55" s="317"/>
      <c r="CE55" s="317"/>
      <c r="CF55" s="317"/>
      <c r="CG55" s="317"/>
      <c r="CH55" s="317"/>
      <c r="CI55" s="317"/>
      <c r="CJ55" s="317"/>
      <c r="CK55" s="317"/>
      <c r="CL55" s="317"/>
      <c r="CM55" s="317"/>
      <c r="CN55" s="317"/>
      <c r="CO55" s="317"/>
      <c r="CP55" s="317"/>
      <c r="CQ55" s="317"/>
      <c r="CR55" s="317"/>
      <c r="CS55" s="317"/>
      <c r="CT55" s="317"/>
      <c r="CU55" s="317"/>
      <c r="CV55" s="317"/>
      <c r="CW55" s="317"/>
      <c r="CX55" s="317"/>
      <c r="CY55" s="317"/>
      <c r="CZ55" s="317"/>
      <c r="DA55" s="317"/>
      <c r="DB55" s="317"/>
      <c r="DC55" s="317"/>
      <c r="DD55" s="317"/>
      <c r="DE55" s="317"/>
      <c r="DF55" s="317"/>
      <c r="DG55" s="317"/>
      <c r="DH55" s="317"/>
      <c r="DI55" s="317"/>
      <c r="DJ55" s="317"/>
      <c r="DK55" s="317"/>
      <c r="DL55" s="317"/>
      <c r="DM55" s="317"/>
      <c r="DN55" s="317"/>
      <c r="DO55" s="317"/>
      <c r="DP55" s="317"/>
      <c r="DQ55" s="317"/>
      <c r="DR55" s="317"/>
      <c r="DS55" s="317"/>
      <c r="DT55" s="317"/>
      <c r="DU55" s="317"/>
      <c r="DV55" s="317"/>
      <c r="DW55" s="317"/>
      <c r="DX55" s="317"/>
      <c r="DY55" s="317"/>
      <c r="DZ55" s="317"/>
      <c r="EA55" s="317"/>
      <c r="EB55" s="317"/>
      <c r="EC55" s="317"/>
      <c r="ED55" s="317"/>
      <c r="EE55" s="317"/>
      <c r="EF55" s="317"/>
      <c r="EG55" s="317"/>
      <c r="EH55" s="317"/>
      <c r="EI55" s="317"/>
      <c r="EJ55" s="317"/>
      <c r="EK55" s="317"/>
      <c r="EL55" s="317"/>
      <c r="EM55" s="317"/>
      <c r="EN55" s="317"/>
      <c r="EO55" s="317"/>
      <c r="EP55" s="317"/>
      <c r="EQ55" s="317"/>
      <c r="ER55" s="317"/>
      <c r="ES55" s="317"/>
      <c r="ET55" s="317"/>
      <c r="EU55" s="317"/>
      <c r="EV55" s="317"/>
      <c r="EW55" s="317"/>
      <c r="EX55" s="317"/>
      <c r="EY55" s="317"/>
      <c r="EZ55" s="317"/>
      <c r="FA55" s="317"/>
      <c r="FB55" s="317"/>
      <c r="FC55" s="317"/>
      <c r="FD55" s="317"/>
      <c r="FE55" s="317"/>
      <c r="FF55" s="317"/>
      <c r="FG55" s="317"/>
      <c r="FH55" s="317"/>
      <c r="FI55" s="317"/>
      <c r="FJ55" s="317"/>
      <c r="FK55" s="317"/>
      <c r="FL55" s="317"/>
      <c r="FM55" s="317"/>
      <c r="FN55" s="317"/>
      <c r="FO55" s="317"/>
      <c r="FP55" s="317"/>
      <c r="FQ55" s="317"/>
      <c r="FR55" s="317"/>
      <c r="FS55" s="317"/>
      <c r="FT55" s="317"/>
      <c r="FU55" s="317"/>
      <c r="FV55" s="317"/>
      <c r="FW55" s="317"/>
      <c r="FX55" s="317"/>
      <c r="FY55" s="317"/>
      <c r="FZ55" s="317"/>
      <c r="GA55" s="317"/>
      <c r="GB55" s="317"/>
      <c r="GC55" s="317"/>
      <c r="GD55" s="317"/>
      <c r="GE55" s="317"/>
      <c r="GF55" s="317"/>
      <c r="GG55" s="317"/>
      <c r="GH55" s="317"/>
      <c r="GI55" s="317"/>
      <c r="GJ55" s="317"/>
      <c r="GK55" s="317"/>
      <c r="GL55" s="317"/>
      <c r="GM55" s="317"/>
      <c r="GN55" s="317"/>
      <c r="GO55" s="317"/>
      <c r="GP55" s="317"/>
      <c r="GQ55" s="317"/>
      <c r="GR55" s="317"/>
      <c r="GS55" s="317"/>
      <c r="GT55" s="317"/>
      <c r="GU55" s="317"/>
      <c r="GV55" s="317"/>
      <c r="GW55" s="317"/>
      <c r="GX55" s="317"/>
      <c r="GY55" s="317"/>
      <c r="GZ55" s="317"/>
      <c r="HA55" s="317"/>
      <c r="HB55" s="317"/>
      <c r="HC55" s="317"/>
      <c r="HD55" s="317"/>
      <c r="HE55" s="317"/>
      <c r="HF55" s="317"/>
      <c r="HG55" s="317"/>
      <c r="HH55" s="317"/>
      <c r="HI55" s="317"/>
      <c r="HJ55" s="317"/>
      <c r="HK55" s="317"/>
      <c r="HL55" s="317"/>
      <c r="HM55" s="317"/>
      <c r="HN55" s="317"/>
      <c r="HO55" s="317"/>
      <c r="HP55" s="317"/>
      <c r="HQ55" s="317"/>
      <c r="HR55" s="317"/>
      <c r="HS55" s="317"/>
      <c r="HT55" s="317"/>
      <c r="HU55" s="317"/>
      <c r="HV55" s="317"/>
      <c r="HW55" s="317"/>
      <c r="HX55" s="317"/>
      <c r="HY55" s="317"/>
      <c r="HZ55" s="317"/>
      <c r="IA55" s="317"/>
      <c r="IB55" s="317"/>
      <c r="IC55" s="317"/>
      <c r="ID55" s="317"/>
      <c r="IE55" s="317"/>
      <c r="IF55" s="317"/>
      <c r="IG55" s="317"/>
      <c r="IH55" s="317"/>
      <c r="II55" s="317"/>
      <c r="IJ55" s="317"/>
      <c r="IK55" s="317"/>
      <c r="IL55" s="317"/>
      <c r="IM55" s="317"/>
      <c r="IN55" s="317"/>
      <c r="IO55" s="317"/>
      <c r="IP55" s="317"/>
      <c r="IQ55" s="317"/>
      <c r="IR55" s="317"/>
    </row>
    <row r="56" spans="1:252" ht="14.5">
      <c r="A56" s="296"/>
      <c r="C56" s="296"/>
      <c r="D56" s="323"/>
      <c r="E56" s="323"/>
      <c r="F56" s="323"/>
      <c r="G56" s="323"/>
      <c r="H56" s="323"/>
      <c r="I56" s="296"/>
      <c r="J56" s="296"/>
      <c r="K56" s="317"/>
      <c r="L56" s="317"/>
      <c r="M56" s="317"/>
      <c r="N56" s="317"/>
      <c r="O56" s="317"/>
      <c r="P56" s="317"/>
      <c r="Q56" s="317"/>
      <c r="R56" s="317"/>
      <c r="S56" s="317"/>
      <c r="T56" s="317"/>
      <c r="U56" s="317"/>
      <c r="V56" s="317"/>
      <c r="W56" s="317"/>
      <c r="X56" s="317"/>
      <c r="Y56" s="317"/>
      <c r="Z56" s="317"/>
      <c r="AA56" s="317"/>
      <c r="AB56" s="317"/>
      <c r="AC56" s="317"/>
      <c r="AD56" s="317"/>
      <c r="AE56" s="317"/>
      <c r="AF56" s="317"/>
      <c r="AG56" s="317"/>
      <c r="AH56" s="317"/>
      <c r="AI56" s="317"/>
      <c r="AJ56" s="317"/>
      <c r="AK56" s="317"/>
      <c r="AL56" s="317"/>
      <c r="AM56" s="317"/>
      <c r="AN56" s="317"/>
      <c r="AO56" s="317"/>
      <c r="AP56" s="317"/>
      <c r="AQ56" s="317"/>
      <c r="AR56" s="317"/>
      <c r="AS56" s="317"/>
      <c r="AT56" s="317"/>
      <c r="AU56" s="317"/>
      <c r="AV56" s="317"/>
      <c r="AW56" s="317"/>
      <c r="AX56" s="317"/>
      <c r="AY56" s="317"/>
      <c r="AZ56" s="317"/>
      <c r="BA56" s="317"/>
      <c r="BB56" s="317"/>
      <c r="BC56" s="317"/>
      <c r="BD56" s="317"/>
      <c r="BE56" s="317"/>
      <c r="BF56" s="317"/>
      <c r="BG56" s="317"/>
      <c r="BH56" s="317"/>
      <c r="BI56" s="317"/>
      <c r="BJ56" s="317"/>
      <c r="BK56" s="317"/>
      <c r="BL56" s="317"/>
      <c r="BM56" s="317"/>
      <c r="BN56" s="317"/>
      <c r="BO56" s="317"/>
      <c r="BP56" s="317"/>
      <c r="BQ56" s="317"/>
      <c r="BR56" s="317"/>
      <c r="BS56" s="317"/>
      <c r="BT56" s="317"/>
      <c r="BU56" s="317"/>
      <c r="BV56" s="317"/>
      <c r="BW56" s="317"/>
      <c r="BX56" s="317"/>
      <c r="BY56" s="317"/>
      <c r="BZ56" s="317"/>
      <c r="CA56" s="317"/>
      <c r="CB56" s="317"/>
      <c r="CC56" s="317"/>
      <c r="CD56" s="317"/>
      <c r="CE56" s="317"/>
      <c r="CF56" s="317"/>
      <c r="CG56" s="317"/>
      <c r="CH56" s="317"/>
      <c r="CI56" s="317"/>
      <c r="CJ56" s="317"/>
      <c r="CK56" s="317"/>
      <c r="CL56" s="317"/>
      <c r="CM56" s="317"/>
      <c r="CN56" s="317"/>
      <c r="CO56" s="317"/>
      <c r="CP56" s="317"/>
      <c r="CQ56" s="317"/>
      <c r="CR56" s="317"/>
      <c r="CS56" s="317"/>
      <c r="CT56" s="317"/>
      <c r="CU56" s="317"/>
      <c r="CV56" s="317"/>
      <c r="CW56" s="317"/>
      <c r="CX56" s="317"/>
      <c r="CY56" s="317"/>
      <c r="CZ56" s="317"/>
      <c r="DA56" s="317"/>
      <c r="DB56" s="317"/>
      <c r="DC56" s="317"/>
      <c r="DD56" s="317"/>
      <c r="DE56" s="317"/>
      <c r="DF56" s="317"/>
      <c r="DG56" s="317"/>
      <c r="DH56" s="317"/>
      <c r="DI56" s="317"/>
      <c r="DJ56" s="317"/>
      <c r="DK56" s="317"/>
      <c r="DL56" s="317"/>
      <c r="DM56" s="317"/>
      <c r="DN56" s="317"/>
      <c r="DO56" s="317"/>
      <c r="DP56" s="317"/>
      <c r="DQ56" s="317"/>
      <c r="DR56" s="317"/>
      <c r="DS56" s="317"/>
      <c r="DT56" s="317"/>
      <c r="DU56" s="317"/>
      <c r="DV56" s="317"/>
      <c r="DW56" s="317"/>
      <c r="DX56" s="317"/>
      <c r="DY56" s="317"/>
      <c r="DZ56" s="317"/>
      <c r="EA56" s="317"/>
      <c r="EB56" s="317"/>
      <c r="EC56" s="317"/>
      <c r="ED56" s="317"/>
      <c r="EE56" s="317"/>
      <c r="EF56" s="317"/>
      <c r="EG56" s="317"/>
      <c r="EH56" s="317"/>
      <c r="EI56" s="317"/>
      <c r="EJ56" s="317"/>
      <c r="EK56" s="317"/>
      <c r="EL56" s="317"/>
      <c r="EM56" s="317"/>
      <c r="EN56" s="317"/>
      <c r="EO56" s="317"/>
      <c r="EP56" s="317"/>
      <c r="EQ56" s="317"/>
      <c r="ER56" s="317"/>
      <c r="ES56" s="317"/>
      <c r="ET56" s="317"/>
      <c r="EU56" s="317"/>
      <c r="EV56" s="317"/>
      <c r="EW56" s="317"/>
      <c r="EX56" s="317"/>
      <c r="EY56" s="317"/>
      <c r="EZ56" s="317"/>
      <c r="FA56" s="317"/>
      <c r="FB56" s="317"/>
      <c r="FC56" s="317"/>
      <c r="FD56" s="317"/>
      <c r="FE56" s="317"/>
      <c r="FF56" s="317"/>
      <c r="FG56" s="317"/>
      <c r="FH56" s="317"/>
      <c r="FI56" s="317"/>
      <c r="FJ56" s="317"/>
      <c r="FK56" s="317"/>
      <c r="FL56" s="317"/>
      <c r="FM56" s="317"/>
      <c r="FN56" s="317"/>
      <c r="FO56" s="317"/>
      <c r="FP56" s="317"/>
      <c r="FQ56" s="317"/>
      <c r="FR56" s="317"/>
      <c r="FS56" s="317"/>
      <c r="FT56" s="317"/>
      <c r="FU56" s="317"/>
      <c r="FV56" s="317"/>
      <c r="FW56" s="317"/>
      <c r="FX56" s="317"/>
      <c r="FY56" s="317"/>
      <c r="FZ56" s="317"/>
      <c r="GA56" s="317"/>
      <c r="GB56" s="317"/>
      <c r="GC56" s="317"/>
      <c r="GD56" s="317"/>
      <c r="GE56" s="317"/>
      <c r="GF56" s="317"/>
      <c r="GG56" s="317"/>
      <c r="GH56" s="317"/>
      <c r="GI56" s="317"/>
      <c r="GJ56" s="317"/>
      <c r="GK56" s="317"/>
      <c r="GL56" s="317"/>
      <c r="GM56" s="317"/>
      <c r="GN56" s="317"/>
      <c r="GO56" s="317"/>
      <c r="GP56" s="317"/>
      <c r="GQ56" s="317"/>
      <c r="GR56" s="317"/>
      <c r="GS56" s="317"/>
      <c r="GT56" s="317"/>
      <c r="GU56" s="317"/>
      <c r="GV56" s="317"/>
      <c r="GW56" s="317"/>
      <c r="GX56" s="317"/>
      <c r="GY56" s="317"/>
      <c r="GZ56" s="317"/>
      <c r="HA56" s="317"/>
      <c r="HB56" s="317"/>
      <c r="HC56" s="317"/>
      <c r="HD56" s="317"/>
      <c r="HE56" s="317"/>
      <c r="HF56" s="317"/>
      <c r="HG56" s="317"/>
      <c r="HH56" s="317"/>
      <c r="HI56" s="317"/>
      <c r="HJ56" s="317"/>
      <c r="HK56" s="317"/>
      <c r="HL56" s="317"/>
      <c r="HM56" s="317"/>
      <c r="HN56" s="317"/>
      <c r="HO56" s="317"/>
      <c r="HP56" s="317"/>
      <c r="HQ56" s="317"/>
      <c r="HR56" s="317"/>
      <c r="HS56" s="317"/>
      <c r="HT56" s="317"/>
      <c r="HU56" s="317"/>
      <c r="HV56" s="317"/>
      <c r="HW56" s="317"/>
      <c r="HX56" s="317"/>
      <c r="HY56" s="317"/>
      <c r="HZ56" s="317"/>
      <c r="IA56" s="317"/>
      <c r="IB56" s="317"/>
      <c r="IC56" s="317"/>
      <c r="ID56" s="317"/>
      <c r="IE56" s="317"/>
      <c r="IF56" s="317"/>
      <c r="IG56" s="317"/>
      <c r="IH56" s="317"/>
      <c r="II56" s="317"/>
      <c r="IJ56" s="317"/>
      <c r="IK56" s="317"/>
      <c r="IL56" s="317"/>
      <c r="IM56" s="317"/>
      <c r="IN56" s="317"/>
      <c r="IO56" s="317"/>
      <c r="IP56" s="317"/>
      <c r="IQ56" s="317"/>
      <c r="IR56" s="317"/>
    </row>
    <row r="57" spans="1:252" ht="14.5">
      <c r="A57" s="296"/>
      <c r="C57" s="296"/>
      <c r="D57" s="323"/>
      <c r="E57" s="323"/>
      <c r="F57" s="323"/>
      <c r="G57" s="323"/>
      <c r="H57" s="323"/>
      <c r="I57" s="296"/>
      <c r="J57" s="296"/>
      <c r="K57" s="317"/>
      <c r="L57" s="317"/>
      <c r="M57" s="317"/>
      <c r="N57" s="317"/>
      <c r="O57" s="317"/>
      <c r="P57" s="317"/>
      <c r="Q57" s="317"/>
      <c r="R57" s="317"/>
      <c r="S57" s="317"/>
      <c r="T57" s="317"/>
      <c r="U57" s="317"/>
      <c r="V57" s="317"/>
      <c r="W57" s="317"/>
      <c r="X57" s="317"/>
      <c r="Y57" s="317"/>
      <c r="Z57" s="317"/>
      <c r="AA57" s="317"/>
      <c r="AB57" s="317"/>
      <c r="AC57" s="317"/>
      <c r="AD57" s="317"/>
      <c r="AE57" s="317"/>
      <c r="AF57" s="317"/>
      <c r="AG57" s="317"/>
      <c r="AH57" s="317"/>
      <c r="AI57" s="317"/>
      <c r="AJ57" s="317"/>
      <c r="AK57" s="317"/>
      <c r="AL57" s="317"/>
      <c r="AM57" s="317"/>
      <c r="AN57" s="317"/>
      <c r="AO57" s="317"/>
      <c r="AP57" s="317"/>
      <c r="AQ57" s="317"/>
      <c r="AR57" s="317"/>
      <c r="AS57" s="317"/>
      <c r="AT57" s="317"/>
      <c r="AU57" s="317"/>
      <c r="AV57" s="317"/>
      <c r="AW57" s="317"/>
      <c r="AX57" s="317"/>
      <c r="AY57" s="317"/>
      <c r="AZ57" s="317"/>
      <c r="BA57" s="317"/>
      <c r="BB57" s="317"/>
      <c r="BC57" s="317"/>
      <c r="BD57" s="317"/>
      <c r="BE57" s="317"/>
      <c r="BF57" s="317"/>
      <c r="BG57" s="317"/>
      <c r="BH57" s="317"/>
      <c r="BI57" s="317"/>
      <c r="BJ57" s="317"/>
      <c r="BK57" s="317"/>
      <c r="BL57" s="317"/>
      <c r="BM57" s="317"/>
      <c r="BN57" s="317"/>
      <c r="BO57" s="317"/>
      <c r="BP57" s="317"/>
      <c r="BQ57" s="317"/>
      <c r="BR57" s="317"/>
      <c r="BS57" s="317"/>
      <c r="BT57" s="317"/>
      <c r="BU57" s="317"/>
      <c r="BV57" s="317"/>
      <c r="BW57" s="317"/>
      <c r="BX57" s="317"/>
      <c r="BY57" s="317"/>
      <c r="BZ57" s="317"/>
      <c r="CA57" s="317"/>
      <c r="CB57" s="317"/>
      <c r="CC57" s="317"/>
      <c r="CD57" s="317"/>
      <c r="CE57" s="317"/>
      <c r="CF57" s="317"/>
      <c r="CG57" s="317"/>
      <c r="CH57" s="317"/>
      <c r="CI57" s="317"/>
      <c r="CJ57" s="317"/>
      <c r="CK57" s="317"/>
      <c r="CL57" s="317"/>
      <c r="CM57" s="317"/>
      <c r="CN57" s="317"/>
      <c r="CO57" s="317"/>
      <c r="CP57" s="317"/>
      <c r="CQ57" s="317"/>
      <c r="CR57" s="317"/>
      <c r="CS57" s="317"/>
      <c r="CT57" s="317"/>
      <c r="CU57" s="317"/>
      <c r="CV57" s="317"/>
      <c r="CW57" s="317"/>
      <c r="CX57" s="317"/>
      <c r="CY57" s="317"/>
      <c r="CZ57" s="317"/>
      <c r="DA57" s="317"/>
      <c r="DB57" s="317"/>
      <c r="DC57" s="317"/>
      <c r="DD57" s="317"/>
      <c r="DE57" s="317"/>
      <c r="DF57" s="317"/>
      <c r="DG57" s="317"/>
      <c r="DH57" s="317"/>
      <c r="DI57" s="317"/>
      <c r="DJ57" s="317"/>
      <c r="DK57" s="317"/>
      <c r="DL57" s="317"/>
      <c r="DM57" s="317"/>
      <c r="DN57" s="317"/>
      <c r="DO57" s="317"/>
      <c r="DP57" s="317"/>
      <c r="DQ57" s="317"/>
      <c r="DR57" s="317"/>
      <c r="DS57" s="317"/>
      <c r="DT57" s="317"/>
      <c r="DU57" s="317"/>
      <c r="DV57" s="317"/>
      <c r="DW57" s="317"/>
      <c r="DX57" s="317"/>
      <c r="DY57" s="317"/>
      <c r="DZ57" s="317"/>
      <c r="EA57" s="317"/>
      <c r="EB57" s="317"/>
      <c r="EC57" s="317"/>
      <c r="ED57" s="317"/>
      <c r="EE57" s="317"/>
      <c r="EF57" s="317"/>
      <c r="EG57" s="317"/>
      <c r="EH57" s="317"/>
      <c r="EI57" s="317"/>
      <c r="EJ57" s="317"/>
      <c r="EK57" s="317"/>
      <c r="EL57" s="317"/>
      <c r="EM57" s="317"/>
      <c r="EN57" s="317"/>
      <c r="EO57" s="317"/>
      <c r="EP57" s="317"/>
      <c r="EQ57" s="317"/>
      <c r="ER57" s="317"/>
      <c r="ES57" s="317"/>
      <c r="ET57" s="317"/>
      <c r="EU57" s="317"/>
      <c r="EV57" s="317"/>
      <c r="EW57" s="317"/>
      <c r="EX57" s="317"/>
      <c r="EY57" s="317"/>
      <c r="EZ57" s="317"/>
      <c r="FA57" s="317"/>
      <c r="FB57" s="317"/>
      <c r="FC57" s="317"/>
      <c r="FD57" s="317"/>
      <c r="FE57" s="317"/>
      <c r="FF57" s="317"/>
      <c r="FG57" s="317"/>
      <c r="FH57" s="317"/>
      <c r="FI57" s="317"/>
      <c r="FJ57" s="317"/>
      <c r="FK57" s="317"/>
      <c r="FL57" s="317"/>
      <c r="FM57" s="317"/>
      <c r="FN57" s="317"/>
      <c r="FO57" s="317"/>
      <c r="FP57" s="317"/>
      <c r="FQ57" s="317"/>
      <c r="FR57" s="317"/>
      <c r="FS57" s="317"/>
      <c r="FT57" s="317"/>
      <c r="FU57" s="317"/>
      <c r="FV57" s="317"/>
      <c r="FW57" s="317"/>
      <c r="FX57" s="317"/>
      <c r="FY57" s="317"/>
      <c r="FZ57" s="317"/>
      <c r="GA57" s="317"/>
      <c r="GB57" s="317"/>
      <c r="GC57" s="317"/>
      <c r="GD57" s="317"/>
      <c r="GE57" s="317"/>
      <c r="GF57" s="317"/>
      <c r="GG57" s="317"/>
      <c r="GH57" s="317"/>
      <c r="GI57" s="317"/>
      <c r="GJ57" s="317"/>
      <c r="GK57" s="317"/>
      <c r="GL57" s="317"/>
      <c r="GM57" s="317"/>
      <c r="GN57" s="317"/>
      <c r="GO57" s="317"/>
      <c r="GP57" s="317"/>
      <c r="GQ57" s="317"/>
      <c r="GR57" s="317"/>
      <c r="GS57" s="317"/>
      <c r="GT57" s="317"/>
      <c r="GU57" s="317"/>
      <c r="GV57" s="317"/>
      <c r="GW57" s="317"/>
      <c r="GX57" s="317"/>
      <c r="GY57" s="317"/>
      <c r="GZ57" s="317"/>
      <c r="HA57" s="317"/>
      <c r="HB57" s="317"/>
      <c r="HC57" s="317"/>
      <c r="HD57" s="317"/>
      <c r="HE57" s="317"/>
      <c r="HF57" s="317"/>
      <c r="HG57" s="317"/>
      <c r="HH57" s="317"/>
      <c r="HI57" s="317"/>
      <c r="HJ57" s="317"/>
      <c r="HK57" s="317"/>
      <c r="HL57" s="317"/>
      <c r="HM57" s="317"/>
      <c r="HN57" s="317"/>
      <c r="HO57" s="317"/>
      <c r="HP57" s="317"/>
      <c r="HQ57" s="317"/>
      <c r="HR57" s="317"/>
      <c r="HS57" s="317"/>
      <c r="HT57" s="317"/>
      <c r="HU57" s="317"/>
      <c r="HV57" s="317"/>
      <c r="HW57" s="317"/>
      <c r="HX57" s="317"/>
      <c r="HY57" s="317"/>
      <c r="HZ57" s="317"/>
      <c r="IA57" s="317"/>
      <c r="IB57" s="317"/>
      <c r="IC57" s="317"/>
      <c r="ID57" s="317"/>
      <c r="IE57" s="317"/>
      <c r="IF57" s="317"/>
      <c r="IG57" s="317"/>
      <c r="IH57" s="317"/>
      <c r="II57" s="317"/>
      <c r="IJ57" s="317"/>
      <c r="IK57" s="317"/>
      <c r="IL57" s="317"/>
      <c r="IM57" s="317"/>
      <c r="IN57" s="317"/>
      <c r="IO57" s="317"/>
      <c r="IP57" s="317"/>
      <c r="IQ57" s="317"/>
      <c r="IR57" s="317"/>
    </row>
    <row r="58" spans="1:252" ht="14.5">
      <c r="A58" s="296"/>
      <c r="C58" s="296"/>
      <c r="D58" s="323"/>
      <c r="E58" s="323"/>
      <c r="F58" s="323"/>
      <c r="G58" s="323"/>
      <c r="H58" s="323"/>
      <c r="I58" s="296"/>
      <c r="J58" s="296"/>
      <c r="K58" s="317"/>
      <c r="L58" s="317"/>
      <c r="M58" s="317"/>
      <c r="N58" s="317"/>
      <c r="O58" s="317"/>
      <c r="P58" s="317"/>
      <c r="Q58" s="317"/>
      <c r="R58" s="317"/>
      <c r="S58" s="317"/>
      <c r="T58" s="317"/>
      <c r="U58" s="317"/>
      <c r="V58" s="317"/>
      <c r="W58" s="317"/>
      <c r="X58" s="317"/>
      <c r="Y58" s="317"/>
      <c r="Z58" s="317"/>
      <c r="AA58" s="317"/>
      <c r="AB58" s="317"/>
      <c r="AC58" s="317"/>
      <c r="AD58" s="317"/>
      <c r="AE58" s="317"/>
      <c r="AF58" s="317"/>
      <c r="AG58" s="317"/>
      <c r="AH58" s="317"/>
      <c r="AI58" s="317"/>
      <c r="AJ58" s="317"/>
      <c r="AK58" s="317"/>
      <c r="AL58" s="317"/>
      <c r="AM58" s="317"/>
      <c r="AN58" s="317"/>
      <c r="AO58" s="317"/>
      <c r="AP58" s="317"/>
      <c r="AQ58" s="317"/>
      <c r="AR58" s="317"/>
      <c r="AS58" s="317"/>
      <c r="AT58" s="317"/>
      <c r="AU58" s="317"/>
      <c r="AV58" s="317"/>
      <c r="AW58" s="317"/>
      <c r="AX58" s="317"/>
      <c r="AY58" s="317"/>
      <c r="AZ58" s="317"/>
      <c r="BA58" s="317"/>
      <c r="BB58" s="317"/>
      <c r="BC58" s="317"/>
      <c r="BD58" s="317"/>
      <c r="BE58" s="317"/>
      <c r="BF58" s="317"/>
      <c r="BG58" s="317"/>
      <c r="BH58" s="317"/>
      <c r="BI58" s="317"/>
      <c r="BJ58" s="317"/>
      <c r="BK58" s="317"/>
      <c r="BL58" s="317"/>
      <c r="BM58" s="317"/>
      <c r="BN58" s="317"/>
      <c r="BO58" s="317"/>
      <c r="BP58" s="317"/>
      <c r="BQ58" s="317"/>
      <c r="BR58" s="317"/>
      <c r="BS58" s="317"/>
      <c r="BT58" s="317"/>
      <c r="BU58" s="317"/>
      <c r="BV58" s="317"/>
      <c r="BW58" s="317"/>
      <c r="BX58" s="317"/>
      <c r="BY58" s="317"/>
      <c r="BZ58" s="317"/>
      <c r="CA58" s="317"/>
      <c r="CB58" s="317"/>
      <c r="CC58" s="317"/>
      <c r="CD58" s="317"/>
      <c r="CE58" s="317"/>
      <c r="CF58" s="317"/>
      <c r="CG58" s="317"/>
      <c r="CH58" s="317"/>
      <c r="CI58" s="317"/>
      <c r="CJ58" s="317"/>
      <c r="CK58" s="317"/>
      <c r="CL58" s="317"/>
      <c r="CM58" s="317"/>
      <c r="CN58" s="317"/>
      <c r="CO58" s="317"/>
      <c r="CP58" s="317"/>
      <c r="CQ58" s="317"/>
      <c r="CR58" s="317"/>
      <c r="CS58" s="317"/>
      <c r="CT58" s="317"/>
      <c r="CU58" s="317"/>
      <c r="CV58" s="317"/>
      <c r="CW58" s="317"/>
      <c r="CX58" s="317"/>
      <c r="CY58" s="317"/>
      <c r="CZ58" s="317"/>
      <c r="DA58" s="317"/>
      <c r="DB58" s="317"/>
      <c r="DC58" s="317"/>
      <c r="DD58" s="317"/>
      <c r="DE58" s="317"/>
      <c r="DF58" s="317"/>
      <c r="DG58" s="317"/>
      <c r="DH58" s="317"/>
      <c r="DI58" s="317"/>
      <c r="DJ58" s="317"/>
      <c r="DK58" s="317"/>
      <c r="DL58" s="317"/>
      <c r="DM58" s="317"/>
      <c r="DN58" s="317"/>
      <c r="DO58" s="317"/>
      <c r="DP58" s="317"/>
      <c r="DQ58" s="317"/>
      <c r="DR58" s="317"/>
      <c r="DS58" s="317"/>
      <c r="DT58" s="317"/>
      <c r="DU58" s="317"/>
      <c r="DV58" s="317"/>
      <c r="DW58" s="317"/>
      <c r="DX58" s="317"/>
      <c r="DY58" s="317"/>
      <c r="DZ58" s="317"/>
      <c r="EA58" s="317"/>
      <c r="EB58" s="317"/>
      <c r="EC58" s="317"/>
      <c r="ED58" s="317"/>
      <c r="EE58" s="317"/>
      <c r="EF58" s="317"/>
      <c r="EG58" s="317"/>
      <c r="EH58" s="317"/>
      <c r="EI58" s="317"/>
      <c r="EJ58" s="317"/>
      <c r="EK58" s="317"/>
      <c r="EL58" s="317"/>
      <c r="EM58" s="317"/>
      <c r="EN58" s="317"/>
      <c r="EO58" s="317"/>
      <c r="EP58" s="317"/>
      <c r="EQ58" s="317"/>
      <c r="ER58" s="317"/>
      <c r="ES58" s="317"/>
      <c r="ET58" s="317"/>
      <c r="EU58" s="317"/>
      <c r="EV58" s="317"/>
      <c r="EW58" s="317"/>
      <c r="EX58" s="317"/>
      <c r="EY58" s="317"/>
      <c r="EZ58" s="317"/>
      <c r="FA58" s="317"/>
      <c r="FB58" s="317"/>
      <c r="FC58" s="317"/>
      <c r="FD58" s="317"/>
      <c r="FE58" s="317"/>
      <c r="FF58" s="317"/>
      <c r="FG58" s="317"/>
      <c r="FH58" s="317"/>
      <c r="FI58" s="317"/>
      <c r="FJ58" s="317"/>
      <c r="FK58" s="317"/>
      <c r="FL58" s="317"/>
      <c r="FM58" s="317"/>
      <c r="FN58" s="317"/>
      <c r="FO58" s="317"/>
      <c r="FP58" s="317"/>
      <c r="FQ58" s="317"/>
      <c r="FR58" s="317"/>
      <c r="FS58" s="317"/>
      <c r="FT58" s="317"/>
      <c r="FU58" s="317"/>
      <c r="FV58" s="317"/>
      <c r="FW58" s="317"/>
      <c r="FX58" s="317"/>
      <c r="FY58" s="317"/>
      <c r="FZ58" s="317"/>
      <c r="GA58" s="317"/>
      <c r="GB58" s="317"/>
      <c r="GC58" s="317"/>
      <c r="GD58" s="317"/>
      <c r="GE58" s="317"/>
      <c r="GF58" s="317"/>
      <c r="GG58" s="317"/>
      <c r="GH58" s="317"/>
      <c r="GI58" s="317"/>
      <c r="GJ58" s="317"/>
      <c r="GK58" s="317"/>
      <c r="GL58" s="317"/>
      <c r="GM58" s="317"/>
      <c r="GN58" s="317"/>
      <c r="GO58" s="317"/>
      <c r="GP58" s="317"/>
      <c r="GQ58" s="317"/>
      <c r="GR58" s="317"/>
      <c r="GS58" s="317"/>
      <c r="GT58" s="317"/>
      <c r="GU58" s="317"/>
      <c r="GV58" s="317"/>
      <c r="GW58" s="317"/>
      <c r="GX58" s="317"/>
      <c r="GY58" s="317"/>
      <c r="GZ58" s="317"/>
      <c r="HA58" s="317"/>
      <c r="HB58" s="317"/>
      <c r="HC58" s="317"/>
      <c r="HD58" s="317"/>
      <c r="HE58" s="317"/>
      <c r="HF58" s="317"/>
      <c r="HG58" s="317"/>
      <c r="HH58" s="317"/>
      <c r="HI58" s="317"/>
      <c r="HJ58" s="317"/>
      <c r="HK58" s="317"/>
      <c r="HL58" s="317"/>
      <c r="HM58" s="317"/>
      <c r="HN58" s="317"/>
      <c r="HO58" s="317"/>
      <c r="HP58" s="317"/>
      <c r="HQ58" s="317"/>
      <c r="HR58" s="317"/>
      <c r="HS58" s="317"/>
      <c r="HT58" s="317"/>
      <c r="HU58" s="317"/>
      <c r="HV58" s="317"/>
      <c r="HW58" s="317"/>
      <c r="HX58" s="317"/>
      <c r="HY58" s="317"/>
      <c r="HZ58" s="317"/>
      <c r="IA58" s="317"/>
      <c r="IB58" s="317"/>
      <c r="IC58" s="317"/>
      <c r="ID58" s="317"/>
      <c r="IE58" s="317"/>
      <c r="IF58" s="317"/>
      <c r="IG58" s="317"/>
      <c r="IH58" s="317"/>
      <c r="II58" s="317"/>
      <c r="IJ58" s="317"/>
      <c r="IK58" s="317"/>
      <c r="IL58" s="317"/>
      <c r="IM58" s="317"/>
      <c r="IN58" s="317"/>
      <c r="IO58" s="317"/>
      <c r="IP58" s="317"/>
      <c r="IQ58" s="317"/>
      <c r="IR58" s="317"/>
    </row>
    <row r="59" spans="1:252" ht="14.5">
      <c r="A59" s="296"/>
      <c r="C59" s="296"/>
      <c r="D59" s="323"/>
      <c r="E59" s="323"/>
      <c r="F59" s="323"/>
      <c r="G59" s="323"/>
      <c r="H59" s="323"/>
      <c r="I59" s="296"/>
      <c r="J59" s="296"/>
      <c r="K59" s="317"/>
      <c r="L59" s="317"/>
      <c r="M59" s="317"/>
      <c r="N59" s="317"/>
      <c r="O59" s="317"/>
      <c r="P59" s="317"/>
      <c r="Q59" s="317"/>
      <c r="R59" s="317"/>
      <c r="S59" s="317"/>
      <c r="T59" s="317"/>
      <c r="U59" s="317"/>
      <c r="V59" s="317"/>
      <c r="W59" s="317"/>
      <c r="X59" s="317"/>
      <c r="Y59" s="317"/>
      <c r="Z59" s="317"/>
      <c r="AA59" s="317"/>
      <c r="AB59" s="317"/>
      <c r="AC59" s="317"/>
      <c r="AD59" s="317"/>
      <c r="AE59" s="317"/>
      <c r="AF59" s="317"/>
      <c r="AG59" s="317"/>
      <c r="AH59" s="317"/>
      <c r="AI59" s="317"/>
      <c r="AJ59" s="317"/>
      <c r="AK59" s="317"/>
      <c r="AL59" s="317"/>
      <c r="AM59" s="317"/>
      <c r="AN59" s="317"/>
      <c r="AO59" s="317"/>
      <c r="AP59" s="317"/>
      <c r="AQ59" s="317"/>
      <c r="AR59" s="317"/>
      <c r="AS59" s="317"/>
      <c r="AT59" s="317"/>
      <c r="AU59" s="317"/>
      <c r="AV59" s="317"/>
      <c r="AW59" s="317"/>
      <c r="AX59" s="317"/>
      <c r="AY59" s="317"/>
      <c r="AZ59" s="317"/>
      <c r="BA59" s="317"/>
      <c r="BB59" s="317"/>
      <c r="BC59" s="317"/>
      <c r="BD59" s="317"/>
      <c r="BE59" s="317"/>
      <c r="BF59" s="317"/>
      <c r="BG59" s="317"/>
      <c r="BH59" s="317"/>
      <c r="BI59" s="317"/>
      <c r="BJ59" s="317"/>
      <c r="BK59" s="317"/>
      <c r="BL59" s="317"/>
      <c r="BM59" s="317"/>
      <c r="BN59" s="317"/>
      <c r="BO59" s="317"/>
      <c r="BP59" s="317"/>
      <c r="BQ59" s="317"/>
      <c r="BR59" s="317"/>
      <c r="BS59" s="317"/>
      <c r="BT59" s="317"/>
      <c r="BU59" s="317"/>
      <c r="BV59" s="317"/>
      <c r="BW59" s="317"/>
      <c r="BX59" s="317"/>
      <c r="BY59" s="317"/>
      <c r="BZ59" s="317"/>
      <c r="CA59" s="317"/>
      <c r="CB59" s="317"/>
      <c r="CC59" s="317"/>
      <c r="CD59" s="317"/>
      <c r="CE59" s="317"/>
      <c r="CF59" s="317"/>
      <c r="CG59" s="317"/>
      <c r="CH59" s="317"/>
      <c r="CI59" s="317"/>
      <c r="CJ59" s="317"/>
      <c r="CK59" s="317"/>
      <c r="CL59" s="317"/>
      <c r="CM59" s="317"/>
      <c r="CN59" s="317"/>
      <c r="CO59" s="317"/>
      <c r="CP59" s="317"/>
      <c r="CQ59" s="317"/>
      <c r="CR59" s="317"/>
      <c r="CS59" s="317"/>
      <c r="CT59" s="317"/>
      <c r="CU59" s="317"/>
      <c r="CV59" s="317"/>
      <c r="CW59" s="317"/>
      <c r="CX59" s="317"/>
      <c r="CY59" s="317"/>
      <c r="CZ59" s="317"/>
      <c r="DA59" s="317"/>
      <c r="DB59" s="317"/>
      <c r="DC59" s="317"/>
      <c r="DD59" s="317"/>
      <c r="DE59" s="317"/>
      <c r="DF59" s="317"/>
      <c r="DG59" s="317"/>
      <c r="DH59" s="317"/>
      <c r="DI59" s="317"/>
      <c r="DJ59" s="317"/>
      <c r="DK59" s="317"/>
      <c r="DL59" s="317"/>
      <c r="DM59" s="317"/>
      <c r="DN59" s="317"/>
      <c r="DO59" s="317"/>
      <c r="DP59" s="317"/>
      <c r="DQ59" s="317"/>
      <c r="DR59" s="317"/>
      <c r="DS59" s="317"/>
      <c r="DT59" s="317"/>
      <c r="DU59" s="317"/>
      <c r="DV59" s="317"/>
      <c r="DW59" s="317"/>
      <c r="DX59" s="317"/>
      <c r="DY59" s="317"/>
      <c r="DZ59" s="317"/>
      <c r="EA59" s="317"/>
      <c r="EB59" s="317"/>
      <c r="EC59" s="317"/>
      <c r="ED59" s="317"/>
      <c r="EE59" s="317"/>
      <c r="EF59" s="317"/>
      <c r="EG59" s="317"/>
      <c r="EH59" s="317"/>
      <c r="EI59" s="317"/>
      <c r="EJ59" s="317"/>
      <c r="EK59" s="317"/>
      <c r="EL59" s="317"/>
      <c r="EM59" s="317"/>
      <c r="EN59" s="317"/>
      <c r="EO59" s="317"/>
      <c r="EP59" s="317"/>
      <c r="EQ59" s="317"/>
      <c r="ER59" s="317"/>
      <c r="ES59" s="317"/>
      <c r="ET59" s="317"/>
      <c r="EU59" s="317"/>
      <c r="EV59" s="317"/>
      <c r="EW59" s="317"/>
      <c r="EX59" s="317"/>
      <c r="EY59" s="317"/>
      <c r="EZ59" s="317"/>
      <c r="FA59" s="317"/>
      <c r="FB59" s="317"/>
      <c r="FC59" s="317"/>
      <c r="FD59" s="317"/>
      <c r="FE59" s="317"/>
      <c r="FF59" s="317"/>
      <c r="FG59" s="317"/>
      <c r="FH59" s="317"/>
      <c r="FI59" s="317"/>
      <c r="FJ59" s="317"/>
      <c r="FK59" s="317"/>
      <c r="FL59" s="317"/>
      <c r="FM59" s="317"/>
      <c r="FN59" s="317"/>
      <c r="FO59" s="317"/>
      <c r="FP59" s="317"/>
      <c r="FQ59" s="317"/>
      <c r="FR59" s="317"/>
      <c r="FS59" s="317"/>
      <c r="FT59" s="317"/>
      <c r="FU59" s="317"/>
      <c r="FV59" s="317"/>
      <c r="FW59" s="317"/>
      <c r="FX59" s="317"/>
      <c r="FY59" s="317"/>
      <c r="FZ59" s="317"/>
      <c r="GA59" s="317"/>
      <c r="GB59" s="317"/>
      <c r="GC59" s="317"/>
      <c r="GD59" s="317"/>
      <c r="GE59" s="317"/>
      <c r="GF59" s="317"/>
      <c r="GG59" s="317"/>
      <c r="GH59" s="317"/>
      <c r="GI59" s="317"/>
      <c r="GJ59" s="317"/>
      <c r="GK59" s="317"/>
      <c r="GL59" s="317"/>
      <c r="GM59" s="317"/>
      <c r="GN59" s="317"/>
      <c r="GO59" s="317"/>
      <c r="GP59" s="317"/>
      <c r="GQ59" s="317"/>
      <c r="GR59" s="317"/>
      <c r="GS59" s="317"/>
      <c r="GT59" s="317"/>
      <c r="GU59" s="317"/>
      <c r="GV59" s="317"/>
      <c r="GW59" s="317"/>
      <c r="GX59" s="317"/>
      <c r="GY59" s="317"/>
      <c r="GZ59" s="317"/>
      <c r="HA59" s="317"/>
      <c r="HB59" s="317"/>
      <c r="HC59" s="317"/>
      <c r="HD59" s="317"/>
      <c r="HE59" s="317"/>
      <c r="HF59" s="317"/>
      <c r="HG59" s="317"/>
      <c r="HH59" s="317"/>
      <c r="HI59" s="317"/>
      <c r="HJ59" s="317"/>
      <c r="HK59" s="317"/>
      <c r="HL59" s="317"/>
      <c r="HM59" s="317"/>
      <c r="HN59" s="317"/>
      <c r="HO59" s="317"/>
      <c r="HP59" s="317"/>
      <c r="HQ59" s="317"/>
      <c r="HR59" s="317"/>
      <c r="HS59" s="317"/>
      <c r="HT59" s="317"/>
      <c r="HU59" s="317"/>
      <c r="HV59" s="317"/>
      <c r="HW59" s="317"/>
      <c r="HX59" s="317"/>
      <c r="HY59" s="317"/>
      <c r="HZ59" s="317"/>
      <c r="IA59" s="317"/>
      <c r="IB59" s="317"/>
      <c r="IC59" s="317"/>
      <c r="ID59" s="317"/>
      <c r="IE59" s="317"/>
      <c r="IF59" s="317"/>
      <c r="IG59" s="317"/>
      <c r="IH59" s="317"/>
      <c r="II59" s="317"/>
      <c r="IJ59" s="317"/>
      <c r="IK59" s="317"/>
      <c r="IL59" s="317"/>
      <c r="IM59" s="317"/>
      <c r="IN59" s="317"/>
      <c r="IO59" s="317"/>
      <c r="IP59" s="317"/>
      <c r="IQ59" s="317"/>
      <c r="IR59" s="317"/>
    </row>
    <row r="60" spans="1:252" s="328" customFormat="1">
      <c r="A60" s="318"/>
      <c r="B60" s="318"/>
      <c r="C60" s="296"/>
      <c r="D60" s="323"/>
      <c r="E60" s="323"/>
      <c r="F60" s="323"/>
      <c r="G60" s="323"/>
      <c r="H60" s="323"/>
      <c r="I60" s="318"/>
      <c r="J60" s="318"/>
      <c r="K60" s="327"/>
      <c r="L60" s="327"/>
      <c r="M60" s="327"/>
      <c r="N60" s="327"/>
      <c r="O60" s="327"/>
      <c r="P60" s="327"/>
      <c r="Q60" s="327"/>
      <c r="R60" s="327"/>
      <c r="S60" s="327"/>
      <c r="T60" s="327"/>
      <c r="U60" s="327"/>
      <c r="V60" s="327"/>
      <c r="W60" s="327"/>
      <c r="X60" s="327"/>
      <c r="Y60" s="327"/>
      <c r="Z60" s="327"/>
      <c r="AA60" s="327"/>
      <c r="AB60" s="327"/>
      <c r="AC60" s="327"/>
      <c r="AD60" s="327"/>
      <c r="AE60" s="327"/>
      <c r="AF60" s="327"/>
      <c r="AG60" s="327"/>
      <c r="AH60" s="327"/>
      <c r="AI60" s="327"/>
      <c r="AJ60" s="327"/>
      <c r="AK60" s="327"/>
      <c r="AL60" s="327"/>
      <c r="AM60" s="327"/>
      <c r="AN60" s="327"/>
      <c r="AO60" s="327"/>
      <c r="AP60" s="327"/>
      <c r="AQ60" s="327"/>
      <c r="AR60" s="327"/>
      <c r="AS60" s="327"/>
      <c r="AT60" s="327"/>
      <c r="AU60" s="327"/>
      <c r="AV60" s="327"/>
      <c r="AW60" s="327"/>
      <c r="AX60" s="327"/>
      <c r="AY60" s="327"/>
      <c r="AZ60" s="327"/>
      <c r="BA60" s="327"/>
      <c r="BB60" s="327"/>
      <c r="BC60" s="327"/>
      <c r="BD60" s="327"/>
      <c r="BE60" s="327"/>
      <c r="BF60" s="327"/>
      <c r="BG60" s="327"/>
      <c r="BH60" s="327"/>
      <c r="BI60" s="327"/>
      <c r="BJ60" s="327"/>
      <c r="BK60" s="327"/>
      <c r="BL60" s="327"/>
      <c r="BM60" s="327"/>
      <c r="BN60" s="327"/>
      <c r="BO60" s="327"/>
      <c r="BP60" s="327"/>
      <c r="BQ60" s="327"/>
      <c r="BR60" s="327"/>
      <c r="BS60" s="327"/>
      <c r="BT60" s="327"/>
      <c r="BU60" s="327"/>
      <c r="BV60" s="327"/>
      <c r="BW60" s="327"/>
      <c r="BX60" s="327"/>
      <c r="BY60" s="327"/>
      <c r="BZ60" s="327"/>
      <c r="CA60" s="327"/>
      <c r="CB60" s="327"/>
      <c r="CC60" s="327"/>
      <c r="CD60" s="327"/>
      <c r="CE60" s="327"/>
      <c r="CF60" s="327"/>
      <c r="CG60" s="327"/>
      <c r="CH60" s="327"/>
      <c r="CI60" s="327"/>
      <c r="CJ60" s="327"/>
      <c r="CK60" s="327"/>
      <c r="CL60" s="327"/>
      <c r="CM60" s="327"/>
      <c r="CN60" s="327"/>
      <c r="CO60" s="327"/>
      <c r="CP60" s="327"/>
      <c r="CQ60" s="327"/>
      <c r="CR60" s="327"/>
      <c r="CS60" s="327"/>
      <c r="CT60" s="327"/>
      <c r="CU60" s="327"/>
      <c r="CV60" s="327"/>
      <c r="CW60" s="327"/>
      <c r="CX60" s="327"/>
      <c r="CY60" s="327"/>
      <c r="CZ60" s="327"/>
      <c r="DA60" s="327"/>
      <c r="DB60" s="327"/>
      <c r="DC60" s="327"/>
      <c r="DD60" s="327"/>
      <c r="DE60" s="327"/>
      <c r="DF60" s="327"/>
      <c r="DG60" s="327"/>
      <c r="DH60" s="327"/>
      <c r="DI60" s="327"/>
      <c r="DJ60" s="327"/>
      <c r="DK60" s="327"/>
      <c r="DL60" s="327"/>
      <c r="DM60" s="327"/>
      <c r="DN60" s="327"/>
      <c r="DO60" s="327"/>
      <c r="DP60" s="327"/>
      <c r="DQ60" s="327"/>
      <c r="DR60" s="327"/>
      <c r="DS60" s="327"/>
      <c r="DT60" s="327"/>
      <c r="DU60" s="327"/>
      <c r="DV60" s="327"/>
      <c r="DW60" s="327"/>
      <c r="DX60" s="327"/>
      <c r="DY60" s="327"/>
      <c r="DZ60" s="327"/>
      <c r="EA60" s="327"/>
      <c r="EB60" s="327"/>
      <c r="EC60" s="327"/>
      <c r="ED60" s="327"/>
      <c r="EE60" s="327"/>
      <c r="EF60" s="327"/>
      <c r="EG60" s="327"/>
      <c r="EH60" s="327"/>
      <c r="EI60" s="327"/>
      <c r="EJ60" s="327"/>
      <c r="EK60" s="327"/>
      <c r="EL60" s="327"/>
      <c r="EM60" s="327"/>
      <c r="EN60" s="327"/>
      <c r="EO60" s="327"/>
      <c r="EP60" s="327"/>
      <c r="EQ60" s="327"/>
      <c r="ER60" s="327"/>
      <c r="ES60" s="327"/>
      <c r="ET60" s="327"/>
      <c r="EU60" s="327"/>
      <c r="EV60" s="327"/>
      <c r="EW60" s="327"/>
      <c r="EX60" s="327"/>
      <c r="EY60" s="327"/>
      <c r="EZ60" s="327"/>
      <c r="FA60" s="327"/>
      <c r="FB60" s="327"/>
      <c r="FC60" s="327"/>
      <c r="FD60" s="327"/>
      <c r="FE60" s="327"/>
      <c r="FF60" s="327"/>
      <c r="FG60" s="327"/>
      <c r="FH60" s="327"/>
      <c r="FI60" s="327"/>
      <c r="FJ60" s="327"/>
      <c r="FK60" s="327"/>
      <c r="FL60" s="327"/>
      <c r="FM60" s="327"/>
      <c r="FN60" s="327"/>
      <c r="FO60" s="327"/>
      <c r="FP60" s="327"/>
      <c r="FQ60" s="327"/>
      <c r="FR60" s="327"/>
      <c r="FS60" s="327"/>
      <c r="FT60" s="327"/>
      <c r="FU60" s="327"/>
      <c r="FV60" s="327"/>
      <c r="FW60" s="327"/>
      <c r="FX60" s="327"/>
      <c r="FY60" s="327"/>
      <c r="FZ60" s="327"/>
      <c r="GA60" s="327"/>
      <c r="GB60" s="327"/>
      <c r="GC60" s="327"/>
      <c r="GD60" s="327"/>
      <c r="GE60" s="327"/>
      <c r="GF60" s="327"/>
      <c r="GG60" s="327"/>
      <c r="GH60" s="327"/>
      <c r="GI60" s="327"/>
      <c r="GJ60" s="327"/>
      <c r="GK60" s="327"/>
      <c r="GL60" s="327"/>
      <c r="GM60" s="327"/>
      <c r="GN60" s="327"/>
      <c r="GO60" s="327"/>
      <c r="GP60" s="327"/>
      <c r="GQ60" s="327"/>
      <c r="GR60" s="327"/>
      <c r="GS60" s="327"/>
      <c r="GT60" s="327"/>
      <c r="GU60" s="327"/>
      <c r="GV60" s="327"/>
      <c r="GW60" s="327"/>
      <c r="GX60" s="327"/>
      <c r="GY60" s="327"/>
      <c r="GZ60" s="327"/>
      <c r="HA60" s="327"/>
      <c r="HB60" s="327"/>
      <c r="HC60" s="327"/>
      <c r="HD60" s="327"/>
      <c r="HE60" s="327"/>
      <c r="HF60" s="327"/>
      <c r="HG60" s="327"/>
      <c r="HH60" s="327"/>
      <c r="HI60" s="327"/>
      <c r="HJ60" s="327"/>
      <c r="HK60" s="327"/>
      <c r="HL60" s="327"/>
      <c r="HM60" s="327"/>
      <c r="HN60" s="327"/>
      <c r="HO60" s="327"/>
      <c r="HP60" s="327"/>
      <c r="HQ60" s="327"/>
      <c r="HR60" s="327"/>
      <c r="HS60" s="327"/>
      <c r="HT60" s="327"/>
      <c r="HU60" s="327"/>
      <c r="HV60" s="327"/>
      <c r="HW60" s="327"/>
      <c r="HX60" s="327"/>
      <c r="HY60" s="327"/>
      <c r="HZ60" s="327"/>
      <c r="IA60" s="327"/>
      <c r="IB60" s="327"/>
      <c r="IC60" s="327"/>
      <c r="ID60" s="327"/>
      <c r="IE60" s="327"/>
      <c r="IF60" s="327"/>
      <c r="IG60" s="327"/>
      <c r="IH60" s="327"/>
      <c r="II60" s="327"/>
      <c r="IJ60" s="327"/>
      <c r="IK60" s="327"/>
      <c r="IL60" s="327"/>
      <c r="IM60" s="327"/>
      <c r="IN60" s="327"/>
      <c r="IO60" s="327"/>
      <c r="IP60" s="327"/>
      <c r="IQ60" s="327"/>
      <c r="IR60" s="327"/>
    </row>
    <row r="61" spans="1:252" ht="14.5">
      <c r="A61" s="296"/>
      <c r="C61" s="296"/>
      <c r="D61" s="323"/>
      <c r="E61" s="323"/>
      <c r="F61" s="323"/>
      <c r="G61" s="323"/>
      <c r="H61" s="323"/>
      <c r="I61" s="296"/>
      <c r="J61" s="296"/>
      <c r="K61" s="317"/>
      <c r="L61" s="317"/>
      <c r="M61" s="317"/>
      <c r="N61" s="317"/>
      <c r="O61" s="317"/>
      <c r="P61" s="317"/>
      <c r="Q61" s="317"/>
      <c r="R61" s="317"/>
      <c r="S61" s="317"/>
      <c r="T61" s="317"/>
      <c r="U61" s="317"/>
      <c r="V61" s="317"/>
      <c r="W61" s="317"/>
      <c r="X61" s="317"/>
      <c r="Y61" s="317"/>
      <c r="Z61" s="317"/>
      <c r="AA61" s="317"/>
      <c r="AB61" s="317"/>
      <c r="AC61" s="317"/>
      <c r="AD61" s="317"/>
      <c r="AE61" s="317"/>
      <c r="AF61" s="317"/>
      <c r="AG61" s="317"/>
      <c r="AH61" s="317"/>
      <c r="AI61" s="317"/>
      <c r="AJ61" s="317"/>
      <c r="AK61" s="317"/>
      <c r="AL61" s="317"/>
      <c r="AM61" s="317"/>
      <c r="AN61" s="317"/>
      <c r="AO61" s="317"/>
      <c r="AP61" s="317"/>
      <c r="AQ61" s="317"/>
      <c r="AR61" s="317"/>
      <c r="AS61" s="317"/>
      <c r="AT61" s="317"/>
      <c r="AU61" s="317"/>
      <c r="AV61" s="317"/>
      <c r="AW61" s="317"/>
      <c r="AX61" s="317"/>
      <c r="AY61" s="317"/>
      <c r="AZ61" s="317"/>
      <c r="BA61" s="317"/>
      <c r="BB61" s="317"/>
      <c r="BC61" s="317"/>
      <c r="BD61" s="317"/>
      <c r="BE61" s="317"/>
      <c r="BF61" s="317"/>
      <c r="BG61" s="317"/>
      <c r="BH61" s="317"/>
      <c r="BI61" s="317"/>
      <c r="BJ61" s="317"/>
      <c r="BK61" s="317"/>
      <c r="BL61" s="317"/>
      <c r="BM61" s="317"/>
      <c r="BN61" s="317"/>
      <c r="BO61" s="317"/>
      <c r="BP61" s="317"/>
      <c r="BQ61" s="317"/>
      <c r="BR61" s="317"/>
      <c r="BS61" s="317"/>
      <c r="BT61" s="317"/>
      <c r="BU61" s="317"/>
      <c r="BV61" s="317"/>
      <c r="BW61" s="317"/>
      <c r="BX61" s="317"/>
      <c r="BY61" s="317"/>
      <c r="BZ61" s="317"/>
      <c r="CA61" s="317"/>
      <c r="CB61" s="317"/>
      <c r="CC61" s="317"/>
      <c r="CD61" s="317"/>
      <c r="CE61" s="317"/>
      <c r="CF61" s="317"/>
      <c r="CG61" s="317"/>
      <c r="CH61" s="317"/>
      <c r="CI61" s="317"/>
      <c r="CJ61" s="317"/>
      <c r="CK61" s="317"/>
      <c r="CL61" s="317"/>
      <c r="CM61" s="317"/>
      <c r="CN61" s="317"/>
      <c r="CO61" s="317"/>
      <c r="CP61" s="317"/>
      <c r="CQ61" s="317"/>
      <c r="CR61" s="317"/>
      <c r="CS61" s="317"/>
      <c r="CT61" s="317"/>
      <c r="CU61" s="317"/>
      <c r="CV61" s="317"/>
      <c r="CW61" s="317"/>
      <c r="CX61" s="317"/>
      <c r="CY61" s="317"/>
      <c r="CZ61" s="317"/>
      <c r="DA61" s="317"/>
      <c r="DB61" s="317"/>
      <c r="DC61" s="317"/>
      <c r="DD61" s="317"/>
      <c r="DE61" s="317"/>
      <c r="DF61" s="317"/>
      <c r="DG61" s="317"/>
      <c r="DH61" s="317"/>
      <c r="DI61" s="317"/>
      <c r="DJ61" s="317"/>
      <c r="DK61" s="317"/>
      <c r="DL61" s="317"/>
      <c r="DM61" s="317"/>
      <c r="DN61" s="317"/>
      <c r="DO61" s="317"/>
      <c r="DP61" s="317"/>
      <c r="DQ61" s="317"/>
      <c r="DR61" s="317"/>
      <c r="DS61" s="317"/>
      <c r="DT61" s="317"/>
      <c r="DU61" s="317"/>
      <c r="DV61" s="317"/>
      <c r="DW61" s="317"/>
      <c r="DX61" s="317"/>
      <c r="DY61" s="317"/>
      <c r="DZ61" s="317"/>
      <c r="EA61" s="317"/>
      <c r="EB61" s="317"/>
      <c r="EC61" s="317"/>
      <c r="ED61" s="317"/>
      <c r="EE61" s="317"/>
      <c r="EF61" s="317"/>
      <c r="EG61" s="317"/>
      <c r="EH61" s="317"/>
      <c r="EI61" s="317"/>
      <c r="EJ61" s="317"/>
      <c r="EK61" s="317"/>
      <c r="EL61" s="317"/>
      <c r="EM61" s="317"/>
      <c r="EN61" s="317"/>
      <c r="EO61" s="317"/>
      <c r="EP61" s="317"/>
      <c r="EQ61" s="317"/>
      <c r="ER61" s="317"/>
      <c r="ES61" s="317"/>
      <c r="ET61" s="317"/>
      <c r="EU61" s="317"/>
      <c r="EV61" s="317"/>
      <c r="EW61" s="317"/>
      <c r="EX61" s="317"/>
      <c r="EY61" s="317"/>
      <c r="EZ61" s="317"/>
      <c r="FA61" s="317"/>
      <c r="FB61" s="317"/>
      <c r="FC61" s="317"/>
      <c r="FD61" s="317"/>
      <c r="FE61" s="317"/>
      <c r="FF61" s="317"/>
      <c r="FG61" s="317"/>
      <c r="FH61" s="317"/>
      <c r="FI61" s="317"/>
      <c r="FJ61" s="317"/>
      <c r="FK61" s="317"/>
      <c r="FL61" s="317"/>
      <c r="FM61" s="317"/>
      <c r="FN61" s="317"/>
      <c r="FO61" s="317"/>
      <c r="FP61" s="317"/>
      <c r="FQ61" s="317"/>
      <c r="FR61" s="317"/>
      <c r="FS61" s="317"/>
      <c r="FT61" s="317"/>
      <c r="FU61" s="317"/>
      <c r="FV61" s="317"/>
      <c r="FW61" s="317"/>
      <c r="FX61" s="317"/>
      <c r="FY61" s="317"/>
      <c r="FZ61" s="317"/>
      <c r="GA61" s="317"/>
      <c r="GB61" s="317"/>
      <c r="GC61" s="317"/>
      <c r="GD61" s="317"/>
      <c r="GE61" s="317"/>
      <c r="GF61" s="317"/>
      <c r="GG61" s="317"/>
      <c r="GH61" s="317"/>
      <c r="GI61" s="317"/>
      <c r="GJ61" s="317"/>
      <c r="GK61" s="317"/>
      <c r="GL61" s="317"/>
      <c r="GM61" s="317"/>
      <c r="GN61" s="317"/>
      <c r="GO61" s="317"/>
      <c r="GP61" s="317"/>
      <c r="GQ61" s="317"/>
      <c r="GR61" s="317"/>
      <c r="GS61" s="317"/>
      <c r="GT61" s="317"/>
      <c r="GU61" s="317"/>
      <c r="GV61" s="317"/>
      <c r="GW61" s="317"/>
      <c r="GX61" s="317"/>
      <c r="GY61" s="317"/>
      <c r="GZ61" s="317"/>
      <c r="HA61" s="317"/>
      <c r="HB61" s="317"/>
      <c r="HC61" s="317"/>
      <c r="HD61" s="317"/>
      <c r="HE61" s="317"/>
      <c r="HF61" s="317"/>
      <c r="HG61" s="317"/>
      <c r="HH61" s="317"/>
      <c r="HI61" s="317"/>
      <c r="HJ61" s="317"/>
      <c r="HK61" s="317"/>
      <c r="HL61" s="317"/>
      <c r="HM61" s="317"/>
      <c r="HN61" s="317"/>
      <c r="HO61" s="317"/>
      <c r="HP61" s="317"/>
      <c r="HQ61" s="317"/>
      <c r="HR61" s="317"/>
      <c r="HS61" s="317"/>
      <c r="HT61" s="317"/>
      <c r="HU61" s="317"/>
      <c r="HV61" s="317"/>
      <c r="HW61" s="317"/>
      <c r="HX61" s="317"/>
      <c r="HY61" s="317"/>
      <c r="HZ61" s="317"/>
      <c r="IA61" s="317"/>
      <c r="IB61" s="317"/>
      <c r="IC61" s="317"/>
      <c r="ID61" s="317"/>
      <c r="IE61" s="317"/>
      <c r="IF61" s="317"/>
      <c r="IG61" s="317"/>
      <c r="IH61" s="317"/>
      <c r="II61" s="317"/>
      <c r="IJ61" s="317"/>
      <c r="IK61" s="317"/>
      <c r="IL61" s="317"/>
      <c r="IM61" s="317"/>
      <c r="IN61" s="317"/>
      <c r="IO61" s="317"/>
      <c r="IP61" s="317"/>
      <c r="IQ61" s="317"/>
      <c r="IR61" s="317"/>
    </row>
    <row r="62" spans="1:252" ht="14.5">
      <c r="A62" s="296"/>
      <c r="C62" s="296"/>
      <c r="D62" s="323"/>
      <c r="E62" s="323"/>
      <c r="F62" s="323"/>
      <c r="G62" s="323"/>
      <c r="H62" s="323"/>
      <c r="I62" s="296"/>
      <c r="J62" s="296"/>
      <c r="K62" s="317"/>
      <c r="L62" s="317"/>
      <c r="M62" s="317"/>
      <c r="N62" s="317"/>
      <c r="O62" s="317"/>
      <c r="P62" s="317"/>
      <c r="Q62" s="317"/>
      <c r="R62" s="317"/>
      <c r="S62" s="317"/>
      <c r="T62" s="317"/>
      <c r="U62" s="317"/>
      <c r="V62" s="317"/>
      <c r="W62" s="317"/>
      <c r="X62" s="317"/>
      <c r="Y62" s="317"/>
      <c r="Z62" s="317"/>
      <c r="AA62" s="317"/>
      <c r="AB62" s="317"/>
      <c r="AC62" s="317"/>
      <c r="AD62" s="317"/>
      <c r="AE62" s="317"/>
      <c r="AF62" s="317"/>
      <c r="AG62" s="317"/>
      <c r="AH62" s="317"/>
      <c r="AI62" s="317"/>
      <c r="AJ62" s="317"/>
      <c r="AK62" s="317"/>
      <c r="AL62" s="317"/>
      <c r="AM62" s="317"/>
      <c r="AN62" s="317"/>
      <c r="AO62" s="317"/>
      <c r="AP62" s="317"/>
      <c r="AQ62" s="317"/>
      <c r="AR62" s="317"/>
      <c r="AS62" s="317"/>
      <c r="AT62" s="317"/>
      <c r="AU62" s="317"/>
      <c r="AV62" s="317"/>
      <c r="AW62" s="317"/>
      <c r="AX62" s="317"/>
      <c r="AY62" s="317"/>
      <c r="AZ62" s="317"/>
      <c r="BA62" s="317"/>
      <c r="BB62" s="317"/>
      <c r="BC62" s="317"/>
      <c r="BD62" s="317"/>
      <c r="BE62" s="317"/>
      <c r="BF62" s="317"/>
      <c r="BG62" s="317"/>
      <c r="BH62" s="317"/>
      <c r="BI62" s="317"/>
      <c r="BJ62" s="317"/>
      <c r="BK62" s="317"/>
      <c r="BL62" s="317"/>
      <c r="BM62" s="317"/>
      <c r="BN62" s="317"/>
      <c r="BO62" s="317"/>
      <c r="BP62" s="317"/>
      <c r="BQ62" s="317"/>
      <c r="BR62" s="317"/>
      <c r="BS62" s="317"/>
      <c r="BT62" s="317"/>
      <c r="BU62" s="317"/>
      <c r="BV62" s="317"/>
      <c r="BW62" s="317"/>
      <c r="BX62" s="317"/>
      <c r="BY62" s="317"/>
      <c r="BZ62" s="317"/>
      <c r="CA62" s="317"/>
      <c r="CB62" s="317"/>
      <c r="CC62" s="317"/>
      <c r="CD62" s="317"/>
      <c r="CE62" s="317"/>
      <c r="CF62" s="317"/>
      <c r="CG62" s="317"/>
      <c r="CH62" s="317"/>
      <c r="CI62" s="317"/>
      <c r="CJ62" s="317"/>
      <c r="CK62" s="317"/>
      <c r="CL62" s="317"/>
      <c r="CM62" s="317"/>
      <c r="CN62" s="317"/>
      <c r="CO62" s="317"/>
      <c r="CP62" s="317"/>
      <c r="CQ62" s="317"/>
      <c r="CR62" s="317"/>
      <c r="CS62" s="317"/>
      <c r="CT62" s="317"/>
      <c r="CU62" s="317"/>
      <c r="CV62" s="317"/>
      <c r="CW62" s="317"/>
      <c r="CX62" s="317"/>
      <c r="CY62" s="317"/>
      <c r="CZ62" s="317"/>
      <c r="DA62" s="317"/>
      <c r="DB62" s="317"/>
      <c r="DC62" s="317"/>
      <c r="DD62" s="317"/>
      <c r="DE62" s="317"/>
      <c r="DF62" s="317"/>
      <c r="DG62" s="317"/>
      <c r="DH62" s="317"/>
      <c r="DI62" s="317"/>
      <c r="DJ62" s="317"/>
      <c r="DK62" s="317"/>
      <c r="DL62" s="317"/>
      <c r="DM62" s="317"/>
      <c r="DN62" s="317"/>
      <c r="DO62" s="317"/>
      <c r="DP62" s="317"/>
      <c r="DQ62" s="317"/>
      <c r="DR62" s="317"/>
      <c r="DS62" s="317"/>
      <c r="DT62" s="317"/>
      <c r="DU62" s="317"/>
      <c r="DV62" s="317"/>
      <c r="DW62" s="317"/>
      <c r="DX62" s="317"/>
      <c r="DY62" s="317"/>
      <c r="DZ62" s="317"/>
      <c r="EA62" s="317"/>
      <c r="EB62" s="317"/>
      <c r="EC62" s="317"/>
      <c r="ED62" s="317"/>
      <c r="EE62" s="317"/>
      <c r="EF62" s="317"/>
      <c r="EG62" s="317"/>
      <c r="EH62" s="317"/>
      <c r="EI62" s="317"/>
      <c r="EJ62" s="317"/>
      <c r="EK62" s="317"/>
      <c r="EL62" s="317"/>
      <c r="EM62" s="317"/>
      <c r="EN62" s="317"/>
      <c r="EO62" s="317"/>
      <c r="EP62" s="317"/>
      <c r="EQ62" s="317"/>
      <c r="ER62" s="317"/>
      <c r="ES62" s="317"/>
      <c r="ET62" s="317"/>
      <c r="EU62" s="317"/>
      <c r="EV62" s="317"/>
      <c r="EW62" s="317"/>
      <c r="EX62" s="317"/>
      <c r="EY62" s="317"/>
      <c r="EZ62" s="317"/>
      <c r="FA62" s="317"/>
      <c r="FB62" s="317"/>
      <c r="FC62" s="317"/>
      <c r="FD62" s="317"/>
      <c r="FE62" s="317"/>
      <c r="FF62" s="317"/>
      <c r="FG62" s="317"/>
      <c r="FH62" s="317"/>
      <c r="FI62" s="317"/>
      <c r="FJ62" s="317"/>
      <c r="FK62" s="317"/>
      <c r="FL62" s="317"/>
      <c r="FM62" s="317"/>
      <c r="FN62" s="317"/>
      <c r="FO62" s="317"/>
      <c r="FP62" s="317"/>
      <c r="FQ62" s="317"/>
      <c r="FR62" s="317"/>
      <c r="FS62" s="317"/>
      <c r="FT62" s="317"/>
      <c r="FU62" s="317"/>
      <c r="FV62" s="317"/>
      <c r="FW62" s="317"/>
      <c r="FX62" s="317"/>
      <c r="FY62" s="317"/>
      <c r="FZ62" s="317"/>
      <c r="GA62" s="317"/>
      <c r="GB62" s="317"/>
      <c r="GC62" s="317"/>
      <c r="GD62" s="317"/>
      <c r="GE62" s="317"/>
      <c r="GF62" s="317"/>
      <c r="GG62" s="317"/>
      <c r="GH62" s="317"/>
      <c r="GI62" s="317"/>
      <c r="GJ62" s="317"/>
      <c r="GK62" s="317"/>
      <c r="GL62" s="317"/>
      <c r="GM62" s="317"/>
      <c r="GN62" s="317"/>
      <c r="GO62" s="317"/>
      <c r="GP62" s="317"/>
      <c r="GQ62" s="317"/>
      <c r="GR62" s="317"/>
      <c r="GS62" s="317"/>
      <c r="GT62" s="317"/>
      <c r="GU62" s="317"/>
      <c r="GV62" s="317"/>
      <c r="GW62" s="317"/>
      <c r="GX62" s="317"/>
      <c r="GY62" s="317"/>
      <c r="GZ62" s="317"/>
      <c r="HA62" s="317"/>
      <c r="HB62" s="317"/>
      <c r="HC62" s="317"/>
      <c r="HD62" s="317"/>
      <c r="HE62" s="317"/>
      <c r="HF62" s="317"/>
      <c r="HG62" s="317"/>
      <c r="HH62" s="317"/>
      <c r="HI62" s="317"/>
      <c r="HJ62" s="317"/>
      <c r="HK62" s="317"/>
      <c r="HL62" s="317"/>
      <c r="HM62" s="317"/>
      <c r="HN62" s="317"/>
      <c r="HO62" s="317"/>
      <c r="HP62" s="317"/>
      <c r="HQ62" s="317"/>
      <c r="HR62" s="317"/>
      <c r="HS62" s="317"/>
      <c r="HT62" s="317"/>
      <c r="HU62" s="317"/>
      <c r="HV62" s="317"/>
      <c r="HW62" s="317"/>
      <c r="HX62" s="317"/>
      <c r="HY62" s="317"/>
      <c r="HZ62" s="317"/>
      <c r="IA62" s="317"/>
      <c r="IB62" s="317"/>
      <c r="IC62" s="317"/>
      <c r="ID62" s="317"/>
      <c r="IE62" s="317"/>
      <c r="IF62" s="317"/>
      <c r="IG62" s="317"/>
      <c r="IH62" s="317"/>
      <c r="II62" s="317"/>
      <c r="IJ62" s="317"/>
      <c r="IK62" s="317"/>
      <c r="IL62" s="317"/>
      <c r="IM62" s="317"/>
      <c r="IN62" s="317"/>
      <c r="IO62" s="317"/>
      <c r="IP62" s="317"/>
      <c r="IQ62" s="317"/>
      <c r="IR62" s="317"/>
    </row>
    <row r="63" spans="1:252" s="328" customFormat="1">
      <c r="A63" s="318"/>
      <c r="B63" s="318"/>
      <c r="C63" s="296"/>
      <c r="D63" s="323"/>
      <c r="E63" s="323"/>
      <c r="F63" s="323"/>
      <c r="G63" s="323"/>
      <c r="H63" s="323"/>
      <c r="I63" s="318"/>
      <c r="J63" s="318"/>
      <c r="K63" s="327"/>
      <c r="L63" s="327"/>
      <c r="M63" s="327"/>
      <c r="N63" s="327"/>
      <c r="O63" s="327"/>
      <c r="P63" s="327"/>
      <c r="Q63" s="327"/>
      <c r="R63" s="327"/>
      <c r="S63" s="327"/>
      <c r="T63" s="327"/>
      <c r="U63" s="327"/>
      <c r="V63" s="327"/>
      <c r="W63" s="327"/>
      <c r="X63" s="327"/>
      <c r="Y63" s="327"/>
      <c r="Z63" s="327"/>
      <c r="AA63" s="327"/>
      <c r="AB63" s="327"/>
      <c r="AC63" s="327"/>
      <c r="AD63" s="327"/>
      <c r="AE63" s="327"/>
      <c r="AF63" s="327"/>
      <c r="AG63" s="327"/>
      <c r="AH63" s="327"/>
      <c r="AI63" s="327"/>
      <c r="AJ63" s="327"/>
      <c r="AK63" s="327"/>
      <c r="AL63" s="327"/>
      <c r="AM63" s="327"/>
      <c r="AN63" s="327"/>
      <c r="AO63" s="327"/>
      <c r="AP63" s="327"/>
      <c r="AQ63" s="327"/>
      <c r="AR63" s="327"/>
      <c r="AS63" s="327"/>
      <c r="AT63" s="327"/>
      <c r="AU63" s="327"/>
      <c r="AV63" s="327"/>
      <c r="AW63" s="327"/>
      <c r="AX63" s="327"/>
      <c r="AY63" s="327"/>
      <c r="AZ63" s="327"/>
      <c r="BA63" s="327"/>
      <c r="BB63" s="327"/>
      <c r="BC63" s="327"/>
      <c r="BD63" s="327"/>
      <c r="BE63" s="327"/>
      <c r="BF63" s="327"/>
      <c r="BG63" s="327"/>
      <c r="BH63" s="327"/>
      <c r="BI63" s="327"/>
      <c r="BJ63" s="327"/>
      <c r="BK63" s="327"/>
      <c r="BL63" s="327"/>
      <c r="BM63" s="327"/>
      <c r="BN63" s="327"/>
      <c r="BO63" s="327"/>
      <c r="BP63" s="327"/>
      <c r="BQ63" s="327"/>
      <c r="BR63" s="327"/>
      <c r="BS63" s="327"/>
      <c r="BT63" s="327"/>
      <c r="BU63" s="327"/>
      <c r="BV63" s="327"/>
      <c r="BW63" s="327"/>
      <c r="BX63" s="327"/>
      <c r="BY63" s="327"/>
      <c r="BZ63" s="327"/>
      <c r="CA63" s="327"/>
      <c r="CB63" s="327"/>
      <c r="CC63" s="327"/>
      <c r="CD63" s="327"/>
      <c r="CE63" s="327"/>
      <c r="CF63" s="327"/>
      <c r="CG63" s="327"/>
      <c r="CH63" s="327"/>
      <c r="CI63" s="327"/>
      <c r="CJ63" s="327"/>
      <c r="CK63" s="327"/>
      <c r="CL63" s="327"/>
      <c r="CM63" s="327"/>
      <c r="CN63" s="327"/>
      <c r="CO63" s="327"/>
      <c r="CP63" s="327"/>
      <c r="CQ63" s="327"/>
      <c r="CR63" s="327"/>
      <c r="CS63" s="327"/>
      <c r="CT63" s="327"/>
      <c r="CU63" s="327"/>
      <c r="CV63" s="327"/>
      <c r="CW63" s="327"/>
      <c r="CX63" s="327"/>
      <c r="CY63" s="327"/>
      <c r="CZ63" s="327"/>
      <c r="DA63" s="327"/>
      <c r="DB63" s="327"/>
      <c r="DC63" s="327"/>
      <c r="DD63" s="327"/>
      <c r="DE63" s="327"/>
      <c r="DF63" s="327"/>
      <c r="DG63" s="327"/>
      <c r="DH63" s="327"/>
      <c r="DI63" s="327"/>
      <c r="DJ63" s="327"/>
      <c r="DK63" s="327"/>
      <c r="DL63" s="327"/>
      <c r="DM63" s="327"/>
      <c r="DN63" s="327"/>
      <c r="DO63" s="327"/>
      <c r="DP63" s="327"/>
      <c r="DQ63" s="327"/>
      <c r="DR63" s="327"/>
      <c r="DS63" s="327"/>
      <c r="DT63" s="327"/>
      <c r="DU63" s="327"/>
      <c r="DV63" s="327"/>
      <c r="DW63" s="327"/>
      <c r="DX63" s="327"/>
      <c r="DY63" s="327"/>
      <c r="DZ63" s="327"/>
      <c r="EA63" s="327"/>
      <c r="EB63" s="327"/>
      <c r="EC63" s="327"/>
      <c r="ED63" s="327"/>
      <c r="EE63" s="327"/>
      <c r="EF63" s="327"/>
      <c r="EG63" s="327"/>
      <c r="EH63" s="327"/>
      <c r="EI63" s="327"/>
      <c r="EJ63" s="327"/>
      <c r="EK63" s="327"/>
      <c r="EL63" s="327"/>
      <c r="EM63" s="327"/>
      <c r="EN63" s="327"/>
      <c r="EO63" s="327"/>
      <c r="EP63" s="327"/>
      <c r="EQ63" s="327"/>
      <c r="ER63" s="327"/>
      <c r="ES63" s="327"/>
      <c r="ET63" s="327"/>
      <c r="EU63" s="327"/>
      <c r="EV63" s="327"/>
      <c r="EW63" s="327"/>
      <c r="EX63" s="327"/>
      <c r="EY63" s="327"/>
      <c r="EZ63" s="327"/>
      <c r="FA63" s="327"/>
      <c r="FB63" s="327"/>
      <c r="FC63" s="327"/>
      <c r="FD63" s="327"/>
      <c r="FE63" s="327"/>
      <c r="FF63" s="327"/>
      <c r="FG63" s="327"/>
      <c r="FH63" s="327"/>
      <c r="FI63" s="327"/>
      <c r="FJ63" s="327"/>
      <c r="FK63" s="327"/>
      <c r="FL63" s="327"/>
      <c r="FM63" s="327"/>
      <c r="FN63" s="327"/>
      <c r="FO63" s="327"/>
      <c r="FP63" s="327"/>
      <c r="FQ63" s="327"/>
      <c r="FR63" s="327"/>
      <c r="FS63" s="327"/>
      <c r="FT63" s="327"/>
      <c r="FU63" s="327"/>
      <c r="FV63" s="327"/>
      <c r="FW63" s="327"/>
      <c r="FX63" s="327"/>
      <c r="FY63" s="327"/>
      <c r="FZ63" s="327"/>
      <c r="GA63" s="327"/>
      <c r="GB63" s="327"/>
      <c r="GC63" s="327"/>
      <c r="GD63" s="327"/>
      <c r="GE63" s="327"/>
      <c r="GF63" s="327"/>
      <c r="GG63" s="327"/>
      <c r="GH63" s="327"/>
      <c r="GI63" s="327"/>
      <c r="GJ63" s="327"/>
      <c r="GK63" s="327"/>
      <c r="GL63" s="327"/>
      <c r="GM63" s="327"/>
      <c r="GN63" s="327"/>
      <c r="GO63" s="327"/>
      <c r="GP63" s="327"/>
      <c r="GQ63" s="327"/>
      <c r="GR63" s="327"/>
      <c r="GS63" s="327"/>
      <c r="GT63" s="327"/>
      <c r="GU63" s="327"/>
      <c r="GV63" s="327"/>
      <c r="GW63" s="327"/>
      <c r="GX63" s="327"/>
      <c r="GY63" s="327"/>
      <c r="GZ63" s="327"/>
      <c r="HA63" s="327"/>
      <c r="HB63" s="327"/>
      <c r="HC63" s="327"/>
      <c r="HD63" s="327"/>
      <c r="HE63" s="327"/>
      <c r="HF63" s="327"/>
      <c r="HG63" s="327"/>
      <c r="HH63" s="327"/>
      <c r="HI63" s="327"/>
      <c r="HJ63" s="327"/>
      <c r="HK63" s="327"/>
      <c r="HL63" s="327"/>
      <c r="HM63" s="327"/>
      <c r="HN63" s="327"/>
      <c r="HO63" s="327"/>
      <c r="HP63" s="327"/>
      <c r="HQ63" s="327"/>
      <c r="HR63" s="327"/>
      <c r="HS63" s="327"/>
      <c r="HT63" s="327"/>
      <c r="HU63" s="327"/>
      <c r="HV63" s="327"/>
      <c r="HW63" s="327"/>
      <c r="HX63" s="327"/>
      <c r="HY63" s="327"/>
      <c r="HZ63" s="327"/>
      <c r="IA63" s="327"/>
      <c r="IB63" s="327"/>
      <c r="IC63" s="327"/>
      <c r="ID63" s="327"/>
      <c r="IE63" s="327"/>
      <c r="IF63" s="327"/>
      <c r="IG63" s="327"/>
      <c r="IH63" s="327"/>
      <c r="II63" s="327"/>
      <c r="IJ63" s="327"/>
      <c r="IK63" s="327"/>
      <c r="IL63" s="327"/>
      <c r="IM63" s="327"/>
      <c r="IN63" s="327"/>
      <c r="IO63" s="327"/>
      <c r="IP63" s="327"/>
      <c r="IQ63" s="327"/>
      <c r="IR63" s="327"/>
    </row>
    <row r="64" spans="1:252" ht="14.5">
      <c r="A64" s="296"/>
      <c r="C64" s="296"/>
      <c r="D64" s="323"/>
      <c r="E64" s="323"/>
      <c r="F64" s="323"/>
      <c r="G64" s="323"/>
      <c r="H64" s="323"/>
      <c r="I64" s="296"/>
      <c r="J64" s="296"/>
      <c r="K64" s="317"/>
      <c r="L64" s="317"/>
      <c r="M64" s="317"/>
      <c r="N64" s="317"/>
      <c r="O64" s="317"/>
      <c r="P64" s="317"/>
      <c r="Q64" s="317"/>
      <c r="R64" s="317"/>
      <c r="S64" s="317"/>
      <c r="T64" s="317"/>
      <c r="U64" s="317"/>
      <c r="V64" s="317"/>
      <c r="W64" s="317"/>
      <c r="X64" s="317"/>
      <c r="Y64" s="317"/>
      <c r="Z64" s="317"/>
      <c r="AA64" s="317"/>
      <c r="AB64" s="317"/>
      <c r="AC64" s="317"/>
      <c r="AD64" s="317"/>
      <c r="AE64" s="317"/>
      <c r="AF64" s="317"/>
      <c r="AG64" s="317"/>
      <c r="AH64" s="317"/>
      <c r="AI64" s="317"/>
      <c r="AJ64" s="317"/>
      <c r="AK64" s="317"/>
      <c r="AL64" s="317"/>
      <c r="AM64" s="317"/>
      <c r="AN64" s="317"/>
      <c r="AO64" s="317"/>
      <c r="AP64" s="317"/>
      <c r="AQ64" s="317"/>
      <c r="AR64" s="317"/>
      <c r="AS64" s="317"/>
      <c r="AT64" s="317"/>
      <c r="AU64" s="317"/>
      <c r="AV64" s="317"/>
      <c r="AW64" s="317"/>
      <c r="AX64" s="317"/>
      <c r="AY64" s="317"/>
      <c r="AZ64" s="317"/>
      <c r="BA64" s="317"/>
      <c r="BB64" s="317"/>
      <c r="BC64" s="317"/>
      <c r="BD64" s="317"/>
      <c r="BE64" s="317"/>
      <c r="BF64" s="317"/>
      <c r="BG64" s="317"/>
      <c r="BH64" s="317"/>
      <c r="BI64" s="317"/>
      <c r="BJ64" s="317"/>
      <c r="BK64" s="317"/>
      <c r="BL64" s="317"/>
      <c r="BM64" s="317"/>
      <c r="BN64" s="317"/>
      <c r="BO64" s="317"/>
      <c r="BP64" s="317"/>
      <c r="BQ64" s="317"/>
      <c r="BR64" s="317"/>
      <c r="BS64" s="317"/>
      <c r="BT64" s="317"/>
      <c r="BU64" s="317"/>
      <c r="BV64" s="317"/>
      <c r="BW64" s="317"/>
      <c r="BX64" s="317"/>
      <c r="BY64" s="317"/>
      <c r="BZ64" s="317"/>
      <c r="CA64" s="317"/>
      <c r="CB64" s="317"/>
      <c r="CC64" s="317"/>
      <c r="CD64" s="317"/>
      <c r="CE64" s="317"/>
      <c r="CF64" s="317"/>
      <c r="CG64" s="317"/>
      <c r="CH64" s="317"/>
      <c r="CI64" s="317"/>
      <c r="CJ64" s="317"/>
      <c r="CK64" s="317"/>
      <c r="CL64" s="317"/>
      <c r="CM64" s="317"/>
      <c r="CN64" s="317"/>
      <c r="CO64" s="317"/>
      <c r="CP64" s="317"/>
      <c r="CQ64" s="317"/>
      <c r="CR64" s="317"/>
      <c r="CS64" s="317"/>
      <c r="CT64" s="317"/>
      <c r="CU64" s="317"/>
      <c r="CV64" s="317"/>
      <c r="CW64" s="317"/>
      <c r="CX64" s="317"/>
      <c r="CY64" s="317"/>
      <c r="CZ64" s="317"/>
      <c r="DA64" s="317"/>
      <c r="DB64" s="317"/>
      <c r="DC64" s="317"/>
      <c r="DD64" s="317"/>
      <c r="DE64" s="317"/>
      <c r="DF64" s="317"/>
      <c r="DG64" s="317"/>
      <c r="DH64" s="317"/>
      <c r="DI64" s="317"/>
      <c r="DJ64" s="317"/>
      <c r="DK64" s="317"/>
      <c r="DL64" s="317"/>
      <c r="DM64" s="317"/>
      <c r="DN64" s="317"/>
      <c r="DO64" s="317"/>
      <c r="DP64" s="317"/>
      <c r="DQ64" s="317"/>
      <c r="DR64" s="317"/>
      <c r="DS64" s="317"/>
      <c r="DT64" s="317"/>
      <c r="DU64" s="317"/>
      <c r="DV64" s="317"/>
      <c r="DW64" s="317"/>
      <c r="DX64" s="317"/>
      <c r="DY64" s="317"/>
      <c r="DZ64" s="317"/>
      <c r="EA64" s="317"/>
      <c r="EB64" s="317"/>
      <c r="EC64" s="317"/>
      <c r="ED64" s="317"/>
      <c r="EE64" s="317"/>
      <c r="EF64" s="317"/>
      <c r="EG64" s="317"/>
      <c r="EH64" s="317"/>
      <c r="EI64" s="317"/>
      <c r="EJ64" s="317"/>
      <c r="EK64" s="317"/>
      <c r="EL64" s="317"/>
      <c r="EM64" s="317"/>
      <c r="EN64" s="317"/>
      <c r="EO64" s="317"/>
      <c r="EP64" s="317"/>
      <c r="EQ64" s="317"/>
      <c r="ER64" s="317"/>
      <c r="ES64" s="317"/>
      <c r="ET64" s="317"/>
      <c r="EU64" s="317"/>
      <c r="EV64" s="317"/>
      <c r="EW64" s="317"/>
      <c r="EX64" s="317"/>
      <c r="EY64" s="317"/>
      <c r="EZ64" s="317"/>
      <c r="FA64" s="317"/>
      <c r="FB64" s="317"/>
      <c r="FC64" s="317"/>
      <c r="FD64" s="317"/>
      <c r="FE64" s="317"/>
      <c r="FF64" s="317"/>
      <c r="FG64" s="317"/>
      <c r="FH64" s="317"/>
      <c r="FI64" s="317"/>
      <c r="FJ64" s="317"/>
      <c r="FK64" s="317"/>
      <c r="FL64" s="317"/>
      <c r="FM64" s="317"/>
      <c r="FN64" s="317"/>
      <c r="FO64" s="317"/>
      <c r="FP64" s="317"/>
      <c r="FQ64" s="317"/>
      <c r="FR64" s="317"/>
      <c r="FS64" s="317"/>
      <c r="FT64" s="317"/>
      <c r="FU64" s="317"/>
      <c r="FV64" s="317"/>
      <c r="FW64" s="317"/>
      <c r="FX64" s="317"/>
      <c r="FY64" s="317"/>
      <c r="FZ64" s="317"/>
      <c r="GA64" s="317"/>
      <c r="GB64" s="317"/>
      <c r="GC64" s="317"/>
      <c r="GD64" s="317"/>
      <c r="GE64" s="317"/>
      <c r="GF64" s="317"/>
      <c r="GG64" s="317"/>
      <c r="GH64" s="317"/>
      <c r="GI64" s="317"/>
      <c r="GJ64" s="317"/>
      <c r="GK64" s="317"/>
      <c r="GL64" s="317"/>
      <c r="GM64" s="317"/>
      <c r="GN64" s="317"/>
      <c r="GO64" s="317"/>
      <c r="GP64" s="317"/>
      <c r="GQ64" s="317"/>
      <c r="GR64" s="317"/>
      <c r="GS64" s="317"/>
      <c r="GT64" s="317"/>
      <c r="GU64" s="317"/>
      <c r="GV64" s="317"/>
      <c r="GW64" s="317"/>
      <c r="GX64" s="317"/>
      <c r="GY64" s="317"/>
      <c r="GZ64" s="317"/>
      <c r="HA64" s="317"/>
      <c r="HB64" s="317"/>
      <c r="HC64" s="317"/>
      <c r="HD64" s="317"/>
      <c r="HE64" s="317"/>
      <c r="HF64" s="317"/>
      <c r="HG64" s="317"/>
      <c r="HH64" s="317"/>
      <c r="HI64" s="317"/>
      <c r="HJ64" s="317"/>
      <c r="HK64" s="317"/>
      <c r="HL64" s="317"/>
      <c r="HM64" s="317"/>
      <c r="HN64" s="317"/>
      <c r="HO64" s="317"/>
      <c r="HP64" s="317"/>
      <c r="HQ64" s="317"/>
      <c r="HR64" s="317"/>
      <c r="HS64" s="317"/>
      <c r="HT64" s="317"/>
      <c r="HU64" s="317"/>
      <c r="HV64" s="317"/>
      <c r="HW64" s="317"/>
      <c r="HX64" s="317"/>
      <c r="HY64" s="317"/>
      <c r="HZ64" s="317"/>
      <c r="IA64" s="317"/>
      <c r="IB64" s="317"/>
      <c r="IC64" s="317"/>
      <c r="ID64" s="317"/>
      <c r="IE64" s="317"/>
      <c r="IF64" s="317"/>
      <c r="IG64" s="317"/>
      <c r="IH64" s="317"/>
      <c r="II64" s="317"/>
      <c r="IJ64" s="317"/>
      <c r="IK64" s="317"/>
      <c r="IL64" s="317"/>
      <c r="IM64" s="317"/>
      <c r="IN64" s="317"/>
      <c r="IO64" s="317"/>
      <c r="IP64" s="317"/>
      <c r="IQ64" s="317"/>
      <c r="IR64" s="317"/>
    </row>
    <row r="65" spans="2:8">
      <c r="B65" s="329"/>
      <c r="C65" s="325"/>
      <c r="D65" s="326"/>
      <c r="E65" s="326"/>
      <c r="F65" s="326"/>
      <c r="G65" s="326"/>
      <c r="H65" s="326"/>
    </row>
    <row r="66" spans="2:8">
      <c r="C66" s="296"/>
      <c r="D66" s="323"/>
      <c r="E66" s="323"/>
      <c r="F66" s="323"/>
      <c r="G66" s="323"/>
      <c r="H66" s="323"/>
    </row>
    <row r="67" spans="2:8">
      <c r="C67" s="296"/>
      <c r="D67" s="323"/>
      <c r="E67" s="323"/>
      <c r="F67" s="323"/>
      <c r="G67" s="323"/>
      <c r="H67" s="323"/>
    </row>
    <row r="68" spans="2:8">
      <c r="B68" s="329"/>
      <c r="C68" s="325"/>
      <c r="D68" s="326"/>
      <c r="E68" s="326"/>
      <c r="F68" s="326"/>
      <c r="G68" s="326"/>
      <c r="H68" s="326"/>
    </row>
    <row r="69" spans="2:8">
      <c r="C69" s="296"/>
      <c r="D69" s="323"/>
      <c r="E69" s="323"/>
      <c r="F69" s="323"/>
      <c r="G69" s="323"/>
      <c r="H69" s="323"/>
    </row>
    <row r="70" spans="2:8">
      <c r="C70" s="296"/>
      <c r="D70" s="323"/>
      <c r="E70" s="323"/>
      <c r="F70" s="323"/>
      <c r="G70" s="323"/>
      <c r="H70" s="32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AC1567-4F73-4933-B2D9-3A99184AD259}">
  <sheetPr codeName="Sheet51"/>
  <dimension ref="A1:IR69"/>
  <sheetViews>
    <sheetView tabSelected="1" workbookViewId="0"/>
  </sheetViews>
  <sheetFormatPr defaultColWidth="11.109375" defaultRowHeight="13"/>
  <cols>
    <col min="1" max="1" width="11.109375" style="318"/>
    <col min="2" max="2" width="60.77734375" style="318" customWidth="1"/>
    <col min="3" max="3" width="5.77734375" style="318" customWidth="1"/>
    <col min="4" max="4" width="20.44140625" style="318" customWidth="1"/>
    <col min="5" max="5" width="19.21875" style="318" customWidth="1"/>
    <col min="6" max="6" width="18" style="318" customWidth="1"/>
    <col min="7" max="7" width="20.44140625" style="318" customWidth="1"/>
    <col min="8" max="9" width="19.21875" style="318" customWidth="1"/>
    <col min="10" max="11" width="20.44140625" style="318" customWidth="1"/>
    <col min="12" max="13" width="19.21875" style="318" customWidth="1"/>
    <col min="14" max="14" width="20.44140625" style="318" customWidth="1"/>
    <col min="15" max="15" width="19.21875" style="318" customWidth="1"/>
    <col min="16" max="16" width="20.44140625" style="318" customWidth="1"/>
    <col min="17" max="18" width="19.21875" style="318" customWidth="1"/>
    <col min="19" max="19" width="20.44140625" style="318" customWidth="1"/>
    <col min="20" max="21" width="19.21875" style="318" customWidth="1"/>
    <col min="22" max="23" width="20.44140625" style="318" customWidth="1"/>
    <col min="24" max="25" width="19.21875" style="318" customWidth="1"/>
    <col min="26" max="26" width="20.44140625" style="318" customWidth="1"/>
    <col min="27" max="27" width="19.21875" style="318" customWidth="1"/>
    <col min="28" max="28" width="20.44140625" style="318" customWidth="1"/>
    <col min="29" max="30" width="19.21875" style="318" customWidth="1"/>
    <col min="31" max="31" width="20.44140625" style="318" customWidth="1"/>
    <col min="32" max="33" width="19.21875" style="318" customWidth="1"/>
    <col min="34" max="35" width="20.44140625" style="318" customWidth="1"/>
    <col min="36" max="37" width="19.21875" style="318" customWidth="1"/>
    <col min="38" max="38" width="20.44140625" style="318" customWidth="1"/>
    <col min="39" max="39" width="19.21875" style="318" customWidth="1"/>
    <col min="40" max="40" width="20.44140625" style="318" customWidth="1"/>
    <col min="41" max="41" width="19.21875" style="318" customWidth="1"/>
    <col min="42" max="59" width="21.6640625" style="318" customWidth="1"/>
    <col min="60" max="63" width="24.109375" style="318" customWidth="1"/>
    <col min="64" max="251" width="11.109375" style="318"/>
    <col min="252" max="16384" width="11.109375" style="47"/>
  </cols>
  <sheetData>
    <row r="1" spans="1:252">
      <c r="A1" s="331"/>
      <c r="B1" s="331"/>
      <c r="C1" s="296"/>
      <c r="D1" s="331"/>
      <c r="E1" s="331"/>
      <c r="F1" s="331"/>
      <c r="G1" s="331"/>
      <c r="H1" s="331"/>
      <c r="I1" s="331"/>
      <c r="J1" s="331"/>
      <c r="K1" s="331"/>
      <c r="L1" s="331"/>
      <c r="M1" s="331"/>
      <c r="N1" s="331"/>
      <c r="O1" s="331"/>
      <c r="P1" s="331"/>
      <c r="Q1" s="331"/>
      <c r="R1" s="331"/>
      <c r="S1" s="331"/>
      <c r="T1" s="331"/>
      <c r="U1" s="331"/>
      <c r="V1" s="331"/>
      <c r="W1" s="331"/>
      <c r="X1" s="331"/>
      <c r="Y1" s="331"/>
      <c r="Z1" s="331"/>
      <c r="AA1" s="331"/>
      <c r="AB1" s="331"/>
      <c r="AC1" s="331"/>
      <c r="AD1" s="331"/>
      <c r="AE1" s="331"/>
      <c r="AF1" s="331"/>
      <c r="AG1" s="331"/>
      <c r="AH1" s="331"/>
      <c r="AI1" s="331"/>
      <c r="AJ1" s="331"/>
      <c r="AK1" s="331"/>
      <c r="AL1" s="331"/>
      <c r="AM1" s="331"/>
      <c r="AN1" s="331"/>
      <c r="AO1" s="331"/>
      <c r="AP1" s="331"/>
      <c r="AQ1" s="331"/>
      <c r="AR1" s="331"/>
      <c r="AS1" s="331"/>
      <c r="AT1" s="331"/>
      <c r="AU1" s="331"/>
      <c r="AV1" s="331"/>
      <c r="AW1" s="331"/>
      <c r="AX1" s="331"/>
      <c r="AY1" s="331"/>
      <c r="AZ1" s="331"/>
      <c r="BA1" s="331"/>
      <c r="BB1" s="331"/>
      <c r="BC1" s="331"/>
      <c r="BD1" s="331"/>
      <c r="BE1" s="331"/>
      <c r="BF1" s="331"/>
      <c r="BG1" s="331"/>
      <c r="BH1" s="331"/>
      <c r="BI1" s="331"/>
      <c r="BJ1" s="331"/>
      <c r="BK1" s="331"/>
      <c r="BL1" s="331"/>
      <c r="BM1" s="331"/>
      <c r="BN1" s="331"/>
      <c r="BO1" s="331"/>
      <c r="BP1" s="331"/>
      <c r="BQ1" s="331"/>
      <c r="BR1" s="331"/>
      <c r="BS1" s="331"/>
      <c r="BT1" s="331"/>
      <c r="BU1" s="331"/>
      <c r="BV1" s="331"/>
      <c r="BW1" s="331"/>
      <c r="BX1" s="331"/>
      <c r="BY1" s="331"/>
      <c r="BZ1" s="331"/>
      <c r="CA1" s="331"/>
      <c r="CB1" s="331"/>
      <c r="CC1" s="331"/>
      <c r="CD1" s="331"/>
      <c r="CE1" s="331"/>
      <c r="CF1" s="331"/>
      <c r="CG1" s="331"/>
      <c r="CH1" s="331"/>
      <c r="CI1" s="331"/>
      <c r="CJ1" s="331"/>
      <c r="CK1" s="331"/>
      <c r="CL1" s="331"/>
      <c r="CM1" s="331"/>
      <c r="CN1" s="331"/>
      <c r="CO1" s="331"/>
      <c r="CP1" s="331"/>
      <c r="CQ1" s="331"/>
      <c r="CR1" s="331"/>
      <c r="CS1" s="331"/>
      <c r="CT1" s="331"/>
      <c r="CU1" s="331"/>
      <c r="CV1" s="331"/>
      <c r="CW1" s="331"/>
      <c r="CX1" s="331"/>
      <c r="CY1" s="331"/>
      <c r="CZ1" s="331"/>
      <c r="DA1" s="331"/>
      <c r="DB1" s="331"/>
      <c r="DC1" s="331"/>
      <c r="DD1" s="331"/>
      <c r="DE1" s="331"/>
      <c r="DF1" s="331"/>
      <c r="DG1" s="331"/>
      <c r="DH1" s="331"/>
      <c r="DI1" s="331"/>
      <c r="DJ1" s="331"/>
      <c r="DK1" s="331"/>
      <c r="DL1" s="331"/>
      <c r="DM1" s="331"/>
      <c r="DN1" s="331"/>
      <c r="DO1" s="331"/>
      <c r="DP1" s="331"/>
      <c r="DQ1" s="331"/>
      <c r="DR1" s="331"/>
      <c r="DS1" s="331"/>
      <c r="DT1" s="331"/>
      <c r="DU1" s="331"/>
      <c r="DV1" s="331"/>
      <c r="DW1" s="331"/>
      <c r="DX1" s="331"/>
      <c r="DY1" s="331"/>
      <c r="DZ1" s="331"/>
      <c r="EA1" s="331"/>
      <c r="EB1" s="331"/>
      <c r="EC1" s="331"/>
      <c r="ED1" s="331"/>
      <c r="EE1" s="331"/>
      <c r="EF1" s="331"/>
      <c r="EG1" s="331"/>
      <c r="EH1" s="331"/>
      <c r="EI1" s="331"/>
      <c r="EJ1" s="331"/>
      <c r="EK1" s="331"/>
      <c r="EL1" s="331"/>
      <c r="EM1" s="331"/>
      <c r="EN1" s="331"/>
      <c r="EO1" s="331"/>
      <c r="EP1" s="331"/>
      <c r="EQ1" s="331"/>
      <c r="ER1" s="331"/>
      <c r="ES1" s="331"/>
      <c r="ET1" s="331"/>
      <c r="EU1" s="331"/>
      <c r="EV1" s="331"/>
      <c r="EW1" s="331"/>
      <c r="EX1" s="331"/>
      <c r="EY1" s="331"/>
      <c r="EZ1" s="331"/>
      <c r="FA1" s="331"/>
      <c r="FB1" s="331"/>
      <c r="FC1" s="331"/>
      <c r="FD1" s="331"/>
      <c r="FE1" s="331"/>
      <c r="FF1" s="331"/>
      <c r="FG1" s="331"/>
      <c r="FH1" s="331"/>
      <c r="FI1" s="331"/>
      <c r="FJ1" s="331"/>
      <c r="FK1" s="331"/>
      <c r="FL1" s="331"/>
      <c r="FM1" s="331"/>
      <c r="FN1" s="331"/>
      <c r="FO1" s="331"/>
      <c r="FP1" s="331"/>
      <c r="FQ1" s="331"/>
      <c r="FR1" s="331"/>
      <c r="FS1" s="331"/>
      <c r="FT1" s="331"/>
      <c r="FU1" s="331"/>
      <c r="FV1" s="331"/>
      <c r="FW1" s="331"/>
      <c r="FX1" s="331"/>
      <c r="FY1" s="331"/>
      <c r="FZ1" s="331"/>
      <c r="GA1" s="331"/>
      <c r="GB1" s="331"/>
      <c r="GC1" s="331"/>
      <c r="GD1" s="331"/>
      <c r="GE1" s="331"/>
      <c r="GF1" s="331"/>
      <c r="GG1" s="331"/>
      <c r="GH1" s="331"/>
      <c r="GI1" s="331"/>
      <c r="GJ1" s="331"/>
      <c r="GK1" s="331"/>
      <c r="GL1" s="331"/>
      <c r="GM1" s="331"/>
      <c r="GN1" s="331"/>
      <c r="GO1" s="331"/>
      <c r="GP1" s="331"/>
      <c r="GQ1" s="331"/>
      <c r="GR1" s="331"/>
      <c r="GS1" s="331"/>
      <c r="GT1" s="331"/>
      <c r="GU1" s="331"/>
      <c r="GV1" s="331"/>
      <c r="GW1" s="331"/>
      <c r="GX1" s="331"/>
      <c r="GY1" s="331"/>
      <c r="GZ1" s="331"/>
      <c r="HA1" s="331"/>
      <c r="HB1" s="331"/>
      <c r="HC1" s="331"/>
      <c r="HD1" s="331"/>
      <c r="HE1" s="331"/>
      <c r="HF1" s="331"/>
      <c r="HG1" s="331"/>
      <c r="HH1" s="331"/>
      <c r="HI1" s="331"/>
      <c r="HJ1" s="331"/>
      <c r="HK1" s="331"/>
      <c r="HL1" s="331"/>
      <c r="HM1" s="331"/>
      <c r="HN1" s="331"/>
      <c r="HO1" s="331"/>
      <c r="HP1" s="331"/>
      <c r="HQ1" s="331"/>
      <c r="HR1" s="331"/>
      <c r="HS1" s="331"/>
      <c r="HT1" s="331"/>
      <c r="HU1" s="331"/>
      <c r="HV1" s="331"/>
      <c r="HW1" s="331"/>
      <c r="HX1" s="331"/>
      <c r="HY1" s="331"/>
      <c r="HZ1" s="331"/>
      <c r="IA1" s="331"/>
      <c r="IB1" s="331"/>
      <c r="IC1" s="331"/>
      <c r="ID1" s="331"/>
      <c r="IE1" s="331"/>
      <c r="IF1" s="331"/>
      <c r="IG1" s="331"/>
      <c r="IH1" s="331"/>
      <c r="II1" s="331"/>
      <c r="IJ1" s="331"/>
      <c r="IK1" s="331"/>
      <c r="IL1" s="331"/>
      <c r="IM1" s="331"/>
      <c r="IN1" s="331"/>
      <c r="IO1" s="331"/>
      <c r="IP1" s="331"/>
      <c r="IQ1" s="331"/>
      <c r="IR1" s="331"/>
    </row>
    <row r="2" spans="1:252" s="334" customFormat="1" ht="14.5">
      <c r="A2" s="332"/>
      <c r="B2" s="332"/>
      <c r="C2" s="296"/>
      <c r="D2" s="333"/>
      <c r="E2" s="333"/>
      <c r="F2" s="333"/>
      <c r="G2" s="333"/>
      <c r="H2" s="333"/>
      <c r="I2" s="333"/>
      <c r="J2" s="333"/>
      <c r="K2" s="333"/>
      <c r="L2" s="333"/>
      <c r="M2" s="333"/>
      <c r="N2" s="333"/>
      <c r="O2" s="333"/>
      <c r="P2" s="333"/>
      <c r="Q2" s="333"/>
      <c r="R2" s="333"/>
      <c r="S2" s="333"/>
      <c r="T2" s="333"/>
      <c r="U2" s="333"/>
      <c r="V2" s="333"/>
      <c r="W2" s="333"/>
      <c r="X2" s="333"/>
      <c r="Y2" s="333"/>
      <c r="Z2" s="333"/>
      <c r="AA2" s="333"/>
      <c r="AB2" s="333"/>
      <c r="AC2" s="333"/>
      <c r="AD2" s="333"/>
      <c r="AE2" s="333"/>
      <c r="AF2" s="333"/>
      <c r="AG2" s="333"/>
      <c r="AH2" s="333"/>
      <c r="AI2" s="333"/>
      <c r="AJ2" s="333"/>
      <c r="AK2" s="333"/>
      <c r="AL2" s="333"/>
      <c r="AM2" s="333"/>
      <c r="AN2" s="333"/>
      <c r="AO2" s="333"/>
      <c r="AP2" s="333"/>
      <c r="AQ2" s="333"/>
      <c r="AR2" s="333"/>
      <c r="AS2" s="333"/>
      <c r="AT2" s="333"/>
      <c r="AU2" s="333"/>
      <c r="AV2" s="333"/>
      <c r="AW2" s="333"/>
      <c r="AX2" s="333"/>
      <c r="AY2" s="333"/>
      <c r="AZ2" s="333"/>
      <c r="BA2" s="333"/>
      <c r="BB2" s="333"/>
      <c r="BC2" s="333"/>
      <c r="BD2" s="333"/>
      <c r="BE2" s="333"/>
      <c r="BF2" s="333"/>
      <c r="BG2" s="333"/>
      <c r="BH2" s="333"/>
      <c r="BI2" s="333"/>
      <c r="BJ2" s="333"/>
      <c r="BK2" s="333"/>
      <c r="BL2" s="332"/>
      <c r="BM2" s="332"/>
      <c r="BN2" s="332"/>
      <c r="BO2" s="332"/>
      <c r="BP2" s="332"/>
      <c r="BQ2" s="332"/>
      <c r="BR2" s="332"/>
      <c r="BS2" s="332"/>
      <c r="BT2" s="332"/>
      <c r="BU2" s="332"/>
      <c r="BV2" s="332"/>
      <c r="BW2" s="332"/>
      <c r="BX2" s="332"/>
      <c r="BY2" s="332"/>
      <c r="BZ2" s="332"/>
      <c r="CA2" s="332"/>
      <c r="CB2" s="332"/>
      <c r="CC2" s="332"/>
      <c r="CD2" s="332"/>
      <c r="CE2" s="332"/>
      <c r="CF2" s="332"/>
      <c r="CG2" s="332"/>
      <c r="CH2" s="332"/>
      <c r="CI2" s="332"/>
      <c r="CJ2" s="332"/>
      <c r="CK2" s="332"/>
      <c r="CL2" s="332"/>
      <c r="CM2" s="332"/>
      <c r="CN2" s="332"/>
      <c r="CO2" s="332"/>
      <c r="CP2" s="332"/>
      <c r="CQ2" s="332"/>
      <c r="CR2" s="332"/>
      <c r="CS2" s="332"/>
      <c r="CT2" s="332"/>
      <c r="CU2" s="332"/>
      <c r="CV2" s="332"/>
      <c r="CW2" s="332"/>
      <c r="CX2" s="332"/>
      <c r="CY2" s="332"/>
      <c r="CZ2" s="332"/>
      <c r="DA2" s="332"/>
      <c r="DB2" s="332"/>
      <c r="DC2" s="332"/>
      <c r="DD2" s="332"/>
      <c r="DE2" s="332"/>
      <c r="DF2" s="332"/>
      <c r="DG2" s="332"/>
      <c r="DH2" s="332"/>
      <c r="DI2" s="332"/>
      <c r="DJ2" s="332"/>
      <c r="DK2" s="332"/>
      <c r="DL2" s="332"/>
      <c r="DM2" s="332"/>
      <c r="DN2" s="332"/>
      <c r="DO2" s="332"/>
      <c r="DP2" s="332"/>
      <c r="DQ2" s="332"/>
      <c r="DR2" s="332"/>
      <c r="DS2" s="332"/>
      <c r="DT2" s="332"/>
      <c r="DU2" s="332"/>
      <c r="DV2" s="332"/>
      <c r="DW2" s="332"/>
      <c r="DX2" s="332"/>
      <c r="DY2" s="332"/>
      <c r="DZ2" s="332"/>
      <c r="EA2" s="332"/>
      <c r="EB2" s="332"/>
      <c r="EC2" s="332"/>
      <c r="ED2" s="332"/>
      <c r="EE2" s="332"/>
      <c r="EF2" s="332"/>
      <c r="EG2" s="332"/>
      <c r="EH2" s="332"/>
      <c r="EI2" s="332"/>
      <c r="EJ2" s="332"/>
      <c r="EK2" s="332"/>
      <c r="EL2" s="332"/>
      <c r="EM2" s="332"/>
      <c r="EN2" s="332"/>
      <c r="EO2" s="332"/>
      <c r="EP2" s="332"/>
      <c r="EQ2" s="332"/>
      <c r="ER2" s="332"/>
      <c r="ES2" s="332"/>
      <c r="ET2" s="332"/>
      <c r="EU2" s="332"/>
      <c r="EV2" s="332"/>
      <c r="EW2" s="332"/>
      <c r="EX2" s="332"/>
      <c r="EY2" s="332"/>
      <c r="EZ2" s="332"/>
      <c r="FA2" s="332"/>
      <c r="FB2" s="332"/>
      <c r="FC2" s="332"/>
      <c r="FD2" s="332"/>
      <c r="FE2" s="332"/>
      <c r="FF2" s="332"/>
      <c r="FG2" s="332"/>
      <c r="FH2" s="332"/>
      <c r="FI2" s="332"/>
      <c r="FJ2" s="332"/>
      <c r="FK2" s="332"/>
      <c r="FL2" s="332"/>
      <c r="FM2" s="332"/>
      <c r="FN2" s="332"/>
      <c r="FO2" s="332"/>
      <c r="FP2" s="332"/>
      <c r="FQ2" s="332"/>
      <c r="FR2" s="332"/>
      <c r="FS2" s="332"/>
      <c r="FT2" s="332"/>
      <c r="FU2" s="332"/>
      <c r="FV2" s="332"/>
      <c r="FW2" s="332"/>
      <c r="FX2" s="332"/>
      <c r="FY2" s="332"/>
      <c r="FZ2" s="332"/>
      <c r="GA2" s="332"/>
      <c r="GB2" s="332"/>
      <c r="GC2" s="332"/>
      <c r="GD2" s="332"/>
      <c r="GE2" s="332"/>
      <c r="GF2" s="332"/>
      <c r="GG2" s="332"/>
      <c r="GH2" s="332"/>
      <c r="GI2" s="332"/>
      <c r="GJ2" s="332"/>
      <c r="GK2" s="332"/>
      <c r="GL2" s="332"/>
      <c r="GM2" s="332"/>
      <c r="GN2" s="332"/>
      <c r="GO2" s="332"/>
      <c r="GP2" s="332"/>
      <c r="GQ2" s="332"/>
      <c r="GR2" s="332"/>
      <c r="GS2" s="332"/>
      <c r="GT2" s="332"/>
      <c r="GU2" s="332"/>
      <c r="GV2" s="332"/>
      <c r="GW2" s="332"/>
      <c r="GX2" s="332"/>
      <c r="GY2" s="332"/>
      <c r="GZ2" s="332"/>
      <c r="HA2" s="332"/>
      <c r="HB2" s="332"/>
      <c r="HC2" s="332"/>
      <c r="HD2" s="332"/>
      <c r="HE2" s="332"/>
      <c r="HF2" s="332"/>
      <c r="HG2" s="332"/>
      <c r="HH2" s="332"/>
      <c r="HI2" s="332"/>
      <c r="HJ2" s="332"/>
      <c r="HK2" s="332"/>
      <c r="HL2" s="332"/>
      <c r="HM2" s="332"/>
      <c r="HN2" s="332"/>
      <c r="HO2" s="332"/>
      <c r="HP2" s="332"/>
      <c r="HQ2" s="332"/>
      <c r="HR2" s="332"/>
      <c r="HS2" s="332"/>
      <c r="HT2" s="332"/>
      <c r="HU2" s="332"/>
      <c r="HV2" s="332"/>
      <c r="HW2" s="332"/>
      <c r="HX2" s="332"/>
      <c r="HY2" s="332"/>
      <c r="HZ2" s="332"/>
      <c r="IA2" s="332"/>
      <c r="IB2" s="332"/>
      <c r="IC2" s="332"/>
      <c r="ID2" s="332"/>
      <c r="IE2" s="332"/>
      <c r="IF2" s="332"/>
      <c r="IG2" s="332"/>
      <c r="IH2" s="332"/>
      <c r="II2" s="332"/>
      <c r="IJ2" s="332"/>
      <c r="IK2" s="332"/>
      <c r="IL2" s="332"/>
      <c r="IM2" s="332"/>
      <c r="IN2" s="332"/>
      <c r="IO2" s="332"/>
      <c r="IP2" s="332"/>
      <c r="IQ2" s="332"/>
      <c r="IR2" s="332"/>
    </row>
    <row r="3" spans="1:252">
      <c r="A3" s="331"/>
      <c r="B3" s="331"/>
      <c r="C3" s="296"/>
      <c r="D3" s="331"/>
      <c r="E3" s="331"/>
      <c r="F3" s="331"/>
      <c r="G3" s="331"/>
      <c r="H3" s="331"/>
      <c r="I3" s="331"/>
      <c r="J3" s="331"/>
      <c r="K3" s="331"/>
      <c r="L3" s="331"/>
      <c r="M3" s="331"/>
      <c r="N3" s="331"/>
      <c r="O3" s="331"/>
      <c r="P3" s="331"/>
      <c r="Q3" s="331"/>
      <c r="R3" s="331"/>
      <c r="S3" s="331"/>
      <c r="T3" s="331"/>
      <c r="U3" s="331"/>
      <c r="V3" s="331"/>
      <c r="W3" s="331"/>
      <c r="X3" s="331"/>
      <c r="Y3" s="331"/>
      <c r="Z3" s="331"/>
      <c r="AA3" s="331"/>
      <c r="AB3" s="331"/>
      <c r="AC3" s="331"/>
      <c r="AD3" s="331"/>
      <c r="AE3" s="331"/>
      <c r="AF3" s="331"/>
      <c r="AG3" s="331"/>
      <c r="AH3" s="331"/>
      <c r="AI3" s="331"/>
      <c r="AJ3" s="331"/>
      <c r="AK3" s="331"/>
      <c r="AL3" s="331"/>
      <c r="AM3" s="331"/>
      <c r="AN3" s="331"/>
      <c r="AO3" s="331"/>
      <c r="AP3" s="331"/>
      <c r="AQ3" s="331"/>
      <c r="AR3" s="331"/>
      <c r="AS3" s="331"/>
      <c r="AT3" s="331"/>
      <c r="AU3" s="331"/>
      <c r="AV3" s="331"/>
      <c r="AW3" s="331"/>
      <c r="AX3" s="331"/>
      <c r="AY3" s="331"/>
      <c r="AZ3" s="331"/>
      <c r="BA3" s="331"/>
      <c r="BB3" s="331"/>
      <c r="BC3" s="331"/>
      <c r="BD3" s="331"/>
      <c r="BE3" s="331"/>
      <c r="BF3" s="331"/>
      <c r="BG3" s="331"/>
      <c r="BH3" s="331"/>
      <c r="BI3" s="331"/>
      <c r="BJ3" s="331"/>
      <c r="BK3" s="331"/>
      <c r="BL3" s="331"/>
      <c r="BM3" s="331"/>
      <c r="BN3" s="331"/>
      <c r="BO3" s="331"/>
      <c r="BP3" s="331"/>
      <c r="BQ3" s="331"/>
      <c r="BR3" s="331"/>
      <c r="BS3" s="331"/>
      <c r="BT3" s="331"/>
      <c r="BU3" s="331"/>
      <c r="BV3" s="331"/>
      <c r="BW3" s="331"/>
      <c r="BX3" s="331"/>
      <c r="BY3" s="331"/>
      <c r="BZ3" s="331"/>
      <c r="CA3" s="331"/>
      <c r="CB3" s="331"/>
      <c r="CC3" s="331"/>
      <c r="CD3" s="331"/>
      <c r="CE3" s="331"/>
      <c r="CF3" s="331"/>
      <c r="CG3" s="331"/>
      <c r="CH3" s="331"/>
      <c r="CI3" s="331"/>
      <c r="CJ3" s="331"/>
      <c r="CK3" s="331"/>
      <c r="CL3" s="331"/>
      <c r="CM3" s="331"/>
      <c r="CN3" s="331"/>
      <c r="CO3" s="331"/>
      <c r="CP3" s="331"/>
      <c r="CQ3" s="331"/>
      <c r="CR3" s="331"/>
      <c r="CS3" s="331"/>
      <c r="CT3" s="331"/>
      <c r="CU3" s="331"/>
      <c r="CV3" s="331"/>
      <c r="CW3" s="331"/>
      <c r="CX3" s="331"/>
      <c r="CY3" s="331"/>
      <c r="CZ3" s="331"/>
      <c r="DA3" s="331"/>
      <c r="DB3" s="331"/>
      <c r="DC3" s="331"/>
      <c r="DD3" s="331"/>
      <c r="DE3" s="331"/>
      <c r="DF3" s="331"/>
      <c r="DG3" s="331"/>
      <c r="DH3" s="331"/>
      <c r="DI3" s="331"/>
      <c r="DJ3" s="331"/>
      <c r="DK3" s="331"/>
      <c r="DL3" s="331"/>
      <c r="DM3" s="331"/>
      <c r="DN3" s="331"/>
      <c r="DO3" s="331"/>
      <c r="DP3" s="331"/>
      <c r="DQ3" s="331"/>
      <c r="DR3" s="331"/>
      <c r="DS3" s="331"/>
      <c r="DT3" s="331"/>
      <c r="DU3" s="331"/>
      <c r="DV3" s="331"/>
      <c r="DW3" s="331"/>
      <c r="DX3" s="331"/>
      <c r="DY3" s="331"/>
      <c r="DZ3" s="331"/>
      <c r="EA3" s="331"/>
      <c r="EB3" s="331"/>
      <c r="EC3" s="331"/>
      <c r="ED3" s="331"/>
      <c r="EE3" s="331"/>
      <c r="EF3" s="331"/>
      <c r="EG3" s="331"/>
      <c r="EH3" s="331"/>
      <c r="EI3" s="331"/>
      <c r="EJ3" s="331"/>
      <c r="EK3" s="331"/>
      <c r="EL3" s="331"/>
      <c r="EM3" s="331"/>
      <c r="EN3" s="331"/>
      <c r="EO3" s="331"/>
      <c r="EP3" s="331"/>
      <c r="EQ3" s="331"/>
      <c r="ER3" s="331"/>
      <c r="ES3" s="331"/>
      <c r="ET3" s="331"/>
      <c r="EU3" s="331"/>
      <c r="EV3" s="331"/>
      <c r="EW3" s="331"/>
      <c r="EX3" s="331"/>
      <c r="EY3" s="331"/>
      <c r="EZ3" s="331"/>
      <c r="FA3" s="331"/>
      <c r="FB3" s="331"/>
      <c r="FC3" s="331"/>
      <c r="FD3" s="331"/>
      <c r="FE3" s="331"/>
      <c r="FF3" s="331"/>
      <c r="FG3" s="331"/>
      <c r="FH3" s="331"/>
      <c r="FI3" s="331"/>
      <c r="FJ3" s="331"/>
      <c r="FK3" s="331"/>
      <c r="FL3" s="331"/>
      <c r="FM3" s="331"/>
      <c r="FN3" s="331"/>
      <c r="FO3" s="331"/>
      <c r="FP3" s="331"/>
      <c r="FQ3" s="331"/>
      <c r="FR3" s="331"/>
      <c r="FS3" s="331"/>
      <c r="FT3" s="331"/>
      <c r="FU3" s="331"/>
      <c r="FV3" s="331"/>
      <c r="FW3" s="331"/>
      <c r="FX3" s="331"/>
      <c r="FY3" s="331"/>
      <c r="FZ3" s="331"/>
      <c r="GA3" s="331"/>
      <c r="GB3" s="331"/>
      <c r="GC3" s="331"/>
      <c r="GD3" s="331"/>
      <c r="GE3" s="331"/>
      <c r="GF3" s="331"/>
      <c r="GG3" s="331"/>
      <c r="GH3" s="331"/>
      <c r="GI3" s="331"/>
      <c r="GJ3" s="331"/>
      <c r="GK3" s="331"/>
      <c r="GL3" s="331"/>
      <c r="GM3" s="331"/>
      <c r="GN3" s="331"/>
      <c r="GO3" s="331"/>
      <c r="GP3" s="331"/>
      <c r="GQ3" s="331"/>
      <c r="GR3" s="331"/>
      <c r="GS3" s="331"/>
      <c r="GT3" s="331"/>
      <c r="GU3" s="331"/>
      <c r="GV3" s="331"/>
      <c r="GW3" s="331"/>
      <c r="GX3" s="331"/>
      <c r="GY3" s="331"/>
      <c r="GZ3" s="331"/>
      <c r="HA3" s="331"/>
      <c r="HB3" s="331"/>
      <c r="HC3" s="331"/>
      <c r="HD3" s="331"/>
      <c r="HE3" s="331"/>
      <c r="HF3" s="331"/>
      <c r="HG3" s="331"/>
      <c r="HH3" s="331"/>
      <c r="HI3" s="331"/>
      <c r="HJ3" s="331"/>
      <c r="HK3" s="331"/>
      <c r="HL3" s="331"/>
      <c r="HM3" s="331"/>
      <c r="HN3" s="331"/>
      <c r="HO3" s="331"/>
      <c r="HP3" s="331"/>
      <c r="HQ3" s="331"/>
      <c r="HR3" s="331"/>
      <c r="HS3" s="331"/>
      <c r="HT3" s="331"/>
      <c r="HU3" s="331"/>
      <c r="HV3" s="331"/>
      <c r="HW3" s="331"/>
      <c r="HX3" s="331"/>
      <c r="HY3" s="331"/>
      <c r="HZ3" s="331"/>
      <c r="IA3" s="331"/>
      <c r="IB3" s="331"/>
      <c r="IC3" s="331"/>
      <c r="ID3" s="331"/>
      <c r="IE3" s="331"/>
      <c r="IF3" s="331"/>
      <c r="IG3" s="331"/>
      <c r="IH3" s="331"/>
      <c r="II3" s="331"/>
      <c r="IJ3" s="331"/>
      <c r="IK3" s="331"/>
      <c r="IL3" s="331"/>
      <c r="IM3" s="331"/>
      <c r="IN3" s="331"/>
      <c r="IO3" s="331"/>
      <c r="IP3" s="331"/>
      <c r="IQ3" s="331"/>
      <c r="IR3" s="331"/>
    </row>
    <row r="4" spans="1:252">
      <c r="C4" s="296"/>
      <c r="D4" s="335"/>
      <c r="E4" s="335"/>
      <c r="F4" s="335"/>
      <c r="G4" s="335"/>
      <c r="H4" s="335"/>
      <c r="I4" s="335"/>
      <c r="J4" s="335"/>
      <c r="K4" s="335"/>
      <c r="L4" s="335"/>
      <c r="M4" s="335"/>
      <c r="N4" s="335"/>
      <c r="O4" s="335"/>
      <c r="P4" s="335"/>
      <c r="Q4" s="335"/>
      <c r="R4" s="335"/>
      <c r="S4" s="335"/>
      <c r="T4" s="335"/>
      <c r="U4" s="335"/>
      <c r="V4" s="335"/>
      <c r="W4" s="335"/>
      <c r="X4" s="335"/>
      <c r="Y4" s="335"/>
      <c r="Z4" s="335"/>
      <c r="AA4" s="335"/>
      <c r="AB4" s="335"/>
      <c r="AC4" s="335"/>
      <c r="AD4" s="335"/>
      <c r="AE4" s="335"/>
      <c r="AF4" s="335"/>
      <c r="AG4" s="335"/>
      <c r="AH4" s="335"/>
      <c r="AI4" s="335"/>
      <c r="AJ4" s="335"/>
      <c r="AK4" s="335"/>
      <c r="AL4" s="335"/>
      <c r="AM4" s="335"/>
      <c r="AN4" s="335"/>
      <c r="AO4" s="335"/>
      <c r="AP4" s="335"/>
      <c r="AQ4" s="335"/>
      <c r="AR4" s="335"/>
      <c r="AS4" s="335"/>
      <c r="AT4" s="335"/>
      <c r="AU4" s="335"/>
      <c r="AV4" s="335"/>
      <c r="AW4" s="335"/>
      <c r="AX4" s="335"/>
      <c r="AY4" s="335"/>
      <c r="AZ4" s="335"/>
      <c r="BA4" s="335"/>
      <c r="BB4" s="335"/>
      <c r="BC4" s="335"/>
      <c r="BD4" s="335"/>
      <c r="BE4" s="335"/>
      <c r="BF4" s="335"/>
      <c r="BG4" s="335"/>
      <c r="BH4" s="335"/>
      <c r="BI4" s="335"/>
      <c r="BJ4" s="335"/>
      <c r="BK4" s="335"/>
      <c r="IR4" s="318"/>
    </row>
    <row r="5" spans="1:252">
      <c r="C5" s="296"/>
      <c r="D5" s="335"/>
      <c r="E5" s="335"/>
      <c r="F5" s="335"/>
      <c r="G5" s="335"/>
      <c r="H5" s="335"/>
      <c r="I5" s="335"/>
      <c r="J5" s="335"/>
      <c r="K5" s="335"/>
      <c r="L5" s="335"/>
      <c r="M5" s="335"/>
      <c r="N5" s="335"/>
      <c r="O5" s="335"/>
      <c r="P5" s="335"/>
      <c r="Q5" s="335"/>
      <c r="R5" s="335"/>
      <c r="S5" s="335"/>
      <c r="T5" s="335"/>
      <c r="U5" s="335"/>
      <c r="V5" s="335"/>
      <c r="W5" s="335"/>
      <c r="X5" s="335"/>
      <c r="Y5" s="335"/>
      <c r="Z5" s="335"/>
      <c r="AA5" s="335"/>
      <c r="AB5" s="335"/>
      <c r="AC5" s="335"/>
      <c r="AD5" s="335"/>
      <c r="AE5" s="335"/>
      <c r="AF5" s="335"/>
      <c r="AG5" s="335"/>
      <c r="AH5" s="335"/>
      <c r="AI5" s="335"/>
      <c r="AJ5" s="335"/>
      <c r="AK5" s="335"/>
      <c r="AL5" s="335"/>
      <c r="AM5" s="335"/>
      <c r="AN5" s="335"/>
      <c r="AO5" s="335"/>
      <c r="AP5" s="335"/>
      <c r="AQ5" s="335"/>
      <c r="AR5" s="335"/>
      <c r="AS5" s="335"/>
      <c r="AT5" s="335"/>
      <c r="AU5" s="335"/>
      <c r="AV5" s="335"/>
      <c r="AW5" s="335"/>
      <c r="AX5" s="335"/>
      <c r="AY5" s="335"/>
      <c r="AZ5" s="335"/>
      <c r="BA5" s="335"/>
      <c r="BB5" s="335"/>
      <c r="BC5" s="335"/>
      <c r="BD5" s="335"/>
      <c r="BE5" s="335"/>
      <c r="BF5" s="335"/>
      <c r="BG5" s="335"/>
      <c r="BH5" s="335"/>
      <c r="BI5" s="335"/>
      <c r="BJ5" s="335"/>
      <c r="BK5" s="335"/>
      <c r="IR5" s="318"/>
    </row>
    <row r="6" spans="1:252">
      <c r="C6" s="296"/>
      <c r="D6" s="335"/>
      <c r="E6" s="335"/>
      <c r="F6" s="335"/>
      <c r="G6" s="335"/>
      <c r="H6" s="335"/>
      <c r="I6" s="335"/>
      <c r="J6" s="335"/>
      <c r="K6" s="335"/>
      <c r="L6" s="335"/>
      <c r="M6" s="335"/>
      <c r="N6" s="335"/>
      <c r="O6" s="335"/>
      <c r="P6" s="335"/>
      <c r="Q6" s="335"/>
      <c r="R6" s="335"/>
      <c r="S6" s="335"/>
      <c r="T6" s="335"/>
      <c r="U6" s="335"/>
      <c r="V6" s="335"/>
      <c r="W6" s="335"/>
      <c r="X6" s="335"/>
      <c r="Y6" s="335"/>
      <c r="Z6" s="335"/>
      <c r="AA6" s="335"/>
      <c r="AB6" s="335"/>
      <c r="AC6" s="335"/>
      <c r="AD6" s="335"/>
      <c r="AE6" s="335"/>
      <c r="AF6" s="335"/>
      <c r="AG6" s="335"/>
      <c r="AH6" s="335"/>
      <c r="AI6" s="335"/>
      <c r="AJ6" s="335"/>
      <c r="AK6" s="335"/>
      <c r="AL6" s="335"/>
      <c r="AM6" s="335"/>
      <c r="AN6" s="335"/>
      <c r="AO6" s="335"/>
      <c r="AP6" s="335"/>
      <c r="AQ6" s="335"/>
      <c r="AR6" s="335"/>
      <c r="AS6" s="335"/>
      <c r="AT6" s="335"/>
      <c r="AU6" s="335"/>
      <c r="AV6" s="335"/>
      <c r="AW6" s="335"/>
      <c r="AX6" s="335"/>
      <c r="AY6" s="335"/>
      <c r="AZ6" s="335"/>
      <c r="BA6" s="335"/>
      <c r="BB6" s="335"/>
      <c r="BC6" s="335"/>
      <c r="BD6" s="335"/>
      <c r="BE6" s="335"/>
      <c r="BF6" s="335"/>
      <c r="BG6" s="335"/>
      <c r="BH6" s="335"/>
      <c r="BI6" s="335"/>
      <c r="BJ6" s="335"/>
      <c r="BK6" s="335"/>
      <c r="IR6" s="318"/>
    </row>
    <row r="7" spans="1:252" s="337" customFormat="1">
      <c r="A7" s="318"/>
      <c r="B7" s="329"/>
      <c r="C7" s="325"/>
      <c r="D7" s="336"/>
      <c r="E7" s="336"/>
      <c r="F7" s="336"/>
      <c r="G7" s="336"/>
      <c r="H7" s="336"/>
      <c r="I7" s="336"/>
      <c r="J7" s="336"/>
      <c r="K7" s="336"/>
      <c r="L7" s="336"/>
      <c r="M7" s="336"/>
      <c r="N7" s="336"/>
      <c r="O7" s="336"/>
      <c r="P7" s="336"/>
      <c r="Q7" s="336"/>
      <c r="R7" s="336"/>
      <c r="S7" s="336"/>
      <c r="T7" s="336"/>
      <c r="U7" s="336"/>
      <c r="V7" s="336"/>
      <c r="W7" s="336"/>
      <c r="X7" s="336"/>
      <c r="Y7" s="336"/>
      <c r="Z7" s="336"/>
      <c r="AA7" s="336"/>
      <c r="AB7" s="336"/>
      <c r="AC7" s="336"/>
      <c r="AD7" s="336"/>
      <c r="AE7" s="336"/>
      <c r="AF7" s="336"/>
      <c r="AG7" s="336"/>
      <c r="AH7" s="336"/>
      <c r="AI7" s="336"/>
      <c r="AJ7" s="336"/>
      <c r="AK7" s="336"/>
      <c r="AL7" s="336"/>
      <c r="AM7" s="336"/>
      <c r="AN7" s="336"/>
      <c r="AO7" s="336"/>
      <c r="AP7" s="336"/>
      <c r="AQ7" s="336"/>
      <c r="AR7" s="336"/>
      <c r="AS7" s="336"/>
      <c r="AT7" s="336"/>
      <c r="AU7" s="336"/>
      <c r="AV7" s="336"/>
      <c r="AW7" s="336"/>
      <c r="AX7" s="336"/>
      <c r="AY7" s="336"/>
      <c r="AZ7" s="336"/>
      <c r="BA7" s="336"/>
      <c r="BB7" s="336"/>
      <c r="BC7" s="336"/>
      <c r="BD7" s="336"/>
      <c r="BE7" s="336"/>
      <c r="BF7" s="336"/>
      <c r="BG7" s="336"/>
      <c r="BH7" s="336"/>
      <c r="BI7" s="336"/>
      <c r="BJ7" s="336"/>
      <c r="BK7" s="336"/>
      <c r="BL7" s="318"/>
      <c r="BM7" s="318"/>
      <c r="BN7" s="318"/>
      <c r="BO7" s="318"/>
      <c r="BP7" s="318"/>
      <c r="BQ7" s="318"/>
      <c r="BR7" s="318"/>
      <c r="BS7" s="329"/>
      <c r="BT7" s="329"/>
      <c r="BU7" s="329"/>
      <c r="BV7" s="329"/>
      <c r="BW7" s="329"/>
      <c r="BX7" s="329"/>
      <c r="BY7" s="329"/>
      <c r="BZ7" s="329"/>
      <c r="CA7" s="329"/>
      <c r="CB7" s="329"/>
      <c r="CC7" s="329"/>
      <c r="CD7" s="329"/>
      <c r="CE7" s="329"/>
      <c r="CF7" s="329"/>
      <c r="CG7" s="329"/>
      <c r="CH7" s="329"/>
      <c r="CI7" s="329"/>
      <c r="CJ7" s="329"/>
      <c r="CK7" s="329"/>
      <c r="CL7" s="329"/>
      <c r="CM7" s="329"/>
      <c r="CN7" s="329"/>
      <c r="CO7" s="329"/>
      <c r="CP7" s="329"/>
      <c r="CQ7" s="329"/>
      <c r="CR7" s="329"/>
      <c r="CS7" s="329"/>
      <c r="CT7" s="329"/>
      <c r="CU7" s="329"/>
      <c r="CV7" s="329"/>
      <c r="CW7" s="329"/>
      <c r="CX7" s="329"/>
      <c r="CY7" s="329"/>
      <c r="CZ7" s="329"/>
      <c r="DA7" s="329"/>
      <c r="DB7" s="329"/>
      <c r="DC7" s="329"/>
      <c r="DD7" s="329"/>
      <c r="DE7" s="329"/>
      <c r="DF7" s="329"/>
      <c r="DG7" s="329"/>
      <c r="DH7" s="329"/>
      <c r="DI7" s="329"/>
      <c r="DJ7" s="329"/>
      <c r="DK7" s="329"/>
      <c r="DL7" s="329"/>
      <c r="DM7" s="329"/>
      <c r="DN7" s="329"/>
      <c r="DO7" s="329"/>
      <c r="DP7" s="329"/>
      <c r="DQ7" s="329"/>
      <c r="DR7" s="329"/>
      <c r="DS7" s="329"/>
      <c r="DT7" s="329"/>
      <c r="DU7" s="329"/>
      <c r="DV7" s="329"/>
      <c r="DW7" s="329"/>
      <c r="DX7" s="329"/>
      <c r="DY7" s="329"/>
      <c r="DZ7" s="329"/>
      <c r="EA7" s="329"/>
      <c r="EB7" s="329"/>
      <c r="EC7" s="329"/>
      <c r="ED7" s="329"/>
      <c r="EE7" s="329"/>
      <c r="EF7" s="329"/>
      <c r="EG7" s="329"/>
      <c r="EH7" s="329"/>
      <c r="EI7" s="329"/>
      <c r="EJ7" s="329"/>
      <c r="EK7" s="329"/>
      <c r="EL7" s="329"/>
      <c r="EM7" s="329"/>
      <c r="EN7" s="329"/>
      <c r="EO7" s="329"/>
      <c r="EP7" s="329"/>
      <c r="EQ7" s="329"/>
      <c r="ER7" s="329"/>
      <c r="ES7" s="329"/>
      <c r="ET7" s="329"/>
      <c r="EU7" s="329"/>
      <c r="EV7" s="329"/>
      <c r="EW7" s="329"/>
      <c r="EX7" s="329"/>
      <c r="EY7" s="329"/>
      <c r="EZ7" s="329"/>
      <c r="FA7" s="329"/>
      <c r="FB7" s="329"/>
      <c r="FC7" s="329"/>
      <c r="FD7" s="329"/>
      <c r="FE7" s="329"/>
      <c r="FF7" s="329"/>
      <c r="FG7" s="329"/>
      <c r="FH7" s="329"/>
      <c r="FI7" s="329"/>
      <c r="FJ7" s="329"/>
      <c r="FK7" s="329"/>
      <c r="FL7" s="329"/>
      <c r="FM7" s="329"/>
      <c r="FN7" s="329"/>
      <c r="FO7" s="329"/>
      <c r="FP7" s="329"/>
      <c r="FQ7" s="329"/>
      <c r="FR7" s="329"/>
      <c r="FS7" s="329"/>
      <c r="FT7" s="329"/>
      <c r="FU7" s="329"/>
      <c r="FV7" s="329"/>
      <c r="FW7" s="329"/>
      <c r="FX7" s="329"/>
      <c r="FY7" s="329"/>
      <c r="FZ7" s="329"/>
      <c r="GA7" s="329"/>
      <c r="GB7" s="329"/>
      <c r="GC7" s="329"/>
      <c r="GD7" s="329"/>
      <c r="GE7" s="329"/>
      <c r="GF7" s="329"/>
      <c r="GG7" s="329"/>
      <c r="GH7" s="329"/>
      <c r="GI7" s="329"/>
      <c r="GJ7" s="329"/>
      <c r="GK7" s="329"/>
      <c r="GL7" s="329"/>
      <c r="GM7" s="329"/>
      <c r="GN7" s="329"/>
      <c r="GO7" s="329"/>
      <c r="GP7" s="329"/>
      <c r="GQ7" s="329"/>
      <c r="GR7" s="329"/>
      <c r="GS7" s="329"/>
      <c r="GT7" s="329"/>
      <c r="GU7" s="329"/>
      <c r="GV7" s="329"/>
      <c r="GW7" s="329"/>
      <c r="GX7" s="329"/>
      <c r="GY7" s="329"/>
      <c r="GZ7" s="329"/>
      <c r="HA7" s="329"/>
      <c r="HB7" s="329"/>
      <c r="HC7" s="329"/>
      <c r="HD7" s="329"/>
      <c r="HE7" s="329"/>
      <c r="HF7" s="329"/>
      <c r="HG7" s="329"/>
      <c r="HH7" s="329"/>
      <c r="HI7" s="329"/>
      <c r="HJ7" s="329"/>
      <c r="HK7" s="329"/>
      <c r="HL7" s="329"/>
      <c r="HM7" s="329"/>
      <c r="HN7" s="329"/>
      <c r="HO7" s="329"/>
      <c r="HP7" s="329"/>
      <c r="HQ7" s="329"/>
      <c r="HR7" s="329"/>
      <c r="HS7" s="329"/>
      <c r="HT7" s="329"/>
      <c r="HU7" s="329"/>
      <c r="HV7" s="329"/>
      <c r="HW7" s="329"/>
      <c r="HX7" s="329"/>
      <c r="HY7" s="329"/>
      <c r="HZ7" s="329"/>
      <c r="IA7" s="329"/>
      <c r="IB7" s="329"/>
      <c r="IC7" s="329"/>
      <c r="ID7" s="329"/>
      <c r="IE7" s="329"/>
      <c r="IF7" s="329"/>
      <c r="IG7" s="329"/>
      <c r="IH7" s="329"/>
      <c r="II7" s="329"/>
      <c r="IJ7" s="329"/>
      <c r="IK7" s="329"/>
      <c r="IL7" s="329"/>
      <c r="IM7" s="329"/>
      <c r="IN7" s="329"/>
      <c r="IO7" s="329"/>
      <c r="IP7" s="329"/>
      <c r="IQ7" s="329"/>
      <c r="IR7" s="329"/>
    </row>
    <row r="8" spans="1:252">
      <c r="A8" s="331"/>
      <c r="C8" s="296"/>
      <c r="D8" s="335"/>
      <c r="E8" s="335"/>
      <c r="F8" s="335"/>
      <c r="G8" s="335"/>
      <c r="H8" s="335"/>
      <c r="I8" s="335"/>
      <c r="J8" s="335"/>
      <c r="K8" s="335"/>
      <c r="L8" s="335"/>
      <c r="M8" s="335"/>
      <c r="N8" s="335"/>
      <c r="O8" s="335"/>
      <c r="P8" s="335"/>
      <c r="Q8" s="335"/>
      <c r="R8" s="335"/>
      <c r="S8" s="335"/>
      <c r="T8" s="335"/>
      <c r="U8" s="335"/>
      <c r="V8" s="335"/>
      <c r="W8" s="335"/>
      <c r="X8" s="335"/>
      <c r="Y8" s="335"/>
      <c r="Z8" s="335"/>
      <c r="AA8" s="335"/>
      <c r="AB8" s="335"/>
      <c r="AC8" s="335"/>
      <c r="AD8" s="335"/>
      <c r="AE8" s="335"/>
      <c r="AF8" s="335"/>
      <c r="AG8" s="335"/>
      <c r="AH8" s="335"/>
      <c r="AI8" s="335"/>
      <c r="AJ8" s="335"/>
      <c r="AK8" s="335"/>
      <c r="AL8" s="335"/>
      <c r="AM8" s="335"/>
      <c r="AN8" s="335"/>
      <c r="AO8" s="335"/>
      <c r="AP8" s="335"/>
      <c r="AQ8" s="335"/>
      <c r="AR8" s="335"/>
      <c r="AS8" s="335"/>
      <c r="AT8" s="335"/>
      <c r="AU8" s="335"/>
      <c r="AV8" s="335"/>
      <c r="AW8" s="335"/>
      <c r="AX8" s="335"/>
      <c r="AY8" s="335"/>
      <c r="AZ8" s="335"/>
      <c r="BA8" s="335"/>
      <c r="BB8" s="335"/>
      <c r="BC8" s="335"/>
      <c r="BD8" s="335"/>
      <c r="BE8" s="335"/>
      <c r="BF8" s="335"/>
      <c r="BG8" s="335"/>
      <c r="BH8" s="335"/>
      <c r="BI8" s="335"/>
      <c r="BJ8" s="335"/>
      <c r="BK8" s="335"/>
      <c r="BL8" s="331"/>
      <c r="BM8" s="331"/>
      <c r="BN8" s="331"/>
      <c r="BO8" s="331"/>
      <c r="BP8" s="331"/>
      <c r="BQ8" s="331"/>
      <c r="BR8" s="331"/>
      <c r="BS8" s="331"/>
      <c r="BT8" s="331"/>
      <c r="BU8" s="331"/>
      <c r="BV8" s="331"/>
      <c r="BW8" s="331"/>
      <c r="BX8" s="331"/>
      <c r="BY8" s="331"/>
      <c r="BZ8" s="331"/>
      <c r="CA8" s="331"/>
      <c r="CB8" s="331"/>
      <c r="CC8" s="331"/>
      <c r="CD8" s="331"/>
      <c r="CE8" s="331"/>
      <c r="CF8" s="331"/>
      <c r="CG8" s="331"/>
      <c r="CH8" s="331"/>
      <c r="CI8" s="331"/>
      <c r="CJ8" s="331"/>
      <c r="CK8" s="331"/>
      <c r="CL8" s="331"/>
      <c r="CM8" s="331"/>
      <c r="CN8" s="331"/>
      <c r="CO8" s="331"/>
      <c r="CP8" s="331"/>
      <c r="CQ8" s="331"/>
      <c r="CR8" s="331"/>
      <c r="CS8" s="331"/>
      <c r="CT8" s="331"/>
      <c r="CU8" s="331"/>
      <c r="CV8" s="331"/>
      <c r="CW8" s="331"/>
      <c r="CX8" s="331"/>
      <c r="CY8" s="331"/>
      <c r="CZ8" s="331"/>
      <c r="DA8" s="331"/>
      <c r="DB8" s="331"/>
      <c r="DC8" s="331"/>
      <c r="DD8" s="331"/>
      <c r="DE8" s="331"/>
      <c r="DF8" s="331"/>
      <c r="DG8" s="331"/>
      <c r="DH8" s="331"/>
      <c r="DI8" s="331"/>
      <c r="DJ8" s="331"/>
      <c r="DK8" s="331"/>
      <c r="DL8" s="331"/>
      <c r="DM8" s="331"/>
      <c r="DN8" s="331"/>
      <c r="DO8" s="331"/>
      <c r="DP8" s="331"/>
      <c r="DQ8" s="331"/>
      <c r="DR8" s="331"/>
      <c r="DS8" s="331"/>
      <c r="DT8" s="331"/>
      <c r="DU8" s="331"/>
      <c r="DV8" s="331"/>
      <c r="DW8" s="331"/>
      <c r="DX8" s="331"/>
      <c r="DY8" s="331"/>
      <c r="DZ8" s="331"/>
      <c r="EA8" s="331"/>
      <c r="EB8" s="331"/>
      <c r="EC8" s="331"/>
      <c r="ED8" s="331"/>
      <c r="EE8" s="331"/>
      <c r="EF8" s="331"/>
      <c r="EG8" s="331"/>
      <c r="EH8" s="331"/>
      <c r="EI8" s="331"/>
      <c r="EJ8" s="331"/>
      <c r="EK8" s="331"/>
      <c r="EL8" s="331"/>
      <c r="EM8" s="331"/>
      <c r="EN8" s="331"/>
      <c r="EO8" s="331"/>
      <c r="EP8" s="331"/>
      <c r="EQ8" s="331"/>
      <c r="ER8" s="331"/>
      <c r="ES8" s="331"/>
      <c r="ET8" s="331"/>
      <c r="EU8" s="331"/>
      <c r="EV8" s="331"/>
      <c r="EW8" s="331"/>
      <c r="EX8" s="331"/>
      <c r="EY8" s="331"/>
      <c r="EZ8" s="331"/>
      <c r="FA8" s="331"/>
      <c r="FB8" s="331"/>
      <c r="FC8" s="331"/>
      <c r="FD8" s="331"/>
      <c r="FE8" s="331"/>
      <c r="FF8" s="331"/>
      <c r="FG8" s="331"/>
      <c r="FH8" s="331"/>
      <c r="FI8" s="331"/>
      <c r="FJ8" s="331"/>
      <c r="FK8" s="331"/>
      <c r="FL8" s="331"/>
      <c r="FM8" s="331"/>
      <c r="FN8" s="331"/>
      <c r="FO8" s="331"/>
      <c r="FP8" s="331"/>
      <c r="FQ8" s="331"/>
      <c r="FR8" s="331"/>
      <c r="FS8" s="331"/>
      <c r="FT8" s="331"/>
      <c r="FU8" s="331"/>
      <c r="FV8" s="331"/>
      <c r="FW8" s="331"/>
      <c r="FX8" s="331"/>
      <c r="FY8" s="331"/>
      <c r="FZ8" s="331"/>
      <c r="GA8" s="331"/>
      <c r="GB8" s="331"/>
      <c r="GC8" s="331"/>
      <c r="GD8" s="331"/>
      <c r="GE8" s="331"/>
      <c r="GF8" s="331"/>
      <c r="GG8" s="331"/>
      <c r="GH8" s="331"/>
      <c r="GI8" s="331"/>
      <c r="GJ8" s="331"/>
      <c r="GK8" s="331"/>
      <c r="GL8" s="331"/>
      <c r="GM8" s="331"/>
      <c r="GN8" s="331"/>
      <c r="GO8" s="331"/>
      <c r="GP8" s="331"/>
      <c r="GQ8" s="331"/>
      <c r="GR8" s="331"/>
      <c r="GS8" s="331"/>
      <c r="GT8" s="331"/>
      <c r="GU8" s="331"/>
      <c r="GV8" s="331"/>
      <c r="GW8" s="331"/>
      <c r="GX8" s="331"/>
      <c r="GY8" s="331"/>
      <c r="GZ8" s="331"/>
      <c r="HA8" s="331"/>
      <c r="HB8" s="331"/>
      <c r="HC8" s="331"/>
      <c r="HD8" s="331"/>
      <c r="HE8" s="331"/>
      <c r="HF8" s="331"/>
      <c r="HG8" s="331"/>
      <c r="HH8" s="331"/>
      <c r="HI8" s="331"/>
      <c r="HJ8" s="331"/>
      <c r="HK8" s="331"/>
      <c r="HL8" s="331"/>
      <c r="HM8" s="331"/>
      <c r="HN8" s="331"/>
      <c r="HO8" s="331"/>
      <c r="HP8" s="331"/>
      <c r="HQ8" s="331"/>
      <c r="HR8" s="331"/>
      <c r="HS8" s="331"/>
      <c r="HT8" s="331"/>
      <c r="HU8" s="331"/>
      <c r="HV8" s="331"/>
      <c r="HW8" s="331"/>
      <c r="HX8" s="331"/>
      <c r="HY8" s="331"/>
      <c r="HZ8" s="331"/>
      <c r="IA8" s="331"/>
      <c r="IB8" s="331"/>
      <c r="IC8" s="331"/>
      <c r="ID8" s="331"/>
      <c r="IE8" s="331"/>
      <c r="IF8" s="331"/>
      <c r="IG8" s="331"/>
      <c r="IH8" s="331"/>
      <c r="II8" s="331"/>
      <c r="IJ8" s="331"/>
      <c r="IK8" s="331"/>
      <c r="IL8" s="331"/>
      <c r="IM8" s="331"/>
      <c r="IN8" s="331"/>
      <c r="IO8" s="331"/>
      <c r="IP8" s="331"/>
      <c r="IQ8" s="331"/>
      <c r="IR8" s="331"/>
    </row>
    <row r="9" spans="1:252">
      <c r="C9" s="296"/>
      <c r="D9" s="335"/>
      <c r="E9" s="335"/>
      <c r="F9" s="335"/>
      <c r="G9" s="335"/>
      <c r="H9" s="335"/>
      <c r="I9" s="335"/>
      <c r="J9" s="335"/>
      <c r="K9" s="335"/>
      <c r="L9" s="335"/>
      <c r="M9" s="335"/>
      <c r="N9" s="335"/>
      <c r="O9" s="335"/>
      <c r="P9" s="335"/>
      <c r="Q9" s="335"/>
      <c r="R9" s="335"/>
      <c r="S9" s="335"/>
      <c r="T9" s="335"/>
      <c r="U9" s="335"/>
      <c r="V9" s="335"/>
      <c r="W9" s="335"/>
      <c r="X9" s="335"/>
      <c r="Y9" s="335"/>
      <c r="Z9" s="335"/>
      <c r="AA9" s="335"/>
      <c r="AB9" s="335"/>
      <c r="AC9" s="335"/>
      <c r="AD9" s="335"/>
      <c r="AE9" s="335"/>
      <c r="AF9" s="335"/>
      <c r="AG9" s="335"/>
      <c r="AH9" s="335"/>
      <c r="AI9" s="335"/>
      <c r="AJ9" s="335"/>
      <c r="AK9" s="335"/>
      <c r="AL9" s="335"/>
      <c r="AM9" s="335"/>
      <c r="AN9" s="335"/>
      <c r="AO9" s="335"/>
      <c r="AP9" s="335"/>
      <c r="AQ9" s="335"/>
      <c r="AR9" s="335"/>
      <c r="AS9" s="335"/>
      <c r="AT9" s="335"/>
      <c r="AU9" s="335"/>
      <c r="AV9" s="335"/>
      <c r="AW9" s="335"/>
      <c r="AX9" s="335"/>
      <c r="AY9" s="335"/>
      <c r="AZ9" s="335"/>
      <c r="BA9" s="335"/>
      <c r="BB9" s="335"/>
      <c r="BC9" s="335"/>
      <c r="BD9" s="335"/>
      <c r="BE9" s="335"/>
      <c r="BF9" s="335"/>
      <c r="BG9" s="335"/>
      <c r="BH9" s="335"/>
      <c r="BI9" s="335"/>
      <c r="BJ9" s="335"/>
      <c r="BK9" s="335"/>
      <c r="IR9" s="318"/>
    </row>
    <row r="10" spans="1:252" s="337" customFormat="1">
      <c r="A10" s="318"/>
      <c r="B10" s="329"/>
      <c r="C10" s="325"/>
      <c r="D10" s="336"/>
      <c r="E10" s="336"/>
      <c r="F10" s="336"/>
      <c r="G10" s="336"/>
      <c r="H10" s="336"/>
      <c r="I10" s="336"/>
      <c r="J10" s="336"/>
      <c r="K10" s="336"/>
      <c r="L10" s="336"/>
      <c r="M10" s="336"/>
      <c r="N10" s="336"/>
      <c r="O10" s="336"/>
      <c r="P10" s="336"/>
      <c r="Q10" s="336"/>
      <c r="R10" s="336"/>
      <c r="S10" s="336"/>
      <c r="T10" s="336"/>
      <c r="U10" s="336"/>
      <c r="V10" s="336"/>
      <c r="W10" s="336"/>
      <c r="X10" s="336"/>
      <c r="Y10" s="336"/>
      <c r="Z10" s="336"/>
      <c r="AA10" s="336"/>
      <c r="AB10" s="336"/>
      <c r="AC10" s="336"/>
      <c r="AD10" s="336"/>
      <c r="AE10" s="336"/>
      <c r="AF10" s="336"/>
      <c r="AG10" s="336"/>
      <c r="AH10" s="336"/>
      <c r="AI10" s="336"/>
      <c r="AJ10" s="336"/>
      <c r="AK10" s="336"/>
      <c r="AL10" s="336"/>
      <c r="AM10" s="336"/>
      <c r="AN10" s="336"/>
      <c r="AO10" s="336"/>
      <c r="AP10" s="336"/>
      <c r="AQ10" s="336"/>
      <c r="AR10" s="336"/>
      <c r="AS10" s="336"/>
      <c r="AT10" s="336"/>
      <c r="AU10" s="336"/>
      <c r="AV10" s="336"/>
      <c r="AW10" s="336"/>
      <c r="AX10" s="336"/>
      <c r="AY10" s="336"/>
      <c r="AZ10" s="336"/>
      <c r="BA10" s="336"/>
      <c r="BB10" s="336"/>
      <c r="BC10" s="336"/>
      <c r="BD10" s="336"/>
      <c r="BE10" s="336"/>
      <c r="BF10" s="336"/>
      <c r="BG10" s="336"/>
      <c r="BH10" s="336"/>
      <c r="BI10" s="336"/>
      <c r="BJ10" s="336"/>
      <c r="BK10" s="336"/>
      <c r="BL10" s="318"/>
      <c r="BM10" s="318"/>
      <c r="BN10" s="318"/>
      <c r="BO10" s="318"/>
      <c r="BP10" s="318"/>
      <c r="BQ10" s="318"/>
      <c r="BR10" s="318"/>
      <c r="BS10" s="329"/>
      <c r="BT10" s="329"/>
      <c r="BU10" s="329"/>
      <c r="BV10" s="329"/>
      <c r="BW10" s="329"/>
      <c r="BX10" s="329"/>
      <c r="BY10" s="329"/>
      <c r="BZ10" s="329"/>
      <c r="CA10" s="329"/>
      <c r="CB10" s="329"/>
      <c r="CC10" s="329"/>
      <c r="CD10" s="329"/>
      <c r="CE10" s="329"/>
      <c r="CF10" s="329"/>
      <c r="CG10" s="329"/>
      <c r="CH10" s="329"/>
      <c r="CI10" s="329"/>
      <c r="CJ10" s="329"/>
      <c r="CK10" s="329"/>
      <c r="CL10" s="329"/>
      <c r="CM10" s="329"/>
      <c r="CN10" s="329"/>
      <c r="CO10" s="329"/>
      <c r="CP10" s="329"/>
      <c r="CQ10" s="329"/>
      <c r="CR10" s="329"/>
      <c r="CS10" s="329"/>
      <c r="CT10" s="329"/>
      <c r="CU10" s="329"/>
      <c r="CV10" s="329"/>
      <c r="CW10" s="329"/>
      <c r="CX10" s="329"/>
      <c r="CY10" s="329"/>
      <c r="CZ10" s="329"/>
      <c r="DA10" s="329"/>
      <c r="DB10" s="329"/>
      <c r="DC10" s="329"/>
      <c r="DD10" s="329"/>
      <c r="DE10" s="329"/>
      <c r="DF10" s="329"/>
      <c r="DG10" s="329"/>
      <c r="DH10" s="329"/>
      <c r="DI10" s="329"/>
      <c r="DJ10" s="329"/>
      <c r="DK10" s="329"/>
      <c r="DL10" s="329"/>
      <c r="DM10" s="329"/>
      <c r="DN10" s="329"/>
      <c r="DO10" s="329"/>
      <c r="DP10" s="329"/>
      <c r="DQ10" s="329"/>
      <c r="DR10" s="329"/>
      <c r="DS10" s="329"/>
      <c r="DT10" s="329"/>
      <c r="DU10" s="329"/>
      <c r="DV10" s="329"/>
      <c r="DW10" s="329"/>
      <c r="DX10" s="329"/>
      <c r="DY10" s="329"/>
      <c r="DZ10" s="329"/>
      <c r="EA10" s="329"/>
      <c r="EB10" s="329"/>
      <c r="EC10" s="329"/>
      <c r="ED10" s="329"/>
      <c r="EE10" s="329"/>
      <c r="EF10" s="329"/>
      <c r="EG10" s="329"/>
      <c r="EH10" s="329"/>
      <c r="EI10" s="329"/>
      <c r="EJ10" s="329"/>
      <c r="EK10" s="329"/>
      <c r="EL10" s="329"/>
      <c r="EM10" s="329"/>
      <c r="EN10" s="329"/>
      <c r="EO10" s="329"/>
      <c r="EP10" s="329"/>
      <c r="EQ10" s="329"/>
      <c r="ER10" s="329"/>
      <c r="ES10" s="329"/>
      <c r="ET10" s="329"/>
      <c r="EU10" s="329"/>
      <c r="EV10" s="329"/>
      <c r="EW10" s="329"/>
      <c r="EX10" s="329"/>
      <c r="EY10" s="329"/>
      <c r="EZ10" s="329"/>
      <c r="FA10" s="329"/>
      <c r="FB10" s="329"/>
      <c r="FC10" s="329"/>
      <c r="FD10" s="329"/>
      <c r="FE10" s="329"/>
      <c r="FF10" s="329"/>
      <c r="FG10" s="329"/>
      <c r="FH10" s="329"/>
      <c r="FI10" s="329"/>
      <c r="FJ10" s="329"/>
      <c r="FK10" s="329"/>
      <c r="FL10" s="329"/>
      <c r="FM10" s="329"/>
      <c r="FN10" s="329"/>
      <c r="FO10" s="329"/>
      <c r="FP10" s="329"/>
      <c r="FQ10" s="329"/>
      <c r="FR10" s="329"/>
      <c r="FS10" s="329"/>
      <c r="FT10" s="329"/>
      <c r="FU10" s="329"/>
      <c r="FV10" s="329"/>
      <c r="FW10" s="329"/>
      <c r="FX10" s="329"/>
      <c r="FY10" s="329"/>
      <c r="FZ10" s="329"/>
      <c r="GA10" s="329"/>
      <c r="GB10" s="329"/>
      <c r="GC10" s="329"/>
      <c r="GD10" s="329"/>
      <c r="GE10" s="329"/>
      <c r="GF10" s="329"/>
      <c r="GG10" s="329"/>
      <c r="GH10" s="329"/>
      <c r="GI10" s="329"/>
      <c r="GJ10" s="329"/>
      <c r="GK10" s="329"/>
      <c r="GL10" s="329"/>
      <c r="GM10" s="329"/>
      <c r="GN10" s="329"/>
      <c r="GO10" s="329"/>
      <c r="GP10" s="329"/>
      <c r="GQ10" s="329"/>
      <c r="GR10" s="329"/>
      <c r="GS10" s="329"/>
      <c r="GT10" s="329"/>
      <c r="GU10" s="329"/>
      <c r="GV10" s="329"/>
      <c r="GW10" s="329"/>
      <c r="GX10" s="329"/>
      <c r="GY10" s="329"/>
      <c r="GZ10" s="329"/>
      <c r="HA10" s="329"/>
      <c r="HB10" s="329"/>
      <c r="HC10" s="329"/>
      <c r="HD10" s="329"/>
      <c r="HE10" s="329"/>
      <c r="HF10" s="329"/>
      <c r="HG10" s="329"/>
      <c r="HH10" s="329"/>
      <c r="HI10" s="329"/>
      <c r="HJ10" s="329"/>
      <c r="HK10" s="329"/>
      <c r="HL10" s="329"/>
      <c r="HM10" s="329"/>
      <c r="HN10" s="329"/>
      <c r="HO10" s="329"/>
      <c r="HP10" s="329"/>
      <c r="HQ10" s="329"/>
      <c r="HR10" s="329"/>
      <c r="HS10" s="329"/>
      <c r="HT10" s="329"/>
      <c r="HU10" s="329"/>
      <c r="HV10" s="329"/>
      <c r="HW10" s="329"/>
      <c r="HX10" s="329"/>
      <c r="HY10" s="329"/>
      <c r="HZ10" s="329"/>
      <c r="IA10" s="329"/>
      <c r="IB10" s="329"/>
      <c r="IC10" s="329"/>
      <c r="ID10" s="329"/>
      <c r="IE10" s="329"/>
      <c r="IF10" s="329"/>
      <c r="IG10" s="329"/>
      <c r="IH10" s="329"/>
      <c r="II10" s="329"/>
      <c r="IJ10" s="329"/>
      <c r="IK10" s="329"/>
      <c r="IL10" s="329"/>
      <c r="IM10" s="329"/>
      <c r="IN10" s="329"/>
      <c r="IO10" s="329"/>
      <c r="IP10" s="329"/>
      <c r="IQ10" s="329"/>
      <c r="IR10" s="329"/>
    </row>
    <row r="11" spans="1:252">
      <c r="A11" s="331"/>
      <c r="C11" s="296"/>
      <c r="D11" s="335"/>
      <c r="E11" s="335"/>
      <c r="F11" s="335"/>
      <c r="G11" s="335"/>
      <c r="H11" s="335"/>
      <c r="I11" s="335"/>
      <c r="J11" s="335"/>
      <c r="K11" s="335"/>
      <c r="L11" s="335"/>
      <c r="M11" s="335"/>
      <c r="N11" s="335"/>
      <c r="O11" s="335"/>
      <c r="P11" s="335"/>
      <c r="Q11" s="335"/>
      <c r="R11" s="335"/>
      <c r="S11" s="335"/>
      <c r="T11" s="335"/>
      <c r="U11" s="335"/>
      <c r="V11" s="335"/>
      <c r="W11" s="335"/>
      <c r="X11" s="335"/>
      <c r="Y11" s="335"/>
      <c r="Z11" s="335"/>
      <c r="AA11" s="335"/>
      <c r="AB11" s="335"/>
      <c r="AC11" s="335"/>
      <c r="AD11" s="335"/>
      <c r="AE11" s="335"/>
      <c r="AF11" s="335"/>
      <c r="AG11" s="335"/>
      <c r="AH11" s="335"/>
      <c r="AI11" s="335"/>
      <c r="AJ11" s="335"/>
      <c r="AK11" s="335"/>
      <c r="AL11" s="335"/>
      <c r="AM11" s="335"/>
      <c r="AN11" s="335"/>
      <c r="AO11" s="335"/>
      <c r="AP11" s="335"/>
      <c r="AQ11" s="335"/>
      <c r="AR11" s="335"/>
      <c r="AS11" s="335"/>
      <c r="AT11" s="335"/>
      <c r="AU11" s="335"/>
      <c r="AV11" s="335"/>
      <c r="AW11" s="335"/>
      <c r="AX11" s="335"/>
      <c r="AY11" s="335"/>
      <c r="AZ11" s="335"/>
      <c r="BA11" s="335"/>
      <c r="BB11" s="335"/>
      <c r="BC11" s="335"/>
      <c r="BD11" s="335"/>
      <c r="BE11" s="335"/>
      <c r="BF11" s="335"/>
      <c r="BG11" s="335"/>
      <c r="BH11" s="335"/>
      <c r="BI11" s="335"/>
      <c r="BJ11" s="335"/>
      <c r="BK11" s="335"/>
      <c r="BL11" s="331"/>
      <c r="BM11" s="331"/>
      <c r="BN11" s="331"/>
      <c r="BO11" s="331"/>
      <c r="BP11" s="331"/>
      <c r="BQ11" s="331"/>
      <c r="BR11" s="331"/>
      <c r="BS11" s="331"/>
      <c r="BT11" s="331"/>
      <c r="BU11" s="331"/>
      <c r="BV11" s="331"/>
      <c r="BW11" s="331"/>
      <c r="BX11" s="331"/>
      <c r="BY11" s="331"/>
      <c r="BZ11" s="331"/>
      <c r="CA11" s="331"/>
      <c r="CB11" s="331"/>
      <c r="CC11" s="331"/>
      <c r="CD11" s="331"/>
      <c r="CE11" s="331"/>
      <c r="CF11" s="331"/>
      <c r="CG11" s="331"/>
      <c r="CH11" s="331"/>
      <c r="CI11" s="331"/>
      <c r="CJ11" s="331"/>
      <c r="CK11" s="331"/>
      <c r="CL11" s="331"/>
      <c r="CM11" s="331"/>
      <c r="CN11" s="331"/>
      <c r="CO11" s="331"/>
      <c r="CP11" s="331"/>
      <c r="CQ11" s="331"/>
      <c r="CR11" s="331"/>
      <c r="CS11" s="331"/>
      <c r="CT11" s="331"/>
      <c r="CU11" s="331"/>
      <c r="CV11" s="331"/>
      <c r="CW11" s="331"/>
      <c r="CX11" s="331"/>
      <c r="CY11" s="331"/>
      <c r="CZ11" s="331"/>
      <c r="DA11" s="331"/>
      <c r="DB11" s="331"/>
      <c r="DC11" s="331"/>
      <c r="DD11" s="331"/>
      <c r="DE11" s="331"/>
      <c r="DF11" s="331"/>
      <c r="DG11" s="331"/>
      <c r="DH11" s="331"/>
      <c r="DI11" s="331"/>
      <c r="DJ11" s="331"/>
      <c r="DK11" s="331"/>
      <c r="DL11" s="331"/>
      <c r="DM11" s="331"/>
      <c r="DN11" s="331"/>
      <c r="DO11" s="331"/>
      <c r="DP11" s="331"/>
      <c r="DQ11" s="331"/>
      <c r="DR11" s="331"/>
      <c r="DS11" s="331"/>
      <c r="DT11" s="331"/>
      <c r="DU11" s="331"/>
      <c r="DV11" s="331"/>
      <c r="DW11" s="331"/>
      <c r="DX11" s="331"/>
      <c r="DY11" s="331"/>
      <c r="DZ11" s="331"/>
      <c r="EA11" s="331"/>
      <c r="EB11" s="331"/>
      <c r="EC11" s="331"/>
      <c r="ED11" s="331"/>
      <c r="EE11" s="331"/>
      <c r="EF11" s="331"/>
      <c r="EG11" s="331"/>
      <c r="EH11" s="331"/>
      <c r="EI11" s="331"/>
      <c r="EJ11" s="331"/>
      <c r="EK11" s="331"/>
      <c r="EL11" s="331"/>
      <c r="EM11" s="331"/>
      <c r="EN11" s="331"/>
      <c r="EO11" s="331"/>
      <c r="EP11" s="331"/>
      <c r="EQ11" s="331"/>
      <c r="ER11" s="331"/>
      <c r="ES11" s="331"/>
      <c r="ET11" s="331"/>
      <c r="EU11" s="331"/>
      <c r="EV11" s="331"/>
      <c r="EW11" s="331"/>
      <c r="EX11" s="331"/>
      <c r="EY11" s="331"/>
      <c r="EZ11" s="331"/>
      <c r="FA11" s="331"/>
      <c r="FB11" s="331"/>
      <c r="FC11" s="331"/>
      <c r="FD11" s="331"/>
      <c r="FE11" s="331"/>
      <c r="FF11" s="331"/>
      <c r="FG11" s="331"/>
      <c r="FH11" s="331"/>
      <c r="FI11" s="331"/>
      <c r="FJ11" s="331"/>
      <c r="FK11" s="331"/>
      <c r="FL11" s="331"/>
      <c r="FM11" s="331"/>
      <c r="FN11" s="331"/>
      <c r="FO11" s="331"/>
      <c r="FP11" s="331"/>
      <c r="FQ11" s="331"/>
      <c r="FR11" s="331"/>
      <c r="FS11" s="331"/>
      <c r="FT11" s="331"/>
      <c r="FU11" s="331"/>
      <c r="FV11" s="331"/>
      <c r="FW11" s="331"/>
      <c r="FX11" s="331"/>
      <c r="FY11" s="331"/>
      <c r="FZ11" s="331"/>
      <c r="GA11" s="331"/>
      <c r="GB11" s="331"/>
      <c r="GC11" s="331"/>
      <c r="GD11" s="331"/>
      <c r="GE11" s="331"/>
      <c r="GF11" s="331"/>
      <c r="GG11" s="331"/>
      <c r="GH11" s="331"/>
      <c r="GI11" s="331"/>
      <c r="GJ11" s="331"/>
      <c r="GK11" s="331"/>
      <c r="GL11" s="331"/>
      <c r="GM11" s="331"/>
      <c r="GN11" s="331"/>
      <c r="GO11" s="331"/>
      <c r="GP11" s="331"/>
      <c r="GQ11" s="331"/>
      <c r="GR11" s="331"/>
      <c r="GS11" s="331"/>
      <c r="GT11" s="331"/>
      <c r="GU11" s="331"/>
      <c r="GV11" s="331"/>
      <c r="GW11" s="331"/>
      <c r="GX11" s="331"/>
      <c r="GY11" s="331"/>
      <c r="GZ11" s="331"/>
      <c r="HA11" s="331"/>
      <c r="HB11" s="331"/>
      <c r="HC11" s="331"/>
      <c r="HD11" s="331"/>
      <c r="HE11" s="331"/>
      <c r="HF11" s="331"/>
      <c r="HG11" s="331"/>
      <c r="HH11" s="331"/>
      <c r="HI11" s="331"/>
      <c r="HJ11" s="331"/>
      <c r="HK11" s="331"/>
      <c r="HL11" s="331"/>
      <c r="HM11" s="331"/>
      <c r="HN11" s="331"/>
      <c r="HO11" s="331"/>
      <c r="HP11" s="331"/>
      <c r="HQ11" s="331"/>
      <c r="HR11" s="331"/>
      <c r="HS11" s="331"/>
      <c r="HT11" s="331"/>
      <c r="HU11" s="331"/>
      <c r="HV11" s="331"/>
      <c r="HW11" s="331"/>
      <c r="HX11" s="331"/>
      <c r="HY11" s="331"/>
      <c r="HZ11" s="331"/>
      <c r="IA11" s="331"/>
      <c r="IB11" s="331"/>
      <c r="IC11" s="331"/>
      <c r="ID11" s="331"/>
      <c r="IE11" s="331"/>
      <c r="IF11" s="331"/>
      <c r="IG11" s="331"/>
      <c r="IH11" s="331"/>
      <c r="II11" s="331"/>
      <c r="IJ11" s="331"/>
      <c r="IK11" s="331"/>
      <c r="IL11" s="331"/>
      <c r="IM11" s="331"/>
      <c r="IN11" s="331"/>
      <c r="IO11" s="331"/>
      <c r="IP11" s="331"/>
      <c r="IQ11" s="331"/>
      <c r="IR11" s="331"/>
    </row>
    <row r="12" spans="1:252">
      <c r="C12" s="296"/>
      <c r="D12" s="335"/>
      <c r="E12" s="335"/>
      <c r="F12" s="335"/>
      <c r="G12" s="335"/>
      <c r="H12" s="335"/>
      <c r="I12" s="335"/>
      <c r="J12" s="335"/>
      <c r="K12" s="335"/>
      <c r="L12" s="335"/>
      <c r="M12" s="335"/>
      <c r="N12" s="335"/>
      <c r="O12" s="335"/>
      <c r="P12" s="335"/>
      <c r="Q12" s="335"/>
      <c r="R12" s="335"/>
      <c r="S12" s="335"/>
      <c r="T12" s="335"/>
      <c r="U12" s="335"/>
      <c r="V12" s="335"/>
      <c r="W12" s="335"/>
      <c r="X12" s="335"/>
      <c r="Y12" s="335"/>
      <c r="Z12" s="335"/>
      <c r="AA12" s="335"/>
      <c r="AB12" s="335"/>
      <c r="AC12" s="335"/>
      <c r="AD12" s="335"/>
      <c r="AE12" s="335"/>
      <c r="AF12" s="335"/>
      <c r="AG12" s="335"/>
      <c r="AH12" s="335"/>
      <c r="AI12" s="335"/>
      <c r="AJ12" s="335"/>
      <c r="AK12" s="335"/>
      <c r="AL12" s="335"/>
      <c r="AM12" s="335"/>
      <c r="AN12" s="335"/>
      <c r="AO12" s="335"/>
      <c r="AP12" s="335"/>
      <c r="AQ12" s="335"/>
      <c r="AR12" s="335"/>
      <c r="AS12" s="335"/>
      <c r="AT12" s="335"/>
      <c r="AU12" s="335"/>
      <c r="AV12" s="335"/>
      <c r="AW12" s="335"/>
      <c r="AX12" s="335"/>
      <c r="AY12" s="335"/>
      <c r="AZ12" s="335"/>
      <c r="BA12" s="335"/>
      <c r="BB12" s="335"/>
      <c r="BC12" s="335"/>
      <c r="BD12" s="335"/>
      <c r="BE12" s="335"/>
      <c r="BF12" s="335"/>
      <c r="BG12" s="335"/>
      <c r="BH12" s="335"/>
      <c r="BI12" s="335"/>
      <c r="BJ12" s="335"/>
      <c r="BK12" s="335"/>
      <c r="IR12" s="318"/>
    </row>
    <row r="13" spans="1:252">
      <c r="C13" s="296"/>
      <c r="D13" s="335"/>
      <c r="E13" s="335"/>
      <c r="F13" s="335"/>
      <c r="G13" s="335"/>
      <c r="H13" s="335"/>
      <c r="I13" s="335"/>
      <c r="J13" s="335"/>
      <c r="K13" s="335"/>
      <c r="L13" s="335"/>
      <c r="M13" s="335"/>
      <c r="N13" s="335"/>
      <c r="O13" s="335"/>
      <c r="P13" s="335"/>
      <c r="Q13" s="335"/>
      <c r="R13" s="335"/>
      <c r="S13" s="335"/>
      <c r="T13" s="335"/>
      <c r="U13" s="335"/>
      <c r="V13" s="335"/>
      <c r="W13" s="335"/>
      <c r="X13" s="335"/>
      <c r="Y13" s="335"/>
      <c r="Z13" s="335"/>
      <c r="AA13" s="335"/>
      <c r="AB13" s="335"/>
      <c r="AC13" s="335"/>
      <c r="AD13" s="335"/>
      <c r="AE13" s="335"/>
      <c r="AF13" s="335"/>
      <c r="AG13" s="335"/>
      <c r="AH13" s="335"/>
      <c r="AI13" s="335"/>
      <c r="AJ13" s="335"/>
      <c r="AK13" s="335"/>
      <c r="AL13" s="335"/>
      <c r="AM13" s="335"/>
      <c r="AN13" s="335"/>
      <c r="AO13" s="335"/>
      <c r="AP13" s="335"/>
      <c r="AQ13" s="335"/>
      <c r="AR13" s="335"/>
      <c r="AS13" s="335"/>
      <c r="AT13" s="335"/>
      <c r="AU13" s="335"/>
      <c r="AV13" s="335"/>
      <c r="AW13" s="335"/>
      <c r="AX13" s="335"/>
      <c r="AY13" s="335"/>
      <c r="AZ13" s="335"/>
      <c r="BA13" s="335"/>
      <c r="BB13" s="335"/>
      <c r="BC13" s="335"/>
      <c r="BD13" s="335"/>
      <c r="BE13" s="335"/>
      <c r="BF13" s="335"/>
      <c r="BG13" s="335"/>
      <c r="BH13" s="335"/>
      <c r="BI13" s="335"/>
      <c r="BJ13" s="335"/>
      <c r="BK13" s="335"/>
      <c r="IR13" s="318"/>
    </row>
    <row r="14" spans="1:252">
      <c r="C14" s="296"/>
      <c r="D14" s="335"/>
      <c r="E14" s="335"/>
      <c r="F14" s="335"/>
      <c r="G14" s="335"/>
      <c r="H14" s="335"/>
      <c r="I14" s="335"/>
      <c r="J14" s="335"/>
      <c r="K14" s="335"/>
      <c r="L14" s="335"/>
      <c r="M14" s="335"/>
      <c r="N14" s="335"/>
      <c r="O14" s="335"/>
      <c r="P14" s="335"/>
      <c r="Q14" s="335"/>
      <c r="R14" s="335"/>
      <c r="S14" s="335"/>
      <c r="T14" s="335"/>
      <c r="U14" s="335"/>
      <c r="V14" s="335"/>
      <c r="W14" s="335"/>
      <c r="X14" s="335"/>
      <c r="Y14" s="335"/>
      <c r="Z14" s="335"/>
      <c r="AA14" s="335"/>
      <c r="AB14" s="335"/>
      <c r="AC14" s="335"/>
      <c r="AD14" s="335"/>
      <c r="AE14" s="335"/>
      <c r="AF14" s="335"/>
      <c r="AG14" s="335"/>
      <c r="AH14" s="335"/>
      <c r="AI14" s="335"/>
      <c r="AJ14" s="335"/>
      <c r="AK14" s="335"/>
      <c r="AL14" s="335"/>
      <c r="AM14" s="335"/>
      <c r="AN14" s="335"/>
      <c r="AO14" s="335"/>
      <c r="AP14" s="335"/>
      <c r="AQ14" s="335"/>
      <c r="AR14" s="335"/>
      <c r="AS14" s="335"/>
      <c r="AT14" s="335"/>
      <c r="AU14" s="335"/>
      <c r="AV14" s="335"/>
      <c r="AW14" s="335"/>
      <c r="AX14" s="335"/>
      <c r="AY14" s="335"/>
      <c r="AZ14" s="335"/>
      <c r="BA14" s="335"/>
      <c r="BB14" s="335"/>
      <c r="BC14" s="335"/>
      <c r="BD14" s="335"/>
      <c r="BE14" s="335"/>
      <c r="BF14" s="335"/>
      <c r="BG14" s="335"/>
      <c r="BH14" s="335"/>
      <c r="BI14" s="335"/>
      <c r="BJ14" s="335"/>
      <c r="BK14" s="335"/>
      <c r="IR14" s="318"/>
    </row>
    <row r="15" spans="1:252">
      <c r="B15" s="329"/>
      <c r="C15" s="325"/>
      <c r="D15" s="336"/>
      <c r="E15" s="336"/>
      <c r="F15" s="336"/>
      <c r="G15" s="336"/>
      <c r="H15" s="336"/>
      <c r="I15" s="336"/>
      <c r="J15" s="336"/>
      <c r="K15" s="336"/>
      <c r="L15" s="336"/>
      <c r="M15" s="336"/>
      <c r="N15" s="336"/>
      <c r="O15" s="336"/>
      <c r="P15" s="336"/>
      <c r="Q15" s="336"/>
      <c r="R15" s="336"/>
      <c r="S15" s="336"/>
      <c r="T15" s="336"/>
      <c r="U15" s="336"/>
      <c r="V15" s="336"/>
      <c r="W15" s="336"/>
      <c r="X15" s="336"/>
      <c r="Y15" s="336"/>
      <c r="Z15" s="336"/>
      <c r="AA15" s="336"/>
      <c r="AB15" s="336"/>
      <c r="AC15" s="336"/>
      <c r="AD15" s="336"/>
      <c r="AE15" s="336"/>
      <c r="AF15" s="336"/>
      <c r="AG15" s="336"/>
      <c r="AH15" s="336"/>
      <c r="AI15" s="336"/>
      <c r="AJ15" s="336"/>
      <c r="AK15" s="336"/>
      <c r="AL15" s="336"/>
      <c r="AM15" s="336"/>
      <c r="AN15" s="336"/>
      <c r="AO15" s="336"/>
      <c r="AP15" s="336"/>
      <c r="AQ15" s="336"/>
      <c r="AR15" s="336"/>
      <c r="AS15" s="336"/>
      <c r="AT15" s="336"/>
      <c r="AU15" s="336"/>
      <c r="AV15" s="336"/>
      <c r="AW15" s="336"/>
      <c r="AX15" s="336"/>
      <c r="AY15" s="336"/>
      <c r="AZ15" s="336"/>
      <c r="BA15" s="336"/>
      <c r="BB15" s="336"/>
      <c r="BC15" s="336"/>
      <c r="BD15" s="336"/>
      <c r="BE15" s="336"/>
      <c r="BF15" s="336"/>
      <c r="BG15" s="336"/>
      <c r="BH15" s="336"/>
      <c r="BI15" s="336"/>
      <c r="BJ15" s="336"/>
      <c r="BK15" s="336"/>
      <c r="IR15" s="318"/>
    </row>
    <row r="16" spans="1:252">
      <c r="C16" s="296"/>
      <c r="D16" s="335"/>
      <c r="E16" s="335"/>
      <c r="F16" s="335"/>
      <c r="G16" s="335"/>
      <c r="H16" s="335"/>
      <c r="I16" s="335"/>
      <c r="J16" s="335"/>
      <c r="K16" s="335"/>
      <c r="L16" s="335"/>
      <c r="M16" s="335"/>
      <c r="N16" s="335"/>
      <c r="O16" s="335"/>
      <c r="P16" s="335"/>
      <c r="Q16" s="335"/>
      <c r="R16" s="335"/>
      <c r="S16" s="335"/>
      <c r="T16" s="335"/>
      <c r="U16" s="335"/>
      <c r="V16" s="335"/>
      <c r="W16" s="335"/>
      <c r="X16" s="335"/>
      <c r="Y16" s="335"/>
      <c r="Z16" s="335"/>
      <c r="AA16" s="335"/>
      <c r="AB16" s="335"/>
      <c r="AC16" s="335"/>
      <c r="AD16" s="335"/>
      <c r="AE16" s="335"/>
      <c r="AF16" s="335"/>
      <c r="AG16" s="335"/>
      <c r="AH16" s="335"/>
      <c r="AI16" s="335"/>
      <c r="AJ16" s="335"/>
      <c r="AK16" s="335"/>
      <c r="AL16" s="335"/>
      <c r="AM16" s="335"/>
      <c r="AN16" s="335"/>
      <c r="AO16" s="335"/>
      <c r="AP16" s="335"/>
      <c r="AQ16" s="335"/>
      <c r="AR16" s="335"/>
      <c r="AS16" s="335"/>
      <c r="AT16" s="335"/>
      <c r="AU16" s="335"/>
      <c r="AV16" s="335"/>
      <c r="AW16" s="335"/>
      <c r="AX16" s="335"/>
      <c r="AY16" s="335"/>
      <c r="AZ16" s="335"/>
      <c r="BA16" s="335"/>
      <c r="BB16" s="335"/>
      <c r="BC16" s="335"/>
      <c r="BD16" s="335"/>
      <c r="BE16" s="335"/>
      <c r="BF16" s="335"/>
      <c r="BG16" s="335"/>
      <c r="BH16" s="335"/>
      <c r="BI16" s="335"/>
      <c r="BJ16" s="335"/>
      <c r="BK16" s="335"/>
      <c r="IR16" s="318"/>
    </row>
    <row r="17" spans="1:252">
      <c r="C17" s="296"/>
      <c r="D17" s="335"/>
      <c r="E17" s="335"/>
      <c r="F17" s="335"/>
      <c r="G17" s="335"/>
      <c r="H17" s="335"/>
      <c r="I17" s="335"/>
      <c r="J17" s="335"/>
      <c r="K17" s="335"/>
      <c r="L17" s="335"/>
      <c r="M17" s="335"/>
      <c r="N17" s="335"/>
      <c r="O17" s="335"/>
      <c r="P17" s="335"/>
      <c r="Q17" s="335"/>
      <c r="R17" s="335"/>
      <c r="S17" s="335"/>
      <c r="T17" s="335"/>
      <c r="U17" s="335"/>
      <c r="V17" s="335"/>
      <c r="W17" s="335"/>
      <c r="X17" s="335"/>
      <c r="Y17" s="335"/>
      <c r="Z17" s="335"/>
      <c r="AA17" s="335"/>
      <c r="AB17" s="335"/>
      <c r="AC17" s="335"/>
      <c r="AD17" s="335"/>
      <c r="AE17" s="335"/>
      <c r="AF17" s="335"/>
      <c r="AG17" s="335"/>
      <c r="AH17" s="335"/>
      <c r="AI17" s="335"/>
      <c r="AJ17" s="335"/>
      <c r="AK17" s="335"/>
      <c r="AL17" s="335"/>
      <c r="AM17" s="335"/>
      <c r="AN17" s="335"/>
      <c r="AO17" s="335"/>
      <c r="AP17" s="335"/>
      <c r="AQ17" s="335"/>
      <c r="AR17" s="335"/>
      <c r="AS17" s="335"/>
      <c r="AT17" s="335"/>
      <c r="AU17" s="335"/>
      <c r="AV17" s="335"/>
      <c r="AW17" s="335"/>
      <c r="AX17" s="335"/>
      <c r="AY17" s="335"/>
      <c r="AZ17" s="335"/>
      <c r="BA17" s="335"/>
      <c r="BB17" s="335"/>
      <c r="BC17" s="335"/>
      <c r="BD17" s="335"/>
      <c r="BE17" s="335"/>
      <c r="BF17" s="335"/>
      <c r="BG17" s="335"/>
      <c r="BH17" s="335"/>
      <c r="BI17" s="335"/>
      <c r="BJ17" s="335"/>
      <c r="BK17" s="335"/>
      <c r="IR17" s="318"/>
    </row>
    <row r="18" spans="1:252">
      <c r="B18" s="329"/>
      <c r="C18" s="325"/>
      <c r="D18" s="336"/>
      <c r="E18" s="336"/>
      <c r="F18" s="336"/>
      <c r="G18" s="336"/>
      <c r="H18" s="336"/>
      <c r="I18" s="336"/>
      <c r="J18" s="336"/>
      <c r="K18" s="336"/>
      <c r="L18" s="336"/>
      <c r="M18" s="336"/>
      <c r="N18" s="336"/>
      <c r="O18" s="336"/>
      <c r="P18" s="336"/>
      <c r="Q18" s="336"/>
      <c r="R18" s="336"/>
      <c r="S18" s="336"/>
      <c r="T18" s="336"/>
      <c r="U18" s="336"/>
      <c r="V18" s="336"/>
      <c r="W18" s="336"/>
      <c r="X18" s="336"/>
      <c r="Y18" s="336"/>
      <c r="Z18" s="336"/>
      <c r="AA18" s="336"/>
      <c r="AB18" s="336"/>
      <c r="AC18" s="336"/>
      <c r="AD18" s="336"/>
      <c r="AE18" s="336"/>
      <c r="AF18" s="336"/>
      <c r="AG18" s="336"/>
      <c r="AH18" s="336"/>
      <c r="AI18" s="336"/>
      <c r="AJ18" s="336"/>
      <c r="AK18" s="336"/>
      <c r="AL18" s="336"/>
      <c r="AM18" s="336"/>
      <c r="AN18" s="336"/>
      <c r="AO18" s="336"/>
      <c r="AP18" s="336"/>
      <c r="AQ18" s="336"/>
      <c r="AR18" s="336"/>
      <c r="AS18" s="336"/>
      <c r="AT18" s="336"/>
      <c r="AU18" s="336"/>
      <c r="AV18" s="336"/>
      <c r="AW18" s="336"/>
      <c r="AX18" s="336"/>
      <c r="AY18" s="336"/>
      <c r="AZ18" s="336"/>
      <c r="BA18" s="336"/>
      <c r="BB18" s="336"/>
      <c r="BC18" s="336"/>
      <c r="BD18" s="336"/>
      <c r="BE18" s="336"/>
      <c r="BF18" s="336"/>
      <c r="BG18" s="336"/>
      <c r="BH18" s="336"/>
      <c r="BI18" s="336"/>
      <c r="BJ18" s="336"/>
      <c r="BK18" s="336"/>
      <c r="IR18" s="318"/>
    </row>
    <row r="19" spans="1:252">
      <c r="C19" s="296"/>
      <c r="D19" s="335"/>
      <c r="E19" s="335"/>
      <c r="F19" s="335"/>
      <c r="G19" s="335"/>
      <c r="H19" s="335"/>
      <c r="I19" s="335"/>
      <c r="J19" s="335"/>
      <c r="K19" s="335"/>
      <c r="L19" s="335"/>
      <c r="M19" s="335"/>
      <c r="N19" s="335"/>
      <c r="O19" s="335"/>
      <c r="P19" s="335"/>
      <c r="Q19" s="335"/>
      <c r="R19" s="335"/>
      <c r="S19" s="335"/>
      <c r="T19" s="335"/>
      <c r="U19" s="335"/>
      <c r="V19" s="335"/>
      <c r="W19" s="335"/>
      <c r="X19" s="335"/>
      <c r="Y19" s="335"/>
      <c r="Z19" s="335"/>
      <c r="AA19" s="335"/>
      <c r="AB19" s="335"/>
      <c r="AC19" s="335"/>
      <c r="AD19" s="335"/>
      <c r="AE19" s="335"/>
      <c r="AF19" s="335"/>
      <c r="AG19" s="335"/>
      <c r="AH19" s="335"/>
      <c r="AI19" s="335"/>
      <c r="AJ19" s="335"/>
      <c r="AK19" s="335"/>
      <c r="AL19" s="335"/>
      <c r="AM19" s="335"/>
      <c r="AN19" s="335"/>
      <c r="AO19" s="335"/>
      <c r="AP19" s="335"/>
      <c r="AQ19" s="335"/>
      <c r="AR19" s="335"/>
      <c r="AS19" s="335"/>
      <c r="AT19" s="335"/>
      <c r="AU19" s="335"/>
      <c r="AV19" s="335"/>
      <c r="AW19" s="335"/>
      <c r="AX19" s="335"/>
      <c r="AY19" s="335"/>
      <c r="AZ19" s="335"/>
      <c r="BA19" s="335"/>
      <c r="BB19" s="335"/>
      <c r="BC19" s="335"/>
      <c r="BD19" s="335"/>
      <c r="BE19" s="335"/>
      <c r="BF19" s="335"/>
      <c r="BG19" s="335"/>
      <c r="BH19" s="335"/>
      <c r="BI19" s="335"/>
      <c r="BJ19" s="335"/>
      <c r="BK19" s="335"/>
      <c r="IR19" s="318"/>
    </row>
    <row r="20" spans="1:252" s="334" customFormat="1" ht="14.5">
      <c r="A20" s="331"/>
      <c r="B20" s="331"/>
      <c r="C20" s="296"/>
      <c r="D20" s="338"/>
      <c r="E20" s="338"/>
      <c r="F20" s="338"/>
      <c r="G20" s="338"/>
      <c r="H20" s="338"/>
      <c r="I20" s="338"/>
      <c r="J20" s="338"/>
      <c r="K20" s="338"/>
      <c r="L20" s="338"/>
      <c r="M20" s="338"/>
      <c r="N20" s="338"/>
      <c r="O20" s="338"/>
      <c r="P20" s="338"/>
      <c r="Q20" s="338"/>
      <c r="R20" s="338"/>
      <c r="S20" s="338"/>
      <c r="T20" s="338"/>
      <c r="U20" s="338"/>
      <c r="V20" s="338"/>
      <c r="W20" s="338"/>
      <c r="X20" s="338"/>
      <c r="Y20" s="338"/>
      <c r="Z20" s="338"/>
      <c r="AA20" s="338"/>
      <c r="AB20" s="338"/>
      <c r="AC20" s="338"/>
      <c r="AD20" s="338"/>
      <c r="AE20" s="338"/>
      <c r="AF20" s="338"/>
      <c r="AG20" s="338"/>
      <c r="AH20" s="338"/>
      <c r="AI20" s="338"/>
      <c r="AJ20" s="338"/>
      <c r="AK20" s="338"/>
      <c r="AL20" s="338"/>
      <c r="AM20" s="338"/>
      <c r="AN20" s="338"/>
      <c r="AO20" s="338"/>
      <c r="AP20" s="338"/>
      <c r="AQ20" s="338"/>
      <c r="AR20" s="338"/>
      <c r="AS20" s="338"/>
      <c r="AT20" s="338"/>
      <c r="AU20" s="338"/>
      <c r="AV20" s="338"/>
      <c r="AW20" s="338"/>
      <c r="AX20" s="338"/>
      <c r="AY20" s="338"/>
      <c r="AZ20" s="338"/>
      <c r="BA20" s="338"/>
      <c r="BB20" s="338"/>
      <c r="BC20" s="338"/>
      <c r="BD20" s="338"/>
      <c r="BE20" s="338"/>
      <c r="BF20" s="338"/>
      <c r="BG20" s="338"/>
      <c r="BH20" s="338"/>
      <c r="BI20" s="338"/>
      <c r="BJ20" s="338"/>
      <c r="BK20" s="338"/>
      <c r="BL20" s="331"/>
      <c r="BM20" s="331"/>
      <c r="BN20" s="331"/>
      <c r="BO20" s="331"/>
      <c r="BP20" s="331"/>
      <c r="BQ20" s="331"/>
      <c r="BR20" s="331"/>
      <c r="BS20" s="331"/>
      <c r="BT20" s="331"/>
      <c r="BU20" s="331"/>
      <c r="BV20" s="331"/>
      <c r="BW20" s="331"/>
      <c r="BX20" s="331"/>
      <c r="BY20" s="331"/>
      <c r="BZ20" s="331"/>
      <c r="CA20" s="331"/>
      <c r="CB20" s="331"/>
      <c r="CC20" s="331"/>
      <c r="CD20" s="331"/>
      <c r="CE20" s="331"/>
      <c r="CF20" s="331"/>
      <c r="CG20" s="331"/>
      <c r="CH20" s="331"/>
      <c r="CI20" s="331"/>
      <c r="CJ20" s="331"/>
      <c r="CK20" s="331"/>
      <c r="CL20" s="331"/>
      <c r="CM20" s="331"/>
      <c r="CN20" s="331"/>
      <c r="CO20" s="331"/>
      <c r="CP20" s="331"/>
      <c r="CQ20" s="331"/>
      <c r="CR20" s="331"/>
      <c r="CS20" s="331"/>
      <c r="CT20" s="331"/>
      <c r="CU20" s="331"/>
      <c r="CV20" s="331"/>
      <c r="CW20" s="331"/>
      <c r="CX20" s="331"/>
      <c r="CY20" s="331"/>
      <c r="CZ20" s="331"/>
      <c r="DA20" s="331"/>
      <c r="DB20" s="331"/>
      <c r="DC20" s="331"/>
      <c r="DD20" s="331"/>
      <c r="DE20" s="331"/>
      <c r="DF20" s="331"/>
      <c r="DG20" s="331"/>
      <c r="DH20" s="331"/>
      <c r="DI20" s="331"/>
      <c r="DJ20" s="331"/>
      <c r="DK20" s="331"/>
      <c r="DL20" s="331"/>
      <c r="DM20" s="331"/>
      <c r="DN20" s="331"/>
      <c r="DO20" s="331"/>
      <c r="DP20" s="331"/>
      <c r="DQ20" s="331"/>
      <c r="DR20" s="331"/>
      <c r="DS20" s="331"/>
      <c r="DT20" s="331"/>
      <c r="DU20" s="331"/>
      <c r="DV20" s="331"/>
      <c r="DW20" s="331"/>
      <c r="DX20" s="331"/>
      <c r="DY20" s="331"/>
      <c r="DZ20" s="331"/>
      <c r="EA20" s="331"/>
      <c r="EB20" s="331"/>
      <c r="EC20" s="331"/>
      <c r="ED20" s="331"/>
      <c r="EE20" s="331"/>
      <c r="EF20" s="331"/>
      <c r="EG20" s="331"/>
      <c r="EH20" s="331"/>
      <c r="EI20" s="331"/>
      <c r="EJ20" s="331"/>
      <c r="EK20" s="331"/>
      <c r="EL20" s="331"/>
      <c r="EM20" s="331"/>
      <c r="EN20" s="331"/>
      <c r="EO20" s="331"/>
      <c r="EP20" s="331"/>
      <c r="EQ20" s="331"/>
      <c r="ER20" s="331"/>
      <c r="ES20" s="331"/>
      <c r="ET20" s="331"/>
      <c r="EU20" s="331"/>
      <c r="EV20" s="331"/>
      <c r="EW20" s="331"/>
      <c r="EX20" s="331"/>
      <c r="EY20" s="331"/>
      <c r="EZ20" s="331"/>
      <c r="FA20" s="331"/>
      <c r="FB20" s="331"/>
      <c r="FC20" s="331"/>
      <c r="FD20" s="331"/>
      <c r="FE20" s="331"/>
      <c r="FF20" s="331"/>
      <c r="FG20" s="331"/>
      <c r="FH20" s="331"/>
      <c r="FI20" s="331"/>
      <c r="FJ20" s="331"/>
      <c r="FK20" s="331"/>
      <c r="FL20" s="331"/>
      <c r="FM20" s="331"/>
      <c r="FN20" s="331"/>
      <c r="FO20" s="331"/>
      <c r="FP20" s="331"/>
      <c r="FQ20" s="331"/>
      <c r="FR20" s="331"/>
      <c r="FS20" s="331"/>
      <c r="FT20" s="331"/>
      <c r="FU20" s="331"/>
      <c r="FV20" s="331"/>
      <c r="FW20" s="331"/>
      <c r="FX20" s="331"/>
      <c r="FY20" s="331"/>
      <c r="FZ20" s="331"/>
      <c r="GA20" s="331"/>
      <c r="GB20" s="331"/>
      <c r="GC20" s="331"/>
      <c r="GD20" s="331"/>
      <c r="GE20" s="331"/>
      <c r="GF20" s="331"/>
      <c r="GG20" s="331"/>
      <c r="GH20" s="331"/>
      <c r="GI20" s="331"/>
      <c r="GJ20" s="331"/>
      <c r="GK20" s="331"/>
      <c r="GL20" s="331"/>
      <c r="GM20" s="331"/>
      <c r="GN20" s="331"/>
      <c r="GO20" s="331"/>
      <c r="GP20" s="331"/>
      <c r="GQ20" s="331"/>
      <c r="GR20" s="331"/>
      <c r="GS20" s="331"/>
      <c r="GT20" s="331"/>
      <c r="GU20" s="331"/>
      <c r="GV20" s="331"/>
      <c r="GW20" s="331"/>
      <c r="GX20" s="331"/>
      <c r="GY20" s="331"/>
      <c r="GZ20" s="331"/>
      <c r="HA20" s="331"/>
      <c r="HB20" s="331"/>
      <c r="HC20" s="331"/>
      <c r="HD20" s="331"/>
      <c r="HE20" s="331"/>
      <c r="HF20" s="331"/>
      <c r="HG20" s="331"/>
      <c r="HH20" s="331"/>
      <c r="HI20" s="331"/>
      <c r="HJ20" s="331"/>
      <c r="HK20" s="331"/>
      <c r="HL20" s="331"/>
      <c r="HM20" s="331"/>
      <c r="HN20" s="331"/>
      <c r="HO20" s="331"/>
      <c r="HP20" s="331"/>
      <c r="HQ20" s="331"/>
      <c r="HR20" s="331"/>
      <c r="HS20" s="331"/>
      <c r="HT20" s="331"/>
      <c r="HU20" s="331"/>
      <c r="HV20" s="331"/>
      <c r="HW20" s="331"/>
      <c r="HX20" s="331"/>
      <c r="HY20" s="331"/>
      <c r="HZ20" s="331"/>
      <c r="IA20" s="331"/>
      <c r="IB20" s="331"/>
      <c r="IC20" s="331"/>
      <c r="ID20" s="331"/>
      <c r="IE20" s="331"/>
      <c r="IF20" s="331"/>
      <c r="IG20" s="331"/>
      <c r="IH20" s="331"/>
      <c r="II20" s="331"/>
      <c r="IJ20" s="331"/>
      <c r="IK20" s="331"/>
      <c r="IL20" s="331"/>
      <c r="IM20" s="331"/>
      <c r="IN20" s="331"/>
      <c r="IO20" s="331"/>
      <c r="IP20" s="331"/>
      <c r="IQ20" s="331"/>
      <c r="IR20" s="331"/>
    </row>
    <row r="21" spans="1:252" ht="14.5">
      <c r="A21" s="332"/>
      <c r="B21" s="332"/>
      <c r="C21" s="296"/>
      <c r="D21" s="333"/>
      <c r="E21" s="333"/>
      <c r="F21" s="333"/>
      <c r="G21" s="333"/>
      <c r="H21" s="333"/>
      <c r="I21" s="333"/>
      <c r="J21" s="333"/>
      <c r="K21" s="333"/>
      <c r="L21" s="333"/>
      <c r="M21" s="333"/>
      <c r="N21" s="333"/>
      <c r="O21" s="333"/>
      <c r="P21" s="333"/>
      <c r="Q21" s="333"/>
      <c r="R21" s="333"/>
      <c r="S21" s="333"/>
      <c r="T21" s="333"/>
      <c r="U21" s="333"/>
      <c r="V21" s="333"/>
      <c r="W21" s="333"/>
      <c r="X21" s="333"/>
      <c r="Y21" s="333"/>
      <c r="Z21" s="333"/>
      <c r="AA21" s="333"/>
      <c r="AB21" s="333"/>
      <c r="AC21" s="333"/>
      <c r="AD21" s="333"/>
      <c r="AE21" s="333"/>
      <c r="AF21" s="333"/>
      <c r="AG21" s="333"/>
      <c r="AH21" s="333"/>
      <c r="AI21" s="333"/>
      <c r="AJ21" s="333"/>
      <c r="AK21" s="333"/>
      <c r="AL21" s="333"/>
      <c r="AM21" s="333"/>
      <c r="AN21" s="333"/>
      <c r="AO21" s="333"/>
      <c r="AP21" s="333"/>
      <c r="AQ21" s="333"/>
      <c r="AR21" s="333"/>
      <c r="AS21" s="333"/>
      <c r="AT21" s="333"/>
      <c r="AU21" s="333"/>
      <c r="AV21" s="333"/>
      <c r="AW21" s="333"/>
      <c r="AX21" s="333"/>
      <c r="AY21" s="333"/>
      <c r="AZ21" s="333"/>
      <c r="BA21" s="333"/>
      <c r="BB21" s="333"/>
      <c r="BC21" s="333"/>
      <c r="BD21" s="333"/>
      <c r="BE21" s="333"/>
      <c r="BF21" s="333"/>
      <c r="BG21" s="333"/>
      <c r="BH21" s="333"/>
      <c r="BI21" s="333"/>
      <c r="BJ21" s="333"/>
      <c r="BK21" s="333"/>
      <c r="BL21" s="332"/>
      <c r="BM21" s="332"/>
      <c r="BN21" s="332"/>
      <c r="BO21" s="332"/>
      <c r="BP21" s="332"/>
      <c r="BQ21" s="332"/>
      <c r="BR21" s="332"/>
      <c r="BS21" s="332"/>
      <c r="BT21" s="332"/>
      <c r="BU21" s="332"/>
      <c r="BV21" s="332"/>
      <c r="BW21" s="332"/>
      <c r="BX21" s="332"/>
      <c r="BY21" s="332"/>
      <c r="BZ21" s="332"/>
      <c r="CA21" s="332"/>
      <c r="CB21" s="332"/>
      <c r="CC21" s="332"/>
      <c r="CD21" s="332"/>
      <c r="CE21" s="332"/>
      <c r="CF21" s="332"/>
      <c r="CG21" s="332"/>
      <c r="CH21" s="332"/>
      <c r="CI21" s="332"/>
      <c r="CJ21" s="332"/>
      <c r="CK21" s="332"/>
      <c r="CL21" s="332"/>
      <c r="CM21" s="332"/>
      <c r="CN21" s="332"/>
      <c r="CO21" s="332"/>
      <c r="CP21" s="332"/>
      <c r="CQ21" s="332"/>
      <c r="CR21" s="332"/>
      <c r="CS21" s="332"/>
      <c r="CT21" s="332"/>
      <c r="CU21" s="332"/>
      <c r="CV21" s="332"/>
      <c r="CW21" s="332"/>
      <c r="CX21" s="332"/>
      <c r="CY21" s="332"/>
      <c r="CZ21" s="332"/>
      <c r="DA21" s="332"/>
      <c r="DB21" s="332"/>
      <c r="DC21" s="332"/>
      <c r="DD21" s="332"/>
      <c r="DE21" s="332"/>
      <c r="DF21" s="332"/>
      <c r="DG21" s="332"/>
      <c r="DH21" s="332"/>
      <c r="DI21" s="332"/>
      <c r="DJ21" s="332"/>
      <c r="DK21" s="332"/>
      <c r="DL21" s="332"/>
      <c r="DM21" s="332"/>
      <c r="DN21" s="332"/>
      <c r="DO21" s="332"/>
      <c r="DP21" s="332"/>
      <c r="DQ21" s="332"/>
      <c r="DR21" s="332"/>
      <c r="DS21" s="332"/>
      <c r="DT21" s="332"/>
      <c r="DU21" s="332"/>
      <c r="DV21" s="332"/>
      <c r="DW21" s="332"/>
      <c r="DX21" s="332"/>
      <c r="DY21" s="332"/>
      <c r="DZ21" s="332"/>
      <c r="EA21" s="332"/>
      <c r="EB21" s="332"/>
      <c r="EC21" s="332"/>
      <c r="ED21" s="332"/>
      <c r="EE21" s="332"/>
      <c r="EF21" s="332"/>
      <c r="EG21" s="332"/>
      <c r="EH21" s="332"/>
      <c r="EI21" s="332"/>
      <c r="EJ21" s="332"/>
      <c r="EK21" s="332"/>
      <c r="EL21" s="332"/>
      <c r="EM21" s="332"/>
      <c r="EN21" s="332"/>
      <c r="EO21" s="332"/>
      <c r="EP21" s="332"/>
      <c r="EQ21" s="332"/>
      <c r="ER21" s="332"/>
      <c r="ES21" s="332"/>
      <c r="ET21" s="332"/>
      <c r="EU21" s="332"/>
      <c r="EV21" s="332"/>
      <c r="EW21" s="332"/>
      <c r="EX21" s="332"/>
      <c r="EY21" s="332"/>
      <c r="EZ21" s="332"/>
      <c r="FA21" s="332"/>
      <c r="FB21" s="332"/>
      <c r="FC21" s="332"/>
      <c r="FD21" s="332"/>
      <c r="FE21" s="332"/>
      <c r="FF21" s="332"/>
      <c r="FG21" s="332"/>
      <c r="FH21" s="332"/>
      <c r="FI21" s="332"/>
      <c r="FJ21" s="332"/>
      <c r="FK21" s="332"/>
      <c r="FL21" s="332"/>
      <c r="FM21" s="332"/>
      <c r="FN21" s="332"/>
      <c r="FO21" s="332"/>
      <c r="FP21" s="332"/>
      <c r="FQ21" s="332"/>
      <c r="FR21" s="332"/>
      <c r="FS21" s="332"/>
      <c r="FT21" s="332"/>
      <c r="FU21" s="332"/>
      <c r="FV21" s="332"/>
      <c r="FW21" s="332"/>
      <c r="FX21" s="332"/>
      <c r="FY21" s="332"/>
      <c r="FZ21" s="332"/>
      <c r="GA21" s="332"/>
      <c r="GB21" s="332"/>
      <c r="GC21" s="332"/>
      <c r="GD21" s="332"/>
      <c r="GE21" s="332"/>
      <c r="GF21" s="332"/>
      <c r="GG21" s="332"/>
      <c r="GH21" s="332"/>
      <c r="GI21" s="332"/>
      <c r="GJ21" s="332"/>
      <c r="GK21" s="332"/>
      <c r="GL21" s="332"/>
      <c r="GM21" s="332"/>
      <c r="GN21" s="332"/>
      <c r="GO21" s="332"/>
      <c r="GP21" s="332"/>
      <c r="GQ21" s="332"/>
      <c r="GR21" s="332"/>
      <c r="GS21" s="332"/>
      <c r="GT21" s="332"/>
      <c r="GU21" s="332"/>
      <c r="GV21" s="332"/>
      <c r="GW21" s="332"/>
      <c r="GX21" s="332"/>
      <c r="GY21" s="332"/>
      <c r="GZ21" s="332"/>
      <c r="HA21" s="332"/>
      <c r="HB21" s="332"/>
      <c r="HC21" s="332"/>
      <c r="HD21" s="332"/>
      <c r="HE21" s="332"/>
      <c r="HF21" s="332"/>
      <c r="HG21" s="332"/>
      <c r="HH21" s="332"/>
      <c r="HI21" s="332"/>
      <c r="HJ21" s="332"/>
      <c r="HK21" s="332"/>
      <c r="HL21" s="332"/>
      <c r="HM21" s="332"/>
      <c r="HN21" s="332"/>
      <c r="HO21" s="332"/>
      <c r="HP21" s="332"/>
      <c r="HQ21" s="332"/>
      <c r="HR21" s="332"/>
      <c r="HS21" s="332"/>
      <c r="HT21" s="332"/>
      <c r="HU21" s="332"/>
      <c r="HV21" s="332"/>
      <c r="HW21" s="332"/>
      <c r="HX21" s="332"/>
      <c r="HY21" s="332"/>
      <c r="HZ21" s="332"/>
      <c r="IA21" s="332"/>
      <c r="IB21" s="332"/>
      <c r="IC21" s="332"/>
      <c r="ID21" s="332"/>
      <c r="IE21" s="332"/>
      <c r="IF21" s="332"/>
      <c r="IG21" s="332"/>
      <c r="IH21" s="332"/>
      <c r="II21" s="332"/>
      <c r="IJ21" s="332"/>
      <c r="IK21" s="332"/>
      <c r="IL21" s="332"/>
      <c r="IM21" s="332"/>
      <c r="IN21" s="332"/>
      <c r="IO21" s="332"/>
      <c r="IP21" s="332"/>
      <c r="IQ21" s="332"/>
      <c r="IR21" s="332"/>
    </row>
    <row r="22" spans="1:252">
      <c r="C22" s="296"/>
      <c r="D22" s="335"/>
      <c r="E22" s="335"/>
      <c r="F22" s="335"/>
      <c r="G22" s="335"/>
      <c r="H22" s="335"/>
      <c r="I22" s="335"/>
      <c r="J22" s="335"/>
      <c r="K22" s="335"/>
      <c r="L22" s="335"/>
      <c r="M22" s="335"/>
      <c r="N22" s="335"/>
      <c r="O22" s="335"/>
      <c r="P22" s="335"/>
      <c r="Q22" s="335"/>
      <c r="R22" s="335"/>
      <c r="S22" s="335"/>
      <c r="T22" s="335"/>
      <c r="U22" s="335"/>
      <c r="V22" s="335"/>
      <c r="W22" s="335"/>
      <c r="X22" s="335"/>
      <c r="Y22" s="335"/>
      <c r="Z22" s="335"/>
      <c r="AA22" s="335"/>
      <c r="AB22" s="335"/>
      <c r="AC22" s="335"/>
      <c r="AD22" s="335"/>
      <c r="AE22" s="335"/>
      <c r="AF22" s="335"/>
      <c r="AG22" s="335"/>
      <c r="AH22" s="335"/>
      <c r="AI22" s="335"/>
      <c r="AJ22" s="335"/>
      <c r="AK22" s="335"/>
      <c r="AL22" s="335"/>
      <c r="AM22" s="335"/>
      <c r="AN22" s="335"/>
      <c r="AO22" s="335"/>
      <c r="AP22" s="335"/>
      <c r="AQ22" s="335"/>
      <c r="AR22" s="335"/>
      <c r="AS22" s="335"/>
      <c r="AT22" s="335"/>
      <c r="AU22" s="335"/>
      <c r="AV22" s="335"/>
      <c r="AW22" s="335"/>
      <c r="AX22" s="335"/>
      <c r="AY22" s="335"/>
      <c r="AZ22" s="335"/>
      <c r="BA22" s="335"/>
      <c r="BB22" s="335"/>
      <c r="BC22" s="335"/>
      <c r="BD22" s="335"/>
      <c r="BE22" s="335"/>
      <c r="BF22" s="335"/>
      <c r="BG22" s="335"/>
      <c r="BH22" s="335"/>
      <c r="BI22" s="335"/>
      <c r="BJ22" s="335"/>
      <c r="BK22" s="335"/>
      <c r="IR22" s="318"/>
    </row>
    <row r="23" spans="1:252">
      <c r="C23" s="296"/>
      <c r="D23" s="335"/>
      <c r="E23" s="335"/>
      <c r="F23" s="335"/>
      <c r="G23" s="335"/>
      <c r="H23" s="335"/>
      <c r="I23" s="335"/>
      <c r="J23" s="335"/>
      <c r="K23" s="335"/>
      <c r="L23" s="335"/>
      <c r="M23" s="335"/>
      <c r="N23" s="335"/>
      <c r="O23" s="335"/>
      <c r="P23" s="335"/>
      <c r="Q23" s="335"/>
      <c r="R23" s="335"/>
      <c r="S23" s="335"/>
      <c r="T23" s="335"/>
      <c r="U23" s="335"/>
      <c r="V23" s="335"/>
      <c r="W23" s="335"/>
      <c r="X23" s="335"/>
      <c r="Y23" s="335"/>
      <c r="Z23" s="335"/>
      <c r="AA23" s="335"/>
      <c r="AB23" s="335"/>
      <c r="AC23" s="335"/>
      <c r="AD23" s="335"/>
      <c r="AE23" s="335"/>
      <c r="AF23" s="335"/>
      <c r="AG23" s="335"/>
      <c r="AH23" s="335"/>
      <c r="AI23" s="335"/>
      <c r="AJ23" s="335"/>
      <c r="AK23" s="335"/>
      <c r="AL23" s="335"/>
      <c r="AM23" s="335"/>
      <c r="AN23" s="335"/>
      <c r="AO23" s="335"/>
      <c r="AP23" s="335"/>
      <c r="AQ23" s="335"/>
      <c r="AR23" s="335"/>
      <c r="AS23" s="335"/>
      <c r="AT23" s="335"/>
      <c r="AU23" s="335"/>
      <c r="AV23" s="335"/>
      <c r="AW23" s="335"/>
      <c r="AX23" s="335"/>
      <c r="AY23" s="335"/>
      <c r="AZ23" s="335"/>
      <c r="BA23" s="335"/>
      <c r="BB23" s="335"/>
      <c r="BC23" s="335"/>
      <c r="BD23" s="335"/>
      <c r="BE23" s="335"/>
      <c r="BF23" s="335"/>
      <c r="BG23" s="335"/>
      <c r="BH23" s="335"/>
      <c r="BI23" s="335"/>
      <c r="BJ23" s="335"/>
      <c r="BK23" s="335"/>
      <c r="IR23" s="318"/>
    </row>
    <row r="24" spans="1:252">
      <c r="C24" s="296"/>
      <c r="D24" s="335"/>
      <c r="E24" s="335"/>
      <c r="F24" s="335"/>
      <c r="G24" s="335"/>
      <c r="H24" s="335"/>
      <c r="I24" s="335"/>
      <c r="J24" s="335"/>
      <c r="K24" s="335"/>
      <c r="L24" s="335"/>
      <c r="M24" s="335"/>
      <c r="N24" s="335"/>
      <c r="O24" s="335"/>
      <c r="P24" s="335"/>
      <c r="Q24" s="335"/>
      <c r="R24" s="335"/>
      <c r="S24" s="335"/>
      <c r="T24" s="335"/>
      <c r="U24" s="335"/>
      <c r="V24" s="335"/>
      <c r="W24" s="335"/>
      <c r="X24" s="335"/>
      <c r="Y24" s="335"/>
      <c r="Z24" s="335"/>
      <c r="AA24" s="335"/>
      <c r="AB24" s="335"/>
      <c r="AC24" s="335"/>
      <c r="AD24" s="335"/>
      <c r="AE24" s="335"/>
      <c r="AF24" s="335"/>
      <c r="AG24" s="335"/>
      <c r="AH24" s="335"/>
      <c r="AI24" s="335"/>
      <c r="AJ24" s="335"/>
      <c r="AK24" s="335"/>
      <c r="AL24" s="335"/>
      <c r="AM24" s="335"/>
      <c r="AN24" s="335"/>
      <c r="AO24" s="335"/>
      <c r="AP24" s="335"/>
      <c r="AQ24" s="335"/>
      <c r="AR24" s="335"/>
      <c r="AS24" s="335"/>
      <c r="AT24" s="335"/>
      <c r="AU24" s="335"/>
      <c r="AV24" s="335"/>
      <c r="AW24" s="335"/>
      <c r="AX24" s="335"/>
      <c r="AY24" s="335"/>
      <c r="AZ24" s="335"/>
      <c r="BA24" s="335"/>
      <c r="BB24" s="335"/>
      <c r="BC24" s="335"/>
      <c r="BD24" s="335"/>
      <c r="BE24" s="335"/>
      <c r="BF24" s="335"/>
      <c r="BG24" s="335"/>
      <c r="BH24" s="335"/>
      <c r="BI24" s="335"/>
      <c r="BJ24" s="335"/>
      <c r="BK24" s="335"/>
      <c r="IR24" s="318"/>
    </row>
    <row r="25" spans="1:252" s="337" customFormat="1">
      <c r="A25" s="318"/>
      <c r="B25" s="318"/>
      <c r="C25" s="296"/>
      <c r="D25" s="335"/>
      <c r="E25" s="335"/>
      <c r="F25" s="335"/>
      <c r="G25" s="335"/>
      <c r="H25" s="335"/>
      <c r="I25" s="335"/>
      <c r="J25" s="335"/>
      <c r="K25" s="335"/>
      <c r="L25" s="335"/>
      <c r="M25" s="335"/>
      <c r="N25" s="335"/>
      <c r="O25" s="335"/>
      <c r="P25" s="335"/>
      <c r="Q25" s="335"/>
      <c r="R25" s="335"/>
      <c r="S25" s="335"/>
      <c r="T25" s="335"/>
      <c r="U25" s="335"/>
      <c r="V25" s="335"/>
      <c r="W25" s="335"/>
      <c r="X25" s="335"/>
      <c r="Y25" s="335"/>
      <c r="Z25" s="335"/>
      <c r="AA25" s="335"/>
      <c r="AB25" s="335"/>
      <c r="AC25" s="335"/>
      <c r="AD25" s="335"/>
      <c r="AE25" s="335"/>
      <c r="AF25" s="335"/>
      <c r="AG25" s="335"/>
      <c r="AH25" s="335"/>
      <c r="AI25" s="335"/>
      <c r="AJ25" s="335"/>
      <c r="AK25" s="335"/>
      <c r="AL25" s="335"/>
      <c r="AM25" s="335"/>
      <c r="AN25" s="335"/>
      <c r="AO25" s="335"/>
      <c r="AP25" s="335"/>
      <c r="AQ25" s="335"/>
      <c r="AR25" s="335"/>
      <c r="AS25" s="335"/>
      <c r="AT25" s="335"/>
      <c r="AU25" s="335"/>
      <c r="AV25" s="335"/>
      <c r="AW25" s="335"/>
      <c r="AX25" s="335"/>
      <c r="AY25" s="335"/>
      <c r="AZ25" s="335"/>
      <c r="BA25" s="335"/>
      <c r="BB25" s="335"/>
      <c r="BC25" s="335"/>
      <c r="BD25" s="335"/>
      <c r="BE25" s="335"/>
      <c r="BF25" s="335"/>
      <c r="BG25" s="335"/>
      <c r="BH25" s="335"/>
      <c r="BI25" s="335"/>
      <c r="BJ25" s="335"/>
      <c r="BK25" s="335"/>
      <c r="BL25" s="318"/>
      <c r="BM25" s="318"/>
      <c r="BN25" s="318"/>
      <c r="BO25" s="318"/>
      <c r="BP25" s="318"/>
      <c r="BQ25" s="318"/>
      <c r="BR25" s="318"/>
      <c r="BS25" s="318"/>
      <c r="BT25" s="318"/>
      <c r="BU25" s="318"/>
      <c r="BV25" s="318"/>
      <c r="BW25" s="318"/>
      <c r="BX25" s="318"/>
      <c r="BY25" s="318"/>
      <c r="BZ25" s="318"/>
      <c r="CA25" s="318"/>
      <c r="CB25" s="318"/>
      <c r="CC25" s="318"/>
      <c r="CD25" s="318"/>
      <c r="CE25" s="318"/>
      <c r="CF25" s="318"/>
      <c r="CG25" s="318"/>
      <c r="CH25" s="318"/>
      <c r="CI25" s="318"/>
      <c r="CJ25" s="318"/>
      <c r="CK25" s="318"/>
      <c r="CL25" s="318"/>
      <c r="CM25" s="318"/>
      <c r="CN25" s="318"/>
      <c r="CO25" s="318"/>
      <c r="CP25" s="318"/>
      <c r="CQ25" s="318"/>
      <c r="CR25" s="318"/>
      <c r="CS25" s="318"/>
      <c r="CT25" s="318"/>
      <c r="CU25" s="318"/>
      <c r="CV25" s="318"/>
      <c r="CW25" s="318"/>
      <c r="CX25" s="318"/>
      <c r="CY25" s="318"/>
      <c r="CZ25" s="318"/>
      <c r="DA25" s="318"/>
      <c r="DB25" s="318"/>
      <c r="DC25" s="318"/>
      <c r="DD25" s="318"/>
      <c r="DE25" s="318"/>
      <c r="DF25" s="318"/>
      <c r="DG25" s="318"/>
      <c r="DH25" s="318"/>
      <c r="DI25" s="318"/>
      <c r="DJ25" s="318"/>
      <c r="DK25" s="318"/>
      <c r="DL25" s="318"/>
      <c r="DM25" s="318"/>
      <c r="DN25" s="318"/>
      <c r="DO25" s="318"/>
      <c r="DP25" s="318"/>
      <c r="DQ25" s="318"/>
      <c r="DR25" s="318"/>
      <c r="DS25" s="318"/>
      <c r="DT25" s="318"/>
      <c r="DU25" s="318"/>
      <c r="DV25" s="318"/>
      <c r="DW25" s="318"/>
      <c r="DX25" s="318"/>
      <c r="DY25" s="318"/>
      <c r="DZ25" s="318"/>
      <c r="EA25" s="318"/>
      <c r="EB25" s="318"/>
      <c r="EC25" s="318"/>
      <c r="ED25" s="318"/>
      <c r="EE25" s="318"/>
      <c r="EF25" s="318"/>
      <c r="EG25" s="318"/>
      <c r="EH25" s="318"/>
      <c r="EI25" s="318"/>
      <c r="EJ25" s="318"/>
      <c r="EK25" s="318"/>
      <c r="EL25" s="318"/>
      <c r="EM25" s="318"/>
      <c r="EN25" s="318"/>
      <c r="EO25" s="318"/>
      <c r="EP25" s="318"/>
      <c r="EQ25" s="318"/>
      <c r="ER25" s="318"/>
      <c r="ES25" s="318"/>
      <c r="ET25" s="318"/>
      <c r="EU25" s="318"/>
      <c r="EV25" s="318"/>
      <c r="EW25" s="318"/>
      <c r="EX25" s="318"/>
      <c r="EY25" s="318"/>
      <c r="EZ25" s="318"/>
      <c r="FA25" s="318"/>
      <c r="FB25" s="318"/>
      <c r="FC25" s="318"/>
      <c r="FD25" s="318"/>
      <c r="FE25" s="318"/>
      <c r="FF25" s="318"/>
      <c r="FG25" s="318"/>
      <c r="FH25" s="318"/>
      <c r="FI25" s="318"/>
      <c r="FJ25" s="318"/>
      <c r="FK25" s="318"/>
      <c r="FL25" s="318"/>
      <c r="FM25" s="318"/>
      <c r="FN25" s="318"/>
      <c r="FO25" s="318"/>
      <c r="FP25" s="318"/>
      <c r="FQ25" s="318"/>
      <c r="FR25" s="318"/>
      <c r="FS25" s="318"/>
      <c r="FT25" s="318"/>
      <c r="FU25" s="318"/>
      <c r="FV25" s="318"/>
      <c r="FW25" s="318"/>
      <c r="FX25" s="318"/>
      <c r="FY25" s="318"/>
      <c r="FZ25" s="318"/>
      <c r="GA25" s="318"/>
      <c r="GB25" s="318"/>
      <c r="GC25" s="318"/>
      <c r="GD25" s="318"/>
      <c r="GE25" s="318"/>
      <c r="GF25" s="318"/>
      <c r="GG25" s="318"/>
      <c r="GH25" s="318"/>
      <c r="GI25" s="318"/>
      <c r="GJ25" s="318"/>
      <c r="GK25" s="318"/>
      <c r="GL25" s="318"/>
      <c r="GM25" s="318"/>
      <c r="GN25" s="318"/>
      <c r="GO25" s="318"/>
      <c r="GP25" s="318"/>
      <c r="GQ25" s="318"/>
      <c r="GR25" s="318"/>
      <c r="GS25" s="318"/>
      <c r="GT25" s="318"/>
      <c r="GU25" s="318"/>
      <c r="GV25" s="318"/>
      <c r="GW25" s="318"/>
      <c r="GX25" s="318"/>
      <c r="GY25" s="318"/>
      <c r="GZ25" s="318"/>
      <c r="HA25" s="318"/>
      <c r="HB25" s="318"/>
      <c r="HC25" s="318"/>
      <c r="HD25" s="318"/>
      <c r="HE25" s="318"/>
      <c r="HF25" s="318"/>
      <c r="HG25" s="318"/>
      <c r="HH25" s="318"/>
      <c r="HI25" s="318"/>
      <c r="HJ25" s="318"/>
      <c r="HK25" s="318"/>
      <c r="HL25" s="318"/>
      <c r="HM25" s="318"/>
      <c r="HN25" s="318"/>
      <c r="HO25" s="318"/>
      <c r="HP25" s="318"/>
      <c r="HQ25" s="318"/>
      <c r="HR25" s="318"/>
      <c r="HS25" s="318"/>
      <c r="HT25" s="318"/>
      <c r="HU25" s="318"/>
      <c r="HV25" s="318"/>
      <c r="HW25" s="318"/>
      <c r="HX25" s="318"/>
      <c r="HY25" s="318"/>
      <c r="HZ25" s="318"/>
      <c r="IA25" s="318"/>
      <c r="IB25" s="318"/>
      <c r="IC25" s="318"/>
      <c r="ID25" s="318"/>
      <c r="IE25" s="318"/>
      <c r="IF25" s="318"/>
      <c r="IG25" s="318"/>
      <c r="IH25" s="318"/>
      <c r="II25" s="318"/>
      <c r="IJ25" s="318"/>
      <c r="IK25" s="318"/>
      <c r="IL25" s="318"/>
      <c r="IM25" s="318"/>
      <c r="IN25" s="318"/>
      <c r="IO25" s="318"/>
      <c r="IP25" s="318"/>
      <c r="IQ25" s="318"/>
      <c r="IR25" s="318"/>
    </row>
    <row r="26" spans="1:252">
      <c r="C26" s="296"/>
      <c r="D26" s="335"/>
      <c r="E26" s="335"/>
      <c r="F26" s="335"/>
      <c r="G26" s="335"/>
      <c r="H26" s="335"/>
      <c r="I26" s="335"/>
      <c r="J26" s="335"/>
      <c r="K26" s="335"/>
      <c r="L26" s="335"/>
      <c r="M26" s="335"/>
      <c r="N26" s="335"/>
      <c r="O26" s="335"/>
      <c r="P26" s="335"/>
      <c r="Q26" s="335"/>
      <c r="R26" s="335"/>
      <c r="S26" s="335"/>
      <c r="T26" s="335"/>
      <c r="U26" s="335"/>
      <c r="V26" s="335"/>
      <c r="W26" s="335"/>
      <c r="X26" s="335"/>
      <c r="Y26" s="335"/>
      <c r="Z26" s="335"/>
      <c r="AA26" s="335"/>
      <c r="AB26" s="335"/>
      <c r="AC26" s="335"/>
      <c r="AD26" s="335"/>
      <c r="AE26" s="335"/>
      <c r="AF26" s="335"/>
      <c r="AG26" s="335"/>
      <c r="AH26" s="335"/>
      <c r="AI26" s="335"/>
      <c r="AJ26" s="335"/>
      <c r="AK26" s="335"/>
      <c r="AL26" s="335"/>
      <c r="AM26" s="335"/>
      <c r="AN26" s="335"/>
      <c r="AO26" s="335"/>
      <c r="AP26" s="335"/>
      <c r="AQ26" s="335"/>
      <c r="AR26" s="335"/>
      <c r="AS26" s="335"/>
      <c r="AT26" s="335"/>
      <c r="AU26" s="335"/>
      <c r="AV26" s="335"/>
      <c r="AW26" s="335"/>
      <c r="AX26" s="335"/>
      <c r="AY26" s="335"/>
      <c r="AZ26" s="335"/>
      <c r="BA26" s="335"/>
      <c r="BB26" s="335"/>
      <c r="BC26" s="335"/>
      <c r="BD26" s="335"/>
      <c r="BE26" s="335"/>
      <c r="BF26" s="335"/>
      <c r="BG26" s="335"/>
      <c r="BH26" s="335"/>
      <c r="BI26" s="335"/>
      <c r="BJ26" s="335"/>
      <c r="BK26" s="335"/>
      <c r="BS26" s="329"/>
      <c r="BT26" s="329"/>
      <c r="BU26" s="329"/>
      <c r="BV26" s="329"/>
      <c r="BW26" s="329"/>
      <c r="BX26" s="329"/>
      <c r="BY26" s="329"/>
      <c r="BZ26" s="329"/>
      <c r="CA26" s="329"/>
      <c r="CB26" s="329"/>
      <c r="CC26" s="329"/>
      <c r="CD26" s="329"/>
      <c r="CE26" s="329"/>
      <c r="CF26" s="329"/>
      <c r="CG26" s="329"/>
      <c r="CH26" s="329"/>
      <c r="CI26" s="329"/>
      <c r="CJ26" s="329"/>
      <c r="CK26" s="329"/>
      <c r="CL26" s="329"/>
      <c r="CM26" s="329"/>
      <c r="CN26" s="329"/>
      <c r="CO26" s="329"/>
      <c r="CP26" s="329"/>
      <c r="CQ26" s="329"/>
      <c r="CR26" s="329"/>
      <c r="CS26" s="329"/>
      <c r="CT26" s="329"/>
      <c r="CU26" s="329"/>
      <c r="CV26" s="329"/>
      <c r="CW26" s="329"/>
      <c r="CX26" s="329"/>
      <c r="CY26" s="329"/>
      <c r="CZ26" s="329"/>
      <c r="DA26" s="329"/>
      <c r="DB26" s="329"/>
      <c r="DC26" s="329"/>
      <c r="DD26" s="329"/>
      <c r="DE26" s="329"/>
      <c r="DF26" s="329"/>
      <c r="DG26" s="329"/>
      <c r="DH26" s="329"/>
      <c r="DI26" s="329"/>
      <c r="DJ26" s="329"/>
      <c r="DK26" s="329"/>
      <c r="DL26" s="329"/>
      <c r="DM26" s="329"/>
      <c r="DN26" s="329"/>
      <c r="DO26" s="329"/>
      <c r="DP26" s="329"/>
      <c r="DQ26" s="329"/>
      <c r="DR26" s="329"/>
      <c r="DS26" s="329"/>
      <c r="DT26" s="329"/>
      <c r="DU26" s="329"/>
      <c r="DV26" s="329"/>
      <c r="DW26" s="329"/>
      <c r="DX26" s="329"/>
      <c r="DY26" s="329"/>
      <c r="DZ26" s="329"/>
      <c r="EA26" s="329"/>
      <c r="EB26" s="329"/>
      <c r="EC26" s="329"/>
      <c r="ED26" s="329"/>
      <c r="EE26" s="329"/>
      <c r="EF26" s="329"/>
      <c r="EG26" s="329"/>
      <c r="EH26" s="329"/>
      <c r="EI26" s="329"/>
      <c r="EJ26" s="329"/>
      <c r="EK26" s="329"/>
      <c r="EL26" s="329"/>
      <c r="EM26" s="329"/>
      <c r="EN26" s="329"/>
      <c r="EO26" s="329"/>
      <c r="EP26" s="329"/>
      <c r="EQ26" s="329"/>
      <c r="ER26" s="329"/>
      <c r="ES26" s="329"/>
      <c r="ET26" s="329"/>
      <c r="EU26" s="329"/>
      <c r="EV26" s="329"/>
      <c r="EW26" s="329"/>
      <c r="EX26" s="329"/>
      <c r="EY26" s="329"/>
      <c r="EZ26" s="329"/>
      <c r="FA26" s="329"/>
      <c r="FB26" s="329"/>
      <c r="FC26" s="329"/>
      <c r="FD26" s="329"/>
      <c r="FE26" s="329"/>
      <c r="FF26" s="329"/>
      <c r="FG26" s="329"/>
      <c r="FH26" s="329"/>
      <c r="FI26" s="329"/>
      <c r="FJ26" s="329"/>
      <c r="FK26" s="329"/>
      <c r="FL26" s="329"/>
      <c r="FM26" s="329"/>
      <c r="FN26" s="329"/>
      <c r="FO26" s="329"/>
      <c r="FP26" s="329"/>
      <c r="FQ26" s="329"/>
      <c r="FR26" s="329"/>
      <c r="FS26" s="329"/>
      <c r="FT26" s="329"/>
      <c r="FU26" s="329"/>
      <c r="FV26" s="329"/>
      <c r="FW26" s="329"/>
      <c r="FX26" s="329"/>
      <c r="FY26" s="329"/>
      <c r="FZ26" s="329"/>
      <c r="GA26" s="329"/>
      <c r="GB26" s="329"/>
      <c r="GC26" s="329"/>
      <c r="GD26" s="329"/>
      <c r="GE26" s="329"/>
      <c r="GF26" s="329"/>
      <c r="GG26" s="329"/>
      <c r="GH26" s="329"/>
      <c r="GI26" s="329"/>
      <c r="GJ26" s="329"/>
      <c r="GK26" s="329"/>
      <c r="GL26" s="329"/>
      <c r="GM26" s="329"/>
      <c r="GN26" s="329"/>
      <c r="GO26" s="329"/>
      <c r="GP26" s="329"/>
      <c r="GQ26" s="329"/>
      <c r="GR26" s="329"/>
      <c r="GS26" s="329"/>
      <c r="GT26" s="329"/>
      <c r="GU26" s="329"/>
      <c r="GV26" s="329"/>
      <c r="GW26" s="329"/>
      <c r="GX26" s="329"/>
      <c r="GY26" s="329"/>
      <c r="GZ26" s="329"/>
      <c r="HA26" s="329"/>
      <c r="HB26" s="329"/>
      <c r="HC26" s="329"/>
      <c r="HD26" s="329"/>
      <c r="HE26" s="329"/>
      <c r="HF26" s="329"/>
      <c r="HG26" s="329"/>
      <c r="HH26" s="329"/>
      <c r="HI26" s="329"/>
      <c r="HJ26" s="329"/>
      <c r="HK26" s="329"/>
      <c r="HL26" s="329"/>
      <c r="HM26" s="329"/>
      <c r="HN26" s="329"/>
      <c r="HO26" s="329"/>
      <c r="HP26" s="329"/>
      <c r="HQ26" s="329"/>
      <c r="HR26" s="329"/>
      <c r="HS26" s="329"/>
      <c r="HT26" s="329"/>
      <c r="HU26" s="329"/>
      <c r="HV26" s="329"/>
      <c r="HW26" s="329"/>
      <c r="HX26" s="329"/>
      <c r="HY26" s="329"/>
      <c r="HZ26" s="329"/>
      <c r="IA26" s="329"/>
      <c r="IB26" s="329"/>
      <c r="IC26" s="329"/>
      <c r="ID26" s="329"/>
      <c r="IE26" s="329"/>
      <c r="IF26" s="329"/>
      <c r="IG26" s="329"/>
      <c r="IH26" s="329"/>
      <c r="II26" s="329"/>
      <c r="IJ26" s="329"/>
      <c r="IK26" s="329"/>
      <c r="IL26" s="329"/>
      <c r="IM26" s="329"/>
      <c r="IN26" s="329"/>
      <c r="IO26" s="329"/>
      <c r="IP26" s="329"/>
      <c r="IQ26" s="329"/>
      <c r="IR26" s="329"/>
    </row>
    <row r="27" spans="1:252">
      <c r="B27" s="329"/>
      <c r="C27" s="325"/>
      <c r="D27" s="336"/>
      <c r="E27" s="336"/>
      <c r="F27" s="336"/>
      <c r="G27" s="336"/>
      <c r="H27" s="336"/>
      <c r="I27" s="336"/>
      <c r="J27" s="336"/>
      <c r="K27" s="336"/>
      <c r="L27" s="336"/>
      <c r="M27" s="336"/>
      <c r="N27" s="336"/>
      <c r="O27" s="336"/>
      <c r="P27" s="336"/>
      <c r="Q27" s="336"/>
      <c r="R27" s="336"/>
      <c r="S27" s="336"/>
      <c r="T27" s="336"/>
      <c r="U27" s="336"/>
      <c r="V27" s="336"/>
      <c r="W27" s="336"/>
      <c r="X27" s="336"/>
      <c r="Y27" s="336"/>
      <c r="Z27" s="336"/>
      <c r="AA27" s="336"/>
      <c r="AB27" s="336"/>
      <c r="AC27" s="336"/>
      <c r="AD27" s="336"/>
      <c r="AE27" s="336"/>
      <c r="AF27" s="336"/>
      <c r="AG27" s="336"/>
      <c r="AH27" s="336"/>
      <c r="AI27" s="336"/>
      <c r="AJ27" s="336"/>
      <c r="AK27" s="336"/>
      <c r="AL27" s="336"/>
      <c r="AM27" s="336"/>
      <c r="AN27" s="336"/>
      <c r="AO27" s="336"/>
      <c r="AP27" s="336"/>
      <c r="AQ27" s="336"/>
      <c r="AR27" s="336"/>
      <c r="AS27" s="336"/>
      <c r="AT27" s="336"/>
      <c r="AU27" s="336"/>
      <c r="AV27" s="336"/>
      <c r="AW27" s="336"/>
      <c r="AX27" s="336"/>
      <c r="AY27" s="336"/>
      <c r="AZ27" s="336"/>
      <c r="BA27" s="336"/>
      <c r="BB27" s="336"/>
      <c r="BC27" s="336"/>
      <c r="BD27" s="336"/>
      <c r="BE27" s="336"/>
      <c r="BF27" s="336"/>
      <c r="BG27" s="336"/>
      <c r="BH27" s="336"/>
      <c r="BI27" s="336"/>
      <c r="BJ27" s="336"/>
      <c r="BK27" s="336"/>
      <c r="IR27" s="318"/>
    </row>
    <row r="28" spans="1:252">
      <c r="C28" s="296"/>
      <c r="D28" s="335"/>
      <c r="E28" s="335"/>
      <c r="F28" s="335"/>
      <c r="G28" s="335"/>
      <c r="H28" s="335"/>
      <c r="I28" s="335"/>
      <c r="J28" s="335"/>
      <c r="K28" s="335"/>
      <c r="L28" s="335"/>
      <c r="M28" s="335"/>
      <c r="N28" s="335"/>
      <c r="O28" s="335"/>
      <c r="P28" s="335"/>
      <c r="Q28" s="335"/>
      <c r="R28" s="335"/>
      <c r="S28" s="335"/>
      <c r="T28" s="335"/>
      <c r="U28" s="335"/>
      <c r="V28" s="335"/>
      <c r="W28" s="335"/>
      <c r="X28" s="335"/>
      <c r="Y28" s="335"/>
      <c r="Z28" s="335"/>
      <c r="AA28" s="335"/>
      <c r="AB28" s="335"/>
      <c r="AC28" s="335"/>
      <c r="AD28" s="335"/>
      <c r="AE28" s="335"/>
      <c r="AF28" s="335"/>
      <c r="AG28" s="335"/>
      <c r="AH28" s="335"/>
      <c r="AI28" s="335"/>
      <c r="AJ28" s="335"/>
      <c r="AK28" s="335"/>
      <c r="AL28" s="335"/>
      <c r="AM28" s="335"/>
      <c r="AN28" s="335"/>
      <c r="AO28" s="335"/>
      <c r="AP28" s="335"/>
      <c r="AQ28" s="335"/>
      <c r="AR28" s="335"/>
      <c r="AS28" s="335"/>
      <c r="AT28" s="335"/>
      <c r="AU28" s="335"/>
      <c r="AV28" s="335"/>
      <c r="AW28" s="335"/>
      <c r="AX28" s="335"/>
      <c r="AY28" s="335"/>
      <c r="AZ28" s="335"/>
      <c r="BA28" s="335"/>
      <c r="BB28" s="335"/>
      <c r="BC28" s="335"/>
      <c r="BD28" s="335"/>
      <c r="BE28" s="335"/>
      <c r="BF28" s="335"/>
      <c r="BG28" s="335"/>
      <c r="BH28" s="335"/>
      <c r="BI28" s="335"/>
      <c r="BJ28" s="335"/>
      <c r="BK28" s="335"/>
      <c r="IR28" s="318"/>
    </row>
    <row r="29" spans="1:252">
      <c r="C29" s="296"/>
      <c r="D29" s="335"/>
      <c r="E29" s="335"/>
      <c r="F29" s="335"/>
      <c r="G29" s="335"/>
      <c r="H29" s="335"/>
      <c r="I29" s="335"/>
      <c r="J29" s="335"/>
      <c r="K29" s="335"/>
      <c r="L29" s="335"/>
      <c r="M29" s="335"/>
      <c r="N29" s="335"/>
      <c r="O29" s="335"/>
      <c r="P29" s="335"/>
      <c r="Q29" s="335"/>
      <c r="R29" s="335"/>
      <c r="S29" s="335"/>
      <c r="T29" s="335"/>
      <c r="U29" s="335"/>
      <c r="V29" s="335"/>
      <c r="W29" s="335"/>
      <c r="X29" s="335"/>
      <c r="Y29" s="335"/>
      <c r="Z29" s="335"/>
      <c r="AA29" s="335"/>
      <c r="AB29" s="335"/>
      <c r="AC29" s="335"/>
      <c r="AD29" s="335"/>
      <c r="AE29" s="335"/>
      <c r="AF29" s="335"/>
      <c r="AG29" s="335"/>
      <c r="AH29" s="335"/>
      <c r="AI29" s="335"/>
      <c r="AJ29" s="335"/>
      <c r="AK29" s="335"/>
      <c r="AL29" s="335"/>
      <c r="AM29" s="335"/>
      <c r="AN29" s="335"/>
      <c r="AO29" s="335"/>
      <c r="AP29" s="335"/>
      <c r="AQ29" s="335"/>
      <c r="AR29" s="335"/>
      <c r="AS29" s="335"/>
      <c r="AT29" s="335"/>
      <c r="AU29" s="335"/>
      <c r="AV29" s="335"/>
      <c r="AW29" s="335"/>
      <c r="AX29" s="335"/>
      <c r="AY29" s="335"/>
      <c r="AZ29" s="335"/>
      <c r="BA29" s="335"/>
      <c r="BB29" s="335"/>
      <c r="BC29" s="335"/>
      <c r="BD29" s="335"/>
      <c r="BE29" s="335"/>
      <c r="BF29" s="335"/>
      <c r="BG29" s="335"/>
      <c r="BH29" s="335"/>
      <c r="BI29" s="335"/>
      <c r="BJ29" s="335"/>
      <c r="BK29" s="335"/>
      <c r="IR29" s="318"/>
    </row>
    <row r="30" spans="1:252">
      <c r="C30" s="296"/>
      <c r="D30" s="335"/>
      <c r="E30" s="335"/>
      <c r="F30" s="335"/>
      <c r="G30" s="335"/>
      <c r="H30" s="335"/>
      <c r="I30" s="335"/>
      <c r="J30" s="335"/>
      <c r="K30" s="335"/>
      <c r="L30" s="335"/>
      <c r="M30" s="335"/>
      <c r="N30" s="335"/>
      <c r="O30" s="335"/>
      <c r="P30" s="335"/>
      <c r="Q30" s="335"/>
      <c r="R30" s="335"/>
      <c r="S30" s="335"/>
      <c r="T30" s="335"/>
      <c r="U30" s="335"/>
      <c r="V30" s="335"/>
      <c r="W30" s="335"/>
      <c r="X30" s="335"/>
      <c r="Y30" s="335"/>
      <c r="Z30" s="335"/>
      <c r="AA30" s="335"/>
      <c r="AB30" s="335"/>
      <c r="AC30" s="335"/>
      <c r="AD30" s="335"/>
      <c r="AE30" s="335"/>
      <c r="AF30" s="335"/>
      <c r="AG30" s="335"/>
      <c r="AH30" s="335"/>
      <c r="AI30" s="335"/>
      <c r="AJ30" s="335"/>
      <c r="AK30" s="335"/>
      <c r="AL30" s="335"/>
      <c r="AM30" s="335"/>
      <c r="AN30" s="335"/>
      <c r="AO30" s="335"/>
      <c r="AP30" s="335"/>
      <c r="AQ30" s="335"/>
      <c r="AR30" s="335"/>
      <c r="AS30" s="335"/>
      <c r="AT30" s="335"/>
      <c r="AU30" s="335"/>
      <c r="AV30" s="335"/>
      <c r="AW30" s="335"/>
      <c r="AX30" s="335"/>
      <c r="AY30" s="335"/>
      <c r="AZ30" s="335"/>
      <c r="BA30" s="335"/>
      <c r="BB30" s="335"/>
      <c r="BC30" s="335"/>
      <c r="BD30" s="335"/>
      <c r="BE30" s="335"/>
      <c r="BF30" s="335"/>
      <c r="BG30" s="335"/>
      <c r="BH30" s="335"/>
      <c r="BI30" s="335"/>
      <c r="BJ30" s="335"/>
      <c r="BK30" s="335"/>
      <c r="IR30" s="318"/>
    </row>
    <row r="31" spans="1:252" s="337" customFormat="1">
      <c r="A31" s="318"/>
      <c r="B31" s="318"/>
      <c r="C31" s="296"/>
      <c r="D31" s="335"/>
      <c r="E31" s="335"/>
      <c r="F31" s="335"/>
      <c r="G31" s="335"/>
      <c r="H31" s="335"/>
      <c r="I31" s="335"/>
      <c r="J31" s="335"/>
      <c r="K31" s="335"/>
      <c r="L31" s="335"/>
      <c r="M31" s="335"/>
      <c r="N31" s="335"/>
      <c r="O31" s="335"/>
      <c r="P31" s="335"/>
      <c r="Q31" s="335"/>
      <c r="R31" s="335"/>
      <c r="S31" s="335"/>
      <c r="T31" s="335"/>
      <c r="U31" s="335"/>
      <c r="V31" s="335"/>
      <c r="W31" s="335"/>
      <c r="X31" s="335"/>
      <c r="Y31" s="335"/>
      <c r="Z31" s="335"/>
      <c r="AA31" s="335"/>
      <c r="AB31" s="335"/>
      <c r="AC31" s="335"/>
      <c r="AD31" s="335"/>
      <c r="AE31" s="335"/>
      <c r="AF31" s="335"/>
      <c r="AG31" s="335"/>
      <c r="AH31" s="335"/>
      <c r="AI31" s="335"/>
      <c r="AJ31" s="335"/>
      <c r="AK31" s="335"/>
      <c r="AL31" s="335"/>
      <c r="AM31" s="335"/>
      <c r="AN31" s="335"/>
      <c r="AO31" s="335"/>
      <c r="AP31" s="335"/>
      <c r="AQ31" s="335"/>
      <c r="AR31" s="335"/>
      <c r="AS31" s="335"/>
      <c r="AT31" s="335"/>
      <c r="AU31" s="335"/>
      <c r="AV31" s="335"/>
      <c r="AW31" s="335"/>
      <c r="AX31" s="335"/>
      <c r="AY31" s="335"/>
      <c r="AZ31" s="335"/>
      <c r="BA31" s="335"/>
      <c r="BB31" s="335"/>
      <c r="BC31" s="335"/>
      <c r="BD31" s="335"/>
      <c r="BE31" s="335"/>
      <c r="BF31" s="335"/>
      <c r="BG31" s="335"/>
      <c r="BH31" s="335"/>
      <c r="BI31" s="335"/>
      <c r="BJ31" s="335"/>
      <c r="BK31" s="335"/>
      <c r="BL31" s="318"/>
      <c r="BM31" s="318"/>
      <c r="BN31" s="318"/>
      <c r="BO31" s="318"/>
      <c r="BP31" s="318"/>
      <c r="BQ31" s="318"/>
      <c r="BR31" s="318"/>
      <c r="BS31" s="318"/>
      <c r="BT31" s="318"/>
      <c r="BU31" s="318"/>
      <c r="BV31" s="318"/>
      <c r="BW31" s="318"/>
      <c r="BX31" s="318"/>
      <c r="BY31" s="318"/>
      <c r="BZ31" s="318"/>
      <c r="CA31" s="318"/>
      <c r="CB31" s="318"/>
      <c r="CC31" s="318"/>
      <c r="CD31" s="318"/>
      <c r="CE31" s="318"/>
      <c r="CF31" s="318"/>
      <c r="CG31" s="318"/>
      <c r="CH31" s="318"/>
      <c r="CI31" s="318"/>
      <c r="CJ31" s="318"/>
      <c r="CK31" s="318"/>
      <c r="CL31" s="318"/>
      <c r="CM31" s="318"/>
      <c r="CN31" s="318"/>
      <c r="CO31" s="318"/>
      <c r="CP31" s="318"/>
      <c r="CQ31" s="318"/>
      <c r="CR31" s="318"/>
      <c r="CS31" s="318"/>
      <c r="CT31" s="318"/>
      <c r="CU31" s="318"/>
      <c r="CV31" s="318"/>
      <c r="CW31" s="318"/>
      <c r="CX31" s="318"/>
      <c r="CY31" s="318"/>
      <c r="CZ31" s="318"/>
      <c r="DA31" s="318"/>
      <c r="DB31" s="318"/>
      <c r="DC31" s="318"/>
      <c r="DD31" s="318"/>
      <c r="DE31" s="318"/>
      <c r="DF31" s="318"/>
      <c r="DG31" s="318"/>
      <c r="DH31" s="318"/>
      <c r="DI31" s="318"/>
      <c r="DJ31" s="318"/>
      <c r="DK31" s="318"/>
      <c r="DL31" s="318"/>
      <c r="DM31" s="318"/>
      <c r="DN31" s="318"/>
      <c r="DO31" s="318"/>
      <c r="DP31" s="318"/>
      <c r="DQ31" s="318"/>
      <c r="DR31" s="318"/>
      <c r="DS31" s="318"/>
      <c r="DT31" s="318"/>
      <c r="DU31" s="318"/>
      <c r="DV31" s="318"/>
      <c r="DW31" s="318"/>
      <c r="DX31" s="318"/>
      <c r="DY31" s="318"/>
      <c r="DZ31" s="318"/>
      <c r="EA31" s="318"/>
      <c r="EB31" s="318"/>
      <c r="EC31" s="318"/>
      <c r="ED31" s="318"/>
      <c r="EE31" s="318"/>
      <c r="EF31" s="318"/>
      <c r="EG31" s="318"/>
      <c r="EH31" s="318"/>
      <c r="EI31" s="318"/>
      <c r="EJ31" s="318"/>
      <c r="EK31" s="318"/>
      <c r="EL31" s="318"/>
      <c r="EM31" s="318"/>
      <c r="EN31" s="318"/>
      <c r="EO31" s="318"/>
      <c r="EP31" s="318"/>
      <c r="EQ31" s="318"/>
      <c r="ER31" s="318"/>
      <c r="ES31" s="318"/>
      <c r="ET31" s="318"/>
      <c r="EU31" s="318"/>
      <c r="EV31" s="318"/>
      <c r="EW31" s="318"/>
      <c r="EX31" s="318"/>
      <c r="EY31" s="318"/>
      <c r="EZ31" s="318"/>
      <c r="FA31" s="318"/>
      <c r="FB31" s="318"/>
      <c r="FC31" s="318"/>
      <c r="FD31" s="318"/>
      <c r="FE31" s="318"/>
      <c r="FF31" s="318"/>
      <c r="FG31" s="318"/>
      <c r="FH31" s="318"/>
      <c r="FI31" s="318"/>
      <c r="FJ31" s="318"/>
      <c r="FK31" s="318"/>
      <c r="FL31" s="318"/>
      <c r="FM31" s="318"/>
      <c r="FN31" s="318"/>
      <c r="FO31" s="318"/>
      <c r="FP31" s="318"/>
      <c r="FQ31" s="318"/>
      <c r="FR31" s="318"/>
      <c r="FS31" s="318"/>
      <c r="FT31" s="318"/>
      <c r="FU31" s="318"/>
      <c r="FV31" s="318"/>
      <c r="FW31" s="318"/>
      <c r="FX31" s="318"/>
      <c r="FY31" s="318"/>
      <c r="FZ31" s="318"/>
      <c r="GA31" s="318"/>
      <c r="GB31" s="318"/>
      <c r="GC31" s="318"/>
      <c r="GD31" s="318"/>
      <c r="GE31" s="318"/>
      <c r="GF31" s="318"/>
      <c r="GG31" s="318"/>
      <c r="GH31" s="318"/>
      <c r="GI31" s="318"/>
      <c r="GJ31" s="318"/>
      <c r="GK31" s="318"/>
      <c r="GL31" s="318"/>
      <c r="GM31" s="318"/>
      <c r="GN31" s="318"/>
      <c r="GO31" s="318"/>
      <c r="GP31" s="318"/>
      <c r="GQ31" s="318"/>
      <c r="GR31" s="318"/>
      <c r="GS31" s="318"/>
      <c r="GT31" s="318"/>
      <c r="GU31" s="318"/>
      <c r="GV31" s="318"/>
      <c r="GW31" s="318"/>
      <c r="GX31" s="318"/>
      <c r="GY31" s="318"/>
      <c r="GZ31" s="318"/>
      <c r="HA31" s="318"/>
      <c r="HB31" s="318"/>
      <c r="HC31" s="318"/>
      <c r="HD31" s="318"/>
      <c r="HE31" s="318"/>
      <c r="HF31" s="318"/>
      <c r="HG31" s="318"/>
      <c r="HH31" s="318"/>
      <c r="HI31" s="318"/>
      <c r="HJ31" s="318"/>
      <c r="HK31" s="318"/>
      <c r="HL31" s="318"/>
      <c r="HM31" s="318"/>
      <c r="HN31" s="318"/>
      <c r="HO31" s="318"/>
      <c r="HP31" s="318"/>
      <c r="HQ31" s="318"/>
      <c r="HR31" s="318"/>
      <c r="HS31" s="318"/>
      <c r="HT31" s="318"/>
      <c r="HU31" s="318"/>
      <c r="HV31" s="318"/>
      <c r="HW31" s="318"/>
      <c r="HX31" s="318"/>
      <c r="HY31" s="318"/>
      <c r="HZ31" s="318"/>
      <c r="IA31" s="318"/>
      <c r="IB31" s="318"/>
      <c r="IC31" s="318"/>
      <c r="ID31" s="318"/>
      <c r="IE31" s="318"/>
      <c r="IF31" s="318"/>
      <c r="IG31" s="318"/>
      <c r="IH31" s="318"/>
      <c r="II31" s="318"/>
      <c r="IJ31" s="318"/>
      <c r="IK31" s="318"/>
      <c r="IL31" s="318"/>
      <c r="IM31" s="318"/>
      <c r="IN31" s="318"/>
      <c r="IO31" s="318"/>
      <c r="IP31" s="318"/>
      <c r="IQ31" s="318"/>
      <c r="IR31" s="318"/>
    </row>
    <row r="32" spans="1:252">
      <c r="C32" s="296"/>
      <c r="D32" s="335"/>
      <c r="E32" s="335"/>
      <c r="F32" s="335"/>
      <c r="G32" s="335"/>
      <c r="H32" s="335"/>
      <c r="I32" s="335"/>
      <c r="J32" s="335"/>
      <c r="K32" s="335"/>
      <c r="L32" s="335"/>
      <c r="M32" s="335"/>
      <c r="N32" s="335"/>
      <c r="O32" s="335"/>
      <c r="P32" s="335"/>
      <c r="Q32" s="335"/>
      <c r="R32" s="335"/>
      <c r="S32" s="335"/>
      <c r="T32" s="335"/>
      <c r="U32" s="335"/>
      <c r="V32" s="335"/>
      <c r="W32" s="335"/>
      <c r="X32" s="335"/>
      <c r="Y32" s="335"/>
      <c r="Z32" s="335"/>
      <c r="AA32" s="335"/>
      <c r="AB32" s="335"/>
      <c r="AC32" s="335"/>
      <c r="AD32" s="335"/>
      <c r="AE32" s="335"/>
      <c r="AF32" s="335"/>
      <c r="AG32" s="335"/>
      <c r="AH32" s="335"/>
      <c r="AI32" s="335"/>
      <c r="AJ32" s="335"/>
      <c r="AK32" s="335"/>
      <c r="AL32" s="335"/>
      <c r="AM32" s="335"/>
      <c r="AN32" s="335"/>
      <c r="AO32" s="335"/>
      <c r="AP32" s="335"/>
      <c r="AQ32" s="335"/>
      <c r="AR32" s="335"/>
      <c r="AS32" s="335"/>
      <c r="AT32" s="335"/>
      <c r="AU32" s="335"/>
      <c r="AV32" s="335"/>
      <c r="AW32" s="335"/>
      <c r="AX32" s="335"/>
      <c r="AY32" s="335"/>
      <c r="AZ32" s="335"/>
      <c r="BA32" s="335"/>
      <c r="BB32" s="335"/>
      <c r="BC32" s="335"/>
      <c r="BD32" s="335"/>
      <c r="BE32" s="335"/>
      <c r="BF32" s="335"/>
      <c r="BG32" s="335"/>
      <c r="BH32" s="335"/>
      <c r="BI32" s="335"/>
      <c r="BJ32" s="335"/>
      <c r="BK32" s="335"/>
      <c r="BL32" s="296"/>
      <c r="BM32" s="296"/>
      <c r="BN32" s="296"/>
      <c r="BO32" s="296"/>
      <c r="BP32" s="296"/>
      <c r="BQ32" s="296"/>
      <c r="BR32" s="296"/>
      <c r="BS32" s="329"/>
      <c r="BT32" s="329"/>
      <c r="BU32" s="329"/>
      <c r="BV32" s="329"/>
      <c r="BW32" s="329"/>
      <c r="BX32" s="329"/>
      <c r="BY32" s="329"/>
      <c r="BZ32" s="329"/>
      <c r="CA32" s="329"/>
      <c r="CB32" s="329"/>
      <c r="CC32" s="329"/>
      <c r="CD32" s="329"/>
      <c r="CE32" s="329"/>
      <c r="CF32" s="329"/>
      <c r="CG32" s="329"/>
      <c r="CH32" s="329"/>
      <c r="CI32" s="329"/>
      <c r="CJ32" s="329"/>
      <c r="CK32" s="329"/>
      <c r="CL32" s="329"/>
      <c r="CM32" s="329"/>
      <c r="CN32" s="329"/>
      <c r="CO32" s="329"/>
      <c r="CP32" s="329"/>
      <c r="CQ32" s="329"/>
      <c r="CR32" s="329"/>
      <c r="CS32" s="329"/>
      <c r="CT32" s="329"/>
      <c r="CU32" s="329"/>
      <c r="CV32" s="329"/>
      <c r="CW32" s="329"/>
      <c r="CX32" s="329"/>
      <c r="CY32" s="329"/>
      <c r="CZ32" s="329"/>
      <c r="DA32" s="329"/>
      <c r="DB32" s="329"/>
      <c r="DC32" s="329"/>
      <c r="DD32" s="329"/>
      <c r="DE32" s="329"/>
      <c r="DF32" s="329"/>
      <c r="DG32" s="329"/>
      <c r="DH32" s="329"/>
      <c r="DI32" s="329"/>
      <c r="DJ32" s="329"/>
      <c r="DK32" s="329"/>
      <c r="DL32" s="329"/>
      <c r="DM32" s="329"/>
      <c r="DN32" s="329"/>
      <c r="DO32" s="329"/>
      <c r="DP32" s="329"/>
      <c r="DQ32" s="329"/>
      <c r="DR32" s="329"/>
      <c r="DS32" s="329"/>
      <c r="DT32" s="329"/>
      <c r="DU32" s="329"/>
      <c r="DV32" s="329"/>
      <c r="DW32" s="329"/>
      <c r="DX32" s="329"/>
      <c r="DY32" s="329"/>
      <c r="DZ32" s="329"/>
      <c r="EA32" s="329"/>
      <c r="EB32" s="329"/>
      <c r="EC32" s="329"/>
      <c r="ED32" s="329"/>
      <c r="EE32" s="329"/>
      <c r="EF32" s="329"/>
      <c r="EG32" s="329"/>
      <c r="EH32" s="329"/>
      <c r="EI32" s="329"/>
      <c r="EJ32" s="329"/>
      <c r="EK32" s="329"/>
      <c r="EL32" s="329"/>
      <c r="EM32" s="329"/>
      <c r="EN32" s="329"/>
      <c r="EO32" s="329"/>
      <c r="EP32" s="329"/>
      <c r="EQ32" s="329"/>
      <c r="ER32" s="329"/>
      <c r="ES32" s="329"/>
      <c r="ET32" s="329"/>
      <c r="EU32" s="329"/>
      <c r="EV32" s="329"/>
      <c r="EW32" s="329"/>
      <c r="EX32" s="329"/>
      <c r="EY32" s="329"/>
      <c r="EZ32" s="329"/>
      <c r="FA32" s="329"/>
      <c r="FB32" s="329"/>
      <c r="FC32" s="329"/>
      <c r="FD32" s="329"/>
      <c r="FE32" s="329"/>
      <c r="FF32" s="329"/>
      <c r="FG32" s="329"/>
      <c r="FH32" s="329"/>
      <c r="FI32" s="329"/>
      <c r="FJ32" s="329"/>
      <c r="FK32" s="329"/>
      <c r="FL32" s="329"/>
      <c r="FM32" s="329"/>
      <c r="FN32" s="329"/>
      <c r="FO32" s="329"/>
      <c r="FP32" s="329"/>
      <c r="FQ32" s="329"/>
      <c r="FR32" s="329"/>
      <c r="FS32" s="329"/>
      <c r="FT32" s="329"/>
      <c r="FU32" s="329"/>
      <c r="FV32" s="329"/>
      <c r="FW32" s="329"/>
      <c r="FX32" s="329"/>
      <c r="FY32" s="329"/>
      <c r="FZ32" s="329"/>
      <c r="GA32" s="329"/>
      <c r="GB32" s="329"/>
      <c r="GC32" s="329"/>
      <c r="GD32" s="329"/>
      <c r="GE32" s="329"/>
      <c r="GF32" s="329"/>
      <c r="GG32" s="329"/>
      <c r="GH32" s="329"/>
      <c r="GI32" s="329"/>
      <c r="GJ32" s="329"/>
      <c r="GK32" s="329"/>
      <c r="GL32" s="329"/>
      <c r="GM32" s="329"/>
      <c r="GN32" s="329"/>
      <c r="GO32" s="329"/>
      <c r="GP32" s="329"/>
      <c r="GQ32" s="329"/>
      <c r="GR32" s="329"/>
      <c r="GS32" s="329"/>
      <c r="GT32" s="329"/>
      <c r="GU32" s="329"/>
      <c r="GV32" s="329"/>
      <c r="GW32" s="329"/>
      <c r="GX32" s="329"/>
      <c r="GY32" s="329"/>
      <c r="GZ32" s="329"/>
      <c r="HA32" s="329"/>
      <c r="HB32" s="329"/>
      <c r="HC32" s="329"/>
      <c r="HD32" s="329"/>
      <c r="HE32" s="329"/>
      <c r="HF32" s="329"/>
      <c r="HG32" s="329"/>
      <c r="HH32" s="329"/>
      <c r="HI32" s="329"/>
      <c r="HJ32" s="329"/>
      <c r="HK32" s="329"/>
      <c r="HL32" s="329"/>
      <c r="HM32" s="329"/>
      <c r="HN32" s="329"/>
      <c r="HO32" s="329"/>
      <c r="HP32" s="329"/>
      <c r="HQ32" s="329"/>
      <c r="HR32" s="329"/>
      <c r="HS32" s="329"/>
      <c r="HT32" s="329"/>
      <c r="HU32" s="329"/>
      <c r="HV32" s="329"/>
      <c r="HW32" s="329"/>
      <c r="HX32" s="329"/>
      <c r="HY32" s="329"/>
      <c r="HZ32" s="329"/>
      <c r="IA32" s="329"/>
      <c r="IB32" s="329"/>
      <c r="IC32" s="329"/>
      <c r="ID32" s="329"/>
      <c r="IE32" s="329"/>
      <c r="IF32" s="329"/>
      <c r="IG32" s="329"/>
      <c r="IH32" s="329"/>
      <c r="II32" s="329"/>
      <c r="IJ32" s="329"/>
      <c r="IK32" s="329"/>
      <c r="IL32" s="329"/>
      <c r="IM32" s="329"/>
      <c r="IN32" s="329"/>
      <c r="IO32" s="329"/>
      <c r="IP32" s="329"/>
      <c r="IQ32" s="329"/>
      <c r="IR32" s="329"/>
    </row>
    <row r="33" spans="1:252" s="337" customFormat="1">
      <c r="A33" s="331"/>
      <c r="B33" s="318"/>
      <c r="C33" s="296"/>
      <c r="D33" s="335"/>
      <c r="E33" s="335"/>
      <c r="F33" s="335"/>
      <c r="G33" s="335"/>
      <c r="H33" s="335"/>
      <c r="I33" s="335"/>
      <c r="J33" s="335"/>
      <c r="K33" s="335"/>
      <c r="L33" s="335"/>
      <c r="M33" s="335"/>
      <c r="N33" s="335"/>
      <c r="O33" s="335"/>
      <c r="P33" s="335"/>
      <c r="Q33" s="335"/>
      <c r="R33" s="335"/>
      <c r="S33" s="335"/>
      <c r="T33" s="335"/>
      <c r="U33" s="335"/>
      <c r="V33" s="335"/>
      <c r="W33" s="335"/>
      <c r="X33" s="335"/>
      <c r="Y33" s="335"/>
      <c r="Z33" s="335"/>
      <c r="AA33" s="335"/>
      <c r="AB33" s="335"/>
      <c r="AC33" s="335"/>
      <c r="AD33" s="335"/>
      <c r="AE33" s="335"/>
      <c r="AF33" s="335"/>
      <c r="AG33" s="335"/>
      <c r="AH33" s="335"/>
      <c r="AI33" s="335"/>
      <c r="AJ33" s="335"/>
      <c r="AK33" s="335"/>
      <c r="AL33" s="335"/>
      <c r="AM33" s="335"/>
      <c r="AN33" s="335"/>
      <c r="AO33" s="335"/>
      <c r="AP33" s="335"/>
      <c r="AQ33" s="335"/>
      <c r="AR33" s="335"/>
      <c r="AS33" s="335"/>
      <c r="AT33" s="335"/>
      <c r="AU33" s="335"/>
      <c r="AV33" s="335"/>
      <c r="AW33" s="335"/>
      <c r="AX33" s="335"/>
      <c r="AY33" s="335"/>
      <c r="AZ33" s="335"/>
      <c r="BA33" s="335"/>
      <c r="BB33" s="335"/>
      <c r="BC33" s="335"/>
      <c r="BD33" s="335"/>
      <c r="BE33" s="335"/>
      <c r="BF33" s="335"/>
      <c r="BG33" s="335"/>
      <c r="BH33" s="335"/>
      <c r="BI33" s="335"/>
      <c r="BJ33" s="335"/>
      <c r="BK33" s="335"/>
      <c r="BL33" s="331"/>
      <c r="BM33" s="331"/>
      <c r="BN33" s="331"/>
      <c r="BO33" s="331"/>
      <c r="BP33" s="331"/>
      <c r="BQ33" s="331"/>
      <c r="BR33" s="331"/>
      <c r="BS33" s="331"/>
      <c r="BT33" s="331"/>
      <c r="BU33" s="331"/>
      <c r="BV33" s="331"/>
      <c r="BW33" s="331"/>
      <c r="BX33" s="331"/>
      <c r="BY33" s="331"/>
      <c r="BZ33" s="331"/>
      <c r="CA33" s="331"/>
      <c r="CB33" s="331"/>
      <c r="CC33" s="331"/>
      <c r="CD33" s="331"/>
      <c r="CE33" s="331"/>
      <c r="CF33" s="331"/>
      <c r="CG33" s="331"/>
      <c r="CH33" s="331"/>
      <c r="CI33" s="331"/>
      <c r="CJ33" s="331"/>
      <c r="CK33" s="331"/>
      <c r="CL33" s="331"/>
      <c r="CM33" s="331"/>
      <c r="CN33" s="331"/>
      <c r="CO33" s="331"/>
      <c r="CP33" s="331"/>
      <c r="CQ33" s="331"/>
      <c r="CR33" s="331"/>
      <c r="CS33" s="331"/>
      <c r="CT33" s="331"/>
      <c r="CU33" s="331"/>
      <c r="CV33" s="331"/>
      <c r="CW33" s="331"/>
      <c r="CX33" s="331"/>
      <c r="CY33" s="331"/>
      <c r="CZ33" s="331"/>
      <c r="DA33" s="331"/>
      <c r="DB33" s="331"/>
      <c r="DC33" s="331"/>
      <c r="DD33" s="331"/>
      <c r="DE33" s="331"/>
      <c r="DF33" s="331"/>
      <c r="DG33" s="331"/>
      <c r="DH33" s="331"/>
      <c r="DI33" s="331"/>
      <c r="DJ33" s="331"/>
      <c r="DK33" s="331"/>
      <c r="DL33" s="331"/>
      <c r="DM33" s="331"/>
      <c r="DN33" s="331"/>
      <c r="DO33" s="331"/>
      <c r="DP33" s="331"/>
      <c r="DQ33" s="331"/>
      <c r="DR33" s="331"/>
      <c r="DS33" s="331"/>
      <c r="DT33" s="331"/>
      <c r="DU33" s="331"/>
      <c r="DV33" s="331"/>
      <c r="DW33" s="331"/>
      <c r="DX33" s="331"/>
      <c r="DY33" s="331"/>
      <c r="DZ33" s="331"/>
      <c r="EA33" s="331"/>
      <c r="EB33" s="331"/>
      <c r="EC33" s="331"/>
      <c r="ED33" s="331"/>
      <c r="EE33" s="331"/>
      <c r="EF33" s="331"/>
      <c r="EG33" s="331"/>
      <c r="EH33" s="331"/>
      <c r="EI33" s="331"/>
      <c r="EJ33" s="331"/>
      <c r="EK33" s="331"/>
      <c r="EL33" s="331"/>
      <c r="EM33" s="331"/>
      <c r="EN33" s="331"/>
      <c r="EO33" s="331"/>
      <c r="EP33" s="331"/>
      <c r="EQ33" s="331"/>
      <c r="ER33" s="331"/>
      <c r="ES33" s="331"/>
      <c r="ET33" s="331"/>
      <c r="EU33" s="331"/>
      <c r="EV33" s="331"/>
      <c r="EW33" s="331"/>
      <c r="EX33" s="331"/>
      <c r="EY33" s="331"/>
      <c r="EZ33" s="331"/>
      <c r="FA33" s="331"/>
      <c r="FB33" s="331"/>
      <c r="FC33" s="331"/>
      <c r="FD33" s="331"/>
      <c r="FE33" s="331"/>
      <c r="FF33" s="331"/>
      <c r="FG33" s="331"/>
      <c r="FH33" s="331"/>
      <c r="FI33" s="331"/>
      <c r="FJ33" s="331"/>
      <c r="FK33" s="331"/>
      <c r="FL33" s="331"/>
      <c r="FM33" s="331"/>
      <c r="FN33" s="331"/>
      <c r="FO33" s="331"/>
      <c r="FP33" s="331"/>
      <c r="FQ33" s="331"/>
      <c r="FR33" s="331"/>
      <c r="FS33" s="331"/>
      <c r="FT33" s="331"/>
      <c r="FU33" s="331"/>
      <c r="FV33" s="331"/>
      <c r="FW33" s="331"/>
      <c r="FX33" s="331"/>
      <c r="FY33" s="331"/>
      <c r="FZ33" s="331"/>
      <c r="GA33" s="331"/>
      <c r="GB33" s="331"/>
      <c r="GC33" s="331"/>
      <c r="GD33" s="331"/>
      <c r="GE33" s="331"/>
      <c r="GF33" s="331"/>
      <c r="GG33" s="331"/>
      <c r="GH33" s="331"/>
      <c r="GI33" s="331"/>
      <c r="GJ33" s="331"/>
      <c r="GK33" s="331"/>
      <c r="GL33" s="331"/>
      <c r="GM33" s="331"/>
      <c r="GN33" s="331"/>
      <c r="GO33" s="331"/>
      <c r="GP33" s="331"/>
      <c r="GQ33" s="331"/>
      <c r="GR33" s="331"/>
      <c r="GS33" s="331"/>
      <c r="GT33" s="331"/>
      <c r="GU33" s="331"/>
      <c r="GV33" s="331"/>
      <c r="GW33" s="331"/>
      <c r="GX33" s="331"/>
      <c r="GY33" s="331"/>
      <c r="GZ33" s="331"/>
      <c r="HA33" s="331"/>
      <c r="HB33" s="331"/>
      <c r="HC33" s="331"/>
      <c r="HD33" s="331"/>
      <c r="HE33" s="331"/>
      <c r="HF33" s="331"/>
      <c r="HG33" s="331"/>
      <c r="HH33" s="331"/>
      <c r="HI33" s="331"/>
      <c r="HJ33" s="331"/>
      <c r="HK33" s="331"/>
      <c r="HL33" s="331"/>
      <c r="HM33" s="331"/>
      <c r="HN33" s="331"/>
      <c r="HO33" s="331"/>
      <c r="HP33" s="331"/>
      <c r="HQ33" s="331"/>
      <c r="HR33" s="331"/>
      <c r="HS33" s="331"/>
      <c r="HT33" s="331"/>
      <c r="HU33" s="331"/>
      <c r="HV33" s="331"/>
      <c r="HW33" s="331"/>
      <c r="HX33" s="331"/>
      <c r="HY33" s="331"/>
      <c r="HZ33" s="331"/>
      <c r="IA33" s="331"/>
      <c r="IB33" s="331"/>
      <c r="IC33" s="331"/>
      <c r="ID33" s="331"/>
      <c r="IE33" s="331"/>
      <c r="IF33" s="331"/>
      <c r="IG33" s="331"/>
      <c r="IH33" s="331"/>
      <c r="II33" s="331"/>
      <c r="IJ33" s="331"/>
      <c r="IK33" s="331"/>
      <c r="IL33" s="331"/>
      <c r="IM33" s="331"/>
      <c r="IN33" s="331"/>
      <c r="IO33" s="331"/>
      <c r="IP33" s="331"/>
      <c r="IQ33" s="331"/>
      <c r="IR33" s="331"/>
    </row>
    <row r="34" spans="1:252">
      <c r="C34" s="296"/>
      <c r="D34" s="335"/>
      <c r="E34" s="335"/>
      <c r="F34" s="335"/>
      <c r="G34" s="335"/>
      <c r="H34" s="335"/>
      <c r="I34" s="335"/>
      <c r="J34" s="335"/>
      <c r="K34" s="335"/>
      <c r="L34" s="335"/>
      <c r="M34" s="335"/>
      <c r="N34" s="335"/>
      <c r="O34" s="335"/>
      <c r="P34" s="335"/>
      <c r="Q34" s="335"/>
      <c r="R34" s="335"/>
      <c r="S34" s="335"/>
      <c r="T34" s="335"/>
      <c r="U34" s="335"/>
      <c r="V34" s="335"/>
      <c r="W34" s="335"/>
      <c r="X34" s="335"/>
      <c r="Y34" s="335"/>
      <c r="Z34" s="335"/>
      <c r="AA34" s="335"/>
      <c r="AB34" s="335"/>
      <c r="AC34" s="335"/>
      <c r="AD34" s="335"/>
      <c r="AE34" s="335"/>
      <c r="AF34" s="335"/>
      <c r="AG34" s="335"/>
      <c r="AH34" s="335"/>
      <c r="AI34" s="335"/>
      <c r="AJ34" s="335"/>
      <c r="AK34" s="335"/>
      <c r="AL34" s="335"/>
      <c r="AM34" s="335"/>
      <c r="AN34" s="335"/>
      <c r="AO34" s="335"/>
      <c r="AP34" s="335"/>
      <c r="AQ34" s="335"/>
      <c r="AR34" s="335"/>
      <c r="AS34" s="335"/>
      <c r="AT34" s="335"/>
      <c r="AU34" s="335"/>
      <c r="AV34" s="335"/>
      <c r="AW34" s="335"/>
      <c r="AX34" s="335"/>
      <c r="AY34" s="335"/>
      <c r="AZ34" s="335"/>
      <c r="BA34" s="335"/>
      <c r="BB34" s="335"/>
      <c r="BC34" s="335"/>
      <c r="BD34" s="335"/>
      <c r="BE34" s="335"/>
      <c r="BF34" s="335"/>
      <c r="BG34" s="335"/>
      <c r="BH34" s="335"/>
      <c r="BI34" s="335"/>
      <c r="BJ34" s="335"/>
      <c r="BK34" s="335"/>
      <c r="BL34" s="296"/>
      <c r="BM34" s="296"/>
      <c r="BN34" s="296"/>
      <c r="BO34" s="296"/>
      <c r="BP34" s="296"/>
      <c r="BQ34" s="296"/>
      <c r="BR34" s="296"/>
      <c r="BS34" s="329"/>
      <c r="BT34" s="329"/>
      <c r="BU34" s="329"/>
      <c r="BV34" s="329"/>
      <c r="BW34" s="329"/>
      <c r="BX34" s="329"/>
      <c r="BY34" s="329"/>
      <c r="BZ34" s="329"/>
      <c r="CA34" s="329"/>
      <c r="CB34" s="329"/>
      <c r="CC34" s="329"/>
      <c r="CD34" s="329"/>
      <c r="CE34" s="329"/>
      <c r="CF34" s="329"/>
      <c r="CG34" s="329"/>
      <c r="CH34" s="329"/>
      <c r="CI34" s="329"/>
      <c r="CJ34" s="329"/>
      <c r="CK34" s="329"/>
      <c r="CL34" s="329"/>
      <c r="CM34" s="329"/>
      <c r="CN34" s="329"/>
      <c r="CO34" s="329"/>
      <c r="CP34" s="329"/>
      <c r="CQ34" s="329"/>
      <c r="CR34" s="329"/>
      <c r="CS34" s="329"/>
      <c r="CT34" s="329"/>
      <c r="CU34" s="329"/>
      <c r="CV34" s="329"/>
      <c r="CW34" s="329"/>
      <c r="CX34" s="329"/>
      <c r="CY34" s="329"/>
      <c r="CZ34" s="329"/>
      <c r="DA34" s="329"/>
      <c r="DB34" s="329"/>
      <c r="DC34" s="329"/>
      <c r="DD34" s="329"/>
      <c r="DE34" s="329"/>
      <c r="DF34" s="329"/>
      <c r="DG34" s="329"/>
      <c r="DH34" s="329"/>
      <c r="DI34" s="329"/>
      <c r="DJ34" s="329"/>
      <c r="DK34" s="329"/>
      <c r="DL34" s="329"/>
      <c r="DM34" s="329"/>
      <c r="DN34" s="329"/>
      <c r="DO34" s="329"/>
      <c r="DP34" s="329"/>
      <c r="DQ34" s="329"/>
      <c r="DR34" s="329"/>
      <c r="DS34" s="329"/>
      <c r="DT34" s="329"/>
      <c r="DU34" s="329"/>
      <c r="DV34" s="329"/>
      <c r="DW34" s="329"/>
      <c r="DX34" s="329"/>
      <c r="DY34" s="329"/>
      <c r="DZ34" s="329"/>
      <c r="EA34" s="329"/>
      <c r="EB34" s="329"/>
      <c r="EC34" s="329"/>
      <c r="ED34" s="329"/>
      <c r="EE34" s="329"/>
      <c r="EF34" s="329"/>
      <c r="EG34" s="329"/>
      <c r="EH34" s="329"/>
      <c r="EI34" s="329"/>
      <c r="EJ34" s="329"/>
      <c r="EK34" s="329"/>
      <c r="EL34" s="329"/>
      <c r="EM34" s="329"/>
      <c r="EN34" s="329"/>
      <c r="EO34" s="329"/>
      <c r="EP34" s="329"/>
      <c r="EQ34" s="329"/>
      <c r="ER34" s="329"/>
      <c r="ES34" s="329"/>
      <c r="ET34" s="329"/>
      <c r="EU34" s="329"/>
      <c r="EV34" s="329"/>
      <c r="EW34" s="329"/>
      <c r="EX34" s="329"/>
      <c r="EY34" s="329"/>
      <c r="EZ34" s="329"/>
      <c r="FA34" s="329"/>
      <c r="FB34" s="329"/>
      <c r="FC34" s="329"/>
      <c r="FD34" s="329"/>
      <c r="FE34" s="329"/>
      <c r="FF34" s="329"/>
      <c r="FG34" s="329"/>
      <c r="FH34" s="329"/>
      <c r="FI34" s="329"/>
      <c r="FJ34" s="329"/>
      <c r="FK34" s="329"/>
      <c r="FL34" s="329"/>
      <c r="FM34" s="329"/>
      <c r="FN34" s="329"/>
      <c r="FO34" s="329"/>
      <c r="FP34" s="329"/>
      <c r="FQ34" s="329"/>
      <c r="FR34" s="329"/>
      <c r="FS34" s="329"/>
      <c r="FT34" s="329"/>
      <c r="FU34" s="329"/>
      <c r="FV34" s="329"/>
      <c r="FW34" s="329"/>
      <c r="FX34" s="329"/>
      <c r="FY34" s="329"/>
      <c r="FZ34" s="329"/>
      <c r="GA34" s="329"/>
      <c r="GB34" s="329"/>
      <c r="GC34" s="329"/>
      <c r="GD34" s="329"/>
      <c r="GE34" s="329"/>
      <c r="GF34" s="329"/>
      <c r="GG34" s="329"/>
      <c r="GH34" s="329"/>
      <c r="GI34" s="329"/>
      <c r="GJ34" s="329"/>
      <c r="GK34" s="329"/>
      <c r="GL34" s="329"/>
      <c r="GM34" s="329"/>
      <c r="GN34" s="329"/>
      <c r="GO34" s="329"/>
      <c r="GP34" s="329"/>
      <c r="GQ34" s="329"/>
      <c r="GR34" s="329"/>
      <c r="GS34" s="329"/>
      <c r="GT34" s="329"/>
      <c r="GU34" s="329"/>
      <c r="GV34" s="329"/>
      <c r="GW34" s="329"/>
      <c r="GX34" s="329"/>
      <c r="GY34" s="329"/>
      <c r="GZ34" s="329"/>
      <c r="HA34" s="329"/>
      <c r="HB34" s="329"/>
      <c r="HC34" s="329"/>
      <c r="HD34" s="329"/>
      <c r="HE34" s="329"/>
      <c r="HF34" s="329"/>
      <c r="HG34" s="329"/>
      <c r="HH34" s="329"/>
      <c r="HI34" s="329"/>
      <c r="HJ34" s="329"/>
      <c r="HK34" s="329"/>
      <c r="HL34" s="329"/>
      <c r="HM34" s="329"/>
      <c r="HN34" s="329"/>
      <c r="HO34" s="329"/>
      <c r="HP34" s="329"/>
      <c r="HQ34" s="329"/>
      <c r="HR34" s="329"/>
      <c r="HS34" s="329"/>
      <c r="HT34" s="329"/>
      <c r="HU34" s="329"/>
      <c r="HV34" s="329"/>
      <c r="HW34" s="329"/>
      <c r="HX34" s="329"/>
      <c r="HY34" s="329"/>
      <c r="HZ34" s="329"/>
      <c r="IA34" s="329"/>
      <c r="IB34" s="329"/>
      <c r="IC34" s="329"/>
      <c r="ID34" s="329"/>
      <c r="IE34" s="329"/>
      <c r="IF34" s="329"/>
      <c r="IG34" s="329"/>
      <c r="IH34" s="329"/>
      <c r="II34" s="329"/>
      <c r="IJ34" s="329"/>
      <c r="IK34" s="329"/>
      <c r="IL34" s="329"/>
      <c r="IM34" s="329"/>
      <c r="IN34" s="329"/>
      <c r="IO34" s="329"/>
      <c r="IP34" s="329"/>
      <c r="IQ34" s="329"/>
      <c r="IR34" s="329"/>
    </row>
    <row r="35" spans="1:252">
      <c r="A35" s="331"/>
      <c r="C35" s="296"/>
      <c r="D35" s="335"/>
      <c r="E35" s="335"/>
      <c r="F35" s="335"/>
      <c r="G35" s="335"/>
      <c r="H35" s="335"/>
      <c r="I35" s="335"/>
      <c r="J35" s="335"/>
      <c r="K35" s="335"/>
      <c r="L35" s="335"/>
      <c r="M35" s="335"/>
      <c r="N35" s="335"/>
      <c r="O35" s="335"/>
      <c r="P35" s="335"/>
      <c r="Q35" s="335"/>
      <c r="R35" s="335"/>
      <c r="S35" s="335"/>
      <c r="T35" s="335"/>
      <c r="U35" s="335"/>
      <c r="V35" s="335"/>
      <c r="W35" s="335"/>
      <c r="X35" s="335"/>
      <c r="Y35" s="335"/>
      <c r="Z35" s="335"/>
      <c r="AA35" s="335"/>
      <c r="AB35" s="335"/>
      <c r="AC35" s="335"/>
      <c r="AD35" s="335"/>
      <c r="AE35" s="335"/>
      <c r="AF35" s="335"/>
      <c r="AG35" s="335"/>
      <c r="AH35" s="335"/>
      <c r="AI35" s="335"/>
      <c r="AJ35" s="335"/>
      <c r="AK35" s="335"/>
      <c r="AL35" s="335"/>
      <c r="AM35" s="335"/>
      <c r="AN35" s="335"/>
      <c r="AO35" s="335"/>
      <c r="AP35" s="335"/>
      <c r="AQ35" s="335"/>
      <c r="AR35" s="335"/>
      <c r="AS35" s="335"/>
      <c r="AT35" s="335"/>
      <c r="AU35" s="335"/>
      <c r="AV35" s="335"/>
      <c r="AW35" s="335"/>
      <c r="AX35" s="335"/>
      <c r="AY35" s="335"/>
      <c r="AZ35" s="335"/>
      <c r="BA35" s="335"/>
      <c r="BB35" s="335"/>
      <c r="BC35" s="335"/>
      <c r="BD35" s="335"/>
      <c r="BE35" s="335"/>
      <c r="BF35" s="335"/>
      <c r="BG35" s="335"/>
      <c r="BH35" s="335"/>
      <c r="BI35" s="335"/>
      <c r="BJ35" s="335"/>
      <c r="BK35" s="335"/>
      <c r="BL35" s="331"/>
      <c r="BM35" s="331"/>
      <c r="BN35" s="331"/>
      <c r="BO35" s="331"/>
      <c r="BP35" s="331"/>
      <c r="BQ35" s="331"/>
      <c r="BR35" s="331"/>
      <c r="BS35" s="331"/>
      <c r="BT35" s="331"/>
      <c r="BU35" s="331"/>
      <c r="BV35" s="331"/>
      <c r="BW35" s="331"/>
      <c r="BX35" s="331"/>
      <c r="BY35" s="331"/>
      <c r="BZ35" s="331"/>
      <c r="CA35" s="331"/>
      <c r="CB35" s="331"/>
      <c r="CC35" s="331"/>
      <c r="CD35" s="331"/>
      <c r="CE35" s="331"/>
      <c r="CF35" s="331"/>
      <c r="CG35" s="331"/>
      <c r="CH35" s="331"/>
      <c r="CI35" s="331"/>
      <c r="CJ35" s="331"/>
      <c r="CK35" s="331"/>
      <c r="CL35" s="331"/>
      <c r="CM35" s="331"/>
      <c r="CN35" s="331"/>
      <c r="CO35" s="331"/>
      <c r="CP35" s="331"/>
      <c r="CQ35" s="331"/>
      <c r="CR35" s="331"/>
      <c r="CS35" s="331"/>
      <c r="CT35" s="331"/>
      <c r="CU35" s="331"/>
      <c r="CV35" s="331"/>
      <c r="CW35" s="331"/>
      <c r="CX35" s="331"/>
      <c r="CY35" s="331"/>
      <c r="CZ35" s="331"/>
      <c r="DA35" s="331"/>
      <c r="DB35" s="331"/>
      <c r="DC35" s="331"/>
      <c r="DD35" s="331"/>
      <c r="DE35" s="331"/>
      <c r="DF35" s="331"/>
      <c r="DG35" s="331"/>
      <c r="DH35" s="331"/>
      <c r="DI35" s="331"/>
      <c r="DJ35" s="331"/>
      <c r="DK35" s="331"/>
      <c r="DL35" s="331"/>
      <c r="DM35" s="331"/>
      <c r="DN35" s="331"/>
      <c r="DO35" s="331"/>
      <c r="DP35" s="331"/>
      <c r="DQ35" s="331"/>
      <c r="DR35" s="331"/>
      <c r="DS35" s="331"/>
      <c r="DT35" s="331"/>
      <c r="DU35" s="331"/>
      <c r="DV35" s="331"/>
      <c r="DW35" s="331"/>
      <c r="DX35" s="331"/>
      <c r="DY35" s="331"/>
      <c r="DZ35" s="331"/>
      <c r="EA35" s="331"/>
      <c r="EB35" s="331"/>
      <c r="EC35" s="331"/>
      <c r="ED35" s="331"/>
      <c r="EE35" s="331"/>
      <c r="EF35" s="331"/>
      <c r="EG35" s="331"/>
      <c r="EH35" s="331"/>
      <c r="EI35" s="331"/>
      <c r="EJ35" s="331"/>
      <c r="EK35" s="331"/>
      <c r="EL35" s="331"/>
      <c r="EM35" s="331"/>
      <c r="EN35" s="331"/>
      <c r="EO35" s="331"/>
      <c r="EP35" s="331"/>
      <c r="EQ35" s="331"/>
      <c r="ER35" s="331"/>
      <c r="ES35" s="331"/>
      <c r="ET35" s="331"/>
      <c r="EU35" s="331"/>
      <c r="EV35" s="331"/>
      <c r="EW35" s="331"/>
      <c r="EX35" s="331"/>
      <c r="EY35" s="331"/>
      <c r="EZ35" s="331"/>
      <c r="FA35" s="331"/>
      <c r="FB35" s="331"/>
      <c r="FC35" s="331"/>
      <c r="FD35" s="331"/>
      <c r="FE35" s="331"/>
      <c r="FF35" s="331"/>
      <c r="FG35" s="331"/>
      <c r="FH35" s="331"/>
      <c r="FI35" s="331"/>
      <c r="FJ35" s="331"/>
      <c r="FK35" s="331"/>
      <c r="FL35" s="331"/>
      <c r="FM35" s="331"/>
      <c r="FN35" s="331"/>
      <c r="FO35" s="331"/>
      <c r="FP35" s="331"/>
      <c r="FQ35" s="331"/>
      <c r="FR35" s="331"/>
      <c r="FS35" s="331"/>
      <c r="FT35" s="331"/>
      <c r="FU35" s="331"/>
      <c r="FV35" s="331"/>
      <c r="FW35" s="331"/>
      <c r="FX35" s="331"/>
      <c r="FY35" s="331"/>
      <c r="FZ35" s="331"/>
      <c r="GA35" s="331"/>
      <c r="GB35" s="331"/>
      <c r="GC35" s="331"/>
      <c r="GD35" s="331"/>
      <c r="GE35" s="331"/>
      <c r="GF35" s="331"/>
      <c r="GG35" s="331"/>
      <c r="GH35" s="331"/>
      <c r="GI35" s="331"/>
      <c r="GJ35" s="331"/>
      <c r="GK35" s="331"/>
      <c r="GL35" s="331"/>
      <c r="GM35" s="331"/>
      <c r="GN35" s="331"/>
      <c r="GO35" s="331"/>
      <c r="GP35" s="331"/>
      <c r="GQ35" s="331"/>
      <c r="GR35" s="331"/>
      <c r="GS35" s="331"/>
      <c r="GT35" s="331"/>
      <c r="GU35" s="331"/>
      <c r="GV35" s="331"/>
      <c r="GW35" s="331"/>
      <c r="GX35" s="331"/>
      <c r="GY35" s="331"/>
      <c r="GZ35" s="331"/>
      <c r="HA35" s="331"/>
      <c r="HB35" s="331"/>
      <c r="HC35" s="331"/>
      <c r="HD35" s="331"/>
      <c r="HE35" s="331"/>
      <c r="HF35" s="331"/>
      <c r="HG35" s="331"/>
      <c r="HH35" s="331"/>
      <c r="HI35" s="331"/>
      <c r="HJ35" s="331"/>
      <c r="HK35" s="331"/>
      <c r="HL35" s="331"/>
      <c r="HM35" s="331"/>
      <c r="HN35" s="331"/>
      <c r="HO35" s="331"/>
      <c r="HP35" s="331"/>
      <c r="HQ35" s="331"/>
      <c r="HR35" s="331"/>
      <c r="HS35" s="331"/>
      <c r="HT35" s="331"/>
      <c r="HU35" s="331"/>
      <c r="HV35" s="331"/>
      <c r="HW35" s="331"/>
      <c r="HX35" s="331"/>
      <c r="HY35" s="331"/>
      <c r="HZ35" s="331"/>
      <c r="IA35" s="331"/>
      <c r="IB35" s="331"/>
      <c r="IC35" s="331"/>
      <c r="ID35" s="331"/>
      <c r="IE35" s="331"/>
      <c r="IF35" s="331"/>
      <c r="IG35" s="331"/>
      <c r="IH35" s="331"/>
      <c r="II35" s="331"/>
      <c r="IJ35" s="331"/>
      <c r="IK35" s="331"/>
      <c r="IL35" s="331"/>
      <c r="IM35" s="331"/>
      <c r="IN35" s="331"/>
      <c r="IO35" s="331"/>
      <c r="IP35" s="331"/>
      <c r="IQ35" s="331"/>
      <c r="IR35" s="331"/>
    </row>
    <row r="36" spans="1:252">
      <c r="B36" s="329"/>
      <c r="C36" s="325"/>
      <c r="D36" s="336"/>
      <c r="E36" s="336"/>
      <c r="F36" s="336"/>
      <c r="G36" s="336"/>
      <c r="H36" s="336"/>
      <c r="I36" s="336"/>
      <c r="J36" s="336"/>
      <c r="K36" s="336"/>
      <c r="L36" s="336"/>
      <c r="M36" s="336"/>
      <c r="N36" s="336"/>
      <c r="O36" s="336"/>
      <c r="P36" s="336"/>
      <c r="Q36" s="336"/>
      <c r="R36" s="336"/>
      <c r="S36" s="336"/>
      <c r="T36" s="336"/>
      <c r="U36" s="336"/>
      <c r="V36" s="336"/>
      <c r="W36" s="336"/>
      <c r="X36" s="336"/>
      <c r="Y36" s="336"/>
      <c r="Z36" s="336"/>
      <c r="AA36" s="336"/>
      <c r="AB36" s="336"/>
      <c r="AC36" s="336"/>
      <c r="AD36" s="336"/>
      <c r="AE36" s="336"/>
      <c r="AF36" s="336"/>
      <c r="AG36" s="336"/>
      <c r="AH36" s="336"/>
      <c r="AI36" s="336"/>
      <c r="AJ36" s="336"/>
      <c r="AK36" s="336"/>
      <c r="AL36" s="336"/>
      <c r="AM36" s="336"/>
      <c r="AN36" s="336"/>
      <c r="AO36" s="336"/>
      <c r="AP36" s="336"/>
      <c r="AQ36" s="336"/>
      <c r="AR36" s="336"/>
      <c r="AS36" s="336"/>
      <c r="AT36" s="336"/>
      <c r="AU36" s="336"/>
      <c r="AV36" s="336"/>
      <c r="AW36" s="336"/>
      <c r="AX36" s="336"/>
      <c r="AY36" s="336"/>
      <c r="AZ36" s="336"/>
      <c r="BA36" s="336"/>
      <c r="BB36" s="336"/>
      <c r="BC36" s="336"/>
      <c r="BD36" s="336"/>
      <c r="BE36" s="336"/>
      <c r="BF36" s="336"/>
      <c r="BG36" s="336"/>
      <c r="BH36" s="336"/>
      <c r="BI36" s="336"/>
      <c r="BJ36" s="336"/>
      <c r="BK36" s="336"/>
      <c r="IR36" s="318"/>
    </row>
    <row r="37" spans="1:252" s="337" customFormat="1">
      <c r="A37" s="318"/>
      <c r="B37" s="318"/>
      <c r="C37" s="296"/>
      <c r="D37" s="335"/>
      <c r="E37" s="335"/>
      <c r="F37" s="335"/>
      <c r="G37" s="335"/>
      <c r="H37" s="335"/>
      <c r="I37" s="335"/>
      <c r="J37" s="335"/>
      <c r="K37" s="335"/>
      <c r="L37" s="335"/>
      <c r="M37" s="335"/>
      <c r="N37" s="335"/>
      <c r="O37" s="335"/>
      <c r="P37" s="335"/>
      <c r="Q37" s="335"/>
      <c r="R37" s="335"/>
      <c r="S37" s="335"/>
      <c r="T37" s="335"/>
      <c r="U37" s="335"/>
      <c r="V37" s="335"/>
      <c r="W37" s="335"/>
      <c r="X37" s="335"/>
      <c r="Y37" s="335"/>
      <c r="Z37" s="335"/>
      <c r="AA37" s="335"/>
      <c r="AB37" s="335"/>
      <c r="AC37" s="335"/>
      <c r="AD37" s="335"/>
      <c r="AE37" s="335"/>
      <c r="AF37" s="335"/>
      <c r="AG37" s="335"/>
      <c r="AH37" s="335"/>
      <c r="AI37" s="335"/>
      <c r="AJ37" s="335"/>
      <c r="AK37" s="335"/>
      <c r="AL37" s="335"/>
      <c r="AM37" s="335"/>
      <c r="AN37" s="335"/>
      <c r="AO37" s="335"/>
      <c r="AP37" s="335"/>
      <c r="AQ37" s="335"/>
      <c r="AR37" s="335"/>
      <c r="AS37" s="335"/>
      <c r="AT37" s="335"/>
      <c r="AU37" s="335"/>
      <c r="AV37" s="335"/>
      <c r="AW37" s="335"/>
      <c r="AX37" s="335"/>
      <c r="AY37" s="335"/>
      <c r="AZ37" s="335"/>
      <c r="BA37" s="335"/>
      <c r="BB37" s="335"/>
      <c r="BC37" s="335"/>
      <c r="BD37" s="335"/>
      <c r="BE37" s="335"/>
      <c r="BF37" s="335"/>
      <c r="BG37" s="335"/>
      <c r="BH37" s="335"/>
      <c r="BI37" s="335"/>
      <c r="BJ37" s="335"/>
      <c r="BK37" s="335"/>
      <c r="BL37" s="318"/>
      <c r="BM37" s="318"/>
      <c r="BN37" s="318"/>
      <c r="BO37" s="318"/>
      <c r="BP37" s="318"/>
      <c r="BQ37" s="318"/>
      <c r="BR37" s="318"/>
      <c r="BS37" s="318"/>
      <c r="BT37" s="318"/>
      <c r="BU37" s="318"/>
      <c r="BV37" s="318"/>
      <c r="BW37" s="318"/>
      <c r="BX37" s="318"/>
      <c r="BY37" s="318"/>
      <c r="BZ37" s="318"/>
      <c r="CA37" s="318"/>
      <c r="CB37" s="318"/>
      <c r="CC37" s="318"/>
      <c r="CD37" s="318"/>
      <c r="CE37" s="318"/>
      <c r="CF37" s="318"/>
      <c r="CG37" s="318"/>
      <c r="CH37" s="318"/>
      <c r="CI37" s="318"/>
      <c r="CJ37" s="318"/>
      <c r="CK37" s="318"/>
      <c r="CL37" s="318"/>
      <c r="CM37" s="318"/>
      <c r="CN37" s="318"/>
      <c r="CO37" s="318"/>
      <c r="CP37" s="318"/>
      <c r="CQ37" s="318"/>
      <c r="CR37" s="318"/>
      <c r="CS37" s="318"/>
      <c r="CT37" s="318"/>
      <c r="CU37" s="318"/>
      <c r="CV37" s="318"/>
      <c r="CW37" s="318"/>
      <c r="CX37" s="318"/>
      <c r="CY37" s="318"/>
      <c r="CZ37" s="318"/>
      <c r="DA37" s="318"/>
      <c r="DB37" s="318"/>
      <c r="DC37" s="318"/>
      <c r="DD37" s="318"/>
      <c r="DE37" s="318"/>
      <c r="DF37" s="318"/>
      <c r="DG37" s="318"/>
      <c r="DH37" s="318"/>
      <c r="DI37" s="318"/>
      <c r="DJ37" s="318"/>
      <c r="DK37" s="318"/>
      <c r="DL37" s="318"/>
      <c r="DM37" s="318"/>
      <c r="DN37" s="318"/>
      <c r="DO37" s="318"/>
      <c r="DP37" s="318"/>
      <c r="DQ37" s="318"/>
      <c r="DR37" s="318"/>
      <c r="DS37" s="318"/>
      <c r="DT37" s="318"/>
      <c r="DU37" s="318"/>
      <c r="DV37" s="318"/>
      <c r="DW37" s="318"/>
      <c r="DX37" s="318"/>
      <c r="DY37" s="318"/>
      <c r="DZ37" s="318"/>
      <c r="EA37" s="318"/>
      <c r="EB37" s="318"/>
      <c r="EC37" s="318"/>
      <c r="ED37" s="318"/>
      <c r="EE37" s="318"/>
      <c r="EF37" s="318"/>
      <c r="EG37" s="318"/>
      <c r="EH37" s="318"/>
      <c r="EI37" s="318"/>
      <c r="EJ37" s="318"/>
      <c r="EK37" s="318"/>
      <c r="EL37" s="318"/>
      <c r="EM37" s="318"/>
      <c r="EN37" s="318"/>
      <c r="EO37" s="318"/>
      <c r="EP37" s="318"/>
      <c r="EQ37" s="318"/>
      <c r="ER37" s="318"/>
      <c r="ES37" s="318"/>
      <c r="ET37" s="318"/>
      <c r="EU37" s="318"/>
      <c r="EV37" s="318"/>
      <c r="EW37" s="318"/>
      <c r="EX37" s="318"/>
      <c r="EY37" s="318"/>
      <c r="EZ37" s="318"/>
      <c r="FA37" s="318"/>
      <c r="FB37" s="318"/>
      <c r="FC37" s="318"/>
      <c r="FD37" s="318"/>
      <c r="FE37" s="318"/>
      <c r="FF37" s="318"/>
      <c r="FG37" s="318"/>
      <c r="FH37" s="318"/>
      <c r="FI37" s="318"/>
      <c r="FJ37" s="318"/>
      <c r="FK37" s="318"/>
      <c r="FL37" s="318"/>
      <c r="FM37" s="318"/>
      <c r="FN37" s="318"/>
      <c r="FO37" s="318"/>
      <c r="FP37" s="318"/>
      <c r="FQ37" s="318"/>
      <c r="FR37" s="318"/>
      <c r="FS37" s="318"/>
      <c r="FT37" s="318"/>
      <c r="FU37" s="318"/>
      <c r="FV37" s="318"/>
      <c r="FW37" s="318"/>
      <c r="FX37" s="318"/>
      <c r="FY37" s="318"/>
      <c r="FZ37" s="318"/>
      <c r="GA37" s="318"/>
      <c r="GB37" s="318"/>
      <c r="GC37" s="318"/>
      <c r="GD37" s="318"/>
      <c r="GE37" s="318"/>
      <c r="GF37" s="318"/>
      <c r="GG37" s="318"/>
      <c r="GH37" s="318"/>
      <c r="GI37" s="318"/>
      <c r="GJ37" s="318"/>
      <c r="GK37" s="318"/>
      <c r="GL37" s="318"/>
      <c r="GM37" s="318"/>
      <c r="GN37" s="318"/>
      <c r="GO37" s="318"/>
      <c r="GP37" s="318"/>
      <c r="GQ37" s="318"/>
      <c r="GR37" s="318"/>
      <c r="GS37" s="318"/>
      <c r="GT37" s="318"/>
      <c r="GU37" s="318"/>
      <c r="GV37" s="318"/>
      <c r="GW37" s="318"/>
      <c r="GX37" s="318"/>
      <c r="GY37" s="318"/>
      <c r="GZ37" s="318"/>
      <c r="HA37" s="318"/>
      <c r="HB37" s="318"/>
      <c r="HC37" s="318"/>
      <c r="HD37" s="318"/>
      <c r="HE37" s="318"/>
      <c r="HF37" s="318"/>
      <c r="HG37" s="318"/>
      <c r="HH37" s="318"/>
      <c r="HI37" s="318"/>
      <c r="HJ37" s="318"/>
      <c r="HK37" s="318"/>
      <c r="HL37" s="318"/>
      <c r="HM37" s="318"/>
      <c r="HN37" s="318"/>
      <c r="HO37" s="318"/>
      <c r="HP37" s="318"/>
      <c r="HQ37" s="318"/>
      <c r="HR37" s="318"/>
      <c r="HS37" s="318"/>
      <c r="HT37" s="318"/>
      <c r="HU37" s="318"/>
      <c r="HV37" s="318"/>
      <c r="HW37" s="318"/>
      <c r="HX37" s="318"/>
      <c r="HY37" s="318"/>
      <c r="HZ37" s="318"/>
      <c r="IA37" s="318"/>
      <c r="IB37" s="318"/>
      <c r="IC37" s="318"/>
      <c r="ID37" s="318"/>
      <c r="IE37" s="318"/>
      <c r="IF37" s="318"/>
      <c r="IG37" s="318"/>
      <c r="IH37" s="318"/>
      <c r="II37" s="318"/>
      <c r="IJ37" s="318"/>
      <c r="IK37" s="318"/>
      <c r="IL37" s="318"/>
      <c r="IM37" s="318"/>
      <c r="IN37" s="318"/>
      <c r="IO37" s="318"/>
      <c r="IP37" s="318"/>
      <c r="IQ37" s="318"/>
      <c r="IR37" s="318"/>
    </row>
    <row r="38" spans="1:252">
      <c r="B38" s="329"/>
      <c r="C38" s="325"/>
      <c r="D38" s="336"/>
      <c r="E38" s="336"/>
      <c r="F38" s="336"/>
      <c r="G38" s="336"/>
      <c r="H38" s="336"/>
      <c r="I38" s="336"/>
      <c r="J38" s="336"/>
      <c r="K38" s="336"/>
      <c r="L38" s="336"/>
      <c r="M38" s="336"/>
      <c r="N38" s="336"/>
      <c r="O38" s="336"/>
      <c r="P38" s="336"/>
      <c r="Q38" s="336"/>
      <c r="R38" s="336"/>
      <c r="S38" s="336"/>
      <c r="T38" s="336"/>
      <c r="U38" s="336"/>
      <c r="V38" s="336"/>
      <c r="W38" s="336"/>
      <c r="X38" s="336"/>
      <c r="Y38" s="336"/>
      <c r="Z38" s="336"/>
      <c r="AA38" s="336"/>
      <c r="AB38" s="336"/>
      <c r="AC38" s="336"/>
      <c r="AD38" s="336"/>
      <c r="AE38" s="336"/>
      <c r="AF38" s="336"/>
      <c r="AG38" s="336"/>
      <c r="AH38" s="336"/>
      <c r="AI38" s="336"/>
      <c r="AJ38" s="336"/>
      <c r="AK38" s="336"/>
      <c r="AL38" s="336"/>
      <c r="AM38" s="336"/>
      <c r="AN38" s="336"/>
      <c r="AO38" s="336"/>
      <c r="AP38" s="336"/>
      <c r="AQ38" s="336"/>
      <c r="AR38" s="336"/>
      <c r="AS38" s="336"/>
      <c r="AT38" s="336"/>
      <c r="AU38" s="336"/>
      <c r="AV38" s="336"/>
      <c r="AW38" s="336"/>
      <c r="AX38" s="336"/>
      <c r="AY38" s="336"/>
      <c r="AZ38" s="336"/>
      <c r="BA38" s="336"/>
      <c r="BB38" s="336"/>
      <c r="BC38" s="336"/>
      <c r="BD38" s="336"/>
      <c r="BE38" s="336"/>
      <c r="BF38" s="336"/>
      <c r="BG38" s="336"/>
      <c r="BH38" s="336"/>
      <c r="BI38" s="336"/>
      <c r="BJ38" s="336"/>
      <c r="BK38" s="336"/>
      <c r="BL38" s="296"/>
      <c r="BM38" s="296"/>
      <c r="BN38" s="296"/>
      <c r="BO38" s="296"/>
      <c r="BP38" s="296"/>
      <c r="BQ38" s="296"/>
      <c r="BR38" s="296"/>
      <c r="BS38" s="329"/>
      <c r="BT38" s="329"/>
      <c r="BU38" s="329"/>
      <c r="BV38" s="329"/>
      <c r="BW38" s="329"/>
      <c r="BX38" s="329"/>
      <c r="BY38" s="329"/>
      <c r="BZ38" s="329"/>
      <c r="CA38" s="329"/>
      <c r="CB38" s="329"/>
      <c r="CC38" s="329"/>
      <c r="CD38" s="329"/>
      <c r="CE38" s="329"/>
      <c r="CF38" s="329"/>
      <c r="CG38" s="329"/>
      <c r="CH38" s="329"/>
      <c r="CI38" s="329"/>
      <c r="CJ38" s="329"/>
      <c r="CK38" s="329"/>
      <c r="CL38" s="329"/>
      <c r="CM38" s="329"/>
      <c r="CN38" s="329"/>
      <c r="CO38" s="329"/>
      <c r="CP38" s="329"/>
      <c r="CQ38" s="329"/>
      <c r="CR38" s="329"/>
      <c r="CS38" s="329"/>
      <c r="CT38" s="329"/>
      <c r="CU38" s="329"/>
      <c r="CV38" s="329"/>
      <c r="CW38" s="329"/>
      <c r="CX38" s="329"/>
      <c r="CY38" s="329"/>
      <c r="CZ38" s="329"/>
      <c r="DA38" s="329"/>
      <c r="DB38" s="329"/>
      <c r="DC38" s="329"/>
      <c r="DD38" s="329"/>
      <c r="DE38" s="329"/>
      <c r="DF38" s="329"/>
      <c r="DG38" s="329"/>
      <c r="DH38" s="329"/>
      <c r="DI38" s="329"/>
      <c r="DJ38" s="329"/>
      <c r="DK38" s="329"/>
      <c r="DL38" s="329"/>
      <c r="DM38" s="329"/>
      <c r="DN38" s="329"/>
      <c r="DO38" s="329"/>
      <c r="DP38" s="329"/>
      <c r="DQ38" s="329"/>
      <c r="DR38" s="329"/>
      <c r="DS38" s="329"/>
      <c r="DT38" s="329"/>
      <c r="DU38" s="329"/>
      <c r="DV38" s="329"/>
      <c r="DW38" s="329"/>
      <c r="DX38" s="329"/>
      <c r="DY38" s="329"/>
      <c r="DZ38" s="329"/>
      <c r="EA38" s="329"/>
      <c r="EB38" s="329"/>
      <c r="EC38" s="329"/>
      <c r="ED38" s="329"/>
      <c r="EE38" s="329"/>
      <c r="EF38" s="329"/>
      <c r="EG38" s="329"/>
      <c r="EH38" s="329"/>
      <c r="EI38" s="329"/>
      <c r="EJ38" s="329"/>
      <c r="EK38" s="329"/>
      <c r="EL38" s="329"/>
      <c r="EM38" s="329"/>
      <c r="EN38" s="329"/>
      <c r="EO38" s="329"/>
      <c r="EP38" s="329"/>
      <c r="EQ38" s="329"/>
      <c r="ER38" s="329"/>
      <c r="ES38" s="329"/>
      <c r="ET38" s="329"/>
      <c r="EU38" s="329"/>
      <c r="EV38" s="329"/>
      <c r="EW38" s="329"/>
      <c r="EX38" s="329"/>
      <c r="EY38" s="329"/>
      <c r="EZ38" s="329"/>
      <c r="FA38" s="329"/>
      <c r="FB38" s="329"/>
      <c r="FC38" s="329"/>
      <c r="FD38" s="329"/>
      <c r="FE38" s="329"/>
      <c r="FF38" s="329"/>
      <c r="FG38" s="329"/>
      <c r="FH38" s="329"/>
      <c r="FI38" s="329"/>
      <c r="FJ38" s="329"/>
      <c r="FK38" s="329"/>
      <c r="FL38" s="329"/>
      <c r="FM38" s="329"/>
      <c r="FN38" s="329"/>
      <c r="FO38" s="329"/>
      <c r="FP38" s="329"/>
      <c r="FQ38" s="329"/>
      <c r="FR38" s="329"/>
      <c r="FS38" s="329"/>
      <c r="FT38" s="329"/>
      <c r="FU38" s="329"/>
      <c r="FV38" s="329"/>
      <c r="FW38" s="329"/>
      <c r="FX38" s="329"/>
      <c r="FY38" s="329"/>
      <c r="FZ38" s="329"/>
      <c r="GA38" s="329"/>
      <c r="GB38" s="329"/>
      <c r="GC38" s="329"/>
      <c r="GD38" s="329"/>
      <c r="GE38" s="329"/>
      <c r="GF38" s="329"/>
      <c r="GG38" s="329"/>
      <c r="GH38" s="329"/>
      <c r="GI38" s="329"/>
      <c r="GJ38" s="329"/>
      <c r="GK38" s="329"/>
      <c r="GL38" s="329"/>
      <c r="GM38" s="329"/>
      <c r="GN38" s="329"/>
      <c r="GO38" s="329"/>
      <c r="GP38" s="329"/>
      <c r="GQ38" s="329"/>
      <c r="GR38" s="329"/>
      <c r="GS38" s="329"/>
      <c r="GT38" s="329"/>
      <c r="GU38" s="329"/>
      <c r="GV38" s="329"/>
      <c r="GW38" s="329"/>
      <c r="GX38" s="329"/>
      <c r="GY38" s="329"/>
      <c r="GZ38" s="329"/>
      <c r="HA38" s="329"/>
      <c r="HB38" s="329"/>
      <c r="HC38" s="329"/>
      <c r="HD38" s="329"/>
      <c r="HE38" s="329"/>
      <c r="HF38" s="329"/>
      <c r="HG38" s="329"/>
      <c r="HH38" s="329"/>
      <c r="HI38" s="329"/>
      <c r="HJ38" s="329"/>
      <c r="HK38" s="329"/>
      <c r="HL38" s="329"/>
      <c r="HM38" s="329"/>
      <c r="HN38" s="329"/>
      <c r="HO38" s="329"/>
      <c r="HP38" s="329"/>
      <c r="HQ38" s="329"/>
      <c r="HR38" s="329"/>
      <c r="HS38" s="329"/>
      <c r="HT38" s="329"/>
      <c r="HU38" s="329"/>
      <c r="HV38" s="329"/>
      <c r="HW38" s="329"/>
      <c r="HX38" s="329"/>
      <c r="HY38" s="329"/>
      <c r="HZ38" s="329"/>
      <c r="IA38" s="329"/>
      <c r="IB38" s="329"/>
      <c r="IC38" s="329"/>
      <c r="ID38" s="329"/>
      <c r="IE38" s="329"/>
      <c r="IF38" s="329"/>
      <c r="IG38" s="329"/>
      <c r="IH38" s="329"/>
      <c r="II38" s="329"/>
      <c r="IJ38" s="329"/>
      <c r="IK38" s="329"/>
      <c r="IL38" s="329"/>
      <c r="IM38" s="329"/>
      <c r="IN38" s="329"/>
      <c r="IO38" s="329"/>
      <c r="IP38" s="329"/>
      <c r="IQ38" s="329"/>
      <c r="IR38" s="329"/>
    </row>
    <row r="39" spans="1:252">
      <c r="C39" s="296"/>
      <c r="D39" s="335"/>
      <c r="E39" s="335"/>
      <c r="F39" s="335"/>
      <c r="G39" s="335"/>
      <c r="H39" s="335"/>
      <c r="I39" s="335"/>
      <c r="J39" s="335"/>
      <c r="K39" s="335"/>
      <c r="L39" s="335"/>
      <c r="M39" s="335"/>
      <c r="N39" s="335"/>
      <c r="O39" s="335"/>
      <c r="P39" s="335"/>
      <c r="Q39" s="335"/>
      <c r="R39" s="335"/>
      <c r="S39" s="335"/>
      <c r="T39" s="335"/>
      <c r="U39" s="335"/>
      <c r="V39" s="335"/>
      <c r="W39" s="335"/>
      <c r="X39" s="335"/>
      <c r="Y39" s="335"/>
      <c r="Z39" s="335"/>
      <c r="AA39" s="335"/>
      <c r="AB39" s="335"/>
      <c r="AC39" s="335"/>
      <c r="AD39" s="335"/>
      <c r="AE39" s="335"/>
      <c r="AF39" s="335"/>
      <c r="AG39" s="335"/>
      <c r="AH39" s="335"/>
      <c r="AI39" s="335"/>
      <c r="AJ39" s="335"/>
      <c r="AK39" s="335"/>
      <c r="AL39" s="335"/>
      <c r="AM39" s="335"/>
      <c r="AN39" s="335"/>
      <c r="AO39" s="335"/>
      <c r="AP39" s="335"/>
      <c r="AQ39" s="335"/>
      <c r="AR39" s="335"/>
      <c r="AS39" s="335"/>
      <c r="AT39" s="335"/>
      <c r="AU39" s="335"/>
      <c r="AV39" s="335"/>
      <c r="AW39" s="335"/>
      <c r="AX39" s="335"/>
      <c r="AY39" s="335"/>
      <c r="AZ39" s="335"/>
      <c r="BA39" s="335"/>
      <c r="BB39" s="335"/>
      <c r="BC39" s="335"/>
      <c r="BD39" s="335"/>
      <c r="BE39" s="335"/>
      <c r="BF39" s="335"/>
      <c r="BG39" s="335"/>
      <c r="BH39" s="335"/>
      <c r="BI39" s="335"/>
      <c r="BJ39" s="335"/>
      <c r="BK39" s="335"/>
      <c r="BL39" s="296"/>
      <c r="BM39" s="296"/>
      <c r="BN39" s="296"/>
      <c r="BO39" s="296"/>
      <c r="BP39" s="296"/>
      <c r="BQ39" s="296"/>
      <c r="BR39" s="296"/>
      <c r="IR39" s="318"/>
    </row>
    <row r="40" spans="1:252">
      <c r="C40" s="296"/>
      <c r="D40" s="335"/>
      <c r="E40" s="335"/>
      <c r="F40" s="335"/>
      <c r="G40" s="335"/>
      <c r="H40" s="335"/>
      <c r="I40" s="335"/>
      <c r="J40" s="335"/>
      <c r="K40" s="335"/>
      <c r="L40" s="335"/>
      <c r="M40" s="335"/>
      <c r="N40" s="335"/>
      <c r="O40" s="335"/>
      <c r="P40" s="335"/>
      <c r="Q40" s="335"/>
      <c r="R40" s="335"/>
      <c r="S40" s="335"/>
      <c r="T40" s="335"/>
      <c r="U40" s="335"/>
      <c r="V40" s="335"/>
      <c r="W40" s="335"/>
      <c r="X40" s="335"/>
      <c r="Y40" s="335"/>
      <c r="Z40" s="335"/>
      <c r="AA40" s="335"/>
      <c r="AB40" s="335"/>
      <c r="AC40" s="335"/>
      <c r="AD40" s="335"/>
      <c r="AE40" s="335"/>
      <c r="AF40" s="335"/>
      <c r="AG40" s="335"/>
      <c r="AH40" s="335"/>
      <c r="AI40" s="335"/>
      <c r="AJ40" s="335"/>
      <c r="AK40" s="335"/>
      <c r="AL40" s="335"/>
      <c r="AM40" s="335"/>
      <c r="AN40" s="335"/>
      <c r="AO40" s="335"/>
      <c r="AP40" s="335"/>
      <c r="AQ40" s="335"/>
      <c r="AR40" s="335"/>
      <c r="AS40" s="335"/>
      <c r="AT40" s="335"/>
      <c r="AU40" s="335"/>
      <c r="AV40" s="335"/>
      <c r="AW40" s="335"/>
      <c r="AX40" s="335"/>
      <c r="AY40" s="335"/>
      <c r="AZ40" s="335"/>
      <c r="BA40" s="335"/>
      <c r="BB40" s="335"/>
      <c r="BC40" s="335"/>
      <c r="BD40" s="335"/>
      <c r="BE40" s="335"/>
      <c r="BF40" s="335"/>
      <c r="BG40" s="335"/>
      <c r="BH40" s="335"/>
      <c r="BI40" s="335"/>
      <c r="BJ40" s="335"/>
      <c r="BK40" s="335"/>
      <c r="BL40" s="296"/>
      <c r="BM40" s="296"/>
      <c r="BN40" s="296"/>
      <c r="BO40" s="296"/>
      <c r="BP40" s="296"/>
      <c r="BQ40" s="296"/>
      <c r="BR40" s="296"/>
      <c r="IR40" s="318"/>
    </row>
    <row r="41" spans="1:252">
      <c r="C41" s="296"/>
      <c r="D41" s="335"/>
      <c r="E41" s="335"/>
      <c r="F41" s="335"/>
      <c r="G41" s="335"/>
      <c r="H41" s="335"/>
      <c r="I41" s="335"/>
      <c r="J41" s="335"/>
      <c r="K41" s="335"/>
      <c r="L41" s="335"/>
      <c r="M41" s="335"/>
      <c r="N41" s="335"/>
      <c r="O41" s="335"/>
      <c r="P41" s="335"/>
      <c r="Q41" s="335"/>
      <c r="R41" s="335"/>
      <c r="S41" s="335"/>
      <c r="T41" s="335"/>
      <c r="U41" s="335"/>
      <c r="V41" s="335"/>
      <c r="W41" s="335"/>
      <c r="X41" s="335"/>
      <c r="Y41" s="335"/>
      <c r="Z41" s="335"/>
      <c r="AA41" s="335"/>
      <c r="AB41" s="335"/>
      <c r="AC41" s="335"/>
      <c r="AD41" s="335"/>
      <c r="AE41" s="335"/>
      <c r="AF41" s="335"/>
      <c r="AG41" s="335"/>
      <c r="AH41" s="335"/>
      <c r="AI41" s="335"/>
      <c r="AJ41" s="335"/>
      <c r="AK41" s="335"/>
      <c r="AL41" s="335"/>
      <c r="AM41" s="335"/>
      <c r="AN41" s="335"/>
      <c r="AO41" s="335"/>
      <c r="AP41" s="335"/>
      <c r="AQ41" s="335"/>
      <c r="AR41" s="335"/>
      <c r="AS41" s="335"/>
      <c r="AT41" s="335"/>
      <c r="AU41" s="335"/>
      <c r="AV41" s="335"/>
      <c r="AW41" s="335"/>
      <c r="AX41" s="335"/>
      <c r="AY41" s="335"/>
      <c r="AZ41" s="335"/>
      <c r="BA41" s="335"/>
      <c r="BB41" s="335"/>
      <c r="BC41" s="335"/>
      <c r="BD41" s="335"/>
      <c r="BE41" s="335"/>
      <c r="BF41" s="335"/>
      <c r="BG41" s="335"/>
      <c r="BH41" s="335"/>
      <c r="BI41" s="335"/>
      <c r="BJ41" s="335"/>
      <c r="BK41" s="335"/>
      <c r="BL41" s="296"/>
      <c r="BM41" s="296"/>
      <c r="BN41" s="296"/>
      <c r="BO41" s="296"/>
      <c r="BP41" s="296"/>
      <c r="BQ41" s="296"/>
      <c r="BR41" s="296"/>
      <c r="IR41" s="318"/>
    </row>
    <row r="42" spans="1:252">
      <c r="B42" s="329"/>
      <c r="C42" s="325"/>
      <c r="D42" s="336"/>
      <c r="E42" s="336"/>
      <c r="F42" s="336"/>
      <c r="G42" s="336"/>
      <c r="H42" s="336"/>
      <c r="I42" s="336"/>
      <c r="J42" s="336"/>
      <c r="K42" s="336"/>
      <c r="L42" s="336"/>
      <c r="M42" s="336"/>
      <c r="N42" s="336"/>
      <c r="O42" s="336"/>
      <c r="P42" s="336"/>
      <c r="Q42" s="336"/>
      <c r="R42" s="336"/>
      <c r="S42" s="336"/>
      <c r="T42" s="336"/>
      <c r="U42" s="336"/>
      <c r="V42" s="336"/>
      <c r="W42" s="336"/>
      <c r="X42" s="336"/>
      <c r="Y42" s="336"/>
      <c r="Z42" s="336"/>
      <c r="AA42" s="336"/>
      <c r="AB42" s="336"/>
      <c r="AC42" s="336"/>
      <c r="AD42" s="336"/>
      <c r="AE42" s="336"/>
      <c r="AF42" s="336"/>
      <c r="AG42" s="336"/>
      <c r="AH42" s="336"/>
      <c r="AI42" s="336"/>
      <c r="AJ42" s="336"/>
      <c r="AK42" s="336"/>
      <c r="AL42" s="336"/>
      <c r="AM42" s="336"/>
      <c r="AN42" s="336"/>
      <c r="AO42" s="336"/>
      <c r="AP42" s="336"/>
      <c r="AQ42" s="336"/>
      <c r="AR42" s="336"/>
      <c r="AS42" s="336"/>
      <c r="AT42" s="336"/>
      <c r="AU42" s="336"/>
      <c r="AV42" s="336"/>
      <c r="AW42" s="336"/>
      <c r="AX42" s="336"/>
      <c r="AY42" s="336"/>
      <c r="AZ42" s="336"/>
      <c r="BA42" s="336"/>
      <c r="BB42" s="336"/>
      <c r="BC42" s="336"/>
      <c r="BD42" s="336"/>
      <c r="BE42" s="336"/>
      <c r="BF42" s="336"/>
      <c r="BG42" s="336"/>
      <c r="BH42" s="336"/>
      <c r="BI42" s="336"/>
      <c r="BJ42" s="336"/>
      <c r="BK42" s="336"/>
      <c r="BL42" s="296"/>
      <c r="BM42" s="296"/>
      <c r="BN42" s="296"/>
      <c r="BO42" s="296"/>
      <c r="BP42" s="296"/>
      <c r="BQ42" s="296"/>
      <c r="BR42" s="296"/>
      <c r="IR42" s="318"/>
    </row>
    <row r="43" spans="1:252">
      <c r="C43" s="296"/>
      <c r="D43" s="335"/>
      <c r="E43" s="335"/>
      <c r="F43" s="335"/>
      <c r="G43" s="335"/>
      <c r="H43" s="335"/>
      <c r="I43" s="335"/>
      <c r="J43" s="335"/>
      <c r="K43" s="335"/>
      <c r="L43" s="335"/>
      <c r="M43" s="335"/>
      <c r="N43" s="335"/>
      <c r="O43" s="335"/>
      <c r="P43" s="335"/>
      <c r="Q43" s="335"/>
      <c r="R43" s="335"/>
      <c r="S43" s="335"/>
      <c r="T43" s="335"/>
      <c r="U43" s="335"/>
      <c r="V43" s="335"/>
      <c r="W43" s="335"/>
      <c r="X43" s="335"/>
      <c r="Y43" s="335"/>
      <c r="Z43" s="335"/>
      <c r="AA43" s="335"/>
      <c r="AB43" s="335"/>
      <c r="AC43" s="335"/>
      <c r="AD43" s="335"/>
      <c r="AE43" s="335"/>
      <c r="AF43" s="335"/>
      <c r="AG43" s="335"/>
      <c r="AH43" s="335"/>
      <c r="AI43" s="335"/>
      <c r="AJ43" s="335"/>
      <c r="AK43" s="335"/>
      <c r="AL43" s="335"/>
      <c r="AM43" s="335"/>
      <c r="AN43" s="335"/>
      <c r="AO43" s="335"/>
      <c r="AP43" s="335"/>
      <c r="AQ43" s="335"/>
      <c r="AR43" s="335"/>
      <c r="AS43" s="335"/>
      <c r="AT43" s="335"/>
      <c r="AU43" s="335"/>
      <c r="AV43" s="335"/>
      <c r="AW43" s="335"/>
      <c r="AX43" s="335"/>
      <c r="AY43" s="335"/>
      <c r="AZ43" s="335"/>
      <c r="BA43" s="335"/>
      <c r="BB43" s="335"/>
      <c r="BC43" s="335"/>
      <c r="BD43" s="335"/>
      <c r="BE43" s="335"/>
      <c r="BF43" s="335"/>
      <c r="BG43" s="335"/>
      <c r="BH43" s="335"/>
      <c r="BI43" s="335"/>
      <c r="BJ43" s="335"/>
      <c r="BK43" s="335"/>
      <c r="BL43" s="296"/>
      <c r="BM43" s="296"/>
      <c r="BN43" s="296"/>
      <c r="BO43" s="296"/>
      <c r="BP43" s="296"/>
      <c r="BQ43" s="296"/>
      <c r="BR43" s="296"/>
      <c r="IR43" s="318"/>
    </row>
    <row r="44" spans="1:252">
      <c r="A44" s="331"/>
      <c r="B44" s="331"/>
      <c r="C44" s="296"/>
      <c r="D44" s="331"/>
      <c r="E44" s="331"/>
      <c r="F44" s="331"/>
      <c r="G44" s="331"/>
      <c r="H44" s="331"/>
      <c r="I44" s="331"/>
      <c r="J44" s="331"/>
      <c r="K44" s="331"/>
      <c r="L44" s="331"/>
      <c r="M44" s="331"/>
      <c r="N44" s="331"/>
      <c r="O44" s="331"/>
      <c r="P44" s="331"/>
      <c r="Q44" s="331"/>
      <c r="R44" s="331"/>
      <c r="S44" s="331"/>
      <c r="T44" s="331"/>
      <c r="U44" s="331"/>
      <c r="V44" s="331"/>
      <c r="W44" s="331"/>
      <c r="X44" s="331"/>
      <c r="Y44" s="331"/>
      <c r="Z44" s="331"/>
      <c r="AA44" s="331"/>
      <c r="AB44" s="331"/>
      <c r="AC44" s="331"/>
      <c r="AD44" s="331"/>
      <c r="AE44" s="331"/>
      <c r="AF44" s="331"/>
      <c r="AG44" s="331"/>
      <c r="AH44" s="331"/>
      <c r="AI44" s="331"/>
      <c r="AJ44" s="331"/>
      <c r="AK44" s="331"/>
      <c r="AL44" s="331"/>
      <c r="AM44" s="331"/>
      <c r="AN44" s="331"/>
      <c r="AO44" s="331"/>
      <c r="AP44" s="331"/>
      <c r="AQ44" s="331"/>
      <c r="AR44" s="331"/>
      <c r="AS44" s="331"/>
      <c r="AT44" s="331"/>
      <c r="AU44" s="331"/>
      <c r="AV44" s="331"/>
      <c r="AW44" s="331"/>
      <c r="AX44" s="331"/>
      <c r="AY44" s="331"/>
      <c r="AZ44" s="331"/>
      <c r="BA44" s="331"/>
      <c r="BB44" s="331"/>
      <c r="BC44" s="331"/>
      <c r="BD44" s="331"/>
      <c r="BE44" s="331"/>
      <c r="BF44" s="331"/>
      <c r="BG44" s="331"/>
      <c r="BH44" s="331"/>
      <c r="BI44" s="331"/>
      <c r="BJ44" s="331"/>
      <c r="BK44" s="331"/>
      <c r="BL44" s="331"/>
      <c r="BM44" s="331"/>
      <c r="BN44" s="331"/>
      <c r="BO44" s="331"/>
      <c r="BP44" s="331"/>
      <c r="BQ44" s="331"/>
      <c r="BR44" s="331"/>
      <c r="BS44" s="331"/>
      <c r="BT44" s="331"/>
      <c r="BU44" s="331"/>
      <c r="BV44" s="331"/>
      <c r="BW44" s="331"/>
      <c r="BX44" s="331"/>
      <c r="BY44" s="331"/>
      <c r="BZ44" s="331"/>
      <c r="CA44" s="331"/>
      <c r="CB44" s="331"/>
      <c r="CC44" s="331"/>
      <c r="CD44" s="331"/>
      <c r="CE44" s="331"/>
      <c r="CF44" s="331"/>
      <c r="CG44" s="331"/>
      <c r="CH44" s="331"/>
      <c r="CI44" s="331"/>
      <c r="CJ44" s="331"/>
      <c r="CK44" s="331"/>
      <c r="CL44" s="331"/>
      <c r="CM44" s="331"/>
      <c r="CN44" s="331"/>
      <c r="CO44" s="331"/>
      <c r="CP44" s="331"/>
      <c r="CQ44" s="331"/>
      <c r="CR44" s="331"/>
      <c r="CS44" s="331"/>
      <c r="CT44" s="331"/>
      <c r="CU44" s="331"/>
      <c r="CV44" s="331"/>
      <c r="CW44" s="331"/>
      <c r="CX44" s="331"/>
      <c r="CY44" s="331"/>
      <c r="CZ44" s="331"/>
      <c r="DA44" s="331"/>
      <c r="DB44" s="331"/>
      <c r="DC44" s="331"/>
      <c r="DD44" s="331"/>
      <c r="DE44" s="331"/>
      <c r="DF44" s="331"/>
      <c r="DG44" s="331"/>
      <c r="DH44" s="331"/>
      <c r="DI44" s="331"/>
      <c r="DJ44" s="331"/>
      <c r="DK44" s="331"/>
      <c r="DL44" s="331"/>
      <c r="DM44" s="331"/>
      <c r="DN44" s="331"/>
      <c r="DO44" s="331"/>
      <c r="DP44" s="331"/>
      <c r="DQ44" s="331"/>
      <c r="DR44" s="331"/>
      <c r="DS44" s="331"/>
      <c r="DT44" s="331"/>
      <c r="DU44" s="331"/>
      <c r="DV44" s="331"/>
      <c r="DW44" s="331"/>
      <c r="DX44" s="331"/>
      <c r="DY44" s="331"/>
      <c r="DZ44" s="331"/>
      <c r="EA44" s="331"/>
      <c r="EB44" s="331"/>
      <c r="EC44" s="331"/>
      <c r="ED44" s="331"/>
      <c r="EE44" s="331"/>
      <c r="EF44" s="331"/>
      <c r="EG44" s="331"/>
      <c r="EH44" s="331"/>
      <c r="EI44" s="331"/>
      <c r="EJ44" s="331"/>
      <c r="EK44" s="331"/>
      <c r="EL44" s="331"/>
      <c r="EM44" s="331"/>
      <c r="EN44" s="331"/>
      <c r="EO44" s="331"/>
      <c r="EP44" s="331"/>
      <c r="EQ44" s="331"/>
      <c r="ER44" s="331"/>
      <c r="ES44" s="331"/>
      <c r="ET44" s="331"/>
      <c r="EU44" s="331"/>
      <c r="EV44" s="331"/>
      <c r="EW44" s="331"/>
      <c r="EX44" s="331"/>
      <c r="EY44" s="331"/>
      <c r="EZ44" s="331"/>
      <c r="FA44" s="331"/>
      <c r="FB44" s="331"/>
      <c r="FC44" s="331"/>
      <c r="FD44" s="331"/>
      <c r="FE44" s="331"/>
      <c r="FF44" s="331"/>
      <c r="FG44" s="331"/>
      <c r="FH44" s="331"/>
      <c r="FI44" s="331"/>
      <c r="FJ44" s="331"/>
      <c r="FK44" s="331"/>
      <c r="FL44" s="331"/>
      <c r="FM44" s="331"/>
      <c r="FN44" s="331"/>
      <c r="FO44" s="331"/>
      <c r="FP44" s="331"/>
      <c r="FQ44" s="331"/>
      <c r="FR44" s="331"/>
      <c r="FS44" s="331"/>
      <c r="FT44" s="331"/>
      <c r="FU44" s="331"/>
      <c r="FV44" s="331"/>
      <c r="FW44" s="331"/>
      <c r="FX44" s="331"/>
      <c r="FY44" s="331"/>
      <c r="FZ44" s="331"/>
      <c r="GA44" s="331"/>
      <c r="GB44" s="331"/>
      <c r="GC44" s="331"/>
      <c r="GD44" s="331"/>
      <c r="GE44" s="331"/>
      <c r="GF44" s="331"/>
      <c r="GG44" s="331"/>
      <c r="GH44" s="331"/>
      <c r="GI44" s="331"/>
      <c r="GJ44" s="331"/>
      <c r="GK44" s="331"/>
      <c r="GL44" s="331"/>
      <c r="GM44" s="331"/>
      <c r="GN44" s="331"/>
      <c r="GO44" s="331"/>
      <c r="GP44" s="331"/>
      <c r="GQ44" s="331"/>
      <c r="GR44" s="331"/>
      <c r="GS44" s="331"/>
      <c r="GT44" s="331"/>
      <c r="GU44" s="331"/>
      <c r="GV44" s="331"/>
      <c r="GW44" s="331"/>
      <c r="GX44" s="331"/>
      <c r="GY44" s="331"/>
      <c r="GZ44" s="331"/>
      <c r="HA44" s="331"/>
      <c r="HB44" s="331"/>
      <c r="HC44" s="331"/>
      <c r="HD44" s="331"/>
      <c r="HE44" s="331"/>
      <c r="HF44" s="331"/>
      <c r="HG44" s="331"/>
      <c r="HH44" s="331"/>
      <c r="HI44" s="331"/>
      <c r="HJ44" s="331"/>
      <c r="HK44" s="331"/>
      <c r="HL44" s="331"/>
      <c r="HM44" s="331"/>
      <c r="HN44" s="331"/>
      <c r="HO44" s="331"/>
      <c r="HP44" s="331"/>
      <c r="HQ44" s="331"/>
      <c r="HR44" s="331"/>
      <c r="HS44" s="331"/>
      <c r="HT44" s="331"/>
      <c r="HU44" s="331"/>
      <c r="HV44" s="331"/>
      <c r="HW44" s="331"/>
      <c r="HX44" s="331"/>
      <c r="HY44" s="331"/>
      <c r="HZ44" s="331"/>
      <c r="IA44" s="331"/>
      <c r="IB44" s="331"/>
      <c r="IC44" s="331"/>
      <c r="ID44" s="331"/>
      <c r="IE44" s="331"/>
      <c r="IF44" s="331"/>
      <c r="IG44" s="331"/>
      <c r="IH44" s="331"/>
      <c r="II44" s="331"/>
      <c r="IJ44" s="331"/>
      <c r="IK44" s="331"/>
      <c r="IL44" s="331"/>
      <c r="IM44" s="331"/>
      <c r="IN44" s="331"/>
      <c r="IO44" s="331"/>
      <c r="IP44" s="331"/>
      <c r="IQ44" s="331"/>
      <c r="IR44" s="331"/>
    </row>
    <row r="45" spans="1:252" ht="14.5">
      <c r="A45" s="332"/>
      <c r="B45" s="332"/>
      <c r="C45" s="296"/>
      <c r="D45" s="333"/>
      <c r="E45" s="333"/>
      <c r="F45" s="333"/>
      <c r="G45" s="333"/>
      <c r="H45" s="333"/>
      <c r="I45" s="333"/>
      <c r="J45" s="333"/>
      <c r="K45" s="333"/>
      <c r="L45" s="333"/>
      <c r="M45" s="333"/>
      <c r="N45" s="333"/>
      <c r="O45" s="333"/>
      <c r="P45" s="333"/>
      <c r="Q45" s="333"/>
      <c r="R45" s="333"/>
      <c r="S45" s="333"/>
      <c r="T45" s="333"/>
      <c r="U45" s="333"/>
      <c r="V45" s="333"/>
      <c r="W45" s="333"/>
      <c r="X45" s="333"/>
      <c r="Y45" s="333"/>
      <c r="Z45" s="333"/>
      <c r="AA45" s="333"/>
      <c r="AB45" s="333"/>
      <c r="AC45" s="333"/>
      <c r="AD45" s="333"/>
      <c r="AE45" s="333"/>
      <c r="AF45" s="333"/>
      <c r="AG45" s="333"/>
      <c r="AH45" s="333"/>
      <c r="AI45" s="333"/>
      <c r="AJ45" s="333"/>
      <c r="AK45" s="333"/>
      <c r="AL45" s="333"/>
      <c r="AM45" s="333"/>
      <c r="AN45" s="333"/>
      <c r="AO45" s="333"/>
      <c r="AP45" s="333"/>
      <c r="AQ45" s="333"/>
      <c r="AR45" s="333"/>
      <c r="AS45" s="333"/>
      <c r="AT45" s="333"/>
      <c r="AU45" s="333"/>
      <c r="AV45" s="333"/>
      <c r="AW45" s="333"/>
      <c r="AX45" s="333"/>
      <c r="AY45" s="333"/>
      <c r="AZ45" s="333"/>
      <c r="BA45" s="333"/>
      <c r="BB45" s="333"/>
      <c r="BC45" s="333"/>
      <c r="BD45" s="333"/>
      <c r="BE45" s="333"/>
      <c r="BF45" s="333"/>
      <c r="BG45" s="333"/>
      <c r="BH45" s="333"/>
      <c r="BI45" s="333"/>
      <c r="BJ45" s="333"/>
      <c r="BK45" s="333"/>
      <c r="BL45" s="332"/>
      <c r="BM45" s="332"/>
      <c r="BN45" s="332"/>
      <c r="BO45" s="332"/>
      <c r="BP45" s="332"/>
      <c r="BQ45" s="332"/>
      <c r="BR45" s="332"/>
      <c r="BS45" s="332"/>
      <c r="BT45" s="332"/>
      <c r="BU45" s="332"/>
      <c r="BV45" s="332"/>
      <c r="BW45" s="332"/>
      <c r="BX45" s="332"/>
      <c r="BY45" s="332"/>
      <c r="BZ45" s="332"/>
      <c r="CA45" s="332"/>
      <c r="CB45" s="332"/>
      <c r="CC45" s="332"/>
      <c r="CD45" s="332"/>
      <c r="CE45" s="332"/>
      <c r="CF45" s="332"/>
      <c r="CG45" s="332"/>
      <c r="CH45" s="332"/>
      <c r="CI45" s="332"/>
      <c r="CJ45" s="332"/>
      <c r="CK45" s="332"/>
      <c r="CL45" s="332"/>
      <c r="CM45" s="332"/>
      <c r="CN45" s="332"/>
      <c r="CO45" s="332"/>
      <c r="CP45" s="332"/>
      <c r="CQ45" s="332"/>
      <c r="CR45" s="332"/>
      <c r="CS45" s="332"/>
      <c r="CT45" s="332"/>
      <c r="CU45" s="332"/>
      <c r="CV45" s="332"/>
      <c r="CW45" s="332"/>
      <c r="CX45" s="332"/>
      <c r="CY45" s="332"/>
      <c r="CZ45" s="332"/>
      <c r="DA45" s="332"/>
      <c r="DB45" s="332"/>
      <c r="DC45" s="332"/>
      <c r="DD45" s="332"/>
      <c r="DE45" s="332"/>
      <c r="DF45" s="332"/>
      <c r="DG45" s="332"/>
      <c r="DH45" s="332"/>
      <c r="DI45" s="332"/>
      <c r="DJ45" s="332"/>
      <c r="DK45" s="332"/>
      <c r="DL45" s="332"/>
      <c r="DM45" s="332"/>
      <c r="DN45" s="332"/>
      <c r="DO45" s="332"/>
      <c r="DP45" s="332"/>
      <c r="DQ45" s="332"/>
      <c r="DR45" s="332"/>
      <c r="DS45" s="332"/>
      <c r="DT45" s="332"/>
      <c r="DU45" s="332"/>
      <c r="DV45" s="332"/>
      <c r="DW45" s="332"/>
      <c r="DX45" s="332"/>
      <c r="DY45" s="332"/>
      <c r="DZ45" s="332"/>
      <c r="EA45" s="332"/>
      <c r="EB45" s="332"/>
      <c r="EC45" s="332"/>
      <c r="ED45" s="332"/>
      <c r="EE45" s="332"/>
      <c r="EF45" s="332"/>
      <c r="EG45" s="332"/>
      <c r="EH45" s="332"/>
      <c r="EI45" s="332"/>
      <c r="EJ45" s="332"/>
      <c r="EK45" s="332"/>
      <c r="EL45" s="332"/>
      <c r="EM45" s="332"/>
      <c r="EN45" s="332"/>
      <c r="EO45" s="332"/>
      <c r="EP45" s="332"/>
      <c r="EQ45" s="332"/>
      <c r="ER45" s="332"/>
      <c r="ES45" s="332"/>
      <c r="ET45" s="332"/>
      <c r="EU45" s="332"/>
      <c r="EV45" s="332"/>
      <c r="EW45" s="332"/>
      <c r="EX45" s="332"/>
      <c r="EY45" s="332"/>
      <c r="EZ45" s="332"/>
      <c r="FA45" s="332"/>
      <c r="FB45" s="332"/>
      <c r="FC45" s="332"/>
      <c r="FD45" s="332"/>
      <c r="FE45" s="332"/>
      <c r="FF45" s="332"/>
      <c r="FG45" s="332"/>
      <c r="FH45" s="332"/>
      <c r="FI45" s="332"/>
      <c r="FJ45" s="332"/>
      <c r="FK45" s="332"/>
      <c r="FL45" s="332"/>
      <c r="FM45" s="332"/>
      <c r="FN45" s="332"/>
      <c r="FO45" s="332"/>
      <c r="FP45" s="332"/>
      <c r="FQ45" s="332"/>
      <c r="FR45" s="332"/>
      <c r="FS45" s="332"/>
      <c r="FT45" s="332"/>
      <c r="FU45" s="332"/>
      <c r="FV45" s="332"/>
      <c r="FW45" s="332"/>
      <c r="FX45" s="332"/>
      <c r="FY45" s="332"/>
      <c r="FZ45" s="332"/>
      <c r="GA45" s="332"/>
      <c r="GB45" s="332"/>
      <c r="GC45" s="332"/>
      <c r="GD45" s="332"/>
      <c r="GE45" s="332"/>
      <c r="GF45" s="332"/>
      <c r="GG45" s="332"/>
      <c r="GH45" s="332"/>
      <c r="GI45" s="332"/>
      <c r="GJ45" s="332"/>
      <c r="GK45" s="332"/>
      <c r="GL45" s="332"/>
      <c r="GM45" s="332"/>
      <c r="GN45" s="332"/>
      <c r="GO45" s="332"/>
      <c r="GP45" s="332"/>
      <c r="GQ45" s="332"/>
      <c r="GR45" s="332"/>
      <c r="GS45" s="332"/>
      <c r="GT45" s="332"/>
      <c r="GU45" s="332"/>
      <c r="GV45" s="332"/>
      <c r="GW45" s="332"/>
      <c r="GX45" s="332"/>
      <c r="GY45" s="332"/>
      <c r="GZ45" s="332"/>
      <c r="HA45" s="332"/>
      <c r="HB45" s="332"/>
      <c r="HC45" s="332"/>
      <c r="HD45" s="332"/>
      <c r="HE45" s="332"/>
      <c r="HF45" s="332"/>
      <c r="HG45" s="332"/>
      <c r="HH45" s="332"/>
      <c r="HI45" s="332"/>
      <c r="HJ45" s="332"/>
      <c r="HK45" s="332"/>
      <c r="HL45" s="332"/>
      <c r="HM45" s="332"/>
      <c r="HN45" s="332"/>
      <c r="HO45" s="332"/>
      <c r="HP45" s="332"/>
      <c r="HQ45" s="332"/>
      <c r="HR45" s="332"/>
      <c r="HS45" s="332"/>
      <c r="HT45" s="332"/>
      <c r="HU45" s="332"/>
      <c r="HV45" s="332"/>
      <c r="HW45" s="332"/>
      <c r="HX45" s="332"/>
      <c r="HY45" s="332"/>
      <c r="HZ45" s="332"/>
      <c r="IA45" s="332"/>
      <c r="IB45" s="332"/>
      <c r="IC45" s="332"/>
      <c r="ID45" s="332"/>
      <c r="IE45" s="332"/>
      <c r="IF45" s="332"/>
      <c r="IG45" s="332"/>
      <c r="IH45" s="332"/>
      <c r="II45" s="332"/>
      <c r="IJ45" s="332"/>
      <c r="IK45" s="332"/>
      <c r="IL45" s="332"/>
      <c r="IM45" s="332"/>
      <c r="IN45" s="332"/>
      <c r="IO45" s="332"/>
      <c r="IP45" s="332"/>
      <c r="IQ45" s="332"/>
      <c r="IR45" s="332"/>
    </row>
    <row r="46" spans="1:252">
      <c r="A46" s="331"/>
      <c r="B46" s="331"/>
      <c r="C46" s="296"/>
      <c r="D46" s="338"/>
      <c r="E46" s="338"/>
      <c r="F46" s="338"/>
      <c r="G46" s="338"/>
      <c r="H46" s="338"/>
      <c r="I46" s="338"/>
      <c r="J46" s="338"/>
      <c r="K46" s="338"/>
      <c r="L46" s="338"/>
      <c r="M46" s="338"/>
      <c r="N46" s="338"/>
      <c r="O46" s="338"/>
      <c r="P46" s="338"/>
      <c r="Q46" s="338"/>
      <c r="R46" s="338"/>
      <c r="S46" s="338"/>
      <c r="T46" s="338"/>
      <c r="U46" s="338"/>
      <c r="V46" s="338"/>
      <c r="W46" s="338"/>
      <c r="X46" s="338"/>
      <c r="Y46" s="338"/>
      <c r="Z46" s="338"/>
      <c r="AA46" s="338"/>
      <c r="AB46" s="338"/>
      <c r="AC46" s="338"/>
      <c r="AD46" s="338"/>
      <c r="AE46" s="338"/>
      <c r="AF46" s="338"/>
      <c r="AG46" s="338"/>
      <c r="AH46" s="338"/>
      <c r="AI46" s="338"/>
      <c r="AJ46" s="338"/>
      <c r="AK46" s="338"/>
      <c r="AL46" s="338"/>
      <c r="AM46" s="338"/>
      <c r="AN46" s="338"/>
      <c r="AO46" s="338"/>
      <c r="AP46" s="338"/>
      <c r="AQ46" s="338"/>
      <c r="AR46" s="338"/>
      <c r="AS46" s="338"/>
      <c r="AT46" s="338"/>
      <c r="AU46" s="338"/>
      <c r="AV46" s="338"/>
      <c r="AW46" s="338"/>
      <c r="AX46" s="338"/>
      <c r="AY46" s="338"/>
      <c r="AZ46" s="338"/>
      <c r="BA46" s="338"/>
      <c r="BB46" s="338"/>
      <c r="BC46" s="338"/>
      <c r="BD46" s="338"/>
      <c r="BE46" s="338"/>
      <c r="BF46" s="338"/>
      <c r="BG46" s="338"/>
      <c r="BH46" s="338"/>
      <c r="BI46" s="338"/>
      <c r="BJ46" s="338"/>
      <c r="BK46" s="338"/>
      <c r="BL46" s="331"/>
      <c r="BM46" s="331"/>
      <c r="BN46" s="331"/>
      <c r="BO46" s="331"/>
      <c r="BP46" s="331"/>
      <c r="BQ46" s="331"/>
      <c r="BR46" s="331"/>
      <c r="BS46" s="331"/>
      <c r="BT46" s="331"/>
      <c r="BU46" s="331"/>
      <c r="BV46" s="331"/>
      <c r="BW46" s="331"/>
      <c r="BX46" s="331"/>
      <c r="BY46" s="331"/>
      <c r="BZ46" s="331"/>
      <c r="CA46" s="331"/>
      <c r="CB46" s="331"/>
      <c r="CC46" s="331"/>
      <c r="CD46" s="331"/>
      <c r="CE46" s="331"/>
      <c r="CF46" s="331"/>
      <c r="CG46" s="331"/>
      <c r="CH46" s="331"/>
      <c r="CI46" s="331"/>
      <c r="CJ46" s="331"/>
      <c r="CK46" s="331"/>
      <c r="CL46" s="331"/>
      <c r="CM46" s="331"/>
      <c r="CN46" s="331"/>
      <c r="CO46" s="331"/>
      <c r="CP46" s="331"/>
      <c r="CQ46" s="331"/>
      <c r="CR46" s="331"/>
      <c r="CS46" s="331"/>
      <c r="CT46" s="331"/>
      <c r="CU46" s="331"/>
      <c r="CV46" s="331"/>
      <c r="CW46" s="331"/>
      <c r="CX46" s="331"/>
      <c r="CY46" s="331"/>
      <c r="CZ46" s="331"/>
      <c r="DA46" s="331"/>
      <c r="DB46" s="331"/>
      <c r="DC46" s="331"/>
      <c r="DD46" s="331"/>
      <c r="DE46" s="331"/>
      <c r="DF46" s="331"/>
      <c r="DG46" s="331"/>
      <c r="DH46" s="331"/>
      <c r="DI46" s="331"/>
      <c r="DJ46" s="331"/>
      <c r="DK46" s="331"/>
      <c r="DL46" s="331"/>
      <c r="DM46" s="331"/>
      <c r="DN46" s="331"/>
      <c r="DO46" s="331"/>
      <c r="DP46" s="331"/>
      <c r="DQ46" s="331"/>
      <c r="DR46" s="331"/>
      <c r="DS46" s="331"/>
      <c r="DT46" s="331"/>
      <c r="DU46" s="331"/>
      <c r="DV46" s="331"/>
      <c r="DW46" s="331"/>
      <c r="DX46" s="331"/>
      <c r="DY46" s="331"/>
      <c r="DZ46" s="331"/>
      <c r="EA46" s="331"/>
      <c r="EB46" s="331"/>
      <c r="EC46" s="331"/>
      <c r="ED46" s="331"/>
      <c r="EE46" s="331"/>
      <c r="EF46" s="331"/>
      <c r="EG46" s="331"/>
      <c r="EH46" s="331"/>
      <c r="EI46" s="331"/>
      <c r="EJ46" s="331"/>
      <c r="EK46" s="331"/>
      <c r="EL46" s="331"/>
      <c r="EM46" s="331"/>
      <c r="EN46" s="331"/>
      <c r="EO46" s="331"/>
      <c r="EP46" s="331"/>
      <c r="EQ46" s="331"/>
      <c r="ER46" s="331"/>
      <c r="ES46" s="331"/>
      <c r="ET46" s="331"/>
      <c r="EU46" s="331"/>
      <c r="EV46" s="331"/>
      <c r="EW46" s="331"/>
      <c r="EX46" s="331"/>
      <c r="EY46" s="331"/>
      <c r="EZ46" s="331"/>
      <c r="FA46" s="331"/>
      <c r="FB46" s="331"/>
      <c r="FC46" s="331"/>
      <c r="FD46" s="331"/>
      <c r="FE46" s="331"/>
      <c r="FF46" s="331"/>
      <c r="FG46" s="331"/>
      <c r="FH46" s="331"/>
      <c r="FI46" s="331"/>
      <c r="FJ46" s="331"/>
      <c r="FK46" s="331"/>
      <c r="FL46" s="331"/>
      <c r="FM46" s="331"/>
      <c r="FN46" s="331"/>
      <c r="FO46" s="331"/>
      <c r="FP46" s="331"/>
      <c r="FQ46" s="331"/>
      <c r="FR46" s="331"/>
      <c r="FS46" s="331"/>
      <c r="FT46" s="331"/>
      <c r="FU46" s="331"/>
      <c r="FV46" s="331"/>
      <c r="FW46" s="331"/>
      <c r="FX46" s="331"/>
      <c r="FY46" s="331"/>
      <c r="FZ46" s="331"/>
      <c r="GA46" s="331"/>
      <c r="GB46" s="331"/>
      <c r="GC46" s="331"/>
      <c r="GD46" s="331"/>
      <c r="GE46" s="331"/>
      <c r="GF46" s="331"/>
      <c r="GG46" s="331"/>
      <c r="GH46" s="331"/>
      <c r="GI46" s="331"/>
      <c r="GJ46" s="331"/>
      <c r="GK46" s="331"/>
      <c r="GL46" s="331"/>
      <c r="GM46" s="331"/>
      <c r="GN46" s="331"/>
      <c r="GO46" s="331"/>
      <c r="GP46" s="331"/>
      <c r="GQ46" s="331"/>
      <c r="GR46" s="331"/>
      <c r="GS46" s="331"/>
      <c r="GT46" s="331"/>
      <c r="GU46" s="331"/>
      <c r="GV46" s="331"/>
      <c r="GW46" s="331"/>
      <c r="GX46" s="331"/>
      <c r="GY46" s="331"/>
      <c r="GZ46" s="331"/>
      <c r="HA46" s="331"/>
      <c r="HB46" s="331"/>
      <c r="HC46" s="331"/>
      <c r="HD46" s="331"/>
      <c r="HE46" s="331"/>
      <c r="HF46" s="331"/>
      <c r="HG46" s="331"/>
      <c r="HH46" s="331"/>
      <c r="HI46" s="331"/>
      <c r="HJ46" s="331"/>
      <c r="HK46" s="331"/>
      <c r="HL46" s="331"/>
      <c r="HM46" s="331"/>
      <c r="HN46" s="331"/>
      <c r="HO46" s="331"/>
      <c r="HP46" s="331"/>
      <c r="HQ46" s="331"/>
      <c r="HR46" s="331"/>
      <c r="HS46" s="331"/>
      <c r="HT46" s="331"/>
      <c r="HU46" s="331"/>
      <c r="HV46" s="331"/>
      <c r="HW46" s="331"/>
      <c r="HX46" s="331"/>
      <c r="HY46" s="331"/>
      <c r="HZ46" s="331"/>
      <c r="IA46" s="331"/>
      <c r="IB46" s="331"/>
      <c r="IC46" s="331"/>
      <c r="ID46" s="331"/>
      <c r="IE46" s="331"/>
      <c r="IF46" s="331"/>
      <c r="IG46" s="331"/>
      <c r="IH46" s="331"/>
      <c r="II46" s="331"/>
      <c r="IJ46" s="331"/>
      <c r="IK46" s="331"/>
      <c r="IL46" s="331"/>
      <c r="IM46" s="331"/>
      <c r="IN46" s="331"/>
      <c r="IO46" s="331"/>
      <c r="IP46" s="331"/>
      <c r="IQ46" s="331"/>
      <c r="IR46" s="331"/>
    </row>
    <row r="47" spans="1:252" s="337" customFormat="1">
      <c r="A47" s="318"/>
      <c r="B47" s="318"/>
      <c r="C47" s="296"/>
      <c r="D47" s="335"/>
      <c r="E47" s="335"/>
      <c r="F47" s="335"/>
      <c r="G47" s="335"/>
      <c r="H47" s="335"/>
      <c r="I47" s="335"/>
      <c r="J47" s="335"/>
      <c r="K47" s="335"/>
      <c r="L47" s="335"/>
      <c r="M47" s="335"/>
      <c r="N47" s="335"/>
      <c r="O47" s="335"/>
      <c r="P47" s="335"/>
      <c r="Q47" s="335"/>
      <c r="R47" s="335"/>
      <c r="S47" s="335"/>
      <c r="T47" s="335"/>
      <c r="U47" s="335"/>
      <c r="V47" s="335"/>
      <c r="W47" s="335"/>
      <c r="X47" s="335"/>
      <c r="Y47" s="335"/>
      <c r="Z47" s="335"/>
      <c r="AA47" s="335"/>
      <c r="AB47" s="335"/>
      <c r="AC47" s="335"/>
      <c r="AD47" s="335"/>
      <c r="AE47" s="335"/>
      <c r="AF47" s="335"/>
      <c r="AG47" s="335"/>
      <c r="AH47" s="335"/>
      <c r="AI47" s="335"/>
      <c r="AJ47" s="335"/>
      <c r="AK47" s="335"/>
      <c r="AL47" s="335"/>
      <c r="AM47" s="335"/>
      <c r="AN47" s="335"/>
      <c r="AO47" s="335"/>
      <c r="AP47" s="335"/>
      <c r="AQ47" s="335"/>
      <c r="AR47" s="335"/>
      <c r="AS47" s="335"/>
      <c r="AT47" s="335"/>
      <c r="AU47" s="335"/>
      <c r="AV47" s="335"/>
      <c r="AW47" s="335"/>
      <c r="AX47" s="335"/>
      <c r="AY47" s="335"/>
      <c r="AZ47" s="335"/>
      <c r="BA47" s="335"/>
      <c r="BB47" s="335"/>
      <c r="BC47" s="335"/>
      <c r="BD47" s="335"/>
      <c r="BE47" s="335"/>
      <c r="BF47" s="335"/>
      <c r="BG47" s="335"/>
      <c r="BH47" s="335"/>
      <c r="BI47" s="335"/>
      <c r="BJ47" s="335"/>
      <c r="BK47" s="335"/>
      <c r="BL47" s="318"/>
      <c r="BM47" s="318"/>
      <c r="BN47" s="318"/>
      <c r="BO47" s="318"/>
      <c r="BP47" s="318"/>
      <c r="BQ47" s="318"/>
      <c r="BR47" s="318"/>
      <c r="BS47" s="318"/>
      <c r="BT47" s="318"/>
      <c r="BU47" s="318"/>
      <c r="BV47" s="318"/>
      <c r="BW47" s="318"/>
      <c r="BX47" s="318"/>
      <c r="BY47" s="318"/>
      <c r="BZ47" s="318"/>
      <c r="CA47" s="318"/>
      <c r="CB47" s="318"/>
      <c r="CC47" s="318"/>
      <c r="CD47" s="318"/>
      <c r="CE47" s="318"/>
      <c r="CF47" s="318"/>
      <c r="CG47" s="318"/>
      <c r="CH47" s="318"/>
      <c r="CI47" s="318"/>
      <c r="CJ47" s="318"/>
      <c r="CK47" s="318"/>
      <c r="CL47" s="318"/>
      <c r="CM47" s="318"/>
      <c r="CN47" s="318"/>
      <c r="CO47" s="318"/>
      <c r="CP47" s="318"/>
      <c r="CQ47" s="318"/>
      <c r="CR47" s="318"/>
      <c r="CS47" s="318"/>
      <c r="CT47" s="318"/>
      <c r="CU47" s="318"/>
      <c r="CV47" s="318"/>
      <c r="CW47" s="318"/>
      <c r="CX47" s="318"/>
      <c r="CY47" s="318"/>
      <c r="CZ47" s="318"/>
      <c r="DA47" s="318"/>
      <c r="DB47" s="318"/>
      <c r="DC47" s="318"/>
      <c r="DD47" s="318"/>
      <c r="DE47" s="318"/>
      <c r="DF47" s="318"/>
      <c r="DG47" s="318"/>
      <c r="DH47" s="318"/>
      <c r="DI47" s="318"/>
      <c r="DJ47" s="318"/>
      <c r="DK47" s="318"/>
      <c r="DL47" s="318"/>
      <c r="DM47" s="318"/>
      <c r="DN47" s="318"/>
      <c r="DO47" s="318"/>
      <c r="DP47" s="318"/>
      <c r="DQ47" s="318"/>
      <c r="DR47" s="318"/>
      <c r="DS47" s="318"/>
      <c r="DT47" s="318"/>
      <c r="DU47" s="318"/>
      <c r="DV47" s="318"/>
      <c r="DW47" s="318"/>
      <c r="DX47" s="318"/>
      <c r="DY47" s="318"/>
      <c r="DZ47" s="318"/>
      <c r="EA47" s="318"/>
      <c r="EB47" s="318"/>
      <c r="EC47" s="318"/>
      <c r="ED47" s="318"/>
      <c r="EE47" s="318"/>
      <c r="EF47" s="318"/>
      <c r="EG47" s="318"/>
      <c r="EH47" s="318"/>
      <c r="EI47" s="318"/>
      <c r="EJ47" s="318"/>
      <c r="EK47" s="318"/>
      <c r="EL47" s="318"/>
      <c r="EM47" s="318"/>
      <c r="EN47" s="318"/>
      <c r="EO47" s="318"/>
      <c r="EP47" s="318"/>
      <c r="EQ47" s="318"/>
      <c r="ER47" s="318"/>
      <c r="ES47" s="318"/>
      <c r="ET47" s="318"/>
      <c r="EU47" s="318"/>
      <c r="EV47" s="318"/>
      <c r="EW47" s="318"/>
      <c r="EX47" s="318"/>
      <c r="EY47" s="318"/>
      <c r="EZ47" s="318"/>
      <c r="FA47" s="318"/>
      <c r="FB47" s="318"/>
      <c r="FC47" s="318"/>
      <c r="FD47" s="318"/>
      <c r="FE47" s="318"/>
      <c r="FF47" s="318"/>
      <c r="FG47" s="318"/>
      <c r="FH47" s="318"/>
      <c r="FI47" s="318"/>
      <c r="FJ47" s="318"/>
      <c r="FK47" s="318"/>
      <c r="FL47" s="318"/>
      <c r="FM47" s="318"/>
      <c r="FN47" s="318"/>
      <c r="FO47" s="318"/>
      <c r="FP47" s="318"/>
      <c r="FQ47" s="318"/>
      <c r="FR47" s="318"/>
      <c r="FS47" s="318"/>
      <c r="FT47" s="318"/>
      <c r="FU47" s="318"/>
      <c r="FV47" s="318"/>
      <c r="FW47" s="318"/>
      <c r="FX47" s="318"/>
      <c r="FY47" s="318"/>
      <c r="FZ47" s="318"/>
      <c r="GA47" s="318"/>
      <c r="GB47" s="318"/>
      <c r="GC47" s="318"/>
      <c r="GD47" s="318"/>
      <c r="GE47" s="318"/>
      <c r="GF47" s="318"/>
      <c r="GG47" s="318"/>
      <c r="GH47" s="318"/>
      <c r="GI47" s="318"/>
      <c r="GJ47" s="318"/>
      <c r="GK47" s="318"/>
      <c r="GL47" s="318"/>
      <c r="GM47" s="318"/>
      <c r="GN47" s="318"/>
      <c r="GO47" s="318"/>
      <c r="GP47" s="318"/>
      <c r="GQ47" s="318"/>
      <c r="GR47" s="318"/>
      <c r="GS47" s="318"/>
      <c r="GT47" s="318"/>
      <c r="GU47" s="318"/>
      <c r="GV47" s="318"/>
      <c r="GW47" s="318"/>
      <c r="GX47" s="318"/>
      <c r="GY47" s="318"/>
      <c r="GZ47" s="318"/>
      <c r="HA47" s="318"/>
      <c r="HB47" s="318"/>
      <c r="HC47" s="318"/>
      <c r="HD47" s="318"/>
      <c r="HE47" s="318"/>
      <c r="HF47" s="318"/>
      <c r="HG47" s="318"/>
      <c r="HH47" s="318"/>
      <c r="HI47" s="318"/>
      <c r="HJ47" s="318"/>
      <c r="HK47" s="318"/>
      <c r="HL47" s="318"/>
      <c r="HM47" s="318"/>
      <c r="HN47" s="318"/>
      <c r="HO47" s="318"/>
      <c r="HP47" s="318"/>
      <c r="HQ47" s="318"/>
      <c r="HR47" s="318"/>
      <c r="HS47" s="318"/>
      <c r="HT47" s="318"/>
      <c r="HU47" s="318"/>
      <c r="HV47" s="318"/>
      <c r="HW47" s="318"/>
      <c r="HX47" s="318"/>
      <c r="HY47" s="318"/>
      <c r="HZ47" s="318"/>
      <c r="IA47" s="318"/>
      <c r="IB47" s="318"/>
      <c r="IC47" s="318"/>
      <c r="ID47" s="318"/>
      <c r="IE47" s="318"/>
      <c r="IF47" s="318"/>
      <c r="IG47" s="318"/>
      <c r="IH47" s="318"/>
      <c r="II47" s="318"/>
      <c r="IJ47" s="318"/>
      <c r="IK47" s="318"/>
      <c r="IL47" s="318"/>
      <c r="IM47" s="318"/>
      <c r="IN47" s="318"/>
      <c r="IO47" s="318"/>
      <c r="IP47" s="318"/>
      <c r="IQ47" s="318"/>
      <c r="IR47" s="318"/>
    </row>
    <row r="48" spans="1:252">
      <c r="C48" s="296"/>
      <c r="D48" s="335"/>
      <c r="E48" s="335"/>
      <c r="F48" s="335"/>
      <c r="G48" s="335"/>
      <c r="H48" s="335"/>
      <c r="I48" s="335"/>
      <c r="J48" s="335"/>
      <c r="K48" s="335"/>
      <c r="L48" s="335"/>
      <c r="M48" s="335"/>
      <c r="N48" s="335"/>
      <c r="O48" s="335"/>
      <c r="P48" s="335"/>
      <c r="Q48" s="335"/>
      <c r="R48" s="335"/>
      <c r="S48" s="335"/>
      <c r="T48" s="335"/>
      <c r="U48" s="335"/>
      <c r="V48" s="335"/>
      <c r="W48" s="335"/>
      <c r="X48" s="335"/>
      <c r="Y48" s="335"/>
      <c r="Z48" s="335"/>
      <c r="AA48" s="335"/>
      <c r="AB48" s="335"/>
      <c r="AC48" s="335"/>
      <c r="AD48" s="335"/>
      <c r="AE48" s="335"/>
      <c r="AF48" s="335"/>
      <c r="AG48" s="335"/>
      <c r="AH48" s="335"/>
      <c r="AI48" s="335"/>
      <c r="AJ48" s="335"/>
      <c r="AK48" s="335"/>
      <c r="AL48" s="335"/>
      <c r="AM48" s="335"/>
      <c r="AN48" s="335"/>
      <c r="AO48" s="335"/>
      <c r="AP48" s="335"/>
      <c r="AQ48" s="335"/>
      <c r="AR48" s="335"/>
      <c r="AS48" s="335"/>
      <c r="AT48" s="335"/>
      <c r="AU48" s="335"/>
      <c r="AV48" s="335"/>
      <c r="AW48" s="335"/>
      <c r="AX48" s="335"/>
      <c r="AY48" s="335"/>
      <c r="AZ48" s="335"/>
      <c r="BA48" s="335"/>
      <c r="BB48" s="335"/>
      <c r="BC48" s="335"/>
      <c r="BD48" s="335"/>
      <c r="BE48" s="335"/>
      <c r="BF48" s="335"/>
      <c r="BG48" s="335"/>
      <c r="BH48" s="335"/>
      <c r="BI48" s="335"/>
      <c r="BJ48" s="335"/>
      <c r="BK48" s="335"/>
      <c r="BL48" s="296"/>
      <c r="BM48" s="296"/>
      <c r="BN48" s="296"/>
      <c r="BO48" s="296"/>
      <c r="BP48" s="296"/>
      <c r="BQ48" s="296"/>
      <c r="BR48" s="296"/>
      <c r="BS48" s="296"/>
      <c r="BT48" s="296"/>
      <c r="BU48" s="296"/>
      <c r="BV48" s="296"/>
      <c r="BW48" s="296"/>
      <c r="BX48" s="296"/>
      <c r="BY48" s="296"/>
      <c r="BZ48" s="296"/>
      <c r="CA48" s="296"/>
      <c r="CB48" s="296"/>
      <c r="CC48" s="296"/>
      <c r="CD48" s="296"/>
      <c r="CE48" s="296"/>
      <c r="CF48" s="296"/>
      <c r="CG48" s="296"/>
      <c r="CH48" s="296"/>
      <c r="CI48" s="296"/>
      <c r="CJ48" s="296"/>
      <c r="CK48" s="296"/>
      <c r="CL48" s="296"/>
      <c r="CM48" s="296"/>
      <c r="CN48" s="296"/>
      <c r="CO48" s="296"/>
      <c r="CP48" s="296"/>
      <c r="CQ48" s="296"/>
      <c r="CR48" s="296"/>
      <c r="CS48" s="296"/>
      <c r="CT48" s="296"/>
      <c r="CU48" s="296"/>
      <c r="CV48" s="296"/>
      <c r="CW48" s="296"/>
      <c r="CX48" s="296"/>
      <c r="CY48" s="296"/>
      <c r="CZ48" s="296"/>
      <c r="DA48" s="296"/>
      <c r="DB48" s="296"/>
      <c r="DC48" s="296"/>
      <c r="DD48" s="296"/>
      <c r="DE48" s="296"/>
      <c r="DF48" s="296"/>
      <c r="DG48" s="296"/>
      <c r="DH48" s="296"/>
      <c r="DI48" s="296"/>
      <c r="DJ48" s="296"/>
      <c r="DK48" s="296"/>
      <c r="DL48" s="296"/>
      <c r="DM48" s="296"/>
      <c r="DN48" s="296"/>
      <c r="DO48" s="296"/>
      <c r="DP48" s="296"/>
      <c r="DQ48" s="296"/>
      <c r="DR48" s="296"/>
      <c r="DS48" s="296"/>
      <c r="DT48" s="296"/>
      <c r="DU48" s="296"/>
      <c r="DV48" s="296"/>
      <c r="DW48" s="296"/>
      <c r="DX48" s="296"/>
      <c r="DY48" s="296"/>
      <c r="DZ48" s="296"/>
      <c r="EA48" s="296"/>
      <c r="EB48" s="296"/>
      <c r="EC48" s="296"/>
      <c r="ED48" s="296"/>
      <c r="EE48" s="296"/>
      <c r="EF48" s="296"/>
      <c r="EG48" s="296"/>
      <c r="EH48" s="296"/>
      <c r="EI48" s="296"/>
      <c r="EJ48" s="296"/>
      <c r="EK48" s="296"/>
      <c r="EL48" s="296"/>
      <c r="EM48" s="296"/>
      <c r="EN48" s="296"/>
      <c r="EO48" s="296"/>
      <c r="EP48" s="296"/>
      <c r="EQ48" s="296"/>
      <c r="ER48" s="296"/>
      <c r="ES48" s="296"/>
      <c r="ET48" s="296"/>
      <c r="EU48" s="296"/>
      <c r="EV48" s="296"/>
      <c r="EW48" s="296"/>
      <c r="EX48" s="296"/>
      <c r="EY48" s="296"/>
      <c r="EZ48" s="296"/>
      <c r="FA48" s="296"/>
      <c r="FB48" s="296"/>
      <c r="FC48" s="296"/>
      <c r="FD48" s="296"/>
      <c r="FE48" s="296"/>
      <c r="FF48" s="296"/>
      <c r="FG48" s="296"/>
      <c r="FH48" s="296"/>
      <c r="FI48" s="296"/>
      <c r="FJ48" s="296"/>
      <c r="FK48" s="296"/>
      <c r="FL48" s="296"/>
      <c r="FM48" s="296"/>
      <c r="FN48" s="296"/>
      <c r="FO48" s="296"/>
      <c r="FP48" s="296"/>
      <c r="FQ48" s="296"/>
      <c r="FR48" s="296"/>
      <c r="FS48" s="296"/>
      <c r="FT48" s="296"/>
      <c r="FU48" s="296"/>
      <c r="FV48" s="296"/>
      <c r="FW48" s="296"/>
      <c r="FX48" s="296"/>
      <c r="FY48" s="296"/>
      <c r="FZ48" s="296"/>
      <c r="GA48" s="296"/>
      <c r="GB48" s="296"/>
      <c r="GC48" s="296"/>
      <c r="GD48" s="296"/>
      <c r="GE48" s="296"/>
      <c r="GF48" s="296"/>
      <c r="GG48" s="296"/>
      <c r="GH48" s="296"/>
      <c r="GI48" s="296"/>
      <c r="GJ48" s="296"/>
      <c r="GK48" s="296"/>
      <c r="GL48" s="296"/>
      <c r="GM48" s="296"/>
      <c r="GN48" s="296"/>
      <c r="GO48" s="296"/>
      <c r="GP48" s="296"/>
      <c r="GQ48" s="296"/>
      <c r="GR48" s="296"/>
      <c r="GS48" s="296"/>
      <c r="GT48" s="296"/>
      <c r="GU48" s="296"/>
      <c r="GV48" s="296"/>
      <c r="GW48" s="296"/>
      <c r="GX48" s="296"/>
      <c r="GY48" s="296"/>
      <c r="GZ48" s="296"/>
      <c r="HA48" s="296"/>
      <c r="HB48" s="296"/>
      <c r="HC48" s="296"/>
      <c r="HD48" s="296"/>
      <c r="HE48" s="296"/>
      <c r="HF48" s="296"/>
      <c r="HG48" s="296"/>
      <c r="HH48" s="296"/>
      <c r="HI48" s="296"/>
      <c r="HJ48" s="296"/>
      <c r="HK48" s="296"/>
      <c r="HL48" s="296"/>
      <c r="HM48" s="296"/>
      <c r="HN48" s="296"/>
      <c r="HO48" s="296"/>
      <c r="HP48" s="296"/>
      <c r="HQ48" s="296"/>
      <c r="HR48" s="296"/>
      <c r="HS48" s="296"/>
      <c r="HT48" s="296"/>
      <c r="HU48" s="296"/>
      <c r="HV48" s="296"/>
      <c r="HW48" s="296"/>
      <c r="HX48" s="296"/>
      <c r="HY48" s="296"/>
      <c r="HZ48" s="296"/>
      <c r="IA48" s="296"/>
      <c r="IB48" s="296"/>
      <c r="IC48" s="296"/>
      <c r="ID48" s="296"/>
      <c r="IE48" s="296"/>
      <c r="IF48" s="296"/>
      <c r="IG48" s="296"/>
      <c r="IH48" s="296"/>
      <c r="II48" s="296"/>
      <c r="IJ48" s="296"/>
      <c r="IK48" s="296"/>
      <c r="IL48" s="296"/>
      <c r="IM48" s="296"/>
      <c r="IN48" s="296"/>
      <c r="IO48" s="296"/>
      <c r="IP48" s="296"/>
      <c r="IQ48" s="296"/>
      <c r="IR48" s="296"/>
    </row>
    <row r="49" spans="1:252">
      <c r="C49" s="296"/>
      <c r="D49" s="335"/>
      <c r="E49" s="335"/>
      <c r="F49" s="335"/>
      <c r="G49" s="335"/>
      <c r="H49" s="335"/>
      <c r="I49" s="335"/>
      <c r="J49" s="335"/>
      <c r="K49" s="335"/>
      <c r="L49" s="335"/>
      <c r="M49" s="335"/>
      <c r="N49" s="335"/>
      <c r="O49" s="335"/>
      <c r="P49" s="335"/>
      <c r="Q49" s="335"/>
      <c r="R49" s="335"/>
      <c r="S49" s="335"/>
      <c r="T49" s="335"/>
      <c r="U49" s="335"/>
      <c r="V49" s="335"/>
      <c r="W49" s="335"/>
      <c r="X49" s="335"/>
      <c r="Y49" s="335"/>
      <c r="Z49" s="335"/>
      <c r="AA49" s="335"/>
      <c r="AB49" s="335"/>
      <c r="AC49" s="335"/>
      <c r="AD49" s="335"/>
      <c r="AE49" s="335"/>
      <c r="AF49" s="335"/>
      <c r="AG49" s="335"/>
      <c r="AH49" s="335"/>
      <c r="AI49" s="335"/>
      <c r="AJ49" s="335"/>
      <c r="AK49" s="335"/>
      <c r="AL49" s="335"/>
      <c r="AM49" s="335"/>
      <c r="AN49" s="335"/>
      <c r="AO49" s="335"/>
      <c r="AP49" s="335"/>
      <c r="AQ49" s="335"/>
      <c r="AR49" s="335"/>
      <c r="AS49" s="335"/>
      <c r="AT49" s="335"/>
      <c r="AU49" s="335"/>
      <c r="AV49" s="335"/>
      <c r="AW49" s="335"/>
      <c r="AX49" s="335"/>
      <c r="AY49" s="335"/>
      <c r="AZ49" s="335"/>
      <c r="BA49" s="335"/>
      <c r="BB49" s="335"/>
      <c r="BC49" s="335"/>
      <c r="BD49" s="335"/>
      <c r="BE49" s="335"/>
      <c r="BF49" s="335"/>
      <c r="BG49" s="335"/>
      <c r="BH49" s="335"/>
      <c r="BI49" s="335"/>
      <c r="BJ49" s="335"/>
      <c r="BK49" s="335"/>
      <c r="BS49" s="329"/>
      <c r="BT49" s="329"/>
      <c r="BU49" s="329"/>
      <c r="BV49" s="329"/>
      <c r="BW49" s="329"/>
      <c r="BX49" s="329"/>
      <c r="BY49" s="329"/>
      <c r="BZ49" s="329"/>
      <c r="CA49" s="329"/>
      <c r="CB49" s="329"/>
      <c r="CC49" s="329"/>
      <c r="CD49" s="329"/>
      <c r="CE49" s="329"/>
      <c r="CF49" s="329"/>
      <c r="CG49" s="329"/>
      <c r="CH49" s="329"/>
      <c r="CI49" s="329"/>
      <c r="CJ49" s="329"/>
      <c r="CK49" s="329"/>
      <c r="CL49" s="329"/>
      <c r="CM49" s="329"/>
      <c r="CN49" s="329"/>
      <c r="CO49" s="329"/>
      <c r="CP49" s="329"/>
      <c r="CQ49" s="329"/>
      <c r="CR49" s="329"/>
      <c r="CS49" s="329"/>
      <c r="CT49" s="329"/>
      <c r="CU49" s="329"/>
      <c r="CV49" s="329"/>
      <c r="CW49" s="329"/>
      <c r="CX49" s="329"/>
      <c r="CY49" s="329"/>
      <c r="CZ49" s="329"/>
      <c r="DA49" s="329"/>
      <c r="DB49" s="329"/>
      <c r="DC49" s="329"/>
      <c r="DD49" s="329"/>
      <c r="DE49" s="329"/>
      <c r="DF49" s="329"/>
      <c r="DG49" s="329"/>
      <c r="DH49" s="329"/>
      <c r="DI49" s="329"/>
      <c r="DJ49" s="329"/>
      <c r="DK49" s="329"/>
      <c r="DL49" s="329"/>
      <c r="DM49" s="329"/>
      <c r="DN49" s="329"/>
      <c r="DO49" s="329"/>
      <c r="DP49" s="329"/>
      <c r="DQ49" s="329"/>
      <c r="DR49" s="329"/>
      <c r="DS49" s="329"/>
      <c r="DT49" s="329"/>
      <c r="DU49" s="329"/>
      <c r="DV49" s="329"/>
      <c r="DW49" s="329"/>
      <c r="DX49" s="329"/>
      <c r="DY49" s="329"/>
      <c r="DZ49" s="329"/>
      <c r="EA49" s="329"/>
      <c r="EB49" s="329"/>
      <c r="EC49" s="329"/>
      <c r="ED49" s="329"/>
      <c r="EE49" s="329"/>
      <c r="EF49" s="329"/>
      <c r="EG49" s="329"/>
      <c r="EH49" s="329"/>
      <c r="EI49" s="329"/>
      <c r="EJ49" s="329"/>
      <c r="EK49" s="329"/>
      <c r="EL49" s="329"/>
      <c r="EM49" s="329"/>
      <c r="EN49" s="329"/>
      <c r="EO49" s="329"/>
      <c r="EP49" s="329"/>
      <c r="EQ49" s="329"/>
      <c r="ER49" s="329"/>
      <c r="ES49" s="329"/>
      <c r="ET49" s="329"/>
      <c r="EU49" s="329"/>
      <c r="EV49" s="329"/>
      <c r="EW49" s="329"/>
      <c r="EX49" s="329"/>
      <c r="EY49" s="329"/>
      <c r="EZ49" s="329"/>
      <c r="FA49" s="329"/>
      <c r="FB49" s="329"/>
      <c r="FC49" s="329"/>
      <c r="FD49" s="329"/>
      <c r="FE49" s="329"/>
      <c r="FF49" s="329"/>
      <c r="FG49" s="329"/>
      <c r="FH49" s="329"/>
      <c r="FI49" s="329"/>
      <c r="FJ49" s="329"/>
      <c r="FK49" s="329"/>
      <c r="FL49" s="329"/>
      <c r="FM49" s="329"/>
      <c r="FN49" s="329"/>
      <c r="FO49" s="329"/>
      <c r="FP49" s="329"/>
      <c r="FQ49" s="329"/>
      <c r="FR49" s="329"/>
      <c r="FS49" s="329"/>
      <c r="FT49" s="329"/>
      <c r="FU49" s="329"/>
      <c r="FV49" s="329"/>
      <c r="FW49" s="329"/>
      <c r="FX49" s="329"/>
      <c r="FY49" s="329"/>
      <c r="FZ49" s="329"/>
      <c r="GA49" s="329"/>
      <c r="GB49" s="329"/>
      <c r="GC49" s="329"/>
      <c r="GD49" s="329"/>
      <c r="GE49" s="329"/>
      <c r="GF49" s="329"/>
      <c r="GG49" s="329"/>
      <c r="GH49" s="329"/>
      <c r="GI49" s="329"/>
      <c r="GJ49" s="329"/>
      <c r="GK49" s="329"/>
      <c r="GL49" s="329"/>
      <c r="GM49" s="329"/>
      <c r="GN49" s="329"/>
      <c r="GO49" s="329"/>
      <c r="GP49" s="329"/>
      <c r="GQ49" s="329"/>
      <c r="GR49" s="329"/>
      <c r="GS49" s="329"/>
      <c r="GT49" s="329"/>
      <c r="GU49" s="329"/>
      <c r="GV49" s="329"/>
      <c r="GW49" s="329"/>
      <c r="GX49" s="329"/>
      <c r="GY49" s="329"/>
      <c r="GZ49" s="329"/>
      <c r="HA49" s="329"/>
      <c r="HB49" s="329"/>
      <c r="HC49" s="329"/>
      <c r="HD49" s="329"/>
      <c r="HE49" s="329"/>
      <c r="HF49" s="329"/>
      <c r="HG49" s="329"/>
      <c r="HH49" s="329"/>
      <c r="HI49" s="329"/>
      <c r="HJ49" s="329"/>
      <c r="HK49" s="329"/>
      <c r="HL49" s="329"/>
      <c r="HM49" s="329"/>
      <c r="HN49" s="329"/>
      <c r="HO49" s="329"/>
      <c r="HP49" s="329"/>
      <c r="HQ49" s="329"/>
      <c r="HR49" s="329"/>
      <c r="HS49" s="329"/>
      <c r="HT49" s="329"/>
      <c r="HU49" s="329"/>
      <c r="HV49" s="329"/>
      <c r="HW49" s="329"/>
      <c r="HX49" s="329"/>
      <c r="HY49" s="329"/>
      <c r="HZ49" s="329"/>
      <c r="IA49" s="329"/>
      <c r="IB49" s="329"/>
      <c r="IC49" s="329"/>
      <c r="ID49" s="329"/>
      <c r="IE49" s="329"/>
      <c r="IF49" s="329"/>
      <c r="IG49" s="329"/>
      <c r="IH49" s="329"/>
      <c r="II49" s="329"/>
      <c r="IJ49" s="329"/>
      <c r="IK49" s="329"/>
      <c r="IL49" s="329"/>
      <c r="IM49" s="329"/>
      <c r="IN49" s="329"/>
      <c r="IO49" s="329"/>
      <c r="IP49" s="329"/>
      <c r="IQ49" s="329"/>
      <c r="IR49" s="329"/>
    </row>
    <row r="50" spans="1:252" s="337" customFormat="1">
      <c r="A50" s="331"/>
      <c r="B50" s="318"/>
      <c r="C50" s="296"/>
      <c r="D50" s="335"/>
      <c r="E50" s="335"/>
      <c r="F50" s="335"/>
      <c r="G50" s="335"/>
      <c r="H50" s="335"/>
      <c r="I50" s="335"/>
      <c r="J50" s="335"/>
      <c r="K50" s="335"/>
      <c r="L50" s="335"/>
      <c r="M50" s="335"/>
      <c r="N50" s="335"/>
      <c r="O50" s="335"/>
      <c r="P50" s="335"/>
      <c r="Q50" s="335"/>
      <c r="R50" s="335"/>
      <c r="S50" s="335"/>
      <c r="T50" s="335"/>
      <c r="U50" s="335"/>
      <c r="V50" s="335"/>
      <c r="W50" s="335"/>
      <c r="X50" s="335"/>
      <c r="Y50" s="335"/>
      <c r="Z50" s="335"/>
      <c r="AA50" s="335"/>
      <c r="AB50" s="335"/>
      <c r="AC50" s="335"/>
      <c r="AD50" s="335"/>
      <c r="AE50" s="335"/>
      <c r="AF50" s="335"/>
      <c r="AG50" s="335"/>
      <c r="AH50" s="335"/>
      <c r="AI50" s="335"/>
      <c r="AJ50" s="335"/>
      <c r="AK50" s="335"/>
      <c r="AL50" s="335"/>
      <c r="AM50" s="335"/>
      <c r="AN50" s="335"/>
      <c r="AO50" s="335"/>
      <c r="AP50" s="335"/>
      <c r="AQ50" s="335"/>
      <c r="AR50" s="335"/>
      <c r="AS50" s="335"/>
      <c r="AT50" s="335"/>
      <c r="AU50" s="335"/>
      <c r="AV50" s="335"/>
      <c r="AW50" s="335"/>
      <c r="AX50" s="335"/>
      <c r="AY50" s="335"/>
      <c r="AZ50" s="335"/>
      <c r="BA50" s="335"/>
      <c r="BB50" s="335"/>
      <c r="BC50" s="335"/>
      <c r="BD50" s="335"/>
      <c r="BE50" s="335"/>
      <c r="BF50" s="335"/>
      <c r="BG50" s="335"/>
      <c r="BH50" s="335"/>
      <c r="BI50" s="335"/>
      <c r="BJ50" s="335"/>
      <c r="BK50" s="335"/>
      <c r="BL50" s="331"/>
      <c r="BM50" s="331"/>
      <c r="BN50" s="331"/>
      <c r="BO50" s="331"/>
      <c r="BP50" s="331"/>
      <c r="BQ50" s="331"/>
      <c r="BR50" s="331"/>
      <c r="BS50" s="331"/>
      <c r="BT50" s="331"/>
      <c r="BU50" s="331"/>
      <c r="BV50" s="331"/>
      <c r="BW50" s="331"/>
      <c r="BX50" s="331"/>
      <c r="BY50" s="331"/>
      <c r="BZ50" s="331"/>
      <c r="CA50" s="331"/>
      <c r="CB50" s="331"/>
      <c r="CC50" s="331"/>
      <c r="CD50" s="331"/>
      <c r="CE50" s="331"/>
      <c r="CF50" s="331"/>
      <c r="CG50" s="331"/>
      <c r="CH50" s="331"/>
      <c r="CI50" s="331"/>
      <c r="CJ50" s="331"/>
      <c r="CK50" s="331"/>
      <c r="CL50" s="331"/>
      <c r="CM50" s="331"/>
      <c r="CN50" s="331"/>
      <c r="CO50" s="331"/>
      <c r="CP50" s="331"/>
      <c r="CQ50" s="331"/>
      <c r="CR50" s="331"/>
      <c r="CS50" s="331"/>
      <c r="CT50" s="331"/>
      <c r="CU50" s="331"/>
      <c r="CV50" s="331"/>
      <c r="CW50" s="331"/>
      <c r="CX50" s="331"/>
      <c r="CY50" s="331"/>
      <c r="CZ50" s="331"/>
      <c r="DA50" s="331"/>
      <c r="DB50" s="331"/>
      <c r="DC50" s="331"/>
      <c r="DD50" s="331"/>
      <c r="DE50" s="331"/>
      <c r="DF50" s="331"/>
      <c r="DG50" s="331"/>
      <c r="DH50" s="331"/>
      <c r="DI50" s="331"/>
      <c r="DJ50" s="331"/>
      <c r="DK50" s="331"/>
      <c r="DL50" s="331"/>
      <c r="DM50" s="331"/>
      <c r="DN50" s="331"/>
      <c r="DO50" s="331"/>
      <c r="DP50" s="331"/>
      <c r="DQ50" s="331"/>
      <c r="DR50" s="331"/>
      <c r="DS50" s="331"/>
      <c r="DT50" s="331"/>
      <c r="DU50" s="331"/>
      <c r="DV50" s="331"/>
      <c r="DW50" s="331"/>
      <c r="DX50" s="331"/>
      <c r="DY50" s="331"/>
      <c r="DZ50" s="331"/>
      <c r="EA50" s="331"/>
      <c r="EB50" s="331"/>
      <c r="EC50" s="331"/>
      <c r="ED50" s="331"/>
      <c r="EE50" s="331"/>
      <c r="EF50" s="331"/>
      <c r="EG50" s="331"/>
      <c r="EH50" s="331"/>
      <c r="EI50" s="331"/>
      <c r="EJ50" s="331"/>
      <c r="EK50" s="331"/>
      <c r="EL50" s="331"/>
      <c r="EM50" s="331"/>
      <c r="EN50" s="331"/>
      <c r="EO50" s="331"/>
      <c r="EP50" s="331"/>
      <c r="EQ50" s="331"/>
      <c r="ER50" s="331"/>
      <c r="ES50" s="331"/>
      <c r="ET50" s="331"/>
      <c r="EU50" s="331"/>
      <c r="EV50" s="331"/>
      <c r="EW50" s="331"/>
      <c r="EX50" s="331"/>
      <c r="EY50" s="331"/>
      <c r="EZ50" s="331"/>
      <c r="FA50" s="331"/>
      <c r="FB50" s="331"/>
      <c r="FC50" s="331"/>
      <c r="FD50" s="331"/>
      <c r="FE50" s="331"/>
      <c r="FF50" s="331"/>
      <c r="FG50" s="331"/>
      <c r="FH50" s="331"/>
      <c r="FI50" s="331"/>
      <c r="FJ50" s="331"/>
      <c r="FK50" s="331"/>
      <c r="FL50" s="331"/>
      <c r="FM50" s="331"/>
      <c r="FN50" s="331"/>
      <c r="FO50" s="331"/>
      <c r="FP50" s="331"/>
      <c r="FQ50" s="331"/>
      <c r="FR50" s="331"/>
      <c r="FS50" s="331"/>
      <c r="FT50" s="331"/>
      <c r="FU50" s="331"/>
      <c r="FV50" s="331"/>
      <c r="FW50" s="331"/>
      <c r="FX50" s="331"/>
      <c r="FY50" s="331"/>
      <c r="FZ50" s="331"/>
      <c r="GA50" s="331"/>
      <c r="GB50" s="331"/>
      <c r="GC50" s="331"/>
      <c r="GD50" s="331"/>
      <c r="GE50" s="331"/>
      <c r="GF50" s="331"/>
      <c r="GG50" s="331"/>
      <c r="GH50" s="331"/>
      <c r="GI50" s="331"/>
      <c r="GJ50" s="331"/>
      <c r="GK50" s="331"/>
      <c r="GL50" s="331"/>
      <c r="GM50" s="331"/>
      <c r="GN50" s="331"/>
      <c r="GO50" s="331"/>
      <c r="GP50" s="331"/>
      <c r="GQ50" s="331"/>
      <c r="GR50" s="331"/>
      <c r="GS50" s="331"/>
      <c r="GT50" s="331"/>
      <c r="GU50" s="331"/>
      <c r="GV50" s="331"/>
      <c r="GW50" s="331"/>
      <c r="GX50" s="331"/>
      <c r="GY50" s="331"/>
      <c r="GZ50" s="331"/>
      <c r="HA50" s="331"/>
      <c r="HB50" s="331"/>
      <c r="HC50" s="331"/>
      <c r="HD50" s="331"/>
      <c r="HE50" s="331"/>
      <c r="HF50" s="331"/>
      <c r="HG50" s="331"/>
      <c r="HH50" s="331"/>
      <c r="HI50" s="331"/>
      <c r="HJ50" s="331"/>
      <c r="HK50" s="331"/>
      <c r="HL50" s="331"/>
      <c r="HM50" s="331"/>
      <c r="HN50" s="331"/>
      <c r="HO50" s="331"/>
      <c r="HP50" s="331"/>
      <c r="HQ50" s="331"/>
      <c r="HR50" s="331"/>
      <c r="HS50" s="331"/>
      <c r="HT50" s="331"/>
      <c r="HU50" s="331"/>
      <c r="HV50" s="331"/>
      <c r="HW50" s="331"/>
      <c r="HX50" s="331"/>
      <c r="HY50" s="331"/>
      <c r="HZ50" s="331"/>
      <c r="IA50" s="331"/>
      <c r="IB50" s="331"/>
      <c r="IC50" s="331"/>
      <c r="ID50" s="331"/>
      <c r="IE50" s="331"/>
      <c r="IF50" s="331"/>
      <c r="IG50" s="331"/>
      <c r="IH50" s="331"/>
      <c r="II50" s="331"/>
      <c r="IJ50" s="331"/>
      <c r="IK50" s="331"/>
      <c r="IL50" s="331"/>
      <c r="IM50" s="331"/>
      <c r="IN50" s="331"/>
      <c r="IO50" s="331"/>
      <c r="IP50" s="331"/>
      <c r="IQ50" s="331"/>
      <c r="IR50" s="331"/>
    </row>
    <row r="51" spans="1:252">
      <c r="B51" s="329"/>
      <c r="C51" s="325"/>
      <c r="D51" s="336"/>
      <c r="E51" s="336"/>
      <c r="F51" s="336"/>
      <c r="G51" s="336"/>
      <c r="H51" s="336"/>
      <c r="I51" s="336"/>
      <c r="J51" s="336"/>
      <c r="K51" s="336"/>
      <c r="L51" s="336"/>
      <c r="M51" s="336"/>
      <c r="N51" s="336"/>
      <c r="O51" s="336"/>
      <c r="P51" s="336"/>
      <c r="Q51" s="336"/>
      <c r="R51" s="336"/>
      <c r="S51" s="336"/>
      <c r="T51" s="336"/>
      <c r="U51" s="336"/>
      <c r="V51" s="336"/>
      <c r="W51" s="336"/>
      <c r="X51" s="336"/>
      <c r="Y51" s="336"/>
      <c r="Z51" s="336"/>
      <c r="AA51" s="336"/>
      <c r="AB51" s="336"/>
      <c r="AC51" s="336"/>
      <c r="AD51" s="336"/>
      <c r="AE51" s="336"/>
      <c r="AF51" s="336"/>
      <c r="AG51" s="336"/>
      <c r="AH51" s="336"/>
      <c r="AI51" s="336"/>
      <c r="AJ51" s="336"/>
      <c r="AK51" s="336"/>
      <c r="AL51" s="336"/>
      <c r="AM51" s="336"/>
      <c r="AN51" s="336"/>
      <c r="AO51" s="336"/>
      <c r="AP51" s="336"/>
      <c r="AQ51" s="336"/>
      <c r="AR51" s="336"/>
      <c r="AS51" s="336"/>
      <c r="AT51" s="336"/>
      <c r="AU51" s="336"/>
      <c r="AV51" s="336"/>
      <c r="AW51" s="336"/>
      <c r="AX51" s="336"/>
      <c r="AY51" s="336"/>
      <c r="AZ51" s="336"/>
      <c r="BA51" s="336"/>
      <c r="BB51" s="336"/>
      <c r="BC51" s="336"/>
      <c r="BD51" s="336"/>
      <c r="BE51" s="336"/>
      <c r="BF51" s="336"/>
      <c r="BG51" s="336"/>
      <c r="BH51" s="336"/>
      <c r="BI51" s="336"/>
      <c r="BJ51" s="336"/>
      <c r="BK51" s="336"/>
      <c r="BL51" s="296"/>
      <c r="BM51" s="296"/>
      <c r="BN51" s="296"/>
      <c r="BO51" s="296"/>
      <c r="BP51" s="296"/>
      <c r="BQ51" s="296"/>
      <c r="BR51" s="296"/>
      <c r="BS51" s="296"/>
      <c r="BT51" s="296"/>
      <c r="BU51" s="296"/>
      <c r="BV51" s="296"/>
      <c r="BW51" s="296"/>
      <c r="BX51" s="296"/>
      <c r="BY51" s="296"/>
      <c r="BZ51" s="296"/>
      <c r="CA51" s="296"/>
      <c r="CB51" s="296"/>
      <c r="CC51" s="296"/>
      <c r="CD51" s="296"/>
      <c r="CE51" s="296"/>
      <c r="CF51" s="296"/>
      <c r="CG51" s="296"/>
      <c r="CH51" s="296"/>
      <c r="CI51" s="296"/>
      <c r="CJ51" s="296"/>
      <c r="CK51" s="296"/>
      <c r="CL51" s="296"/>
      <c r="CM51" s="296"/>
      <c r="CN51" s="296"/>
      <c r="CO51" s="296"/>
      <c r="CP51" s="296"/>
      <c r="CQ51" s="296"/>
      <c r="CR51" s="296"/>
      <c r="CS51" s="296"/>
      <c r="CT51" s="296"/>
      <c r="CU51" s="296"/>
      <c r="CV51" s="296"/>
      <c r="CW51" s="296"/>
      <c r="CX51" s="296"/>
      <c r="CY51" s="296"/>
      <c r="CZ51" s="296"/>
      <c r="DA51" s="296"/>
      <c r="DB51" s="296"/>
      <c r="DC51" s="296"/>
      <c r="DD51" s="296"/>
      <c r="DE51" s="296"/>
      <c r="DF51" s="296"/>
      <c r="DG51" s="296"/>
      <c r="DH51" s="296"/>
      <c r="DI51" s="296"/>
      <c r="DJ51" s="296"/>
      <c r="DK51" s="296"/>
      <c r="DL51" s="296"/>
      <c r="DM51" s="296"/>
      <c r="DN51" s="296"/>
      <c r="DO51" s="296"/>
      <c r="DP51" s="296"/>
      <c r="DQ51" s="296"/>
      <c r="DR51" s="296"/>
      <c r="DS51" s="296"/>
      <c r="DT51" s="296"/>
      <c r="DU51" s="296"/>
      <c r="DV51" s="296"/>
      <c r="DW51" s="296"/>
      <c r="DX51" s="296"/>
      <c r="DY51" s="296"/>
      <c r="DZ51" s="296"/>
      <c r="EA51" s="296"/>
      <c r="EB51" s="296"/>
      <c r="EC51" s="296"/>
      <c r="ED51" s="296"/>
      <c r="EE51" s="296"/>
      <c r="EF51" s="296"/>
      <c r="EG51" s="296"/>
      <c r="EH51" s="296"/>
      <c r="EI51" s="296"/>
      <c r="EJ51" s="296"/>
      <c r="EK51" s="296"/>
      <c r="EL51" s="296"/>
      <c r="EM51" s="296"/>
      <c r="EN51" s="296"/>
      <c r="EO51" s="296"/>
      <c r="EP51" s="296"/>
      <c r="EQ51" s="296"/>
      <c r="ER51" s="296"/>
      <c r="ES51" s="296"/>
      <c r="ET51" s="296"/>
      <c r="EU51" s="296"/>
      <c r="EV51" s="296"/>
      <c r="EW51" s="296"/>
      <c r="EX51" s="296"/>
      <c r="EY51" s="296"/>
      <c r="EZ51" s="296"/>
      <c r="FA51" s="296"/>
      <c r="FB51" s="296"/>
      <c r="FC51" s="296"/>
      <c r="FD51" s="296"/>
      <c r="FE51" s="296"/>
      <c r="FF51" s="296"/>
      <c r="FG51" s="296"/>
      <c r="FH51" s="296"/>
      <c r="FI51" s="296"/>
      <c r="FJ51" s="296"/>
      <c r="FK51" s="296"/>
      <c r="FL51" s="296"/>
      <c r="FM51" s="296"/>
      <c r="FN51" s="296"/>
      <c r="FO51" s="296"/>
      <c r="FP51" s="296"/>
      <c r="FQ51" s="296"/>
      <c r="FR51" s="296"/>
      <c r="FS51" s="296"/>
      <c r="FT51" s="296"/>
      <c r="FU51" s="296"/>
      <c r="FV51" s="296"/>
      <c r="FW51" s="296"/>
      <c r="FX51" s="296"/>
      <c r="FY51" s="296"/>
      <c r="FZ51" s="296"/>
      <c r="GA51" s="296"/>
      <c r="GB51" s="296"/>
      <c r="GC51" s="296"/>
      <c r="GD51" s="296"/>
      <c r="GE51" s="296"/>
      <c r="GF51" s="296"/>
      <c r="GG51" s="296"/>
      <c r="GH51" s="296"/>
      <c r="GI51" s="296"/>
      <c r="GJ51" s="296"/>
      <c r="GK51" s="296"/>
      <c r="GL51" s="296"/>
      <c r="GM51" s="296"/>
      <c r="GN51" s="296"/>
      <c r="GO51" s="296"/>
      <c r="GP51" s="296"/>
      <c r="GQ51" s="296"/>
      <c r="GR51" s="296"/>
      <c r="GS51" s="296"/>
      <c r="GT51" s="296"/>
      <c r="GU51" s="296"/>
      <c r="GV51" s="296"/>
      <c r="GW51" s="296"/>
      <c r="GX51" s="296"/>
      <c r="GY51" s="296"/>
      <c r="GZ51" s="296"/>
      <c r="HA51" s="296"/>
      <c r="HB51" s="296"/>
      <c r="HC51" s="296"/>
      <c r="HD51" s="296"/>
      <c r="HE51" s="296"/>
      <c r="HF51" s="296"/>
      <c r="HG51" s="296"/>
      <c r="HH51" s="296"/>
      <c r="HI51" s="296"/>
      <c r="HJ51" s="296"/>
      <c r="HK51" s="296"/>
      <c r="HL51" s="296"/>
      <c r="HM51" s="296"/>
      <c r="HN51" s="296"/>
      <c r="HO51" s="296"/>
      <c r="HP51" s="296"/>
      <c r="HQ51" s="296"/>
      <c r="HR51" s="296"/>
      <c r="HS51" s="296"/>
      <c r="HT51" s="296"/>
      <c r="HU51" s="296"/>
      <c r="HV51" s="296"/>
      <c r="HW51" s="296"/>
      <c r="HX51" s="296"/>
      <c r="HY51" s="296"/>
      <c r="HZ51" s="296"/>
      <c r="IA51" s="296"/>
      <c r="IB51" s="296"/>
      <c r="IC51" s="296"/>
      <c r="ID51" s="296"/>
      <c r="IE51" s="296"/>
      <c r="IF51" s="296"/>
      <c r="IG51" s="296"/>
      <c r="IH51" s="296"/>
      <c r="II51" s="296"/>
      <c r="IJ51" s="296"/>
      <c r="IK51" s="296"/>
      <c r="IL51" s="296"/>
      <c r="IM51" s="296"/>
      <c r="IN51" s="296"/>
      <c r="IO51" s="296"/>
      <c r="IP51" s="296"/>
      <c r="IQ51" s="296"/>
      <c r="IR51" s="296"/>
    </row>
    <row r="52" spans="1:252">
      <c r="C52" s="296"/>
      <c r="D52" s="335"/>
      <c r="E52" s="335"/>
      <c r="F52" s="335"/>
      <c r="G52" s="335"/>
      <c r="H52" s="335"/>
      <c r="I52" s="335"/>
      <c r="J52" s="335"/>
      <c r="K52" s="335"/>
      <c r="L52" s="335"/>
      <c r="M52" s="335"/>
      <c r="N52" s="335"/>
      <c r="O52" s="335"/>
      <c r="P52" s="335"/>
      <c r="Q52" s="335"/>
      <c r="R52" s="335"/>
      <c r="S52" s="335"/>
      <c r="T52" s="335"/>
      <c r="U52" s="335"/>
      <c r="V52" s="335"/>
      <c r="W52" s="335"/>
      <c r="X52" s="335"/>
      <c r="Y52" s="335"/>
      <c r="Z52" s="335"/>
      <c r="AA52" s="335"/>
      <c r="AB52" s="335"/>
      <c r="AC52" s="335"/>
      <c r="AD52" s="335"/>
      <c r="AE52" s="335"/>
      <c r="AF52" s="335"/>
      <c r="AG52" s="335"/>
      <c r="AH52" s="335"/>
      <c r="AI52" s="335"/>
      <c r="AJ52" s="335"/>
      <c r="AK52" s="335"/>
      <c r="AL52" s="335"/>
      <c r="AM52" s="335"/>
      <c r="AN52" s="335"/>
      <c r="AO52" s="335"/>
      <c r="AP52" s="335"/>
      <c r="AQ52" s="335"/>
      <c r="AR52" s="335"/>
      <c r="AS52" s="335"/>
      <c r="AT52" s="335"/>
      <c r="AU52" s="335"/>
      <c r="AV52" s="335"/>
      <c r="AW52" s="335"/>
      <c r="AX52" s="335"/>
      <c r="AY52" s="335"/>
      <c r="AZ52" s="335"/>
      <c r="BA52" s="335"/>
      <c r="BB52" s="335"/>
      <c r="BC52" s="335"/>
      <c r="BD52" s="335"/>
      <c r="BE52" s="335"/>
      <c r="BF52" s="335"/>
      <c r="BG52" s="335"/>
      <c r="BH52" s="335"/>
      <c r="BI52" s="335"/>
      <c r="BJ52" s="335"/>
      <c r="BK52" s="335"/>
      <c r="BS52" s="329"/>
      <c r="BT52" s="329"/>
      <c r="BU52" s="329"/>
      <c r="BV52" s="329"/>
      <c r="BW52" s="329"/>
      <c r="BX52" s="329"/>
      <c r="BY52" s="329"/>
      <c r="BZ52" s="329"/>
      <c r="CA52" s="329"/>
      <c r="CB52" s="329"/>
      <c r="CC52" s="329"/>
      <c r="CD52" s="329"/>
      <c r="CE52" s="329"/>
      <c r="CF52" s="329"/>
      <c r="CG52" s="329"/>
      <c r="CH52" s="329"/>
      <c r="CI52" s="329"/>
      <c r="CJ52" s="329"/>
      <c r="CK52" s="329"/>
      <c r="CL52" s="329"/>
      <c r="CM52" s="329"/>
      <c r="CN52" s="329"/>
      <c r="CO52" s="329"/>
      <c r="CP52" s="329"/>
      <c r="CQ52" s="329"/>
      <c r="CR52" s="329"/>
      <c r="CS52" s="329"/>
      <c r="CT52" s="329"/>
      <c r="CU52" s="329"/>
      <c r="CV52" s="329"/>
      <c r="CW52" s="329"/>
      <c r="CX52" s="329"/>
      <c r="CY52" s="329"/>
      <c r="CZ52" s="329"/>
      <c r="DA52" s="329"/>
      <c r="DB52" s="329"/>
      <c r="DC52" s="329"/>
      <c r="DD52" s="329"/>
      <c r="DE52" s="329"/>
      <c r="DF52" s="329"/>
      <c r="DG52" s="329"/>
      <c r="DH52" s="329"/>
      <c r="DI52" s="329"/>
      <c r="DJ52" s="329"/>
      <c r="DK52" s="329"/>
      <c r="DL52" s="329"/>
      <c r="DM52" s="329"/>
      <c r="DN52" s="329"/>
      <c r="DO52" s="329"/>
      <c r="DP52" s="329"/>
      <c r="DQ52" s="329"/>
      <c r="DR52" s="329"/>
      <c r="DS52" s="329"/>
      <c r="DT52" s="329"/>
      <c r="DU52" s="329"/>
      <c r="DV52" s="329"/>
      <c r="DW52" s="329"/>
      <c r="DX52" s="329"/>
      <c r="DY52" s="329"/>
      <c r="DZ52" s="329"/>
      <c r="EA52" s="329"/>
      <c r="EB52" s="329"/>
      <c r="EC52" s="329"/>
      <c r="ED52" s="329"/>
      <c r="EE52" s="329"/>
      <c r="EF52" s="329"/>
      <c r="EG52" s="329"/>
      <c r="EH52" s="329"/>
      <c r="EI52" s="329"/>
      <c r="EJ52" s="329"/>
      <c r="EK52" s="329"/>
      <c r="EL52" s="329"/>
      <c r="EM52" s="329"/>
      <c r="EN52" s="329"/>
      <c r="EO52" s="329"/>
      <c r="EP52" s="329"/>
      <c r="EQ52" s="329"/>
      <c r="ER52" s="329"/>
      <c r="ES52" s="329"/>
      <c r="ET52" s="329"/>
      <c r="EU52" s="329"/>
      <c r="EV52" s="329"/>
      <c r="EW52" s="329"/>
      <c r="EX52" s="329"/>
      <c r="EY52" s="329"/>
      <c r="EZ52" s="329"/>
      <c r="FA52" s="329"/>
      <c r="FB52" s="329"/>
      <c r="FC52" s="329"/>
      <c r="FD52" s="329"/>
      <c r="FE52" s="329"/>
      <c r="FF52" s="329"/>
      <c r="FG52" s="329"/>
      <c r="FH52" s="329"/>
      <c r="FI52" s="329"/>
      <c r="FJ52" s="329"/>
      <c r="FK52" s="329"/>
      <c r="FL52" s="329"/>
      <c r="FM52" s="329"/>
      <c r="FN52" s="329"/>
      <c r="FO52" s="329"/>
      <c r="FP52" s="329"/>
      <c r="FQ52" s="329"/>
      <c r="FR52" s="329"/>
      <c r="FS52" s="329"/>
      <c r="FT52" s="329"/>
      <c r="FU52" s="329"/>
      <c r="FV52" s="329"/>
      <c r="FW52" s="329"/>
      <c r="FX52" s="329"/>
      <c r="FY52" s="329"/>
      <c r="FZ52" s="329"/>
      <c r="GA52" s="329"/>
      <c r="GB52" s="329"/>
      <c r="GC52" s="329"/>
      <c r="GD52" s="329"/>
      <c r="GE52" s="329"/>
      <c r="GF52" s="329"/>
      <c r="GG52" s="329"/>
      <c r="GH52" s="329"/>
      <c r="GI52" s="329"/>
      <c r="GJ52" s="329"/>
      <c r="GK52" s="329"/>
      <c r="GL52" s="329"/>
      <c r="GM52" s="329"/>
      <c r="GN52" s="329"/>
      <c r="GO52" s="329"/>
      <c r="GP52" s="329"/>
      <c r="GQ52" s="329"/>
      <c r="GR52" s="329"/>
      <c r="GS52" s="329"/>
      <c r="GT52" s="329"/>
      <c r="GU52" s="329"/>
      <c r="GV52" s="329"/>
      <c r="GW52" s="329"/>
      <c r="GX52" s="329"/>
      <c r="GY52" s="329"/>
      <c r="GZ52" s="329"/>
      <c r="HA52" s="329"/>
      <c r="HB52" s="329"/>
      <c r="HC52" s="329"/>
      <c r="HD52" s="329"/>
      <c r="HE52" s="329"/>
      <c r="HF52" s="329"/>
      <c r="HG52" s="329"/>
      <c r="HH52" s="329"/>
      <c r="HI52" s="329"/>
      <c r="HJ52" s="329"/>
      <c r="HK52" s="329"/>
      <c r="HL52" s="329"/>
      <c r="HM52" s="329"/>
      <c r="HN52" s="329"/>
      <c r="HO52" s="329"/>
      <c r="HP52" s="329"/>
      <c r="HQ52" s="329"/>
      <c r="HR52" s="329"/>
      <c r="HS52" s="329"/>
      <c r="HT52" s="329"/>
      <c r="HU52" s="329"/>
      <c r="HV52" s="329"/>
      <c r="HW52" s="329"/>
      <c r="HX52" s="329"/>
      <c r="HY52" s="329"/>
      <c r="HZ52" s="329"/>
      <c r="IA52" s="329"/>
      <c r="IB52" s="329"/>
      <c r="IC52" s="329"/>
      <c r="ID52" s="329"/>
      <c r="IE52" s="329"/>
      <c r="IF52" s="329"/>
      <c r="IG52" s="329"/>
      <c r="IH52" s="329"/>
      <c r="II52" s="329"/>
      <c r="IJ52" s="329"/>
      <c r="IK52" s="329"/>
      <c r="IL52" s="329"/>
      <c r="IM52" s="329"/>
      <c r="IN52" s="329"/>
      <c r="IO52" s="329"/>
      <c r="IP52" s="329"/>
      <c r="IQ52" s="329"/>
      <c r="IR52" s="329"/>
    </row>
    <row r="53" spans="1:252">
      <c r="A53" s="331"/>
      <c r="C53" s="296"/>
      <c r="D53" s="335"/>
      <c r="E53" s="335"/>
      <c r="F53" s="335"/>
      <c r="G53" s="335"/>
      <c r="H53" s="335"/>
      <c r="I53" s="335"/>
      <c r="J53" s="335"/>
      <c r="K53" s="335"/>
      <c r="L53" s="335"/>
      <c r="M53" s="335"/>
      <c r="N53" s="335"/>
      <c r="O53" s="335"/>
      <c r="P53" s="335"/>
      <c r="Q53" s="335"/>
      <c r="R53" s="335"/>
      <c r="S53" s="335"/>
      <c r="T53" s="335"/>
      <c r="U53" s="335"/>
      <c r="V53" s="335"/>
      <c r="W53" s="335"/>
      <c r="X53" s="335"/>
      <c r="Y53" s="335"/>
      <c r="Z53" s="335"/>
      <c r="AA53" s="335"/>
      <c r="AB53" s="335"/>
      <c r="AC53" s="335"/>
      <c r="AD53" s="335"/>
      <c r="AE53" s="335"/>
      <c r="AF53" s="335"/>
      <c r="AG53" s="335"/>
      <c r="AH53" s="335"/>
      <c r="AI53" s="335"/>
      <c r="AJ53" s="335"/>
      <c r="AK53" s="335"/>
      <c r="AL53" s="335"/>
      <c r="AM53" s="335"/>
      <c r="AN53" s="335"/>
      <c r="AO53" s="335"/>
      <c r="AP53" s="335"/>
      <c r="AQ53" s="335"/>
      <c r="AR53" s="335"/>
      <c r="AS53" s="335"/>
      <c r="AT53" s="335"/>
      <c r="AU53" s="335"/>
      <c r="AV53" s="335"/>
      <c r="AW53" s="335"/>
      <c r="AX53" s="335"/>
      <c r="AY53" s="335"/>
      <c r="AZ53" s="335"/>
      <c r="BA53" s="335"/>
      <c r="BB53" s="335"/>
      <c r="BC53" s="335"/>
      <c r="BD53" s="335"/>
      <c r="BE53" s="335"/>
      <c r="BF53" s="335"/>
      <c r="BG53" s="335"/>
      <c r="BH53" s="335"/>
      <c r="BI53" s="335"/>
      <c r="BJ53" s="335"/>
      <c r="BK53" s="335"/>
      <c r="BL53" s="331"/>
      <c r="BM53" s="331"/>
      <c r="BN53" s="331"/>
      <c r="BO53" s="331"/>
      <c r="BP53" s="331"/>
      <c r="BQ53" s="331"/>
      <c r="BR53" s="331"/>
      <c r="BS53" s="331"/>
      <c r="BT53" s="331"/>
      <c r="BU53" s="331"/>
      <c r="BV53" s="331"/>
      <c r="BW53" s="331"/>
      <c r="BX53" s="331"/>
      <c r="BY53" s="331"/>
      <c r="BZ53" s="331"/>
      <c r="CA53" s="331"/>
      <c r="CB53" s="331"/>
      <c r="CC53" s="331"/>
      <c r="CD53" s="331"/>
      <c r="CE53" s="331"/>
      <c r="CF53" s="331"/>
      <c r="CG53" s="331"/>
      <c r="CH53" s="331"/>
      <c r="CI53" s="331"/>
      <c r="CJ53" s="331"/>
      <c r="CK53" s="331"/>
      <c r="CL53" s="331"/>
      <c r="CM53" s="331"/>
      <c r="CN53" s="331"/>
      <c r="CO53" s="331"/>
      <c r="CP53" s="331"/>
      <c r="CQ53" s="331"/>
      <c r="CR53" s="331"/>
      <c r="CS53" s="331"/>
      <c r="CT53" s="331"/>
      <c r="CU53" s="331"/>
      <c r="CV53" s="331"/>
      <c r="CW53" s="331"/>
      <c r="CX53" s="331"/>
      <c r="CY53" s="331"/>
      <c r="CZ53" s="331"/>
      <c r="DA53" s="331"/>
      <c r="DB53" s="331"/>
      <c r="DC53" s="331"/>
      <c r="DD53" s="331"/>
      <c r="DE53" s="331"/>
      <c r="DF53" s="331"/>
      <c r="DG53" s="331"/>
      <c r="DH53" s="331"/>
      <c r="DI53" s="331"/>
      <c r="DJ53" s="331"/>
      <c r="DK53" s="331"/>
      <c r="DL53" s="331"/>
      <c r="DM53" s="331"/>
      <c r="DN53" s="331"/>
      <c r="DO53" s="331"/>
      <c r="DP53" s="331"/>
      <c r="DQ53" s="331"/>
      <c r="DR53" s="331"/>
      <c r="DS53" s="331"/>
      <c r="DT53" s="331"/>
      <c r="DU53" s="331"/>
      <c r="DV53" s="331"/>
      <c r="DW53" s="331"/>
      <c r="DX53" s="331"/>
      <c r="DY53" s="331"/>
      <c r="DZ53" s="331"/>
      <c r="EA53" s="331"/>
      <c r="EB53" s="331"/>
      <c r="EC53" s="331"/>
      <c r="ED53" s="331"/>
      <c r="EE53" s="331"/>
      <c r="EF53" s="331"/>
      <c r="EG53" s="331"/>
      <c r="EH53" s="331"/>
      <c r="EI53" s="331"/>
      <c r="EJ53" s="331"/>
      <c r="EK53" s="331"/>
      <c r="EL53" s="331"/>
      <c r="EM53" s="331"/>
      <c r="EN53" s="331"/>
      <c r="EO53" s="331"/>
      <c r="EP53" s="331"/>
      <c r="EQ53" s="331"/>
      <c r="ER53" s="331"/>
      <c r="ES53" s="331"/>
      <c r="ET53" s="331"/>
      <c r="EU53" s="331"/>
      <c r="EV53" s="331"/>
      <c r="EW53" s="331"/>
      <c r="EX53" s="331"/>
      <c r="EY53" s="331"/>
      <c r="EZ53" s="331"/>
      <c r="FA53" s="331"/>
      <c r="FB53" s="331"/>
      <c r="FC53" s="331"/>
      <c r="FD53" s="331"/>
      <c r="FE53" s="331"/>
      <c r="FF53" s="331"/>
      <c r="FG53" s="331"/>
      <c r="FH53" s="331"/>
      <c r="FI53" s="331"/>
      <c r="FJ53" s="331"/>
      <c r="FK53" s="331"/>
      <c r="FL53" s="331"/>
      <c r="FM53" s="331"/>
      <c r="FN53" s="331"/>
      <c r="FO53" s="331"/>
      <c r="FP53" s="331"/>
      <c r="FQ53" s="331"/>
      <c r="FR53" s="331"/>
      <c r="FS53" s="331"/>
      <c r="FT53" s="331"/>
      <c r="FU53" s="331"/>
      <c r="FV53" s="331"/>
      <c r="FW53" s="331"/>
      <c r="FX53" s="331"/>
      <c r="FY53" s="331"/>
      <c r="FZ53" s="331"/>
      <c r="GA53" s="331"/>
      <c r="GB53" s="331"/>
      <c r="GC53" s="331"/>
      <c r="GD53" s="331"/>
      <c r="GE53" s="331"/>
      <c r="GF53" s="331"/>
      <c r="GG53" s="331"/>
      <c r="GH53" s="331"/>
      <c r="GI53" s="331"/>
      <c r="GJ53" s="331"/>
      <c r="GK53" s="331"/>
      <c r="GL53" s="331"/>
      <c r="GM53" s="331"/>
      <c r="GN53" s="331"/>
      <c r="GO53" s="331"/>
      <c r="GP53" s="331"/>
      <c r="GQ53" s="331"/>
      <c r="GR53" s="331"/>
      <c r="GS53" s="331"/>
      <c r="GT53" s="331"/>
      <c r="GU53" s="331"/>
      <c r="GV53" s="331"/>
      <c r="GW53" s="331"/>
      <c r="GX53" s="331"/>
      <c r="GY53" s="331"/>
      <c r="GZ53" s="331"/>
      <c r="HA53" s="331"/>
      <c r="HB53" s="331"/>
      <c r="HC53" s="331"/>
      <c r="HD53" s="331"/>
      <c r="HE53" s="331"/>
      <c r="HF53" s="331"/>
      <c r="HG53" s="331"/>
      <c r="HH53" s="331"/>
      <c r="HI53" s="331"/>
      <c r="HJ53" s="331"/>
      <c r="HK53" s="331"/>
      <c r="HL53" s="331"/>
      <c r="HM53" s="331"/>
      <c r="HN53" s="331"/>
      <c r="HO53" s="331"/>
      <c r="HP53" s="331"/>
      <c r="HQ53" s="331"/>
      <c r="HR53" s="331"/>
      <c r="HS53" s="331"/>
      <c r="HT53" s="331"/>
      <c r="HU53" s="331"/>
      <c r="HV53" s="331"/>
      <c r="HW53" s="331"/>
      <c r="HX53" s="331"/>
      <c r="HY53" s="331"/>
      <c r="HZ53" s="331"/>
      <c r="IA53" s="331"/>
      <c r="IB53" s="331"/>
      <c r="IC53" s="331"/>
      <c r="ID53" s="331"/>
      <c r="IE53" s="331"/>
      <c r="IF53" s="331"/>
      <c r="IG53" s="331"/>
      <c r="IH53" s="331"/>
      <c r="II53" s="331"/>
      <c r="IJ53" s="331"/>
      <c r="IK53" s="331"/>
      <c r="IL53" s="331"/>
      <c r="IM53" s="331"/>
      <c r="IN53" s="331"/>
      <c r="IO53" s="331"/>
      <c r="IP53" s="331"/>
      <c r="IQ53" s="331"/>
      <c r="IR53" s="331"/>
    </row>
    <row r="54" spans="1:252">
      <c r="B54" s="329"/>
      <c r="C54" s="325"/>
      <c r="D54" s="336"/>
      <c r="E54" s="336"/>
      <c r="F54" s="336"/>
      <c r="G54" s="336"/>
      <c r="H54" s="336"/>
      <c r="I54" s="336"/>
      <c r="J54" s="336"/>
      <c r="K54" s="336"/>
      <c r="L54" s="336"/>
      <c r="M54" s="336"/>
      <c r="N54" s="336"/>
      <c r="O54" s="336"/>
      <c r="P54" s="336"/>
      <c r="Q54" s="336"/>
      <c r="R54" s="336"/>
      <c r="S54" s="336"/>
      <c r="T54" s="336"/>
      <c r="U54" s="336"/>
      <c r="V54" s="336"/>
      <c r="W54" s="336"/>
      <c r="X54" s="336"/>
      <c r="Y54" s="336"/>
      <c r="Z54" s="336"/>
      <c r="AA54" s="336"/>
      <c r="AB54" s="336"/>
      <c r="AC54" s="336"/>
      <c r="AD54" s="336"/>
      <c r="AE54" s="336"/>
      <c r="AF54" s="336"/>
      <c r="AG54" s="336"/>
      <c r="AH54" s="336"/>
      <c r="AI54" s="336"/>
      <c r="AJ54" s="336"/>
      <c r="AK54" s="336"/>
      <c r="AL54" s="336"/>
      <c r="AM54" s="336"/>
      <c r="AN54" s="336"/>
      <c r="AO54" s="336"/>
      <c r="AP54" s="336"/>
      <c r="AQ54" s="336"/>
      <c r="AR54" s="336"/>
      <c r="AS54" s="336"/>
      <c r="AT54" s="336"/>
      <c r="AU54" s="336"/>
      <c r="AV54" s="336"/>
      <c r="AW54" s="336"/>
      <c r="AX54" s="336"/>
      <c r="AY54" s="336"/>
      <c r="AZ54" s="336"/>
      <c r="BA54" s="336"/>
      <c r="BB54" s="336"/>
      <c r="BC54" s="336"/>
      <c r="BD54" s="336"/>
      <c r="BE54" s="336"/>
      <c r="BF54" s="336"/>
      <c r="BG54" s="336"/>
      <c r="BH54" s="336"/>
      <c r="BI54" s="336"/>
      <c r="BJ54" s="336"/>
      <c r="BK54" s="336"/>
      <c r="IR54" s="318"/>
    </row>
    <row r="55" spans="1:252">
      <c r="C55" s="296"/>
      <c r="D55" s="335"/>
      <c r="E55" s="335"/>
      <c r="F55" s="335"/>
      <c r="G55" s="335"/>
      <c r="H55" s="335"/>
      <c r="I55" s="335"/>
      <c r="J55" s="335"/>
      <c r="K55" s="335"/>
      <c r="L55" s="335"/>
      <c r="M55" s="335"/>
      <c r="N55" s="335"/>
      <c r="O55" s="335"/>
      <c r="P55" s="335"/>
      <c r="Q55" s="335"/>
      <c r="R55" s="335"/>
      <c r="S55" s="335"/>
      <c r="T55" s="335"/>
      <c r="U55" s="335"/>
      <c r="V55" s="335"/>
      <c r="W55" s="335"/>
      <c r="X55" s="335"/>
      <c r="Y55" s="335"/>
      <c r="Z55" s="335"/>
      <c r="AA55" s="335"/>
      <c r="AB55" s="335"/>
      <c r="AC55" s="335"/>
      <c r="AD55" s="335"/>
      <c r="AE55" s="335"/>
      <c r="AF55" s="335"/>
      <c r="AG55" s="335"/>
      <c r="AH55" s="335"/>
      <c r="AI55" s="335"/>
      <c r="AJ55" s="335"/>
      <c r="AK55" s="335"/>
      <c r="AL55" s="335"/>
      <c r="AM55" s="335"/>
      <c r="AN55" s="335"/>
      <c r="AO55" s="335"/>
      <c r="AP55" s="335"/>
      <c r="AQ55" s="335"/>
      <c r="AR55" s="335"/>
      <c r="AS55" s="335"/>
      <c r="AT55" s="335"/>
      <c r="AU55" s="335"/>
      <c r="AV55" s="335"/>
      <c r="AW55" s="335"/>
      <c r="AX55" s="335"/>
      <c r="AY55" s="335"/>
      <c r="AZ55" s="335"/>
      <c r="BA55" s="335"/>
      <c r="BB55" s="335"/>
      <c r="BC55" s="335"/>
      <c r="BD55" s="335"/>
      <c r="BE55" s="335"/>
      <c r="BF55" s="335"/>
      <c r="BG55" s="335"/>
      <c r="BH55" s="335"/>
      <c r="BI55" s="335"/>
      <c r="BJ55" s="335"/>
      <c r="BK55" s="335"/>
      <c r="IR55" s="318"/>
    </row>
    <row r="56" spans="1:252">
      <c r="C56" s="296"/>
      <c r="D56" s="335"/>
      <c r="E56" s="335"/>
      <c r="F56" s="335"/>
      <c r="G56" s="335"/>
      <c r="H56" s="335"/>
      <c r="I56" s="335"/>
      <c r="J56" s="335"/>
      <c r="K56" s="335"/>
      <c r="L56" s="335"/>
      <c r="M56" s="335"/>
      <c r="N56" s="335"/>
      <c r="O56" s="335"/>
      <c r="P56" s="335"/>
      <c r="Q56" s="335"/>
      <c r="R56" s="335"/>
      <c r="S56" s="335"/>
      <c r="T56" s="335"/>
      <c r="U56" s="335"/>
      <c r="V56" s="335"/>
      <c r="W56" s="335"/>
      <c r="X56" s="335"/>
      <c r="Y56" s="335"/>
      <c r="Z56" s="335"/>
      <c r="AA56" s="335"/>
      <c r="AB56" s="335"/>
      <c r="AC56" s="335"/>
      <c r="AD56" s="335"/>
      <c r="AE56" s="335"/>
      <c r="AF56" s="335"/>
      <c r="AG56" s="335"/>
      <c r="AH56" s="335"/>
      <c r="AI56" s="335"/>
      <c r="AJ56" s="335"/>
      <c r="AK56" s="335"/>
      <c r="AL56" s="335"/>
      <c r="AM56" s="335"/>
      <c r="AN56" s="335"/>
      <c r="AO56" s="335"/>
      <c r="AP56" s="335"/>
      <c r="AQ56" s="335"/>
      <c r="AR56" s="335"/>
      <c r="AS56" s="335"/>
      <c r="AT56" s="335"/>
      <c r="AU56" s="335"/>
      <c r="AV56" s="335"/>
      <c r="AW56" s="335"/>
      <c r="AX56" s="335"/>
      <c r="AY56" s="335"/>
      <c r="AZ56" s="335"/>
      <c r="BA56" s="335"/>
      <c r="BB56" s="335"/>
      <c r="BC56" s="335"/>
      <c r="BD56" s="335"/>
      <c r="BE56" s="335"/>
      <c r="BF56" s="335"/>
      <c r="BG56" s="335"/>
      <c r="BH56" s="335"/>
      <c r="BI56" s="335"/>
      <c r="BJ56" s="335"/>
      <c r="BK56" s="335"/>
      <c r="IR56" s="318"/>
    </row>
    <row r="57" spans="1:252">
      <c r="C57" s="296"/>
      <c r="D57" s="335"/>
      <c r="E57" s="335"/>
      <c r="F57" s="335"/>
      <c r="G57" s="335"/>
      <c r="H57" s="335"/>
      <c r="I57" s="335"/>
      <c r="J57" s="335"/>
      <c r="K57" s="335"/>
      <c r="L57" s="335"/>
      <c r="M57" s="335"/>
      <c r="N57" s="335"/>
      <c r="O57" s="335"/>
      <c r="P57" s="335"/>
      <c r="Q57" s="335"/>
      <c r="R57" s="335"/>
      <c r="S57" s="335"/>
      <c r="T57" s="335"/>
      <c r="U57" s="335"/>
      <c r="V57" s="335"/>
      <c r="W57" s="335"/>
      <c r="X57" s="335"/>
      <c r="Y57" s="335"/>
      <c r="Z57" s="335"/>
      <c r="AA57" s="335"/>
      <c r="AB57" s="335"/>
      <c r="AC57" s="335"/>
      <c r="AD57" s="335"/>
      <c r="AE57" s="335"/>
      <c r="AF57" s="335"/>
      <c r="AG57" s="335"/>
      <c r="AH57" s="335"/>
      <c r="AI57" s="335"/>
      <c r="AJ57" s="335"/>
      <c r="AK57" s="335"/>
      <c r="AL57" s="335"/>
      <c r="AM57" s="335"/>
      <c r="AN57" s="335"/>
      <c r="AO57" s="335"/>
      <c r="AP57" s="335"/>
      <c r="AQ57" s="335"/>
      <c r="AR57" s="335"/>
      <c r="AS57" s="335"/>
      <c r="AT57" s="335"/>
      <c r="AU57" s="335"/>
      <c r="AV57" s="335"/>
      <c r="AW57" s="335"/>
      <c r="AX57" s="335"/>
      <c r="AY57" s="335"/>
      <c r="AZ57" s="335"/>
      <c r="BA57" s="335"/>
      <c r="BB57" s="335"/>
      <c r="BC57" s="335"/>
      <c r="BD57" s="335"/>
      <c r="BE57" s="335"/>
      <c r="BF57" s="335"/>
      <c r="BG57" s="335"/>
      <c r="BH57" s="335"/>
      <c r="BI57" s="335"/>
      <c r="BJ57" s="335"/>
      <c r="BK57" s="335"/>
      <c r="IR57" s="318"/>
    </row>
    <row r="58" spans="1:252" s="337" customFormat="1">
      <c r="A58" s="318"/>
      <c r="B58" s="318"/>
      <c r="C58" s="296"/>
      <c r="D58" s="335"/>
      <c r="E58" s="335"/>
      <c r="F58" s="335"/>
      <c r="G58" s="335"/>
      <c r="H58" s="335"/>
      <c r="I58" s="335"/>
      <c r="J58" s="335"/>
      <c r="K58" s="335"/>
      <c r="L58" s="335"/>
      <c r="M58" s="335"/>
      <c r="N58" s="335"/>
      <c r="O58" s="335"/>
      <c r="P58" s="335"/>
      <c r="Q58" s="335"/>
      <c r="R58" s="335"/>
      <c r="S58" s="335"/>
      <c r="T58" s="335"/>
      <c r="U58" s="335"/>
      <c r="V58" s="335"/>
      <c r="W58" s="335"/>
      <c r="X58" s="335"/>
      <c r="Y58" s="335"/>
      <c r="Z58" s="335"/>
      <c r="AA58" s="335"/>
      <c r="AB58" s="335"/>
      <c r="AC58" s="335"/>
      <c r="AD58" s="335"/>
      <c r="AE58" s="335"/>
      <c r="AF58" s="335"/>
      <c r="AG58" s="335"/>
      <c r="AH58" s="335"/>
      <c r="AI58" s="335"/>
      <c r="AJ58" s="335"/>
      <c r="AK58" s="335"/>
      <c r="AL58" s="335"/>
      <c r="AM58" s="335"/>
      <c r="AN58" s="335"/>
      <c r="AO58" s="335"/>
      <c r="AP58" s="335"/>
      <c r="AQ58" s="335"/>
      <c r="AR58" s="335"/>
      <c r="AS58" s="335"/>
      <c r="AT58" s="335"/>
      <c r="AU58" s="335"/>
      <c r="AV58" s="335"/>
      <c r="AW58" s="335"/>
      <c r="AX58" s="335"/>
      <c r="AY58" s="335"/>
      <c r="AZ58" s="335"/>
      <c r="BA58" s="335"/>
      <c r="BB58" s="335"/>
      <c r="BC58" s="335"/>
      <c r="BD58" s="335"/>
      <c r="BE58" s="335"/>
      <c r="BF58" s="335"/>
      <c r="BG58" s="335"/>
      <c r="BH58" s="335"/>
      <c r="BI58" s="335"/>
      <c r="BJ58" s="335"/>
      <c r="BK58" s="335"/>
      <c r="BL58" s="318"/>
      <c r="BM58" s="318"/>
      <c r="BN58" s="318"/>
      <c r="BO58" s="318"/>
      <c r="BP58" s="318"/>
      <c r="BQ58" s="318"/>
      <c r="BR58" s="318"/>
      <c r="BS58" s="318"/>
      <c r="BT58" s="318"/>
      <c r="BU58" s="318"/>
      <c r="BV58" s="318"/>
      <c r="BW58" s="318"/>
      <c r="BX58" s="318"/>
      <c r="BY58" s="318"/>
      <c r="BZ58" s="318"/>
      <c r="CA58" s="318"/>
      <c r="CB58" s="318"/>
      <c r="CC58" s="318"/>
      <c r="CD58" s="318"/>
      <c r="CE58" s="318"/>
      <c r="CF58" s="318"/>
      <c r="CG58" s="318"/>
      <c r="CH58" s="318"/>
      <c r="CI58" s="318"/>
      <c r="CJ58" s="318"/>
      <c r="CK58" s="318"/>
      <c r="CL58" s="318"/>
      <c r="CM58" s="318"/>
      <c r="CN58" s="318"/>
      <c r="CO58" s="318"/>
      <c r="CP58" s="318"/>
      <c r="CQ58" s="318"/>
      <c r="CR58" s="318"/>
      <c r="CS58" s="318"/>
      <c r="CT58" s="318"/>
      <c r="CU58" s="318"/>
      <c r="CV58" s="318"/>
      <c r="CW58" s="318"/>
      <c r="CX58" s="318"/>
      <c r="CY58" s="318"/>
      <c r="CZ58" s="318"/>
      <c r="DA58" s="318"/>
      <c r="DB58" s="318"/>
      <c r="DC58" s="318"/>
      <c r="DD58" s="318"/>
      <c r="DE58" s="318"/>
      <c r="DF58" s="318"/>
      <c r="DG58" s="318"/>
      <c r="DH58" s="318"/>
      <c r="DI58" s="318"/>
      <c r="DJ58" s="318"/>
      <c r="DK58" s="318"/>
      <c r="DL58" s="318"/>
      <c r="DM58" s="318"/>
      <c r="DN58" s="318"/>
      <c r="DO58" s="318"/>
      <c r="DP58" s="318"/>
      <c r="DQ58" s="318"/>
      <c r="DR58" s="318"/>
      <c r="DS58" s="318"/>
      <c r="DT58" s="318"/>
      <c r="DU58" s="318"/>
      <c r="DV58" s="318"/>
      <c r="DW58" s="318"/>
      <c r="DX58" s="318"/>
      <c r="DY58" s="318"/>
      <c r="DZ58" s="318"/>
      <c r="EA58" s="318"/>
      <c r="EB58" s="318"/>
      <c r="EC58" s="318"/>
      <c r="ED58" s="318"/>
      <c r="EE58" s="318"/>
      <c r="EF58" s="318"/>
      <c r="EG58" s="318"/>
      <c r="EH58" s="318"/>
      <c r="EI58" s="318"/>
      <c r="EJ58" s="318"/>
      <c r="EK58" s="318"/>
      <c r="EL58" s="318"/>
      <c r="EM58" s="318"/>
      <c r="EN58" s="318"/>
      <c r="EO58" s="318"/>
      <c r="EP58" s="318"/>
      <c r="EQ58" s="318"/>
      <c r="ER58" s="318"/>
      <c r="ES58" s="318"/>
      <c r="ET58" s="318"/>
      <c r="EU58" s="318"/>
      <c r="EV58" s="318"/>
      <c r="EW58" s="318"/>
      <c r="EX58" s="318"/>
      <c r="EY58" s="318"/>
      <c r="EZ58" s="318"/>
      <c r="FA58" s="318"/>
      <c r="FB58" s="318"/>
      <c r="FC58" s="318"/>
      <c r="FD58" s="318"/>
      <c r="FE58" s="318"/>
      <c r="FF58" s="318"/>
      <c r="FG58" s="318"/>
      <c r="FH58" s="318"/>
      <c r="FI58" s="318"/>
      <c r="FJ58" s="318"/>
      <c r="FK58" s="318"/>
      <c r="FL58" s="318"/>
      <c r="FM58" s="318"/>
      <c r="FN58" s="318"/>
      <c r="FO58" s="318"/>
      <c r="FP58" s="318"/>
      <c r="FQ58" s="318"/>
      <c r="FR58" s="318"/>
      <c r="FS58" s="318"/>
      <c r="FT58" s="318"/>
      <c r="FU58" s="318"/>
      <c r="FV58" s="318"/>
      <c r="FW58" s="318"/>
      <c r="FX58" s="318"/>
      <c r="FY58" s="318"/>
      <c r="FZ58" s="318"/>
      <c r="GA58" s="318"/>
      <c r="GB58" s="318"/>
      <c r="GC58" s="318"/>
      <c r="GD58" s="318"/>
      <c r="GE58" s="318"/>
      <c r="GF58" s="318"/>
      <c r="GG58" s="318"/>
      <c r="GH58" s="318"/>
      <c r="GI58" s="318"/>
      <c r="GJ58" s="318"/>
      <c r="GK58" s="318"/>
      <c r="GL58" s="318"/>
      <c r="GM58" s="318"/>
      <c r="GN58" s="318"/>
      <c r="GO58" s="318"/>
      <c r="GP58" s="318"/>
      <c r="GQ58" s="318"/>
      <c r="GR58" s="318"/>
      <c r="GS58" s="318"/>
      <c r="GT58" s="318"/>
      <c r="GU58" s="318"/>
      <c r="GV58" s="318"/>
      <c r="GW58" s="318"/>
      <c r="GX58" s="318"/>
      <c r="GY58" s="318"/>
      <c r="GZ58" s="318"/>
      <c r="HA58" s="318"/>
      <c r="HB58" s="318"/>
      <c r="HC58" s="318"/>
      <c r="HD58" s="318"/>
      <c r="HE58" s="318"/>
      <c r="HF58" s="318"/>
      <c r="HG58" s="318"/>
      <c r="HH58" s="318"/>
      <c r="HI58" s="318"/>
      <c r="HJ58" s="318"/>
      <c r="HK58" s="318"/>
      <c r="HL58" s="318"/>
      <c r="HM58" s="318"/>
      <c r="HN58" s="318"/>
      <c r="HO58" s="318"/>
      <c r="HP58" s="318"/>
      <c r="HQ58" s="318"/>
      <c r="HR58" s="318"/>
      <c r="HS58" s="318"/>
      <c r="HT58" s="318"/>
      <c r="HU58" s="318"/>
      <c r="HV58" s="318"/>
      <c r="HW58" s="318"/>
      <c r="HX58" s="318"/>
      <c r="HY58" s="318"/>
      <c r="HZ58" s="318"/>
      <c r="IA58" s="318"/>
      <c r="IB58" s="318"/>
      <c r="IC58" s="318"/>
      <c r="ID58" s="318"/>
      <c r="IE58" s="318"/>
      <c r="IF58" s="318"/>
      <c r="IG58" s="318"/>
      <c r="IH58" s="318"/>
      <c r="II58" s="318"/>
      <c r="IJ58" s="318"/>
      <c r="IK58" s="318"/>
      <c r="IL58" s="318"/>
      <c r="IM58" s="318"/>
      <c r="IN58" s="318"/>
      <c r="IO58" s="318"/>
      <c r="IP58" s="318"/>
      <c r="IQ58" s="318"/>
      <c r="IR58" s="318"/>
    </row>
    <row r="59" spans="1:252">
      <c r="C59" s="296"/>
      <c r="D59" s="335"/>
      <c r="E59" s="335"/>
      <c r="F59" s="335"/>
      <c r="G59" s="335"/>
      <c r="H59" s="335"/>
      <c r="I59" s="335"/>
      <c r="J59" s="335"/>
      <c r="K59" s="335"/>
      <c r="L59" s="335"/>
      <c r="M59" s="335"/>
      <c r="N59" s="335"/>
      <c r="O59" s="335"/>
      <c r="P59" s="335"/>
      <c r="Q59" s="335"/>
      <c r="R59" s="335"/>
      <c r="S59" s="335"/>
      <c r="T59" s="335"/>
      <c r="U59" s="335"/>
      <c r="V59" s="335"/>
      <c r="W59" s="335"/>
      <c r="X59" s="335"/>
      <c r="Y59" s="335"/>
      <c r="Z59" s="335"/>
      <c r="AA59" s="335"/>
      <c r="AB59" s="335"/>
      <c r="AC59" s="335"/>
      <c r="AD59" s="335"/>
      <c r="AE59" s="335"/>
      <c r="AF59" s="335"/>
      <c r="AG59" s="335"/>
      <c r="AH59" s="335"/>
      <c r="AI59" s="335"/>
      <c r="AJ59" s="335"/>
      <c r="AK59" s="335"/>
      <c r="AL59" s="335"/>
      <c r="AM59" s="335"/>
      <c r="AN59" s="335"/>
      <c r="AO59" s="335"/>
      <c r="AP59" s="335"/>
      <c r="AQ59" s="335"/>
      <c r="AR59" s="335"/>
      <c r="AS59" s="335"/>
      <c r="AT59" s="335"/>
      <c r="AU59" s="335"/>
      <c r="AV59" s="335"/>
      <c r="AW59" s="335"/>
      <c r="AX59" s="335"/>
      <c r="AY59" s="335"/>
      <c r="AZ59" s="335"/>
      <c r="BA59" s="335"/>
      <c r="BB59" s="335"/>
      <c r="BC59" s="335"/>
      <c r="BD59" s="335"/>
      <c r="BE59" s="335"/>
      <c r="BF59" s="335"/>
      <c r="BG59" s="335"/>
      <c r="BH59" s="335"/>
      <c r="BI59" s="335"/>
      <c r="BJ59" s="335"/>
      <c r="BK59" s="335"/>
      <c r="BL59" s="296"/>
      <c r="BM59" s="296"/>
      <c r="BN59" s="296"/>
      <c r="BO59" s="296"/>
      <c r="BP59" s="296"/>
      <c r="BQ59" s="296"/>
      <c r="BR59" s="296"/>
      <c r="BS59" s="296"/>
      <c r="BT59" s="296"/>
      <c r="BU59" s="296"/>
      <c r="BV59" s="296"/>
      <c r="BW59" s="296"/>
      <c r="BX59" s="296"/>
      <c r="BY59" s="296"/>
      <c r="BZ59" s="296"/>
      <c r="CA59" s="296"/>
      <c r="CB59" s="296"/>
      <c r="CC59" s="296"/>
      <c r="CD59" s="296"/>
      <c r="CE59" s="296"/>
      <c r="CF59" s="296"/>
      <c r="CG59" s="296"/>
      <c r="CH59" s="296"/>
      <c r="CI59" s="296"/>
      <c r="CJ59" s="296"/>
      <c r="CK59" s="296"/>
      <c r="CL59" s="296"/>
      <c r="CM59" s="296"/>
      <c r="CN59" s="296"/>
      <c r="CO59" s="296"/>
      <c r="CP59" s="296"/>
      <c r="CQ59" s="296"/>
      <c r="CR59" s="296"/>
      <c r="CS59" s="296"/>
      <c r="CT59" s="296"/>
      <c r="CU59" s="296"/>
      <c r="CV59" s="296"/>
      <c r="CW59" s="296"/>
      <c r="CX59" s="296"/>
      <c r="CY59" s="296"/>
      <c r="CZ59" s="296"/>
      <c r="DA59" s="296"/>
      <c r="DB59" s="296"/>
      <c r="DC59" s="296"/>
      <c r="DD59" s="296"/>
      <c r="DE59" s="296"/>
      <c r="DF59" s="296"/>
      <c r="DG59" s="296"/>
      <c r="DH59" s="296"/>
      <c r="DI59" s="296"/>
      <c r="DJ59" s="296"/>
      <c r="DK59" s="296"/>
      <c r="DL59" s="296"/>
      <c r="DM59" s="296"/>
      <c r="DN59" s="296"/>
      <c r="DO59" s="296"/>
      <c r="DP59" s="296"/>
      <c r="DQ59" s="296"/>
      <c r="DR59" s="296"/>
      <c r="DS59" s="296"/>
      <c r="DT59" s="296"/>
      <c r="DU59" s="296"/>
      <c r="DV59" s="296"/>
      <c r="DW59" s="296"/>
      <c r="DX59" s="296"/>
      <c r="DY59" s="296"/>
      <c r="DZ59" s="296"/>
      <c r="EA59" s="296"/>
      <c r="EB59" s="296"/>
      <c r="EC59" s="296"/>
      <c r="ED59" s="296"/>
      <c r="EE59" s="296"/>
      <c r="EF59" s="296"/>
      <c r="EG59" s="296"/>
      <c r="EH59" s="296"/>
      <c r="EI59" s="296"/>
      <c r="EJ59" s="296"/>
      <c r="EK59" s="296"/>
      <c r="EL59" s="296"/>
      <c r="EM59" s="296"/>
      <c r="EN59" s="296"/>
      <c r="EO59" s="296"/>
      <c r="EP59" s="296"/>
      <c r="EQ59" s="296"/>
      <c r="ER59" s="296"/>
      <c r="ES59" s="296"/>
      <c r="ET59" s="296"/>
      <c r="EU59" s="296"/>
      <c r="EV59" s="296"/>
      <c r="EW59" s="296"/>
      <c r="EX59" s="296"/>
      <c r="EY59" s="296"/>
      <c r="EZ59" s="296"/>
      <c r="FA59" s="296"/>
      <c r="FB59" s="296"/>
      <c r="FC59" s="296"/>
      <c r="FD59" s="296"/>
      <c r="FE59" s="296"/>
      <c r="FF59" s="296"/>
      <c r="FG59" s="296"/>
      <c r="FH59" s="296"/>
      <c r="FI59" s="296"/>
      <c r="FJ59" s="296"/>
      <c r="FK59" s="296"/>
      <c r="FL59" s="296"/>
      <c r="FM59" s="296"/>
      <c r="FN59" s="296"/>
      <c r="FO59" s="296"/>
      <c r="FP59" s="296"/>
      <c r="FQ59" s="296"/>
      <c r="FR59" s="296"/>
      <c r="FS59" s="296"/>
      <c r="FT59" s="296"/>
      <c r="FU59" s="296"/>
      <c r="FV59" s="296"/>
      <c r="FW59" s="296"/>
      <c r="FX59" s="296"/>
      <c r="FY59" s="296"/>
      <c r="FZ59" s="296"/>
      <c r="GA59" s="296"/>
      <c r="GB59" s="296"/>
      <c r="GC59" s="296"/>
      <c r="GD59" s="296"/>
      <c r="GE59" s="296"/>
      <c r="GF59" s="296"/>
      <c r="GG59" s="296"/>
      <c r="GH59" s="296"/>
      <c r="GI59" s="296"/>
      <c r="GJ59" s="296"/>
      <c r="GK59" s="296"/>
      <c r="GL59" s="296"/>
      <c r="GM59" s="296"/>
      <c r="GN59" s="296"/>
      <c r="GO59" s="296"/>
      <c r="GP59" s="296"/>
      <c r="GQ59" s="296"/>
      <c r="GR59" s="296"/>
      <c r="GS59" s="296"/>
      <c r="GT59" s="296"/>
      <c r="GU59" s="296"/>
      <c r="GV59" s="296"/>
      <c r="GW59" s="296"/>
      <c r="GX59" s="296"/>
      <c r="GY59" s="296"/>
      <c r="GZ59" s="296"/>
      <c r="HA59" s="296"/>
      <c r="HB59" s="296"/>
      <c r="HC59" s="296"/>
      <c r="HD59" s="296"/>
      <c r="HE59" s="296"/>
      <c r="HF59" s="296"/>
      <c r="HG59" s="296"/>
      <c r="HH59" s="296"/>
      <c r="HI59" s="296"/>
      <c r="HJ59" s="296"/>
      <c r="HK59" s="296"/>
      <c r="HL59" s="296"/>
      <c r="HM59" s="296"/>
      <c r="HN59" s="296"/>
      <c r="HO59" s="296"/>
      <c r="HP59" s="296"/>
      <c r="HQ59" s="296"/>
      <c r="HR59" s="296"/>
      <c r="HS59" s="296"/>
      <c r="HT59" s="296"/>
      <c r="HU59" s="296"/>
      <c r="HV59" s="296"/>
      <c r="HW59" s="296"/>
      <c r="HX59" s="296"/>
      <c r="HY59" s="296"/>
      <c r="HZ59" s="296"/>
      <c r="IA59" s="296"/>
      <c r="IB59" s="296"/>
      <c r="IC59" s="296"/>
      <c r="ID59" s="296"/>
      <c r="IE59" s="296"/>
      <c r="IF59" s="296"/>
      <c r="IG59" s="296"/>
      <c r="IH59" s="296"/>
      <c r="II59" s="296"/>
      <c r="IJ59" s="296"/>
      <c r="IK59" s="296"/>
      <c r="IL59" s="296"/>
      <c r="IM59" s="296"/>
      <c r="IN59" s="296"/>
      <c r="IO59" s="296"/>
      <c r="IP59" s="296"/>
      <c r="IQ59" s="296"/>
      <c r="IR59" s="296"/>
    </row>
    <row r="60" spans="1:252">
      <c r="C60" s="296"/>
      <c r="D60" s="335"/>
      <c r="E60" s="335"/>
      <c r="F60" s="335"/>
      <c r="G60" s="335"/>
      <c r="H60" s="335"/>
      <c r="I60" s="335"/>
      <c r="J60" s="335"/>
      <c r="K60" s="335"/>
      <c r="L60" s="335"/>
      <c r="M60" s="335"/>
      <c r="N60" s="335"/>
      <c r="O60" s="335"/>
      <c r="P60" s="335"/>
      <c r="Q60" s="335"/>
      <c r="R60" s="335"/>
      <c r="S60" s="335"/>
      <c r="T60" s="335"/>
      <c r="U60" s="335"/>
      <c r="V60" s="335"/>
      <c r="W60" s="335"/>
      <c r="X60" s="335"/>
      <c r="Y60" s="335"/>
      <c r="Z60" s="335"/>
      <c r="AA60" s="335"/>
      <c r="AB60" s="335"/>
      <c r="AC60" s="335"/>
      <c r="AD60" s="335"/>
      <c r="AE60" s="335"/>
      <c r="AF60" s="335"/>
      <c r="AG60" s="335"/>
      <c r="AH60" s="335"/>
      <c r="AI60" s="335"/>
      <c r="AJ60" s="335"/>
      <c r="AK60" s="335"/>
      <c r="AL60" s="335"/>
      <c r="AM60" s="335"/>
      <c r="AN60" s="335"/>
      <c r="AO60" s="335"/>
      <c r="AP60" s="335"/>
      <c r="AQ60" s="335"/>
      <c r="AR60" s="335"/>
      <c r="AS60" s="335"/>
      <c r="AT60" s="335"/>
      <c r="AU60" s="335"/>
      <c r="AV60" s="335"/>
      <c r="AW60" s="335"/>
      <c r="AX60" s="335"/>
      <c r="AY60" s="335"/>
      <c r="AZ60" s="335"/>
      <c r="BA60" s="335"/>
      <c r="BB60" s="335"/>
      <c r="BC60" s="335"/>
      <c r="BD60" s="335"/>
      <c r="BE60" s="335"/>
      <c r="BF60" s="335"/>
      <c r="BG60" s="335"/>
      <c r="BH60" s="335"/>
      <c r="BI60" s="335"/>
      <c r="BJ60" s="335"/>
      <c r="BK60" s="335"/>
      <c r="BS60" s="329"/>
      <c r="BT60" s="329"/>
      <c r="BU60" s="329"/>
      <c r="BV60" s="329"/>
      <c r="BW60" s="329"/>
      <c r="BX60" s="329"/>
      <c r="BY60" s="329"/>
      <c r="BZ60" s="329"/>
      <c r="CA60" s="329"/>
      <c r="CB60" s="329"/>
      <c r="CC60" s="329"/>
      <c r="CD60" s="329"/>
      <c r="CE60" s="329"/>
      <c r="CF60" s="329"/>
      <c r="CG60" s="329"/>
      <c r="CH60" s="329"/>
      <c r="CI60" s="329"/>
      <c r="CJ60" s="329"/>
      <c r="CK60" s="329"/>
      <c r="CL60" s="329"/>
      <c r="CM60" s="329"/>
      <c r="CN60" s="329"/>
      <c r="CO60" s="329"/>
      <c r="CP60" s="329"/>
      <c r="CQ60" s="329"/>
      <c r="CR60" s="329"/>
      <c r="CS60" s="329"/>
      <c r="CT60" s="329"/>
      <c r="CU60" s="329"/>
      <c r="CV60" s="329"/>
      <c r="CW60" s="329"/>
      <c r="CX60" s="329"/>
      <c r="CY60" s="329"/>
      <c r="CZ60" s="329"/>
      <c r="DA60" s="329"/>
      <c r="DB60" s="329"/>
      <c r="DC60" s="329"/>
      <c r="DD60" s="329"/>
      <c r="DE60" s="329"/>
      <c r="DF60" s="329"/>
      <c r="DG60" s="329"/>
      <c r="DH60" s="329"/>
      <c r="DI60" s="329"/>
      <c r="DJ60" s="329"/>
      <c r="DK60" s="329"/>
      <c r="DL60" s="329"/>
      <c r="DM60" s="329"/>
      <c r="DN60" s="329"/>
      <c r="DO60" s="329"/>
      <c r="DP60" s="329"/>
      <c r="DQ60" s="329"/>
      <c r="DR60" s="329"/>
      <c r="DS60" s="329"/>
      <c r="DT60" s="329"/>
      <c r="DU60" s="329"/>
      <c r="DV60" s="329"/>
      <c r="DW60" s="329"/>
      <c r="DX60" s="329"/>
      <c r="DY60" s="329"/>
      <c r="DZ60" s="329"/>
      <c r="EA60" s="329"/>
      <c r="EB60" s="329"/>
      <c r="EC60" s="329"/>
      <c r="ED60" s="329"/>
      <c r="EE60" s="329"/>
      <c r="EF60" s="329"/>
      <c r="EG60" s="329"/>
      <c r="EH60" s="329"/>
      <c r="EI60" s="329"/>
      <c r="EJ60" s="329"/>
      <c r="EK60" s="329"/>
      <c r="EL60" s="329"/>
      <c r="EM60" s="329"/>
      <c r="EN60" s="329"/>
      <c r="EO60" s="329"/>
      <c r="EP60" s="329"/>
      <c r="EQ60" s="329"/>
      <c r="ER60" s="329"/>
      <c r="ES60" s="329"/>
      <c r="ET60" s="329"/>
      <c r="EU60" s="329"/>
      <c r="EV60" s="329"/>
      <c r="EW60" s="329"/>
      <c r="EX60" s="329"/>
      <c r="EY60" s="329"/>
      <c r="EZ60" s="329"/>
      <c r="FA60" s="329"/>
      <c r="FB60" s="329"/>
      <c r="FC60" s="329"/>
      <c r="FD60" s="329"/>
      <c r="FE60" s="329"/>
      <c r="FF60" s="329"/>
      <c r="FG60" s="329"/>
      <c r="FH60" s="329"/>
      <c r="FI60" s="329"/>
      <c r="FJ60" s="329"/>
      <c r="FK60" s="329"/>
      <c r="FL60" s="329"/>
      <c r="FM60" s="329"/>
      <c r="FN60" s="329"/>
      <c r="FO60" s="329"/>
      <c r="FP60" s="329"/>
      <c r="FQ60" s="329"/>
      <c r="FR60" s="329"/>
      <c r="FS60" s="329"/>
      <c r="FT60" s="329"/>
      <c r="FU60" s="329"/>
      <c r="FV60" s="329"/>
      <c r="FW60" s="329"/>
      <c r="FX60" s="329"/>
      <c r="FY60" s="329"/>
      <c r="FZ60" s="329"/>
      <c r="GA60" s="329"/>
      <c r="GB60" s="329"/>
      <c r="GC60" s="329"/>
      <c r="GD60" s="329"/>
      <c r="GE60" s="329"/>
      <c r="GF60" s="329"/>
      <c r="GG60" s="329"/>
      <c r="GH60" s="329"/>
      <c r="GI60" s="329"/>
      <c r="GJ60" s="329"/>
      <c r="GK60" s="329"/>
      <c r="GL60" s="329"/>
      <c r="GM60" s="329"/>
      <c r="GN60" s="329"/>
      <c r="GO60" s="329"/>
      <c r="GP60" s="329"/>
      <c r="GQ60" s="329"/>
      <c r="GR60" s="329"/>
      <c r="GS60" s="329"/>
      <c r="GT60" s="329"/>
      <c r="GU60" s="329"/>
      <c r="GV60" s="329"/>
      <c r="GW60" s="329"/>
      <c r="GX60" s="329"/>
      <c r="GY60" s="329"/>
      <c r="GZ60" s="329"/>
      <c r="HA60" s="329"/>
      <c r="HB60" s="329"/>
      <c r="HC60" s="329"/>
      <c r="HD60" s="329"/>
      <c r="HE60" s="329"/>
      <c r="HF60" s="329"/>
      <c r="HG60" s="329"/>
      <c r="HH60" s="329"/>
      <c r="HI60" s="329"/>
      <c r="HJ60" s="329"/>
      <c r="HK60" s="329"/>
      <c r="HL60" s="329"/>
      <c r="HM60" s="329"/>
      <c r="HN60" s="329"/>
      <c r="HO60" s="329"/>
      <c r="HP60" s="329"/>
      <c r="HQ60" s="329"/>
      <c r="HR60" s="329"/>
      <c r="HS60" s="329"/>
      <c r="HT60" s="329"/>
      <c r="HU60" s="329"/>
      <c r="HV60" s="329"/>
      <c r="HW60" s="329"/>
      <c r="HX60" s="329"/>
      <c r="HY60" s="329"/>
      <c r="HZ60" s="329"/>
      <c r="IA60" s="329"/>
      <c r="IB60" s="329"/>
      <c r="IC60" s="329"/>
      <c r="ID60" s="329"/>
      <c r="IE60" s="329"/>
      <c r="IF60" s="329"/>
      <c r="IG60" s="329"/>
      <c r="IH60" s="329"/>
      <c r="II60" s="329"/>
      <c r="IJ60" s="329"/>
      <c r="IK60" s="329"/>
      <c r="IL60" s="329"/>
      <c r="IM60" s="329"/>
      <c r="IN60" s="329"/>
      <c r="IO60" s="329"/>
      <c r="IP60" s="329"/>
      <c r="IQ60" s="329"/>
      <c r="IR60" s="329"/>
    </row>
    <row r="61" spans="1:252" s="337" customFormat="1">
      <c r="A61" s="331"/>
      <c r="B61" s="318"/>
      <c r="C61" s="296"/>
      <c r="D61" s="335"/>
      <c r="E61" s="335"/>
      <c r="F61" s="335"/>
      <c r="G61" s="335"/>
      <c r="H61" s="335"/>
      <c r="I61" s="335"/>
      <c r="J61" s="335"/>
      <c r="K61" s="335"/>
      <c r="L61" s="335"/>
      <c r="M61" s="335"/>
      <c r="N61" s="335"/>
      <c r="O61" s="335"/>
      <c r="P61" s="335"/>
      <c r="Q61" s="335"/>
      <c r="R61" s="335"/>
      <c r="S61" s="335"/>
      <c r="T61" s="335"/>
      <c r="U61" s="335"/>
      <c r="V61" s="335"/>
      <c r="W61" s="335"/>
      <c r="X61" s="335"/>
      <c r="Y61" s="335"/>
      <c r="Z61" s="335"/>
      <c r="AA61" s="335"/>
      <c r="AB61" s="335"/>
      <c r="AC61" s="335"/>
      <c r="AD61" s="335"/>
      <c r="AE61" s="335"/>
      <c r="AF61" s="335"/>
      <c r="AG61" s="335"/>
      <c r="AH61" s="335"/>
      <c r="AI61" s="335"/>
      <c r="AJ61" s="335"/>
      <c r="AK61" s="335"/>
      <c r="AL61" s="335"/>
      <c r="AM61" s="335"/>
      <c r="AN61" s="335"/>
      <c r="AO61" s="335"/>
      <c r="AP61" s="335"/>
      <c r="AQ61" s="335"/>
      <c r="AR61" s="335"/>
      <c r="AS61" s="335"/>
      <c r="AT61" s="335"/>
      <c r="AU61" s="335"/>
      <c r="AV61" s="335"/>
      <c r="AW61" s="335"/>
      <c r="AX61" s="335"/>
      <c r="AY61" s="335"/>
      <c r="AZ61" s="335"/>
      <c r="BA61" s="335"/>
      <c r="BB61" s="335"/>
      <c r="BC61" s="335"/>
      <c r="BD61" s="335"/>
      <c r="BE61" s="335"/>
      <c r="BF61" s="335"/>
      <c r="BG61" s="335"/>
      <c r="BH61" s="335"/>
      <c r="BI61" s="335"/>
      <c r="BJ61" s="335"/>
      <c r="BK61" s="335"/>
      <c r="BL61" s="331"/>
      <c r="BM61" s="331"/>
      <c r="BN61" s="331"/>
      <c r="BO61" s="331"/>
      <c r="BP61" s="331"/>
      <c r="BQ61" s="331"/>
      <c r="BR61" s="331"/>
      <c r="BS61" s="331"/>
      <c r="BT61" s="331"/>
      <c r="BU61" s="331"/>
      <c r="BV61" s="331"/>
      <c r="BW61" s="331"/>
      <c r="BX61" s="331"/>
      <c r="BY61" s="331"/>
      <c r="BZ61" s="331"/>
      <c r="CA61" s="331"/>
      <c r="CB61" s="331"/>
      <c r="CC61" s="331"/>
      <c r="CD61" s="331"/>
      <c r="CE61" s="331"/>
      <c r="CF61" s="331"/>
      <c r="CG61" s="331"/>
      <c r="CH61" s="331"/>
      <c r="CI61" s="331"/>
      <c r="CJ61" s="331"/>
      <c r="CK61" s="331"/>
      <c r="CL61" s="331"/>
      <c r="CM61" s="331"/>
      <c r="CN61" s="331"/>
      <c r="CO61" s="331"/>
      <c r="CP61" s="331"/>
      <c r="CQ61" s="331"/>
      <c r="CR61" s="331"/>
      <c r="CS61" s="331"/>
      <c r="CT61" s="331"/>
      <c r="CU61" s="331"/>
      <c r="CV61" s="331"/>
      <c r="CW61" s="331"/>
      <c r="CX61" s="331"/>
      <c r="CY61" s="331"/>
      <c r="CZ61" s="331"/>
      <c r="DA61" s="331"/>
      <c r="DB61" s="331"/>
      <c r="DC61" s="331"/>
      <c r="DD61" s="331"/>
      <c r="DE61" s="331"/>
      <c r="DF61" s="331"/>
      <c r="DG61" s="331"/>
      <c r="DH61" s="331"/>
      <c r="DI61" s="331"/>
      <c r="DJ61" s="331"/>
      <c r="DK61" s="331"/>
      <c r="DL61" s="331"/>
      <c r="DM61" s="331"/>
      <c r="DN61" s="331"/>
      <c r="DO61" s="331"/>
      <c r="DP61" s="331"/>
      <c r="DQ61" s="331"/>
      <c r="DR61" s="331"/>
      <c r="DS61" s="331"/>
      <c r="DT61" s="331"/>
      <c r="DU61" s="331"/>
      <c r="DV61" s="331"/>
      <c r="DW61" s="331"/>
      <c r="DX61" s="331"/>
      <c r="DY61" s="331"/>
      <c r="DZ61" s="331"/>
      <c r="EA61" s="331"/>
      <c r="EB61" s="331"/>
      <c r="EC61" s="331"/>
      <c r="ED61" s="331"/>
      <c r="EE61" s="331"/>
      <c r="EF61" s="331"/>
      <c r="EG61" s="331"/>
      <c r="EH61" s="331"/>
      <c r="EI61" s="331"/>
      <c r="EJ61" s="331"/>
      <c r="EK61" s="331"/>
      <c r="EL61" s="331"/>
      <c r="EM61" s="331"/>
      <c r="EN61" s="331"/>
      <c r="EO61" s="331"/>
      <c r="EP61" s="331"/>
      <c r="EQ61" s="331"/>
      <c r="ER61" s="331"/>
      <c r="ES61" s="331"/>
      <c r="ET61" s="331"/>
      <c r="EU61" s="331"/>
      <c r="EV61" s="331"/>
      <c r="EW61" s="331"/>
      <c r="EX61" s="331"/>
      <c r="EY61" s="331"/>
      <c r="EZ61" s="331"/>
      <c r="FA61" s="331"/>
      <c r="FB61" s="331"/>
      <c r="FC61" s="331"/>
      <c r="FD61" s="331"/>
      <c r="FE61" s="331"/>
      <c r="FF61" s="331"/>
      <c r="FG61" s="331"/>
      <c r="FH61" s="331"/>
      <c r="FI61" s="331"/>
      <c r="FJ61" s="331"/>
      <c r="FK61" s="331"/>
      <c r="FL61" s="331"/>
      <c r="FM61" s="331"/>
      <c r="FN61" s="331"/>
      <c r="FO61" s="331"/>
      <c r="FP61" s="331"/>
      <c r="FQ61" s="331"/>
      <c r="FR61" s="331"/>
      <c r="FS61" s="331"/>
      <c r="FT61" s="331"/>
      <c r="FU61" s="331"/>
      <c r="FV61" s="331"/>
      <c r="FW61" s="331"/>
      <c r="FX61" s="331"/>
      <c r="FY61" s="331"/>
      <c r="FZ61" s="331"/>
      <c r="GA61" s="331"/>
      <c r="GB61" s="331"/>
      <c r="GC61" s="331"/>
      <c r="GD61" s="331"/>
      <c r="GE61" s="331"/>
      <c r="GF61" s="331"/>
      <c r="GG61" s="331"/>
      <c r="GH61" s="331"/>
      <c r="GI61" s="331"/>
      <c r="GJ61" s="331"/>
      <c r="GK61" s="331"/>
      <c r="GL61" s="331"/>
      <c r="GM61" s="331"/>
      <c r="GN61" s="331"/>
      <c r="GO61" s="331"/>
      <c r="GP61" s="331"/>
      <c r="GQ61" s="331"/>
      <c r="GR61" s="331"/>
      <c r="GS61" s="331"/>
      <c r="GT61" s="331"/>
      <c r="GU61" s="331"/>
      <c r="GV61" s="331"/>
      <c r="GW61" s="331"/>
      <c r="GX61" s="331"/>
      <c r="GY61" s="331"/>
      <c r="GZ61" s="331"/>
      <c r="HA61" s="331"/>
      <c r="HB61" s="331"/>
      <c r="HC61" s="331"/>
      <c r="HD61" s="331"/>
      <c r="HE61" s="331"/>
      <c r="HF61" s="331"/>
      <c r="HG61" s="331"/>
      <c r="HH61" s="331"/>
      <c r="HI61" s="331"/>
      <c r="HJ61" s="331"/>
      <c r="HK61" s="331"/>
      <c r="HL61" s="331"/>
      <c r="HM61" s="331"/>
      <c r="HN61" s="331"/>
      <c r="HO61" s="331"/>
      <c r="HP61" s="331"/>
      <c r="HQ61" s="331"/>
      <c r="HR61" s="331"/>
      <c r="HS61" s="331"/>
      <c r="HT61" s="331"/>
      <c r="HU61" s="331"/>
      <c r="HV61" s="331"/>
      <c r="HW61" s="331"/>
      <c r="HX61" s="331"/>
      <c r="HY61" s="331"/>
      <c r="HZ61" s="331"/>
      <c r="IA61" s="331"/>
      <c r="IB61" s="331"/>
      <c r="IC61" s="331"/>
      <c r="ID61" s="331"/>
      <c r="IE61" s="331"/>
      <c r="IF61" s="331"/>
      <c r="IG61" s="331"/>
      <c r="IH61" s="331"/>
      <c r="II61" s="331"/>
      <c r="IJ61" s="331"/>
      <c r="IK61" s="331"/>
      <c r="IL61" s="331"/>
      <c r="IM61" s="331"/>
      <c r="IN61" s="331"/>
      <c r="IO61" s="331"/>
      <c r="IP61" s="331"/>
      <c r="IQ61" s="331"/>
      <c r="IR61" s="331"/>
    </row>
    <row r="62" spans="1:252">
      <c r="C62" s="296"/>
      <c r="D62" s="335"/>
      <c r="E62" s="335"/>
      <c r="F62" s="335"/>
      <c r="G62" s="335"/>
      <c r="H62" s="335"/>
      <c r="I62" s="335"/>
      <c r="J62" s="335"/>
      <c r="K62" s="335"/>
      <c r="L62" s="335"/>
      <c r="M62" s="335"/>
      <c r="N62" s="335"/>
      <c r="O62" s="335"/>
      <c r="P62" s="335"/>
      <c r="Q62" s="335"/>
      <c r="R62" s="335"/>
      <c r="S62" s="335"/>
      <c r="T62" s="335"/>
      <c r="U62" s="335"/>
      <c r="V62" s="335"/>
      <c r="W62" s="335"/>
      <c r="X62" s="335"/>
      <c r="Y62" s="335"/>
      <c r="Z62" s="335"/>
      <c r="AA62" s="335"/>
      <c r="AB62" s="335"/>
      <c r="AC62" s="335"/>
      <c r="AD62" s="335"/>
      <c r="AE62" s="335"/>
      <c r="AF62" s="335"/>
      <c r="AG62" s="335"/>
      <c r="AH62" s="335"/>
      <c r="AI62" s="335"/>
      <c r="AJ62" s="335"/>
      <c r="AK62" s="335"/>
      <c r="AL62" s="335"/>
      <c r="AM62" s="335"/>
      <c r="AN62" s="335"/>
      <c r="AO62" s="335"/>
      <c r="AP62" s="335"/>
      <c r="AQ62" s="335"/>
      <c r="AR62" s="335"/>
      <c r="AS62" s="335"/>
      <c r="AT62" s="335"/>
      <c r="AU62" s="335"/>
      <c r="AV62" s="335"/>
      <c r="AW62" s="335"/>
      <c r="AX62" s="335"/>
      <c r="AY62" s="335"/>
      <c r="AZ62" s="335"/>
      <c r="BA62" s="335"/>
      <c r="BB62" s="335"/>
      <c r="BC62" s="335"/>
      <c r="BD62" s="335"/>
      <c r="BE62" s="335"/>
      <c r="BF62" s="335"/>
      <c r="BG62" s="335"/>
      <c r="BH62" s="335"/>
      <c r="BI62" s="335"/>
      <c r="BJ62" s="335"/>
      <c r="BK62" s="335"/>
      <c r="BL62" s="296"/>
      <c r="BM62" s="296"/>
      <c r="BN62" s="296"/>
      <c r="BO62" s="296"/>
      <c r="BP62" s="296"/>
      <c r="BQ62" s="296"/>
      <c r="BR62" s="296"/>
      <c r="BS62" s="296"/>
      <c r="BT62" s="296"/>
      <c r="BU62" s="296"/>
      <c r="BV62" s="296"/>
      <c r="BW62" s="296"/>
      <c r="BX62" s="296"/>
      <c r="BY62" s="296"/>
      <c r="BZ62" s="296"/>
      <c r="CA62" s="296"/>
      <c r="CB62" s="296"/>
      <c r="CC62" s="296"/>
      <c r="CD62" s="296"/>
      <c r="CE62" s="296"/>
      <c r="CF62" s="296"/>
      <c r="CG62" s="296"/>
      <c r="CH62" s="296"/>
      <c r="CI62" s="296"/>
      <c r="CJ62" s="296"/>
      <c r="CK62" s="296"/>
      <c r="CL62" s="296"/>
      <c r="CM62" s="296"/>
      <c r="CN62" s="296"/>
      <c r="CO62" s="296"/>
      <c r="CP62" s="296"/>
      <c r="CQ62" s="296"/>
      <c r="CR62" s="296"/>
      <c r="CS62" s="296"/>
      <c r="CT62" s="296"/>
      <c r="CU62" s="296"/>
      <c r="CV62" s="296"/>
      <c r="CW62" s="296"/>
      <c r="CX62" s="296"/>
      <c r="CY62" s="296"/>
      <c r="CZ62" s="296"/>
      <c r="DA62" s="296"/>
      <c r="DB62" s="296"/>
      <c r="DC62" s="296"/>
      <c r="DD62" s="296"/>
      <c r="DE62" s="296"/>
      <c r="DF62" s="296"/>
      <c r="DG62" s="296"/>
      <c r="DH62" s="296"/>
      <c r="DI62" s="296"/>
      <c r="DJ62" s="296"/>
      <c r="DK62" s="296"/>
      <c r="DL62" s="296"/>
      <c r="DM62" s="296"/>
      <c r="DN62" s="296"/>
      <c r="DO62" s="296"/>
      <c r="DP62" s="296"/>
      <c r="DQ62" s="296"/>
      <c r="DR62" s="296"/>
      <c r="DS62" s="296"/>
      <c r="DT62" s="296"/>
      <c r="DU62" s="296"/>
      <c r="DV62" s="296"/>
      <c r="DW62" s="296"/>
      <c r="DX62" s="296"/>
      <c r="DY62" s="296"/>
      <c r="DZ62" s="296"/>
      <c r="EA62" s="296"/>
      <c r="EB62" s="296"/>
      <c r="EC62" s="296"/>
      <c r="ED62" s="296"/>
      <c r="EE62" s="296"/>
      <c r="EF62" s="296"/>
      <c r="EG62" s="296"/>
      <c r="EH62" s="296"/>
      <c r="EI62" s="296"/>
      <c r="EJ62" s="296"/>
      <c r="EK62" s="296"/>
      <c r="EL62" s="296"/>
      <c r="EM62" s="296"/>
      <c r="EN62" s="296"/>
      <c r="EO62" s="296"/>
      <c r="EP62" s="296"/>
      <c r="EQ62" s="296"/>
      <c r="ER62" s="296"/>
      <c r="ES62" s="296"/>
      <c r="ET62" s="296"/>
      <c r="EU62" s="296"/>
      <c r="EV62" s="296"/>
      <c r="EW62" s="296"/>
      <c r="EX62" s="296"/>
      <c r="EY62" s="296"/>
      <c r="EZ62" s="296"/>
      <c r="FA62" s="296"/>
      <c r="FB62" s="296"/>
      <c r="FC62" s="296"/>
      <c r="FD62" s="296"/>
      <c r="FE62" s="296"/>
      <c r="FF62" s="296"/>
      <c r="FG62" s="296"/>
      <c r="FH62" s="296"/>
      <c r="FI62" s="296"/>
      <c r="FJ62" s="296"/>
      <c r="FK62" s="296"/>
      <c r="FL62" s="296"/>
      <c r="FM62" s="296"/>
      <c r="FN62" s="296"/>
      <c r="FO62" s="296"/>
      <c r="FP62" s="296"/>
      <c r="FQ62" s="296"/>
      <c r="FR62" s="296"/>
      <c r="FS62" s="296"/>
      <c r="FT62" s="296"/>
      <c r="FU62" s="296"/>
      <c r="FV62" s="296"/>
      <c r="FW62" s="296"/>
      <c r="FX62" s="296"/>
      <c r="FY62" s="296"/>
      <c r="FZ62" s="296"/>
      <c r="GA62" s="296"/>
      <c r="GB62" s="296"/>
      <c r="GC62" s="296"/>
      <c r="GD62" s="296"/>
      <c r="GE62" s="296"/>
      <c r="GF62" s="296"/>
      <c r="GG62" s="296"/>
      <c r="GH62" s="296"/>
      <c r="GI62" s="296"/>
      <c r="GJ62" s="296"/>
      <c r="GK62" s="296"/>
      <c r="GL62" s="296"/>
      <c r="GM62" s="296"/>
      <c r="GN62" s="296"/>
      <c r="GO62" s="296"/>
      <c r="GP62" s="296"/>
      <c r="GQ62" s="296"/>
      <c r="GR62" s="296"/>
      <c r="GS62" s="296"/>
      <c r="GT62" s="296"/>
      <c r="GU62" s="296"/>
      <c r="GV62" s="296"/>
      <c r="GW62" s="296"/>
      <c r="GX62" s="296"/>
      <c r="GY62" s="296"/>
      <c r="GZ62" s="296"/>
      <c r="HA62" s="296"/>
      <c r="HB62" s="296"/>
      <c r="HC62" s="296"/>
      <c r="HD62" s="296"/>
      <c r="HE62" s="296"/>
      <c r="HF62" s="296"/>
      <c r="HG62" s="296"/>
      <c r="HH62" s="296"/>
      <c r="HI62" s="296"/>
      <c r="HJ62" s="296"/>
      <c r="HK62" s="296"/>
      <c r="HL62" s="296"/>
      <c r="HM62" s="296"/>
      <c r="HN62" s="296"/>
      <c r="HO62" s="296"/>
      <c r="HP62" s="296"/>
      <c r="HQ62" s="296"/>
      <c r="HR62" s="296"/>
      <c r="HS62" s="296"/>
      <c r="HT62" s="296"/>
      <c r="HU62" s="296"/>
      <c r="HV62" s="296"/>
      <c r="HW62" s="296"/>
      <c r="HX62" s="296"/>
      <c r="HY62" s="296"/>
      <c r="HZ62" s="296"/>
      <c r="IA62" s="296"/>
      <c r="IB62" s="296"/>
      <c r="IC62" s="296"/>
      <c r="ID62" s="296"/>
      <c r="IE62" s="296"/>
      <c r="IF62" s="296"/>
      <c r="IG62" s="296"/>
      <c r="IH62" s="296"/>
      <c r="II62" s="296"/>
      <c r="IJ62" s="296"/>
      <c r="IK62" s="296"/>
      <c r="IL62" s="296"/>
      <c r="IM62" s="296"/>
      <c r="IN62" s="296"/>
      <c r="IO62" s="296"/>
      <c r="IP62" s="296"/>
      <c r="IQ62" s="296"/>
      <c r="IR62" s="296"/>
    </row>
    <row r="63" spans="1:252">
      <c r="C63" s="296"/>
      <c r="D63" s="335"/>
      <c r="E63" s="335"/>
      <c r="F63" s="335"/>
      <c r="G63" s="335"/>
      <c r="H63" s="335"/>
      <c r="I63" s="335"/>
      <c r="J63" s="335"/>
      <c r="K63" s="335"/>
      <c r="L63" s="335"/>
      <c r="M63" s="335"/>
      <c r="N63" s="335"/>
      <c r="O63" s="335"/>
      <c r="P63" s="335"/>
      <c r="Q63" s="335"/>
      <c r="R63" s="335"/>
      <c r="S63" s="335"/>
      <c r="T63" s="335"/>
      <c r="U63" s="335"/>
      <c r="V63" s="335"/>
      <c r="W63" s="335"/>
      <c r="X63" s="335"/>
      <c r="Y63" s="335"/>
      <c r="Z63" s="335"/>
      <c r="AA63" s="335"/>
      <c r="AB63" s="335"/>
      <c r="AC63" s="335"/>
      <c r="AD63" s="335"/>
      <c r="AE63" s="335"/>
      <c r="AF63" s="335"/>
      <c r="AG63" s="335"/>
      <c r="AH63" s="335"/>
      <c r="AI63" s="335"/>
      <c r="AJ63" s="335"/>
      <c r="AK63" s="335"/>
      <c r="AL63" s="335"/>
      <c r="AM63" s="335"/>
      <c r="AN63" s="335"/>
      <c r="AO63" s="335"/>
      <c r="AP63" s="335"/>
      <c r="AQ63" s="335"/>
      <c r="AR63" s="335"/>
      <c r="AS63" s="335"/>
      <c r="AT63" s="335"/>
      <c r="AU63" s="335"/>
      <c r="AV63" s="335"/>
      <c r="AW63" s="335"/>
      <c r="AX63" s="335"/>
      <c r="AY63" s="335"/>
      <c r="AZ63" s="335"/>
      <c r="BA63" s="335"/>
      <c r="BB63" s="335"/>
      <c r="BC63" s="335"/>
      <c r="BD63" s="335"/>
      <c r="BE63" s="335"/>
      <c r="BF63" s="335"/>
      <c r="BG63" s="335"/>
      <c r="BH63" s="335"/>
      <c r="BI63" s="335"/>
      <c r="BJ63" s="335"/>
      <c r="BK63" s="335"/>
      <c r="BL63" s="296"/>
      <c r="BM63" s="296"/>
      <c r="BN63" s="296"/>
      <c r="BO63" s="296"/>
      <c r="BP63" s="296"/>
      <c r="BQ63" s="296"/>
      <c r="BR63" s="296"/>
      <c r="BS63" s="329"/>
      <c r="BT63" s="329"/>
      <c r="BU63" s="329"/>
      <c r="BV63" s="329"/>
      <c r="BW63" s="329"/>
      <c r="BX63" s="329"/>
      <c r="BY63" s="329"/>
      <c r="BZ63" s="329"/>
      <c r="CA63" s="329"/>
      <c r="CB63" s="329"/>
      <c r="CC63" s="329"/>
      <c r="CD63" s="329"/>
      <c r="CE63" s="329"/>
      <c r="CF63" s="329"/>
      <c r="CG63" s="329"/>
      <c r="CH63" s="329"/>
      <c r="CI63" s="329"/>
      <c r="CJ63" s="329"/>
      <c r="CK63" s="329"/>
      <c r="CL63" s="329"/>
      <c r="CM63" s="329"/>
      <c r="CN63" s="329"/>
      <c r="CO63" s="329"/>
      <c r="CP63" s="329"/>
      <c r="CQ63" s="329"/>
      <c r="CR63" s="329"/>
      <c r="CS63" s="329"/>
      <c r="CT63" s="329"/>
      <c r="CU63" s="329"/>
      <c r="CV63" s="329"/>
      <c r="CW63" s="329"/>
      <c r="CX63" s="329"/>
      <c r="CY63" s="329"/>
      <c r="CZ63" s="329"/>
      <c r="DA63" s="329"/>
      <c r="DB63" s="329"/>
      <c r="DC63" s="329"/>
      <c r="DD63" s="329"/>
      <c r="DE63" s="329"/>
      <c r="DF63" s="329"/>
      <c r="DG63" s="329"/>
      <c r="DH63" s="329"/>
      <c r="DI63" s="329"/>
      <c r="DJ63" s="329"/>
      <c r="DK63" s="329"/>
      <c r="DL63" s="329"/>
      <c r="DM63" s="329"/>
      <c r="DN63" s="329"/>
      <c r="DO63" s="329"/>
      <c r="DP63" s="329"/>
      <c r="DQ63" s="329"/>
      <c r="DR63" s="329"/>
      <c r="DS63" s="329"/>
      <c r="DT63" s="329"/>
      <c r="DU63" s="329"/>
      <c r="DV63" s="329"/>
      <c r="DW63" s="329"/>
      <c r="DX63" s="329"/>
      <c r="DY63" s="329"/>
      <c r="DZ63" s="329"/>
      <c r="EA63" s="329"/>
      <c r="EB63" s="329"/>
      <c r="EC63" s="329"/>
      <c r="ED63" s="329"/>
      <c r="EE63" s="329"/>
      <c r="EF63" s="329"/>
      <c r="EG63" s="329"/>
      <c r="EH63" s="329"/>
      <c r="EI63" s="329"/>
      <c r="EJ63" s="329"/>
      <c r="EK63" s="329"/>
      <c r="EL63" s="329"/>
      <c r="EM63" s="329"/>
      <c r="EN63" s="329"/>
      <c r="EO63" s="329"/>
      <c r="EP63" s="329"/>
      <c r="EQ63" s="329"/>
      <c r="ER63" s="329"/>
      <c r="ES63" s="329"/>
      <c r="ET63" s="329"/>
      <c r="EU63" s="329"/>
      <c r="EV63" s="329"/>
      <c r="EW63" s="329"/>
      <c r="EX63" s="329"/>
      <c r="EY63" s="329"/>
      <c r="EZ63" s="329"/>
      <c r="FA63" s="329"/>
      <c r="FB63" s="329"/>
      <c r="FC63" s="329"/>
      <c r="FD63" s="329"/>
      <c r="FE63" s="329"/>
      <c r="FF63" s="329"/>
      <c r="FG63" s="329"/>
      <c r="FH63" s="329"/>
      <c r="FI63" s="329"/>
      <c r="FJ63" s="329"/>
      <c r="FK63" s="329"/>
      <c r="FL63" s="329"/>
      <c r="FM63" s="329"/>
      <c r="FN63" s="329"/>
      <c r="FO63" s="329"/>
      <c r="FP63" s="329"/>
      <c r="FQ63" s="329"/>
      <c r="FR63" s="329"/>
      <c r="FS63" s="329"/>
      <c r="FT63" s="329"/>
      <c r="FU63" s="329"/>
      <c r="FV63" s="329"/>
      <c r="FW63" s="329"/>
      <c r="FX63" s="329"/>
      <c r="FY63" s="329"/>
      <c r="FZ63" s="329"/>
      <c r="GA63" s="329"/>
      <c r="GB63" s="329"/>
      <c r="GC63" s="329"/>
      <c r="GD63" s="329"/>
      <c r="GE63" s="329"/>
      <c r="GF63" s="329"/>
      <c r="GG63" s="329"/>
      <c r="GH63" s="329"/>
      <c r="GI63" s="329"/>
      <c r="GJ63" s="329"/>
      <c r="GK63" s="329"/>
      <c r="GL63" s="329"/>
      <c r="GM63" s="329"/>
      <c r="GN63" s="329"/>
      <c r="GO63" s="329"/>
      <c r="GP63" s="329"/>
      <c r="GQ63" s="329"/>
      <c r="GR63" s="329"/>
      <c r="GS63" s="329"/>
      <c r="GT63" s="329"/>
      <c r="GU63" s="329"/>
      <c r="GV63" s="329"/>
      <c r="GW63" s="329"/>
      <c r="GX63" s="329"/>
      <c r="GY63" s="329"/>
      <c r="GZ63" s="329"/>
      <c r="HA63" s="329"/>
      <c r="HB63" s="329"/>
      <c r="HC63" s="329"/>
      <c r="HD63" s="329"/>
      <c r="HE63" s="329"/>
      <c r="HF63" s="329"/>
      <c r="HG63" s="329"/>
      <c r="HH63" s="329"/>
      <c r="HI63" s="329"/>
      <c r="HJ63" s="329"/>
      <c r="HK63" s="329"/>
      <c r="HL63" s="329"/>
      <c r="HM63" s="329"/>
      <c r="HN63" s="329"/>
      <c r="HO63" s="329"/>
      <c r="HP63" s="329"/>
      <c r="HQ63" s="329"/>
      <c r="HR63" s="329"/>
      <c r="HS63" s="329"/>
      <c r="HT63" s="329"/>
      <c r="HU63" s="329"/>
      <c r="HV63" s="329"/>
      <c r="HW63" s="329"/>
      <c r="HX63" s="329"/>
      <c r="HY63" s="329"/>
      <c r="HZ63" s="329"/>
      <c r="IA63" s="329"/>
      <c r="IB63" s="329"/>
      <c r="IC63" s="329"/>
      <c r="ID63" s="329"/>
      <c r="IE63" s="329"/>
      <c r="IF63" s="329"/>
      <c r="IG63" s="329"/>
      <c r="IH63" s="329"/>
      <c r="II63" s="329"/>
      <c r="IJ63" s="329"/>
      <c r="IK63" s="329"/>
      <c r="IL63" s="329"/>
      <c r="IM63" s="329"/>
      <c r="IN63" s="329"/>
      <c r="IO63" s="329"/>
      <c r="IP63" s="329"/>
      <c r="IQ63" s="329"/>
      <c r="IR63" s="329"/>
    </row>
    <row r="64" spans="1:252">
      <c r="A64" s="296"/>
      <c r="C64" s="296"/>
      <c r="D64" s="335"/>
      <c r="E64" s="335"/>
      <c r="F64" s="335"/>
      <c r="G64" s="335"/>
      <c r="H64" s="335"/>
      <c r="I64" s="335"/>
      <c r="J64" s="335"/>
      <c r="K64" s="335"/>
      <c r="L64" s="335"/>
      <c r="M64" s="335"/>
      <c r="N64" s="335"/>
      <c r="O64" s="335"/>
      <c r="P64" s="335"/>
      <c r="Q64" s="335"/>
      <c r="R64" s="335"/>
      <c r="S64" s="335"/>
      <c r="T64" s="335"/>
      <c r="U64" s="335"/>
      <c r="V64" s="335"/>
      <c r="W64" s="335"/>
      <c r="X64" s="335"/>
      <c r="Y64" s="335"/>
      <c r="Z64" s="335"/>
      <c r="AA64" s="335"/>
      <c r="AB64" s="335"/>
      <c r="AC64" s="335"/>
      <c r="AD64" s="335"/>
      <c r="AE64" s="335"/>
      <c r="AF64" s="335"/>
      <c r="AG64" s="335"/>
      <c r="AH64" s="335"/>
      <c r="AI64" s="335"/>
      <c r="AJ64" s="335"/>
      <c r="AK64" s="335"/>
      <c r="AL64" s="335"/>
      <c r="AM64" s="335"/>
      <c r="AN64" s="335"/>
      <c r="AO64" s="335"/>
      <c r="AP64" s="335"/>
      <c r="AQ64" s="335"/>
      <c r="AR64" s="335"/>
      <c r="AS64" s="335"/>
      <c r="AT64" s="335"/>
      <c r="AU64" s="335"/>
      <c r="AV64" s="335"/>
      <c r="AW64" s="335"/>
      <c r="AX64" s="335"/>
      <c r="AY64" s="335"/>
      <c r="AZ64" s="335"/>
      <c r="BA64" s="335"/>
      <c r="BB64" s="335"/>
      <c r="BC64" s="335"/>
      <c r="BD64" s="335"/>
      <c r="BE64" s="335"/>
      <c r="BF64" s="335"/>
      <c r="BG64" s="335"/>
      <c r="BH64" s="335"/>
      <c r="BI64" s="335"/>
      <c r="BJ64" s="335"/>
      <c r="BK64" s="335"/>
      <c r="BL64" s="296"/>
    </row>
    <row r="65" spans="2:63">
      <c r="B65" s="329"/>
      <c r="C65" s="325"/>
      <c r="D65" s="336"/>
      <c r="E65" s="336"/>
      <c r="F65" s="336"/>
      <c r="G65" s="336"/>
      <c r="H65" s="336"/>
      <c r="I65" s="336"/>
      <c r="J65" s="336"/>
      <c r="K65" s="336"/>
      <c r="L65" s="336"/>
      <c r="M65" s="336"/>
      <c r="N65" s="336"/>
      <c r="O65" s="336"/>
      <c r="P65" s="336"/>
      <c r="Q65" s="336"/>
      <c r="R65" s="336"/>
      <c r="S65" s="336"/>
      <c r="T65" s="336"/>
      <c r="U65" s="336"/>
      <c r="V65" s="336"/>
      <c r="W65" s="336"/>
      <c r="X65" s="336"/>
      <c r="Y65" s="336"/>
      <c r="Z65" s="336"/>
      <c r="AA65" s="336"/>
      <c r="AB65" s="336"/>
      <c r="AC65" s="336"/>
      <c r="AD65" s="336"/>
      <c r="AE65" s="336"/>
      <c r="AF65" s="336"/>
      <c r="AG65" s="336"/>
      <c r="AH65" s="336"/>
      <c r="AI65" s="336"/>
      <c r="AJ65" s="336"/>
      <c r="AK65" s="336"/>
      <c r="AL65" s="336"/>
      <c r="AM65" s="336"/>
      <c r="AN65" s="336"/>
      <c r="AO65" s="336"/>
      <c r="AP65" s="336"/>
      <c r="AQ65" s="336"/>
      <c r="AR65" s="336"/>
      <c r="AS65" s="336"/>
      <c r="AT65" s="336"/>
      <c r="AU65" s="336"/>
      <c r="AV65" s="336"/>
      <c r="AW65" s="336"/>
      <c r="AX65" s="336"/>
      <c r="AY65" s="336"/>
      <c r="AZ65" s="336"/>
      <c r="BA65" s="336"/>
      <c r="BB65" s="336"/>
      <c r="BC65" s="336"/>
      <c r="BD65" s="336"/>
      <c r="BE65" s="336"/>
      <c r="BF65" s="336"/>
      <c r="BG65" s="336"/>
      <c r="BH65" s="336"/>
      <c r="BI65" s="336"/>
      <c r="BJ65" s="336"/>
      <c r="BK65" s="336"/>
    </row>
    <row r="66" spans="2:63">
      <c r="C66" s="296"/>
      <c r="D66" s="335"/>
      <c r="E66" s="335"/>
      <c r="F66" s="335"/>
      <c r="G66" s="335"/>
      <c r="H66" s="335"/>
      <c r="I66" s="335"/>
      <c r="J66" s="335"/>
      <c r="K66" s="335"/>
      <c r="L66" s="335"/>
      <c r="M66" s="335"/>
      <c r="N66" s="335"/>
      <c r="O66" s="335"/>
      <c r="P66" s="335"/>
      <c r="Q66" s="335"/>
      <c r="R66" s="335"/>
      <c r="S66" s="335"/>
      <c r="T66" s="335"/>
      <c r="U66" s="335"/>
      <c r="V66" s="335"/>
      <c r="W66" s="335"/>
      <c r="X66" s="335"/>
      <c r="Y66" s="335"/>
      <c r="Z66" s="335"/>
      <c r="AA66" s="335"/>
      <c r="AB66" s="335"/>
      <c r="AC66" s="335"/>
      <c r="AD66" s="335"/>
      <c r="AE66" s="335"/>
      <c r="AF66" s="335"/>
      <c r="AG66" s="335"/>
      <c r="AH66" s="335"/>
      <c r="AI66" s="335"/>
      <c r="AJ66" s="335"/>
      <c r="AK66" s="335"/>
      <c r="AL66" s="335"/>
      <c r="AM66" s="335"/>
      <c r="AN66" s="335"/>
      <c r="AO66" s="335"/>
      <c r="AP66" s="335"/>
      <c r="AQ66" s="335"/>
      <c r="AR66" s="335"/>
      <c r="AS66" s="335"/>
      <c r="AT66" s="335"/>
      <c r="AU66" s="335"/>
      <c r="AV66" s="335"/>
      <c r="AW66" s="335"/>
      <c r="AX66" s="335"/>
      <c r="AY66" s="335"/>
      <c r="AZ66" s="335"/>
      <c r="BA66" s="335"/>
      <c r="BB66" s="335"/>
      <c r="BC66" s="335"/>
      <c r="BD66" s="335"/>
      <c r="BE66" s="335"/>
      <c r="BF66" s="335"/>
      <c r="BG66" s="335"/>
      <c r="BH66" s="335"/>
      <c r="BI66" s="335"/>
      <c r="BJ66" s="335"/>
      <c r="BK66" s="335"/>
    </row>
    <row r="67" spans="2:63">
      <c r="C67" s="296"/>
      <c r="D67" s="335"/>
      <c r="E67" s="335"/>
      <c r="F67" s="335"/>
      <c r="G67" s="335"/>
      <c r="H67" s="335"/>
      <c r="I67" s="335"/>
      <c r="J67" s="335"/>
      <c r="K67" s="335"/>
      <c r="L67" s="335"/>
      <c r="M67" s="335"/>
      <c r="N67" s="335"/>
      <c r="O67" s="335"/>
      <c r="P67" s="335"/>
      <c r="Q67" s="335"/>
      <c r="R67" s="335"/>
      <c r="S67" s="335"/>
      <c r="T67" s="335"/>
      <c r="U67" s="335"/>
      <c r="V67" s="335"/>
      <c r="W67" s="335"/>
      <c r="X67" s="335"/>
      <c r="Y67" s="335"/>
      <c r="Z67" s="335"/>
      <c r="AA67" s="335"/>
      <c r="AB67" s="335"/>
      <c r="AC67" s="335"/>
      <c r="AD67" s="335"/>
      <c r="AE67" s="335"/>
      <c r="AF67" s="335"/>
      <c r="AG67" s="335"/>
      <c r="AH67" s="335"/>
      <c r="AI67" s="335"/>
      <c r="AJ67" s="335"/>
      <c r="AK67" s="335"/>
      <c r="AL67" s="335"/>
      <c r="AM67" s="335"/>
      <c r="AN67" s="335"/>
      <c r="AO67" s="335"/>
      <c r="AP67" s="335"/>
      <c r="AQ67" s="335"/>
      <c r="AR67" s="335"/>
      <c r="AS67" s="335"/>
      <c r="AT67" s="335"/>
      <c r="AU67" s="335"/>
      <c r="AV67" s="335"/>
      <c r="AW67" s="335"/>
      <c r="AX67" s="335"/>
      <c r="AY67" s="335"/>
      <c r="AZ67" s="335"/>
      <c r="BA67" s="335"/>
      <c r="BB67" s="335"/>
      <c r="BC67" s="335"/>
      <c r="BD67" s="335"/>
      <c r="BE67" s="335"/>
      <c r="BF67" s="335"/>
      <c r="BG67" s="335"/>
      <c r="BH67" s="335"/>
      <c r="BI67" s="335"/>
      <c r="BJ67" s="335"/>
      <c r="BK67" s="335"/>
    </row>
    <row r="68" spans="2:63">
      <c r="B68" s="329"/>
      <c r="C68" s="325"/>
      <c r="D68" s="336"/>
      <c r="E68" s="336"/>
      <c r="F68" s="336"/>
      <c r="G68" s="336"/>
      <c r="H68" s="336"/>
      <c r="I68" s="336"/>
      <c r="J68" s="336"/>
      <c r="K68" s="336"/>
      <c r="L68" s="336"/>
      <c r="M68" s="336"/>
      <c r="N68" s="336"/>
      <c r="O68" s="336"/>
      <c r="P68" s="336"/>
      <c r="Q68" s="336"/>
      <c r="R68" s="336"/>
      <c r="S68" s="336"/>
      <c r="T68" s="336"/>
      <c r="U68" s="336"/>
      <c r="V68" s="336"/>
      <c r="W68" s="336"/>
      <c r="X68" s="336"/>
      <c r="Y68" s="336"/>
      <c r="Z68" s="336"/>
      <c r="AA68" s="336"/>
      <c r="AB68" s="336"/>
      <c r="AC68" s="336"/>
      <c r="AD68" s="336"/>
      <c r="AE68" s="336"/>
      <c r="AF68" s="336"/>
      <c r="AG68" s="336"/>
      <c r="AH68" s="336"/>
      <c r="AI68" s="336"/>
      <c r="AJ68" s="336"/>
      <c r="AK68" s="336"/>
      <c r="AL68" s="336"/>
      <c r="AM68" s="336"/>
      <c r="AN68" s="336"/>
      <c r="AO68" s="336"/>
      <c r="AP68" s="336"/>
      <c r="AQ68" s="336"/>
      <c r="AR68" s="336"/>
      <c r="AS68" s="336"/>
      <c r="AT68" s="336"/>
      <c r="AU68" s="336"/>
      <c r="AV68" s="336"/>
      <c r="AW68" s="336"/>
      <c r="AX68" s="336"/>
      <c r="AY68" s="336"/>
      <c r="AZ68" s="336"/>
      <c r="BA68" s="336"/>
      <c r="BB68" s="336"/>
      <c r="BC68" s="336"/>
      <c r="BD68" s="336"/>
      <c r="BE68" s="336"/>
      <c r="BF68" s="336"/>
      <c r="BG68" s="336"/>
      <c r="BH68" s="336"/>
      <c r="BI68" s="336"/>
      <c r="BJ68" s="336"/>
      <c r="BK68" s="336"/>
    </row>
    <row r="69" spans="2:63">
      <c r="C69" s="296"/>
      <c r="D69" s="335"/>
      <c r="E69" s="335"/>
      <c r="F69" s="335"/>
      <c r="G69" s="335"/>
      <c r="H69" s="335"/>
      <c r="I69" s="335"/>
      <c r="J69" s="335"/>
      <c r="K69" s="335"/>
      <c r="L69" s="335"/>
      <c r="M69" s="335"/>
      <c r="N69" s="335"/>
      <c r="O69" s="335"/>
      <c r="P69" s="335"/>
      <c r="Q69" s="335"/>
      <c r="R69" s="335"/>
      <c r="S69" s="335"/>
      <c r="T69" s="335"/>
      <c r="U69" s="335"/>
      <c r="V69" s="335"/>
      <c r="W69" s="335"/>
      <c r="X69" s="335"/>
      <c r="Y69" s="335"/>
      <c r="Z69" s="335"/>
      <c r="AA69" s="335"/>
      <c r="AB69" s="335"/>
      <c r="AC69" s="335"/>
      <c r="AD69" s="335"/>
      <c r="AE69" s="335"/>
      <c r="AF69" s="335"/>
      <c r="AG69" s="335"/>
      <c r="AH69" s="335"/>
      <c r="AI69" s="335"/>
      <c r="AJ69" s="335"/>
      <c r="AK69" s="335"/>
      <c r="AL69" s="335"/>
      <c r="AM69" s="335"/>
      <c r="AN69" s="335"/>
      <c r="AO69" s="335"/>
      <c r="AP69" s="335"/>
      <c r="AQ69" s="335"/>
      <c r="AR69" s="335"/>
      <c r="AS69" s="335"/>
      <c r="AT69" s="335"/>
      <c r="AU69" s="335"/>
      <c r="AV69" s="335"/>
      <c r="AW69" s="335"/>
      <c r="AX69" s="335"/>
      <c r="AY69" s="335"/>
      <c r="AZ69" s="335"/>
      <c r="BA69" s="335"/>
      <c r="BB69" s="335"/>
      <c r="BC69" s="335"/>
      <c r="BD69" s="335"/>
      <c r="BE69" s="335"/>
      <c r="BF69" s="335"/>
      <c r="BG69" s="335"/>
      <c r="BH69" s="335"/>
      <c r="BI69" s="335"/>
      <c r="BJ69" s="335"/>
      <c r="BK69" s="33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3" tint="0.59999389629810485"/>
    <outlinePr summaryBelow="0" summaryRight="0"/>
  </sheetPr>
  <dimension ref="A1:J41"/>
  <sheetViews>
    <sheetView showGridLines="0" workbookViewId="0"/>
  </sheetViews>
  <sheetFormatPr defaultColWidth="0" defaultRowHeight="12.75" customHeight="1" zeroHeight="1"/>
  <cols>
    <col min="1" max="1" width="11.6640625" style="180" customWidth="1"/>
    <col min="2" max="2" width="83.77734375" style="180" bestFit="1" customWidth="1"/>
    <col min="3" max="10" width="11.6640625" style="180" customWidth="1"/>
    <col min="11" max="14" width="11.6640625" style="180" hidden="1" customWidth="1"/>
    <col min="15" max="16384" width="11.6640625" style="180" hidden="1"/>
  </cols>
  <sheetData>
    <row r="1" spans="2:2" ht="12.5"/>
    <row r="2" spans="2:2" ht="12.5"/>
    <row r="3" spans="2:2" ht="12.5"/>
    <row r="4" spans="2:2" ht="12.5"/>
    <row r="5" spans="2:2" ht="23">
      <c r="B5" s="165" t="s">
        <v>157</v>
      </c>
    </row>
    <row r="6" spans="2:2" ht="12.5"/>
    <row r="7" spans="2:2" ht="12.5"/>
    <row r="8" spans="2:2" ht="12.5"/>
    <row r="9" spans="2:2" s="271" customFormat="1" ht="23">
      <c r="B9" s="165" t="s">
        <v>41</v>
      </c>
    </row>
    <row r="10" spans="2:2" ht="12.5"/>
    <row r="11" spans="2:2" ht="12.5">
      <c r="B11" s="245" t="s">
        <v>119</v>
      </c>
    </row>
    <row r="12" spans="2:2" ht="12.5">
      <c r="B12" s="245" t="s">
        <v>291</v>
      </c>
    </row>
    <row r="13" spans="2:2" ht="12.5">
      <c r="B13" s="245" t="s">
        <v>24</v>
      </c>
    </row>
    <row r="14" spans="2:2" ht="12.5"/>
    <row r="15" spans="2:2" ht="12.5"/>
    <row r="16" spans="2:2" ht="12.5"/>
    <row r="17" ht="12.5"/>
    <row r="18" ht="12.5"/>
    <row r="19" ht="12.5"/>
    <row r="20" ht="12.5"/>
    <row r="21" ht="12.5"/>
    <row r="22" ht="12.5"/>
    <row r="23" ht="12.5"/>
    <row r="24" ht="12.5"/>
    <row r="25" ht="12.5"/>
    <row r="26" ht="12.5"/>
    <row r="27" ht="12.5"/>
    <row r="28" ht="12.5"/>
    <row r="29" ht="12.5"/>
    <row r="30" ht="12.5"/>
    <row r="31" ht="12.5"/>
    <row r="32" ht="12.5"/>
    <row r="33" ht="12.5"/>
    <row r="34" ht="12.5"/>
    <row r="35" ht="12.5"/>
    <row r="36" ht="12.5"/>
    <row r="37" ht="12.5"/>
    <row r="38" ht="12.5"/>
    <row r="39" ht="12.5"/>
    <row r="40" ht="12.5"/>
    <row r="41" ht="12.5"/>
  </sheetData>
  <pageMargins left="0.7" right="0.7" top="0.75" bottom="0.75" header="0.3" footer="0.3"/>
  <customProperties>
    <customPr name="MMSheetType" r:id="rId1"/>
  </customPropertie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outlinePr summaryBelow="0" summaryRight="0"/>
  </sheetPr>
  <dimension ref="A1:CW138"/>
  <sheetViews>
    <sheetView showGridLines="0" workbookViewId="0"/>
  </sheetViews>
  <sheetFormatPr defaultColWidth="0" defaultRowHeight="10"/>
  <cols>
    <col min="1" max="1" width="36.77734375" style="130" customWidth="1"/>
    <col min="2" max="2" width="28.109375" style="130" customWidth="1"/>
    <col min="3" max="3" width="23.109375" style="130" customWidth="1"/>
    <col min="4" max="4" width="9.33203125" style="130" customWidth="1"/>
    <col min="5" max="26" width="9.33203125" style="130" hidden="1" customWidth="1"/>
    <col min="27" max="55" width="9.109375" style="130" hidden="1" customWidth="1"/>
    <col min="56" max="56" width="9.33203125" style="130" hidden="1" customWidth="1"/>
    <col min="57" max="16384" width="9.33203125" style="130" hidden="1"/>
  </cols>
  <sheetData>
    <row r="1" spans="1:55" ht="25">
      <c r="A1" s="46" t="str">
        <f ca="1" xml:space="preserve"> RIGHT(CELL("filename", A1), LEN(CELL("filename", A1)) - SEARCH("]", CELL("filename", A1)))</f>
        <v>Contents</v>
      </c>
    </row>
    <row r="5" spans="1:55" ht="18">
      <c r="A5" s="24" t="s">
        <v>95</v>
      </c>
      <c r="B5" s="175"/>
      <c r="C5" s="175"/>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row>
    <row r="6" spans="1:55" ht="15.5">
      <c r="A6" s="202" t="str">
        <f>HYPERLINK("#TOCrepobxIncome_Statement_Year","1.Income Statement")</f>
        <v>1.Income Statement</v>
      </c>
      <c r="B6" s="114"/>
      <c r="C6" s="187"/>
    </row>
    <row r="7" spans="1:55" ht="15.5">
      <c r="A7" s="202"/>
      <c r="B7" s="114"/>
      <c r="C7" s="187"/>
    </row>
    <row r="8" spans="1:55" ht="15.5">
      <c r="A8" s="202" t="str">
        <f>HYPERLINK("#TOCrepobxBalance_Sheet_Year","2.Balance Sheet")</f>
        <v>2.Balance Sheet</v>
      </c>
      <c r="B8" s="114"/>
      <c r="C8" s="187"/>
    </row>
    <row r="9" spans="1:55" ht="15.5">
      <c r="A9" s="202"/>
      <c r="B9" s="114"/>
      <c r="C9" s="187"/>
    </row>
    <row r="10" spans="1:55" ht="15.5">
      <c r="A10" s="202" t="str">
        <f>HYPERLINK("#TOCrepobxCashflow_Year","3.Cashflow")</f>
        <v>3.Cashflow</v>
      </c>
      <c r="B10" s="114"/>
      <c r="C10" s="187"/>
    </row>
    <row r="11" spans="1:55" ht="15.5">
      <c r="A11" s="202"/>
      <c r="B11" s="114"/>
      <c r="C11" s="187"/>
    </row>
    <row r="12" spans="1:55" ht="15.5">
      <c r="A12" s="202" t="str">
        <f>HYPERLINK("#TOCrepobxInventory_Report_Year","4.Inventory Report")</f>
        <v>4.Inventory Report</v>
      </c>
      <c r="B12" s="114"/>
      <c r="C12" s="187"/>
    </row>
    <row r="13" spans="1:55" ht="15.5">
      <c r="A13" s="202"/>
      <c r="B13" s="114"/>
      <c r="C13" s="187"/>
    </row>
    <row r="14" spans="1:55" ht="15.5">
      <c r="A14" s="202" t="str">
        <f>HYPERLINK("#TOCrepobxMetrics_Report_Year","5.Metrics Report")</f>
        <v>5.Metrics Report</v>
      </c>
      <c r="B14" s="114"/>
      <c r="C14" s="187"/>
    </row>
    <row r="15" spans="1:55" ht="15.5">
      <c r="A15" s="202"/>
      <c r="B15" s="114"/>
      <c r="C15" s="187"/>
    </row>
    <row r="16" spans="1:55" ht="15.5">
      <c r="A16" s="202" t="str">
        <f>HYPERLINK("#TOCrepobxIncome_Statement_base_Month","6.Income Statement base")</f>
        <v>6.Income Statement base</v>
      </c>
      <c r="B16" s="114"/>
      <c r="C16" s="187"/>
    </row>
    <row r="17" spans="1:3" ht="15.5">
      <c r="A17" s="202"/>
      <c r="B17" s="114"/>
      <c r="C17" s="187"/>
    </row>
    <row r="18" spans="1:3" ht="15.5">
      <c r="A18" s="202" t="str">
        <f>HYPERLINK("#TOCrepobxIncome_Statement_base_1_Quarter","7.Income Statement base 1")</f>
        <v>7.Income Statement base 1</v>
      </c>
      <c r="B18" s="114"/>
      <c r="C18" s="187"/>
    </row>
    <row r="19" spans="1:3" ht="15.5">
      <c r="A19" s="202"/>
      <c r="B19" s="114"/>
      <c r="C19" s="187"/>
    </row>
    <row r="20" spans="1:3" ht="15.5">
      <c r="A20" s="202" t="str">
        <f>HYPERLINK("#TOCrepobxIncome_Statement_base_2_SemiAnnual","8.Income Statement base 2")</f>
        <v>8.Income Statement base 2</v>
      </c>
      <c r="B20" s="114"/>
      <c r="C20" s="187"/>
    </row>
    <row r="21" spans="1:3" ht="15.5">
      <c r="A21" s="202"/>
      <c r="B21" s="114"/>
      <c r="C21" s="187"/>
    </row>
    <row r="22" spans="1:3" ht="15.5">
      <c r="A22" s="202" t="str">
        <f>HYPERLINK("#TOCrepobxBalance_Sheet_base_Month","9.Balance Sheet base")</f>
        <v>9.Balance Sheet base</v>
      </c>
      <c r="B22" s="114"/>
      <c r="C22" s="187"/>
    </row>
    <row r="23" spans="1:3" ht="15.5">
      <c r="A23" s="202"/>
      <c r="B23" s="114"/>
      <c r="C23" s="187"/>
    </row>
    <row r="24" spans="1:3" ht="15.5">
      <c r="A24" s="202" t="str">
        <f>HYPERLINK("#TOCrepobxBalance_Sheet_base_1_Quarter","10.Balance Sheet base 1")</f>
        <v>10.Balance Sheet base 1</v>
      </c>
      <c r="B24" s="114"/>
      <c r="C24" s="187"/>
    </row>
    <row r="25" spans="1:3" ht="15.5">
      <c r="A25" s="202"/>
      <c r="B25" s="114"/>
      <c r="C25" s="187"/>
    </row>
    <row r="26" spans="1:3" ht="15.5">
      <c r="A26" s="202" t="str">
        <f>HYPERLINK("#TOCrepobxBalance_Sheet_base_2_SemiAnnual","11.Balance Sheet base 2")</f>
        <v>11.Balance Sheet base 2</v>
      </c>
      <c r="B26" s="114"/>
      <c r="C26" s="187"/>
    </row>
    <row r="27" spans="1:3" ht="15.5">
      <c r="A27" s="202"/>
      <c r="B27" s="114"/>
      <c r="C27" s="187"/>
    </row>
    <row r="28" spans="1:3" ht="15.5">
      <c r="A28" s="202" t="str">
        <f>HYPERLINK("#TOCrepobxCashflow_base_Month","12.Cashflow base")</f>
        <v>12.Cashflow base</v>
      </c>
      <c r="B28" s="114"/>
      <c r="C28" s="187"/>
    </row>
    <row r="29" spans="1:3" ht="15.5">
      <c r="A29" s="202"/>
      <c r="B29" s="114"/>
      <c r="C29" s="187"/>
    </row>
    <row r="30" spans="1:3" ht="15.5">
      <c r="A30" s="202" t="str">
        <f>HYPERLINK("#TOCrepobxCashflow_base_1_Quarter","13.Cashflow base 1")</f>
        <v>13.Cashflow base 1</v>
      </c>
      <c r="B30" s="114"/>
      <c r="C30" s="187"/>
    </row>
    <row r="31" spans="1:3" ht="15.5">
      <c r="A31" s="202"/>
      <c r="B31" s="114"/>
      <c r="C31" s="187"/>
    </row>
    <row r="32" spans="1:3" ht="15.5">
      <c r="A32" s="202" t="str">
        <f>HYPERLINK("#TOCrepobxCashflow_base_2_SemiAnnual","14.Cashflow base 2")</f>
        <v>14.Cashflow base 2</v>
      </c>
      <c r="B32" s="114"/>
      <c r="C32" s="187"/>
    </row>
    <row r="33" spans="1:101" ht="15.5">
      <c r="A33" s="202"/>
      <c r="B33" s="114"/>
      <c r="C33" s="187"/>
    </row>
    <row r="34" spans="1:101" ht="15.5">
      <c r="A34" s="202" t="str">
        <f>HYPERLINK("#TOCrepobxInventory_Report_base_Month","15.Inventory Report base")</f>
        <v>15.Inventory Report base</v>
      </c>
      <c r="B34" s="114"/>
      <c r="C34" s="187"/>
    </row>
    <row r="35" spans="1:101" ht="15.5">
      <c r="A35" s="202"/>
      <c r="B35" s="114"/>
      <c r="C35" s="187"/>
    </row>
    <row r="36" spans="1:101" ht="15.5">
      <c r="A36" s="202" t="str">
        <f>HYPERLINK("#TOCrepobxInventory_Report_base_1_Quarter","16.Inventory Report base 1")</f>
        <v>16.Inventory Report base 1</v>
      </c>
      <c r="B36" s="114"/>
      <c r="C36" s="187"/>
    </row>
    <row r="37" spans="1:101" ht="15.5">
      <c r="A37" s="202"/>
      <c r="B37" s="114"/>
      <c r="C37" s="187"/>
    </row>
    <row r="38" spans="1:101" ht="15.5">
      <c r="A38" s="202" t="str">
        <f>HYPERLINK("#TOCrepobxInventory_Report_base_2_SemiAnnual","17.Inventory Report base 2")</f>
        <v>17.Inventory Report base 2</v>
      </c>
      <c r="B38" s="114"/>
      <c r="C38" s="187"/>
    </row>
    <row r="39" spans="1:101" ht="15.5">
      <c r="A39" s="202"/>
      <c r="B39" s="114"/>
      <c r="C39" s="187"/>
    </row>
    <row r="40" spans="1:101" ht="15.5">
      <c r="A40" s="202" t="str">
        <f>HYPERLINK("#TOCrepobxMetrics_Report_base_Month","18.Metrics Report base")</f>
        <v>18.Metrics Report base</v>
      </c>
      <c r="B40" s="114"/>
      <c r="C40" s="187"/>
    </row>
    <row r="41" spans="1:101" ht="15.5">
      <c r="A41" s="202"/>
      <c r="B41" s="114"/>
      <c r="C41" s="187"/>
    </row>
    <row r="42" spans="1:101" ht="15.5">
      <c r="A42" s="202" t="str">
        <f>HYPERLINK("#TOCrepobxMetrics_Report_base_1_Quarter","19.Metrics Report base 1")</f>
        <v>19.Metrics Report base 1</v>
      </c>
      <c r="B42" s="114"/>
      <c r="C42" s="187"/>
    </row>
    <row r="43" spans="1:101" ht="15.5">
      <c r="A43" s="202"/>
      <c r="B43" s="114"/>
      <c r="C43" s="187"/>
    </row>
    <row r="44" spans="1:101" ht="15.5">
      <c r="A44" s="202" t="str">
        <f>HYPERLINK("#TOCrepobxMetrics_Report_base_2_SemiAnnual","20.Metrics Report base 2")</f>
        <v>20.Metrics Report base 2</v>
      </c>
      <c r="B44" s="114"/>
      <c r="C44" s="187"/>
    </row>
    <row r="45" spans="1:101" ht="15.5">
      <c r="A45" s="202"/>
      <c r="B45" s="114"/>
      <c r="C45" s="187"/>
    </row>
    <row r="46" spans="1:101" ht="15.5">
      <c r="A46" s="202"/>
      <c r="B46" s="114"/>
      <c r="C46" s="187"/>
    </row>
    <row r="47" spans="1:101" ht="18">
      <c r="A47" s="24" t="s">
        <v>256</v>
      </c>
      <c r="B47" s="24" t="s">
        <v>92</v>
      </c>
      <c r="C47" s="24" t="s">
        <v>122</v>
      </c>
      <c r="D47" s="24"/>
      <c r="E47" s="24"/>
      <c r="F47" s="24"/>
      <c r="G47" s="24"/>
      <c r="H47" s="24"/>
      <c r="I47" s="24"/>
      <c r="J47" s="24"/>
      <c r="K47" s="24"/>
      <c r="L47" s="24"/>
      <c r="M47" s="24"/>
      <c r="N47" s="24"/>
      <c r="O47" s="24"/>
      <c r="P47" s="24"/>
      <c r="Q47" s="24"/>
      <c r="R47" s="24"/>
      <c r="S47" s="24"/>
      <c r="T47" s="24"/>
      <c r="U47" s="24"/>
      <c r="V47" s="24"/>
      <c r="W47" s="24"/>
      <c r="X47" s="24"/>
      <c r="Y47" s="24"/>
      <c r="Z47" s="24"/>
      <c r="AA47" s="24"/>
      <c r="AB47" s="24"/>
      <c r="AC47" s="24"/>
      <c r="AD47" s="24"/>
      <c r="AE47" s="24"/>
      <c r="AF47" s="24"/>
      <c r="AG47" s="24"/>
      <c r="AH47" s="24"/>
      <c r="AI47" s="24"/>
      <c r="AJ47" s="24"/>
      <c r="AK47" s="24"/>
      <c r="AL47" s="24"/>
      <c r="AM47" s="24"/>
      <c r="AN47" s="24"/>
      <c r="AO47" s="24"/>
      <c r="AP47" s="24"/>
      <c r="AQ47" s="24"/>
      <c r="AR47" s="24"/>
      <c r="AS47" s="24"/>
      <c r="AT47" s="24"/>
      <c r="AU47" s="24"/>
      <c r="AV47" s="24"/>
      <c r="AW47" s="24"/>
      <c r="AX47" s="24"/>
      <c r="AY47" s="24"/>
      <c r="AZ47" s="24"/>
      <c r="BA47" s="24"/>
      <c r="BB47" s="24"/>
      <c r="BC47" s="24"/>
      <c r="BD47" s="24"/>
      <c r="BE47" s="24"/>
      <c r="BF47" s="24"/>
      <c r="BG47" s="24"/>
      <c r="BH47" s="24"/>
      <c r="BI47" s="24"/>
      <c r="BJ47" s="24"/>
      <c r="BK47" s="24"/>
      <c r="BL47" s="24"/>
      <c r="BM47" s="24"/>
      <c r="BN47" s="24"/>
      <c r="BO47" s="24"/>
      <c r="BP47" s="24"/>
      <c r="BQ47" s="24"/>
      <c r="BR47" s="24"/>
      <c r="BS47" s="24"/>
      <c r="BT47" s="24"/>
      <c r="BU47" s="24"/>
      <c r="BV47" s="24"/>
      <c r="BW47" s="24"/>
      <c r="BX47" s="24"/>
      <c r="BY47" s="24"/>
      <c r="BZ47" s="24"/>
      <c r="CA47" s="24"/>
      <c r="CB47" s="24"/>
      <c r="CC47" s="24"/>
      <c r="CD47" s="24"/>
      <c r="CE47" s="24"/>
      <c r="CF47" s="24"/>
      <c r="CG47" s="24"/>
      <c r="CH47" s="24"/>
      <c r="CI47" s="24"/>
      <c r="CJ47" s="24"/>
      <c r="CK47" s="24"/>
      <c r="CL47" s="24"/>
      <c r="CM47" s="24"/>
      <c r="CN47" s="24"/>
      <c r="CO47" s="24"/>
      <c r="CP47" s="24"/>
      <c r="CQ47" s="24"/>
      <c r="CR47" s="24"/>
      <c r="CS47" s="24"/>
      <c r="CT47" s="24"/>
      <c r="CU47" s="24"/>
      <c r="CV47" s="24"/>
      <c r="CW47" s="24"/>
    </row>
    <row r="48" spans="1:101" ht="15.5">
      <c r="A48" s="202" t="str">
        <f>HYPERLINK("#TOCobxUnallocated", "1.Unallocated")</f>
        <v>1.Unallocated</v>
      </c>
      <c r="B48" s="114"/>
      <c r="C48" s="187"/>
    </row>
    <row r="49" spans="1:3" ht="15.5">
      <c r="A49" s="202"/>
      <c r="B49" s="114"/>
      <c r="C49" s="187"/>
    </row>
    <row r="50" spans="1:3" ht="15.5">
      <c r="A50" s="202" t="str">
        <f>HYPERLINK("#TOCobxInputs", "2.Inputs")</f>
        <v>2.Inputs</v>
      </c>
      <c r="B50" s="114"/>
      <c r="C50" s="187"/>
    </row>
    <row r="51" spans="1:3" ht="15.5">
      <c r="A51" s="202"/>
      <c r="B51" s="114" t="str">
        <f>HYPERLINK("#TOCobxInputs.Model_Constants", "2.1.Model Constants")</f>
        <v>2.1.Model Constants</v>
      </c>
      <c r="C51" s="187"/>
    </row>
    <row r="52" spans="1:3" ht="15.5">
      <c r="A52" s="202"/>
      <c r="B52" s="114" t="str">
        <f>HYPERLINK("#TOCobxInputs.Customer_Orders", "2.2.Customer Orders")</f>
        <v>2.2.Customer Orders</v>
      </c>
      <c r="C52" s="187"/>
    </row>
    <row r="53" spans="1:3" ht="15.5">
      <c r="A53" s="202"/>
      <c r="B53" s="114" t="str">
        <f>HYPERLINK("#TOCobxInputs.Expense", "2.3.Expense")</f>
        <v>2.3.Expense</v>
      </c>
      <c r="C53" s="187"/>
    </row>
    <row r="54" spans="1:3" ht="15.5">
      <c r="A54" s="202"/>
      <c r="B54" s="114" t="str">
        <f>HYPERLINK("#TOCobxInputs.Supplier_orders", "2.4.Supplier orders")</f>
        <v>2.4.Supplier orders</v>
      </c>
      <c r="C54" s="187"/>
    </row>
    <row r="55" spans="1:3" ht="15.5">
      <c r="A55" s="202"/>
      <c r="B55" s="114" t="str">
        <f>HYPERLINK("#TOCobxInputs.Inventory", "2.5.Inventory")</f>
        <v>2.5.Inventory</v>
      </c>
      <c r="C55" s="187"/>
    </row>
    <row r="56" spans="1:3" ht="15.5">
      <c r="A56" s="202"/>
      <c r="B56" s="114" t="str">
        <f>HYPERLINK("#TOCobxInputs.Opening_Balances", "2.6.Opening Balances")</f>
        <v>2.6.Opening Balances</v>
      </c>
      <c r="C56" s="187"/>
    </row>
    <row r="57" spans="1:3" ht="15.5">
      <c r="A57" s="202"/>
      <c r="B57" s="114" t="str">
        <f>HYPERLINK("#TOCobxInputs.Debt", "2.7.Debt")</f>
        <v>2.7.Debt</v>
      </c>
      <c r="C57" s="187"/>
    </row>
    <row r="58" spans="1:3" ht="15.5">
      <c r="A58" s="202"/>
      <c r="B58" s="114"/>
      <c r="C58" s="187" t="str">
        <f>HYPERLINK("#TOCobxInputs.Debt.Invoice_Finance", "2.7.1.Invoice Finance")</f>
        <v>2.7.1.Invoice Finance</v>
      </c>
    </row>
    <row r="59" spans="1:3" ht="15.5">
      <c r="A59" s="202"/>
      <c r="B59" s="114"/>
      <c r="C59" s="187" t="str">
        <f>HYPERLINK("#TOCobxInputs.Debt.Supply_Chain_Finance", "2.7.2.Supply Chain Finance")</f>
        <v>2.7.2.Supply Chain Finance</v>
      </c>
    </row>
    <row r="60" spans="1:3" ht="15.5">
      <c r="A60" s="202"/>
      <c r="B60" s="114"/>
      <c r="C60" s="187" t="str">
        <f>HYPERLINK("#TOCobxInputs.Debt.Asset_Finance", "2.7.3.Asset Finance")</f>
        <v>2.7.3.Asset Finance</v>
      </c>
    </row>
    <row r="61" spans="1:3" ht="15.5">
      <c r="A61" s="202"/>
      <c r="B61" s="114" t="str">
        <f>HYPERLINK("#TOCobxInputs.VAT", "2.8.VAT")</f>
        <v>2.8.VAT</v>
      </c>
      <c r="C61" s="187"/>
    </row>
    <row r="62" spans="1:3" ht="15.5">
      <c r="A62" s="202"/>
      <c r="B62" s="114" t="str">
        <f>HYPERLINK("#TOCobxInputs.Corporation_Tax", "2.9.Corporation Tax")</f>
        <v>2.9.Corporation Tax</v>
      </c>
      <c r="C62" s="187"/>
    </row>
    <row r="63" spans="1:3" ht="15.5">
      <c r="A63" s="202"/>
      <c r="B63" s="114" t="str">
        <f>HYPERLINK("#TOCobxInputs.Equity", "2.10.Equity")</f>
        <v>2.10.Equity</v>
      </c>
      <c r="C63" s="187"/>
    </row>
    <row r="64" spans="1:3" ht="15.5">
      <c r="A64" s="202"/>
      <c r="B64" s="114" t="str">
        <f>HYPERLINK("#TOCobxInputs.Short_term_forecast", "2.11.Short term forecast")</f>
        <v>2.11.Short term forecast</v>
      </c>
      <c r="C64" s="187"/>
    </row>
    <row r="65" spans="1:3" ht="15.5">
      <c r="A65" s="202"/>
      <c r="B65" s="114"/>
      <c r="C65" s="187"/>
    </row>
    <row r="66" spans="1:3" ht="15.5">
      <c r="A66" s="202" t="str">
        <f>HYPERLINK("#TOCobxTime", "3.Time")</f>
        <v>3.Time</v>
      </c>
      <c r="B66" s="114"/>
      <c r="C66" s="187"/>
    </row>
    <row r="67" spans="1:3" ht="15.5">
      <c r="A67" s="202"/>
      <c r="B67" s="114" t="str">
        <f>HYPERLINK("#TOCobxTime.Headers", "3.1.Headers")</f>
        <v>3.1.Headers</v>
      </c>
      <c r="C67" s="187"/>
    </row>
    <row r="68" spans="1:3" ht="15.5">
      <c r="A68" s="202"/>
      <c r="B68" s="114" t="str">
        <f>HYPERLINK("#TOCobxTime.Customer_Order_Growth_index", "3.2.Customer Order Growth index")</f>
        <v>3.2.Customer Order Growth index</v>
      </c>
      <c r="C68" s="187"/>
    </row>
    <row r="69" spans="1:3" ht="15.5">
      <c r="A69" s="202"/>
      <c r="B69" s="114" t="str">
        <f>HYPERLINK("#TOCobxTime.Fixed_Operating_Cost_Growth_Rate_index", "3.3.Fixed Operating Cost Growth Rate index")</f>
        <v>3.3.Fixed Operating Cost Growth Rate index</v>
      </c>
      <c r="C69" s="187"/>
    </row>
    <row r="70" spans="1:3" ht="15.5">
      <c r="A70" s="202"/>
      <c r="B70" s="114" t="str">
        <f>HYPERLINK("#TOCobxTime.Debts_flags", "3.4.Debts flags")</f>
        <v>3.4.Debts flags</v>
      </c>
      <c r="C70" s="187"/>
    </row>
    <row r="71" spans="1:3" ht="15.5">
      <c r="A71" s="202"/>
      <c r="B71" s="114" t="str">
        <f>HYPERLINK("#TOCobxTime.VAT_return_this_period_flag", "3.5.VAT return this period flag")</f>
        <v>3.5.VAT return this period flag</v>
      </c>
      <c r="C71" s="187"/>
    </row>
    <row r="72" spans="1:3" ht="15.5">
      <c r="A72" s="202"/>
      <c r="B72" s="114" t="str">
        <f>HYPERLINK("#TOCobxTime.Use_short_term_forecast_flag", "3.6.Use short term forecast flag")</f>
        <v>3.6.Use short term forecast flag</v>
      </c>
      <c r="C72" s="187"/>
    </row>
    <row r="73" spans="1:3" ht="15.5">
      <c r="A73" s="202"/>
      <c r="B73" s="114" t="str">
        <f>HYPERLINK("#TOCobxTime.Model_timelines", "3.7.Model timelines")</f>
        <v>3.7.Model timelines</v>
      </c>
      <c r="C73" s="187"/>
    </row>
    <row r="74" spans="1:3" ht="15.5">
      <c r="A74" s="202"/>
      <c r="B74" s="114"/>
      <c r="C74" s="187"/>
    </row>
    <row r="75" spans="1:3" ht="15.5">
      <c r="A75" s="202" t="str">
        <f>HYPERLINK("#TOCobxMetrics", "4.Metrics")</f>
        <v>4.Metrics</v>
      </c>
      <c r="B75" s="114"/>
      <c r="C75" s="187"/>
    </row>
    <row r="76" spans="1:3" ht="15.5">
      <c r="A76" s="202"/>
      <c r="B76" s="114"/>
      <c r="C76" s="187"/>
    </row>
    <row r="77" spans="1:3" ht="15.5">
      <c r="A77" s="202" t="str">
        <f>HYPERLINK("#TOCobxFinancials", "5.Financials")</f>
        <v>5.Financials</v>
      </c>
      <c r="B77" s="114"/>
      <c r="C77" s="187"/>
    </row>
    <row r="78" spans="1:3" ht="15.5">
      <c r="A78" s="202"/>
      <c r="B78" s="114"/>
      <c r="C78" s="187"/>
    </row>
    <row r="79" spans="1:3" ht="15.5">
      <c r="A79" s="202" t="str">
        <f>HYPERLINK("#TOCobxCustomers", "6.Customers")</f>
        <v>6.Customers</v>
      </c>
      <c r="B79" s="114"/>
      <c r="C79" s="187"/>
    </row>
    <row r="80" spans="1:3" ht="15.5">
      <c r="A80" s="202"/>
      <c r="B80" s="114"/>
      <c r="C80" s="187"/>
    </row>
    <row r="81" spans="1:3" ht="15.5">
      <c r="A81" s="202" t="str">
        <f>HYPERLINK("#TOCobxIncome", "7.Income")</f>
        <v>7.Income</v>
      </c>
      <c r="B81" s="114"/>
      <c r="C81" s="187"/>
    </row>
    <row r="82" spans="1:3" ht="15.5">
      <c r="A82" s="202"/>
      <c r="B82" s="114"/>
      <c r="C82" s="187"/>
    </row>
    <row r="83" spans="1:3" ht="15.5">
      <c r="A83" s="202" t="str">
        <f>HYPERLINK("#TOCobxInventory", "8.Inventory")</f>
        <v>8.Inventory</v>
      </c>
      <c r="B83" s="114"/>
      <c r="C83" s="187"/>
    </row>
    <row r="84" spans="1:3" ht="15.5">
      <c r="A84" s="202"/>
      <c r="B84" s="114"/>
      <c r="C84" s="187"/>
    </row>
    <row r="85" spans="1:3" ht="15.5">
      <c r="A85" s="202" t="str">
        <f>HYPERLINK("#TOCobxAssets", "9.Assets")</f>
        <v>9.Assets</v>
      </c>
      <c r="B85" s="114"/>
      <c r="C85" s="187"/>
    </row>
    <row r="86" spans="1:3" ht="15.5">
      <c r="A86" s="202"/>
      <c r="B86" s="114"/>
      <c r="C86" s="187"/>
    </row>
    <row r="87" spans="1:3" ht="15.5">
      <c r="A87" s="237" t="str">
        <f>HYPERLINK("#TOCobxExpense", "10.Expense")</f>
        <v>10.Expense</v>
      </c>
      <c r="B87" s="114"/>
      <c r="C87" s="187"/>
    </row>
    <row r="88" spans="1:3" ht="15.5">
      <c r="A88" s="237"/>
      <c r="B88" s="114"/>
      <c r="C88" s="187"/>
    </row>
    <row r="89" spans="1:3" ht="15.5">
      <c r="A89" s="237" t="str">
        <f>HYPERLINK("#TOCobxWorking_Capital", "11.Working Capital")</f>
        <v>11.Working Capital</v>
      </c>
      <c r="B89" s="114"/>
      <c r="C89" s="187"/>
    </row>
    <row r="90" spans="1:3" ht="15.5">
      <c r="A90" s="237"/>
      <c r="B90" s="114"/>
      <c r="C90" s="187"/>
    </row>
    <row r="91" spans="1:3" ht="15.5">
      <c r="A91" s="237" t="str">
        <f>HYPERLINK("#TOCobxInvoice_finance", "12.Invoice finance")</f>
        <v>12.Invoice finance</v>
      </c>
      <c r="B91" s="114"/>
      <c r="C91" s="187"/>
    </row>
    <row r="92" spans="1:3" ht="15.5">
      <c r="A92" s="237"/>
      <c r="B92" s="114"/>
      <c r="C92" s="187"/>
    </row>
    <row r="93" spans="1:3" ht="15.5">
      <c r="A93" s="237" t="str">
        <f>HYPERLINK("#TOCobxSupply_Chain_finance", "13.Supply Chain finance")</f>
        <v>13.Supply Chain finance</v>
      </c>
      <c r="B93" s="114"/>
      <c r="C93" s="187"/>
    </row>
    <row r="94" spans="1:3" ht="15.5">
      <c r="A94" s="237"/>
      <c r="B94" s="114"/>
      <c r="C94" s="187"/>
    </row>
    <row r="95" spans="1:3" ht="15.5">
      <c r="A95" s="237" t="str">
        <f>HYPERLINK("#TOCobxAsset_Finance", "14.Asset Finance")</f>
        <v>14.Asset Finance</v>
      </c>
      <c r="B95" s="114"/>
      <c r="C95" s="187"/>
    </row>
    <row r="96" spans="1:3" ht="15.5">
      <c r="A96" s="237"/>
      <c r="B96" s="114"/>
      <c r="C96" s="187"/>
    </row>
    <row r="97" spans="1:3" ht="15.5">
      <c r="A97" s="237" t="str">
        <f>HYPERLINK("#TOCobxVAT", "15.VAT")</f>
        <v>15.VAT</v>
      </c>
      <c r="B97" s="114"/>
      <c r="C97" s="187"/>
    </row>
    <row r="98" spans="1:3" ht="15.5">
      <c r="A98" s="237"/>
      <c r="B98" s="114"/>
      <c r="C98" s="187"/>
    </row>
    <row r="99" spans="1:3" ht="15.5">
      <c r="A99" s="237" t="str">
        <f>HYPERLINK("#TOCobxCorporation_tax", "16.Corporation tax")</f>
        <v>16.Corporation tax</v>
      </c>
      <c r="B99" s="114"/>
      <c r="C99" s="187"/>
    </row>
    <row r="100" spans="1:3" ht="15.5">
      <c r="A100" s="237"/>
      <c r="B100" s="114" t="str">
        <f>HYPERLINK("#TOCobxCorporation_tax.Tax_losses", "16.1.Tax losses")</f>
        <v>16.1.Tax losses</v>
      </c>
      <c r="C100" s="187"/>
    </row>
    <row r="101" spans="1:3" ht="15.5">
      <c r="A101" s="237"/>
      <c r="B101" s="114" t="str">
        <f>HYPERLINK("#TOCobxCorporation_tax.Corporation_tax_creditor", "16.2.Corporation tax creditor")</f>
        <v>16.2.Corporation tax creditor</v>
      </c>
      <c r="C101" s="187"/>
    </row>
    <row r="102" spans="1:3" ht="15.5">
      <c r="A102" s="237"/>
      <c r="B102" s="114"/>
      <c r="C102" s="187"/>
    </row>
    <row r="103" spans="1:3" ht="15.5">
      <c r="A103" s="237" t="str">
        <f>HYPERLINK("#TOCobxEquity", "17.Equity")</f>
        <v>17.Equity</v>
      </c>
      <c r="B103" s="114"/>
      <c r="C103" s="187"/>
    </row>
    <row r="104" spans="1:3" ht="15.5">
      <c r="A104" s="237"/>
      <c r="B104" s="114"/>
      <c r="C104" s="187"/>
    </row>
    <row r="105" spans="1:3" ht="15.5">
      <c r="A105" s="237" t="str">
        <f>HYPERLINK("#TOCobxModel_Checks_and_Alerts", "18.Model Checks and Alerts")</f>
        <v>18.Model Checks and Alerts</v>
      </c>
      <c r="B105" s="114"/>
      <c r="C105" s="187"/>
    </row>
    <row r="106" spans="1:3" ht="15.5">
      <c r="A106" s="237"/>
      <c r="B106" s="114" t="str">
        <f>HYPERLINK("#TOCobxModel_Checks_and_Alerts.Model_Checks", "18.1.Model Checks")</f>
        <v>18.1.Model Checks</v>
      </c>
      <c r="C106" s="187"/>
    </row>
    <row r="107" spans="1:3" ht="15.5">
      <c r="A107" s="237"/>
      <c r="B107" s="114"/>
      <c r="C107" s="187"/>
    </row>
    <row r="108" spans="1:3" ht="15.5">
      <c r="A108" s="237"/>
      <c r="B108" s="114"/>
      <c r="C108" s="187"/>
    </row>
    <row r="109" spans="1:3" ht="15.5">
      <c r="A109" s="237"/>
      <c r="B109" s="114"/>
      <c r="C109" s="187"/>
    </row>
    <row r="110" spans="1:3" ht="15.5">
      <c r="A110" s="237"/>
      <c r="B110" s="114"/>
      <c r="C110" s="187"/>
    </row>
    <row r="111" spans="1:3" ht="15.5">
      <c r="A111" s="237"/>
      <c r="B111" s="114"/>
      <c r="C111" s="187"/>
    </row>
    <row r="112" spans="1:3" ht="15.5">
      <c r="A112" s="237"/>
      <c r="B112" s="114"/>
      <c r="C112" s="187"/>
    </row>
    <row r="113" spans="1:3" ht="15.5">
      <c r="A113" s="237"/>
      <c r="B113" s="114"/>
      <c r="C113" s="187"/>
    </row>
    <row r="114" spans="1:3" ht="15.5">
      <c r="A114" s="237"/>
      <c r="B114" s="114"/>
      <c r="C114" s="187"/>
    </row>
    <row r="115" spans="1:3" ht="15.5">
      <c r="A115" s="237"/>
      <c r="B115" s="114"/>
      <c r="C115" s="187"/>
    </row>
    <row r="116" spans="1:3" ht="15.5">
      <c r="A116" s="237"/>
      <c r="B116" s="114"/>
      <c r="C116" s="187"/>
    </row>
    <row r="117" spans="1:3" ht="15.5">
      <c r="A117" s="237"/>
      <c r="B117" s="114"/>
      <c r="C117" s="187"/>
    </row>
    <row r="118" spans="1:3" ht="15.5">
      <c r="A118" s="237"/>
      <c r="B118" s="114"/>
      <c r="C118" s="187"/>
    </row>
    <row r="119" spans="1:3" ht="15.5">
      <c r="A119" s="237"/>
      <c r="B119" s="114"/>
      <c r="C119" s="187"/>
    </row>
    <row r="120" spans="1:3" ht="15.5">
      <c r="A120" s="237"/>
      <c r="B120" s="114"/>
      <c r="C120" s="187"/>
    </row>
    <row r="121" spans="1:3" ht="15.5">
      <c r="A121" s="237"/>
      <c r="B121" s="114"/>
      <c r="C121" s="187"/>
    </row>
    <row r="122" spans="1:3" ht="15.5">
      <c r="A122" s="237"/>
      <c r="B122" s="114"/>
      <c r="C122" s="187"/>
    </row>
    <row r="123" spans="1:3" ht="15.5">
      <c r="A123" s="237"/>
      <c r="B123" s="114"/>
      <c r="C123" s="187"/>
    </row>
    <row r="124" spans="1:3" ht="15.5">
      <c r="A124" s="237"/>
      <c r="B124" s="114"/>
      <c r="C124" s="187"/>
    </row>
    <row r="125" spans="1:3" ht="15.5">
      <c r="A125" s="237"/>
      <c r="B125" s="114"/>
      <c r="C125" s="187"/>
    </row>
    <row r="126" spans="1:3" ht="15.5">
      <c r="A126" s="237"/>
      <c r="B126" s="114"/>
      <c r="C126" s="187"/>
    </row>
    <row r="127" spans="1:3" ht="15.5">
      <c r="A127" s="237"/>
      <c r="B127" s="114"/>
      <c r="C127" s="187"/>
    </row>
    <row r="128" spans="1:3" ht="15.5">
      <c r="A128" s="237"/>
      <c r="B128" s="114"/>
      <c r="C128" s="187"/>
    </row>
    <row r="129" spans="1:3" ht="15.5">
      <c r="A129" s="237"/>
      <c r="B129" s="114"/>
      <c r="C129" s="187"/>
    </row>
    <row r="130" spans="1:3" ht="15.5">
      <c r="A130" s="237"/>
      <c r="B130" s="114"/>
      <c r="C130" s="187"/>
    </row>
    <row r="131" spans="1:3" ht="15.5">
      <c r="A131" s="237"/>
      <c r="B131" s="114"/>
      <c r="C131" s="187"/>
    </row>
    <row r="132" spans="1:3" ht="15.5">
      <c r="A132" s="237"/>
      <c r="B132" s="114"/>
      <c r="C132" s="187"/>
    </row>
    <row r="133" spans="1:3" ht="15.5">
      <c r="A133" s="237"/>
      <c r="B133" s="114"/>
      <c r="C133" s="187"/>
    </row>
    <row r="134" spans="1:3" ht="15.5">
      <c r="A134" s="237"/>
      <c r="B134" s="114"/>
      <c r="C134" s="187"/>
    </row>
    <row r="135" spans="1:3" ht="15.5">
      <c r="A135" s="237"/>
      <c r="B135" s="114"/>
      <c r="C135" s="187"/>
    </row>
    <row r="136" spans="1:3" ht="15.5">
      <c r="A136" s="237"/>
      <c r="B136" s="114"/>
      <c r="C136" s="187"/>
    </row>
    <row r="137" spans="1:3" ht="15.5">
      <c r="A137" s="237"/>
      <c r="B137" s="114"/>
      <c r="C137" s="114"/>
    </row>
    <row r="138" spans="1:3" ht="15.5">
      <c r="A138" s="237"/>
      <c r="B138" s="114"/>
      <c r="C138" s="114"/>
    </row>
  </sheetData>
  <pageMargins left="0.7" right="0.7" top="0.75" bottom="0.75" header="0.3" footer="0.3"/>
  <pageSetup orientation="portrait"/>
  <customProperties>
    <customPr name="MMSheetType" r:id="rId1"/>
  </customPropertie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FFFF99"/>
    <outlinePr summaryBelow="0" summaryRight="0"/>
  </sheetPr>
  <dimension ref="A1:W103"/>
  <sheetViews>
    <sheetView showGridLines="0" defaultGridColor="0" colorId="22" zoomScale="80" workbookViewId="0">
      <pane xSplit="10" ySplit="9" topLeftCell="K10" activePane="bottomRight" state="frozen"/>
      <selection pane="topRight" activeCell="K1" sqref="K1"/>
      <selection pane="bottomLeft" activeCell="A10" sqref="A10"/>
      <selection pane="bottomRight" activeCell="D1" sqref="D1:D1048576"/>
    </sheetView>
  </sheetViews>
  <sheetFormatPr defaultColWidth="0" defaultRowHeight="14.5" outlineLevelRow="1"/>
  <cols>
    <col min="1" max="1" width="1.77734375" style="248" customWidth="1"/>
    <col min="2" max="3" width="1.77734375" style="195" customWidth="1"/>
    <col min="4" max="4" width="1.77734375" style="246" customWidth="1"/>
    <col min="5" max="5" width="72.33203125" style="195" bestFit="1" customWidth="1"/>
    <col min="6" max="6" width="19.33203125" style="195" customWidth="1"/>
    <col min="7" max="8" width="47.33203125" style="94" customWidth="1"/>
    <col min="9" max="9" width="5.109375" style="211" customWidth="1"/>
    <col min="10" max="10" width="1.44140625" style="68" customWidth="1"/>
    <col min="11" max="13" width="19.33203125" style="94" customWidth="1"/>
    <col min="14" max="14" width="1.44140625" style="68" customWidth="1"/>
    <col min="15" max="18" width="14.77734375" style="94" bestFit="1" customWidth="1"/>
    <col min="19" max="24" width="11.44140625" style="94" hidden="1" customWidth="1"/>
    <col min="25" max="16384" width="11.44140625" style="94" hidden="1"/>
  </cols>
  <sheetData>
    <row r="1" spans="1:23" ht="25">
      <c r="A1" s="46" t="str">
        <f ca="1">RIGHT(CELL("filename", A1), LEN(CELL("filename", A1)) - SEARCH("]", CELL("filename", A1)))</f>
        <v>InpC</v>
      </c>
      <c r="B1" s="107"/>
      <c r="C1" s="137"/>
      <c r="D1" s="146"/>
      <c r="E1" s="96"/>
      <c r="F1" s="53" t="str">
        <f>HYPERLINK("#Contents!A1","Go to contents")</f>
        <v>Go to contents</v>
      </c>
      <c r="G1" s="96"/>
      <c r="H1" s="96"/>
      <c r="I1" s="96"/>
      <c r="J1" s="135"/>
      <c r="K1" s="96"/>
      <c r="L1" s="96"/>
      <c r="M1" s="96"/>
      <c r="N1" s="135"/>
    </row>
    <row r="2" spans="1:23" ht="36.75" customHeight="1">
      <c r="A2" s="6"/>
      <c r="B2" s="6"/>
      <c r="C2" s="213"/>
      <c r="D2" s="279"/>
      <c r="E2" s="131"/>
      <c r="F2" s="131"/>
      <c r="G2" s="131"/>
      <c r="H2" s="131"/>
      <c r="I2" s="107"/>
      <c r="J2" s="166"/>
      <c r="K2" s="138" t="str">
        <f>IF(K3 = $F3, "q", "")</f>
        <v>q</v>
      </c>
      <c r="L2" s="138" t="str">
        <f>IF(L3 = $F3, "q", "")</f>
        <v/>
      </c>
      <c r="M2" s="138" t="str">
        <f>IF(M3 = $F3, "q", "")</f>
        <v/>
      </c>
      <c r="N2" s="166"/>
    </row>
    <row r="3" spans="1:23" ht="14.25" customHeight="1">
      <c r="A3" s="107"/>
      <c r="B3" s="107"/>
      <c r="C3" s="137"/>
      <c r="D3" s="146"/>
      <c r="E3" s="6"/>
      <c r="F3" s="287" t="str">
        <f>INDEX(J3:S3,MATCH(F4,J4:S4,0))</f>
        <v>Base case 1</v>
      </c>
      <c r="G3" s="218"/>
      <c r="H3" s="6"/>
      <c r="I3" s="96"/>
      <c r="J3" s="186"/>
      <c r="K3" s="112" t="s">
        <v>230</v>
      </c>
      <c r="L3" s="112" t="s">
        <v>311</v>
      </c>
      <c r="M3" s="112" t="s">
        <v>69</v>
      </c>
      <c r="N3" s="186"/>
      <c r="O3" s="112" t="s">
        <v>310</v>
      </c>
      <c r="P3" s="112" t="s">
        <v>42</v>
      </c>
      <c r="Q3" s="112" t="s">
        <v>143</v>
      </c>
      <c r="R3" s="112" t="s">
        <v>231</v>
      </c>
    </row>
    <row r="4" spans="1:23">
      <c r="A4" s="196"/>
      <c r="B4" s="196"/>
      <c r="C4" s="291"/>
      <c r="D4" s="236"/>
      <c r="E4" s="15" t="s">
        <v>121</v>
      </c>
      <c r="F4" s="261">
        <v>1</v>
      </c>
      <c r="G4" s="15"/>
      <c r="H4" s="15"/>
      <c r="I4" s="269">
        <f>MATCH(F4, $J$4:$S$4, 0)</f>
        <v>2</v>
      </c>
      <c r="J4" s="116"/>
      <c r="K4" s="104">
        <v>1</v>
      </c>
      <c r="L4" s="104">
        <v>2</v>
      </c>
      <c r="M4" s="104">
        <v>3</v>
      </c>
      <c r="N4" s="116"/>
      <c r="O4" s="133">
        <v>4</v>
      </c>
      <c r="P4" s="133">
        <v>5</v>
      </c>
      <c r="Q4" s="133">
        <v>6</v>
      </c>
      <c r="R4" s="133">
        <v>7</v>
      </c>
    </row>
    <row r="5" spans="1:23">
      <c r="A5" s="196"/>
      <c r="B5" s="196"/>
      <c r="C5" s="291"/>
      <c r="D5" s="236"/>
      <c r="E5" s="15" t="s">
        <v>142</v>
      </c>
      <c r="F5" s="209">
        <v>1</v>
      </c>
      <c r="G5" s="15"/>
      <c r="H5" s="15"/>
      <c r="I5" s="269">
        <f>MATCH(F5, $J$4:$S$4, 0)</f>
        <v>2</v>
      </c>
      <c r="J5" s="116"/>
      <c r="K5" s="15"/>
      <c r="L5" s="15"/>
      <c r="M5" s="15"/>
      <c r="N5" s="116"/>
      <c r="O5" s="15"/>
      <c r="P5" s="15"/>
      <c r="Q5" s="15"/>
      <c r="R5" s="15"/>
    </row>
    <row r="6" spans="1:23">
      <c r="A6" s="196"/>
      <c r="B6" s="196"/>
      <c r="C6" s="291"/>
      <c r="D6" s="236"/>
      <c r="E6" s="15" t="s">
        <v>159</v>
      </c>
      <c r="F6" s="255">
        <f>INDEX(J6:S6,MATCH(F4,J4:S4,0))</f>
        <v>1</v>
      </c>
      <c r="G6" s="15"/>
      <c r="H6" s="15"/>
      <c r="I6" s="269">
        <f>MATCH(F6, $J$4:$S$4, 0)</f>
        <v>2</v>
      </c>
      <c r="J6" s="116"/>
      <c r="K6" s="104">
        <v>1</v>
      </c>
      <c r="L6" s="104">
        <v>2</v>
      </c>
      <c r="M6" s="104">
        <v>3</v>
      </c>
      <c r="N6" s="116"/>
      <c r="O6" s="104">
        <v>1</v>
      </c>
      <c r="P6" s="104">
        <v>1</v>
      </c>
      <c r="Q6" s="104">
        <v>2</v>
      </c>
      <c r="R6" s="104">
        <v>2</v>
      </c>
    </row>
    <row r="7" spans="1:23">
      <c r="A7" s="107"/>
      <c r="B7" s="107"/>
      <c r="C7" s="137"/>
      <c r="D7" s="146"/>
      <c r="E7" s="15" t="s">
        <v>68</v>
      </c>
      <c r="F7" s="266">
        <f>COUNTIF( $I$13:$I$103, "tu" )</f>
        <v>0</v>
      </c>
      <c r="G7" s="15"/>
      <c r="H7" s="15"/>
      <c r="J7" s="116"/>
      <c r="K7" s="144" t="str">
        <f>IF(K6 = $F$5, "Base case", "")</f>
        <v>Base case</v>
      </c>
      <c r="L7" s="144" t="str">
        <f>IF(L6 = $F$5, "Base case", "")</f>
        <v/>
      </c>
      <c r="M7" s="144" t="str">
        <f>IF(M6 = $F$5, "Base case", "")</f>
        <v/>
      </c>
      <c r="N7" s="116"/>
      <c r="O7" s="15"/>
      <c r="P7" s="15"/>
      <c r="Q7" s="15"/>
      <c r="R7" s="15"/>
    </row>
    <row r="8" spans="1:23">
      <c r="A8" s="107"/>
      <c r="B8" s="107"/>
      <c r="C8" s="137"/>
      <c r="D8" s="146"/>
      <c r="E8" s="94"/>
      <c r="F8" s="94"/>
      <c r="I8" s="277"/>
      <c r="J8" s="135"/>
      <c r="K8" s="96"/>
      <c r="L8" s="96"/>
      <c r="M8" s="96"/>
      <c r="N8" s="135"/>
    </row>
    <row r="9" spans="1:23">
      <c r="A9" s="107"/>
      <c r="B9" s="107"/>
      <c r="C9" s="137"/>
      <c r="D9" s="146"/>
      <c r="E9" s="96"/>
      <c r="F9" s="107" t="s">
        <v>254</v>
      </c>
      <c r="G9" s="107" t="s">
        <v>228</v>
      </c>
      <c r="H9" s="107" t="s">
        <v>94</v>
      </c>
      <c r="I9" s="98"/>
      <c r="J9" s="135"/>
      <c r="K9" s="96"/>
      <c r="L9" s="96"/>
      <c r="M9" s="96"/>
      <c r="N9" s="135"/>
    </row>
    <row r="10" spans="1:23">
      <c r="A10" s="107"/>
      <c r="B10" s="107"/>
      <c r="C10" s="137"/>
      <c r="D10" s="146"/>
      <c r="E10" s="96"/>
      <c r="F10" s="107"/>
      <c r="G10" s="107"/>
      <c r="H10" s="107"/>
      <c r="I10" s="98"/>
      <c r="J10" s="135"/>
      <c r="K10" s="96"/>
      <c r="L10" s="96"/>
      <c r="M10" s="96"/>
      <c r="N10" s="135"/>
    </row>
    <row r="11" spans="1:23">
      <c r="A11" s="107"/>
      <c r="B11" s="107"/>
      <c r="C11" s="137"/>
      <c r="D11" s="146"/>
      <c r="E11" s="96"/>
      <c r="F11" s="107"/>
      <c r="G11" s="107"/>
      <c r="H11" s="107"/>
      <c r="I11" s="98"/>
      <c r="J11" s="135"/>
      <c r="K11" s="96"/>
      <c r="L11" s="96"/>
      <c r="M11" s="96"/>
      <c r="N11" s="135"/>
    </row>
    <row r="12" spans="1:23">
      <c r="A12" s="107"/>
      <c r="B12" s="107"/>
      <c r="C12" s="137"/>
      <c r="D12" s="146"/>
      <c r="E12" s="96"/>
      <c r="F12" s="107"/>
      <c r="G12" s="107"/>
      <c r="H12" s="107"/>
      <c r="I12" s="98"/>
      <c r="J12" s="135"/>
      <c r="K12" s="96"/>
      <c r="L12" s="96"/>
      <c r="M12" s="96"/>
      <c r="N12" s="135"/>
    </row>
    <row r="13" spans="1:23">
      <c r="A13" s="107" t="s">
        <v>333</v>
      </c>
      <c r="B13" s="107"/>
      <c r="C13" s="137"/>
      <c r="D13" s="146"/>
      <c r="E13" s="96"/>
      <c r="F13" s="96"/>
      <c r="G13" s="96"/>
      <c r="H13" s="96"/>
      <c r="I13" s="98" t="str">
        <f t="shared" ref="I13:I22" si="0">IF( INDEX(J13:S13, I$5) = "", IF( INDEX(J13:S13, I$4) = F13, "vw", "tu"), IF(INDEX(J13:S13, I$5) = F13, "vw", "tu"))</f>
        <v>vw</v>
      </c>
      <c r="J13" s="135"/>
      <c r="K13" s="96"/>
      <c r="L13" s="96"/>
      <c r="M13" s="96"/>
      <c r="N13" s="135"/>
      <c r="O13" s="43"/>
      <c r="P13" s="43"/>
      <c r="Q13" s="43"/>
      <c r="R13" s="43"/>
    </row>
    <row r="14" spans="1:23">
      <c r="A14" s="107"/>
      <c r="B14" s="107"/>
      <c r="C14" s="137"/>
      <c r="D14" s="146"/>
      <c r="E14" s="139" t="s">
        <v>257</v>
      </c>
      <c r="F14" s="99">
        <f t="shared" ref="F14:F22" si="1">IF(INDEX(J14:X14,$I$4)="",INDEX(J14:X14,$I$6),INDEX(J14:X14,$I$4))</f>
        <v>0.9</v>
      </c>
      <c r="G14" s="139" t="s">
        <v>208</v>
      </c>
      <c r="H14" s="139"/>
      <c r="I14" s="98" t="str">
        <f t="shared" si="0"/>
        <v>vw</v>
      </c>
      <c r="J14" s="203"/>
      <c r="K14" s="31">
        <v>0.9</v>
      </c>
      <c r="L14" s="31">
        <v>0.9</v>
      </c>
      <c r="M14" s="31">
        <v>0.9</v>
      </c>
      <c r="N14" s="203"/>
      <c r="O14" s="31">
        <v>0.9</v>
      </c>
      <c r="P14" s="31">
        <v>0.9</v>
      </c>
      <c r="Q14" s="31">
        <v>0.9</v>
      </c>
      <c r="R14" s="31">
        <v>0.9</v>
      </c>
      <c r="T14" s="43"/>
      <c r="U14" s="43"/>
      <c r="V14" s="43"/>
      <c r="W14" s="43"/>
    </row>
    <row r="15" spans="1:23">
      <c r="E15" s="66" t="s">
        <v>185</v>
      </c>
      <c r="F15" s="95">
        <f t="shared" si="1"/>
        <v>500</v>
      </c>
      <c r="G15" s="66" t="s">
        <v>123</v>
      </c>
      <c r="I15" s="98" t="str">
        <f t="shared" si="0"/>
        <v>vw</v>
      </c>
      <c r="K15" s="16">
        <v>500</v>
      </c>
      <c r="L15" s="16">
        <v>500</v>
      </c>
      <c r="M15" s="16"/>
      <c r="O15" s="16"/>
      <c r="P15" s="16"/>
      <c r="Q15" s="16"/>
      <c r="R15" s="16"/>
      <c r="T15" s="43"/>
      <c r="U15" s="43"/>
      <c r="V15" s="43"/>
      <c r="W15" s="43"/>
    </row>
    <row r="16" spans="1:23">
      <c r="E16" s="78" t="s">
        <v>70</v>
      </c>
      <c r="F16" s="99">
        <f t="shared" si="1"/>
        <v>1</v>
      </c>
      <c r="G16" s="78" t="s">
        <v>208</v>
      </c>
      <c r="H16" s="103"/>
      <c r="I16" s="98" t="str">
        <f t="shared" si="0"/>
        <v>vw</v>
      </c>
      <c r="J16" s="79"/>
      <c r="K16" s="31">
        <v>1</v>
      </c>
      <c r="L16" s="31">
        <v>1</v>
      </c>
      <c r="M16" s="31">
        <v>1</v>
      </c>
      <c r="N16" s="79"/>
      <c r="O16" s="31">
        <v>1</v>
      </c>
      <c r="P16" s="31">
        <v>1</v>
      </c>
      <c r="Q16" s="31">
        <v>1</v>
      </c>
      <c r="R16" s="31">
        <v>1</v>
      </c>
      <c r="T16" s="43"/>
      <c r="U16" s="43"/>
      <c r="V16" s="43"/>
      <c r="W16" s="43"/>
    </row>
    <row r="17" spans="1:23">
      <c r="E17" s="66" t="s">
        <v>209</v>
      </c>
      <c r="F17" s="95">
        <f t="shared" si="1"/>
        <v>1</v>
      </c>
      <c r="G17" s="66"/>
      <c r="I17" s="98" t="str">
        <f t="shared" si="0"/>
        <v>vw</v>
      </c>
      <c r="K17" s="16">
        <v>1</v>
      </c>
      <c r="L17" s="16">
        <v>1</v>
      </c>
      <c r="M17" s="16">
        <v>1</v>
      </c>
      <c r="O17" s="16">
        <v>1</v>
      </c>
      <c r="P17" s="16">
        <v>1</v>
      </c>
      <c r="Q17" s="16">
        <v>1</v>
      </c>
      <c r="R17" s="16">
        <v>1</v>
      </c>
      <c r="T17" s="43"/>
      <c r="U17" s="43"/>
      <c r="V17" s="43"/>
      <c r="W17" s="43"/>
    </row>
    <row r="18" spans="1:23">
      <c r="E18" s="66" t="s">
        <v>186</v>
      </c>
      <c r="F18" s="95">
        <f t="shared" si="1"/>
        <v>0</v>
      </c>
      <c r="G18" s="66" t="s">
        <v>123</v>
      </c>
      <c r="I18" s="98" t="str">
        <f t="shared" si="0"/>
        <v>vw</v>
      </c>
      <c r="K18" s="16">
        <v>0</v>
      </c>
      <c r="L18" s="16">
        <v>0</v>
      </c>
      <c r="M18" s="16">
        <v>0</v>
      </c>
      <c r="O18" s="16">
        <v>0</v>
      </c>
      <c r="P18" s="16">
        <v>0</v>
      </c>
      <c r="Q18" s="16">
        <v>0</v>
      </c>
      <c r="R18" s="16">
        <v>0</v>
      </c>
      <c r="T18" s="43"/>
      <c r="U18" s="43"/>
      <c r="V18" s="43"/>
      <c r="W18" s="43"/>
    </row>
    <row r="19" spans="1:23">
      <c r="E19" s="66" t="s">
        <v>313</v>
      </c>
      <c r="F19" s="95">
        <f t="shared" si="1"/>
        <v>2</v>
      </c>
      <c r="G19" s="66" t="s">
        <v>71</v>
      </c>
      <c r="I19" s="98" t="str">
        <f t="shared" si="0"/>
        <v>vw</v>
      </c>
      <c r="K19" s="16">
        <v>2</v>
      </c>
      <c r="L19" s="16"/>
      <c r="M19" s="16"/>
      <c r="O19" s="16"/>
      <c r="P19" s="16"/>
      <c r="Q19" s="16"/>
      <c r="R19" s="16"/>
      <c r="T19" s="43"/>
      <c r="U19" s="43"/>
      <c r="V19" s="43"/>
      <c r="W19" s="43"/>
    </row>
    <row r="20" spans="1:23">
      <c r="E20" s="66" t="s">
        <v>275</v>
      </c>
      <c r="F20" s="95">
        <f t="shared" si="1"/>
        <v>12</v>
      </c>
      <c r="G20" s="66" t="s">
        <v>258</v>
      </c>
      <c r="I20" s="98" t="str">
        <f t="shared" si="0"/>
        <v>vw</v>
      </c>
      <c r="K20" s="16">
        <v>12</v>
      </c>
      <c r="L20" s="16"/>
      <c r="M20" s="16"/>
      <c r="O20" s="16"/>
      <c r="P20" s="16"/>
      <c r="Q20" s="16"/>
      <c r="R20" s="16"/>
      <c r="T20" s="43"/>
      <c r="U20" s="43"/>
      <c r="V20" s="43"/>
      <c r="W20" s="43"/>
    </row>
    <row r="21" spans="1:23">
      <c r="E21" s="66" t="s">
        <v>276</v>
      </c>
      <c r="F21" s="95">
        <f t="shared" si="1"/>
        <v>24</v>
      </c>
      <c r="G21" s="66" t="s">
        <v>71</v>
      </c>
      <c r="I21" s="98" t="str">
        <f t="shared" si="0"/>
        <v>vw</v>
      </c>
      <c r="K21" s="16">
        <v>24</v>
      </c>
      <c r="L21" s="16"/>
      <c r="M21" s="16"/>
      <c r="O21" s="16"/>
      <c r="P21" s="16"/>
      <c r="Q21" s="16"/>
      <c r="R21" s="16"/>
      <c r="T21" s="43"/>
      <c r="U21" s="43"/>
      <c r="V21" s="43"/>
      <c r="W21" s="43"/>
    </row>
    <row r="22" spans="1:23">
      <c r="E22" s="66" t="s">
        <v>3</v>
      </c>
      <c r="F22" s="95">
        <f t="shared" si="1"/>
        <v>12</v>
      </c>
      <c r="G22" s="66" t="s">
        <v>71</v>
      </c>
      <c r="I22" s="98" t="str">
        <f t="shared" si="0"/>
        <v>vw</v>
      </c>
      <c r="K22" s="16">
        <v>12</v>
      </c>
      <c r="L22" s="16">
        <v>12</v>
      </c>
      <c r="M22" s="16">
        <v>12</v>
      </c>
      <c r="O22" s="16">
        <v>12</v>
      </c>
      <c r="P22" s="16">
        <v>12</v>
      </c>
      <c r="Q22" s="16">
        <v>12</v>
      </c>
      <c r="R22" s="16">
        <v>12</v>
      </c>
      <c r="T22" s="43"/>
      <c r="U22" s="43"/>
      <c r="V22" s="43"/>
      <c r="W22" s="43"/>
    </row>
    <row r="24" spans="1:23">
      <c r="A24" s="248" t="s">
        <v>161</v>
      </c>
    </row>
    <row r="25" spans="1:23">
      <c r="E25" s="66" t="s">
        <v>99</v>
      </c>
      <c r="F25" s="95">
        <f t="shared" ref="F25:F28" si="2">IF(INDEX(J25:X25,$I$4)="",INDEX(J25:X25,$I$6),INDEX(J25:X25,$I$4))</f>
        <v>45000</v>
      </c>
      <c r="G25" s="66" t="s">
        <v>258</v>
      </c>
      <c r="I25" s="98" t="str">
        <f>IF( INDEX(J25:S25, I$5) = "", IF( INDEX(J25:S25, I$4) = F25, "vw", "tu"), IF(INDEX(J25:S25, I$5) = F25, "vw", "tu"))</f>
        <v>vw</v>
      </c>
      <c r="K25" s="16">
        <v>45000</v>
      </c>
      <c r="L25" s="16">
        <v>25000</v>
      </c>
      <c r="M25" s="16">
        <v>25000</v>
      </c>
      <c r="O25" s="16">
        <v>25000</v>
      </c>
      <c r="P25" s="16">
        <v>25000</v>
      </c>
      <c r="Q25" s="16">
        <v>25000</v>
      </c>
      <c r="R25" s="16">
        <v>25000</v>
      </c>
      <c r="T25" s="43"/>
      <c r="U25" s="43"/>
      <c r="V25" s="43"/>
      <c r="W25" s="43"/>
    </row>
    <row r="26" spans="1:23">
      <c r="E26" s="78" t="s">
        <v>334</v>
      </c>
      <c r="F26" s="99">
        <f t="shared" si="2"/>
        <v>0.1</v>
      </c>
      <c r="G26" s="78" t="s">
        <v>208</v>
      </c>
      <c r="H26" s="103"/>
      <c r="I26" s="98" t="str">
        <f>IF( INDEX(J26:S26, I$5) = "", IF( INDEX(J26:S26, I$4) = F26, "vw", "tu"), IF(INDEX(J26:S26, I$5) = F26, "vw", "tu"))</f>
        <v>vw</v>
      </c>
      <c r="J26" s="79"/>
      <c r="K26" s="31">
        <v>0.1</v>
      </c>
      <c r="L26" s="31">
        <v>0.1</v>
      </c>
      <c r="M26" s="31">
        <v>0.1</v>
      </c>
      <c r="N26" s="79"/>
      <c r="O26" s="31">
        <v>0.1</v>
      </c>
      <c r="P26" s="31">
        <v>0.1</v>
      </c>
      <c r="Q26" s="31">
        <v>0.1</v>
      </c>
      <c r="R26" s="31">
        <v>0.1</v>
      </c>
      <c r="T26" s="43"/>
      <c r="U26" s="43"/>
      <c r="V26" s="43"/>
      <c r="W26" s="43"/>
    </row>
    <row r="27" spans="1:23">
      <c r="E27" s="66" t="s">
        <v>314</v>
      </c>
      <c r="F27" s="95">
        <f t="shared" si="2"/>
        <v>3</v>
      </c>
      <c r="G27" s="66" t="s">
        <v>71</v>
      </c>
      <c r="I27" s="98" t="str">
        <f>IF( INDEX(J27:S27, I$5) = "", IF( INDEX(J27:S27, I$4) = F27, "vw", "tu"), IF(INDEX(J27:S27, I$5) = F27, "vw", "tu"))</f>
        <v>vw</v>
      </c>
      <c r="K27" s="16">
        <v>3</v>
      </c>
      <c r="L27" s="16">
        <v>3</v>
      </c>
      <c r="M27" s="16">
        <v>3</v>
      </c>
      <c r="O27" s="16">
        <v>3</v>
      </c>
      <c r="P27" s="16">
        <v>3</v>
      </c>
      <c r="Q27" s="16">
        <v>3</v>
      </c>
      <c r="R27" s="16">
        <v>3</v>
      </c>
      <c r="T27" s="43"/>
      <c r="U27" s="43"/>
      <c r="V27" s="43"/>
      <c r="W27" s="43"/>
    </row>
    <row r="28" spans="1:23">
      <c r="E28" s="78" t="s">
        <v>315</v>
      </c>
      <c r="F28" s="99">
        <f t="shared" si="2"/>
        <v>0.05</v>
      </c>
      <c r="G28" s="78" t="s">
        <v>208</v>
      </c>
      <c r="H28" s="103"/>
      <c r="I28" s="98" t="str">
        <f>IF( INDEX(J28:S28, I$5) = "", IF( INDEX(J28:S28, I$4) = F28, "vw", "tu"), IF(INDEX(J28:S28, I$5) = F28, "vw", "tu"))</f>
        <v>vw</v>
      </c>
      <c r="J28" s="79"/>
      <c r="K28" s="31">
        <v>0.05</v>
      </c>
      <c r="L28" s="31">
        <v>0.05</v>
      </c>
      <c r="M28" s="31">
        <v>0.05</v>
      </c>
      <c r="N28" s="79"/>
      <c r="O28" s="31">
        <v>0.05</v>
      </c>
      <c r="P28" s="31">
        <v>0.05</v>
      </c>
      <c r="Q28" s="31">
        <v>0.05</v>
      </c>
      <c r="R28" s="31">
        <v>0.05</v>
      </c>
      <c r="T28" s="43"/>
      <c r="U28" s="43"/>
      <c r="V28" s="43"/>
      <c r="W28" s="43"/>
    </row>
    <row r="30" spans="1:23">
      <c r="A30" s="248" t="s">
        <v>26</v>
      </c>
    </row>
    <row r="31" spans="1:23">
      <c r="E31" s="66" t="s">
        <v>72</v>
      </c>
      <c r="F31" s="95">
        <f t="shared" ref="F31:F35" si="3">IF(INDEX(J31:X31,$I$4)="",INDEX(J31:X31,$I$6),INDEX(J31:X31,$I$4))</f>
        <v>1000</v>
      </c>
      <c r="G31" s="66" t="s">
        <v>123</v>
      </c>
      <c r="I31" s="98" t="str">
        <f>IF( INDEX(J31:S31, I$5) = "", IF( INDEX(J31:S31, I$4) = F31, "vw", "tu"), IF(INDEX(J31:S31, I$5) = F31, "vw", "tu"))</f>
        <v>vw</v>
      </c>
      <c r="K31" s="16">
        <v>1000</v>
      </c>
      <c r="L31" s="16">
        <v>1000</v>
      </c>
      <c r="M31" s="16">
        <v>1000</v>
      </c>
      <c r="O31" s="16">
        <v>1000</v>
      </c>
      <c r="P31" s="16">
        <v>1000</v>
      </c>
      <c r="Q31" s="16">
        <v>1000</v>
      </c>
      <c r="R31" s="16">
        <v>1000</v>
      </c>
      <c r="T31" s="43"/>
      <c r="U31" s="43"/>
      <c r="V31" s="43"/>
      <c r="W31" s="43"/>
    </row>
    <row r="32" spans="1:23">
      <c r="E32" s="78" t="s">
        <v>46</v>
      </c>
      <c r="F32" s="99">
        <f t="shared" si="3"/>
        <v>0.3</v>
      </c>
      <c r="G32" s="78" t="s">
        <v>208</v>
      </c>
      <c r="H32" s="103"/>
      <c r="I32" s="98" t="str">
        <f>IF( INDEX(J32:S32, I$5) = "", IF( INDEX(J32:S32, I$4) = F32, "vw", "tu"), IF(INDEX(J32:S32, I$5) = F32, "vw", "tu"))</f>
        <v>vw</v>
      </c>
      <c r="J32" s="79"/>
      <c r="K32" s="31">
        <v>0.3</v>
      </c>
      <c r="L32" s="31"/>
      <c r="M32" s="31"/>
      <c r="N32" s="79"/>
      <c r="O32" s="31"/>
      <c r="P32" s="31"/>
      <c r="Q32" s="31"/>
      <c r="R32" s="31"/>
      <c r="T32" s="43"/>
      <c r="U32" s="43"/>
      <c r="V32" s="43"/>
      <c r="W32" s="43"/>
    </row>
    <row r="33" spans="1:23">
      <c r="E33" s="66" t="s">
        <v>47</v>
      </c>
      <c r="F33" s="95">
        <f t="shared" si="3"/>
        <v>6</v>
      </c>
      <c r="G33" s="66" t="s">
        <v>71</v>
      </c>
      <c r="I33" s="98" t="str">
        <f>IF( INDEX(J33:S33, I$5) = "", IF( INDEX(J33:S33, I$4) = F33, "vw", "tu"), IF(INDEX(J33:S33, I$5) = F33, "vw", "tu"))</f>
        <v>vw</v>
      </c>
      <c r="K33" s="16">
        <v>6</v>
      </c>
      <c r="L33" s="16"/>
      <c r="M33" s="16"/>
      <c r="O33" s="16"/>
      <c r="P33" s="16"/>
      <c r="Q33" s="16"/>
      <c r="R33" s="16"/>
      <c r="T33" s="43"/>
      <c r="U33" s="43"/>
      <c r="V33" s="43"/>
      <c r="W33" s="43"/>
    </row>
    <row r="34" spans="1:23">
      <c r="E34" s="66" t="s">
        <v>210</v>
      </c>
      <c r="F34" s="95">
        <f t="shared" si="3"/>
        <v>35</v>
      </c>
      <c r="G34" s="66" t="s">
        <v>258</v>
      </c>
      <c r="I34" s="98" t="str">
        <f>IF( INDEX(J34:S34, I$5) = "", IF( INDEX(J34:S34, I$4) = F34, "vw", "tu"), IF(INDEX(J34:S34, I$5) = F34, "vw", "tu"))</f>
        <v>vw</v>
      </c>
      <c r="K34" s="16">
        <v>35</v>
      </c>
      <c r="L34" s="16"/>
      <c r="M34" s="16"/>
      <c r="O34" s="16"/>
      <c r="P34" s="16"/>
      <c r="Q34" s="16"/>
      <c r="R34" s="16"/>
      <c r="T34" s="43"/>
      <c r="U34" s="43"/>
      <c r="V34" s="43"/>
      <c r="W34" s="43"/>
    </row>
    <row r="35" spans="1:23">
      <c r="E35" s="66" t="s">
        <v>293</v>
      </c>
      <c r="F35" s="95">
        <f t="shared" si="3"/>
        <v>5000</v>
      </c>
      <c r="G35" s="66" t="s">
        <v>123</v>
      </c>
      <c r="I35" s="98" t="str">
        <f>IF( INDEX(J35:S35, I$5) = "", IF( INDEX(J35:S35, I$4) = F35, "vw", "tu"), IF(INDEX(J35:S35, I$5) = F35, "vw", "tu"))</f>
        <v>vw</v>
      </c>
      <c r="K35" s="16">
        <v>5000</v>
      </c>
      <c r="L35" s="16"/>
      <c r="M35" s="16"/>
      <c r="O35" s="16"/>
      <c r="P35" s="16"/>
      <c r="Q35" s="16"/>
      <c r="R35" s="16"/>
      <c r="T35" s="43"/>
      <c r="U35" s="43"/>
      <c r="V35" s="43"/>
      <c r="W35" s="43"/>
    </row>
    <row r="37" spans="1:23">
      <c r="A37" s="248" t="s">
        <v>211</v>
      </c>
    </row>
    <row r="38" spans="1:23">
      <c r="E38" s="66" t="s">
        <v>233</v>
      </c>
      <c r="F38" s="95">
        <f t="shared" ref="F38:F42" si="4">IF(INDEX(J38:X38,$I$4)="",INDEX(J38:X38,$I$6),INDEX(J38:X38,$I$4))</f>
        <v>0</v>
      </c>
      <c r="G38" s="66" t="s">
        <v>123</v>
      </c>
      <c r="I38" s="98" t="str">
        <f>IF( INDEX(J38:S38, I$5) = "", IF( INDEX(J38:S38, I$4) = F38, "vw", "tu"), IF(INDEX(J38:S38, I$5) = F38, "vw", "tu"))</f>
        <v>vw</v>
      </c>
      <c r="K38" s="16">
        <v>0</v>
      </c>
      <c r="L38" s="16">
        <v>0</v>
      </c>
      <c r="M38" s="16">
        <v>0</v>
      </c>
      <c r="O38" s="16">
        <v>0</v>
      </c>
      <c r="P38" s="16">
        <v>0</v>
      </c>
      <c r="Q38" s="16">
        <v>0</v>
      </c>
      <c r="R38" s="16">
        <v>0</v>
      </c>
      <c r="T38" s="43"/>
      <c r="U38" s="43"/>
      <c r="V38" s="43"/>
      <c r="W38" s="43"/>
    </row>
    <row r="39" spans="1:23">
      <c r="E39" s="66" t="s">
        <v>162</v>
      </c>
      <c r="F39" s="95">
        <f t="shared" si="4"/>
        <v>24</v>
      </c>
      <c r="G39" s="66" t="s">
        <v>71</v>
      </c>
      <c r="I39" s="98" t="str">
        <f>IF( INDEX(J39:S39, I$5) = "", IF( INDEX(J39:S39, I$4) = F39, "vw", "tu"), IF(INDEX(J39:S39, I$5) = F39, "vw", "tu"))</f>
        <v>vw</v>
      </c>
      <c r="K39" s="16">
        <v>24</v>
      </c>
      <c r="L39" s="16"/>
      <c r="M39" s="16"/>
      <c r="O39" s="16"/>
      <c r="P39" s="16"/>
      <c r="Q39" s="16"/>
      <c r="R39" s="16"/>
      <c r="T39" s="43"/>
      <c r="U39" s="43"/>
      <c r="V39" s="43"/>
      <c r="W39" s="43"/>
    </row>
    <row r="40" spans="1:23">
      <c r="E40" s="66" t="s">
        <v>335</v>
      </c>
      <c r="F40" s="95">
        <f t="shared" si="4"/>
        <v>5000</v>
      </c>
      <c r="G40" s="66" t="s">
        <v>123</v>
      </c>
      <c r="I40" s="98" t="str">
        <f>IF( INDEX(J40:S40, I$5) = "", IF( INDEX(J40:S40, I$4) = F40, "vw", "tu"), IF(INDEX(J40:S40, I$5) = F40, "vw", "tu"))</f>
        <v>vw</v>
      </c>
      <c r="K40" s="16">
        <v>5000</v>
      </c>
      <c r="L40" s="16"/>
      <c r="M40" s="16"/>
      <c r="O40" s="16"/>
      <c r="P40" s="16"/>
      <c r="Q40" s="16"/>
      <c r="R40" s="16"/>
      <c r="T40" s="43"/>
      <c r="U40" s="43"/>
      <c r="V40" s="43"/>
      <c r="W40" s="43"/>
    </row>
    <row r="41" spans="1:23">
      <c r="E41" s="66" t="s">
        <v>294</v>
      </c>
      <c r="F41" s="95">
        <f t="shared" si="4"/>
        <v>1000</v>
      </c>
      <c r="G41" s="66" t="s">
        <v>123</v>
      </c>
      <c r="I41" s="98" t="str">
        <f>IF( INDEX(J41:S41, I$5) = "", IF( INDEX(J41:S41, I$4) = F41, "vw", "tu"), IF(INDEX(J41:S41, I$5) = F41, "vw", "tu"))</f>
        <v>vw</v>
      </c>
      <c r="K41" s="16">
        <v>1000</v>
      </c>
      <c r="L41" s="16"/>
      <c r="M41" s="16"/>
      <c r="O41" s="16"/>
      <c r="P41" s="16"/>
      <c r="Q41" s="16"/>
      <c r="R41" s="16"/>
      <c r="T41" s="43"/>
      <c r="U41" s="43"/>
      <c r="V41" s="43"/>
      <c r="W41" s="43"/>
    </row>
    <row r="42" spans="1:23">
      <c r="E42" s="66" t="s">
        <v>163</v>
      </c>
      <c r="F42" s="95">
        <f t="shared" si="4"/>
        <v>1500</v>
      </c>
      <c r="G42" s="66" t="s">
        <v>123</v>
      </c>
      <c r="I42" s="98" t="str">
        <f>IF( INDEX(J42:S42, I$5) = "", IF( INDEX(J42:S42, I$4) = F42, "vw", "tu"), IF(INDEX(J42:S42, I$5) = F42, "vw", "tu"))</f>
        <v>vw</v>
      </c>
      <c r="K42" s="16">
        <v>1500</v>
      </c>
      <c r="L42" s="16"/>
      <c r="M42" s="16"/>
      <c r="O42" s="16"/>
      <c r="P42" s="16"/>
      <c r="Q42" s="16"/>
      <c r="R42" s="16"/>
      <c r="T42" s="43"/>
      <c r="U42" s="43"/>
      <c r="V42" s="43"/>
      <c r="W42" s="43"/>
    </row>
    <row r="44" spans="1:23">
      <c r="A44" s="248" t="s">
        <v>100</v>
      </c>
    </row>
    <row r="45" spans="1:23">
      <c r="E45" s="66" t="s">
        <v>212</v>
      </c>
      <c r="F45" s="95">
        <f t="shared" ref="F45:F53" si="5">IF(INDEX(J45:X45,$I$4)="",INDEX(J45:X45,$I$6),INDEX(J45:X45,$I$4))</f>
        <v>0</v>
      </c>
      <c r="G45" s="66" t="s">
        <v>258</v>
      </c>
      <c r="I45" s="98" t="str">
        <f t="shared" ref="I45:I53" si="6">IF( INDEX(J45:S45, I$5) = "", IF( INDEX(J45:S45, I$4) = F45, "vw", "tu"), IF(INDEX(J45:S45, I$5) = F45, "vw", "tu"))</f>
        <v>vw</v>
      </c>
      <c r="K45" s="16">
        <v>0</v>
      </c>
      <c r="L45" s="16">
        <v>0</v>
      </c>
      <c r="M45" s="16">
        <v>0</v>
      </c>
      <c r="O45" s="16">
        <v>0</v>
      </c>
      <c r="P45" s="16">
        <v>0</v>
      </c>
      <c r="Q45" s="16">
        <v>0</v>
      </c>
      <c r="R45" s="16">
        <v>0</v>
      </c>
      <c r="T45" s="43"/>
      <c r="U45" s="43"/>
      <c r="V45" s="43"/>
      <c r="W45" s="43"/>
    </row>
    <row r="46" spans="1:23">
      <c r="E46" s="66" t="s">
        <v>4</v>
      </c>
      <c r="F46" s="95">
        <f t="shared" si="5"/>
        <v>0</v>
      </c>
      <c r="G46" s="66" t="s">
        <v>258</v>
      </c>
      <c r="I46" s="98" t="str">
        <f t="shared" si="6"/>
        <v>vw</v>
      </c>
      <c r="K46" s="16">
        <v>0</v>
      </c>
      <c r="L46" s="16">
        <v>0</v>
      </c>
      <c r="M46" s="16">
        <v>0</v>
      </c>
      <c r="O46" s="16">
        <v>0</v>
      </c>
      <c r="P46" s="16">
        <v>0</v>
      </c>
      <c r="Q46" s="16">
        <v>0</v>
      </c>
      <c r="R46" s="16">
        <v>0</v>
      </c>
      <c r="T46" s="43"/>
      <c r="U46" s="43"/>
      <c r="V46" s="43"/>
      <c r="W46" s="43"/>
    </row>
    <row r="47" spans="1:23">
      <c r="E47" s="66" t="s">
        <v>336</v>
      </c>
      <c r="F47" s="95">
        <f t="shared" si="5"/>
        <v>0</v>
      </c>
      <c r="G47" s="66" t="s">
        <v>258</v>
      </c>
      <c r="I47" s="98" t="str">
        <f t="shared" si="6"/>
        <v>vw</v>
      </c>
      <c r="K47" s="16">
        <v>0</v>
      </c>
      <c r="L47" s="16">
        <v>0</v>
      </c>
      <c r="M47" s="16">
        <v>0</v>
      </c>
      <c r="O47" s="16">
        <v>0</v>
      </c>
      <c r="P47" s="16">
        <v>0</v>
      </c>
      <c r="Q47" s="16">
        <v>0</v>
      </c>
      <c r="R47" s="16">
        <v>0</v>
      </c>
      <c r="T47" s="43"/>
      <c r="U47" s="43"/>
      <c r="V47" s="43"/>
      <c r="W47" s="43"/>
    </row>
    <row r="48" spans="1:23">
      <c r="E48" s="66" t="s">
        <v>164</v>
      </c>
      <c r="F48" s="95">
        <f t="shared" si="5"/>
        <v>0</v>
      </c>
      <c r="G48" s="66" t="s">
        <v>258</v>
      </c>
      <c r="I48" s="98" t="str">
        <f t="shared" si="6"/>
        <v>vw</v>
      </c>
      <c r="K48" s="16"/>
      <c r="L48" s="16"/>
      <c r="M48" s="16"/>
      <c r="O48" s="16"/>
      <c r="P48" s="16"/>
      <c r="Q48" s="16"/>
      <c r="R48" s="16"/>
      <c r="T48" s="43"/>
      <c r="U48" s="43"/>
      <c r="V48" s="43"/>
      <c r="W48" s="43"/>
    </row>
    <row r="49" spans="1:23">
      <c r="E49" s="66" t="s">
        <v>187</v>
      </c>
      <c r="F49" s="95">
        <f t="shared" si="5"/>
        <v>0</v>
      </c>
      <c r="G49" s="66" t="s">
        <v>258</v>
      </c>
      <c r="I49" s="98" t="str">
        <f t="shared" si="6"/>
        <v>vw</v>
      </c>
      <c r="K49" s="16">
        <v>0</v>
      </c>
      <c r="L49" s="16">
        <v>0</v>
      </c>
      <c r="M49" s="16">
        <v>0</v>
      </c>
      <c r="O49" s="16">
        <v>0</v>
      </c>
      <c r="P49" s="16">
        <v>0</v>
      </c>
      <c r="Q49" s="16">
        <v>0</v>
      </c>
      <c r="R49" s="16">
        <v>0</v>
      </c>
      <c r="T49" s="43"/>
      <c r="U49" s="43"/>
      <c r="V49" s="43"/>
      <c r="W49" s="43"/>
    </row>
    <row r="50" spans="1:23">
      <c r="E50" s="66" t="s">
        <v>5</v>
      </c>
      <c r="F50" s="95">
        <f t="shared" si="5"/>
        <v>0</v>
      </c>
      <c r="G50" s="66" t="s">
        <v>258</v>
      </c>
      <c r="I50" s="98" t="str">
        <f t="shared" si="6"/>
        <v>vw</v>
      </c>
      <c r="K50" s="16">
        <v>0</v>
      </c>
      <c r="L50" s="16">
        <v>0</v>
      </c>
      <c r="M50" s="16">
        <v>0</v>
      </c>
      <c r="O50" s="16">
        <v>0</v>
      </c>
      <c r="P50" s="16">
        <v>0</v>
      </c>
      <c r="Q50" s="16">
        <v>0</v>
      </c>
      <c r="R50" s="16">
        <v>0</v>
      </c>
      <c r="T50" s="43"/>
      <c r="U50" s="43"/>
      <c r="V50" s="43"/>
      <c r="W50" s="43"/>
    </row>
    <row r="51" spans="1:23">
      <c r="E51" s="66" t="s">
        <v>124</v>
      </c>
      <c r="F51" s="95">
        <f t="shared" si="5"/>
        <v>0</v>
      </c>
      <c r="G51" s="66" t="s">
        <v>258</v>
      </c>
      <c r="I51" s="98" t="str">
        <f t="shared" si="6"/>
        <v>vw</v>
      </c>
      <c r="K51" s="16">
        <v>0</v>
      </c>
      <c r="L51" s="16">
        <v>0</v>
      </c>
      <c r="M51" s="16">
        <v>0</v>
      </c>
      <c r="O51" s="16">
        <v>0</v>
      </c>
      <c r="P51" s="16">
        <v>0</v>
      </c>
      <c r="Q51" s="16">
        <v>0</v>
      </c>
      <c r="R51" s="16">
        <v>0</v>
      </c>
      <c r="T51" s="43"/>
      <c r="U51" s="43"/>
      <c r="V51" s="43"/>
      <c r="W51" s="43"/>
    </row>
    <row r="52" spans="1:23">
      <c r="E52" s="66" t="s">
        <v>234</v>
      </c>
      <c r="F52" s="95">
        <f t="shared" si="5"/>
        <v>0</v>
      </c>
      <c r="G52" s="66" t="s">
        <v>258</v>
      </c>
      <c r="I52" s="98" t="str">
        <f t="shared" si="6"/>
        <v>vw</v>
      </c>
      <c r="K52" s="16">
        <v>0</v>
      </c>
      <c r="L52" s="16">
        <v>0</v>
      </c>
      <c r="M52" s="16">
        <v>0</v>
      </c>
      <c r="O52" s="16">
        <v>0</v>
      </c>
      <c r="P52" s="16">
        <v>0</v>
      </c>
      <c r="Q52" s="16">
        <v>0</v>
      </c>
      <c r="R52" s="16">
        <v>0</v>
      </c>
      <c r="T52" s="43"/>
      <c r="U52" s="43"/>
      <c r="V52" s="43"/>
      <c r="W52" s="43"/>
    </row>
    <row r="53" spans="1:23">
      <c r="E53" s="66" t="s">
        <v>73</v>
      </c>
      <c r="F53" s="95">
        <f t="shared" si="5"/>
        <v>0</v>
      </c>
      <c r="G53" s="66" t="s">
        <v>258</v>
      </c>
      <c r="I53" s="98" t="str">
        <f t="shared" si="6"/>
        <v>vw</v>
      </c>
      <c r="K53" s="16">
        <v>0</v>
      </c>
      <c r="L53" s="16">
        <v>0</v>
      </c>
      <c r="M53" s="16">
        <v>0</v>
      </c>
      <c r="O53" s="16">
        <v>0</v>
      </c>
      <c r="P53" s="16">
        <v>0</v>
      </c>
      <c r="Q53" s="16">
        <v>0</v>
      </c>
      <c r="R53" s="16">
        <v>0</v>
      </c>
      <c r="T53" s="43"/>
      <c r="U53" s="43"/>
      <c r="V53" s="43"/>
      <c r="W53" s="43"/>
    </row>
    <row r="55" spans="1:23">
      <c r="A55" s="248" t="s">
        <v>147</v>
      </c>
    </row>
    <row r="56" spans="1:23">
      <c r="E56" s="66" t="s">
        <v>277</v>
      </c>
      <c r="F56" s="95">
        <f t="shared" ref="F56:F57" si="7">IF(INDEX(J56:X56,$I$4)="",INDEX(J56:X56,$I$6),INDEX(J56:X56,$I$4))</f>
        <v>30</v>
      </c>
      <c r="G56" s="66" t="s">
        <v>125</v>
      </c>
      <c r="I56" s="98" t="str">
        <f>IF( INDEX(J56:S56, I$5) = "", IF( INDEX(J56:S56, I$4) = F56, "vw", "tu"), IF(INDEX(J56:S56, I$5) = F56, "vw", "tu"))</f>
        <v>vw</v>
      </c>
      <c r="K56" s="16">
        <v>30</v>
      </c>
      <c r="L56" s="16">
        <v>30</v>
      </c>
      <c r="M56" s="16">
        <v>30</v>
      </c>
      <c r="O56" s="16">
        <v>30</v>
      </c>
      <c r="P56" s="16">
        <v>30</v>
      </c>
      <c r="Q56" s="16">
        <v>30</v>
      </c>
      <c r="R56" s="16">
        <v>30</v>
      </c>
      <c r="T56" s="43"/>
      <c r="U56" s="43"/>
      <c r="V56" s="43"/>
      <c r="W56" s="43"/>
    </row>
    <row r="57" spans="1:23">
      <c r="E57" s="66" t="s">
        <v>295</v>
      </c>
      <c r="F57" s="95">
        <f t="shared" si="7"/>
        <v>360</v>
      </c>
      <c r="G57" s="66" t="s">
        <v>125</v>
      </c>
      <c r="I57" s="98" t="str">
        <f>IF( INDEX(J57:S57, I$5) = "", IF( INDEX(J57:S57, I$4) = F57, "vw", "tu"), IF(INDEX(J57:S57, I$5) = F57, "vw", "tu"))</f>
        <v>vw</v>
      </c>
      <c r="K57" s="16">
        <v>360</v>
      </c>
      <c r="L57" s="16">
        <v>360</v>
      </c>
      <c r="M57" s="16">
        <v>360</v>
      </c>
      <c r="O57" s="16">
        <v>360</v>
      </c>
      <c r="P57" s="16">
        <v>360</v>
      </c>
      <c r="Q57" s="16">
        <v>360</v>
      </c>
      <c r="R57" s="16">
        <v>360</v>
      </c>
      <c r="T57" s="43"/>
      <c r="U57" s="43"/>
      <c r="V57" s="43"/>
      <c r="W57" s="43"/>
    </row>
    <row r="59" spans="1:23">
      <c r="B59" s="150" t="s">
        <v>6</v>
      </c>
    </row>
    <row r="60" spans="1:23">
      <c r="E60" s="100" t="s">
        <v>259</v>
      </c>
      <c r="F60" s="124">
        <f t="shared" ref="F60:F64" si="8">IF(INDEX(J60:X60,$I$4)="",INDEX(J60:X60,$I$6),INDEX(J60:X60,$I$4))</f>
        <v>45078</v>
      </c>
      <c r="G60" s="100" t="s">
        <v>213</v>
      </c>
      <c r="H60" s="126"/>
      <c r="I60" s="98" t="str">
        <f>IF( INDEX(J60:S60, I$5) = "", IF( INDEX(J60:S60, I$4) = F60, "vw", "tu"), IF(INDEX(J60:S60, I$5) = F60, "vw", "tu"))</f>
        <v>vw</v>
      </c>
      <c r="J60" s="101"/>
      <c r="K60" s="61">
        <v>45078</v>
      </c>
      <c r="L60" s="61"/>
      <c r="M60" s="61"/>
      <c r="N60" s="101"/>
      <c r="O60" s="61"/>
      <c r="P60" s="61"/>
      <c r="Q60" s="61"/>
      <c r="R60" s="61"/>
      <c r="T60" s="43"/>
      <c r="U60" s="43"/>
      <c r="V60" s="43"/>
      <c r="W60" s="43"/>
    </row>
    <row r="61" spans="1:23">
      <c r="E61" s="100" t="s">
        <v>48</v>
      </c>
      <c r="F61" s="124">
        <f t="shared" si="8"/>
        <v>45809</v>
      </c>
      <c r="G61" s="100" t="s">
        <v>213</v>
      </c>
      <c r="H61" s="126"/>
      <c r="I61" s="98" t="str">
        <f>IF( INDEX(J61:S61, I$5) = "", IF( INDEX(J61:S61, I$4) = F61, "vw", "tu"), IF(INDEX(J61:S61, I$5) = F61, "vw", "tu"))</f>
        <v>vw</v>
      </c>
      <c r="J61" s="101"/>
      <c r="K61" s="61">
        <v>45809</v>
      </c>
      <c r="L61" s="61"/>
      <c r="M61" s="61"/>
      <c r="N61" s="101"/>
      <c r="O61" s="61"/>
      <c r="P61" s="61"/>
      <c r="Q61" s="61"/>
      <c r="R61" s="61"/>
      <c r="T61" s="43"/>
      <c r="U61" s="43"/>
      <c r="V61" s="43"/>
      <c r="W61" s="43"/>
    </row>
    <row r="62" spans="1:23">
      <c r="E62" s="78" t="s">
        <v>316</v>
      </c>
      <c r="F62" s="99">
        <f t="shared" si="8"/>
        <v>0.9</v>
      </c>
      <c r="G62" s="78" t="s">
        <v>208</v>
      </c>
      <c r="H62" s="103"/>
      <c r="I62" s="98" t="str">
        <f>IF( INDEX(J62:S62, I$5) = "", IF( INDEX(J62:S62, I$4) = F62, "vw", "tu"), IF(INDEX(J62:S62, I$5) = F62, "vw", "tu"))</f>
        <v>vw</v>
      </c>
      <c r="J62" s="79"/>
      <c r="K62" s="31">
        <v>0.9</v>
      </c>
      <c r="L62" s="31">
        <v>0.9</v>
      </c>
      <c r="M62" s="31">
        <v>0.9</v>
      </c>
      <c r="N62" s="79"/>
      <c r="O62" s="31">
        <v>0.9</v>
      </c>
      <c r="P62" s="31">
        <v>0.9</v>
      </c>
      <c r="Q62" s="31">
        <v>0.9</v>
      </c>
      <c r="R62" s="31">
        <v>0.9</v>
      </c>
      <c r="T62" s="43"/>
      <c r="U62" s="43"/>
      <c r="V62" s="43"/>
      <c r="W62" s="43"/>
    </row>
    <row r="63" spans="1:23">
      <c r="E63" s="78" t="s">
        <v>27</v>
      </c>
      <c r="F63" s="99">
        <f t="shared" si="8"/>
        <v>0.1</v>
      </c>
      <c r="G63" s="78" t="s">
        <v>208</v>
      </c>
      <c r="H63" s="103"/>
      <c r="I63" s="98" t="str">
        <f>IF( INDEX(J63:S63, I$5) = "", IF( INDEX(J63:S63, I$4) = F63, "vw", "tu"), IF(INDEX(J63:S63, I$5) = F63, "vw", "tu"))</f>
        <v>vw</v>
      </c>
      <c r="J63" s="79"/>
      <c r="K63" s="31">
        <v>0.1</v>
      </c>
      <c r="L63" s="31">
        <v>0.1</v>
      </c>
      <c r="M63" s="31">
        <v>0.1</v>
      </c>
      <c r="N63" s="79"/>
      <c r="O63" s="31">
        <v>0.1</v>
      </c>
      <c r="P63" s="31">
        <v>0.1</v>
      </c>
      <c r="Q63" s="31">
        <v>0.1</v>
      </c>
      <c r="R63" s="31">
        <v>0.1</v>
      </c>
      <c r="T63" s="43"/>
      <c r="U63" s="43"/>
      <c r="V63" s="43"/>
      <c r="W63" s="43"/>
    </row>
    <row r="64" spans="1:23">
      <c r="E64" s="66" t="s">
        <v>214</v>
      </c>
      <c r="F64" s="95">
        <f t="shared" si="8"/>
        <v>0</v>
      </c>
      <c r="G64" s="66" t="s">
        <v>258</v>
      </c>
      <c r="I64" s="98" t="str">
        <f>IF( INDEX(J64:S64, I$5) = "", IF( INDEX(J64:S64, I$4) = F64, "vw", "tu"), IF(INDEX(J64:S64, I$5) = F64, "vw", "tu"))</f>
        <v>vw</v>
      </c>
      <c r="K64" s="16"/>
      <c r="L64" s="16"/>
      <c r="M64" s="16"/>
      <c r="O64" s="16"/>
      <c r="P64" s="16"/>
      <c r="Q64" s="16"/>
      <c r="R64" s="16"/>
      <c r="T64" s="43"/>
      <c r="U64" s="43"/>
      <c r="V64" s="43"/>
      <c r="W64" s="43"/>
    </row>
    <row r="66" spans="2:23">
      <c r="B66" s="150" t="s">
        <v>165</v>
      </c>
    </row>
    <row r="67" spans="2:23">
      <c r="E67" s="100" t="s">
        <v>74</v>
      </c>
      <c r="F67" s="124">
        <f t="shared" ref="F67:F71" si="9">IF(INDEX(J67:X67,$I$4)="",INDEX(J67:X67,$I$6),INDEX(J67:X67,$I$4))</f>
        <v>45809</v>
      </c>
      <c r="G67" s="100" t="s">
        <v>213</v>
      </c>
      <c r="H67" s="126"/>
      <c r="I67" s="98" t="str">
        <f>IF( INDEX(J67:S67, I$5) = "", IF( INDEX(J67:S67, I$4) = F67, "vw", "tu"), IF(INDEX(J67:S67, I$5) = F67, "vw", "tu"))</f>
        <v>vw</v>
      </c>
      <c r="J67" s="101"/>
      <c r="K67" s="61">
        <v>45809</v>
      </c>
      <c r="L67" s="61"/>
      <c r="M67" s="61"/>
      <c r="N67" s="101"/>
      <c r="O67" s="61"/>
      <c r="P67" s="61"/>
      <c r="Q67" s="61"/>
      <c r="R67" s="61"/>
      <c r="T67" s="43"/>
      <c r="U67" s="43"/>
      <c r="V67" s="43"/>
      <c r="W67" s="43"/>
    </row>
    <row r="68" spans="2:23">
      <c r="E68" s="100" t="s">
        <v>278</v>
      </c>
      <c r="F68" s="124">
        <f t="shared" si="9"/>
        <v>45078</v>
      </c>
      <c r="G68" s="100" t="s">
        <v>213</v>
      </c>
      <c r="H68" s="126"/>
      <c r="I68" s="98" t="str">
        <f>IF( INDEX(J68:S68, I$5) = "", IF( INDEX(J68:S68, I$4) = F68, "vw", "tu"), IF(INDEX(J68:S68, I$5) = F68, "vw", "tu"))</f>
        <v>vw</v>
      </c>
      <c r="J68" s="101"/>
      <c r="K68" s="61">
        <v>45078</v>
      </c>
      <c r="L68" s="61"/>
      <c r="M68" s="61"/>
      <c r="N68" s="101"/>
      <c r="O68" s="61"/>
      <c r="P68" s="61"/>
      <c r="Q68" s="61"/>
      <c r="R68" s="61"/>
      <c r="T68" s="43"/>
      <c r="U68" s="43"/>
      <c r="V68" s="43"/>
      <c r="W68" s="43"/>
    </row>
    <row r="69" spans="2:23">
      <c r="E69" s="66" t="s">
        <v>126</v>
      </c>
      <c r="F69" s="95">
        <f t="shared" si="9"/>
        <v>0</v>
      </c>
      <c r="G69" s="66" t="s">
        <v>258</v>
      </c>
      <c r="I69" s="98" t="str">
        <f>IF( INDEX(J69:S69, I$5) = "", IF( INDEX(J69:S69, I$4) = F69, "vw", "tu"), IF(INDEX(J69:S69, I$5) = F69, "vw", "tu"))</f>
        <v>vw</v>
      </c>
      <c r="K69" s="16">
        <v>0</v>
      </c>
      <c r="L69" s="16">
        <v>0</v>
      </c>
      <c r="M69" s="16">
        <v>0</v>
      </c>
      <c r="O69" s="16">
        <v>0</v>
      </c>
      <c r="P69" s="16">
        <v>0</v>
      </c>
      <c r="Q69" s="16">
        <v>0</v>
      </c>
      <c r="R69" s="16">
        <v>0</v>
      </c>
      <c r="T69" s="43"/>
      <c r="U69" s="43"/>
      <c r="V69" s="43"/>
      <c r="W69" s="43"/>
    </row>
    <row r="70" spans="2:23">
      <c r="E70" s="78" t="s">
        <v>188</v>
      </c>
      <c r="F70" s="99">
        <f t="shared" si="9"/>
        <v>0.08</v>
      </c>
      <c r="G70" s="78" t="s">
        <v>208</v>
      </c>
      <c r="H70" s="103"/>
      <c r="I70" s="98" t="str">
        <f>IF( INDEX(J70:S70, I$5) = "", IF( INDEX(J70:S70, I$4) = F70, "vw", "tu"), IF(INDEX(J70:S70, I$5) = F70, "vw", "tu"))</f>
        <v>vw</v>
      </c>
      <c r="J70" s="79"/>
      <c r="K70" s="31">
        <v>0.08</v>
      </c>
      <c r="L70" s="31">
        <v>0.08</v>
      </c>
      <c r="M70" s="31">
        <v>0.08</v>
      </c>
      <c r="N70" s="79"/>
      <c r="O70" s="31">
        <v>0.08</v>
      </c>
      <c r="P70" s="31">
        <v>0.08</v>
      </c>
      <c r="Q70" s="31">
        <v>0.08</v>
      </c>
      <c r="R70" s="31">
        <v>0.08</v>
      </c>
      <c r="T70" s="43"/>
      <c r="U70" s="43"/>
      <c r="V70" s="43"/>
      <c r="W70" s="43"/>
    </row>
    <row r="71" spans="2:23">
      <c r="E71" s="78" t="s">
        <v>296</v>
      </c>
      <c r="F71" s="99">
        <f t="shared" si="9"/>
        <v>0.8</v>
      </c>
      <c r="G71" s="78" t="s">
        <v>208</v>
      </c>
      <c r="H71" s="103"/>
      <c r="I71" s="98" t="str">
        <f>IF( INDEX(J71:S71, I$5) = "", IF( INDEX(J71:S71, I$4) = F71, "vw", "tu"), IF(INDEX(J71:S71, I$5) = F71, "vw", "tu"))</f>
        <v>vw</v>
      </c>
      <c r="J71" s="79"/>
      <c r="K71" s="31">
        <v>0.8</v>
      </c>
      <c r="L71" s="31">
        <v>0.8</v>
      </c>
      <c r="M71" s="31">
        <v>0.8</v>
      </c>
      <c r="N71" s="79"/>
      <c r="O71" s="31">
        <v>0.8</v>
      </c>
      <c r="P71" s="31">
        <v>0.8</v>
      </c>
      <c r="Q71" s="31">
        <v>0.8</v>
      </c>
      <c r="R71" s="31">
        <v>0.8</v>
      </c>
      <c r="T71" s="43"/>
      <c r="U71" s="43"/>
      <c r="V71" s="43"/>
      <c r="W71" s="43"/>
    </row>
    <row r="73" spans="2:23">
      <c r="B73" s="150" t="s">
        <v>49</v>
      </c>
    </row>
    <row r="74" spans="2:23">
      <c r="E74" s="100" t="s">
        <v>297</v>
      </c>
      <c r="F74" s="124">
        <f t="shared" ref="F74:F79" si="10">IF(INDEX(J74:X74,$I$4)="",INDEX(J74:X74,$I$6),INDEX(J74:X74,$I$4))</f>
        <v>45777</v>
      </c>
      <c r="G74" s="100" t="s">
        <v>213</v>
      </c>
      <c r="H74" s="126"/>
      <c r="I74" s="98" t="str">
        <f t="shared" ref="I74:I79" si="11">IF( INDEX(J74:S74, I$5) = "", IF( INDEX(J74:S74, I$4) = F74, "vw", "tu"), IF(INDEX(J74:S74, I$5) = F74, "vw", "tu"))</f>
        <v>vw</v>
      </c>
      <c r="J74" s="101"/>
      <c r="K74" s="61">
        <v>45777</v>
      </c>
      <c r="L74" s="61"/>
      <c r="M74" s="61"/>
      <c r="N74" s="101"/>
      <c r="O74" s="61"/>
      <c r="P74" s="61"/>
      <c r="Q74" s="61"/>
      <c r="R74" s="61"/>
      <c r="T74" s="43"/>
      <c r="U74" s="43"/>
      <c r="V74" s="43"/>
      <c r="W74" s="43"/>
    </row>
    <row r="75" spans="2:23">
      <c r="E75" s="100" t="s">
        <v>279</v>
      </c>
      <c r="F75" s="124">
        <f t="shared" si="10"/>
        <v>45047</v>
      </c>
      <c r="G75" s="100" t="s">
        <v>213</v>
      </c>
      <c r="H75" s="126"/>
      <c r="I75" s="98" t="str">
        <f t="shared" si="11"/>
        <v>vw</v>
      </c>
      <c r="J75" s="101"/>
      <c r="K75" s="61">
        <v>45047</v>
      </c>
      <c r="L75" s="61"/>
      <c r="M75" s="61"/>
      <c r="N75" s="101"/>
      <c r="O75" s="61"/>
      <c r="P75" s="61"/>
      <c r="Q75" s="61"/>
      <c r="R75" s="61"/>
      <c r="T75" s="43"/>
      <c r="U75" s="43"/>
      <c r="V75" s="43"/>
      <c r="W75" s="43"/>
    </row>
    <row r="76" spans="2:23">
      <c r="E76" s="78" t="s">
        <v>50</v>
      </c>
      <c r="F76" s="99">
        <f t="shared" si="10"/>
        <v>0.08</v>
      </c>
      <c r="G76" s="78" t="s">
        <v>208</v>
      </c>
      <c r="H76" s="103"/>
      <c r="I76" s="98" t="str">
        <f t="shared" si="11"/>
        <v>vw</v>
      </c>
      <c r="J76" s="79"/>
      <c r="K76" s="31">
        <v>0.08</v>
      </c>
      <c r="L76" s="31"/>
      <c r="M76" s="31"/>
      <c r="N76" s="79"/>
      <c r="O76" s="31"/>
      <c r="P76" s="31"/>
      <c r="Q76" s="31"/>
      <c r="R76" s="31"/>
      <c r="T76" s="43"/>
      <c r="U76" s="43"/>
      <c r="V76" s="43"/>
      <c r="W76" s="43"/>
    </row>
    <row r="77" spans="2:23">
      <c r="E77" s="66" t="s">
        <v>101</v>
      </c>
      <c r="F77" s="95">
        <f t="shared" si="10"/>
        <v>24</v>
      </c>
      <c r="G77" s="66" t="s">
        <v>71</v>
      </c>
      <c r="I77" s="98" t="str">
        <f t="shared" si="11"/>
        <v>vw</v>
      </c>
      <c r="K77" s="16">
        <v>24</v>
      </c>
      <c r="L77" s="16"/>
      <c r="M77" s="16"/>
      <c r="O77" s="16"/>
      <c r="P77" s="16"/>
      <c r="Q77" s="16"/>
      <c r="R77" s="16"/>
      <c r="T77" s="43"/>
      <c r="U77" s="43"/>
      <c r="V77" s="43"/>
      <c r="W77" s="43"/>
    </row>
    <row r="78" spans="2:23">
      <c r="E78" s="78" t="s">
        <v>51</v>
      </c>
      <c r="F78" s="99">
        <f t="shared" si="10"/>
        <v>1</v>
      </c>
      <c r="G78" s="78" t="s">
        <v>208</v>
      </c>
      <c r="H78" s="103"/>
      <c r="I78" s="98" t="str">
        <f t="shared" si="11"/>
        <v>vw</v>
      </c>
      <c r="J78" s="79"/>
      <c r="K78" s="31">
        <v>1</v>
      </c>
      <c r="L78" s="31"/>
      <c r="M78" s="31"/>
      <c r="N78" s="79"/>
      <c r="O78" s="31"/>
      <c r="P78" s="31"/>
      <c r="Q78" s="31"/>
      <c r="R78" s="31"/>
      <c r="T78" s="43"/>
      <c r="U78" s="43"/>
      <c r="V78" s="43"/>
      <c r="W78" s="43"/>
    </row>
    <row r="79" spans="2:23">
      <c r="E79" s="66" t="s">
        <v>189</v>
      </c>
      <c r="F79" s="95">
        <f t="shared" si="10"/>
        <v>0</v>
      </c>
      <c r="G79" s="66" t="s">
        <v>258</v>
      </c>
      <c r="I79" s="98" t="str">
        <f t="shared" si="11"/>
        <v>vw</v>
      </c>
      <c r="K79" s="16">
        <v>0</v>
      </c>
      <c r="L79" s="16"/>
      <c r="M79" s="16"/>
      <c r="O79" s="16"/>
      <c r="P79" s="16"/>
      <c r="Q79" s="16"/>
      <c r="R79" s="16"/>
      <c r="T79" s="43"/>
      <c r="U79" s="43"/>
      <c r="V79" s="43"/>
      <c r="W79" s="43"/>
    </row>
    <row r="81" spans="1:23">
      <c r="A81" s="248" t="s">
        <v>190</v>
      </c>
    </row>
    <row r="82" spans="1:23">
      <c r="E82" s="66" t="s">
        <v>235</v>
      </c>
      <c r="F82" s="95">
        <f t="shared" ref="F82:F86" si="12">IF(INDEX(J82:X82,$I$4)="",INDEX(J82:X82,$I$6),INDEX(J82:X82,$I$4))</f>
        <v>3</v>
      </c>
      <c r="G82" s="66" t="s">
        <v>71</v>
      </c>
      <c r="I82" s="98" t="str">
        <f>IF( INDEX(J82:S82, I$5) = "", IF( INDEX(J82:S82, I$4) = F82, "vw", "tu"), IF(INDEX(J82:S82, I$5) = F82, "vw", "tu"))</f>
        <v>vw</v>
      </c>
      <c r="K82" s="16">
        <v>3</v>
      </c>
      <c r="L82" s="16">
        <v>3</v>
      </c>
      <c r="M82" s="16">
        <v>3</v>
      </c>
      <c r="O82" s="16">
        <v>3</v>
      </c>
      <c r="P82" s="16">
        <v>3</v>
      </c>
      <c r="Q82" s="16">
        <v>3</v>
      </c>
      <c r="R82" s="16">
        <v>3</v>
      </c>
      <c r="T82" s="43"/>
      <c r="U82" s="43"/>
      <c r="V82" s="43"/>
      <c r="W82" s="43"/>
    </row>
    <row r="83" spans="1:23">
      <c r="E83" s="100" t="s">
        <v>28</v>
      </c>
      <c r="F83" s="124">
        <f t="shared" si="12"/>
        <v>45078</v>
      </c>
      <c r="G83" s="100" t="s">
        <v>213</v>
      </c>
      <c r="H83" s="126"/>
      <c r="I83" s="98" t="str">
        <f>IF( INDEX(J83:S83, I$5) = "", IF( INDEX(J83:S83, I$4) = F83, "vw", "tu"), IF(INDEX(J83:S83, I$5) = F83, "vw", "tu"))</f>
        <v>vw</v>
      </c>
      <c r="J83" s="101"/>
      <c r="K83" s="61">
        <v>45078</v>
      </c>
      <c r="L83" s="61"/>
      <c r="M83" s="61"/>
      <c r="N83" s="101"/>
      <c r="O83" s="61"/>
      <c r="P83" s="61"/>
      <c r="Q83" s="61"/>
      <c r="R83" s="61"/>
      <c r="T83" s="43"/>
      <c r="U83" s="43"/>
      <c r="V83" s="43"/>
      <c r="W83" s="43"/>
    </row>
    <row r="84" spans="1:23">
      <c r="E84" s="78" t="s">
        <v>127</v>
      </c>
      <c r="F84" s="99">
        <f t="shared" si="12"/>
        <v>0.5</v>
      </c>
      <c r="G84" s="78" t="s">
        <v>208</v>
      </c>
      <c r="H84" s="103"/>
      <c r="I84" s="98" t="str">
        <f>IF( INDEX(J84:S84, I$5) = "", IF( INDEX(J84:S84, I$4) = F84, "vw", "tu"), IF(INDEX(J84:S84, I$5) = F84, "vw", "tu"))</f>
        <v>vw</v>
      </c>
      <c r="J84" s="79"/>
      <c r="K84" s="31">
        <v>0.5</v>
      </c>
      <c r="L84" s="31">
        <v>0.5</v>
      </c>
      <c r="M84" s="31">
        <v>0.5</v>
      </c>
      <c r="N84" s="79"/>
      <c r="O84" s="31">
        <v>0.5</v>
      </c>
      <c r="P84" s="31">
        <v>0.5</v>
      </c>
      <c r="Q84" s="31">
        <v>0.5</v>
      </c>
      <c r="R84" s="31">
        <v>0.5</v>
      </c>
      <c r="T84" s="43"/>
      <c r="U84" s="43"/>
      <c r="V84" s="43"/>
      <c r="W84" s="43"/>
    </row>
    <row r="85" spans="1:23">
      <c r="E85" s="78" t="s">
        <v>75</v>
      </c>
      <c r="F85" s="99">
        <f t="shared" si="12"/>
        <v>0.2</v>
      </c>
      <c r="G85" s="78" t="s">
        <v>208</v>
      </c>
      <c r="H85" s="103"/>
      <c r="I85" s="98" t="str">
        <f>IF( INDEX(J85:S85, I$5) = "", IF( INDEX(J85:S85, I$4) = F85, "vw", "tu"), IF(INDEX(J85:S85, I$5) = F85, "vw", "tu"))</f>
        <v>vw</v>
      </c>
      <c r="J85" s="79"/>
      <c r="K85" s="31">
        <v>0.2</v>
      </c>
      <c r="L85" s="31">
        <v>0.2</v>
      </c>
      <c r="M85" s="31">
        <v>0.2</v>
      </c>
      <c r="N85" s="79"/>
      <c r="O85" s="31">
        <v>0.2</v>
      </c>
      <c r="P85" s="31">
        <v>0.2</v>
      </c>
      <c r="Q85" s="31">
        <v>0.2</v>
      </c>
      <c r="R85" s="31">
        <v>0.2</v>
      </c>
      <c r="T85" s="43"/>
      <c r="U85" s="43"/>
      <c r="V85" s="43"/>
      <c r="W85" s="43"/>
    </row>
    <row r="86" spans="1:23">
      <c r="E86" s="66" t="s">
        <v>215</v>
      </c>
      <c r="F86" s="95">
        <f t="shared" si="12"/>
        <v>1</v>
      </c>
      <c r="G86" s="66" t="s">
        <v>71</v>
      </c>
      <c r="I86" s="98" t="str">
        <f>IF( INDEX(J86:S86, I$5) = "", IF( INDEX(J86:S86, I$4) = F86, "vw", "tu"), IF(INDEX(J86:S86, I$5) = F86, "vw", "tu"))</f>
        <v>vw</v>
      </c>
      <c r="K86" s="16">
        <v>1</v>
      </c>
      <c r="L86" s="16">
        <v>1</v>
      </c>
      <c r="M86" s="16">
        <v>1</v>
      </c>
      <c r="O86" s="16">
        <v>1</v>
      </c>
      <c r="P86" s="16">
        <v>1</v>
      </c>
      <c r="Q86" s="16">
        <v>1</v>
      </c>
      <c r="R86" s="16">
        <v>1</v>
      </c>
      <c r="T86" s="43"/>
      <c r="U86" s="43"/>
      <c r="V86" s="43"/>
      <c r="W86" s="43"/>
    </row>
    <row r="88" spans="1:23">
      <c r="A88" s="248" t="s">
        <v>260</v>
      </c>
    </row>
    <row r="89" spans="1:23">
      <c r="E89" s="78" t="s">
        <v>337</v>
      </c>
      <c r="F89" s="99">
        <f t="shared" ref="F89:F92" si="13">IF(INDEX(J89:X89,$I$4)="",INDEX(J89:X89,$I$6),INDEX(J89:X89,$I$4))</f>
        <v>0.2</v>
      </c>
      <c r="G89" s="78" t="s">
        <v>208</v>
      </c>
      <c r="H89" s="103"/>
      <c r="I89" s="98" t="str">
        <f>IF( INDEX(J89:S89, I$5) = "", IF( INDEX(J89:S89, I$4) = F89, "vw", "tu"), IF(INDEX(J89:S89, I$5) = F89, "vw", "tu"))</f>
        <v>vw</v>
      </c>
      <c r="J89" s="79"/>
      <c r="K89" s="31">
        <v>0.2</v>
      </c>
      <c r="L89" s="31"/>
      <c r="M89" s="31"/>
      <c r="N89" s="79"/>
      <c r="O89" s="31"/>
      <c r="P89" s="31"/>
      <c r="Q89" s="31"/>
      <c r="R89" s="31"/>
      <c r="T89" s="43"/>
      <c r="U89" s="43"/>
      <c r="V89" s="43"/>
      <c r="W89" s="43"/>
    </row>
    <row r="90" spans="1:23">
      <c r="E90" s="66" t="s">
        <v>236</v>
      </c>
      <c r="F90" s="95">
        <f t="shared" si="13"/>
        <v>0</v>
      </c>
      <c r="G90" s="66" t="s">
        <v>258</v>
      </c>
      <c r="I90" s="98" t="str">
        <f>IF( INDEX(J90:S90, I$5) = "", IF( INDEX(J90:S90, I$4) = F90, "vw", "tu"), IF(INDEX(J90:S90, I$5) = F90, "vw", "tu"))</f>
        <v>vw</v>
      </c>
      <c r="K90" s="16">
        <v>0</v>
      </c>
      <c r="L90" s="16"/>
      <c r="M90" s="16"/>
      <c r="O90" s="16"/>
      <c r="P90" s="16"/>
      <c r="Q90" s="16"/>
      <c r="R90" s="16"/>
      <c r="T90" s="43"/>
      <c r="U90" s="43"/>
      <c r="V90" s="43"/>
      <c r="W90" s="43"/>
    </row>
    <row r="91" spans="1:23">
      <c r="E91" s="66" t="s">
        <v>338</v>
      </c>
      <c r="F91" s="95">
        <f t="shared" si="13"/>
        <v>8</v>
      </c>
      <c r="G91" s="66"/>
      <c r="I91" s="98" t="str">
        <f>IF( INDEX(J91:S91, I$5) = "", IF( INDEX(J91:S91, I$4) = F91, "vw", "tu"), IF(INDEX(J91:S91, I$5) = F91, "vw", "tu"))</f>
        <v>vw</v>
      </c>
      <c r="K91" s="16">
        <v>8</v>
      </c>
      <c r="L91" s="16">
        <v>12</v>
      </c>
      <c r="M91" s="16">
        <v>12</v>
      </c>
      <c r="O91" s="16">
        <v>12</v>
      </c>
      <c r="P91" s="16">
        <v>12</v>
      </c>
      <c r="Q91" s="16">
        <v>12</v>
      </c>
      <c r="R91" s="16">
        <v>12</v>
      </c>
      <c r="T91" s="43"/>
      <c r="U91" s="43"/>
      <c r="V91" s="43"/>
      <c r="W91" s="43"/>
    </row>
    <row r="92" spans="1:23">
      <c r="E92" s="66" t="s">
        <v>280</v>
      </c>
      <c r="F92" s="95">
        <f t="shared" si="13"/>
        <v>0</v>
      </c>
      <c r="G92" s="66" t="s">
        <v>258</v>
      </c>
      <c r="I92" s="98" t="str">
        <f>IF( INDEX(J92:S92, I$5) = "", IF( INDEX(J92:S92, I$4) = F92, "vw", "tu"), IF(INDEX(J92:S92, I$5) = F92, "vw", "tu"))</f>
        <v>vw</v>
      </c>
      <c r="K92" s="16">
        <v>0</v>
      </c>
      <c r="L92" s="16">
        <v>0</v>
      </c>
      <c r="M92" s="16">
        <v>0</v>
      </c>
      <c r="O92" s="16">
        <v>0</v>
      </c>
      <c r="P92" s="16">
        <v>0</v>
      </c>
      <c r="Q92" s="16">
        <v>0</v>
      </c>
      <c r="R92" s="16">
        <v>0</v>
      </c>
      <c r="T92" s="43"/>
      <c r="U92" s="43"/>
      <c r="V92" s="43"/>
      <c r="W92" s="43"/>
    </row>
    <row r="94" spans="1:23">
      <c r="A94" s="248" t="s">
        <v>339</v>
      </c>
    </row>
    <row r="95" spans="1:23">
      <c r="E95" s="100" t="s">
        <v>340</v>
      </c>
      <c r="F95" s="124">
        <f>IF(INDEX(J95:X95,$I$4)="",INDEX(J95:X95,$I$6),INDEX(J95:X95,$I$4))</f>
        <v>45413</v>
      </c>
      <c r="G95" s="100" t="s">
        <v>213</v>
      </c>
      <c r="H95" s="126"/>
      <c r="I95" s="98" t="str">
        <f>IF( INDEX(J95:S95, I$5) = "", IF( INDEX(J95:S95, I$4) = F95, "vw", "tu"), IF(INDEX(J95:S95, I$5) = F95, "vw", "tu"))</f>
        <v>vw</v>
      </c>
      <c r="J95" s="101"/>
      <c r="K95" s="61">
        <v>45413</v>
      </c>
      <c r="L95" s="61"/>
      <c r="M95" s="61"/>
      <c r="N95" s="101"/>
      <c r="O95" s="61"/>
      <c r="P95" s="61"/>
      <c r="Q95" s="61"/>
      <c r="R95" s="61"/>
      <c r="T95" s="43"/>
      <c r="U95" s="43"/>
      <c r="V95" s="43"/>
      <c r="W95" s="43"/>
    </row>
    <row r="97" spans="1:7" outlineLevel="1">
      <c r="A97" s="248" t="s">
        <v>29</v>
      </c>
    </row>
    <row r="98" spans="1:7" outlineLevel="1">
      <c r="E98" s="66" t="s">
        <v>76</v>
      </c>
      <c r="F98" s="16">
        <v>12</v>
      </c>
      <c r="G98" s="66"/>
    </row>
    <row r="99" spans="1:7" outlineLevel="1">
      <c r="E99" s="66" t="s">
        <v>191</v>
      </c>
      <c r="F99" s="16">
        <v>1</v>
      </c>
      <c r="G99" s="66" t="s">
        <v>71</v>
      </c>
    </row>
    <row r="100" spans="1:7" outlineLevel="1">
      <c r="E100" s="66" t="s">
        <v>148</v>
      </c>
      <c r="F100" s="16">
        <v>4</v>
      </c>
      <c r="G100" s="66" t="s">
        <v>71</v>
      </c>
    </row>
    <row r="101" spans="1:7" outlineLevel="1">
      <c r="E101" s="100" t="s">
        <v>317</v>
      </c>
      <c r="F101" s="61">
        <v>45047</v>
      </c>
      <c r="G101" s="66" t="s">
        <v>213</v>
      </c>
    </row>
    <row r="102" spans="1:7" outlineLevel="1"/>
    <row r="103" spans="1:7" outlineLevel="1"/>
  </sheetData>
  <conditionalFormatting sqref="I9:I22 I25:I28 I31:I35 I38:I42 I45:I53 I56:I57 I60:I64 I67:I71 I74:I79 I82:I86 I89:I92 I95">
    <cfRule type="cellIs" dxfId="282" priority="4" operator="equal">
      <formula>"tu"</formula>
    </cfRule>
  </conditionalFormatting>
  <conditionalFormatting sqref="O13:R13 T14:W22 T25:W28 T31:W35 T38:W42 T45:W53 T56:W57 T60:W64 T67:W71 T74:W79 T82:W86 T89:W92 T95:W95">
    <cfRule type="cellIs" dxfId="281" priority="1" operator="equal">
      <formula>""</formula>
    </cfRule>
  </conditionalFormatting>
  <printOptions verticalCentered="1" headings="1"/>
  <pageMargins left="0.74803149606299213" right="0.74803149606299213" top="0.98425196850393704" bottom="0.98425196850393704" header="0.51181102362204722" footer="0.51181102362204722"/>
  <pageSetup paperSize="9" scale="55" orientation="landscape" blackAndWhite="1" horizontalDpi="300" verticalDpi="300"/>
  <customProperties>
    <customPr name="MMSheetType" r:id="rId1"/>
  </customPropertie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FFFF99"/>
    <outlinePr summaryBelow="0" summaryRight="0"/>
  </sheetPr>
  <dimension ref="A1:BQ24"/>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2"/>
  <cols>
    <col min="1" max="2" width="1.44140625" style="25" customWidth="1"/>
    <col min="3" max="3" width="1.44140625" style="62" customWidth="1"/>
    <col min="4" max="4" width="1.44140625" style="190" customWidth="1"/>
    <col min="5" max="5" width="29" style="47" bestFit="1" customWidth="1"/>
    <col min="6" max="6" width="20.5546875" style="47" bestFit="1" customWidth="1"/>
    <col min="7" max="7" width="13.21875" style="47" bestFit="1" customWidth="1"/>
    <col min="8" max="8" width="8.7773437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218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218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218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69" customFormat="1" ht="25">
      <c r="A1" s="46" t="str">
        <f ca="1">RIGHT(CELL("filename", A1), LEN(CELL("filename", A1)) - SEARCH("]", CELL("filename", A1)))</f>
        <v>InpS</v>
      </c>
      <c r="B1" s="86"/>
      <c r="C1" s="85"/>
      <c r="D1" s="171"/>
      <c r="F1" s="53" t="str">
        <f>HYPERLINK("#Contents!A1","Go to contents")</f>
        <v>Go to contents</v>
      </c>
      <c r="H1" s="58"/>
      <c r="J1" s="58"/>
    </row>
    <row r="2" spans="1:69" s="55" customFormat="1">
      <c r="A2" s="60"/>
      <c r="B2" s="60"/>
      <c r="C2" s="83"/>
      <c r="D2" s="169"/>
      <c r="E2" s="170" t="s">
        <v>331</v>
      </c>
      <c r="F2" s="52">
        <f ca="1">'Model Checks and Alerts'!F11</f>
        <v>0</v>
      </c>
      <c r="G2" s="54" t="s">
        <v>144</v>
      </c>
      <c r="H2" s="22"/>
      <c r="I2" s="22"/>
      <c r="J2" s="6">
        <f>Time!J$19</f>
        <v>45077</v>
      </c>
      <c r="K2" s="6">
        <f>Time!K$19</f>
        <v>45107</v>
      </c>
      <c r="L2" s="6">
        <f>Time!L$19</f>
        <v>45138</v>
      </c>
      <c r="M2" s="6">
        <f>Time!M$19</f>
        <v>45169</v>
      </c>
      <c r="N2" s="6">
        <f>Time!N$19</f>
        <v>45199</v>
      </c>
      <c r="O2" s="6">
        <f>Time!O$19</f>
        <v>45230</v>
      </c>
      <c r="P2" s="6">
        <f>Time!P$19</f>
        <v>45260</v>
      </c>
      <c r="Q2" s="6">
        <f>Time!Q$19</f>
        <v>45291</v>
      </c>
      <c r="R2" s="6">
        <f>Time!R$19</f>
        <v>45322</v>
      </c>
      <c r="S2" s="6">
        <f>Time!S$19</f>
        <v>45351</v>
      </c>
      <c r="T2" s="6">
        <f>Time!T$19</f>
        <v>45382</v>
      </c>
      <c r="U2" s="6">
        <f>Time!U$19</f>
        <v>45412</v>
      </c>
      <c r="V2" s="6">
        <f>Time!V$19</f>
        <v>45443</v>
      </c>
      <c r="W2" s="6">
        <f>Time!W$19</f>
        <v>45473</v>
      </c>
      <c r="X2" s="6">
        <f>Time!X$19</f>
        <v>45504</v>
      </c>
      <c r="Y2" s="6">
        <f>Time!Y$19</f>
        <v>45535</v>
      </c>
      <c r="Z2" s="6">
        <f>Time!Z$19</f>
        <v>45565</v>
      </c>
      <c r="AA2" s="6">
        <f>Time!AA$19</f>
        <v>45596</v>
      </c>
      <c r="AB2" s="6">
        <f>Time!AB$19</f>
        <v>45626</v>
      </c>
      <c r="AC2" s="6">
        <f>Time!AC$19</f>
        <v>45657</v>
      </c>
      <c r="AD2" s="6">
        <f>Time!AD$19</f>
        <v>45688</v>
      </c>
      <c r="AE2" s="6">
        <f>Time!AE$19</f>
        <v>45716</v>
      </c>
      <c r="AF2" s="6">
        <f>Time!AF$19</f>
        <v>45747</v>
      </c>
      <c r="AG2" s="6">
        <f>Time!AG$19</f>
        <v>45777</v>
      </c>
      <c r="AH2" s="6">
        <f>Time!AH$19</f>
        <v>45808</v>
      </c>
      <c r="AI2" s="6">
        <f>Time!AI$19</f>
        <v>45838</v>
      </c>
      <c r="AJ2" s="6">
        <f>Time!AJ$19</f>
        <v>45869</v>
      </c>
      <c r="AK2" s="6">
        <f>Time!AK$19</f>
        <v>45900</v>
      </c>
      <c r="AL2" s="6">
        <f>Time!AL$19</f>
        <v>45930</v>
      </c>
      <c r="AM2" s="6">
        <f>Time!AM$19</f>
        <v>45961</v>
      </c>
      <c r="AN2" s="6">
        <f>Time!AN$19</f>
        <v>45991</v>
      </c>
      <c r="AO2" s="6">
        <f>Time!AO$19</f>
        <v>46022</v>
      </c>
      <c r="AP2" s="6">
        <f>Time!AP$19</f>
        <v>46053</v>
      </c>
      <c r="AQ2" s="6">
        <f>Time!AQ$19</f>
        <v>46081</v>
      </c>
      <c r="AR2" s="6">
        <f>Time!AR$19</f>
        <v>46112</v>
      </c>
      <c r="AS2" s="6">
        <f>Time!AS$19</f>
        <v>46142</v>
      </c>
      <c r="AT2" s="6">
        <f>Time!AT$19</f>
        <v>46173</v>
      </c>
      <c r="AU2" s="6">
        <f>Time!AU$19</f>
        <v>46203</v>
      </c>
      <c r="AV2" s="6">
        <f>Time!AV$19</f>
        <v>46234</v>
      </c>
      <c r="AW2" s="6">
        <f>Time!AW$19</f>
        <v>46265</v>
      </c>
      <c r="AX2" s="6">
        <f>Time!AX$19</f>
        <v>46295</v>
      </c>
      <c r="AY2" s="6">
        <f>Time!AY$19</f>
        <v>46326</v>
      </c>
      <c r="AZ2" s="6">
        <f>Time!AZ$19</f>
        <v>46356</v>
      </c>
      <c r="BA2" s="6">
        <f>Time!BA$19</f>
        <v>46387</v>
      </c>
      <c r="BB2" s="6">
        <f>Time!BB$19</f>
        <v>46418</v>
      </c>
      <c r="BC2" s="6">
        <f>Time!BC$19</f>
        <v>46446</v>
      </c>
      <c r="BD2" s="6">
        <f>Time!BD$19</f>
        <v>46477</v>
      </c>
      <c r="BE2" s="6">
        <f>Time!BE$19</f>
        <v>46507</v>
      </c>
      <c r="BF2" s="6">
        <f>Time!BF$19</f>
        <v>46538</v>
      </c>
      <c r="BG2" s="6">
        <f>Time!BG$19</f>
        <v>46568</v>
      </c>
      <c r="BH2" s="6">
        <f>Time!BH$19</f>
        <v>46599</v>
      </c>
      <c r="BI2" s="6">
        <f>Time!BI$19</f>
        <v>46630</v>
      </c>
      <c r="BJ2" s="6">
        <f>Time!BJ$19</f>
        <v>46660</v>
      </c>
      <c r="BK2" s="6">
        <f>Time!BK$19</f>
        <v>46691</v>
      </c>
      <c r="BL2" s="6">
        <f>Time!BL$19</f>
        <v>46721</v>
      </c>
      <c r="BM2" s="6">
        <f>Time!BM$19</f>
        <v>46752</v>
      </c>
      <c r="BN2" s="6">
        <f>Time!BN$19</f>
        <v>46783</v>
      </c>
      <c r="BO2" s="6">
        <f>Time!BO$19</f>
        <v>46812</v>
      </c>
      <c r="BP2" s="6">
        <f>Time!BP$19</f>
        <v>46843</v>
      </c>
      <c r="BQ2" s="6">
        <f>Time!BQ$19</f>
        <v>46873</v>
      </c>
    </row>
    <row r="3" spans="1:69" s="55" customFormat="1">
      <c r="A3" s="60"/>
      <c r="B3" s="60"/>
      <c r="C3" s="83"/>
      <c r="D3" s="169"/>
      <c r="E3" s="15" t="s">
        <v>206</v>
      </c>
      <c r="F3" s="52"/>
      <c r="G3" s="54" t="s">
        <v>98</v>
      </c>
      <c r="H3" s="22"/>
      <c r="I3" s="22"/>
      <c r="J3" s="7" t="str">
        <f>Time!J$24</f>
        <v>Month1</v>
      </c>
      <c r="K3" s="7" t="str">
        <f>Time!K$24</f>
        <v>Month2</v>
      </c>
      <c r="L3" s="7" t="str">
        <f>Time!L$24</f>
        <v>Month3</v>
      </c>
      <c r="M3" s="7" t="str">
        <f>Time!M$24</f>
        <v>Month4</v>
      </c>
      <c r="N3" s="7" t="str">
        <f>Time!N$24</f>
        <v>Month5</v>
      </c>
      <c r="O3" s="7" t="str">
        <f>Time!O$24</f>
        <v>Month6</v>
      </c>
      <c r="P3" s="7" t="str">
        <f>Time!P$24</f>
        <v>Month7</v>
      </c>
      <c r="Q3" s="7" t="str">
        <f>Time!Q$24</f>
        <v>Month8</v>
      </c>
      <c r="R3" s="7" t="str">
        <f>Time!R$24</f>
        <v>Month9</v>
      </c>
      <c r="S3" s="7" t="str">
        <f>Time!S$24</f>
        <v>Month10</v>
      </c>
      <c r="T3" s="7" t="str">
        <f>Time!T$24</f>
        <v>Month11</v>
      </c>
      <c r="U3" s="7" t="str">
        <f>Time!U$24</f>
        <v>Month12</v>
      </c>
      <c r="V3" s="7" t="str">
        <f>Time!V$24</f>
        <v>Month13</v>
      </c>
      <c r="W3" s="7" t="str">
        <f>Time!W$24</f>
        <v>Month14</v>
      </c>
      <c r="X3" s="7" t="str">
        <f>Time!X$24</f>
        <v>Month15</v>
      </c>
      <c r="Y3" s="7" t="str">
        <f>Time!Y$24</f>
        <v>Month16</v>
      </c>
      <c r="Z3" s="7" t="str">
        <f>Time!Z$24</f>
        <v>Month17</v>
      </c>
      <c r="AA3" s="7" t="str">
        <f>Time!AA$24</f>
        <v>Month18</v>
      </c>
      <c r="AB3" s="7" t="str">
        <f>Time!AB$24</f>
        <v>Month19</v>
      </c>
      <c r="AC3" s="7" t="str">
        <f>Time!AC$24</f>
        <v>Month20</v>
      </c>
      <c r="AD3" s="7" t="str">
        <f>Time!AD$24</f>
        <v>Month21</v>
      </c>
      <c r="AE3" s="7" t="str">
        <f>Time!AE$24</f>
        <v>Month22</v>
      </c>
      <c r="AF3" s="7" t="str">
        <f>Time!AF$24</f>
        <v>Month23</v>
      </c>
      <c r="AG3" s="7" t="str">
        <f>Time!AG$24</f>
        <v>Month24</v>
      </c>
      <c r="AH3" s="7" t="str">
        <f>Time!AH$24</f>
        <v>Month25</v>
      </c>
      <c r="AI3" s="7" t="str">
        <f>Time!AI$24</f>
        <v>Month26</v>
      </c>
      <c r="AJ3" s="7" t="str">
        <f>Time!AJ$24</f>
        <v>Month27</v>
      </c>
      <c r="AK3" s="7" t="str">
        <f>Time!AK$24</f>
        <v>Month28</v>
      </c>
      <c r="AL3" s="7" t="str">
        <f>Time!AL$24</f>
        <v>Month29</v>
      </c>
      <c r="AM3" s="7" t="str">
        <f>Time!AM$24</f>
        <v>Month30</v>
      </c>
      <c r="AN3" s="7" t="str">
        <f>Time!AN$24</f>
        <v>Month31</v>
      </c>
      <c r="AO3" s="7" t="str">
        <f>Time!AO$24</f>
        <v>Month32</v>
      </c>
      <c r="AP3" s="7" t="str">
        <f>Time!AP$24</f>
        <v>Month33</v>
      </c>
      <c r="AQ3" s="7" t="str">
        <f>Time!AQ$24</f>
        <v>Month34</v>
      </c>
      <c r="AR3" s="7" t="str">
        <f>Time!AR$24</f>
        <v>Month35</v>
      </c>
      <c r="AS3" s="7" t="str">
        <f>Time!AS$24</f>
        <v>Month36</v>
      </c>
      <c r="AT3" s="7" t="str">
        <f>Time!AT$24</f>
        <v>Month37</v>
      </c>
      <c r="AU3" s="7" t="str">
        <f>Time!AU$24</f>
        <v>Month38</v>
      </c>
      <c r="AV3" s="7" t="str">
        <f>Time!AV$24</f>
        <v>Month39</v>
      </c>
      <c r="AW3" s="7" t="str">
        <f>Time!AW$24</f>
        <v>Month40</v>
      </c>
      <c r="AX3" s="7" t="str">
        <f>Time!AX$24</f>
        <v>Month41</v>
      </c>
      <c r="AY3" s="7" t="str">
        <f>Time!AY$24</f>
        <v>Month42</v>
      </c>
      <c r="AZ3" s="7" t="str">
        <f>Time!AZ$24</f>
        <v>Month43</v>
      </c>
      <c r="BA3" s="7" t="str">
        <f>Time!BA$24</f>
        <v>Month44</v>
      </c>
      <c r="BB3" s="7" t="str">
        <f>Time!BB$24</f>
        <v>Month45</v>
      </c>
      <c r="BC3" s="7" t="str">
        <f>Time!BC$24</f>
        <v>Month46</v>
      </c>
      <c r="BD3" s="7" t="str">
        <f>Time!BD$24</f>
        <v>Month47</v>
      </c>
      <c r="BE3" s="7" t="str">
        <f>Time!BE$24</f>
        <v>Month48</v>
      </c>
      <c r="BF3" s="7" t="str">
        <f>Time!BF$24</f>
        <v>Month49</v>
      </c>
      <c r="BG3" s="7" t="str">
        <f>Time!BG$24</f>
        <v>Month50</v>
      </c>
      <c r="BH3" s="7" t="str">
        <f>Time!BH$24</f>
        <v>Month51</v>
      </c>
      <c r="BI3" s="7" t="str">
        <f>Time!BI$24</f>
        <v>Month52</v>
      </c>
      <c r="BJ3" s="7" t="str">
        <f>Time!BJ$24</f>
        <v>Month53</v>
      </c>
      <c r="BK3" s="7" t="str">
        <f>Time!BK$24</f>
        <v>Month54</v>
      </c>
      <c r="BL3" s="7" t="str">
        <f>Time!BL$24</f>
        <v>Month55</v>
      </c>
      <c r="BM3" s="7" t="str">
        <f>Time!BM$24</f>
        <v>Month56</v>
      </c>
      <c r="BN3" s="7" t="str">
        <f>Time!BN$24</f>
        <v>Month57</v>
      </c>
      <c r="BO3" s="7" t="str">
        <f>Time!BO$24</f>
        <v>Month58</v>
      </c>
      <c r="BP3" s="7" t="str">
        <f>Time!BP$24</f>
        <v>Month59</v>
      </c>
      <c r="BQ3" s="7" t="str">
        <f>Time!BQ$24</f>
        <v>Month60</v>
      </c>
    </row>
    <row r="4" spans="1:69" s="55" customFormat="1">
      <c r="A4" s="60"/>
      <c r="B4" s="60"/>
      <c r="C4" s="83"/>
      <c r="D4" s="169"/>
      <c r="E4" s="26" t="s">
        <v>332</v>
      </c>
      <c r="F4" s="47"/>
      <c r="G4" s="47"/>
      <c r="H4" s="22"/>
      <c r="I4" s="22"/>
      <c r="J4" s="26">
        <f>Time!J$28</f>
        <v>1</v>
      </c>
      <c r="K4" s="26">
        <f>Time!K$28</f>
        <v>2</v>
      </c>
      <c r="L4" s="26">
        <f>Time!L$28</f>
        <v>3</v>
      </c>
      <c r="M4" s="26">
        <f>Time!M$28</f>
        <v>4</v>
      </c>
      <c r="N4" s="26">
        <f>Time!N$28</f>
        <v>5</v>
      </c>
      <c r="O4" s="26">
        <f>Time!O$28</f>
        <v>6</v>
      </c>
      <c r="P4" s="26">
        <f>Time!P$28</f>
        <v>7</v>
      </c>
      <c r="Q4" s="26">
        <f>Time!Q$28</f>
        <v>8</v>
      </c>
      <c r="R4" s="26">
        <f>Time!R$28</f>
        <v>9</v>
      </c>
      <c r="S4" s="26">
        <f>Time!S$28</f>
        <v>10</v>
      </c>
      <c r="T4" s="26">
        <f>Time!T$28</f>
        <v>11</v>
      </c>
      <c r="U4" s="26">
        <f>Time!U$28</f>
        <v>12</v>
      </c>
      <c r="V4" s="26">
        <f>Time!V$28</f>
        <v>13</v>
      </c>
      <c r="W4" s="26">
        <f>Time!W$28</f>
        <v>14</v>
      </c>
      <c r="X4" s="26">
        <f>Time!X$28</f>
        <v>15</v>
      </c>
      <c r="Y4" s="26">
        <f>Time!Y$28</f>
        <v>16</v>
      </c>
      <c r="Z4" s="26">
        <f>Time!Z$28</f>
        <v>17</v>
      </c>
      <c r="AA4" s="26">
        <f>Time!AA$28</f>
        <v>18</v>
      </c>
      <c r="AB4" s="26">
        <f>Time!AB$28</f>
        <v>19</v>
      </c>
      <c r="AC4" s="26">
        <f>Time!AC$28</f>
        <v>20</v>
      </c>
      <c r="AD4" s="26">
        <f>Time!AD$28</f>
        <v>21</v>
      </c>
      <c r="AE4" s="26">
        <f>Time!AE$28</f>
        <v>22</v>
      </c>
      <c r="AF4" s="26">
        <f>Time!AF$28</f>
        <v>23</v>
      </c>
      <c r="AG4" s="26">
        <f>Time!AG$28</f>
        <v>24</v>
      </c>
      <c r="AH4" s="26">
        <f>Time!AH$28</f>
        <v>25</v>
      </c>
      <c r="AI4" s="26">
        <f>Time!AI$28</f>
        <v>26</v>
      </c>
      <c r="AJ4" s="26">
        <f>Time!AJ$28</f>
        <v>27</v>
      </c>
      <c r="AK4" s="26">
        <f>Time!AK$28</f>
        <v>28</v>
      </c>
      <c r="AL4" s="26">
        <f>Time!AL$28</f>
        <v>29</v>
      </c>
      <c r="AM4" s="26">
        <f>Time!AM$28</f>
        <v>30</v>
      </c>
      <c r="AN4" s="26">
        <f>Time!AN$28</f>
        <v>31</v>
      </c>
      <c r="AO4" s="26">
        <f>Time!AO$28</f>
        <v>32</v>
      </c>
      <c r="AP4" s="26">
        <f>Time!AP$28</f>
        <v>33</v>
      </c>
      <c r="AQ4" s="26">
        <f>Time!AQ$28</f>
        <v>34</v>
      </c>
      <c r="AR4" s="26">
        <f>Time!AR$28</f>
        <v>35</v>
      </c>
      <c r="AS4" s="26">
        <f>Time!AS$28</f>
        <v>36</v>
      </c>
      <c r="AT4" s="26">
        <f>Time!AT$28</f>
        <v>37</v>
      </c>
      <c r="AU4" s="26">
        <f>Time!AU$28</f>
        <v>38</v>
      </c>
      <c r="AV4" s="26">
        <f>Time!AV$28</f>
        <v>39</v>
      </c>
      <c r="AW4" s="26">
        <f>Time!AW$28</f>
        <v>40</v>
      </c>
      <c r="AX4" s="26">
        <f>Time!AX$28</f>
        <v>41</v>
      </c>
      <c r="AY4" s="26">
        <f>Time!AY$28</f>
        <v>42</v>
      </c>
      <c r="AZ4" s="26">
        <f>Time!AZ$28</f>
        <v>43</v>
      </c>
      <c r="BA4" s="26">
        <f>Time!BA$28</f>
        <v>44</v>
      </c>
      <c r="BB4" s="26">
        <f>Time!BB$28</f>
        <v>45</v>
      </c>
      <c r="BC4" s="26">
        <f>Time!BC$28</f>
        <v>46</v>
      </c>
      <c r="BD4" s="26">
        <f>Time!BD$28</f>
        <v>47</v>
      </c>
      <c r="BE4" s="26">
        <f>Time!BE$28</f>
        <v>48</v>
      </c>
      <c r="BF4" s="26">
        <f>Time!BF$28</f>
        <v>49</v>
      </c>
      <c r="BG4" s="26">
        <f>Time!BG$28</f>
        <v>50</v>
      </c>
      <c r="BH4" s="26">
        <f>Time!BH$28</f>
        <v>51</v>
      </c>
      <c r="BI4" s="26">
        <f>Time!BI$28</f>
        <v>52</v>
      </c>
      <c r="BJ4" s="26">
        <f>Time!BJ$28</f>
        <v>53</v>
      </c>
      <c r="BK4" s="26">
        <f>Time!BK$28</f>
        <v>54</v>
      </c>
      <c r="BL4" s="26">
        <f>Time!BL$28</f>
        <v>55</v>
      </c>
      <c r="BM4" s="26">
        <f>Time!BM$28</f>
        <v>56</v>
      </c>
      <c r="BN4" s="26">
        <f>Time!BN$28</f>
        <v>57</v>
      </c>
      <c r="BO4" s="26">
        <f>Time!BO$28</f>
        <v>58</v>
      </c>
      <c r="BP4" s="26">
        <f>Time!BP$28</f>
        <v>59</v>
      </c>
      <c r="BQ4" s="26">
        <f>Time!BQ$28</f>
        <v>60</v>
      </c>
    </row>
    <row r="5" spans="1:69" s="55" customFormat="1">
      <c r="A5" s="60"/>
      <c r="B5" s="60"/>
      <c r="C5" s="83"/>
      <c r="D5" s="169"/>
      <c r="E5" s="15" t="s">
        <v>312</v>
      </c>
      <c r="F5" s="25" t="s">
        <v>254</v>
      </c>
      <c r="G5" s="25" t="s">
        <v>228</v>
      </c>
      <c r="H5" s="25" t="s">
        <v>205</v>
      </c>
      <c r="I5" s="22"/>
      <c r="J5" s="15"/>
      <c r="K5" s="15"/>
      <c r="L5" s="15"/>
      <c r="M5" s="15"/>
      <c r="N5" s="15"/>
      <c r="O5" s="15"/>
    </row>
    <row r="8" spans="1:69">
      <c r="A8" s="25" t="s">
        <v>237</v>
      </c>
    </row>
    <row r="10" spans="1:69" outlineLevel="1">
      <c r="A10" s="25" t="s">
        <v>102</v>
      </c>
    </row>
    <row r="11" spans="1:69" outlineLevel="1">
      <c r="E11" s="41" t="s">
        <v>77</v>
      </c>
      <c r="G11" s="41" t="s">
        <v>258</v>
      </c>
      <c r="H11" s="47">
        <f>SUM( J11:BQ11 )</f>
        <v>0</v>
      </c>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row>
    <row r="13" spans="1:69" outlineLevel="1">
      <c r="A13" s="25" t="s">
        <v>339</v>
      </c>
    </row>
    <row r="14" spans="1:69" outlineLevel="1">
      <c r="E14" s="41" t="s">
        <v>341</v>
      </c>
      <c r="G14" s="41" t="s">
        <v>258</v>
      </c>
      <c r="H14" s="47">
        <f>SUM( J14:BQ14 )</f>
        <v>35000</v>
      </c>
      <c r="J14" s="16"/>
      <c r="K14" s="16">
        <v>5000</v>
      </c>
      <c r="L14" s="16"/>
      <c r="M14" s="16"/>
      <c r="N14" s="16"/>
      <c r="O14" s="16">
        <v>10000</v>
      </c>
      <c r="P14" s="16"/>
      <c r="Q14" s="16"/>
      <c r="R14" s="16"/>
      <c r="S14" s="16">
        <v>10000</v>
      </c>
      <c r="T14" s="16"/>
      <c r="U14" s="16">
        <v>10000</v>
      </c>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row>
    <row r="15" spans="1:69" outlineLevel="1">
      <c r="E15" s="41" t="s">
        <v>52</v>
      </c>
      <c r="G15" s="41" t="s">
        <v>258</v>
      </c>
      <c r="H15" s="47">
        <f>SUM( J15:BQ15 )</f>
        <v>50000</v>
      </c>
      <c r="J15" s="16"/>
      <c r="K15" s="16"/>
      <c r="L15" s="16">
        <v>10000</v>
      </c>
      <c r="M15" s="16">
        <v>10000</v>
      </c>
      <c r="N15" s="16">
        <v>10000</v>
      </c>
      <c r="O15" s="16"/>
      <c r="P15" s="16">
        <v>10000</v>
      </c>
      <c r="Q15" s="16"/>
      <c r="R15" s="16">
        <v>10000</v>
      </c>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row>
    <row r="16" spans="1:69" outlineLevel="1">
      <c r="E16" s="41" t="s">
        <v>166</v>
      </c>
      <c r="G16" s="41" t="s">
        <v>258</v>
      </c>
      <c r="H16" s="47">
        <f>SUM( J16:BQ16 )</f>
        <v>38000</v>
      </c>
      <c r="J16" s="16">
        <v>1000</v>
      </c>
      <c r="K16" s="16">
        <v>1000</v>
      </c>
      <c r="L16" s="16">
        <v>1000</v>
      </c>
      <c r="M16" s="16">
        <v>1000</v>
      </c>
      <c r="N16" s="16">
        <v>3000</v>
      </c>
      <c r="O16" s="16">
        <v>3000</v>
      </c>
      <c r="P16" s="16">
        <v>3000</v>
      </c>
      <c r="Q16" s="16">
        <v>5000</v>
      </c>
      <c r="R16" s="16">
        <v>5000</v>
      </c>
      <c r="S16" s="16">
        <v>5000</v>
      </c>
      <c r="T16" s="16">
        <v>5000</v>
      </c>
      <c r="U16" s="16">
        <v>5000</v>
      </c>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c r="AY16" s="16"/>
      <c r="AZ16" s="16"/>
      <c r="BA16" s="16"/>
      <c r="BB16" s="16"/>
      <c r="BC16" s="16"/>
      <c r="BD16" s="16"/>
      <c r="BE16" s="16"/>
      <c r="BF16" s="16"/>
      <c r="BG16" s="16"/>
      <c r="BH16" s="16"/>
      <c r="BI16" s="16"/>
      <c r="BJ16" s="16"/>
      <c r="BK16" s="16"/>
      <c r="BL16" s="16"/>
      <c r="BM16" s="16"/>
      <c r="BN16" s="16"/>
      <c r="BO16" s="16"/>
      <c r="BP16" s="16"/>
      <c r="BQ16" s="16"/>
    </row>
    <row r="18" spans="1:69" outlineLevel="1">
      <c r="A18" s="25" t="s">
        <v>281</v>
      </c>
    </row>
    <row r="19" spans="1:69" outlineLevel="1"/>
    <row r="20" spans="1:69" outlineLevel="2">
      <c r="A20" s="25" t="s">
        <v>53</v>
      </c>
    </row>
    <row r="21" spans="1:69" s="231" customFormat="1" outlineLevel="2">
      <c r="A21" s="164"/>
      <c r="B21" s="164"/>
      <c r="C21" s="290"/>
      <c r="D21" s="270"/>
      <c r="E21" s="123" t="s">
        <v>7</v>
      </c>
      <c r="F21" s="123"/>
      <c r="G21" s="123" t="s">
        <v>213</v>
      </c>
      <c r="H21" s="123"/>
      <c r="I21" s="123"/>
      <c r="J21" s="39"/>
      <c r="K21" s="39"/>
      <c r="L21" s="39"/>
      <c r="M21" s="39"/>
      <c r="N21" s="39"/>
      <c r="O21" s="39"/>
      <c r="P21" s="39"/>
      <c r="Q21" s="39"/>
      <c r="R21" s="39"/>
      <c r="S21" s="39"/>
      <c r="T21" s="39"/>
      <c r="U21" s="39"/>
      <c r="V21" s="39"/>
      <c r="W21" s="39"/>
      <c r="X21" s="39"/>
      <c r="Y21" s="39"/>
      <c r="Z21" s="39"/>
      <c r="AA21" s="39"/>
      <c r="AB21" s="39"/>
      <c r="AC21" s="39"/>
      <c r="AD21" s="39"/>
      <c r="AE21" s="39"/>
      <c r="AF21" s="39"/>
      <c r="AG21" s="39"/>
      <c r="AH21" s="39"/>
      <c r="AI21" s="39"/>
      <c r="AJ21" s="39"/>
      <c r="AK21" s="39"/>
      <c r="AL21" s="39"/>
      <c r="AM21" s="39"/>
      <c r="AN21" s="39"/>
      <c r="AO21" s="39"/>
      <c r="AP21" s="39"/>
      <c r="AQ21" s="39"/>
      <c r="AR21" s="39"/>
      <c r="AS21" s="39"/>
      <c r="AT21" s="39"/>
      <c r="AU21" s="39"/>
      <c r="AV21" s="39"/>
      <c r="AW21" s="39"/>
      <c r="AX21" s="39"/>
      <c r="AY21" s="39"/>
      <c r="AZ21" s="39"/>
      <c r="BA21" s="39"/>
      <c r="BB21" s="39"/>
      <c r="BC21" s="39"/>
      <c r="BD21" s="39"/>
      <c r="BE21" s="39"/>
      <c r="BF21" s="39"/>
      <c r="BG21" s="39"/>
      <c r="BH21" s="39"/>
      <c r="BI21" s="39"/>
      <c r="BJ21" s="39"/>
      <c r="BK21" s="39"/>
      <c r="BL21" s="39"/>
      <c r="BM21" s="39"/>
      <c r="BN21" s="39"/>
      <c r="BO21" s="39"/>
      <c r="BP21" s="39"/>
      <c r="BQ21" s="39"/>
    </row>
    <row r="24" spans="1:69">
      <c r="B24" s="25" t="s">
        <v>271</v>
      </c>
    </row>
  </sheetData>
  <conditionalFormatting sqref="F2:F3">
    <cfRule type="cellIs" dxfId="280" priority="1" stopIfTrue="1" operator="notEqual">
      <formula>0</formula>
    </cfRule>
    <cfRule type="cellIs" dxfId="279" priority="2" stopIfTrue="1" operator="equal">
      <formula>""</formula>
    </cfRule>
  </conditionalFormatting>
  <conditionalFormatting sqref="J3:BQ3">
    <cfRule type="cellIs" dxfId="278" priority="3" operator="equal">
      <formula>"PPA ext."</formula>
    </cfRule>
    <cfRule type="cellIs" dxfId="277" priority="4" operator="equal">
      <formula>"Delay"</formula>
    </cfRule>
    <cfRule type="cellIs" dxfId="276" priority="5" operator="equal">
      <formula>"Fin Close"</formula>
    </cfRule>
    <cfRule type="cellIs" dxfId="275" priority="6" stopIfTrue="1" operator="equal">
      <formula>"Construction"</formula>
    </cfRule>
    <cfRule type="cellIs" dxfId="274" priority="7" stopIfTrue="1" operator="equal">
      <formula>"Operations"</formula>
    </cfRule>
  </conditionalFormatting>
  <printOptions headings="1"/>
  <pageMargins left="0.75" right="0.75" top="1" bottom="1" header="0.5" footer="0.5"/>
  <pageSetup paperSize="9" scale="55" orientation="landscape" blackAndWhite="1"/>
  <headerFooter>
    <oddHeader>&amp;LPROJECT [XXX]&amp;CSheet:&amp;A&amp;RSTRICTLY CONFIDENTIAL</oddHeader>
    <oddFooter>&amp;L&amp;F ( Printed on &amp;D at &amp;T )&amp;RPage &amp;P of &amp;N</oddFooter>
  </headerFooter>
  <customProperties>
    <customPr name="MMSheetType" r:id="rId1"/>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FFFF99"/>
    <outlinePr summaryBelow="0" summaryRight="0"/>
  </sheetPr>
  <dimension ref="A1:O5"/>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5" customWidth="1"/>
    <col min="3" max="3" width="1.44140625" style="62" customWidth="1"/>
    <col min="4" max="4" width="1.44140625" style="190" customWidth="1"/>
    <col min="5" max="5" width="71.44140625" style="47" customWidth="1"/>
    <col min="6" max="6" width="16.33203125" style="47" customWidth="1"/>
    <col min="7" max="8" width="15.109375" style="47" customWidth="1"/>
    <col min="9" max="9" width="3.44140625" style="47" customWidth="1"/>
    <col min="10" max="15" width="15.109375" style="47" customWidth="1"/>
    <col min="16" max="16" width="15.109375" style="47" hidden="1" customWidth="1"/>
    <col min="17" max="16384" width="15.109375" style="47" hidden="1"/>
  </cols>
  <sheetData>
    <row r="1" spans="1:15" s="69" customFormat="1" ht="25">
      <c r="A1" s="46" t="str">
        <f ca="1" xml:space="preserve"> RIGHT(CELL("filename", A1), LEN(CELL("filename", A1)) - SEARCH("]", CELL("filename", A1)))</f>
        <v>InpT</v>
      </c>
      <c r="B1" s="86"/>
      <c r="C1" s="85"/>
      <c r="D1" s="171"/>
      <c r="F1" s="53" t="str">
        <f>HYPERLINK("#Contents!A1","Go to contents")</f>
        <v>Go to contents</v>
      </c>
      <c r="H1" s="58"/>
      <c r="J1" s="58"/>
    </row>
    <row r="2" spans="1:15" s="55" customFormat="1">
      <c r="A2" s="60"/>
      <c r="B2" s="60"/>
      <c r="C2" s="83"/>
      <c r="D2" s="169"/>
      <c r="E2" s="170" t="s">
        <v>331</v>
      </c>
      <c r="F2" s="52">
        <f ca="1" xml:space="preserve"> 'Model Checks and Alerts'!F11</f>
        <v>0</v>
      </c>
      <c r="G2" s="54" t="s">
        <v>144</v>
      </c>
      <c r="H2" s="22"/>
      <c r="I2" s="22"/>
      <c r="J2" s="6"/>
      <c r="K2" s="6"/>
      <c r="L2" s="6"/>
      <c r="M2" s="6"/>
      <c r="N2" s="6"/>
      <c r="O2" s="6"/>
    </row>
    <row r="3" spans="1:15" s="55" customFormat="1">
      <c r="A3" s="60"/>
      <c r="B3" s="60"/>
      <c r="C3" s="83"/>
      <c r="D3" s="169"/>
      <c r="E3" s="15" t="s">
        <v>206</v>
      </c>
      <c r="F3" s="52"/>
      <c r="G3" s="54" t="s">
        <v>98</v>
      </c>
      <c r="H3" s="22"/>
      <c r="I3" s="22"/>
      <c r="J3" s="7"/>
      <c r="K3" s="7"/>
      <c r="L3" s="7"/>
      <c r="M3" s="7"/>
      <c r="N3" s="7"/>
      <c r="O3" s="7"/>
    </row>
    <row r="4" spans="1:15" s="55" customFormat="1">
      <c r="A4" s="60"/>
      <c r="B4" s="60"/>
      <c r="C4" s="83"/>
      <c r="D4" s="169"/>
      <c r="E4" s="26" t="s">
        <v>332</v>
      </c>
      <c r="F4" s="47"/>
      <c r="G4" s="47"/>
      <c r="H4" s="22"/>
      <c r="I4" s="22"/>
      <c r="J4" s="26"/>
      <c r="K4" s="26"/>
      <c r="L4" s="26"/>
      <c r="M4" s="26"/>
      <c r="N4" s="26"/>
      <c r="O4" s="26"/>
    </row>
    <row r="5" spans="1:15" s="55" customFormat="1">
      <c r="A5" s="60"/>
      <c r="B5" s="60"/>
      <c r="C5" s="83"/>
      <c r="D5" s="169"/>
      <c r="E5" s="15" t="s">
        <v>312</v>
      </c>
      <c r="F5" s="25"/>
      <c r="G5" s="25" t="s">
        <v>228</v>
      </c>
      <c r="H5" s="25"/>
      <c r="I5" s="22"/>
      <c r="J5" s="15"/>
      <c r="K5" s="15"/>
      <c r="L5" s="15"/>
      <c r="M5" s="15"/>
      <c r="N5" s="15"/>
      <c r="O5" s="15"/>
    </row>
  </sheetData>
  <conditionalFormatting sqref="F2:F3">
    <cfRule type="cellIs" dxfId="273" priority="1" stopIfTrue="1" operator="notEqual">
      <formula>0</formula>
    </cfRule>
    <cfRule type="cellIs" dxfId="272" priority="2" stopIfTrue="1" operator="equal">
      <formula>""</formula>
    </cfRule>
  </conditionalFormatting>
  <conditionalFormatting sqref="J3:O3">
    <cfRule type="cellIs" dxfId="271" priority="3" operator="equal">
      <formula>"PPA ext."</formula>
    </cfRule>
    <cfRule type="cellIs" dxfId="270" priority="4" operator="equal">
      <formula>"Delay"</formula>
    </cfRule>
    <cfRule type="cellIs" dxfId="269" priority="5" operator="equal">
      <formula>"Fin Close"</formula>
    </cfRule>
    <cfRule type="cellIs" dxfId="268" priority="6" stopIfTrue="1" operator="equal">
      <formula>"Construction"</formula>
    </cfRule>
    <cfRule type="cellIs" dxfId="267" priority="7" stopIfTrue="1" operator="equal">
      <formula>"Operations"</formula>
    </cfRule>
  </conditionalFormatting>
  <printOptions headings="1"/>
  <pageMargins left="0.75" right="0.75" top="1" bottom="1" header="0.5" footer="0.5"/>
  <pageSetup paperSize="9" scale="55" orientation="landscape" blackAndWhite="1"/>
  <headerFooter>
    <oddHeader>&amp;LPROJECT [XXX]&amp;CSheet:&amp;A&amp;RSTRICTLY CONFIDENTIAL</oddHeader>
    <oddFooter>&amp;L&amp;F ( Printed on &amp;D at &amp;T )&amp;RPage &amp;P of &amp;N</oddFooter>
  </headerFooter>
  <customProperties>
    <customPr name="MMSheetType" r:id="rId1"/>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outlinePr summaryBelow="0" summaryRight="0"/>
  </sheetPr>
  <dimension ref="A1:BQ361"/>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2"/>
  <cols>
    <col min="1" max="2" width="1.44140625" style="25" customWidth="1"/>
    <col min="3" max="3" width="1.44140625" style="62" customWidth="1"/>
    <col min="4" max="4" width="1.44140625" style="91" customWidth="1"/>
    <col min="5" max="5" width="70.77734375" style="47" bestFit="1" customWidth="1"/>
    <col min="6" max="6" width="20.5546875" style="47" bestFit="1" customWidth="1"/>
    <col min="7" max="7" width="13.21875" style="47" bestFit="1" customWidth="1"/>
    <col min="8" max="8" width="7.6640625" style="47" bestFit="1" customWidth="1"/>
    <col min="9" max="9" width="3.44140625" style="47" customWidth="1"/>
    <col min="10" max="10" width="12.33203125" style="47" bestFit="1" customWidth="1"/>
    <col min="11" max="11" width="12.109375" style="47" bestFit="1" customWidth="1"/>
    <col min="12" max="12" width="11.5546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5546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218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218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218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Time</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t="shared" ref="J2:BQ2" si="0" xml:space="preserve"> J$19</f>
        <v>45077</v>
      </c>
      <c r="K2" s="6">
        <f t="shared" si="0"/>
        <v>45107</v>
      </c>
      <c r="L2" s="6">
        <f t="shared" si="0"/>
        <v>45138</v>
      </c>
      <c r="M2" s="6">
        <f t="shared" si="0"/>
        <v>45169</v>
      </c>
      <c r="N2" s="6">
        <f t="shared" si="0"/>
        <v>45199</v>
      </c>
      <c r="O2" s="6">
        <f t="shared" si="0"/>
        <v>45230</v>
      </c>
      <c r="P2" s="6">
        <f t="shared" si="0"/>
        <v>45260</v>
      </c>
      <c r="Q2" s="6">
        <f t="shared" si="0"/>
        <v>45291</v>
      </c>
      <c r="R2" s="6">
        <f t="shared" si="0"/>
        <v>45322</v>
      </c>
      <c r="S2" s="6">
        <f t="shared" si="0"/>
        <v>45351</v>
      </c>
      <c r="T2" s="6">
        <f t="shared" si="0"/>
        <v>45382</v>
      </c>
      <c r="U2" s="6">
        <f t="shared" si="0"/>
        <v>45412</v>
      </c>
      <c r="V2" s="6">
        <f t="shared" si="0"/>
        <v>45443</v>
      </c>
      <c r="W2" s="6">
        <f t="shared" si="0"/>
        <v>45473</v>
      </c>
      <c r="X2" s="6">
        <f t="shared" si="0"/>
        <v>45504</v>
      </c>
      <c r="Y2" s="6">
        <f t="shared" si="0"/>
        <v>45535</v>
      </c>
      <c r="Z2" s="6">
        <f t="shared" si="0"/>
        <v>45565</v>
      </c>
      <c r="AA2" s="6">
        <f t="shared" si="0"/>
        <v>45596</v>
      </c>
      <c r="AB2" s="6">
        <f t="shared" si="0"/>
        <v>45626</v>
      </c>
      <c r="AC2" s="6">
        <f t="shared" si="0"/>
        <v>45657</v>
      </c>
      <c r="AD2" s="6">
        <f t="shared" si="0"/>
        <v>45688</v>
      </c>
      <c r="AE2" s="6">
        <f t="shared" si="0"/>
        <v>45716</v>
      </c>
      <c r="AF2" s="6">
        <f t="shared" si="0"/>
        <v>45747</v>
      </c>
      <c r="AG2" s="6">
        <f t="shared" si="0"/>
        <v>45777</v>
      </c>
      <c r="AH2" s="6">
        <f t="shared" si="0"/>
        <v>45808</v>
      </c>
      <c r="AI2" s="6">
        <f t="shared" si="0"/>
        <v>45838</v>
      </c>
      <c r="AJ2" s="6">
        <f t="shared" si="0"/>
        <v>45869</v>
      </c>
      <c r="AK2" s="6">
        <f t="shared" si="0"/>
        <v>45900</v>
      </c>
      <c r="AL2" s="6">
        <f t="shared" si="0"/>
        <v>45930</v>
      </c>
      <c r="AM2" s="6">
        <f t="shared" si="0"/>
        <v>45961</v>
      </c>
      <c r="AN2" s="6">
        <f t="shared" si="0"/>
        <v>45991</v>
      </c>
      <c r="AO2" s="6">
        <f t="shared" si="0"/>
        <v>46022</v>
      </c>
      <c r="AP2" s="6">
        <f t="shared" si="0"/>
        <v>46053</v>
      </c>
      <c r="AQ2" s="6">
        <f t="shared" si="0"/>
        <v>46081</v>
      </c>
      <c r="AR2" s="6">
        <f t="shared" si="0"/>
        <v>46112</v>
      </c>
      <c r="AS2" s="6">
        <f t="shared" si="0"/>
        <v>46142</v>
      </c>
      <c r="AT2" s="6">
        <f t="shared" si="0"/>
        <v>46173</v>
      </c>
      <c r="AU2" s="6">
        <f t="shared" si="0"/>
        <v>46203</v>
      </c>
      <c r="AV2" s="6">
        <f t="shared" si="0"/>
        <v>46234</v>
      </c>
      <c r="AW2" s="6">
        <f t="shared" si="0"/>
        <v>46265</v>
      </c>
      <c r="AX2" s="6">
        <f t="shared" si="0"/>
        <v>46295</v>
      </c>
      <c r="AY2" s="6">
        <f t="shared" si="0"/>
        <v>46326</v>
      </c>
      <c r="AZ2" s="6">
        <f t="shared" si="0"/>
        <v>46356</v>
      </c>
      <c r="BA2" s="6">
        <f t="shared" si="0"/>
        <v>46387</v>
      </c>
      <c r="BB2" s="6">
        <f t="shared" si="0"/>
        <v>46418</v>
      </c>
      <c r="BC2" s="6">
        <f t="shared" si="0"/>
        <v>46446</v>
      </c>
      <c r="BD2" s="6">
        <f t="shared" si="0"/>
        <v>46477</v>
      </c>
      <c r="BE2" s="6">
        <f t="shared" si="0"/>
        <v>46507</v>
      </c>
      <c r="BF2" s="6">
        <f t="shared" si="0"/>
        <v>46538</v>
      </c>
      <c r="BG2" s="6">
        <f t="shared" si="0"/>
        <v>46568</v>
      </c>
      <c r="BH2" s="6">
        <f t="shared" si="0"/>
        <v>46599</v>
      </c>
      <c r="BI2" s="6">
        <f t="shared" si="0"/>
        <v>46630</v>
      </c>
      <c r="BJ2" s="6">
        <f t="shared" si="0"/>
        <v>46660</v>
      </c>
      <c r="BK2" s="6">
        <f t="shared" si="0"/>
        <v>46691</v>
      </c>
      <c r="BL2" s="6">
        <f t="shared" si="0"/>
        <v>46721</v>
      </c>
      <c r="BM2" s="6">
        <f t="shared" si="0"/>
        <v>46752</v>
      </c>
      <c r="BN2" s="6">
        <f t="shared" si="0"/>
        <v>46783</v>
      </c>
      <c r="BO2" s="6">
        <f t="shared" si="0"/>
        <v>46812</v>
      </c>
      <c r="BP2" s="6">
        <f t="shared" si="0"/>
        <v>46843</v>
      </c>
      <c r="BQ2" s="6">
        <f t="shared" si="0"/>
        <v>46873</v>
      </c>
    </row>
    <row r="3" spans="1:69" s="32" customFormat="1">
      <c r="A3" s="60"/>
      <c r="B3" s="60"/>
      <c r="C3" s="83"/>
      <c r="D3" s="89"/>
      <c r="E3" s="41" t="s">
        <v>206</v>
      </c>
      <c r="F3" s="52"/>
      <c r="G3" s="54" t="s">
        <v>98</v>
      </c>
      <c r="H3" s="22"/>
      <c r="I3" s="22"/>
      <c r="J3" s="7" t="str">
        <f t="shared" ref="J3:BQ3" si="1" xml:space="preserve"> J$24</f>
        <v>Month1</v>
      </c>
      <c r="K3" s="7" t="str">
        <f t="shared" si="1"/>
        <v>Month2</v>
      </c>
      <c r="L3" s="7" t="str">
        <f t="shared" si="1"/>
        <v>Month3</v>
      </c>
      <c r="M3" s="7" t="str">
        <f t="shared" si="1"/>
        <v>Month4</v>
      </c>
      <c r="N3" s="7" t="str">
        <f t="shared" si="1"/>
        <v>Month5</v>
      </c>
      <c r="O3" s="7" t="str">
        <f t="shared" si="1"/>
        <v>Month6</v>
      </c>
      <c r="P3" s="7" t="str">
        <f t="shared" si="1"/>
        <v>Month7</v>
      </c>
      <c r="Q3" s="7" t="str">
        <f t="shared" si="1"/>
        <v>Month8</v>
      </c>
      <c r="R3" s="7" t="str">
        <f t="shared" si="1"/>
        <v>Month9</v>
      </c>
      <c r="S3" s="7" t="str">
        <f t="shared" si="1"/>
        <v>Month10</v>
      </c>
      <c r="T3" s="7" t="str">
        <f t="shared" si="1"/>
        <v>Month11</v>
      </c>
      <c r="U3" s="7" t="str">
        <f t="shared" si="1"/>
        <v>Month12</v>
      </c>
      <c r="V3" s="7" t="str">
        <f t="shared" si="1"/>
        <v>Month13</v>
      </c>
      <c r="W3" s="7" t="str">
        <f t="shared" si="1"/>
        <v>Month14</v>
      </c>
      <c r="X3" s="7" t="str">
        <f t="shared" si="1"/>
        <v>Month15</v>
      </c>
      <c r="Y3" s="7" t="str">
        <f t="shared" si="1"/>
        <v>Month16</v>
      </c>
      <c r="Z3" s="7" t="str">
        <f t="shared" si="1"/>
        <v>Month17</v>
      </c>
      <c r="AA3" s="7" t="str">
        <f t="shared" si="1"/>
        <v>Month18</v>
      </c>
      <c r="AB3" s="7" t="str">
        <f t="shared" si="1"/>
        <v>Month19</v>
      </c>
      <c r="AC3" s="7" t="str">
        <f t="shared" si="1"/>
        <v>Month20</v>
      </c>
      <c r="AD3" s="7" t="str">
        <f t="shared" si="1"/>
        <v>Month21</v>
      </c>
      <c r="AE3" s="7" t="str">
        <f t="shared" si="1"/>
        <v>Month22</v>
      </c>
      <c r="AF3" s="7" t="str">
        <f t="shared" si="1"/>
        <v>Month23</v>
      </c>
      <c r="AG3" s="7" t="str">
        <f t="shared" si="1"/>
        <v>Month24</v>
      </c>
      <c r="AH3" s="7" t="str">
        <f t="shared" si="1"/>
        <v>Month25</v>
      </c>
      <c r="AI3" s="7" t="str">
        <f t="shared" si="1"/>
        <v>Month26</v>
      </c>
      <c r="AJ3" s="7" t="str">
        <f t="shared" si="1"/>
        <v>Month27</v>
      </c>
      <c r="AK3" s="7" t="str">
        <f t="shared" si="1"/>
        <v>Month28</v>
      </c>
      <c r="AL3" s="7" t="str">
        <f t="shared" si="1"/>
        <v>Month29</v>
      </c>
      <c r="AM3" s="7" t="str">
        <f t="shared" si="1"/>
        <v>Month30</v>
      </c>
      <c r="AN3" s="7" t="str">
        <f t="shared" si="1"/>
        <v>Month31</v>
      </c>
      <c r="AO3" s="7" t="str">
        <f t="shared" si="1"/>
        <v>Month32</v>
      </c>
      <c r="AP3" s="7" t="str">
        <f t="shared" si="1"/>
        <v>Month33</v>
      </c>
      <c r="AQ3" s="7" t="str">
        <f t="shared" si="1"/>
        <v>Month34</v>
      </c>
      <c r="AR3" s="7" t="str">
        <f t="shared" si="1"/>
        <v>Month35</v>
      </c>
      <c r="AS3" s="7" t="str">
        <f t="shared" si="1"/>
        <v>Month36</v>
      </c>
      <c r="AT3" s="7" t="str">
        <f t="shared" si="1"/>
        <v>Month37</v>
      </c>
      <c r="AU3" s="7" t="str">
        <f t="shared" si="1"/>
        <v>Month38</v>
      </c>
      <c r="AV3" s="7" t="str">
        <f t="shared" si="1"/>
        <v>Month39</v>
      </c>
      <c r="AW3" s="7" t="str">
        <f t="shared" si="1"/>
        <v>Month40</v>
      </c>
      <c r="AX3" s="7" t="str">
        <f t="shared" si="1"/>
        <v>Month41</v>
      </c>
      <c r="AY3" s="7" t="str">
        <f t="shared" si="1"/>
        <v>Month42</v>
      </c>
      <c r="AZ3" s="7" t="str">
        <f t="shared" si="1"/>
        <v>Month43</v>
      </c>
      <c r="BA3" s="7" t="str">
        <f t="shared" si="1"/>
        <v>Month44</v>
      </c>
      <c r="BB3" s="7" t="str">
        <f t="shared" si="1"/>
        <v>Month45</v>
      </c>
      <c r="BC3" s="7" t="str">
        <f t="shared" si="1"/>
        <v>Month46</v>
      </c>
      <c r="BD3" s="7" t="str">
        <f t="shared" si="1"/>
        <v>Month47</v>
      </c>
      <c r="BE3" s="7" t="str">
        <f t="shared" si="1"/>
        <v>Month48</v>
      </c>
      <c r="BF3" s="7" t="str">
        <f t="shared" si="1"/>
        <v>Month49</v>
      </c>
      <c r="BG3" s="7" t="str">
        <f t="shared" si="1"/>
        <v>Month50</v>
      </c>
      <c r="BH3" s="7" t="str">
        <f t="shared" si="1"/>
        <v>Month51</v>
      </c>
      <c r="BI3" s="7" t="str">
        <f t="shared" si="1"/>
        <v>Month52</v>
      </c>
      <c r="BJ3" s="7" t="str">
        <f t="shared" si="1"/>
        <v>Month53</v>
      </c>
      <c r="BK3" s="7" t="str">
        <f t="shared" si="1"/>
        <v>Month54</v>
      </c>
      <c r="BL3" s="7" t="str">
        <f t="shared" si="1"/>
        <v>Month55</v>
      </c>
      <c r="BM3" s="7" t="str">
        <f t="shared" si="1"/>
        <v>Month56</v>
      </c>
      <c r="BN3" s="7" t="str">
        <f t="shared" si="1"/>
        <v>Month57</v>
      </c>
      <c r="BO3" s="7" t="str">
        <f t="shared" si="1"/>
        <v>Month58</v>
      </c>
      <c r="BP3" s="7" t="str">
        <f t="shared" si="1"/>
        <v>Month59</v>
      </c>
      <c r="BQ3" s="7" t="str">
        <f t="shared" si="1"/>
        <v>Month60</v>
      </c>
    </row>
    <row r="4" spans="1:69" s="26" customFormat="1">
      <c r="A4" s="60"/>
      <c r="B4" s="60"/>
      <c r="C4" s="83"/>
      <c r="D4" s="89"/>
      <c r="E4" s="22" t="s">
        <v>332</v>
      </c>
      <c r="F4" s="25"/>
      <c r="G4" s="22"/>
      <c r="H4" s="22"/>
      <c r="I4" s="22"/>
      <c r="J4" s="26">
        <f t="shared" ref="J4:BQ4" si="2" xml:space="preserve"> J$28</f>
        <v>1</v>
      </c>
      <c r="K4" s="26">
        <f t="shared" si="2"/>
        <v>2</v>
      </c>
      <c r="L4" s="26">
        <f t="shared" si="2"/>
        <v>3</v>
      </c>
      <c r="M4" s="26">
        <f t="shared" si="2"/>
        <v>4</v>
      </c>
      <c r="N4" s="26">
        <f t="shared" si="2"/>
        <v>5</v>
      </c>
      <c r="O4" s="26">
        <f t="shared" si="2"/>
        <v>6</v>
      </c>
      <c r="P4" s="26">
        <f t="shared" si="2"/>
        <v>7</v>
      </c>
      <c r="Q4" s="26">
        <f t="shared" si="2"/>
        <v>8</v>
      </c>
      <c r="R4" s="26">
        <f t="shared" si="2"/>
        <v>9</v>
      </c>
      <c r="S4" s="26">
        <f t="shared" si="2"/>
        <v>10</v>
      </c>
      <c r="T4" s="26">
        <f t="shared" si="2"/>
        <v>11</v>
      </c>
      <c r="U4" s="26">
        <f t="shared" si="2"/>
        <v>12</v>
      </c>
      <c r="V4" s="26">
        <f t="shared" si="2"/>
        <v>13</v>
      </c>
      <c r="W4" s="26">
        <f t="shared" si="2"/>
        <v>14</v>
      </c>
      <c r="X4" s="26">
        <f t="shared" si="2"/>
        <v>15</v>
      </c>
      <c r="Y4" s="26">
        <f t="shared" si="2"/>
        <v>16</v>
      </c>
      <c r="Z4" s="26">
        <f t="shared" si="2"/>
        <v>17</v>
      </c>
      <c r="AA4" s="26">
        <f t="shared" si="2"/>
        <v>18</v>
      </c>
      <c r="AB4" s="26">
        <f t="shared" si="2"/>
        <v>19</v>
      </c>
      <c r="AC4" s="26">
        <f t="shared" si="2"/>
        <v>20</v>
      </c>
      <c r="AD4" s="26">
        <f t="shared" si="2"/>
        <v>21</v>
      </c>
      <c r="AE4" s="26">
        <f t="shared" si="2"/>
        <v>22</v>
      </c>
      <c r="AF4" s="26">
        <f t="shared" si="2"/>
        <v>23</v>
      </c>
      <c r="AG4" s="26">
        <f t="shared" si="2"/>
        <v>24</v>
      </c>
      <c r="AH4" s="26">
        <f t="shared" si="2"/>
        <v>25</v>
      </c>
      <c r="AI4" s="26">
        <f t="shared" si="2"/>
        <v>26</v>
      </c>
      <c r="AJ4" s="26">
        <f t="shared" si="2"/>
        <v>27</v>
      </c>
      <c r="AK4" s="26">
        <f t="shared" si="2"/>
        <v>28</v>
      </c>
      <c r="AL4" s="26">
        <f t="shared" si="2"/>
        <v>29</v>
      </c>
      <c r="AM4" s="26">
        <f t="shared" si="2"/>
        <v>30</v>
      </c>
      <c r="AN4" s="26">
        <f t="shared" si="2"/>
        <v>31</v>
      </c>
      <c r="AO4" s="26">
        <f t="shared" si="2"/>
        <v>32</v>
      </c>
      <c r="AP4" s="26">
        <f t="shared" si="2"/>
        <v>33</v>
      </c>
      <c r="AQ4" s="26">
        <f t="shared" si="2"/>
        <v>34</v>
      </c>
      <c r="AR4" s="26">
        <f t="shared" si="2"/>
        <v>35</v>
      </c>
      <c r="AS4" s="26">
        <f t="shared" si="2"/>
        <v>36</v>
      </c>
      <c r="AT4" s="26">
        <f t="shared" si="2"/>
        <v>37</v>
      </c>
      <c r="AU4" s="26">
        <f t="shared" si="2"/>
        <v>38</v>
      </c>
      <c r="AV4" s="26">
        <f t="shared" si="2"/>
        <v>39</v>
      </c>
      <c r="AW4" s="26">
        <f t="shared" si="2"/>
        <v>40</v>
      </c>
      <c r="AX4" s="26">
        <f t="shared" si="2"/>
        <v>41</v>
      </c>
      <c r="AY4" s="26">
        <f t="shared" si="2"/>
        <v>42</v>
      </c>
      <c r="AZ4" s="26">
        <f t="shared" si="2"/>
        <v>43</v>
      </c>
      <c r="BA4" s="26">
        <f t="shared" si="2"/>
        <v>44</v>
      </c>
      <c r="BB4" s="26">
        <f t="shared" si="2"/>
        <v>45</v>
      </c>
      <c r="BC4" s="26">
        <f t="shared" si="2"/>
        <v>46</v>
      </c>
      <c r="BD4" s="26">
        <f t="shared" si="2"/>
        <v>47</v>
      </c>
      <c r="BE4" s="26">
        <f t="shared" si="2"/>
        <v>48</v>
      </c>
      <c r="BF4" s="26">
        <f t="shared" si="2"/>
        <v>49</v>
      </c>
      <c r="BG4" s="26">
        <f t="shared" si="2"/>
        <v>50</v>
      </c>
      <c r="BH4" s="26">
        <f t="shared" si="2"/>
        <v>51</v>
      </c>
      <c r="BI4" s="26">
        <f t="shared" si="2"/>
        <v>52</v>
      </c>
      <c r="BJ4" s="26">
        <f t="shared" si="2"/>
        <v>53</v>
      </c>
      <c r="BK4" s="26">
        <f t="shared" si="2"/>
        <v>54</v>
      </c>
      <c r="BL4" s="26">
        <f t="shared" si="2"/>
        <v>55</v>
      </c>
      <c r="BM4" s="26">
        <f t="shared" si="2"/>
        <v>56</v>
      </c>
      <c r="BN4" s="26">
        <f t="shared" si="2"/>
        <v>57</v>
      </c>
      <c r="BO4" s="26">
        <f t="shared" si="2"/>
        <v>58</v>
      </c>
      <c r="BP4" s="26">
        <f t="shared" si="2"/>
        <v>59</v>
      </c>
      <c r="BQ4" s="26">
        <f t="shared" si="2"/>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30</v>
      </c>
    </row>
    <row r="9" spans="1:69" outlineLevel="1">
      <c r="A9" s="18"/>
      <c r="B9" s="18"/>
      <c r="C9" s="28"/>
      <c r="D9" s="27"/>
      <c r="E9" s="20" t="str">
        <f xml:space="preserve">  InpC!E$101</f>
        <v>Start date</v>
      </c>
      <c r="F9" s="20">
        <f xml:space="preserve">  InpC!F$101</f>
        <v>45047</v>
      </c>
      <c r="G9" s="20" t="str">
        <f xml:space="preserve">  InpC!G$101</f>
        <v>date</v>
      </c>
      <c r="M9" s="8"/>
    </row>
    <row r="10" spans="1:69" outlineLevel="1">
      <c r="A10" s="18"/>
      <c r="B10" s="18"/>
      <c r="C10" s="28"/>
      <c r="D10" s="27"/>
      <c r="E10" s="4" t="str">
        <f xml:space="preserve">  InpC!E$99</f>
        <v>Months per period (Primary)</v>
      </c>
      <c r="F10" s="4">
        <f xml:space="preserve">  InpC!F$99</f>
        <v>1</v>
      </c>
      <c r="G10" s="4" t="str">
        <f xml:space="preserve">  InpC!G$99</f>
        <v>Months</v>
      </c>
      <c r="M10" s="2"/>
    </row>
    <row r="11" spans="1:69" outlineLevel="1">
      <c r="E11" s="5" t="str">
        <f t="shared" ref="E11:BQ11" si="3" xml:space="preserve">  E$28</f>
        <v>Period number</v>
      </c>
      <c r="F11" s="5">
        <f t="shared" si="3"/>
        <v>0</v>
      </c>
      <c r="G11" s="5" t="str">
        <f t="shared" si="3"/>
        <v>Counter</v>
      </c>
      <c r="H11" s="5">
        <f t="shared" si="3"/>
        <v>0</v>
      </c>
      <c r="I11" s="5">
        <f t="shared" si="3"/>
        <v>0</v>
      </c>
      <c r="J11" s="5">
        <f t="shared" si="3"/>
        <v>1</v>
      </c>
      <c r="K11" s="5">
        <f t="shared" si="3"/>
        <v>2</v>
      </c>
      <c r="L11" s="5">
        <f t="shared" si="3"/>
        <v>3</v>
      </c>
      <c r="M11" s="5">
        <f t="shared" si="3"/>
        <v>4</v>
      </c>
      <c r="N11" s="5">
        <f t="shared" si="3"/>
        <v>5</v>
      </c>
      <c r="O11" s="5">
        <f t="shared" si="3"/>
        <v>6</v>
      </c>
      <c r="P11" s="5">
        <f t="shared" si="3"/>
        <v>7</v>
      </c>
      <c r="Q11" s="5">
        <f t="shared" si="3"/>
        <v>8</v>
      </c>
      <c r="R11" s="5">
        <f t="shared" si="3"/>
        <v>9</v>
      </c>
      <c r="S11" s="5">
        <f t="shared" si="3"/>
        <v>10</v>
      </c>
      <c r="T11" s="5">
        <f t="shared" si="3"/>
        <v>11</v>
      </c>
      <c r="U11" s="5">
        <f t="shared" si="3"/>
        <v>12</v>
      </c>
      <c r="V11" s="5">
        <f t="shared" si="3"/>
        <v>13</v>
      </c>
      <c r="W11" s="5">
        <f t="shared" si="3"/>
        <v>14</v>
      </c>
      <c r="X11" s="5">
        <f t="shared" si="3"/>
        <v>15</v>
      </c>
      <c r="Y11" s="5">
        <f t="shared" si="3"/>
        <v>16</v>
      </c>
      <c r="Z11" s="5">
        <f t="shared" si="3"/>
        <v>17</v>
      </c>
      <c r="AA11" s="5">
        <f t="shared" si="3"/>
        <v>18</v>
      </c>
      <c r="AB11" s="5">
        <f t="shared" si="3"/>
        <v>19</v>
      </c>
      <c r="AC11" s="5">
        <f t="shared" si="3"/>
        <v>20</v>
      </c>
      <c r="AD11" s="5">
        <f t="shared" si="3"/>
        <v>21</v>
      </c>
      <c r="AE11" s="5">
        <f t="shared" si="3"/>
        <v>22</v>
      </c>
      <c r="AF11" s="5">
        <f t="shared" si="3"/>
        <v>23</v>
      </c>
      <c r="AG11" s="5">
        <f t="shared" si="3"/>
        <v>24</v>
      </c>
      <c r="AH11" s="5">
        <f t="shared" si="3"/>
        <v>25</v>
      </c>
      <c r="AI11" s="5">
        <f t="shared" si="3"/>
        <v>26</v>
      </c>
      <c r="AJ11" s="5">
        <f t="shared" si="3"/>
        <v>27</v>
      </c>
      <c r="AK11" s="5">
        <f t="shared" si="3"/>
        <v>28</v>
      </c>
      <c r="AL11" s="5">
        <f t="shared" si="3"/>
        <v>29</v>
      </c>
      <c r="AM11" s="5">
        <f t="shared" si="3"/>
        <v>30</v>
      </c>
      <c r="AN11" s="5">
        <f t="shared" si="3"/>
        <v>31</v>
      </c>
      <c r="AO11" s="5">
        <f t="shared" si="3"/>
        <v>32</v>
      </c>
      <c r="AP11" s="5">
        <f t="shared" si="3"/>
        <v>33</v>
      </c>
      <c r="AQ11" s="5">
        <f t="shared" si="3"/>
        <v>34</v>
      </c>
      <c r="AR11" s="5">
        <f t="shared" si="3"/>
        <v>35</v>
      </c>
      <c r="AS11" s="5">
        <f t="shared" si="3"/>
        <v>36</v>
      </c>
      <c r="AT11" s="5">
        <f t="shared" si="3"/>
        <v>37</v>
      </c>
      <c r="AU11" s="5">
        <f t="shared" si="3"/>
        <v>38</v>
      </c>
      <c r="AV11" s="5">
        <f t="shared" si="3"/>
        <v>39</v>
      </c>
      <c r="AW11" s="5">
        <f t="shared" si="3"/>
        <v>40</v>
      </c>
      <c r="AX11" s="5">
        <f t="shared" si="3"/>
        <v>41</v>
      </c>
      <c r="AY11" s="5">
        <f t="shared" si="3"/>
        <v>42</v>
      </c>
      <c r="AZ11" s="5">
        <f t="shared" si="3"/>
        <v>43</v>
      </c>
      <c r="BA11" s="5">
        <f t="shared" si="3"/>
        <v>44</v>
      </c>
      <c r="BB11" s="5">
        <f t="shared" si="3"/>
        <v>45</v>
      </c>
      <c r="BC11" s="5">
        <f t="shared" si="3"/>
        <v>46</v>
      </c>
      <c r="BD11" s="5">
        <f t="shared" si="3"/>
        <v>47</v>
      </c>
      <c r="BE11" s="5">
        <f t="shared" si="3"/>
        <v>48</v>
      </c>
      <c r="BF11" s="5">
        <f t="shared" si="3"/>
        <v>49</v>
      </c>
      <c r="BG11" s="5">
        <f t="shared" si="3"/>
        <v>50</v>
      </c>
      <c r="BH11" s="5">
        <f t="shared" si="3"/>
        <v>51</v>
      </c>
      <c r="BI11" s="5">
        <f t="shared" si="3"/>
        <v>52</v>
      </c>
      <c r="BJ11" s="5">
        <f t="shared" si="3"/>
        <v>53</v>
      </c>
      <c r="BK11" s="5">
        <f t="shared" si="3"/>
        <v>54</v>
      </c>
      <c r="BL11" s="5">
        <f t="shared" si="3"/>
        <v>55</v>
      </c>
      <c r="BM11" s="5">
        <f t="shared" si="3"/>
        <v>56</v>
      </c>
      <c r="BN11" s="5">
        <f t="shared" si="3"/>
        <v>57</v>
      </c>
      <c r="BO11" s="5">
        <f t="shared" si="3"/>
        <v>58</v>
      </c>
      <c r="BP11" s="5">
        <f t="shared" si="3"/>
        <v>59</v>
      </c>
      <c r="BQ11" s="5">
        <f t="shared" si="3"/>
        <v>60</v>
      </c>
    </row>
    <row r="12" spans="1:69" outlineLevel="1">
      <c r="A12" s="34"/>
      <c r="B12" s="34"/>
      <c r="C12" s="64"/>
      <c r="D12" s="65"/>
      <c r="E12" s="21" t="s">
        <v>30</v>
      </c>
      <c r="F12" s="21"/>
      <c r="G12" s="21" t="s">
        <v>213</v>
      </c>
      <c r="H12" s="21"/>
      <c r="I12" s="21"/>
      <c r="J12" s="13">
        <f t="shared" ref="J12:BQ12" si="4" xml:space="preserve">  IF( J11 = 1, $F9, EDATE( I12, $F10 ) )</f>
        <v>45047</v>
      </c>
      <c r="K12" s="13">
        <f t="shared" si="4"/>
        <v>45078</v>
      </c>
      <c r="L12" s="13">
        <f t="shared" si="4"/>
        <v>45108</v>
      </c>
      <c r="M12" s="13">
        <f t="shared" si="4"/>
        <v>45139</v>
      </c>
      <c r="N12" s="13">
        <f t="shared" si="4"/>
        <v>45170</v>
      </c>
      <c r="O12" s="13">
        <f t="shared" si="4"/>
        <v>45200</v>
      </c>
      <c r="P12" s="13">
        <f t="shared" si="4"/>
        <v>45231</v>
      </c>
      <c r="Q12" s="13">
        <f t="shared" si="4"/>
        <v>45261</v>
      </c>
      <c r="R12" s="13">
        <f t="shared" si="4"/>
        <v>45292</v>
      </c>
      <c r="S12" s="13">
        <f t="shared" si="4"/>
        <v>45323</v>
      </c>
      <c r="T12" s="13">
        <f t="shared" si="4"/>
        <v>45352</v>
      </c>
      <c r="U12" s="13">
        <f t="shared" si="4"/>
        <v>45383</v>
      </c>
      <c r="V12" s="13">
        <f t="shared" si="4"/>
        <v>45413</v>
      </c>
      <c r="W12" s="13">
        <f t="shared" si="4"/>
        <v>45444</v>
      </c>
      <c r="X12" s="13">
        <f t="shared" si="4"/>
        <v>45474</v>
      </c>
      <c r="Y12" s="13">
        <f t="shared" si="4"/>
        <v>45505</v>
      </c>
      <c r="Z12" s="13">
        <f t="shared" si="4"/>
        <v>45536</v>
      </c>
      <c r="AA12" s="13">
        <f t="shared" si="4"/>
        <v>45566</v>
      </c>
      <c r="AB12" s="13">
        <f t="shared" si="4"/>
        <v>45597</v>
      </c>
      <c r="AC12" s="13">
        <f t="shared" si="4"/>
        <v>45627</v>
      </c>
      <c r="AD12" s="13">
        <f t="shared" si="4"/>
        <v>45658</v>
      </c>
      <c r="AE12" s="13">
        <f t="shared" si="4"/>
        <v>45689</v>
      </c>
      <c r="AF12" s="13">
        <f t="shared" si="4"/>
        <v>45717</v>
      </c>
      <c r="AG12" s="13">
        <f t="shared" si="4"/>
        <v>45748</v>
      </c>
      <c r="AH12" s="13">
        <f t="shared" si="4"/>
        <v>45778</v>
      </c>
      <c r="AI12" s="13">
        <f t="shared" si="4"/>
        <v>45809</v>
      </c>
      <c r="AJ12" s="13">
        <f t="shared" si="4"/>
        <v>45839</v>
      </c>
      <c r="AK12" s="13">
        <f t="shared" si="4"/>
        <v>45870</v>
      </c>
      <c r="AL12" s="13">
        <f t="shared" si="4"/>
        <v>45901</v>
      </c>
      <c r="AM12" s="13">
        <f t="shared" si="4"/>
        <v>45931</v>
      </c>
      <c r="AN12" s="13">
        <f t="shared" si="4"/>
        <v>45962</v>
      </c>
      <c r="AO12" s="13">
        <f t="shared" si="4"/>
        <v>45992</v>
      </c>
      <c r="AP12" s="13">
        <f t="shared" si="4"/>
        <v>46023</v>
      </c>
      <c r="AQ12" s="13">
        <f t="shared" si="4"/>
        <v>46054</v>
      </c>
      <c r="AR12" s="13">
        <f t="shared" si="4"/>
        <v>46082</v>
      </c>
      <c r="AS12" s="13">
        <f t="shared" si="4"/>
        <v>46113</v>
      </c>
      <c r="AT12" s="13">
        <f t="shared" si="4"/>
        <v>46143</v>
      </c>
      <c r="AU12" s="13">
        <f t="shared" si="4"/>
        <v>46174</v>
      </c>
      <c r="AV12" s="13">
        <f t="shared" si="4"/>
        <v>46204</v>
      </c>
      <c r="AW12" s="13">
        <f t="shared" si="4"/>
        <v>46235</v>
      </c>
      <c r="AX12" s="13">
        <f t="shared" si="4"/>
        <v>46266</v>
      </c>
      <c r="AY12" s="13">
        <f t="shared" si="4"/>
        <v>46296</v>
      </c>
      <c r="AZ12" s="13">
        <f t="shared" si="4"/>
        <v>46327</v>
      </c>
      <c r="BA12" s="13">
        <f t="shared" si="4"/>
        <v>46357</v>
      </c>
      <c r="BB12" s="13">
        <f t="shared" si="4"/>
        <v>46388</v>
      </c>
      <c r="BC12" s="13">
        <f t="shared" si="4"/>
        <v>46419</v>
      </c>
      <c r="BD12" s="13">
        <f t="shared" si="4"/>
        <v>46447</v>
      </c>
      <c r="BE12" s="13">
        <f t="shared" si="4"/>
        <v>46478</v>
      </c>
      <c r="BF12" s="13">
        <f t="shared" si="4"/>
        <v>46508</v>
      </c>
      <c r="BG12" s="13">
        <f t="shared" si="4"/>
        <v>46539</v>
      </c>
      <c r="BH12" s="13">
        <f t="shared" si="4"/>
        <v>46569</v>
      </c>
      <c r="BI12" s="13">
        <f t="shared" si="4"/>
        <v>46600</v>
      </c>
      <c r="BJ12" s="13">
        <f t="shared" si="4"/>
        <v>46631</v>
      </c>
      <c r="BK12" s="13">
        <f t="shared" si="4"/>
        <v>46661</v>
      </c>
      <c r="BL12" s="13">
        <f t="shared" si="4"/>
        <v>46692</v>
      </c>
      <c r="BM12" s="13">
        <f t="shared" si="4"/>
        <v>46722</v>
      </c>
      <c r="BN12" s="13">
        <f t="shared" si="4"/>
        <v>46753</v>
      </c>
      <c r="BO12" s="13">
        <f t="shared" si="4"/>
        <v>46784</v>
      </c>
      <c r="BP12" s="13">
        <f t="shared" si="4"/>
        <v>46813</v>
      </c>
      <c r="BQ12" s="13">
        <f t="shared" si="4"/>
        <v>46844</v>
      </c>
    </row>
    <row r="15" spans="1:69">
      <c r="A15" s="25" t="s">
        <v>167</v>
      </c>
    </row>
    <row r="16" spans="1:69" outlineLevel="1">
      <c r="B16" s="25" t="s">
        <v>331</v>
      </c>
    </row>
    <row r="17" spans="1:69" outlineLevel="2">
      <c r="A17" s="18"/>
      <c r="B17" s="18"/>
      <c r="C17" s="28"/>
      <c r="D17" s="27"/>
      <c r="E17" s="4" t="str">
        <f xml:space="preserve">  InpC!E$99</f>
        <v>Months per period (Primary)</v>
      </c>
      <c r="F17" s="4">
        <f xml:space="preserve">  InpC!F$99</f>
        <v>1</v>
      </c>
      <c r="G17" s="4" t="str">
        <f xml:space="preserve">  InpC!G$99</f>
        <v>Months</v>
      </c>
      <c r="M17" s="2"/>
    </row>
    <row r="18" spans="1:69" outlineLevel="2">
      <c r="E18" s="8" t="str">
        <f t="shared" ref="E18:BQ18" si="5" xml:space="preserve">  E$12</f>
        <v>Model period start</v>
      </c>
      <c r="F18" s="8">
        <f t="shared" si="5"/>
        <v>0</v>
      </c>
      <c r="G18" s="8" t="str">
        <f t="shared" si="5"/>
        <v>date</v>
      </c>
      <c r="H18" s="8">
        <f t="shared" si="5"/>
        <v>0</v>
      </c>
      <c r="I18" s="8">
        <f t="shared" si="5"/>
        <v>0</v>
      </c>
      <c r="J18" s="8">
        <f t="shared" si="5"/>
        <v>45047</v>
      </c>
      <c r="K18" s="8">
        <f t="shared" si="5"/>
        <v>45078</v>
      </c>
      <c r="L18" s="8">
        <f t="shared" si="5"/>
        <v>45108</v>
      </c>
      <c r="M18" s="8">
        <f t="shared" si="5"/>
        <v>45139</v>
      </c>
      <c r="N18" s="8">
        <f t="shared" si="5"/>
        <v>45170</v>
      </c>
      <c r="O18" s="8">
        <f t="shared" si="5"/>
        <v>45200</v>
      </c>
      <c r="P18" s="8">
        <f t="shared" si="5"/>
        <v>45231</v>
      </c>
      <c r="Q18" s="8">
        <f t="shared" si="5"/>
        <v>45261</v>
      </c>
      <c r="R18" s="8">
        <f t="shared" si="5"/>
        <v>45292</v>
      </c>
      <c r="S18" s="8">
        <f t="shared" si="5"/>
        <v>45323</v>
      </c>
      <c r="T18" s="8">
        <f t="shared" si="5"/>
        <v>45352</v>
      </c>
      <c r="U18" s="8">
        <f t="shared" si="5"/>
        <v>45383</v>
      </c>
      <c r="V18" s="8">
        <f t="shared" si="5"/>
        <v>45413</v>
      </c>
      <c r="W18" s="8">
        <f t="shared" si="5"/>
        <v>45444</v>
      </c>
      <c r="X18" s="8">
        <f t="shared" si="5"/>
        <v>45474</v>
      </c>
      <c r="Y18" s="8">
        <f t="shared" si="5"/>
        <v>45505</v>
      </c>
      <c r="Z18" s="8">
        <f t="shared" si="5"/>
        <v>45536</v>
      </c>
      <c r="AA18" s="8">
        <f t="shared" si="5"/>
        <v>45566</v>
      </c>
      <c r="AB18" s="8">
        <f t="shared" si="5"/>
        <v>45597</v>
      </c>
      <c r="AC18" s="8">
        <f t="shared" si="5"/>
        <v>45627</v>
      </c>
      <c r="AD18" s="8">
        <f t="shared" si="5"/>
        <v>45658</v>
      </c>
      <c r="AE18" s="8">
        <f t="shared" si="5"/>
        <v>45689</v>
      </c>
      <c r="AF18" s="8">
        <f t="shared" si="5"/>
        <v>45717</v>
      </c>
      <c r="AG18" s="8">
        <f t="shared" si="5"/>
        <v>45748</v>
      </c>
      <c r="AH18" s="8">
        <f t="shared" si="5"/>
        <v>45778</v>
      </c>
      <c r="AI18" s="8">
        <f t="shared" si="5"/>
        <v>45809</v>
      </c>
      <c r="AJ18" s="8">
        <f t="shared" si="5"/>
        <v>45839</v>
      </c>
      <c r="AK18" s="8">
        <f t="shared" si="5"/>
        <v>45870</v>
      </c>
      <c r="AL18" s="8">
        <f t="shared" si="5"/>
        <v>45901</v>
      </c>
      <c r="AM18" s="8">
        <f t="shared" si="5"/>
        <v>45931</v>
      </c>
      <c r="AN18" s="8">
        <f t="shared" si="5"/>
        <v>45962</v>
      </c>
      <c r="AO18" s="8">
        <f t="shared" si="5"/>
        <v>45992</v>
      </c>
      <c r="AP18" s="8">
        <f t="shared" si="5"/>
        <v>46023</v>
      </c>
      <c r="AQ18" s="8">
        <f t="shared" si="5"/>
        <v>46054</v>
      </c>
      <c r="AR18" s="8">
        <f t="shared" si="5"/>
        <v>46082</v>
      </c>
      <c r="AS18" s="8">
        <f t="shared" si="5"/>
        <v>46113</v>
      </c>
      <c r="AT18" s="8">
        <f t="shared" si="5"/>
        <v>46143</v>
      </c>
      <c r="AU18" s="8">
        <f t="shared" si="5"/>
        <v>46174</v>
      </c>
      <c r="AV18" s="8">
        <f t="shared" si="5"/>
        <v>46204</v>
      </c>
      <c r="AW18" s="8">
        <f t="shared" si="5"/>
        <v>46235</v>
      </c>
      <c r="AX18" s="8">
        <f t="shared" si="5"/>
        <v>46266</v>
      </c>
      <c r="AY18" s="8">
        <f t="shared" si="5"/>
        <v>46296</v>
      </c>
      <c r="AZ18" s="8">
        <f t="shared" si="5"/>
        <v>46327</v>
      </c>
      <c r="BA18" s="8">
        <f t="shared" si="5"/>
        <v>46357</v>
      </c>
      <c r="BB18" s="8">
        <f t="shared" si="5"/>
        <v>46388</v>
      </c>
      <c r="BC18" s="8">
        <f t="shared" si="5"/>
        <v>46419</v>
      </c>
      <c r="BD18" s="8">
        <f t="shared" si="5"/>
        <v>46447</v>
      </c>
      <c r="BE18" s="8">
        <f t="shared" si="5"/>
        <v>46478</v>
      </c>
      <c r="BF18" s="8">
        <f t="shared" si="5"/>
        <v>46508</v>
      </c>
      <c r="BG18" s="8">
        <f t="shared" si="5"/>
        <v>46539</v>
      </c>
      <c r="BH18" s="8">
        <f t="shared" si="5"/>
        <v>46569</v>
      </c>
      <c r="BI18" s="8">
        <f t="shared" si="5"/>
        <v>46600</v>
      </c>
      <c r="BJ18" s="8">
        <f t="shared" si="5"/>
        <v>46631</v>
      </c>
      <c r="BK18" s="8">
        <f t="shared" si="5"/>
        <v>46661</v>
      </c>
      <c r="BL18" s="8">
        <f t="shared" si="5"/>
        <v>46692</v>
      </c>
      <c r="BM18" s="8">
        <f t="shared" si="5"/>
        <v>46722</v>
      </c>
      <c r="BN18" s="8">
        <f t="shared" si="5"/>
        <v>46753</v>
      </c>
      <c r="BO18" s="8">
        <f t="shared" si="5"/>
        <v>46784</v>
      </c>
      <c r="BP18" s="8">
        <f t="shared" si="5"/>
        <v>46813</v>
      </c>
      <c r="BQ18" s="8">
        <f t="shared" si="5"/>
        <v>46844</v>
      </c>
    </row>
    <row r="19" spans="1:69" outlineLevel="2">
      <c r="A19" s="34"/>
      <c r="B19" s="34"/>
      <c r="C19" s="64"/>
      <c r="D19" s="65"/>
      <c r="E19" s="21" t="s">
        <v>331</v>
      </c>
      <c r="F19" s="21"/>
      <c r="G19" s="21" t="s">
        <v>213</v>
      </c>
      <c r="H19" s="21"/>
      <c r="I19" s="21"/>
      <c r="J19" s="13">
        <f t="shared" ref="J19:BQ19" si="6" xml:space="preserve">  EDATE( J18, $F17 ) - 1</f>
        <v>45077</v>
      </c>
      <c r="K19" s="13">
        <f t="shared" si="6"/>
        <v>45107</v>
      </c>
      <c r="L19" s="13">
        <f t="shared" si="6"/>
        <v>45138</v>
      </c>
      <c r="M19" s="13">
        <f t="shared" si="6"/>
        <v>45169</v>
      </c>
      <c r="N19" s="13">
        <f t="shared" si="6"/>
        <v>45199</v>
      </c>
      <c r="O19" s="13">
        <f t="shared" si="6"/>
        <v>45230</v>
      </c>
      <c r="P19" s="13">
        <f t="shared" si="6"/>
        <v>45260</v>
      </c>
      <c r="Q19" s="13">
        <f t="shared" si="6"/>
        <v>45291</v>
      </c>
      <c r="R19" s="13">
        <f t="shared" si="6"/>
        <v>45322</v>
      </c>
      <c r="S19" s="13">
        <f t="shared" si="6"/>
        <v>45351</v>
      </c>
      <c r="T19" s="13">
        <f t="shared" si="6"/>
        <v>45382</v>
      </c>
      <c r="U19" s="13">
        <f t="shared" si="6"/>
        <v>45412</v>
      </c>
      <c r="V19" s="13">
        <f t="shared" si="6"/>
        <v>45443</v>
      </c>
      <c r="W19" s="13">
        <f t="shared" si="6"/>
        <v>45473</v>
      </c>
      <c r="X19" s="13">
        <f t="shared" si="6"/>
        <v>45504</v>
      </c>
      <c r="Y19" s="13">
        <f t="shared" si="6"/>
        <v>45535</v>
      </c>
      <c r="Z19" s="13">
        <f t="shared" si="6"/>
        <v>45565</v>
      </c>
      <c r="AA19" s="13">
        <f t="shared" si="6"/>
        <v>45596</v>
      </c>
      <c r="AB19" s="13">
        <f t="shared" si="6"/>
        <v>45626</v>
      </c>
      <c r="AC19" s="13">
        <f t="shared" si="6"/>
        <v>45657</v>
      </c>
      <c r="AD19" s="13">
        <f t="shared" si="6"/>
        <v>45688</v>
      </c>
      <c r="AE19" s="13">
        <f t="shared" si="6"/>
        <v>45716</v>
      </c>
      <c r="AF19" s="13">
        <f t="shared" si="6"/>
        <v>45747</v>
      </c>
      <c r="AG19" s="13">
        <f t="shared" si="6"/>
        <v>45777</v>
      </c>
      <c r="AH19" s="13">
        <f t="shared" si="6"/>
        <v>45808</v>
      </c>
      <c r="AI19" s="13">
        <f t="shared" si="6"/>
        <v>45838</v>
      </c>
      <c r="AJ19" s="13">
        <f t="shared" si="6"/>
        <v>45869</v>
      </c>
      <c r="AK19" s="13">
        <f t="shared" si="6"/>
        <v>45900</v>
      </c>
      <c r="AL19" s="13">
        <f t="shared" si="6"/>
        <v>45930</v>
      </c>
      <c r="AM19" s="13">
        <f t="shared" si="6"/>
        <v>45961</v>
      </c>
      <c r="AN19" s="13">
        <f t="shared" si="6"/>
        <v>45991</v>
      </c>
      <c r="AO19" s="13">
        <f t="shared" si="6"/>
        <v>46022</v>
      </c>
      <c r="AP19" s="13">
        <f t="shared" si="6"/>
        <v>46053</v>
      </c>
      <c r="AQ19" s="13">
        <f t="shared" si="6"/>
        <v>46081</v>
      </c>
      <c r="AR19" s="13">
        <f t="shared" si="6"/>
        <v>46112</v>
      </c>
      <c r="AS19" s="13">
        <f t="shared" si="6"/>
        <v>46142</v>
      </c>
      <c r="AT19" s="13">
        <f t="shared" si="6"/>
        <v>46173</v>
      </c>
      <c r="AU19" s="13">
        <f t="shared" si="6"/>
        <v>46203</v>
      </c>
      <c r="AV19" s="13">
        <f t="shared" si="6"/>
        <v>46234</v>
      </c>
      <c r="AW19" s="13">
        <f t="shared" si="6"/>
        <v>46265</v>
      </c>
      <c r="AX19" s="13">
        <f t="shared" si="6"/>
        <v>46295</v>
      </c>
      <c r="AY19" s="13">
        <f t="shared" si="6"/>
        <v>46326</v>
      </c>
      <c r="AZ19" s="13">
        <f t="shared" si="6"/>
        <v>46356</v>
      </c>
      <c r="BA19" s="13">
        <f t="shared" si="6"/>
        <v>46387</v>
      </c>
      <c r="BB19" s="13">
        <f t="shared" si="6"/>
        <v>46418</v>
      </c>
      <c r="BC19" s="13">
        <f t="shared" si="6"/>
        <v>46446</v>
      </c>
      <c r="BD19" s="13">
        <f t="shared" si="6"/>
        <v>46477</v>
      </c>
      <c r="BE19" s="13">
        <f t="shared" si="6"/>
        <v>46507</v>
      </c>
      <c r="BF19" s="13">
        <f t="shared" si="6"/>
        <v>46538</v>
      </c>
      <c r="BG19" s="13">
        <f t="shared" si="6"/>
        <v>46568</v>
      </c>
      <c r="BH19" s="13">
        <f t="shared" si="6"/>
        <v>46599</v>
      </c>
      <c r="BI19" s="13">
        <f t="shared" si="6"/>
        <v>46630</v>
      </c>
      <c r="BJ19" s="13">
        <f t="shared" si="6"/>
        <v>46660</v>
      </c>
      <c r="BK19" s="13">
        <f t="shared" si="6"/>
        <v>46691</v>
      </c>
      <c r="BL19" s="13">
        <f t="shared" si="6"/>
        <v>46721</v>
      </c>
      <c r="BM19" s="13">
        <f t="shared" si="6"/>
        <v>46752</v>
      </c>
      <c r="BN19" s="13">
        <f t="shared" si="6"/>
        <v>46783</v>
      </c>
      <c r="BO19" s="13">
        <f t="shared" si="6"/>
        <v>46812</v>
      </c>
      <c r="BP19" s="13">
        <f t="shared" si="6"/>
        <v>46843</v>
      </c>
      <c r="BQ19" s="13">
        <f t="shared" si="6"/>
        <v>46873</v>
      </c>
    </row>
    <row r="20" spans="1:69" outlineLevel="1"/>
    <row r="21" spans="1:69" outlineLevel="1"/>
    <row r="22" spans="1:69" outlineLevel="1">
      <c r="B22" s="25" t="s">
        <v>206</v>
      </c>
    </row>
    <row r="23" spans="1:69" outlineLevel="2">
      <c r="E23" s="5" t="str">
        <f t="shared" ref="E23:BQ23" si="7" xml:space="preserve">  E$28</f>
        <v>Period number</v>
      </c>
      <c r="F23" s="5">
        <f t="shared" si="7"/>
        <v>0</v>
      </c>
      <c r="G23" s="5" t="str">
        <f t="shared" si="7"/>
        <v>Counter</v>
      </c>
      <c r="H23" s="5">
        <f t="shared" si="7"/>
        <v>0</v>
      </c>
      <c r="I23" s="5">
        <f t="shared" si="7"/>
        <v>0</v>
      </c>
      <c r="J23" s="5">
        <f t="shared" si="7"/>
        <v>1</v>
      </c>
      <c r="K23" s="5">
        <f t="shared" si="7"/>
        <v>2</v>
      </c>
      <c r="L23" s="5">
        <f t="shared" si="7"/>
        <v>3</v>
      </c>
      <c r="M23" s="5">
        <f t="shared" si="7"/>
        <v>4</v>
      </c>
      <c r="N23" s="5">
        <f t="shared" si="7"/>
        <v>5</v>
      </c>
      <c r="O23" s="5">
        <f t="shared" si="7"/>
        <v>6</v>
      </c>
      <c r="P23" s="5">
        <f t="shared" si="7"/>
        <v>7</v>
      </c>
      <c r="Q23" s="5">
        <f t="shared" si="7"/>
        <v>8</v>
      </c>
      <c r="R23" s="5">
        <f t="shared" si="7"/>
        <v>9</v>
      </c>
      <c r="S23" s="5">
        <f t="shared" si="7"/>
        <v>10</v>
      </c>
      <c r="T23" s="5">
        <f t="shared" si="7"/>
        <v>11</v>
      </c>
      <c r="U23" s="5">
        <f t="shared" si="7"/>
        <v>12</v>
      </c>
      <c r="V23" s="5">
        <f t="shared" si="7"/>
        <v>13</v>
      </c>
      <c r="W23" s="5">
        <f t="shared" si="7"/>
        <v>14</v>
      </c>
      <c r="X23" s="5">
        <f t="shared" si="7"/>
        <v>15</v>
      </c>
      <c r="Y23" s="5">
        <f t="shared" si="7"/>
        <v>16</v>
      </c>
      <c r="Z23" s="5">
        <f t="shared" si="7"/>
        <v>17</v>
      </c>
      <c r="AA23" s="5">
        <f t="shared" si="7"/>
        <v>18</v>
      </c>
      <c r="AB23" s="5">
        <f t="shared" si="7"/>
        <v>19</v>
      </c>
      <c r="AC23" s="5">
        <f t="shared" si="7"/>
        <v>20</v>
      </c>
      <c r="AD23" s="5">
        <f t="shared" si="7"/>
        <v>21</v>
      </c>
      <c r="AE23" s="5">
        <f t="shared" si="7"/>
        <v>22</v>
      </c>
      <c r="AF23" s="5">
        <f t="shared" si="7"/>
        <v>23</v>
      </c>
      <c r="AG23" s="5">
        <f t="shared" si="7"/>
        <v>24</v>
      </c>
      <c r="AH23" s="5">
        <f t="shared" si="7"/>
        <v>25</v>
      </c>
      <c r="AI23" s="5">
        <f t="shared" si="7"/>
        <v>26</v>
      </c>
      <c r="AJ23" s="5">
        <f t="shared" si="7"/>
        <v>27</v>
      </c>
      <c r="AK23" s="5">
        <f t="shared" si="7"/>
        <v>28</v>
      </c>
      <c r="AL23" s="5">
        <f t="shared" si="7"/>
        <v>29</v>
      </c>
      <c r="AM23" s="5">
        <f t="shared" si="7"/>
        <v>30</v>
      </c>
      <c r="AN23" s="5">
        <f t="shared" si="7"/>
        <v>31</v>
      </c>
      <c r="AO23" s="5">
        <f t="shared" si="7"/>
        <v>32</v>
      </c>
      <c r="AP23" s="5">
        <f t="shared" si="7"/>
        <v>33</v>
      </c>
      <c r="AQ23" s="5">
        <f t="shared" si="7"/>
        <v>34</v>
      </c>
      <c r="AR23" s="5">
        <f t="shared" si="7"/>
        <v>35</v>
      </c>
      <c r="AS23" s="5">
        <f t="shared" si="7"/>
        <v>36</v>
      </c>
      <c r="AT23" s="5">
        <f t="shared" si="7"/>
        <v>37</v>
      </c>
      <c r="AU23" s="5">
        <f t="shared" si="7"/>
        <v>38</v>
      </c>
      <c r="AV23" s="5">
        <f t="shared" si="7"/>
        <v>39</v>
      </c>
      <c r="AW23" s="5">
        <f t="shared" si="7"/>
        <v>40</v>
      </c>
      <c r="AX23" s="5">
        <f t="shared" si="7"/>
        <v>41</v>
      </c>
      <c r="AY23" s="5">
        <f t="shared" si="7"/>
        <v>42</v>
      </c>
      <c r="AZ23" s="5">
        <f t="shared" si="7"/>
        <v>43</v>
      </c>
      <c r="BA23" s="5">
        <f t="shared" si="7"/>
        <v>44</v>
      </c>
      <c r="BB23" s="5">
        <f t="shared" si="7"/>
        <v>45</v>
      </c>
      <c r="BC23" s="5">
        <f t="shared" si="7"/>
        <v>46</v>
      </c>
      <c r="BD23" s="5">
        <f t="shared" si="7"/>
        <v>47</v>
      </c>
      <c r="BE23" s="5">
        <f t="shared" si="7"/>
        <v>48</v>
      </c>
      <c r="BF23" s="5">
        <f t="shared" si="7"/>
        <v>49</v>
      </c>
      <c r="BG23" s="5">
        <f t="shared" si="7"/>
        <v>50</v>
      </c>
      <c r="BH23" s="5">
        <f t="shared" si="7"/>
        <v>51</v>
      </c>
      <c r="BI23" s="5">
        <f t="shared" si="7"/>
        <v>52</v>
      </c>
      <c r="BJ23" s="5">
        <f t="shared" si="7"/>
        <v>53</v>
      </c>
      <c r="BK23" s="5">
        <f t="shared" si="7"/>
        <v>54</v>
      </c>
      <c r="BL23" s="5">
        <f t="shared" si="7"/>
        <v>55</v>
      </c>
      <c r="BM23" s="5">
        <f t="shared" si="7"/>
        <v>56</v>
      </c>
      <c r="BN23" s="5">
        <f t="shared" si="7"/>
        <v>57</v>
      </c>
      <c r="BO23" s="5">
        <f t="shared" si="7"/>
        <v>58</v>
      </c>
      <c r="BP23" s="5">
        <f t="shared" si="7"/>
        <v>59</v>
      </c>
      <c r="BQ23" s="5">
        <f t="shared" si="7"/>
        <v>60</v>
      </c>
    </row>
    <row r="24" spans="1:69" outlineLevel="2">
      <c r="A24" s="34"/>
      <c r="B24" s="34"/>
      <c r="C24" s="64"/>
      <c r="D24" s="65"/>
      <c r="E24" s="21" t="s">
        <v>206</v>
      </c>
      <c r="F24" s="21"/>
      <c r="G24" s="21" t="s">
        <v>258</v>
      </c>
      <c r="H24" s="3">
        <f xml:space="preserve"> SUM( J24:BQ24 )</f>
        <v>0</v>
      </c>
      <c r="I24" s="21"/>
      <c r="J24" s="3" t="str">
        <f t="shared" ref="J24:BQ24" si="8" xml:space="preserve">  "Month" &amp; J23</f>
        <v>Month1</v>
      </c>
      <c r="K24" s="3" t="str">
        <f t="shared" si="8"/>
        <v>Month2</v>
      </c>
      <c r="L24" s="3" t="str">
        <f t="shared" si="8"/>
        <v>Month3</v>
      </c>
      <c r="M24" s="3" t="str">
        <f t="shared" si="8"/>
        <v>Month4</v>
      </c>
      <c r="N24" s="3" t="str">
        <f t="shared" si="8"/>
        <v>Month5</v>
      </c>
      <c r="O24" s="3" t="str">
        <f t="shared" si="8"/>
        <v>Month6</v>
      </c>
      <c r="P24" s="3" t="str">
        <f t="shared" si="8"/>
        <v>Month7</v>
      </c>
      <c r="Q24" s="3" t="str">
        <f t="shared" si="8"/>
        <v>Month8</v>
      </c>
      <c r="R24" s="3" t="str">
        <f t="shared" si="8"/>
        <v>Month9</v>
      </c>
      <c r="S24" s="3" t="str">
        <f t="shared" si="8"/>
        <v>Month10</v>
      </c>
      <c r="T24" s="3" t="str">
        <f t="shared" si="8"/>
        <v>Month11</v>
      </c>
      <c r="U24" s="3" t="str">
        <f t="shared" si="8"/>
        <v>Month12</v>
      </c>
      <c r="V24" s="3" t="str">
        <f t="shared" si="8"/>
        <v>Month13</v>
      </c>
      <c r="W24" s="3" t="str">
        <f t="shared" si="8"/>
        <v>Month14</v>
      </c>
      <c r="X24" s="3" t="str">
        <f t="shared" si="8"/>
        <v>Month15</v>
      </c>
      <c r="Y24" s="3" t="str">
        <f t="shared" si="8"/>
        <v>Month16</v>
      </c>
      <c r="Z24" s="3" t="str">
        <f t="shared" si="8"/>
        <v>Month17</v>
      </c>
      <c r="AA24" s="3" t="str">
        <f t="shared" si="8"/>
        <v>Month18</v>
      </c>
      <c r="AB24" s="3" t="str">
        <f t="shared" si="8"/>
        <v>Month19</v>
      </c>
      <c r="AC24" s="3" t="str">
        <f t="shared" si="8"/>
        <v>Month20</v>
      </c>
      <c r="AD24" s="3" t="str">
        <f t="shared" si="8"/>
        <v>Month21</v>
      </c>
      <c r="AE24" s="3" t="str">
        <f t="shared" si="8"/>
        <v>Month22</v>
      </c>
      <c r="AF24" s="3" t="str">
        <f t="shared" si="8"/>
        <v>Month23</v>
      </c>
      <c r="AG24" s="3" t="str">
        <f t="shared" si="8"/>
        <v>Month24</v>
      </c>
      <c r="AH24" s="3" t="str">
        <f t="shared" si="8"/>
        <v>Month25</v>
      </c>
      <c r="AI24" s="3" t="str">
        <f t="shared" si="8"/>
        <v>Month26</v>
      </c>
      <c r="AJ24" s="3" t="str">
        <f t="shared" si="8"/>
        <v>Month27</v>
      </c>
      <c r="AK24" s="3" t="str">
        <f t="shared" si="8"/>
        <v>Month28</v>
      </c>
      <c r="AL24" s="3" t="str">
        <f t="shared" si="8"/>
        <v>Month29</v>
      </c>
      <c r="AM24" s="3" t="str">
        <f t="shared" si="8"/>
        <v>Month30</v>
      </c>
      <c r="AN24" s="3" t="str">
        <f t="shared" si="8"/>
        <v>Month31</v>
      </c>
      <c r="AO24" s="3" t="str">
        <f t="shared" si="8"/>
        <v>Month32</v>
      </c>
      <c r="AP24" s="3" t="str">
        <f t="shared" si="8"/>
        <v>Month33</v>
      </c>
      <c r="AQ24" s="3" t="str">
        <f t="shared" si="8"/>
        <v>Month34</v>
      </c>
      <c r="AR24" s="3" t="str">
        <f t="shared" si="8"/>
        <v>Month35</v>
      </c>
      <c r="AS24" s="3" t="str">
        <f t="shared" si="8"/>
        <v>Month36</v>
      </c>
      <c r="AT24" s="3" t="str">
        <f t="shared" si="8"/>
        <v>Month37</v>
      </c>
      <c r="AU24" s="3" t="str">
        <f t="shared" si="8"/>
        <v>Month38</v>
      </c>
      <c r="AV24" s="3" t="str">
        <f t="shared" si="8"/>
        <v>Month39</v>
      </c>
      <c r="AW24" s="3" t="str">
        <f t="shared" si="8"/>
        <v>Month40</v>
      </c>
      <c r="AX24" s="3" t="str">
        <f t="shared" si="8"/>
        <v>Month41</v>
      </c>
      <c r="AY24" s="3" t="str">
        <f t="shared" si="8"/>
        <v>Month42</v>
      </c>
      <c r="AZ24" s="3" t="str">
        <f t="shared" si="8"/>
        <v>Month43</v>
      </c>
      <c r="BA24" s="3" t="str">
        <f t="shared" si="8"/>
        <v>Month44</v>
      </c>
      <c r="BB24" s="3" t="str">
        <f t="shared" si="8"/>
        <v>Month45</v>
      </c>
      <c r="BC24" s="3" t="str">
        <f t="shared" si="8"/>
        <v>Month46</v>
      </c>
      <c r="BD24" s="3" t="str">
        <f t="shared" si="8"/>
        <v>Month47</v>
      </c>
      <c r="BE24" s="3" t="str">
        <f t="shared" si="8"/>
        <v>Month48</v>
      </c>
      <c r="BF24" s="3" t="str">
        <f t="shared" si="8"/>
        <v>Month49</v>
      </c>
      <c r="BG24" s="3" t="str">
        <f t="shared" si="8"/>
        <v>Month50</v>
      </c>
      <c r="BH24" s="3" t="str">
        <f t="shared" si="8"/>
        <v>Month51</v>
      </c>
      <c r="BI24" s="3" t="str">
        <f t="shared" si="8"/>
        <v>Month52</v>
      </c>
      <c r="BJ24" s="3" t="str">
        <f t="shared" si="8"/>
        <v>Month53</v>
      </c>
      <c r="BK24" s="3" t="str">
        <f t="shared" si="8"/>
        <v>Month54</v>
      </c>
      <c r="BL24" s="3" t="str">
        <f t="shared" si="8"/>
        <v>Month55</v>
      </c>
      <c r="BM24" s="3" t="str">
        <f t="shared" si="8"/>
        <v>Month56</v>
      </c>
      <c r="BN24" s="3" t="str">
        <f t="shared" si="8"/>
        <v>Month57</v>
      </c>
      <c r="BO24" s="3" t="str">
        <f t="shared" si="8"/>
        <v>Month58</v>
      </c>
      <c r="BP24" s="3" t="str">
        <f t="shared" si="8"/>
        <v>Month59</v>
      </c>
      <c r="BQ24" s="3" t="str">
        <f t="shared" si="8"/>
        <v>Month60</v>
      </c>
    </row>
    <row r="25" spans="1:69" outlineLevel="1"/>
    <row r="26" spans="1:69" outlineLevel="1"/>
    <row r="27" spans="1:69" outlineLevel="1">
      <c r="B27" s="25" t="s">
        <v>312</v>
      </c>
    </row>
    <row r="28" spans="1:69" outlineLevel="1">
      <c r="A28" s="34"/>
      <c r="B28" s="34"/>
      <c r="C28" s="64"/>
      <c r="D28" s="65"/>
      <c r="E28" s="21" t="s">
        <v>312</v>
      </c>
      <c r="F28" s="21"/>
      <c r="G28" s="21" t="s">
        <v>286</v>
      </c>
      <c r="H28" s="21"/>
      <c r="I28" s="21"/>
      <c r="J28" s="14">
        <f t="shared" ref="J28:BQ28" si="9" xml:space="preserve">  I28 + 1</f>
        <v>1</v>
      </c>
      <c r="K28" s="14">
        <f t="shared" si="9"/>
        <v>2</v>
      </c>
      <c r="L28" s="14">
        <f t="shared" si="9"/>
        <v>3</v>
      </c>
      <c r="M28" s="14">
        <f t="shared" si="9"/>
        <v>4</v>
      </c>
      <c r="N28" s="14">
        <f t="shared" si="9"/>
        <v>5</v>
      </c>
      <c r="O28" s="14">
        <f t="shared" si="9"/>
        <v>6</v>
      </c>
      <c r="P28" s="14">
        <f t="shared" si="9"/>
        <v>7</v>
      </c>
      <c r="Q28" s="14">
        <f t="shared" si="9"/>
        <v>8</v>
      </c>
      <c r="R28" s="14">
        <f t="shared" si="9"/>
        <v>9</v>
      </c>
      <c r="S28" s="14">
        <f t="shared" si="9"/>
        <v>10</v>
      </c>
      <c r="T28" s="14">
        <f t="shared" si="9"/>
        <v>11</v>
      </c>
      <c r="U28" s="14">
        <f t="shared" si="9"/>
        <v>12</v>
      </c>
      <c r="V28" s="14">
        <f t="shared" si="9"/>
        <v>13</v>
      </c>
      <c r="W28" s="14">
        <f t="shared" si="9"/>
        <v>14</v>
      </c>
      <c r="X28" s="14">
        <f t="shared" si="9"/>
        <v>15</v>
      </c>
      <c r="Y28" s="14">
        <f t="shared" si="9"/>
        <v>16</v>
      </c>
      <c r="Z28" s="14">
        <f t="shared" si="9"/>
        <v>17</v>
      </c>
      <c r="AA28" s="14">
        <f t="shared" si="9"/>
        <v>18</v>
      </c>
      <c r="AB28" s="14">
        <f t="shared" si="9"/>
        <v>19</v>
      </c>
      <c r="AC28" s="14">
        <f t="shared" si="9"/>
        <v>20</v>
      </c>
      <c r="AD28" s="14">
        <f t="shared" si="9"/>
        <v>21</v>
      </c>
      <c r="AE28" s="14">
        <f t="shared" si="9"/>
        <v>22</v>
      </c>
      <c r="AF28" s="14">
        <f t="shared" si="9"/>
        <v>23</v>
      </c>
      <c r="AG28" s="14">
        <f t="shared" si="9"/>
        <v>24</v>
      </c>
      <c r="AH28" s="14">
        <f t="shared" si="9"/>
        <v>25</v>
      </c>
      <c r="AI28" s="14">
        <f t="shared" si="9"/>
        <v>26</v>
      </c>
      <c r="AJ28" s="14">
        <f t="shared" si="9"/>
        <v>27</v>
      </c>
      <c r="AK28" s="14">
        <f t="shared" si="9"/>
        <v>28</v>
      </c>
      <c r="AL28" s="14">
        <f t="shared" si="9"/>
        <v>29</v>
      </c>
      <c r="AM28" s="14">
        <f t="shared" si="9"/>
        <v>30</v>
      </c>
      <c r="AN28" s="14">
        <f t="shared" si="9"/>
        <v>31</v>
      </c>
      <c r="AO28" s="14">
        <f t="shared" si="9"/>
        <v>32</v>
      </c>
      <c r="AP28" s="14">
        <f t="shared" si="9"/>
        <v>33</v>
      </c>
      <c r="AQ28" s="14">
        <f t="shared" si="9"/>
        <v>34</v>
      </c>
      <c r="AR28" s="14">
        <f t="shared" si="9"/>
        <v>35</v>
      </c>
      <c r="AS28" s="14">
        <f t="shared" si="9"/>
        <v>36</v>
      </c>
      <c r="AT28" s="14">
        <f t="shared" si="9"/>
        <v>37</v>
      </c>
      <c r="AU28" s="14">
        <f t="shared" si="9"/>
        <v>38</v>
      </c>
      <c r="AV28" s="14">
        <f t="shared" si="9"/>
        <v>39</v>
      </c>
      <c r="AW28" s="14">
        <f t="shared" si="9"/>
        <v>40</v>
      </c>
      <c r="AX28" s="14">
        <f t="shared" si="9"/>
        <v>41</v>
      </c>
      <c r="AY28" s="14">
        <f t="shared" si="9"/>
        <v>42</v>
      </c>
      <c r="AZ28" s="14">
        <f t="shared" si="9"/>
        <v>43</v>
      </c>
      <c r="BA28" s="14">
        <f t="shared" si="9"/>
        <v>44</v>
      </c>
      <c r="BB28" s="14">
        <f t="shared" si="9"/>
        <v>45</v>
      </c>
      <c r="BC28" s="14">
        <f t="shared" si="9"/>
        <v>46</v>
      </c>
      <c r="BD28" s="14">
        <f t="shared" si="9"/>
        <v>47</v>
      </c>
      <c r="BE28" s="14">
        <f t="shared" si="9"/>
        <v>48</v>
      </c>
      <c r="BF28" s="14">
        <f t="shared" si="9"/>
        <v>49</v>
      </c>
      <c r="BG28" s="14">
        <f t="shared" si="9"/>
        <v>50</v>
      </c>
      <c r="BH28" s="14">
        <f t="shared" si="9"/>
        <v>51</v>
      </c>
      <c r="BI28" s="14">
        <f t="shared" si="9"/>
        <v>52</v>
      </c>
      <c r="BJ28" s="14">
        <f t="shared" si="9"/>
        <v>53</v>
      </c>
      <c r="BK28" s="14">
        <f t="shared" si="9"/>
        <v>54</v>
      </c>
      <c r="BL28" s="14">
        <f t="shared" si="9"/>
        <v>55</v>
      </c>
      <c r="BM28" s="14">
        <f t="shared" si="9"/>
        <v>56</v>
      </c>
      <c r="BN28" s="14">
        <f t="shared" si="9"/>
        <v>57</v>
      </c>
      <c r="BO28" s="14">
        <f t="shared" si="9"/>
        <v>58</v>
      </c>
      <c r="BP28" s="14">
        <f t="shared" si="9"/>
        <v>59</v>
      </c>
      <c r="BQ28" s="14">
        <f t="shared" si="9"/>
        <v>60</v>
      </c>
    </row>
    <row r="29" spans="1:69" outlineLevel="1"/>
    <row r="30" spans="1:69" outlineLevel="1"/>
    <row r="31" spans="1:69" outlineLevel="1">
      <c r="B31" s="25" t="s">
        <v>31</v>
      </c>
    </row>
    <row r="32" spans="1:69" outlineLevel="2">
      <c r="E32" s="8" t="str">
        <f t="shared" ref="E32:BQ32" si="10" xml:space="preserve">  E$19</f>
        <v>Model period end</v>
      </c>
      <c r="F32" s="8">
        <f t="shared" si="10"/>
        <v>0</v>
      </c>
      <c r="G32" s="8" t="str">
        <f t="shared" si="10"/>
        <v>date</v>
      </c>
      <c r="H32" s="8">
        <f t="shared" si="10"/>
        <v>0</v>
      </c>
      <c r="I32" s="8">
        <f t="shared" si="10"/>
        <v>0</v>
      </c>
      <c r="J32" s="8">
        <f t="shared" si="10"/>
        <v>45077</v>
      </c>
      <c r="K32" s="8">
        <f t="shared" si="10"/>
        <v>45107</v>
      </c>
      <c r="L32" s="8">
        <f t="shared" si="10"/>
        <v>45138</v>
      </c>
      <c r="M32" s="8">
        <f t="shared" si="10"/>
        <v>45169</v>
      </c>
      <c r="N32" s="8">
        <f t="shared" si="10"/>
        <v>45199</v>
      </c>
      <c r="O32" s="8">
        <f t="shared" si="10"/>
        <v>45230</v>
      </c>
      <c r="P32" s="8">
        <f t="shared" si="10"/>
        <v>45260</v>
      </c>
      <c r="Q32" s="8">
        <f t="shared" si="10"/>
        <v>45291</v>
      </c>
      <c r="R32" s="8">
        <f t="shared" si="10"/>
        <v>45322</v>
      </c>
      <c r="S32" s="8">
        <f t="shared" si="10"/>
        <v>45351</v>
      </c>
      <c r="T32" s="8">
        <f t="shared" si="10"/>
        <v>45382</v>
      </c>
      <c r="U32" s="8">
        <f t="shared" si="10"/>
        <v>45412</v>
      </c>
      <c r="V32" s="8">
        <f t="shared" si="10"/>
        <v>45443</v>
      </c>
      <c r="W32" s="8">
        <f t="shared" si="10"/>
        <v>45473</v>
      </c>
      <c r="X32" s="8">
        <f t="shared" si="10"/>
        <v>45504</v>
      </c>
      <c r="Y32" s="8">
        <f t="shared" si="10"/>
        <v>45535</v>
      </c>
      <c r="Z32" s="8">
        <f t="shared" si="10"/>
        <v>45565</v>
      </c>
      <c r="AA32" s="8">
        <f t="shared" si="10"/>
        <v>45596</v>
      </c>
      <c r="AB32" s="8">
        <f t="shared" si="10"/>
        <v>45626</v>
      </c>
      <c r="AC32" s="8">
        <f t="shared" si="10"/>
        <v>45657</v>
      </c>
      <c r="AD32" s="8">
        <f t="shared" si="10"/>
        <v>45688</v>
      </c>
      <c r="AE32" s="8">
        <f t="shared" si="10"/>
        <v>45716</v>
      </c>
      <c r="AF32" s="8">
        <f t="shared" si="10"/>
        <v>45747</v>
      </c>
      <c r="AG32" s="8">
        <f t="shared" si="10"/>
        <v>45777</v>
      </c>
      <c r="AH32" s="8">
        <f t="shared" si="10"/>
        <v>45808</v>
      </c>
      <c r="AI32" s="8">
        <f t="shared" si="10"/>
        <v>45838</v>
      </c>
      <c r="AJ32" s="8">
        <f t="shared" si="10"/>
        <v>45869</v>
      </c>
      <c r="AK32" s="8">
        <f t="shared" si="10"/>
        <v>45900</v>
      </c>
      <c r="AL32" s="8">
        <f t="shared" si="10"/>
        <v>45930</v>
      </c>
      <c r="AM32" s="8">
        <f t="shared" si="10"/>
        <v>45961</v>
      </c>
      <c r="AN32" s="8">
        <f t="shared" si="10"/>
        <v>45991</v>
      </c>
      <c r="AO32" s="8">
        <f t="shared" si="10"/>
        <v>46022</v>
      </c>
      <c r="AP32" s="8">
        <f t="shared" si="10"/>
        <v>46053</v>
      </c>
      <c r="AQ32" s="8">
        <f t="shared" si="10"/>
        <v>46081</v>
      </c>
      <c r="AR32" s="8">
        <f t="shared" si="10"/>
        <v>46112</v>
      </c>
      <c r="AS32" s="8">
        <f t="shared" si="10"/>
        <v>46142</v>
      </c>
      <c r="AT32" s="8">
        <f t="shared" si="10"/>
        <v>46173</v>
      </c>
      <c r="AU32" s="8">
        <f t="shared" si="10"/>
        <v>46203</v>
      </c>
      <c r="AV32" s="8">
        <f t="shared" si="10"/>
        <v>46234</v>
      </c>
      <c r="AW32" s="8">
        <f t="shared" si="10"/>
        <v>46265</v>
      </c>
      <c r="AX32" s="8">
        <f t="shared" si="10"/>
        <v>46295</v>
      </c>
      <c r="AY32" s="8">
        <f t="shared" si="10"/>
        <v>46326</v>
      </c>
      <c r="AZ32" s="8">
        <f t="shared" si="10"/>
        <v>46356</v>
      </c>
      <c r="BA32" s="8">
        <f t="shared" si="10"/>
        <v>46387</v>
      </c>
      <c r="BB32" s="8">
        <f t="shared" si="10"/>
        <v>46418</v>
      </c>
      <c r="BC32" s="8">
        <f t="shared" si="10"/>
        <v>46446</v>
      </c>
      <c r="BD32" s="8">
        <f t="shared" si="10"/>
        <v>46477</v>
      </c>
      <c r="BE32" s="8">
        <f t="shared" si="10"/>
        <v>46507</v>
      </c>
      <c r="BF32" s="8">
        <f t="shared" si="10"/>
        <v>46538</v>
      </c>
      <c r="BG32" s="8">
        <f t="shared" si="10"/>
        <v>46568</v>
      </c>
      <c r="BH32" s="8">
        <f t="shared" si="10"/>
        <v>46599</v>
      </c>
      <c r="BI32" s="8">
        <f t="shared" si="10"/>
        <v>46630</v>
      </c>
      <c r="BJ32" s="8">
        <f t="shared" si="10"/>
        <v>46660</v>
      </c>
      <c r="BK32" s="8">
        <f t="shared" si="10"/>
        <v>46691</v>
      </c>
      <c r="BL32" s="8">
        <f t="shared" si="10"/>
        <v>46721</v>
      </c>
      <c r="BM32" s="8">
        <f t="shared" si="10"/>
        <v>46752</v>
      </c>
      <c r="BN32" s="8">
        <f t="shared" si="10"/>
        <v>46783</v>
      </c>
      <c r="BO32" s="8">
        <f t="shared" si="10"/>
        <v>46812</v>
      </c>
      <c r="BP32" s="8">
        <f t="shared" si="10"/>
        <v>46843</v>
      </c>
      <c r="BQ32" s="8">
        <f t="shared" si="10"/>
        <v>46873</v>
      </c>
    </row>
    <row r="33" spans="1:69" outlineLevel="2">
      <c r="E33" s="5" t="str">
        <f t="shared" ref="E33:BQ33" si="11" xml:space="preserve">  E$28</f>
        <v>Period number</v>
      </c>
      <c r="F33" s="5">
        <f t="shared" si="11"/>
        <v>0</v>
      </c>
      <c r="G33" s="5" t="str">
        <f t="shared" si="11"/>
        <v>Counter</v>
      </c>
      <c r="H33" s="5">
        <f t="shared" si="11"/>
        <v>0</v>
      </c>
      <c r="I33" s="5">
        <f t="shared" si="11"/>
        <v>0</v>
      </c>
      <c r="J33" s="5">
        <f t="shared" si="11"/>
        <v>1</v>
      </c>
      <c r="K33" s="5">
        <f t="shared" si="11"/>
        <v>2</v>
      </c>
      <c r="L33" s="5">
        <f t="shared" si="11"/>
        <v>3</v>
      </c>
      <c r="M33" s="5">
        <f t="shared" si="11"/>
        <v>4</v>
      </c>
      <c r="N33" s="5">
        <f t="shared" si="11"/>
        <v>5</v>
      </c>
      <c r="O33" s="5">
        <f t="shared" si="11"/>
        <v>6</v>
      </c>
      <c r="P33" s="5">
        <f t="shared" si="11"/>
        <v>7</v>
      </c>
      <c r="Q33" s="5">
        <f t="shared" si="11"/>
        <v>8</v>
      </c>
      <c r="R33" s="5">
        <f t="shared" si="11"/>
        <v>9</v>
      </c>
      <c r="S33" s="5">
        <f t="shared" si="11"/>
        <v>10</v>
      </c>
      <c r="T33" s="5">
        <f t="shared" si="11"/>
        <v>11</v>
      </c>
      <c r="U33" s="5">
        <f t="shared" si="11"/>
        <v>12</v>
      </c>
      <c r="V33" s="5">
        <f t="shared" si="11"/>
        <v>13</v>
      </c>
      <c r="W33" s="5">
        <f t="shared" si="11"/>
        <v>14</v>
      </c>
      <c r="X33" s="5">
        <f t="shared" si="11"/>
        <v>15</v>
      </c>
      <c r="Y33" s="5">
        <f t="shared" si="11"/>
        <v>16</v>
      </c>
      <c r="Z33" s="5">
        <f t="shared" si="11"/>
        <v>17</v>
      </c>
      <c r="AA33" s="5">
        <f t="shared" si="11"/>
        <v>18</v>
      </c>
      <c r="AB33" s="5">
        <f t="shared" si="11"/>
        <v>19</v>
      </c>
      <c r="AC33" s="5">
        <f t="shared" si="11"/>
        <v>20</v>
      </c>
      <c r="AD33" s="5">
        <f t="shared" si="11"/>
        <v>21</v>
      </c>
      <c r="AE33" s="5">
        <f t="shared" si="11"/>
        <v>22</v>
      </c>
      <c r="AF33" s="5">
        <f t="shared" si="11"/>
        <v>23</v>
      </c>
      <c r="AG33" s="5">
        <f t="shared" si="11"/>
        <v>24</v>
      </c>
      <c r="AH33" s="5">
        <f t="shared" si="11"/>
        <v>25</v>
      </c>
      <c r="AI33" s="5">
        <f t="shared" si="11"/>
        <v>26</v>
      </c>
      <c r="AJ33" s="5">
        <f t="shared" si="11"/>
        <v>27</v>
      </c>
      <c r="AK33" s="5">
        <f t="shared" si="11"/>
        <v>28</v>
      </c>
      <c r="AL33" s="5">
        <f t="shared" si="11"/>
        <v>29</v>
      </c>
      <c r="AM33" s="5">
        <f t="shared" si="11"/>
        <v>30</v>
      </c>
      <c r="AN33" s="5">
        <f t="shared" si="11"/>
        <v>31</v>
      </c>
      <c r="AO33" s="5">
        <f t="shared" si="11"/>
        <v>32</v>
      </c>
      <c r="AP33" s="5">
        <f t="shared" si="11"/>
        <v>33</v>
      </c>
      <c r="AQ33" s="5">
        <f t="shared" si="11"/>
        <v>34</v>
      </c>
      <c r="AR33" s="5">
        <f t="shared" si="11"/>
        <v>35</v>
      </c>
      <c r="AS33" s="5">
        <f t="shared" si="11"/>
        <v>36</v>
      </c>
      <c r="AT33" s="5">
        <f t="shared" si="11"/>
        <v>37</v>
      </c>
      <c r="AU33" s="5">
        <f t="shared" si="11"/>
        <v>38</v>
      </c>
      <c r="AV33" s="5">
        <f t="shared" si="11"/>
        <v>39</v>
      </c>
      <c r="AW33" s="5">
        <f t="shared" si="11"/>
        <v>40</v>
      </c>
      <c r="AX33" s="5">
        <f t="shared" si="11"/>
        <v>41</v>
      </c>
      <c r="AY33" s="5">
        <f t="shared" si="11"/>
        <v>42</v>
      </c>
      <c r="AZ33" s="5">
        <f t="shared" si="11"/>
        <v>43</v>
      </c>
      <c r="BA33" s="5">
        <f t="shared" si="11"/>
        <v>44</v>
      </c>
      <c r="BB33" s="5">
        <f t="shared" si="11"/>
        <v>45</v>
      </c>
      <c r="BC33" s="5">
        <f t="shared" si="11"/>
        <v>46</v>
      </c>
      <c r="BD33" s="5">
        <f t="shared" si="11"/>
        <v>47</v>
      </c>
      <c r="BE33" s="5">
        <f t="shared" si="11"/>
        <v>48</v>
      </c>
      <c r="BF33" s="5">
        <f t="shared" si="11"/>
        <v>49</v>
      </c>
      <c r="BG33" s="5">
        <f t="shared" si="11"/>
        <v>50</v>
      </c>
      <c r="BH33" s="5">
        <f t="shared" si="11"/>
        <v>51</v>
      </c>
      <c r="BI33" s="5">
        <f t="shared" si="11"/>
        <v>52</v>
      </c>
      <c r="BJ33" s="5">
        <f t="shared" si="11"/>
        <v>53</v>
      </c>
      <c r="BK33" s="5">
        <f t="shared" si="11"/>
        <v>54</v>
      </c>
      <c r="BL33" s="5">
        <f t="shared" si="11"/>
        <v>55</v>
      </c>
      <c r="BM33" s="5">
        <f t="shared" si="11"/>
        <v>56</v>
      </c>
      <c r="BN33" s="5">
        <f t="shared" si="11"/>
        <v>57</v>
      </c>
      <c r="BO33" s="5">
        <f t="shared" si="11"/>
        <v>58</v>
      </c>
      <c r="BP33" s="5">
        <f t="shared" si="11"/>
        <v>59</v>
      </c>
      <c r="BQ33" s="5">
        <f t="shared" si="11"/>
        <v>60</v>
      </c>
    </row>
    <row r="34" spans="1:69" outlineLevel="2">
      <c r="E34" s="5" t="str">
        <f t="shared" ref="E34:BQ34" si="12" xml:space="preserve">  E$302</f>
        <v>Month to Year : period end flag</v>
      </c>
      <c r="F34" s="5">
        <f t="shared" si="12"/>
        <v>0</v>
      </c>
      <c r="G34" s="5" t="str">
        <f t="shared" si="12"/>
        <v>counter</v>
      </c>
      <c r="H34" s="5">
        <f t="shared" si="12"/>
        <v>0</v>
      </c>
      <c r="I34" s="5">
        <f t="shared" si="12"/>
        <v>0</v>
      </c>
      <c r="J34" s="5">
        <f t="shared" si="12"/>
        <v>0</v>
      </c>
      <c r="K34" s="5">
        <f t="shared" si="12"/>
        <v>0</v>
      </c>
      <c r="L34" s="5">
        <f t="shared" si="12"/>
        <v>0</v>
      </c>
      <c r="M34" s="5">
        <f t="shared" si="12"/>
        <v>0</v>
      </c>
      <c r="N34" s="5">
        <f t="shared" si="12"/>
        <v>0</v>
      </c>
      <c r="O34" s="5">
        <f t="shared" si="12"/>
        <v>0</v>
      </c>
      <c r="P34" s="5">
        <f t="shared" si="12"/>
        <v>0</v>
      </c>
      <c r="Q34" s="5">
        <f t="shared" si="12"/>
        <v>0</v>
      </c>
      <c r="R34" s="5">
        <f t="shared" si="12"/>
        <v>0</v>
      </c>
      <c r="S34" s="5">
        <f t="shared" si="12"/>
        <v>0</v>
      </c>
      <c r="T34" s="5">
        <f t="shared" si="12"/>
        <v>0</v>
      </c>
      <c r="U34" s="5">
        <f t="shared" si="12"/>
        <v>1</v>
      </c>
      <c r="V34" s="5">
        <f t="shared" si="12"/>
        <v>0</v>
      </c>
      <c r="W34" s="5">
        <f t="shared" si="12"/>
        <v>0</v>
      </c>
      <c r="X34" s="5">
        <f t="shared" si="12"/>
        <v>0</v>
      </c>
      <c r="Y34" s="5">
        <f t="shared" si="12"/>
        <v>0</v>
      </c>
      <c r="Z34" s="5">
        <f t="shared" si="12"/>
        <v>0</v>
      </c>
      <c r="AA34" s="5">
        <f t="shared" si="12"/>
        <v>0</v>
      </c>
      <c r="AB34" s="5">
        <f t="shared" si="12"/>
        <v>0</v>
      </c>
      <c r="AC34" s="5">
        <f t="shared" si="12"/>
        <v>0</v>
      </c>
      <c r="AD34" s="5">
        <f t="shared" si="12"/>
        <v>0</v>
      </c>
      <c r="AE34" s="5">
        <f t="shared" si="12"/>
        <v>0</v>
      </c>
      <c r="AF34" s="5">
        <f t="shared" si="12"/>
        <v>0</v>
      </c>
      <c r="AG34" s="5">
        <f t="shared" si="12"/>
        <v>2</v>
      </c>
      <c r="AH34" s="5">
        <f t="shared" si="12"/>
        <v>0</v>
      </c>
      <c r="AI34" s="5">
        <f t="shared" si="12"/>
        <v>0</v>
      </c>
      <c r="AJ34" s="5">
        <f t="shared" si="12"/>
        <v>0</v>
      </c>
      <c r="AK34" s="5">
        <f t="shared" si="12"/>
        <v>0</v>
      </c>
      <c r="AL34" s="5">
        <f t="shared" si="12"/>
        <v>0</v>
      </c>
      <c r="AM34" s="5">
        <f t="shared" si="12"/>
        <v>0</v>
      </c>
      <c r="AN34" s="5">
        <f t="shared" si="12"/>
        <v>0</v>
      </c>
      <c r="AO34" s="5">
        <f t="shared" si="12"/>
        <v>0</v>
      </c>
      <c r="AP34" s="5">
        <f t="shared" si="12"/>
        <v>0</v>
      </c>
      <c r="AQ34" s="5">
        <f t="shared" si="12"/>
        <v>0</v>
      </c>
      <c r="AR34" s="5">
        <f t="shared" si="12"/>
        <v>0</v>
      </c>
      <c r="AS34" s="5">
        <f t="shared" si="12"/>
        <v>3</v>
      </c>
      <c r="AT34" s="5">
        <f t="shared" si="12"/>
        <v>0</v>
      </c>
      <c r="AU34" s="5">
        <f t="shared" si="12"/>
        <v>0</v>
      </c>
      <c r="AV34" s="5">
        <f t="shared" si="12"/>
        <v>0</v>
      </c>
      <c r="AW34" s="5">
        <f t="shared" si="12"/>
        <v>0</v>
      </c>
      <c r="AX34" s="5">
        <f t="shared" si="12"/>
        <v>0</v>
      </c>
      <c r="AY34" s="5">
        <f t="shared" si="12"/>
        <v>0</v>
      </c>
      <c r="AZ34" s="5">
        <f t="shared" si="12"/>
        <v>0</v>
      </c>
      <c r="BA34" s="5">
        <f t="shared" si="12"/>
        <v>0</v>
      </c>
      <c r="BB34" s="5">
        <f t="shared" si="12"/>
        <v>0</v>
      </c>
      <c r="BC34" s="5">
        <f t="shared" si="12"/>
        <v>0</v>
      </c>
      <c r="BD34" s="5">
        <f t="shared" si="12"/>
        <v>0</v>
      </c>
      <c r="BE34" s="5">
        <f t="shared" si="12"/>
        <v>4</v>
      </c>
      <c r="BF34" s="5">
        <f t="shared" si="12"/>
        <v>0</v>
      </c>
      <c r="BG34" s="5">
        <f t="shared" si="12"/>
        <v>0</v>
      </c>
      <c r="BH34" s="5">
        <f t="shared" si="12"/>
        <v>0</v>
      </c>
      <c r="BI34" s="5">
        <f t="shared" si="12"/>
        <v>0</v>
      </c>
      <c r="BJ34" s="5">
        <f t="shared" si="12"/>
        <v>0</v>
      </c>
      <c r="BK34" s="5">
        <f t="shared" si="12"/>
        <v>0</v>
      </c>
      <c r="BL34" s="5">
        <f t="shared" si="12"/>
        <v>0</v>
      </c>
      <c r="BM34" s="5">
        <f t="shared" si="12"/>
        <v>0</v>
      </c>
      <c r="BN34" s="5">
        <f t="shared" si="12"/>
        <v>0</v>
      </c>
      <c r="BO34" s="5">
        <f t="shared" si="12"/>
        <v>0</v>
      </c>
      <c r="BP34" s="5">
        <f t="shared" si="12"/>
        <v>0</v>
      </c>
      <c r="BQ34" s="5">
        <f t="shared" si="12"/>
        <v>5</v>
      </c>
    </row>
    <row r="35" spans="1:69" outlineLevel="2">
      <c r="A35" s="34"/>
      <c r="B35" s="34"/>
      <c r="C35" s="64"/>
      <c r="D35" s="65"/>
      <c r="E35" s="21" t="s">
        <v>31</v>
      </c>
      <c r="F35" s="21"/>
      <c r="G35" s="21" t="s">
        <v>213</v>
      </c>
      <c r="H35" s="21"/>
      <c r="I35" s="21"/>
      <c r="J35" s="13">
        <f t="shared" ref="J35:BQ35" si="13" xml:space="preserve">  INDEX( $J32:$BQ32, MATCH( J33, $J34:$BQ34, 0 ) )</f>
        <v>45412</v>
      </c>
      <c r="K35" s="13">
        <f t="shared" si="13"/>
        <v>45777</v>
      </c>
      <c r="L35" s="13">
        <f t="shared" si="13"/>
        <v>46142</v>
      </c>
      <c r="M35" s="13">
        <f t="shared" si="13"/>
        <v>46507</v>
      </c>
      <c r="N35" s="13">
        <f t="shared" si="13"/>
        <v>46873</v>
      </c>
      <c r="O35" s="13" t="e">
        <f t="shared" si="13"/>
        <v>#N/A</v>
      </c>
      <c r="P35" s="13" t="e">
        <f t="shared" si="13"/>
        <v>#N/A</v>
      </c>
      <c r="Q35" s="13" t="e">
        <f t="shared" si="13"/>
        <v>#N/A</v>
      </c>
      <c r="R35" s="13" t="e">
        <f t="shared" si="13"/>
        <v>#N/A</v>
      </c>
      <c r="S35" s="13" t="e">
        <f t="shared" si="13"/>
        <v>#N/A</v>
      </c>
      <c r="T35" s="13" t="e">
        <f t="shared" si="13"/>
        <v>#N/A</v>
      </c>
      <c r="U35" s="13" t="e">
        <f t="shared" si="13"/>
        <v>#N/A</v>
      </c>
      <c r="V35" s="13" t="e">
        <f t="shared" si="13"/>
        <v>#N/A</v>
      </c>
      <c r="W35" s="13" t="e">
        <f t="shared" si="13"/>
        <v>#N/A</v>
      </c>
      <c r="X35" s="13" t="e">
        <f t="shared" si="13"/>
        <v>#N/A</v>
      </c>
      <c r="Y35" s="13" t="e">
        <f t="shared" si="13"/>
        <v>#N/A</v>
      </c>
      <c r="Z35" s="13" t="e">
        <f t="shared" si="13"/>
        <v>#N/A</v>
      </c>
      <c r="AA35" s="13" t="e">
        <f t="shared" si="13"/>
        <v>#N/A</v>
      </c>
      <c r="AB35" s="13" t="e">
        <f t="shared" si="13"/>
        <v>#N/A</v>
      </c>
      <c r="AC35" s="13" t="e">
        <f t="shared" si="13"/>
        <v>#N/A</v>
      </c>
      <c r="AD35" s="13" t="e">
        <f t="shared" si="13"/>
        <v>#N/A</v>
      </c>
      <c r="AE35" s="13" t="e">
        <f t="shared" si="13"/>
        <v>#N/A</v>
      </c>
      <c r="AF35" s="13" t="e">
        <f t="shared" si="13"/>
        <v>#N/A</v>
      </c>
      <c r="AG35" s="13" t="e">
        <f t="shared" si="13"/>
        <v>#N/A</v>
      </c>
      <c r="AH35" s="13" t="e">
        <f t="shared" si="13"/>
        <v>#N/A</v>
      </c>
      <c r="AI35" s="13" t="e">
        <f t="shared" si="13"/>
        <v>#N/A</v>
      </c>
      <c r="AJ35" s="13" t="e">
        <f t="shared" si="13"/>
        <v>#N/A</v>
      </c>
      <c r="AK35" s="13" t="e">
        <f t="shared" si="13"/>
        <v>#N/A</v>
      </c>
      <c r="AL35" s="13" t="e">
        <f t="shared" si="13"/>
        <v>#N/A</v>
      </c>
      <c r="AM35" s="13" t="e">
        <f t="shared" si="13"/>
        <v>#N/A</v>
      </c>
      <c r="AN35" s="13" t="e">
        <f t="shared" si="13"/>
        <v>#N/A</v>
      </c>
      <c r="AO35" s="13" t="e">
        <f t="shared" si="13"/>
        <v>#N/A</v>
      </c>
      <c r="AP35" s="13" t="e">
        <f t="shared" si="13"/>
        <v>#N/A</v>
      </c>
      <c r="AQ35" s="13" t="e">
        <f t="shared" si="13"/>
        <v>#N/A</v>
      </c>
      <c r="AR35" s="13" t="e">
        <f t="shared" si="13"/>
        <v>#N/A</v>
      </c>
      <c r="AS35" s="13" t="e">
        <f t="shared" si="13"/>
        <v>#N/A</v>
      </c>
      <c r="AT35" s="13" t="e">
        <f t="shared" si="13"/>
        <v>#N/A</v>
      </c>
      <c r="AU35" s="13" t="e">
        <f t="shared" si="13"/>
        <v>#N/A</v>
      </c>
      <c r="AV35" s="13" t="e">
        <f t="shared" si="13"/>
        <v>#N/A</v>
      </c>
      <c r="AW35" s="13" t="e">
        <f t="shared" si="13"/>
        <v>#N/A</v>
      </c>
      <c r="AX35" s="13" t="e">
        <f t="shared" si="13"/>
        <v>#N/A</v>
      </c>
      <c r="AY35" s="13" t="e">
        <f t="shared" si="13"/>
        <v>#N/A</v>
      </c>
      <c r="AZ35" s="13" t="e">
        <f t="shared" si="13"/>
        <v>#N/A</v>
      </c>
      <c r="BA35" s="13" t="e">
        <f t="shared" si="13"/>
        <v>#N/A</v>
      </c>
      <c r="BB35" s="13" t="e">
        <f t="shared" si="13"/>
        <v>#N/A</v>
      </c>
      <c r="BC35" s="13" t="e">
        <f t="shared" si="13"/>
        <v>#N/A</v>
      </c>
      <c r="BD35" s="13" t="e">
        <f t="shared" si="13"/>
        <v>#N/A</v>
      </c>
      <c r="BE35" s="13" t="e">
        <f t="shared" si="13"/>
        <v>#N/A</v>
      </c>
      <c r="BF35" s="13" t="e">
        <f t="shared" si="13"/>
        <v>#N/A</v>
      </c>
      <c r="BG35" s="13" t="e">
        <f t="shared" si="13"/>
        <v>#N/A</v>
      </c>
      <c r="BH35" s="13" t="e">
        <f t="shared" si="13"/>
        <v>#N/A</v>
      </c>
      <c r="BI35" s="13" t="e">
        <f t="shared" si="13"/>
        <v>#N/A</v>
      </c>
      <c r="BJ35" s="13" t="e">
        <f t="shared" si="13"/>
        <v>#N/A</v>
      </c>
      <c r="BK35" s="13" t="e">
        <f t="shared" si="13"/>
        <v>#N/A</v>
      </c>
      <c r="BL35" s="13" t="e">
        <f t="shared" si="13"/>
        <v>#N/A</v>
      </c>
      <c r="BM35" s="13" t="e">
        <f t="shared" si="13"/>
        <v>#N/A</v>
      </c>
      <c r="BN35" s="13" t="e">
        <f t="shared" si="13"/>
        <v>#N/A</v>
      </c>
      <c r="BO35" s="13" t="e">
        <f t="shared" si="13"/>
        <v>#N/A</v>
      </c>
      <c r="BP35" s="13" t="e">
        <f t="shared" si="13"/>
        <v>#N/A</v>
      </c>
      <c r="BQ35" s="13" t="e">
        <f t="shared" si="13"/>
        <v>#N/A</v>
      </c>
    </row>
    <row r="36" spans="1:69" outlineLevel="1"/>
    <row r="37" spans="1:69" outlineLevel="1"/>
    <row r="38" spans="1:69" outlineLevel="1">
      <c r="B38" s="25" t="s">
        <v>8</v>
      </c>
    </row>
    <row r="39" spans="1:69" outlineLevel="2">
      <c r="E39" s="2" t="str">
        <f t="shared" ref="E39:BQ39" si="14" xml:space="preserve">  E$24</f>
        <v>Timeline label</v>
      </c>
      <c r="F39" s="2">
        <f t="shared" si="14"/>
        <v>0</v>
      </c>
      <c r="G39" s="2" t="str">
        <f t="shared" si="14"/>
        <v>GBP</v>
      </c>
      <c r="H39" s="2">
        <f t="shared" si="14"/>
        <v>0</v>
      </c>
      <c r="I39" s="2">
        <f t="shared" si="14"/>
        <v>0</v>
      </c>
      <c r="J39" s="2" t="str">
        <f t="shared" si="14"/>
        <v>Month1</v>
      </c>
      <c r="K39" s="2" t="str">
        <f t="shared" si="14"/>
        <v>Month2</v>
      </c>
      <c r="L39" s="2" t="str">
        <f t="shared" si="14"/>
        <v>Month3</v>
      </c>
      <c r="M39" s="2" t="str">
        <f t="shared" si="14"/>
        <v>Month4</v>
      </c>
      <c r="N39" s="2" t="str">
        <f t="shared" si="14"/>
        <v>Month5</v>
      </c>
      <c r="O39" s="2" t="str">
        <f t="shared" si="14"/>
        <v>Month6</v>
      </c>
      <c r="P39" s="2" t="str">
        <f t="shared" si="14"/>
        <v>Month7</v>
      </c>
      <c r="Q39" s="2" t="str">
        <f t="shared" si="14"/>
        <v>Month8</v>
      </c>
      <c r="R39" s="2" t="str">
        <f t="shared" si="14"/>
        <v>Month9</v>
      </c>
      <c r="S39" s="2" t="str">
        <f t="shared" si="14"/>
        <v>Month10</v>
      </c>
      <c r="T39" s="2" t="str">
        <f t="shared" si="14"/>
        <v>Month11</v>
      </c>
      <c r="U39" s="2" t="str">
        <f t="shared" si="14"/>
        <v>Month12</v>
      </c>
      <c r="V39" s="2" t="str">
        <f t="shared" si="14"/>
        <v>Month13</v>
      </c>
      <c r="W39" s="2" t="str">
        <f t="shared" si="14"/>
        <v>Month14</v>
      </c>
      <c r="X39" s="2" t="str">
        <f t="shared" si="14"/>
        <v>Month15</v>
      </c>
      <c r="Y39" s="2" t="str">
        <f t="shared" si="14"/>
        <v>Month16</v>
      </c>
      <c r="Z39" s="2" t="str">
        <f t="shared" si="14"/>
        <v>Month17</v>
      </c>
      <c r="AA39" s="2" t="str">
        <f t="shared" si="14"/>
        <v>Month18</v>
      </c>
      <c r="AB39" s="2" t="str">
        <f t="shared" si="14"/>
        <v>Month19</v>
      </c>
      <c r="AC39" s="2" t="str">
        <f t="shared" si="14"/>
        <v>Month20</v>
      </c>
      <c r="AD39" s="2" t="str">
        <f t="shared" si="14"/>
        <v>Month21</v>
      </c>
      <c r="AE39" s="2" t="str">
        <f t="shared" si="14"/>
        <v>Month22</v>
      </c>
      <c r="AF39" s="2" t="str">
        <f t="shared" si="14"/>
        <v>Month23</v>
      </c>
      <c r="AG39" s="2" t="str">
        <f t="shared" si="14"/>
        <v>Month24</v>
      </c>
      <c r="AH39" s="2" t="str">
        <f t="shared" si="14"/>
        <v>Month25</v>
      </c>
      <c r="AI39" s="2" t="str">
        <f t="shared" si="14"/>
        <v>Month26</v>
      </c>
      <c r="AJ39" s="2" t="str">
        <f t="shared" si="14"/>
        <v>Month27</v>
      </c>
      <c r="AK39" s="2" t="str">
        <f t="shared" si="14"/>
        <v>Month28</v>
      </c>
      <c r="AL39" s="2" t="str">
        <f t="shared" si="14"/>
        <v>Month29</v>
      </c>
      <c r="AM39" s="2" t="str">
        <f t="shared" si="14"/>
        <v>Month30</v>
      </c>
      <c r="AN39" s="2" t="str">
        <f t="shared" si="14"/>
        <v>Month31</v>
      </c>
      <c r="AO39" s="2" t="str">
        <f t="shared" si="14"/>
        <v>Month32</v>
      </c>
      <c r="AP39" s="2" t="str">
        <f t="shared" si="14"/>
        <v>Month33</v>
      </c>
      <c r="AQ39" s="2" t="str">
        <f t="shared" si="14"/>
        <v>Month34</v>
      </c>
      <c r="AR39" s="2" t="str">
        <f t="shared" si="14"/>
        <v>Month35</v>
      </c>
      <c r="AS39" s="2" t="str">
        <f t="shared" si="14"/>
        <v>Month36</v>
      </c>
      <c r="AT39" s="2" t="str">
        <f t="shared" si="14"/>
        <v>Month37</v>
      </c>
      <c r="AU39" s="2" t="str">
        <f t="shared" si="14"/>
        <v>Month38</v>
      </c>
      <c r="AV39" s="2" t="str">
        <f t="shared" si="14"/>
        <v>Month39</v>
      </c>
      <c r="AW39" s="2" t="str">
        <f t="shared" si="14"/>
        <v>Month40</v>
      </c>
      <c r="AX39" s="2" t="str">
        <f t="shared" si="14"/>
        <v>Month41</v>
      </c>
      <c r="AY39" s="2" t="str">
        <f t="shared" si="14"/>
        <v>Month42</v>
      </c>
      <c r="AZ39" s="2" t="str">
        <f t="shared" si="14"/>
        <v>Month43</v>
      </c>
      <c r="BA39" s="2" t="str">
        <f t="shared" si="14"/>
        <v>Month44</v>
      </c>
      <c r="BB39" s="2" t="str">
        <f t="shared" si="14"/>
        <v>Month45</v>
      </c>
      <c r="BC39" s="2" t="str">
        <f t="shared" si="14"/>
        <v>Month46</v>
      </c>
      <c r="BD39" s="2" t="str">
        <f t="shared" si="14"/>
        <v>Month47</v>
      </c>
      <c r="BE39" s="2" t="str">
        <f t="shared" si="14"/>
        <v>Month48</v>
      </c>
      <c r="BF39" s="2" t="str">
        <f t="shared" si="14"/>
        <v>Month49</v>
      </c>
      <c r="BG39" s="2" t="str">
        <f t="shared" si="14"/>
        <v>Month50</v>
      </c>
      <c r="BH39" s="2" t="str">
        <f t="shared" si="14"/>
        <v>Month51</v>
      </c>
      <c r="BI39" s="2" t="str">
        <f t="shared" si="14"/>
        <v>Month52</v>
      </c>
      <c r="BJ39" s="2" t="str">
        <f t="shared" si="14"/>
        <v>Month53</v>
      </c>
      <c r="BK39" s="2" t="str">
        <f t="shared" si="14"/>
        <v>Month54</v>
      </c>
      <c r="BL39" s="2" t="str">
        <f t="shared" si="14"/>
        <v>Month55</v>
      </c>
      <c r="BM39" s="2" t="str">
        <f t="shared" si="14"/>
        <v>Month56</v>
      </c>
      <c r="BN39" s="2" t="str">
        <f t="shared" si="14"/>
        <v>Month57</v>
      </c>
      <c r="BO39" s="2" t="str">
        <f t="shared" si="14"/>
        <v>Month58</v>
      </c>
      <c r="BP39" s="2" t="str">
        <f t="shared" si="14"/>
        <v>Month59</v>
      </c>
      <c r="BQ39" s="2" t="str">
        <f t="shared" si="14"/>
        <v>Month60</v>
      </c>
    </row>
    <row r="40" spans="1:69" outlineLevel="2">
      <c r="E40" s="5" t="str">
        <f t="shared" ref="E40:BQ40" si="15" xml:space="preserve">  E$28</f>
        <v>Period number</v>
      </c>
      <c r="F40" s="5">
        <f t="shared" si="15"/>
        <v>0</v>
      </c>
      <c r="G40" s="5" t="str">
        <f t="shared" si="15"/>
        <v>Counter</v>
      </c>
      <c r="H40" s="5">
        <f t="shared" si="15"/>
        <v>0</v>
      </c>
      <c r="I40" s="5">
        <f t="shared" si="15"/>
        <v>0</v>
      </c>
      <c r="J40" s="5">
        <f t="shared" si="15"/>
        <v>1</v>
      </c>
      <c r="K40" s="5">
        <f t="shared" si="15"/>
        <v>2</v>
      </c>
      <c r="L40" s="5">
        <f t="shared" si="15"/>
        <v>3</v>
      </c>
      <c r="M40" s="5">
        <f t="shared" si="15"/>
        <v>4</v>
      </c>
      <c r="N40" s="5">
        <f t="shared" si="15"/>
        <v>5</v>
      </c>
      <c r="O40" s="5">
        <f t="shared" si="15"/>
        <v>6</v>
      </c>
      <c r="P40" s="5">
        <f t="shared" si="15"/>
        <v>7</v>
      </c>
      <c r="Q40" s="5">
        <f t="shared" si="15"/>
        <v>8</v>
      </c>
      <c r="R40" s="5">
        <f t="shared" si="15"/>
        <v>9</v>
      </c>
      <c r="S40" s="5">
        <f t="shared" si="15"/>
        <v>10</v>
      </c>
      <c r="T40" s="5">
        <f t="shared" si="15"/>
        <v>11</v>
      </c>
      <c r="U40" s="5">
        <f t="shared" si="15"/>
        <v>12</v>
      </c>
      <c r="V40" s="5">
        <f t="shared" si="15"/>
        <v>13</v>
      </c>
      <c r="W40" s="5">
        <f t="shared" si="15"/>
        <v>14</v>
      </c>
      <c r="X40" s="5">
        <f t="shared" si="15"/>
        <v>15</v>
      </c>
      <c r="Y40" s="5">
        <f t="shared" si="15"/>
        <v>16</v>
      </c>
      <c r="Z40" s="5">
        <f t="shared" si="15"/>
        <v>17</v>
      </c>
      <c r="AA40" s="5">
        <f t="shared" si="15"/>
        <v>18</v>
      </c>
      <c r="AB40" s="5">
        <f t="shared" si="15"/>
        <v>19</v>
      </c>
      <c r="AC40" s="5">
        <f t="shared" si="15"/>
        <v>20</v>
      </c>
      <c r="AD40" s="5">
        <f t="shared" si="15"/>
        <v>21</v>
      </c>
      <c r="AE40" s="5">
        <f t="shared" si="15"/>
        <v>22</v>
      </c>
      <c r="AF40" s="5">
        <f t="shared" si="15"/>
        <v>23</v>
      </c>
      <c r="AG40" s="5">
        <f t="shared" si="15"/>
        <v>24</v>
      </c>
      <c r="AH40" s="5">
        <f t="shared" si="15"/>
        <v>25</v>
      </c>
      <c r="AI40" s="5">
        <f t="shared" si="15"/>
        <v>26</v>
      </c>
      <c r="AJ40" s="5">
        <f t="shared" si="15"/>
        <v>27</v>
      </c>
      <c r="AK40" s="5">
        <f t="shared" si="15"/>
        <v>28</v>
      </c>
      <c r="AL40" s="5">
        <f t="shared" si="15"/>
        <v>29</v>
      </c>
      <c r="AM40" s="5">
        <f t="shared" si="15"/>
        <v>30</v>
      </c>
      <c r="AN40" s="5">
        <f t="shared" si="15"/>
        <v>31</v>
      </c>
      <c r="AO40" s="5">
        <f t="shared" si="15"/>
        <v>32</v>
      </c>
      <c r="AP40" s="5">
        <f t="shared" si="15"/>
        <v>33</v>
      </c>
      <c r="AQ40" s="5">
        <f t="shared" si="15"/>
        <v>34</v>
      </c>
      <c r="AR40" s="5">
        <f t="shared" si="15"/>
        <v>35</v>
      </c>
      <c r="AS40" s="5">
        <f t="shared" si="15"/>
        <v>36</v>
      </c>
      <c r="AT40" s="5">
        <f t="shared" si="15"/>
        <v>37</v>
      </c>
      <c r="AU40" s="5">
        <f t="shared" si="15"/>
        <v>38</v>
      </c>
      <c r="AV40" s="5">
        <f t="shared" si="15"/>
        <v>39</v>
      </c>
      <c r="AW40" s="5">
        <f t="shared" si="15"/>
        <v>40</v>
      </c>
      <c r="AX40" s="5">
        <f t="shared" si="15"/>
        <v>41</v>
      </c>
      <c r="AY40" s="5">
        <f t="shared" si="15"/>
        <v>42</v>
      </c>
      <c r="AZ40" s="5">
        <f t="shared" si="15"/>
        <v>43</v>
      </c>
      <c r="BA40" s="5">
        <f t="shared" si="15"/>
        <v>44</v>
      </c>
      <c r="BB40" s="5">
        <f t="shared" si="15"/>
        <v>45</v>
      </c>
      <c r="BC40" s="5">
        <f t="shared" si="15"/>
        <v>46</v>
      </c>
      <c r="BD40" s="5">
        <f t="shared" si="15"/>
        <v>47</v>
      </c>
      <c r="BE40" s="5">
        <f t="shared" si="15"/>
        <v>48</v>
      </c>
      <c r="BF40" s="5">
        <f t="shared" si="15"/>
        <v>49</v>
      </c>
      <c r="BG40" s="5">
        <f t="shared" si="15"/>
        <v>50</v>
      </c>
      <c r="BH40" s="5">
        <f t="shared" si="15"/>
        <v>51</v>
      </c>
      <c r="BI40" s="5">
        <f t="shared" si="15"/>
        <v>52</v>
      </c>
      <c r="BJ40" s="5">
        <f t="shared" si="15"/>
        <v>53</v>
      </c>
      <c r="BK40" s="5">
        <f t="shared" si="15"/>
        <v>54</v>
      </c>
      <c r="BL40" s="5">
        <f t="shared" si="15"/>
        <v>55</v>
      </c>
      <c r="BM40" s="5">
        <f t="shared" si="15"/>
        <v>56</v>
      </c>
      <c r="BN40" s="5">
        <f t="shared" si="15"/>
        <v>57</v>
      </c>
      <c r="BO40" s="5">
        <f t="shared" si="15"/>
        <v>58</v>
      </c>
      <c r="BP40" s="5">
        <f t="shared" si="15"/>
        <v>59</v>
      </c>
      <c r="BQ40" s="5">
        <f t="shared" si="15"/>
        <v>60</v>
      </c>
    </row>
    <row r="41" spans="1:69" outlineLevel="2">
      <c r="E41" s="5" t="str">
        <f t="shared" ref="E41:BQ41" si="16" xml:space="preserve">  E$302</f>
        <v>Month to Year : period end flag</v>
      </c>
      <c r="F41" s="5">
        <f t="shared" si="16"/>
        <v>0</v>
      </c>
      <c r="G41" s="5" t="str">
        <f t="shared" si="16"/>
        <v>counter</v>
      </c>
      <c r="H41" s="5">
        <f t="shared" si="16"/>
        <v>0</v>
      </c>
      <c r="I41" s="5">
        <f t="shared" si="16"/>
        <v>0</v>
      </c>
      <c r="J41" s="5">
        <f t="shared" si="16"/>
        <v>0</v>
      </c>
      <c r="K41" s="5">
        <f t="shared" si="16"/>
        <v>0</v>
      </c>
      <c r="L41" s="5">
        <f t="shared" si="16"/>
        <v>0</v>
      </c>
      <c r="M41" s="5">
        <f t="shared" si="16"/>
        <v>0</v>
      </c>
      <c r="N41" s="5">
        <f t="shared" si="16"/>
        <v>0</v>
      </c>
      <c r="O41" s="5">
        <f t="shared" si="16"/>
        <v>0</v>
      </c>
      <c r="P41" s="5">
        <f t="shared" si="16"/>
        <v>0</v>
      </c>
      <c r="Q41" s="5">
        <f t="shared" si="16"/>
        <v>0</v>
      </c>
      <c r="R41" s="5">
        <f t="shared" si="16"/>
        <v>0</v>
      </c>
      <c r="S41" s="5">
        <f t="shared" si="16"/>
        <v>0</v>
      </c>
      <c r="T41" s="5">
        <f t="shared" si="16"/>
        <v>0</v>
      </c>
      <c r="U41" s="5">
        <f t="shared" si="16"/>
        <v>1</v>
      </c>
      <c r="V41" s="5">
        <f t="shared" si="16"/>
        <v>0</v>
      </c>
      <c r="W41" s="5">
        <f t="shared" si="16"/>
        <v>0</v>
      </c>
      <c r="X41" s="5">
        <f t="shared" si="16"/>
        <v>0</v>
      </c>
      <c r="Y41" s="5">
        <f t="shared" si="16"/>
        <v>0</v>
      </c>
      <c r="Z41" s="5">
        <f t="shared" si="16"/>
        <v>0</v>
      </c>
      <c r="AA41" s="5">
        <f t="shared" si="16"/>
        <v>0</v>
      </c>
      <c r="AB41" s="5">
        <f t="shared" si="16"/>
        <v>0</v>
      </c>
      <c r="AC41" s="5">
        <f t="shared" si="16"/>
        <v>0</v>
      </c>
      <c r="AD41" s="5">
        <f t="shared" si="16"/>
        <v>0</v>
      </c>
      <c r="AE41" s="5">
        <f t="shared" si="16"/>
        <v>0</v>
      </c>
      <c r="AF41" s="5">
        <f t="shared" si="16"/>
        <v>0</v>
      </c>
      <c r="AG41" s="5">
        <f t="shared" si="16"/>
        <v>2</v>
      </c>
      <c r="AH41" s="5">
        <f t="shared" si="16"/>
        <v>0</v>
      </c>
      <c r="AI41" s="5">
        <f t="shared" si="16"/>
        <v>0</v>
      </c>
      <c r="AJ41" s="5">
        <f t="shared" si="16"/>
        <v>0</v>
      </c>
      <c r="AK41" s="5">
        <f t="shared" si="16"/>
        <v>0</v>
      </c>
      <c r="AL41" s="5">
        <f t="shared" si="16"/>
        <v>0</v>
      </c>
      <c r="AM41" s="5">
        <f t="shared" si="16"/>
        <v>0</v>
      </c>
      <c r="AN41" s="5">
        <f t="shared" si="16"/>
        <v>0</v>
      </c>
      <c r="AO41" s="5">
        <f t="shared" si="16"/>
        <v>0</v>
      </c>
      <c r="AP41" s="5">
        <f t="shared" si="16"/>
        <v>0</v>
      </c>
      <c r="AQ41" s="5">
        <f t="shared" si="16"/>
        <v>0</v>
      </c>
      <c r="AR41" s="5">
        <f t="shared" si="16"/>
        <v>0</v>
      </c>
      <c r="AS41" s="5">
        <f t="shared" si="16"/>
        <v>3</v>
      </c>
      <c r="AT41" s="5">
        <f t="shared" si="16"/>
        <v>0</v>
      </c>
      <c r="AU41" s="5">
        <f t="shared" si="16"/>
        <v>0</v>
      </c>
      <c r="AV41" s="5">
        <f t="shared" si="16"/>
        <v>0</v>
      </c>
      <c r="AW41" s="5">
        <f t="shared" si="16"/>
        <v>0</v>
      </c>
      <c r="AX41" s="5">
        <f t="shared" si="16"/>
        <v>0</v>
      </c>
      <c r="AY41" s="5">
        <f t="shared" si="16"/>
        <v>0</v>
      </c>
      <c r="AZ41" s="5">
        <f t="shared" si="16"/>
        <v>0</v>
      </c>
      <c r="BA41" s="5">
        <f t="shared" si="16"/>
        <v>0</v>
      </c>
      <c r="BB41" s="5">
        <f t="shared" si="16"/>
        <v>0</v>
      </c>
      <c r="BC41" s="5">
        <f t="shared" si="16"/>
        <v>0</v>
      </c>
      <c r="BD41" s="5">
        <f t="shared" si="16"/>
        <v>0</v>
      </c>
      <c r="BE41" s="5">
        <f t="shared" si="16"/>
        <v>4</v>
      </c>
      <c r="BF41" s="5">
        <f t="shared" si="16"/>
        <v>0</v>
      </c>
      <c r="BG41" s="5">
        <f t="shared" si="16"/>
        <v>0</v>
      </c>
      <c r="BH41" s="5">
        <f t="shared" si="16"/>
        <v>0</v>
      </c>
      <c r="BI41" s="5">
        <f t="shared" si="16"/>
        <v>0</v>
      </c>
      <c r="BJ41" s="5">
        <f t="shared" si="16"/>
        <v>0</v>
      </c>
      <c r="BK41" s="5">
        <f t="shared" si="16"/>
        <v>0</v>
      </c>
      <c r="BL41" s="5">
        <f t="shared" si="16"/>
        <v>0</v>
      </c>
      <c r="BM41" s="5">
        <f t="shared" si="16"/>
        <v>0</v>
      </c>
      <c r="BN41" s="5">
        <f t="shared" si="16"/>
        <v>0</v>
      </c>
      <c r="BO41" s="5">
        <f t="shared" si="16"/>
        <v>0</v>
      </c>
      <c r="BP41" s="5">
        <f t="shared" si="16"/>
        <v>0</v>
      </c>
      <c r="BQ41" s="5">
        <f t="shared" si="16"/>
        <v>5</v>
      </c>
    </row>
    <row r="42" spans="1:69" outlineLevel="2">
      <c r="A42" s="34"/>
      <c r="B42" s="34"/>
      <c r="C42" s="64"/>
      <c r="D42" s="65"/>
      <c r="E42" s="21" t="s">
        <v>8</v>
      </c>
      <c r="F42" s="21"/>
      <c r="G42" s="21" t="s">
        <v>258</v>
      </c>
      <c r="H42" s="3" t="e">
        <f xml:space="preserve"> SUM( J42:BQ42 )</f>
        <v>#N/A</v>
      </c>
      <c r="I42" s="21"/>
      <c r="J42" s="3" t="str">
        <f t="shared" ref="J42:BQ42" si="17" xml:space="preserve">  INDEX( $J39:$BQ39, MATCH( J40, $J41:$BQ41, 0 ) )</f>
        <v>Month12</v>
      </c>
      <c r="K42" s="3" t="str">
        <f t="shared" si="17"/>
        <v>Month24</v>
      </c>
      <c r="L42" s="3" t="str">
        <f t="shared" si="17"/>
        <v>Month36</v>
      </c>
      <c r="M42" s="3" t="str">
        <f t="shared" si="17"/>
        <v>Month48</v>
      </c>
      <c r="N42" s="3" t="str">
        <f t="shared" si="17"/>
        <v>Month60</v>
      </c>
      <c r="O42" s="3" t="e">
        <f t="shared" si="17"/>
        <v>#N/A</v>
      </c>
      <c r="P42" s="3" t="e">
        <f t="shared" si="17"/>
        <v>#N/A</v>
      </c>
      <c r="Q42" s="3" t="e">
        <f t="shared" si="17"/>
        <v>#N/A</v>
      </c>
      <c r="R42" s="3" t="e">
        <f t="shared" si="17"/>
        <v>#N/A</v>
      </c>
      <c r="S42" s="3" t="e">
        <f t="shared" si="17"/>
        <v>#N/A</v>
      </c>
      <c r="T42" s="3" t="e">
        <f t="shared" si="17"/>
        <v>#N/A</v>
      </c>
      <c r="U42" s="3" t="e">
        <f t="shared" si="17"/>
        <v>#N/A</v>
      </c>
      <c r="V42" s="3" t="e">
        <f t="shared" si="17"/>
        <v>#N/A</v>
      </c>
      <c r="W42" s="3" t="e">
        <f t="shared" si="17"/>
        <v>#N/A</v>
      </c>
      <c r="X42" s="3" t="e">
        <f t="shared" si="17"/>
        <v>#N/A</v>
      </c>
      <c r="Y42" s="3" t="e">
        <f t="shared" si="17"/>
        <v>#N/A</v>
      </c>
      <c r="Z42" s="3" t="e">
        <f t="shared" si="17"/>
        <v>#N/A</v>
      </c>
      <c r="AA42" s="3" t="e">
        <f t="shared" si="17"/>
        <v>#N/A</v>
      </c>
      <c r="AB42" s="3" t="e">
        <f t="shared" si="17"/>
        <v>#N/A</v>
      </c>
      <c r="AC42" s="3" t="e">
        <f t="shared" si="17"/>
        <v>#N/A</v>
      </c>
      <c r="AD42" s="3" t="e">
        <f t="shared" si="17"/>
        <v>#N/A</v>
      </c>
      <c r="AE42" s="3" t="e">
        <f t="shared" si="17"/>
        <v>#N/A</v>
      </c>
      <c r="AF42" s="3" t="e">
        <f t="shared" si="17"/>
        <v>#N/A</v>
      </c>
      <c r="AG42" s="3" t="e">
        <f t="shared" si="17"/>
        <v>#N/A</v>
      </c>
      <c r="AH42" s="3" t="e">
        <f t="shared" si="17"/>
        <v>#N/A</v>
      </c>
      <c r="AI42" s="3" t="e">
        <f t="shared" si="17"/>
        <v>#N/A</v>
      </c>
      <c r="AJ42" s="3" t="e">
        <f t="shared" si="17"/>
        <v>#N/A</v>
      </c>
      <c r="AK42" s="3" t="e">
        <f t="shared" si="17"/>
        <v>#N/A</v>
      </c>
      <c r="AL42" s="3" t="e">
        <f t="shared" si="17"/>
        <v>#N/A</v>
      </c>
      <c r="AM42" s="3" t="e">
        <f t="shared" si="17"/>
        <v>#N/A</v>
      </c>
      <c r="AN42" s="3" t="e">
        <f t="shared" si="17"/>
        <v>#N/A</v>
      </c>
      <c r="AO42" s="3" t="e">
        <f t="shared" si="17"/>
        <v>#N/A</v>
      </c>
      <c r="AP42" s="3" t="e">
        <f t="shared" si="17"/>
        <v>#N/A</v>
      </c>
      <c r="AQ42" s="3" t="e">
        <f t="shared" si="17"/>
        <v>#N/A</v>
      </c>
      <c r="AR42" s="3" t="e">
        <f t="shared" si="17"/>
        <v>#N/A</v>
      </c>
      <c r="AS42" s="3" t="e">
        <f t="shared" si="17"/>
        <v>#N/A</v>
      </c>
      <c r="AT42" s="3" t="e">
        <f t="shared" si="17"/>
        <v>#N/A</v>
      </c>
      <c r="AU42" s="3" t="e">
        <f t="shared" si="17"/>
        <v>#N/A</v>
      </c>
      <c r="AV42" s="3" t="e">
        <f t="shared" si="17"/>
        <v>#N/A</v>
      </c>
      <c r="AW42" s="3" t="e">
        <f t="shared" si="17"/>
        <v>#N/A</v>
      </c>
      <c r="AX42" s="3" t="e">
        <f t="shared" si="17"/>
        <v>#N/A</v>
      </c>
      <c r="AY42" s="3" t="e">
        <f t="shared" si="17"/>
        <v>#N/A</v>
      </c>
      <c r="AZ42" s="3" t="e">
        <f t="shared" si="17"/>
        <v>#N/A</v>
      </c>
      <c r="BA42" s="3" t="e">
        <f t="shared" si="17"/>
        <v>#N/A</v>
      </c>
      <c r="BB42" s="3" t="e">
        <f t="shared" si="17"/>
        <v>#N/A</v>
      </c>
      <c r="BC42" s="3" t="e">
        <f t="shared" si="17"/>
        <v>#N/A</v>
      </c>
      <c r="BD42" s="3" t="e">
        <f t="shared" si="17"/>
        <v>#N/A</v>
      </c>
      <c r="BE42" s="3" t="e">
        <f t="shared" si="17"/>
        <v>#N/A</v>
      </c>
      <c r="BF42" s="3" t="e">
        <f t="shared" si="17"/>
        <v>#N/A</v>
      </c>
      <c r="BG42" s="3" t="e">
        <f t="shared" si="17"/>
        <v>#N/A</v>
      </c>
      <c r="BH42" s="3" t="e">
        <f t="shared" si="17"/>
        <v>#N/A</v>
      </c>
      <c r="BI42" s="3" t="e">
        <f t="shared" si="17"/>
        <v>#N/A</v>
      </c>
      <c r="BJ42" s="3" t="e">
        <f t="shared" si="17"/>
        <v>#N/A</v>
      </c>
      <c r="BK42" s="3" t="e">
        <f t="shared" si="17"/>
        <v>#N/A</v>
      </c>
      <c r="BL42" s="3" t="e">
        <f t="shared" si="17"/>
        <v>#N/A</v>
      </c>
      <c r="BM42" s="3" t="e">
        <f t="shared" si="17"/>
        <v>#N/A</v>
      </c>
      <c r="BN42" s="3" t="e">
        <f t="shared" si="17"/>
        <v>#N/A</v>
      </c>
      <c r="BO42" s="3" t="e">
        <f t="shared" si="17"/>
        <v>#N/A</v>
      </c>
      <c r="BP42" s="3" t="e">
        <f t="shared" si="17"/>
        <v>#N/A</v>
      </c>
      <c r="BQ42" s="3" t="e">
        <f t="shared" si="17"/>
        <v>#N/A</v>
      </c>
    </row>
    <row r="43" spans="1:69" outlineLevel="1"/>
    <row r="44" spans="1:69" outlineLevel="1"/>
    <row r="45" spans="1:69" outlineLevel="1">
      <c r="B45" s="25" t="s">
        <v>238</v>
      </c>
    </row>
    <row r="46" spans="1:69" outlineLevel="2">
      <c r="E46" s="5" t="str">
        <f t="shared" ref="E46:BQ46" si="18" xml:space="preserve">  E$28</f>
        <v>Period number</v>
      </c>
      <c r="F46" s="5">
        <f t="shared" si="18"/>
        <v>0</v>
      </c>
      <c r="G46" s="5" t="str">
        <f t="shared" si="18"/>
        <v>Counter</v>
      </c>
      <c r="H46" s="5">
        <f t="shared" si="18"/>
        <v>0</v>
      </c>
      <c r="I46" s="5">
        <f t="shared" si="18"/>
        <v>0</v>
      </c>
      <c r="J46" s="5">
        <f t="shared" si="18"/>
        <v>1</v>
      </c>
      <c r="K46" s="5">
        <f t="shared" si="18"/>
        <v>2</v>
      </c>
      <c r="L46" s="5">
        <f t="shared" si="18"/>
        <v>3</v>
      </c>
      <c r="M46" s="5">
        <f t="shared" si="18"/>
        <v>4</v>
      </c>
      <c r="N46" s="5">
        <f t="shared" si="18"/>
        <v>5</v>
      </c>
      <c r="O46" s="5">
        <f t="shared" si="18"/>
        <v>6</v>
      </c>
      <c r="P46" s="5">
        <f t="shared" si="18"/>
        <v>7</v>
      </c>
      <c r="Q46" s="5">
        <f t="shared" si="18"/>
        <v>8</v>
      </c>
      <c r="R46" s="5">
        <f t="shared" si="18"/>
        <v>9</v>
      </c>
      <c r="S46" s="5">
        <f t="shared" si="18"/>
        <v>10</v>
      </c>
      <c r="T46" s="5">
        <f t="shared" si="18"/>
        <v>11</v>
      </c>
      <c r="U46" s="5">
        <f t="shared" si="18"/>
        <v>12</v>
      </c>
      <c r="V46" s="5">
        <f t="shared" si="18"/>
        <v>13</v>
      </c>
      <c r="W46" s="5">
        <f t="shared" si="18"/>
        <v>14</v>
      </c>
      <c r="X46" s="5">
        <f t="shared" si="18"/>
        <v>15</v>
      </c>
      <c r="Y46" s="5">
        <f t="shared" si="18"/>
        <v>16</v>
      </c>
      <c r="Z46" s="5">
        <f t="shared" si="18"/>
        <v>17</v>
      </c>
      <c r="AA46" s="5">
        <f t="shared" si="18"/>
        <v>18</v>
      </c>
      <c r="AB46" s="5">
        <f t="shared" si="18"/>
        <v>19</v>
      </c>
      <c r="AC46" s="5">
        <f t="shared" si="18"/>
        <v>20</v>
      </c>
      <c r="AD46" s="5">
        <f t="shared" si="18"/>
        <v>21</v>
      </c>
      <c r="AE46" s="5">
        <f t="shared" si="18"/>
        <v>22</v>
      </c>
      <c r="AF46" s="5">
        <f t="shared" si="18"/>
        <v>23</v>
      </c>
      <c r="AG46" s="5">
        <f t="shared" si="18"/>
        <v>24</v>
      </c>
      <c r="AH46" s="5">
        <f t="shared" si="18"/>
        <v>25</v>
      </c>
      <c r="AI46" s="5">
        <f t="shared" si="18"/>
        <v>26</v>
      </c>
      <c r="AJ46" s="5">
        <f t="shared" si="18"/>
        <v>27</v>
      </c>
      <c r="AK46" s="5">
        <f t="shared" si="18"/>
        <v>28</v>
      </c>
      <c r="AL46" s="5">
        <f t="shared" si="18"/>
        <v>29</v>
      </c>
      <c r="AM46" s="5">
        <f t="shared" si="18"/>
        <v>30</v>
      </c>
      <c r="AN46" s="5">
        <f t="shared" si="18"/>
        <v>31</v>
      </c>
      <c r="AO46" s="5">
        <f t="shared" si="18"/>
        <v>32</v>
      </c>
      <c r="AP46" s="5">
        <f t="shared" si="18"/>
        <v>33</v>
      </c>
      <c r="AQ46" s="5">
        <f t="shared" si="18"/>
        <v>34</v>
      </c>
      <c r="AR46" s="5">
        <f t="shared" si="18"/>
        <v>35</v>
      </c>
      <c r="AS46" s="5">
        <f t="shared" si="18"/>
        <v>36</v>
      </c>
      <c r="AT46" s="5">
        <f t="shared" si="18"/>
        <v>37</v>
      </c>
      <c r="AU46" s="5">
        <f t="shared" si="18"/>
        <v>38</v>
      </c>
      <c r="AV46" s="5">
        <f t="shared" si="18"/>
        <v>39</v>
      </c>
      <c r="AW46" s="5">
        <f t="shared" si="18"/>
        <v>40</v>
      </c>
      <c r="AX46" s="5">
        <f t="shared" si="18"/>
        <v>41</v>
      </c>
      <c r="AY46" s="5">
        <f t="shared" si="18"/>
        <v>42</v>
      </c>
      <c r="AZ46" s="5">
        <f t="shared" si="18"/>
        <v>43</v>
      </c>
      <c r="BA46" s="5">
        <f t="shared" si="18"/>
        <v>44</v>
      </c>
      <c r="BB46" s="5">
        <f t="shared" si="18"/>
        <v>45</v>
      </c>
      <c r="BC46" s="5">
        <f t="shared" si="18"/>
        <v>46</v>
      </c>
      <c r="BD46" s="5">
        <f t="shared" si="18"/>
        <v>47</v>
      </c>
      <c r="BE46" s="5">
        <f t="shared" si="18"/>
        <v>48</v>
      </c>
      <c r="BF46" s="5">
        <f t="shared" si="18"/>
        <v>49</v>
      </c>
      <c r="BG46" s="5">
        <f t="shared" si="18"/>
        <v>50</v>
      </c>
      <c r="BH46" s="5">
        <f t="shared" si="18"/>
        <v>51</v>
      </c>
      <c r="BI46" s="5">
        <f t="shared" si="18"/>
        <v>52</v>
      </c>
      <c r="BJ46" s="5">
        <f t="shared" si="18"/>
        <v>53</v>
      </c>
      <c r="BK46" s="5">
        <f t="shared" si="18"/>
        <v>54</v>
      </c>
      <c r="BL46" s="5">
        <f t="shared" si="18"/>
        <v>55</v>
      </c>
      <c r="BM46" s="5">
        <f t="shared" si="18"/>
        <v>56</v>
      </c>
      <c r="BN46" s="5">
        <f t="shared" si="18"/>
        <v>57</v>
      </c>
      <c r="BO46" s="5">
        <f t="shared" si="18"/>
        <v>58</v>
      </c>
      <c r="BP46" s="5">
        <f t="shared" si="18"/>
        <v>59</v>
      </c>
      <c r="BQ46" s="5">
        <f t="shared" si="18"/>
        <v>60</v>
      </c>
    </row>
    <row r="47" spans="1:69" outlineLevel="2">
      <c r="E47" s="5" t="str">
        <f t="shared" ref="E47:BQ47" si="19" xml:space="preserve">  E$302</f>
        <v>Month to Year : period end flag</v>
      </c>
      <c r="F47" s="5">
        <f t="shared" si="19"/>
        <v>0</v>
      </c>
      <c r="G47" s="5" t="str">
        <f t="shared" si="19"/>
        <v>counter</v>
      </c>
      <c r="H47" s="5">
        <f t="shared" si="19"/>
        <v>0</v>
      </c>
      <c r="I47" s="5">
        <f t="shared" si="19"/>
        <v>0</v>
      </c>
      <c r="J47" s="5">
        <f t="shared" si="19"/>
        <v>0</v>
      </c>
      <c r="K47" s="5">
        <f t="shared" si="19"/>
        <v>0</v>
      </c>
      <c r="L47" s="5">
        <f t="shared" si="19"/>
        <v>0</v>
      </c>
      <c r="M47" s="5">
        <f t="shared" si="19"/>
        <v>0</v>
      </c>
      <c r="N47" s="5">
        <f t="shared" si="19"/>
        <v>0</v>
      </c>
      <c r="O47" s="5">
        <f t="shared" si="19"/>
        <v>0</v>
      </c>
      <c r="P47" s="5">
        <f t="shared" si="19"/>
        <v>0</v>
      </c>
      <c r="Q47" s="5">
        <f t="shared" si="19"/>
        <v>0</v>
      </c>
      <c r="R47" s="5">
        <f t="shared" si="19"/>
        <v>0</v>
      </c>
      <c r="S47" s="5">
        <f t="shared" si="19"/>
        <v>0</v>
      </c>
      <c r="T47" s="5">
        <f t="shared" si="19"/>
        <v>0</v>
      </c>
      <c r="U47" s="5">
        <f t="shared" si="19"/>
        <v>1</v>
      </c>
      <c r="V47" s="5">
        <f t="shared" si="19"/>
        <v>0</v>
      </c>
      <c r="W47" s="5">
        <f t="shared" si="19"/>
        <v>0</v>
      </c>
      <c r="X47" s="5">
        <f t="shared" si="19"/>
        <v>0</v>
      </c>
      <c r="Y47" s="5">
        <f t="shared" si="19"/>
        <v>0</v>
      </c>
      <c r="Z47" s="5">
        <f t="shared" si="19"/>
        <v>0</v>
      </c>
      <c r="AA47" s="5">
        <f t="shared" si="19"/>
        <v>0</v>
      </c>
      <c r="AB47" s="5">
        <f t="shared" si="19"/>
        <v>0</v>
      </c>
      <c r="AC47" s="5">
        <f t="shared" si="19"/>
        <v>0</v>
      </c>
      <c r="AD47" s="5">
        <f t="shared" si="19"/>
        <v>0</v>
      </c>
      <c r="AE47" s="5">
        <f t="shared" si="19"/>
        <v>0</v>
      </c>
      <c r="AF47" s="5">
        <f t="shared" si="19"/>
        <v>0</v>
      </c>
      <c r="AG47" s="5">
        <f t="shared" si="19"/>
        <v>2</v>
      </c>
      <c r="AH47" s="5">
        <f t="shared" si="19"/>
        <v>0</v>
      </c>
      <c r="AI47" s="5">
        <f t="shared" si="19"/>
        <v>0</v>
      </c>
      <c r="AJ47" s="5">
        <f t="shared" si="19"/>
        <v>0</v>
      </c>
      <c r="AK47" s="5">
        <f t="shared" si="19"/>
        <v>0</v>
      </c>
      <c r="AL47" s="5">
        <f t="shared" si="19"/>
        <v>0</v>
      </c>
      <c r="AM47" s="5">
        <f t="shared" si="19"/>
        <v>0</v>
      </c>
      <c r="AN47" s="5">
        <f t="shared" si="19"/>
        <v>0</v>
      </c>
      <c r="AO47" s="5">
        <f t="shared" si="19"/>
        <v>0</v>
      </c>
      <c r="AP47" s="5">
        <f t="shared" si="19"/>
        <v>0</v>
      </c>
      <c r="AQ47" s="5">
        <f t="shared" si="19"/>
        <v>0</v>
      </c>
      <c r="AR47" s="5">
        <f t="shared" si="19"/>
        <v>0</v>
      </c>
      <c r="AS47" s="5">
        <f t="shared" si="19"/>
        <v>3</v>
      </c>
      <c r="AT47" s="5">
        <f t="shared" si="19"/>
        <v>0</v>
      </c>
      <c r="AU47" s="5">
        <f t="shared" si="19"/>
        <v>0</v>
      </c>
      <c r="AV47" s="5">
        <f t="shared" si="19"/>
        <v>0</v>
      </c>
      <c r="AW47" s="5">
        <f t="shared" si="19"/>
        <v>0</v>
      </c>
      <c r="AX47" s="5">
        <f t="shared" si="19"/>
        <v>0</v>
      </c>
      <c r="AY47" s="5">
        <f t="shared" si="19"/>
        <v>0</v>
      </c>
      <c r="AZ47" s="5">
        <f t="shared" si="19"/>
        <v>0</v>
      </c>
      <c r="BA47" s="5">
        <f t="shared" si="19"/>
        <v>0</v>
      </c>
      <c r="BB47" s="5">
        <f t="shared" si="19"/>
        <v>0</v>
      </c>
      <c r="BC47" s="5">
        <f t="shared" si="19"/>
        <v>0</v>
      </c>
      <c r="BD47" s="5">
        <f t="shared" si="19"/>
        <v>0</v>
      </c>
      <c r="BE47" s="5">
        <f t="shared" si="19"/>
        <v>4</v>
      </c>
      <c r="BF47" s="5">
        <f t="shared" si="19"/>
        <v>0</v>
      </c>
      <c r="BG47" s="5">
        <f t="shared" si="19"/>
        <v>0</v>
      </c>
      <c r="BH47" s="5">
        <f t="shared" si="19"/>
        <v>0</v>
      </c>
      <c r="BI47" s="5">
        <f t="shared" si="19"/>
        <v>0</v>
      </c>
      <c r="BJ47" s="5">
        <f t="shared" si="19"/>
        <v>0</v>
      </c>
      <c r="BK47" s="5">
        <f t="shared" si="19"/>
        <v>0</v>
      </c>
      <c r="BL47" s="5">
        <f t="shared" si="19"/>
        <v>0</v>
      </c>
      <c r="BM47" s="5">
        <f t="shared" si="19"/>
        <v>0</v>
      </c>
      <c r="BN47" s="5">
        <f t="shared" si="19"/>
        <v>0</v>
      </c>
      <c r="BO47" s="5">
        <f t="shared" si="19"/>
        <v>0</v>
      </c>
      <c r="BP47" s="5">
        <f t="shared" si="19"/>
        <v>0</v>
      </c>
      <c r="BQ47" s="5">
        <f t="shared" si="19"/>
        <v>5</v>
      </c>
    </row>
    <row r="48" spans="1:69" outlineLevel="2">
      <c r="A48" s="34"/>
      <c r="B48" s="34"/>
      <c r="C48" s="64"/>
      <c r="D48" s="65"/>
      <c r="E48" s="21" t="s">
        <v>238</v>
      </c>
      <c r="F48" s="21"/>
      <c r="G48" s="21" t="s">
        <v>286</v>
      </c>
      <c r="H48" s="21"/>
      <c r="I48" s="21"/>
      <c r="J48" s="14">
        <f t="shared" ref="J48:BQ48" si="20" xml:space="preserve">  INDEX( $J46:$BQ46, MATCH( J46, $J47:$BQ47, 0 ) )</f>
        <v>12</v>
      </c>
      <c r="K48" s="14">
        <f t="shared" si="20"/>
        <v>24</v>
      </c>
      <c r="L48" s="14">
        <f t="shared" si="20"/>
        <v>36</v>
      </c>
      <c r="M48" s="14">
        <f t="shared" si="20"/>
        <v>48</v>
      </c>
      <c r="N48" s="14">
        <f t="shared" si="20"/>
        <v>60</v>
      </c>
      <c r="O48" s="14" t="e">
        <f t="shared" si="20"/>
        <v>#N/A</v>
      </c>
      <c r="P48" s="14" t="e">
        <f t="shared" si="20"/>
        <v>#N/A</v>
      </c>
      <c r="Q48" s="14" t="e">
        <f t="shared" si="20"/>
        <v>#N/A</v>
      </c>
      <c r="R48" s="14" t="e">
        <f t="shared" si="20"/>
        <v>#N/A</v>
      </c>
      <c r="S48" s="14" t="e">
        <f t="shared" si="20"/>
        <v>#N/A</v>
      </c>
      <c r="T48" s="14" t="e">
        <f t="shared" si="20"/>
        <v>#N/A</v>
      </c>
      <c r="U48" s="14" t="e">
        <f t="shared" si="20"/>
        <v>#N/A</v>
      </c>
      <c r="V48" s="14" t="e">
        <f t="shared" si="20"/>
        <v>#N/A</v>
      </c>
      <c r="W48" s="14" t="e">
        <f t="shared" si="20"/>
        <v>#N/A</v>
      </c>
      <c r="X48" s="14" t="e">
        <f t="shared" si="20"/>
        <v>#N/A</v>
      </c>
      <c r="Y48" s="14" t="e">
        <f t="shared" si="20"/>
        <v>#N/A</v>
      </c>
      <c r="Z48" s="14" t="e">
        <f t="shared" si="20"/>
        <v>#N/A</v>
      </c>
      <c r="AA48" s="14" t="e">
        <f t="shared" si="20"/>
        <v>#N/A</v>
      </c>
      <c r="AB48" s="14" t="e">
        <f t="shared" si="20"/>
        <v>#N/A</v>
      </c>
      <c r="AC48" s="14" t="e">
        <f t="shared" si="20"/>
        <v>#N/A</v>
      </c>
      <c r="AD48" s="14" t="e">
        <f t="shared" si="20"/>
        <v>#N/A</v>
      </c>
      <c r="AE48" s="14" t="e">
        <f t="shared" si="20"/>
        <v>#N/A</v>
      </c>
      <c r="AF48" s="14" t="e">
        <f t="shared" si="20"/>
        <v>#N/A</v>
      </c>
      <c r="AG48" s="14" t="e">
        <f t="shared" si="20"/>
        <v>#N/A</v>
      </c>
      <c r="AH48" s="14" t="e">
        <f t="shared" si="20"/>
        <v>#N/A</v>
      </c>
      <c r="AI48" s="14" t="e">
        <f t="shared" si="20"/>
        <v>#N/A</v>
      </c>
      <c r="AJ48" s="14" t="e">
        <f t="shared" si="20"/>
        <v>#N/A</v>
      </c>
      <c r="AK48" s="14" t="e">
        <f t="shared" si="20"/>
        <v>#N/A</v>
      </c>
      <c r="AL48" s="14" t="e">
        <f t="shared" si="20"/>
        <v>#N/A</v>
      </c>
      <c r="AM48" s="14" t="e">
        <f t="shared" si="20"/>
        <v>#N/A</v>
      </c>
      <c r="AN48" s="14" t="e">
        <f t="shared" si="20"/>
        <v>#N/A</v>
      </c>
      <c r="AO48" s="14" t="e">
        <f t="shared" si="20"/>
        <v>#N/A</v>
      </c>
      <c r="AP48" s="14" t="e">
        <f t="shared" si="20"/>
        <v>#N/A</v>
      </c>
      <c r="AQ48" s="14" t="e">
        <f t="shared" si="20"/>
        <v>#N/A</v>
      </c>
      <c r="AR48" s="14" t="e">
        <f t="shared" si="20"/>
        <v>#N/A</v>
      </c>
      <c r="AS48" s="14" t="e">
        <f t="shared" si="20"/>
        <v>#N/A</v>
      </c>
      <c r="AT48" s="14" t="e">
        <f t="shared" si="20"/>
        <v>#N/A</v>
      </c>
      <c r="AU48" s="14" t="e">
        <f t="shared" si="20"/>
        <v>#N/A</v>
      </c>
      <c r="AV48" s="14" t="e">
        <f t="shared" si="20"/>
        <v>#N/A</v>
      </c>
      <c r="AW48" s="14" t="e">
        <f t="shared" si="20"/>
        <v>#N/A</v>
      </c>
      <c r="AX48" s="14" t="e">
        <f t="shared" si="20"/>
        <v>#N/A</v>
      </c>
      <c r="AY48" s="14" t="e">
        <f t="shared" si="20"/>
        <v>#N/A</v>
      </c>
      <c r="AZ48" s="14" t="e">
        <f t="shared" si="20"/>
        <v>#N/A</v>
      </c>
      <c r="BA48" s="14" t="e">
        <f t="shared" si="20"/>
        <v>#N/A</v>
      </c>
      <c r="BB48" s="14" t="e">
        <f t="shared" si="20"/>
        <v>#N/A</v>
      </c>
      <c r="BC48" s="14" t="e">
        <f t="shared" si="20"/>
        <v>#N/A</v>
      </c>
      <c r="BD48" s="14" t="e">
        <f t="shared" si="20"/>
        <v>#N/A</v>
      </c>
      <c r="BE48" s="14" t="e">
        <f t="shared" si="20"/>
        <v>#N/A</v>
      </c>
      <c r="BF48" s="14" t="e">
        <f t="shared" si="20"/>
        <v>#N/A</v>
      </c>
      <c r="BG48" s="14" t="e">
        <f t="shared" si="20"/>
        <v>#N/A</v>
      </c>
      <c r="BH48" s="14" t="e">
        <f t="shared" si="20"/>
        <v>#N/A</v>
      </c>
      <c r="BI48" s="14" t="e">
        <f t="shared" si="20"/>
        <v>#N/A</v>
      </c>
      <c r="BJ48" s="14" t="e">
        <f t="shared" si="20"/>
        <v>#N/A</v>
      </c>
      <c r="BK48" s="14" t="e">
        <f t="shared" si="20"/>
        <v>#N/A</v>
      </c>
      <c r="BL48" s="14" t="e">
        <f t="shared" si="20"/>
        <v>#N/A</v>
      </c>
      <c r="BM48" s="14" t="e">
        <f t="shared" si="20"/>
        <v>#N/A</v>
      </c>
      <c r="BN48" s="14" t="e">
        <f t="shared" si="20"/>
        <v>#N/A</v>
      </c>
      <c r="BO48" s="14" t="e">
        <f t="shared" si="20"/>
        <v>#N/A</v>
      </c>
      <c r="BP48" s="14" t="e">
        <f t="shared" si="20"/>
        <v>#N/A</v>
      </c>
      <c r="BQ48" s="14" t="e">
        <f t="shared" si="20"/>
        <v>#N/A</v>
      </c>
    </row>
    <row r="49" spans="1:69" outlineLevel="1"/>
    <row r="50" spans="1:69" outlineLevel="1"/>
    <row r="51" spans="1:69" outlineLevel="1">
      <c r="B51" s="25" t="s">
        <v>128</v>
      </c>
    </row>
    <row r="52" spans="1:69" outlineLevel="2">
      <c r="E52" s="8" t="str">
        <f t="shared" ref="E52:BQ52" si="21" xml:space="preserve">  E$19</f>
        <v>Model period end</v>
      </c>
      <c r="F52" s="8">
        <f t="shared" si="21"/>
        <v>0</v>
      </c>
      <c r="G52" s="8" t="str">
        <f t="shared" si="21"/>
        <v>date</v>
      </c>
      <c r="H52" s="8">
        <f t="shared" si="21"/>
        <v>0</v>
      </c>
      <c r="I52" s="8">
        <f t="shared" si="21"/>
        <v>0</v>
      </c>
      <c r="J52" s="8">
        <f t="shared" si="21"/>
        <v>45077</v>
      </c>
      <c r="K52" s="8">
        <f t="shared" si="21"/>
        <v>45107</v>
      </c>
      <c r="L52" s="8">
        <f t="shared" si="21"/>
        <v>45138</v>
      </c>
      <c r="M52" s="8">
        <f t="shared" si="21"/>
        <v>45169</v>
      </c>
      <c r="N52" s="8">
        <f t="shared" si="21"/>
        <v>45199</v>
      </c>
      <c r="O52" s="8">
        <f t="shared" si="21"/>
        <v>45230</v>
      </c>
      <c r="P52" s="8">
        <f t="shared" si="21"/>
        <v>45260</v>
      </c>
      <c r="Q52" s="8">
        <f t="shared" si="21"/>
        <v>45291</v>
      </c>
      <c r="R52" s="8">
        <f t="shared" si="21"/>
        <v>45322</v>
      </c>
      <c r="S52" s="8">
        <f t="shared" si="21"/>
        <v>45351</v>
      </c>
      <c r="T52" s="8">
        <f t="shared" si="21"/>
        <v>45382</v>
      </c>
      <c r="U52" s="8">
        <f t="shared" si="21"/>
        <v>45412</v>
      </c>
      <c r="V52" s="8">
        <f t="shared" si="21"/>
        <v>45443</v>
      </c>
      <c r="W52" s="8">
        <f t="shared" si="21"/>
        <v>45473</v>
      </c>
      <c r="X52" s="8">
        <f t="shared" si="21"/>
        <v>45504</v>
      </c>
      <c r="Y52" s="8">
        <f t="shared" si="21"/>
        <v>45535</v>
      </c>
      <c r="Z52" s="8">
        <f t="shared" si="21"/>
        <v>45565</v>
      </c>
      <c r="AA52" s="8">
        <f t="shared" si="21"/>
        <v>45596</v>
      </c>
      <c r="AB52" s="8">
        <f t="shared" si="21"/>
        <v>45626</v>
      </c>
      <c r="AC52" s="8">
        <f t="shared" si="21"/>
        <v>45657</v>
      </c>
      <c r="AD52" s="8">
        <f t="shared" si="21"/>
        <v>45688</v>
      </c>
      <c r="AE52" s="8">
        <f t="shared" si="21"/>
        <v>45716</v>
      </c>
      <c r="AF52" s="8">
        <f t="shared" si="21"/>
        <v>45747</v>
      </c>
      <c r="AG52" s="8">
        <f t="shared" si="21"/>
        <v>45777</v>
      </c>
      <c r="AH52" s="8">
        <f t="shared" si="21"/>
        <v>45808</v>
      </c>
      <c r="AI52" s="8">
        <f t="shared" si="21"/>
        <v>45838</v>
      </c>
      <c r="AJ52" s="8">
        <f t="shared" si="21"/>
        <v>45869</v>
      </c>
      <c r="AK52" s="8">
        <f t="shared" si="21"/>
        <v>45900</v>
      </c>
      <c r="AL52" s="8">
        <f t="shared" si="21"/>
        <v>45930</v>
      </c>
      <c r="AM52" s="8">
        <f t="shared" si="21"/>
        <v>45961</v>
      </c>
      <c r="AN52" s="8">
        <f t="shared" si="21"/>
        <v>45991</v>
      </c>
      <c r="AO52" s="8">
        <f t="shared" si="21"/>
        <v>46022</v>
      </c>
      <c r="AP52" s="8">
        <f t="shared" si="21"/>
        <v>46053</v>
      </c>
      <c r="AQ52" s="8">
        <f t="shared" si="21"/>
        <v>46081</v>
      </c>
      <c r="AR52" s="8">
        <f t="shared" si="21"/>
        <v>46112</v>
      </c>
      <c r="AS52" s="8">
        <f t="shared" si="21"/>
        <v>46142</v>
      </c>
      <c r="AT52" s="8">
        <f t="shared" si="21"/>
        <v>46173</v>
      </c>
      <c r="AU52" s="8">
        <f t="shared" si="21"/>
        <v>46203</v>
      </c>
      <c r="AV52" s="8">
        <f t="shared" si="21"/>
        <v>46234</v>
      </c>
      <c r="AW52" s="8">
        <f t="shared" si="21"/>
        <v>46265</v>
      </c>
      <c r="AX52" s="8">
        <f t="shared" si="21"/>
        <v>46295</v>
      </c>
      <c r="AY52" s="8">
        <f t="shared" si="21"/>
        <v>46326</v>
      </c>
      <c r="AZ52" s="8">
        <f t="shared" si="21"/>
        <v>46356</v>
      </c>
      <c r="BA52" s="8">
        <f t="shared" si="21"/>
        <v>46387</v>
      </c>
      <c r="BB52" s="8">
        <f t="shared" si="21"/>
        <v>46418</v>
      </c>
      <c r="BC52" s="8">
        <f t="shared" si="21"/>
        <v>46446</v>
      </c>
      <c r="BD52" s="8">
        <f t="shared" si="21"/>
        <v>46477</v>
      </c>
      <c r="BE52" s="8">
        <f t="shared" si="21"/>
        <v>46507</v>
      </c>
      <c r="BF52" s="8">
        <f t="shared" si="21"/>
        <v>46538</v>
      </c>
      <c r="BG52" s="8">
        <f t="shared" si="21"/>
        <v>46568</v>
      </c>
      <c r="BH52" s="8">
        <f t="shared" si="21"/>
        <v>46599</v>
      </c>
      <c r="BI52" s="8">
        <f t="shared" si="21"/>
        <v>46630</v>
      </c>
      <c r="BJ52" s="8">
        <f t="shared" si="21"/>
        <v>46660</v>
      </c>
      <c r="BK52" s="8">
        <f t="shared" si="21"/>
        <v>46691</v>
      </c>
      <c r="BL52" s="8">
        <f t="shared" si="21"/>
        <v>46721</v>
      </c>
      <c r="BM52" s="8">
        <f t="shared" si="21"/>
        <v>46752</v>
      </c>
      <c r="BN52" s="8">
        <f t="shared" si="21"/>
        <v>46783</v>
      </c>
      <c r="BO52" s="8">
        <f t="shared" si="21"/>
        <v>46812</v>
      </c>
      <c r="BP52" s="8">
        <f t="shared" si="21"/>
        <v>46843</v>
      </c>
      <c r="BQ52" s="8">
        <f t="shared" si="21"/>
        <v>46873</v>
      </c>
    </row>
    <row r="53" spans="1:69" outlineLevel="2">
      <c r="E53" s="5" t="str">
        <f t="shared" ref="E53:BQ53" si="22" xml:space="preserve">  E$28</f>
        <v>Period number</v>
      </c>
      <c r="F53" s="5">
        <f t="shared" si="22"/>
        <v>0</v>
      </c>
      <c r="G53" s="5" t="str">
        <f t="shared" si="22"/>
        <v>Counter</v>
      </c>
      <c r="H53" s="5">
        <f t="shared" si="22"/>
        <v>0</v>
      </c>
      <c r="I53" s="5">
        <f t="shared" si="22"/>
        <v>0</v>
      </c>
      <c r="J53" s="5">
        <f t="shared" si="22"/>
        <v>1</v>
      </c>
      <c r="K53" s="5">
        <f t="shared" si="22"/>
        <v>2</v>
      </c>
      <c r="L53" s="5">
        <f t="shared" si="22"/>
        <v>3</v>
      </c>
      <c r="M53" s="5">
        <f t="shared" si="22"/>
        <v>4</v>
      </c>
      <c r="N53" s="5">
        <f t="shared" si="22"/>
        <v>5</v>
      </c>
      <c r="O53" s="5">
        <f t="shared" si="22"/>
        <v>6</v>
      </c>
      <c r="P53" s="5">
        <f t="shared" si="22"/>
        <v>7</v>
      </c>
      <c r="Q53" s="5">
        <f t="shared" si="22"/>
        <v>8</v>
      </c>
      <c r="R53" s="5">
        <f t="shared" si="22"/>
        <v>9</v>
      </c>
      <c r="S53" s="5">
        <f t="shared" si="22"/>
        <v>10</v>
      </c>
      <c r="T53" s="5">
        <f t="shared" si="22"/>
        <v>11</v>
      </c>
      <c r="U53" s="5">
        <f t="shared" si="22"/>
        <v>12</v>
      </c>
      <c r="V53" s="5">
        <f t="shared" si="22"/>
        <v>13</v>
      </c>
      <c r="W53" s="5">
        <f t="shared" si="22"/>
        <v>14</v>
      </c>
      <c r="X53" s="5">
        <f t="shared" si="22"/>
        <v>15</v>
      </c>
      <c r="Y53" s="5">
        <f t="shared" si="22"/>
        <v>16</v>
      </c>
      <c r="Z53" s="5">
        <f t="shared" si="22"/>
        <v>17</v>
      </c>
      <c r="AA53" s="5">
        <f t="shared" si="22"/>
        <v>18</v>
      </c>
      <c r="AB53" s="5">
        <f t="shared" si="22"/>
        <v>19</v>
      </c>
      <c r="AC53" s="5">
        <f t="shared" si="22"/>
        <v>20</v>
      </c>
      <c r="AD53" s="5">
        <f t="shared" si="22"/>
        <v>21</v>
      </c>
      <c r="AE53" s="5">
        <f t="shared" si="22"/>
        <v>22</v>
      </c>
      <c r="AF53" s="5">
        <f t="shared" si="22"/>
        <v>23</v>
      </c>
      <c r="AG53" s="5">
        <f t="shared" si="22"/>
        <v>24</v>
      </c>
      <c r="AH53" s="5">
        <f t="shared" si="22"/>
        <v>25</v>
      </c>
      <c r="AI53" s="5">
        <f t="shared" si="22"/>
        <v>26</v>
      </c>
      <c r="AJ53" s="5">
        <f t="shared" si="22"/>
        <v>27</v>
      </c>
      <c r="AK53" s="5">
        <f t="shared" si="22"/>
        <v>28</v>
      </c>
      <c r="AL53" s="5">
        <f t="shared" si="22"/>
        <v>29</v>
      </c>
      <c r="AM53" s="5">
        <f t="shared" si="22"/>
        <v>30</v>
      </c>
      <c r="AN53" s="5">
        <f t="shared" si="22"/>
        <v>31</v>
      </c>
      <c r="AO53" s="5">
        <f t="shared" si="22"/>
        <v>32</v>
      </c>
      <c r="AP53" s="5">
        <f t="shared" si="22"/>
        <v>33</v>
      </c>
      <c r="AQ53" s="5">
        <f t="shared" si="22"/>
        <v>34</v>
      </c>
      <c r="AR53" s="5">
        <f t="shared" si="22"/>
        <v>35</v>
      </c>
      <c r="AS53" s="5">
        <f t="shared" si="22"/>
        <v>36</v>
      </c>
      <c r="AT53" s="5">
        <f t="shared" si="22"/>
        <v>37</v>
      </c>
      <c r="AU53" s="5">
        <f t="shared" si="22"/>
        <v>38</v>
      </c>
      <c r="AV53" s="5">
        <f t="shared" si="22"/>
        <v>39</v>
      </c>
      <c r="AW53" s="5">
        <f t="shared" si="22"/>
        <v>40</v>
      </c>
      <c r="AX53" s="5">
        <f t="shared" si="22"/>
        <v>41</v>
      </c>
      <c r="AY53" s="5">
        <f t="shared" si="22"/>
        <v>42</v>
      </c>
      <c r="AZ53" s="5">
        <f t="shared" si="22"/>
        <v>43</v>
      </c>
      <c r="BA53" s="5">
        <f t="shared" si="22"/>
        <v>44</v>
      </c>
      <c r="BB53" s="5">
        <f t="shared" si="22"/>
        <v>45</v>
      </c>
      <c r="BC53" s="5">
        <f t="shared" si="22"/>
        <v>46</v>
      </c>
      <c r="BD53" s="5">
        <f t="shared" si="22"/>
        <v>47</v>
      </c>
      <c r="BE53" s="5">
        <f t="shared" si="22"/>
        <v>48</v>
      </c>
      <c r="BF53" s="5">
        <f t="shared" si="22"/>
        <v>49</v>
      </c>
      <c r="BG53" s="5">
        <f t="shared" si="22"/>
        <v>50</v>
      </c>
      <c r="BH53" s="5">
        <f t="shared" si="22"/>
        <v>51</v>
      </c>
      <c r="BI53" s="5">
        <f t="shared" si="22"/>
        <v>52</v>
      </c>
      <c r="BJ53" s="5">
        <f t="shared" si="22"/>
        <v>53</v>
      </c>
      <c r="BK53" s="5">
        <f t="shared" si="22"/>
        <v>54</v>
      </c>
      <c r="BL53" s="5">
        <f t="shared" si="22"/>
        <v>55</v>
      </c>
      <c r="BM53" s="5">
        <f t="shared" si="22"/>
        <v>56</v>
      </c>
      <c r="BN53" s="5">
        <f t="shared" si="22"/>
        <v>57</v>
      </c>
      <c r="BO53" s="5">
        <f t="shared" si="22"/>
        <v>58</v>
      </c>
      <c r="BP53" s="5">
        <f t="shared" si="22"/>
        <v>59</v>
      </c>
      <c r="BQ53" s="5">
        <f t="shared" si="22"/>
        <v>60</v>
      </c>
    </row>
    <row r="54" spans="1:69" outlineLevel="2">
      <c r="E54" s="5" t="str">
        <f t="shared" ref="E54:BQ54" si="23" xml:space="preserve">  E$321</f>
        <v>Month to Year (financial year) : period end flag</v>
      </c>
      <c r="F54" s="5">
        <f t="shared" si="23"/>
        <v>0</v>
      </c>
      <c r="G54" s="5" t="str">
        <f t="shared" si="23"/>
        <v>counter</v>
      </c>
      <c r="H54" s="5">
        <f t="shared" si="23"/>
        <v>0</v>
      </c>
      <c r="I54" s="5">
        <f t="shared" si="23"/>
        <v>0</v>
      </c>
      <c r="J54" s="5">
        <f t="shared" si="23"/>
        <v>0</v>
      </c>
      <c r="K54" s="5">
        <f t="shared" si="23"/>
        <v>0</v>
      </c>
      <c r="L54" s="5">
        <f t="shared" si="23"/>
        <v>0</v>
      </c>
      <c r="M54" s="5">
        <f t="shared" si="23"/>
        <v>0</v>
      </c>
      <c r="N54" s="5">
        <f t="shared" si="23"/>
        <v>0</v>
      </c>
      <c r="O54" s="5">
        <f t="shared" si="23"/>
        <v>0</v>
      </c>
      <c r="P54" s="5">
        <f t="shared" si="23"/>
        <v>0</v>
      </c>
      <c r="Q54" s="5">
        <f t="shared" si="23"/>
        <v>0</v>
      </c>
      <c r="R54" s="5">
        <f t="shared" si="23"/>
        <v>0</v>
      </c>
      <c r="S54" s="5">
        <f t="shared" si="23"/>
        <v>0</v>
      </c>
      <c r="T54" s="5">
        <f t="shared" si="23"/>
        <v>0</v>
      </c>
      <c r="U54" s="5">
        <f t="shared" si="23"/>
        <v>1</v>
      </c>
      <c r="V54" s="5">
        <f t="shared" si="23"/>
        <v>0</v>
      </c>
      <c r="W54" s="5">
        <f t="shared" si="23"/>
        <v>0</v>
      </c>
      <c r="X54" s="5">
        <f t="shared" si="23"/>
        <v>0</v>
      </c>
      <c r="Y54" s="5">
        <f t="shared" si="23"/>
        <v>0</v>
      </c>
      <c r="Z54" s="5">
        <f t="shared" si="23"/>
        <v>0</v>
      </c>
      <c r="AA54" s="5">
        <f t="shared" si="23"/>
        <v>0</v>
      </c>
      <c r="AB54" s="5">
        <f t="shared" si="23"/>
        <v>0</v>
      </c>
      <c r="AC54" s="5">
        <f t="shared" si="23"/>
        <v>0</v>
      </c>
      <c r="AD54" s="5">
        <f t="shared" si="23"/>
        <v>0</v>
      </c>
      <c r="AE54" s="5">
        <f t="shared" si="23"/>
        <v>0</v>
      </c>
      <c r="AF54" s="5">
        <f t="shared" si="23"/>
        <v>0</v>
      </c>
      <c r="AG54" s="5">
        <f t="shared" si="23"/>
        <v>2</v>
      </c>
      <c r="AH54" s="5">
        <f t="shared" si="23"/>
        <v>0</v>
      </c>
      <c r="AI54" s="5">
        <f t="shared" si="23"/>
        <v>0</v>
      </c>
      <c r="AJ54" s="5">
        <f t="shared" si="23"/>
        <v>0</v>
      </c>
      <c r="AK54" s="5">
        <f t="shared" si="23"/>
        <v>0</v>
      </c>
      <c r="AL54" s="5">
        <f t="shared" si="23"/>
        <v>0</v>
      </c>
      <c r="AM54" s="5">
        <f t="shared" si="23"/>
        <v>0</v>
      </c>
      <c r="AN54" s="5">
        <f t="shared" si="23"/>
        <v>0</v>
      </c>
      <c r="AO54" s="5">
        <f t="shared" si="23"/>
        <v>0</v>
      </c>
      <c r="AP54" s="5">
        <f t="shared" si="23"/>
        <v>0</v>
      </c>
      <c r="AQ54" s="5">
        <f t="shared" si="23"/>
        <v>0</v>
      </c>
      <c r="AR54" s="5">
        <f t="shared" si="23"/>
        <v>0</v>
      </c>
      <c r="AS54" s="5">
        <f t="shared" si="23"/>
        <v>3</v>
      </c>
      <c r="AT54" s="5">
        <f t="shared" si="23"/>
        <v>0</v>
      </c>
      <c r="AU54" s="5">
        <f t="shared" si="23"/>
        <v>0</v>
      </c>
      <c r="AV54" s="5">
        <f t="shared" si="23"/>
        <v>0</v>
      </c>
      <c r="AW54" s="5">
        <f t="shared" si="23"/>
        <v>0</v>
      </c>
      <c r="AX54" s="5">
        <f t="shared" si="23"/>
        <v>0</v>
      </c>
      <c r="AY54" s="5">
        <f t="shared" si="23"/>
        <v>0</v>
      </c>
      <c r="AZ54" s="5">
        <f t="shared" si="23"/>
        <v>0</v>
      </c>
      <c r="BA54" s="5">
        <f t="shared" si="23"/>
        <v>0</v>
      </c>
      <c r="BB54" s="5">
        <f t="shared" si="23"/>
        <v>0</v>
      </c>
      <c r="BC54" s="5">
        <f t="shared" si="23"/>
        <v>0</v>
      </c>
      <c r="BD54" s="5">
        <f t="shared" si="23"/>
        <v>0</v>
      </c>
      <c r="BE54" s="5">
        <f t="shared" si="23"/>
        <v>4</v>
      </c>
      <c r="BF54" s="5">
        <f t="shared" si="23"/>
        <v>0</v>
      </c>
      <c r="BG54" s="5">
        <f t="shared" si="23"/>
        <v>0</v>
      </c>
      <c r="BH54" s="5">
        <f t="shared" si="23"/>
        <v>0</v>
      </c>
      <c r="BI54" s="5">
        <f t="shared" si="23"/>
        <v>0</v>
      </c>
      <c r="BJ54" s="5">
        <f t="shared" si="23"/>
        <v>0</v>
      </c>
      <c r="BK54" s="5">
        <f t="shared" si="23"/>
        <v>0</v>
      </c>
      <c r="BL54" s="5">
        <f t="shared" si="23"/>
        <v>0</v>
      </c>
      <c r="BM54" s="5">
        <f t="shared" si="23"/>
        <v>0</v>
      </c>
      <c r="BN54" s="5">
        <f t="shared" si="23"/>
        <v>0</v>
      </c>
      <c r="BO54" s="5">
        <f t="shared" si="23"/>
        <v>0</v>
      </c>
      <c r="BP54" s="5">
        <f t="shared" si="23"/>
        <v>0</v>
      </c>
      <c r="BQ54" s="5">
        <f t="shared" si="23"/>
        <v>5</v>
      </c>
    </row>
    <row r="55" spans="1:69" outlineLevel="2">
      <c r="A55" s="34"/>
      <c r="B55" s="34"/>
      <c r="C55" s="64"/>
      <c r="D55" s="65"/>
      <c r="E55" s="21" t="s">
        <v>128</v>
      </c>
      <c r="F55" s="21"/>
      <c r="G55" s="21" t="s">
        <v>213</v>
      </c>
      <c r="H55" s="21"/>
      <c r="I55" s="21"/>
      <c r="J55" s="13">
        <f t="shared" ref="J55:BQ55" si="24" xml:space="preserve">  INDEX( $J52:$BQ52, MATCH( J53, $J54:$BQ54, 0 ) )</f>
        <v>45412</v>
      </c>
      <c r="K55" s="13">
        <f t="shared" si="24"/>
        <v>45777</v>
      </c>
      <c r="L55" s="13">
        <f t="shared" si="24"/>
        <v>46142</v>
      </c>
      <c r="M55" s="13">
        <f t="shared" si="24"/>
        <v>46507</v>
      </c>
      <c r="N55" s="13">
        <f t="shared" si="24"/>
        <v>46873</v>
      </c>
      <c r="O55" s="13" t="e">
        <f t="shared" si="24"/>
        <v>#N/A</v>
      </c>
      <c r="P55" s="13" t="e">
        <f t="shared" si="24"/>
        <v>#N/A</v>
      </c>
      <c r="Q55" s="13" t="e">
        <f t="shared" si="24"/>
        <v>#N/A</v>
      </c>
      <c r="R55" s="13" t="e">
        <f t="shared" si="24"/>
        <v>#N/A</v>
      </c>
      <c r="S55" s="13" t="e">
        <f t="shared" si="24"/>
        <v>#N/A</v>
      </c>
      <c r="T55" s="13" t="e">
        <f t="shared" si="24"/>
        <v>#N/A</v>
      </c>
      <c r="U55" s="13" t="e">
        <f t="shared" si="24"/>
        <v>#N/A</v>
      </c>
      <c r="V55" s="13" t="e">
        <f t="shared" si="24"/>
        <v>#N/A</v>
      </c>
      <c r="W55" s="13" t="e">
        <f t="shared" si="24"/>
        <v>#N/A</v>
      </c>
      <c r="X55" s="13" t="e">
        <f t="shared" si="24"/>
        <v>#N/A</v>
      </c>
      <c r="Y55" s="13" t="e">
        <f t="shared" si="24"/>
        <v>#N/A</v>
      </c>
      <c r="Z55" s="13" t="e">
        <f t="shared" si="24"/>
        <v>#N/A</v>
      </c>
      <c r="AA55" s="13" t="e">
        <f t="shared" si="24"/>
        <v>#N/A</v>
      </c>
      <c r="AB55" s="13" t="e">
        <f t="shared" si="24"/>
        <v>#N/A</v>
      </c>
      <c r="AC55" s="13" t="e">
        <f t="shared" si="24"/>
        <v>#N/A</v>
      </c>
      <c r="AD55" s="13" t="e">
        <f t="shared" si="24"/>
        <v>#N/A</v>
      </c>
      <c r="AE55" s="13" t="e">
        <f t="shared" si="24"/>
        <v>#N/A</v>
      </c>
      <c r="AF55" s="13" t="e">
        <f t="shared" si="24"/>
        <v>#N/A</v>
      </c>
      <c r="AG55" s="13" t="e">
        <f t="shared" si="24"/>
        <v>#N/A</v>
      </c>
      <c r="AH55" s="13" t="e">
        <f t="shared" si="24"/>
        <v>#N/A</v>
      </c>
      <c r="AI55" s="13" t="e">
        <f t="shared" si="24"/>
        <v>#N/A</v>
      </c>
      <c r="AJ55" s="13" t="e">
        <f t="shared" si="24"/>
        <v>#N/A</v>
      </c>
      <c r="AK55" s="13" t="e">
        <f t="shared" si="24"/>
        <v>#N/A</v>
      </c>
      <c r="AL55" s="13" t="e">
        <f t="shared" si="24"/>
        <v>#N/A</v>
      </c>
      <c r="AM55" s="13" t="e">
        <f t="shared" si="24"/>
        <v>#N/A</v>
      </c>
      <c r="AN55" s="13" t="e">
        <f t="shared" si="24"/>
        <v>#N/A</v>
      </c>
      <c r="AO55" s="13" t="e">
        <f t="shared" si="24"/>
        <v>#N/A</v>
      </c>
      <c r="AP55" s="13" t="e">
        <f t="shared" si="24"/>
        <v>#N/A</v>
      </c>
      <c r="AQ55" s="13" t="e">
        <f t="shared" si="24"/>
        <v>#N/A</v>
      </c>
      <c r="AR55" s="13" t="e">
        <f t="shared" si="24"/>
        <v>#N/A</v>
      </c>
      <c r="AS55" s="13" t="e">
        <f t="shared" si="24"/>
        <v>#N/A</v>
      </c>
      <c r="AT55" s="13" t="e">
        <f t="shared" si="24"/>
        <v>#N/A</v>
      </c>
      <c r="AU55" s="13" t="e">
        <f t="shared" si="24"/>
        <v>#N/A</v>
      </c>
      <c r="AV55" s="13" t="e">
        <f t="shared" si="24"/>
        <v>#N/A</v>
      </c>
      <c r="AW55" s="13" t="e">
        <f t="shared" si="24"/>
        <v>#N/A</v>
      </c>
      <c r="AX55" s="13" t="e">
        <f t="shared" si="24"/>
        <v>#N/A</v>
      </c>
      <c r="AY55" s="13" t="e">
        <f t="shared" si="24"/>
        <v>#N/A</v>
      </c>
      <c r="AZ55" s="13" t="e">
        <f t="shared" si="24"/>
        <v>#N/A</v>
      </c>
      <c r="BA55" s="13" t="e">
        <f t="shared" si="24"/>
        <v>#N/A</v>
      </c>
      <c r="BB55" s="13" t="e">
        <f t="shared" si="24"/>
        <v>#N/A</v>
      </c>
      <c r="BC55" s="13" t="e">
        <f t="shared" si="24"/>
        <v>#N/A</v>
      </c>
      <c r="BD55" s="13" t="e">
        <f t="shared" si="24"/>
        <v>#N/A</v>
      </c>
      <c r="BE55" s="13" t="e">
        <f t="shared" si="24"/>
        <v>#N/A</v>
      </c>
      <c r="BF55" s="13" t="e">
        <f t="shared" si="24"/>
        <v>#N/A</v>
      </c>
      <c r="BG55" s="13" t="e">
        <f t="shared" si="24"/>
        <v>#N/A</v>
      </c>
      <c r="BH55" s="13" t="e">
        <f t="shared" si="24"/>
        <v>#N/A</v>
      </c>
      <c r="BI55" s="13" t="e">
        <f t="shared" si="24"/>
        <v>#N/A</v>
      </c>
      <c r="BJ55" s="13" t="e">
        <f t="shared" si="24"/>
        <v>#N/A</v>
      </c>
      <c r="BK55" s="13" t="e">
        <f t="shared" si="24"/>
        <v>#N/A</v>
      </c>
      <c r="BL55" s="13" t="e">
        <f t="shared" si="24"/>
        <v>#N/A</v>
      </c>
      <c r="BM55" s="13" t="e">
        <f t="shared" si="24"/>
        <v>#N/A</v>
      </c>
      <c r="BN55" s="13" t="e">
        <f t="shared" si="24"/>
        <v>#N/A</v>
      </c>
      <c r="BO55" s="13" t="e">
        <f t="shared" si="24"/>
        <v>#N/A</v>
      </c>
      <c r="BP55" s="13" t="e">
        <f t="shared" si="24"/>
        <v>#N/A</v>
      </c>
      <c r="BQ55" s="13" t="e">
        <f t="shared" si="24"/>
        <v>#N/A</v>
      </c>
    </row>
    <row r="56" spans="1:69" outlineLevel="1"/>
    <row r="57" spans="1:69" outlineLevel="1"/>
    <row r="58" spans="1:69" outlineLevel="1">
      <c r="B58" s="25" t="s">
        <v>192</v>
      </c>
    </row>
    <row r="59" spans="1:69" outlineLevel="2">
      <c r="E59" s="2" t="str">
        <f t="shared" ref="E59:BQ59" si="25" xml:space="preserve">  E$24</f>
        <v>Timeline label</v>
      </c>
      <c r="F59" s="2">
        <f t="shared" si="25"/>
        <v>0</v>
      </c>
      <c r="G59" s="2" t="str">
        <f t="shared" si="25"/>
        <v>GBP</v>
      </c>
      <c r="H59" s="2">
        <f t="shared" si="25"/>
        <v>0</v>
      </c>
      <c r="I59" s="2">
        <f t="shared" si="25"/>
        <v>0</v>
      </c>
      <c r="J59" s="2" t="str">
        <f t="shared" si="25"/>
        <v>Month1</v>
      </c>
      <c r="K59" s="2" t="str">
        <f t="shared" si="25"/>
        <v>Month2</v>
      </c>
      <c r="L59" s="2" t="str">
        <f t="shared" si="25"/>
        <v>Month3</v>
      </c>
      <c r="M59" s="2" t="str">
        <f t="shared" si="25"/>
        <v>Month4</v>
      </c>
      <c r="N59" s="2" t="str">
        <f t="shared" si="25"/>
        <v>Month5</v>
      </c>
      <c r="O59" s="2" t="str">
        <f t="shared" si="25"/>
        <v>Month6</v>
      </c>
      <c r="P59" s="2" t="str">
        <f t="shared" si="25"/>
        <v>Month7</v>
      </c>
      <c r="Q59" s="2" t="str">
        <f t="shared" si="25"/>
        <v>Month8</v>
      </c>
      <c r="R59" s="2" t="str">
        <f t="shared" si="25"/>
        <v>Month9</v>
      </c>
      <c r="S59" s="2" t="str">
        <f t="shared" si="25"/>
        <v>Month10</v>
      </c>
      <c r="T59" s="2" t="str">
        <f t="shared" si="25"/>
        <v>Month11</v>
      </c>
      <c r="U59" s="2" t="str">
        <f t="shared" si="25"/>
        <v>Month12</v>
      </c>
      <c r="V59" s="2" t="str">
        <f t="shared" si="25"/>
        <v>Month13</v>
      </c>
      <c r="W59" s="2" t="str">
        <f t="shared" si="25"/>
        <v>Month14</v>
      </c>
      <c r="X59" s="2" t="str">
        <f t="shared" si="25"/>
        <v>Month15</v>
      </c>
      <c r="Y59" s="2" t="str">
        <f t="shared" si="25"/>
        <v>Month16</v>
      </c>
      <c r="Z59" s="2" t="str">
        <f t="shared" si="25"/>
        <v>Month17</v>
      </c>
      <c r="AA59" s="2" t="str">
        <f t="shared" si="25"/>
        <v>Month18</v>
      </c>
      <c r="AB59" s="2" t="str">
        <f t="shared" si="25"/>
        <v>Month19</v>
      </c>
      <c r="AC59" s="2" t="str">
        <f t="shared" si="25"/>
        <v>Month20</v>
      </c>
      <c r="AD59" s="2" t="str">
        <f t="shared" si="25"/>
        <v>Month21</v>
      </c>
      <c r="AE59" s="2" t="str">
        <f t="shared" si="25"/>
        <v>Month22</v>
      </c>
      <c r="AF59" s="2" t="str">
        <f t="shared" si="25"/>
        <v>Month23</v>
      </c>
      <c r="AG59" s="2" t="str">
        <f t="shared" si="25"/>
        <v>Month24</v>
      </c>
      <c r="AH59" s="2" t="str">
        <f t="shared" si="25"/>
        <v>Month25</v>
      </c>
      <c r="AI59" s="2" t="str">
        <f t="shared" si="25"/>
        <v>Month26</v>
      </c>
      <c r="AJ59" s="2" t="str">
        <f t="shared" si="25"/>
        <v>Month27</v>
      </c>
      <c r="AK59" s="2" t="str">
        <f t="shared" si="25"/>
        <v>Month28</v>
      </c>
      <c r="AL59" s="2" t="str">
        <f t="shared" si="25"/>
        <v>Month29</v>
      </c>
      <c r="AM59" s="2" t="str">
        <f t="shared" si="25"/>
        <v>Month30</v>
      </c>
      <c r="AN59" s="2" t="str">
        <f t="shared" si="25"/>
        <v>Month31</v>
      </c>
      <c r="AO59" s="2" t="str">
        <f t="shared" si="25"/>
        <v>Month32</v>
      </c>
      <c r="AP59" s="2" t="str">
        <f t="shared" si="25"/>
        <v>Month33</v>
      </c>
      <c r="AQ59" s="2" t="str">
        <f t="shared" si="25"/>
        <v>Month34</v>
      </c>
      <c r="AR59" s="2" t="str">
        <f t="shared" si="25"/>
        <v>Month35</v>
      </c>
      <c r="AS59" s="2" t="str">
        <f t="shared" si="25"/>
        <v>Month36</v>
      </c>
      <c r="AT59" s="2" t="str">
        <f t="shared" si="25"/>
        <v>Month37</v>
      </c>
      <c r="AU59" s="2" t="str">
        <f t="shared" si="25"/>
        <v>Month38</v>
      </c>
      <c r="AV59" s="2" t="str">
        <f t="shared" si="25"/>
        <v>Month39</v>
      </c>
      <c r="AW59" s="2" t="str">
        <f t="shared" si="25"/>
        <v>Month40</v>
      </c>
      <c r="AX59" s="2" t="str">
        <f t="shared" si="25"/>
        <v>Month41</v>
      </c>
      <c r="AY59" s="2" t="str">
        <f t="shared" si="25"/>
        <v>Month42</v>
      </c>
      <c r="AZ59" s="2" t="str">
        <f t="shared" si="25"/>
        <v>Month43</v>
      </c>
      <c r="BA59" s="2" t="str">
        <f t="shared" si="25"/>
        <v>Month44</v>
      </c>
      <c r="BB59" s="2" t="str">
        <f t="shared" si="25"/>
        <v>Month45</v>
      </c>
      <c r="BC59" s="2" t="str">
        <f t="shared" si="25"/>
        <v>Month46</v>
      </c>
      <c r="BD59" s="2" t="str">
        <f t="shared" si="25"/>
        <v>Month47</v>
      </c>
      <c r="BE59" s="2" t="str">
        <f t="shared" si="25"/>
        <v>Month48</v>
      </c>
      <c r="BF59" s="2" t="str">
        <f t="shared" si="25"/>
        <v>Month49</v>
      </c>
      <c r="BG59" s="2" t="str">
        <f t="shared" si="25"/>
        <v>Month50</v>
      </c>
      <c r="BH59" s="2" t="str">
        <f t="shared" si="25"/>
        <v>Month51</v>
      </c>
      <c r="BI59" s="2" t="str">
        <f t="shared" si="25"/>
        <v>Month52</v>
      </c>
      <c r="BJ59" s="2" t="str">
        <f t="shared" si="25"/>
        <v>Month53</v>
      </c>
      <c r="BK59" s="2" t="str">
        <f t="shared" si="25"/>
        <v>Month54</v>
      </c>
      <c r="BL59" s="2" t="str">
        <f t="shared" si="25"/>
        <v>Month55</v>
      </c>
      <c r="BM59" s="2" t="str">
        <f t="shared" si="25"/>
        <v>Month56</v>
      </c>
      <c r="BN59" s="2" t="str">
        <f t="shared" si="25"/>
        <v>Month57</v>
      </c>
      <c r="BO59" s="2" t="str">
        <f t="shared" si="25"/>
        <v>Month58</v>
      </c>
      <c r="BP59" s="2" t="str">
        <f t="shared" si="25"/>
        <v>Month59</v>
      </c>
      <c r="BQ59" s="2" t="str">
        <f t="shared" si="25"/>
        <v>Month60</v>
      </c>
    </row>
    <row r="60" spans="1:69" outlineLevel="2">
      <c r="E60" s="5" t="str">
        <f t="shared" ref="E60:BQ60" si="26" xml:space="preserve">  E$28</f>
        <v>Period number</v>
      </c>
      <c r="F60" s="5">
        <f t="shared" si="26"/>
        <v>0</v>
      </c>
      <c r="G60" s="5" t="str">
        <f t="shared" si="26"/>
        <v>Counter</v>
      </c>
      <c r="H60" s="5">
        <f t="shared" si="26"/>
        <v>0</v>
      </c>
      <c r="I60" s="5">
        <f t="shared" si="26"/>
        <v>0</v>
      </c>
      <c r="J60" s="5">
        <f t="shared" si="26"/>
        <v>1</v>
      </c>
      <c r="K60" s="5">
        <f t="shared" si="26"/>
        <v>2</v>
      </c>
      <c r="L60" s="5">
        <f t="shared" si="26"/>
        <v>3</v>
      </c>
      <c r="M60" s="5">
        <f t="shared" si="26"/>
        <v>4</v>
      </c>
      <c r="N60" s="5">
        <f t="shared" si="26"/>
        <v>5</v>
      </c>
      <c r="O60" s="5">
        <f t="shared" si="26"/>
        <v>6</v>
      </c>
      <c r="P60" s="5">
        <f t="shared" si="26"/>
        <v>7</v>
      </c>
      <c r="Q60" s="5">
        <f t="shared" si="26"/>
        <v>8</v>
      </c>
      <c r="R60" s="5">
        <f t="shared" si="26"/>
        <v>9</v>
      </c>
      <c r="S60" s="5">
        <f t="shared" si="26"/>
        <v>10</v>
      </c>
      <c r="T60" s="5">
        <f t="shared" si="26"/>
        <v>11</v>
      </c>
      <c r="U60" s="5">
        <f t="shared" si="26"/>
        <v>12</v>
      </c>
      <c r="V60" s="5">
        <f t="shared" si="26"/>
        <v>13</v>
      </c>
      <c r="W60" s="5">
        <f t="shared" si="26"/>
        <v>14</v>
      </c>
      <c r="X60" s="5">
        <f t="shared" si="26"/>
        <v>15</v>
      </c>
      <c r="Y60" s="5">
        <f t="shared" si="26"/>
        <v>16</v>
      </c>
      <c r="Z60" s="5">
        <f t="shared" si="26"/>
        <v>17</v>
      </c>
      <c r="AA60" s="5">
        <f t="shared" si="26"/>
        <v>18</v>
      </c>
      <c r="AB60" s="5">
        <f t="shared" si="26"/>
        <v>19</v>
      </c>
      <c r="AC60" s="5">
        <f t="shared" si="26"/>
        <v>20</v>
      </c>
      <c r="AD60" s="5">
        <f t="shared" si="26"/>
        <v>21</v>
      </c>
      <c r="AE60" s="5">
        <f t="shared" si="26"/>
        <v>22</v>
      </c>
      <c r="AF60" s="5">
        <f t="shared" si="26"/>
        <v>23</v>
      </c>
      <c r="AG60" s="5">
        <f t="shared" si="26"/>
        <v>24</v>
      </c>
      <c r="AH60" s="5">
        <f t="shared" si="26"/>
        <v>25</v>
      </c>
      <c r="AI60" s="5">
        <f t="shared" si="26"/>
        <v>26</v>
      </c>
      <c r="AJ60" s="5">
        <f t="shared" si="26"/>
        <v>27</v>
      </c>
      <c r="AK60" s="5">
        <f t="shared" si="26"/>
        <v>28</v>
      </c>
      <c r="AL60" s="5">
        <f t="shared" si="26"/>
        <v>29</v>
      </c>
      <c r="AM60" s="5">
        <f t="shared" si="26"/>
        <v>30</v>
      </c>
      <c r="AN60" s="5">
        <f t="shared" si="26"/>
        <v>31</v>
      </c>
      <c r="AO60" s="5">
        <f t="shared" si="26"/>
        <v>32</v>
      </c>
      <c r="AP60" s="5">
        <f t="shared" si="26"/>
        <v>33</v>
      </c>
      <c r="AQ60" s="5">
        <f t="shared" si="26"/>
        <v>34</v>
      </c>
      <c r="AR60" s="5">
        <f t="shared" si="26"/>
        <v>35</v>
      </c>
      <c r="AS60" s="5">
        <f t="shared" si="26"/>
        <v>36</v>
      </c>
      <c r="AT60" s="5">
        <f t="shared" si="26"/>
        <v>37</v>
      </c>
      <c r="AU60" s="5">
        <f t="shared" si="26"/>
        <v>38</v>
      </c>
      <c r="AV60" s="5">
        <f t="shared" si="26"/>
        <v>39</v>
      </c>
      <c r="AW60" s="5">
        <f t="shared" si="26"/>
        <v>40</v>
      </c>
      <c r="AX60" s="5">
        <f t="shared" si="26"/>
        <v>41</v>
      </c>
      <c r="AY60" s="5">
        <f t="shared" si="26"/>
        <v>42</v>
      </c>
      <c r="AZ60" s="5">
        <f t="shared" si="26"/>
        <v>43</v>
      </c>
      <c r="BA60" s="5">
        <f t="shared" si="26"/>
        <v>44</v>
      </c>
      <c r="BB60" s="5">
        <f t="shared" si="26"/>
        <v>45</v>
      </c>
      <c r="BC60" s="5">
        <f t="shared" si="26"/>
        <v>46</v>
      </c>
      <c r="BD60" s="5">
        <f t="shared" si="26"/>
        <v>47</v>
      </c>
      <c r="BE60" s="5">
        <f t="shared" si="26"/>
        <v>48</v>
      </c>
      <c r="BF60" s="5">
        <f t="shared" si="26"/>
        <v>49</v>
      </c>
      <c r="BG60" s="5">
        <f t="shared" si="26"/>
        <v>50</v>
      </c>
      <c r="BH60" s="5">
        <f t="shared" si="26"/>
        <v>51</v>
      </c>
      <c r="BI60" s="5">
        <f t="shared" si="26"/>
        <v>52</v>
      </c>
      <c r="BJ60" s="5">
        <f t="shared" si="26"/>
        <v>53</v>
      </c>
      <c r="BK60" s="5">
        <f t="shared" si="26"/>
        <v>54</v>
      </c>
      <c r="BL60" s="5">
        <f t="shared" si="26"/>
        <v>55</v>
      </c>
      <c r="BM60" s="5">
        <f t="shared" si="26"/>
        <v>56</v>
      </c>
      <c r="BN60" s="5">
        <f t="shared" si="26"/>
        <v>57</v>
      </c>
      <c r="BO60" s="5">
        <f t="shared" si="26"/>
        <v>58</v>
      </c>
      <c r="BP60" s="5">
        <f t="shared" si="26"/>
        <v>59</v>
      </c>
      <c r="BQ60" s="5">
        <f t="shared" si="26"/>
        <v>60</v>
      </c>
    </row>
    <row r="61" spans="1:69" outlineLevel="2">
      <c r="E61" s="5" t="str">
        <f t="shared" ref="E61:BQ61" si="27" xml:space="preserve">  E$321</f>
        <v>Month to Year (financial year) : period end flag</v>
      </c>
      <c r="F61" s="5">
        <f t="shared" si="27"/>
        <v>0</v>
      </c>
      <c r="G61" s="5" t="str">
        <f t="shared" si="27"/>
        <v>counter</v>
      </c>
      <c r="H61" s="5">
        <f t="shared" si="27"/>
        <v>0</v>
      </c>
      <c r="I61" s="5">
        <f t="shared" si="27"/>
        <v>0</v>
      </c>
      <c r="J61" s="5">
        <f t="shared" si="27"/>
        <v>0</v>
      </c>
      <c r="K61" s="5">
        <f t="shared" si="27"/>
        <v>0</v>
      </c>
      <c r="L61" s="5">
        <f t="shared" si="27"/>
        <v>0</v>
      </c>
      <c r="M61" s="5">
        <f t="shared" si="27"/>
        <v>0</v>
      </c>
      <c r="N61" s="5">
        <f t="shared" si="27"/>
        <v>0</v>
      </c>
      <c r="O61" s="5">
        <f t="shared" si="27"/>
        <v>0</v>
      </c>
      <c r="P61" s="5">
        <f t="shared" si="27"/>
        <v>0</v>
      </c>
      <c r="Q61" s="5">
        <f t="shared" si="27"/>
        <v>0</v>
      </c>
      <c r="R61" s="5">
        <f t="shared" si="27"/>
        <v>0</v>
      </c>
      <c r="S61" s="5">
        <f t="shared" si="27"/>
        <v>0</v>
      </c>
      <c r="T61" s="5">
        <f t="shared" si="27"/>
        <v>0</v>
      </c>
      <c r="U61" s="5">
        <f t="shared" si="27"/>
        <v>1</v>
      </c>
      <c r="V61" s="5">
        <f t="shared" si="27"/>
        <v>0</v>
      </c>
      <c r="W61" s="5">
        <f t="shared" si="27"/>
        <v>0</v>
      </c>
      <c r="X61" s="5">
        <f t="shared" si="27"/>
        <v>0</v>
      </c>
      <c r="Y61" s="5">
        <f t="shared" si="27"/>
        <v>0</v>
      </c>
      <c r="Z61" s="5">
        <f t="shared" si="27"/>
        <v>0</v>
      </c>
      <c r="AA61" s="5">
        <f t="shared" si="27"/>
        <v>0</v>
      </c>
      <c r="AB61" s="5">
        <f t="shared" si="27"/>
        <v>0</v>
      </c>
      <c r="AC61" s="5">
        <f t="shared" si="27"/>
        <v>0</v>
      </c>
      <c r="AD61" s="5">
        <f t="shared" si="27"/>
        <v>0</v>
      </c>
      <c r="AE61" s="5">
        <f t="shared" si="27"/>
        <v>0</v>
      </c>
      <c r="AF61" s="5">
        <f t="shared" si="27"/>
        <v>0</v>
      </c>
      <c r="AG61" s="5">
        <f t="shared" si="27"/>
        <v>2</v>
      </c>
      <c r="AH61" s="5">
        <f t="shared" si="27"/>
        <v>0</v>
      </c>
      <c r="AI61" s="5">
        <f t="shared" si="27"/>
        <v>0</v>
      </c>
      <c r="AJ61" s="5">
        <f t="shared" si="27"/>
        <v>0</v>
      </c>
      <c r="AK61" s="5">
        <f t="shared" si="27"/>
        <v>0</v>
      </c>
      <c r="AL61" s="5">
        <f t="shared" si="27"/>
        <v>0</v>
      </c>
      <c r="AM61" s="5">
        <f t="shared" si="27"/>
        <v>0</v>
      </c>
      <c r="AN61" s="5">
        <f t="shared" si="27"/>
        <v>0</v>
      </c>
      <c r="AO61" s="5">
        <f t="shared" si="27"/>
        <v>0</v>
      </c>
      <c r="AP61" s="5">
        <f t="shared" si="27"/>
        <v>0</v>
      </c>
      <c r="AQ61" s="5">
        <f t="shared" si="27"/>
        <v>0</v>
      </c>
      <c r="AR61" s="5">
        <f t="shared" si="27"/>
        <v>0</v>
      </c>
      <c r="AS61" s="5">
        <f t="shared" si="27"/>
        <v>3</v>
      </c>
      <c r="AT61" s="5">
        <f t="shared" si="27"/>
        <v>0</v>
      </c>
      <c r="AU61" s="5">
        <f t="shared" si="27"/>
        <v>0</v>
      </c>
      <c r="AV61" s="5">
        <f t="shared" si="27"/>
        <v>0</v>
      </c>
      <c r="AW61" s="5">
        <f t="shared" si="27"/>
        <v>0</v>
      </c>
      <c r="AX61" s="5">
        <f t="shared" si="27"/>
        <v>0</v>
      </c>
      <c r="AY61" s="5">
        <f t="shared" si="27"/>
        <v>0</v>
      </c>
      <c r="AZ61" s="5">
        <f t="shared" si="27"/>
        <v>0</v>
      </c>
      <c r="BA61" s="5">
        <f t="shared" si="27"/>
        <v>0</v>
      </c>
      <c r="BB61" s="5">
        <f t="shared" si="27"/>
        <v>0</v>
      </c>
      <c r="BC61" s="5">
        <f t="shared" si="27"/>
        <v>0</v>
      </c>
      <c r="BD61" s="5">
        <f t="shared" si="27"/>
        <v>0</v>
      </c>
      <c r="BE61" s="5">
        <f t="shared" si="27"/>
        <v>4</v>
      </c>
      <c r="BF61" s="5">
        <f t="shared" si="27"/>
        <v>0</v>
      </c>
      <c r="BG61" s="5">
        <f t="shared" si="27"/>
        <v>0</v>
      </c>
      <c r="BH61" s="5">
        <f t="shared" si="27"/>
        <v>0</v>
      </c>
      <c r="BI61" s="5">
        <f t="shared" si="27"/>
        <v>0</v>
      </c>
      <c r="BJ61" s="5">
        <f t="shared" si="27"/>
        <v>0</v>
      </c>
      <c r="BK61" s="5">
        <f t="shared" si="27"/>
        <v>0</v>
      </c>
      <c r="BL61" s="5">
        <f t="shared" si="27"/>
        <v>0</v>
      </c>
      <c r="BM61" s="5">
        <f t="shared" si="27"/>
        <v>0</v>
      </c>
      <c r="BN61" s="5">
        <f t="shared" si="27"/>
        <v>0</v>
      </c>
      <c r="BO61" s="5">
        <f t="shared" si="27"/>
        <v>0</v>
      </c>
      <c r="BP61" s="5">
        <f t="shared" si="27"/>
        <v>0</v>
      </c>
      <c r="BQ61" s="5">
        <f t="shared" si="27"/>
        <v>5</v>
      </c>
    </row>
    <row r="62" spans="1:69" outlineLevel="2">
      <c r="A62" s="34"/>
      <c r="B62" s="34"/>
      <c r="C62" s="64"/>
      <c r="D62" s="65"/>
      <c r="E62" s="21" t="s">
        <v>192</v>
      </c>
      <c r="F62" s="21"/>
      <c r="G62" s="21" t="s">
        <v>258</v>
      </c>
      <c r="H62" s="3" t="e">
        <f xml:space="preserve"> SUM( J62:BQ62 )</f>
        <v>#N/A</v>
      </c>
      <c r="I62" s="21"/>
      <c r="J62" s="3" t="str">
        <f t="shared" ref="J62:BQ62" si="28" xml:space="preserve">  INDEX( $J59:$BQ59, MATCH( J60, $J61:$BQ61, 0 ) )</f>
        <v>Month12</v>
      </c>
      <c r="K62" s="3" t="str">
        <f t="shared" si="28"/>
        <v>Month24</v>
      </c>
      <c r="L62" s="3" t="str">
        <f t="shared" si="28"/>
        <v>Month36</v>
      </c>
      <c r="M62" s="3" t="str">
        <f t="shared" si="28"/>
        <v>Month48</v>
      </c>
      <c r="N62" s="3" t="str">
        <f t="shared" si="28"/>
        <v>Month60</v>
      </c>
      <c r="O62" s="3" t="e">
        <f t="shared" si="28"/>
        <v>#N/A</v>
      </c>
      <c r="P62" s="3" t="e">
        <f t="shared" si="28"/>
        <v>#N/A</v>
      </c>
      <c r="Q62" s="3" t="e">
        <f t="shared" si="28"/>
        <v>#N/A</v>
      </c>
      <c r="R62" s="3" t="e">
        <f t="shared" si="28"/>
        <v>#N/A</v>
      </c>
      <c r="S62" s="3" t="e">
        <f t="shared" si="28"/>
        <v>#N/A</v>
      </c>
      <c r="T62" s="3" t="e">
        <f t="shared" si="28"/>
        <v>#N/A</v>
      </c>
      <c r="U62" s="3" t="e">
        <f t="shared" si="28"/>
        <v>#N/A</v>
      </c>
      <c r="V62" s="3" t="e">
        <f t="shared" si="28"/>
        <v>#N/A</v>
      </c>
      <c r="W62" s="3" t="e">
        <f t="shared" si="28"/>
        <v>#N/A</v>
      </c>
      <c r="X62" s="3" t="e">
        <f t="shared" si="28"/>
        <v>#N/A</v>
      </c>
      <c r="Y62" s="3" t="e">
        <f t="shared" si="28"/>
        <v>#N/A</v>
      </c>
      <c r="Z62" s="3" t="e">
        <f t="shared" si="28"/>
        <v>#N/A</v>
      </c>
      <c r="AA62" s="3" t="e">
        <f t="shared" si="28"/>
        <v>#N/A</v>
      </c>
      <c r="AB62" s="3" t="e">
        <f t="shared" si="28"/>
        <v>#N/A</v>
      </c>
      <c r="AC62" s="3" t="e">
        <f t="shared" si="28"/>
        <v>#N/A</v>
      </c>
      <c r="AD62" s="3" t="e">
        <f t="shared" si="28"/>
        <v>#N/A</v>
      </c>
      <c r="AE62" s="3" t="e">
        <f t="shared" si="28"/>
        <v>#N/A</v>
      </c>
      <c r="AF62" s="3" t="e">
        <f t="shared" si="28"/>
        <v>#N/A</v>
      </c>
      <c r="AG62" s="3" t="e">
        <f t="shared" si="28"/>
        <v>#N/A</v>
      </c>
      <c r="AH62" s="3" t="e">
        <f t="shared" si="28"/>
        <v>#N/A</v>
      </c>
      <c r="AI62" s="3" t="e">
        <f t="shared" si="28"/>
        <v>#N/A</v>
      </c>
      <c r="AJ62" s="3" t="e">
        <f t="shared" si="28"/>
        <v>#N/A</v>
      </c>
      <c r="AK62" s="3" t="e">
        <f t="shared" si="28"/>
        <v>#N/A</v>
      </c>
      <c r="AL62" s="3" t="e">
        <f t="shared" si="28"/>
        <v>#N/A</v>
      </c>
      <c r="AM62" s="3" t="e">
        <f t="shared" si="28"/>
        <v>#N/A</v>
      </c>
      <c r="AN62" s="3" t="e">
        <f t="shared" si="28"/>
        <v>#N/A</v>
      </c>
      <c r="AO62" s="3" t="e">
        <f t="shared" si="28"/>
        <v>#N/A</v>
      </c>
      <c r="AP62" s="3" t="e">
        <f t="shared" si="28"/>
        <v>#N/A</v>
      </c>
      <c r="AQ62" s="3" t="e">
        <f t="shared" si="28"/>
        <v>#N/A</v>
      </c>
      <c r="AR62" s="3" t="e">
        <f t="shared" si="28"/>
        <v>#N/A</v>
      </c>
      <c r="AS62" s="3" t="e">
        <f t="shared" si="28"/>
        <v>#N/A</v>
      </c>
      <c r="AT62" s="3" t="e">
        <f t="shared" si="28"/>
        <v>#N/A</v>
      </c>
      <c r="AU62" s="3" t="e">
        <f t="shared" si="28"/>
        <v>#N/A</v>
      </c>
      <c r="AV62" s="3" t="e">
        <f t="shared" si="28"/>
        <v>#N/A</v>
      </c>
      <c r="AW62" s="3" t="e">
        <f t="shared" si="28"/>
        <v>#N/A</v>
      </c>
      <c r="AX62" s="3" t="e">
        <f t="shared" si="28"/>
        <v>#N/A</v>
      </c>
      <c r="AY62" s="3" t="e">
        <f t="shared" si="28"/>
        <v>#N/A</v>
      </c>
      <c r="AZ62" s="3" t="e">
        <f t="shared" si="28"/>
        <v>#N/A</v>
      </c>
      <c r="BA62" s="3" t="e">
        <f t="shared" si="28"/>
        <v>#N/A</v>
      </c>
      <c r="BB62" s="3" t="e">
        <f t="shared" si="28"/>
        <v>#N/A</v>
      </c>
      <c r="BC62" s="3" t="e">
        <f t="shared" si="28"/>
        <v>#N/A</v>
      </c>
      <c r="BD62" s="3" t="e">
        <f t="shared" si="28"/>
        <v>#N/A</v>
      </c>
      <c r="BE62" s="3" t="e">
        <f t="shared" si="28"/>
        <v>#N/A</v>
      </c>
      <c r="BF62" s="3" t="e">
        <f t="shared" si="28"/>
        <v>#N/A</v>
      </c>
      <c r="BG62" s="3" t="e">
        <f t="shared" si="28"/>
        <v>#N/A</v>
      </c>
      <c r="BH62" s="3" t="e">
        <f t="shared" si="28"/>
        <v>#N/A</v>
      </c>
      <c r="BI62" s="3" t="e">
        <f t="shared" si="28"/>
        <v>#N/A</v>
      </c>
      <c r="BJ62" s="3" t="e">
        <f t="shared" si="28"/>
        <v>#N/A</v>
      </c>
      <c r="BK62" s="3" t="e">
        <f t="shared" si="28"/>
        <v>#N/A</v>
      </c>
      <c r="BL62" s="3" t="e">
        <f t="shared" si="28"/>
        <v>#N/A</v>
      </c>
      <c r="BM62" s="3" t="e">
        <f t="shared" si="28"/>
        <v>#N/A</v>
      </c>
      <c r="BN62" s="3" t="e">
        <f t="shared" si="28"/>
        <v>#N/A</v>
      </c>
      <c r="BO62" s="3" t="e">
        <f t="shared" si="28"/>
        <v>#N/A</v>
      </c>
      <c r="BP62" s="3" t="e">
        <f t="shared" si="28"/>
        <v>#N/A</v>
      </c>
      <c r="BQ62" s="3" t="e">
        <f t="shared" si="28"/>
        <v>#N/A</v>
      </c>
    </row>
    <row r="63" spans="1:69" outlineLevel="1"/>
    <row r="64" spans="1:69" outlineLevel="1"/>
    <row r="65" spans="1:69" outlineLevel="1">
      <c r="B65" s="25" t="s">
        <v>54</v>
      </c>
    </row>
    <row r="66" spans="1:69" outlineLevel="2">
      <c r="E66" s="5" t="str">
        <f t="shared" ref="E66:BQ66" si="29" xml:space="preserve">  E$28</f>
        <v>Period number</v>
      </c>
      <c r="F66" s="5">
        <f t="shared" si="29"/>
        <v>0</v>
      </c>
      <c r="G66" s="5" t="str">
        <f t="shared" si="29"/>
        <v>Counter</v>
      </c>
      <c r="H66" s="5">
        <f t="shared" si="29"/>
        <v>0</v>
      </c>
      <c r="I66" s="5">
        <f t="shared" si="29"/>
        <v>0</v>
      </c>
      <c r="J66" s="5">
        <f t="shared" si="29"/>
        <v>1</v>
      </c>
      <c r="K66" s="5">
        <f t="shared" si="29"/>
        <v>2</v>
      </c>
      <c r="L66" s="5">
        <f t="shared" si="29"/>
        <v>3</v>
      </c>
      <c r="M66" s="5">
        <f t="shared" si="29"/>
        <v>4</v>
      </c>
      <c r="N66" s="5">
        <f t="shared" si="29"/>
        <v>5</v>
      </c>
      <c r="O66" s="5">
        <f t="shared" si="29"/>
        <v>6</v>
      </c>
      <c r="P66" s="5">
        <f t="shared" si="29"/>
        <v>7</v>
      </c>
      <c r="Q66" s="5">
        <f t="shared" si="29"/>
        <v>8</v>
      </c>
      <c r="R66" s="5">
        <f t="shared" si="29"/>
        <v>9</v>
      </c>
      <c r="S66" s="5">
        <f t="shared" si="29"/>
        <v>10</v>
      </c>
      <c r="T66" s="5">
        <f t="shared" si="29"/>
        <v>11</v>
      </c>
      <c r="U66" s="5">
        <f t="shared" si="29"/>
        <v>12</v>
      </c>
      <c r="V66" s="5">
        <f t="shared" si="29"/>
        <v>13</v>
      </c>
      <c r="W66" s="5">
        <f t="shared" si="29"/>
        <v>14</v>
      </c>
      <c r="X66" s="5">
        <f t="shared" si="29"/>
        <v>15</v>
      </c>
      <c r="Y66" s="5">
        <f t="shared" si="29"/>
        <v>16</v>
      </c>
      <c r="Z66" s="5">
        <f t="shared" si="29"/>
        <v>17</v>
      </c>
      <c r="AA66" s="5">
        <f t="shared" si="29"/>
        <v>18</v>
      </c>
      <c r="AB66" s="5">
        <f t="shared" si="29"/>
        <v>19</v>
      </c>
      <c r="AC66" s="5">
        <f t="shared" si="29"/>
        <v>20</v>
      </c>
      <c r="AD66" s="5">
        <f t="shared" si="29"/>
        <v>21</v>
      </c>
      <c r="AE66" s="5">
        <f t="shared" si="29"/>
        <v>22</v>
      </c>
      <c r="AF66" s="5">
        <f t="shared" si="29"/>
        <v>23</v>
      </c>
      <c r="AG66" s="5">
        <f t="shared" si="29"/>
        <v>24</v>
      </c>
      <c r="AH66" s="5">
        <f t="shared" si="29"/>
        <v>25</v>
      </c>
      <c r="AI66" s="5">
        <f t="shared" si="29"/>
        <v>26</v>
      </c>
      <c r="AJ66" s="5">
        <f t="shared" si="29"/>
        <v>27</v>
      </c>
      <c r="AK66" s="5">
        <f t="shared" si="29"/>
        <v>28</v>
      </c>
      <c r="AL66" s="5">
        <f t="shared" si="29"/>
        <v>29</v>
      </c>
      <c r="AM66" s="5">
        <f t="shared" si="29"/>
        <v>30</v>
      </c>
      <c r="AN66" s="5">
        <f t="shared" si="29"/>
        <v>31</v>
      </c>
      <c r="AO66" s="5">
        <f t="shared" si="29"/>
        <v>32</v>
      </c>
      <c r="AP66" s="5">
        <f t="shared" si="29"/>
        <v>33</v>
      </c>
      <c r="AQ66" s="5">
        <f t="shared" si="29"/>
        <v>34</v>
      </c>
      <c r="AR66" s="5">
        <f t="shared" si="29"/>
        <v>35</v>
      </c>
      <c r="AS66" s="5">
        <f t="shared" si="29"/>
        <v>36</v>
      </c>
      <c r="AT66" s="5">
        <f t="shared" si="29"/>
        <v>37</v>
      </c>
      <c r="AU66" s="5">
        <f t="shared" si="29"/>
        <v>38</v>
      </c>
      <c r="AV66" s="5">
        <f t="shared" si="29"/>
        <v>39</v>
      </c>
      <c r="AW66" s="5">
        <f t="shared" si="29"/>
        <v>40</v>
      </c>
      <c r="AX66" s="5">
        <f t="shared" si="29"/>
        <v>41</v>
      </c>
      <c r="AY66" s="5">
        <f t="shared" si="29"/>
        <v>42</v>
      </c>
      <c r="AZ66" s="5">
        <f t="shared" si="29"/>
        <v>43</v>
      </c>
      <c r="BA66" s="5">
        <f t="shared" si="29"/>
        <v>44</v>
      </c>
      <c r="BB66" s="5">
        <f t="shared" si="29"/>
        <v>45</v>
      </c>
      <c r="BC66" s="5">
        <f t="shared" si="29"/>
        <v>46</v>
      </c>
      <c r="BD66" s="5">
        <f t="shared" si="29"/>
        <v>47</v>
      </c>
      <c r="BE66" s="5">
        <f t="shared" si="29"/>
        <v>48</v>
      </c>
      <c r="BF66" s="5">
        <f t="shared" si="29"/>
        <v>49</v>
      </c>
      <c r="BG66" s="5">
        <f t="shared" si="29"/>
        <v>50</v>
      </c>
      <c r="BH66" s="5">
        <f t="shared" si="29"/>
        <v>51</v>
      </c>
      <c r="BI66" s="5">
        <f t="shared" si="29"/>
        <v>52</v>
      </c>
      <c r="BJ66" s="5">
        <f t="shared" si="29"/>
        <v>53</v>
      </c>
      <c r="BK66" s="5">
        <f t="shared" si="29"/>
        <v>54</v>
      </c>
      <c r="BL66" s="5">
        <f t="shared" si="29"/>
        <v>55</v>
      </c>
      <c r="BM66" s="5">
        <f t="shared" si="29"/>
        <v>56</v>
      </c>
      <c r="BN66" s="5">
        <f t="shared" si="29"/>
        <v>57</v>
      </c>
      <c r="BO66" s="5">
        <f t="shared" si="29"/>
        <v>58</v>
      </c>
      <c r="BP66" s="5">
        <f t="shared" si="29"/>
        <v>59</v>
      </c>
      <c r="BQ66" s="5">
        <f t="shared" si="29"/>
        <v>60</v>
      </c>
    </row>
    <row r="67" spans="1:69" outlineLevel="2">
      <c r="E67" s="5" t="str">
        <f t="shared" ref="E67:BQ67" si="30" xml:space="preserve">  E$321</f>
        <v>Month to Year (financial year) : period end flag</v>
      </c>
      <c r="F67" s="5">
        <f t="shared" si="30"/>
        <v>0</v>
      </c>
      <c r="G67" s="5" t="str">
        <f t="shared" si="30"/>
        <v>counter</v>
      </c>
      <c r="H67" s="5">
        <f t="shared" si="30"/>
        <v>0</v>
      </c>
      <c r="I67" s="5">
        <f t="shared" si="30"/>
        <v>0</v>
      </c>
      <c r="J67" s="5">
        <f t="shared" si="30"/>
        <v>0</v>
      </c>
      <c r="K67" s="5">
        <f t="shared" si="30"/>
        <v>0</v>
      </c>
      <c r="L67" s="5">
        <f t="shared" si="30"/>
        <v>0</v>
      </c>
      <c r="M67" s="5">
        <f t="shared" si="30"/>
        <v>0</v>
      </c>
      <c r="N67" s="5">
        <f t="shared" si="30"/>
        <v>0</v>
      </c>
      <c r="O67" s="5">
        <f t="shared" si="30"/>
        <v>0</v>
      </c>
      <c r="P67" s="5">
        <f t="shared" si="30"/>
        <v>0</v>
      </c>
      <c r="Q67" s="5">
        <f t="shared" si="30"/>
        <v>0</v>
      </c>
      <c r="R67" s="5">
        <f t="shared" si="30"/>
        <v>0</v>
      </c>
      <c r="S67" s="5">
        <f t="shared" si="30"/>
        <v>0</v>
      </c>
      <c r="T67" s="5">
        <f t="shared" si="30"/>
        <v>0</v>
      </c>
      <c r="U67" s="5">
        <f t="shared" si="30"/>
        <v>1</v>
      </c>
      <c r="V67" s="5">
        <f t="shared" si="30"/>
        <v>0</v>
      </c>
      <c r="W67" s="5">
        <f t="shared" si="30"/>
        <v>0</v>
      </c>
      <c r="X67" s="5">
        <f t="shared" si="30"/>
        <v>0</v>
      </c>
      <c r="Y67" s="5">
        <f t="shared" si="30"/>
        <v>0</v>
      </c>
      <c r="Z67" s="5">
        <f t="shared" si="30"/>
        <v>0</v>
      </c>
      <c r="AA67" s="5">
        <f t="shared" si="30"/>
        <v>0</v>
      </c>
      <c r="AB67" s="5">
        <f t="shared" si="30"/>
        <v>0</v>
      </c>
      <c r="AC67" s="5">
        <f t="shared" si="30"/>
        <v>0</v>
      </c>
      <c r="AD67" s="5">
        <f t="shared" si="30"/>
        <v>0</v>
      </c>
      <c r="AE67" s="5">
        <f t="shared" si="30"/>
        <v>0</v>
      </c>
      <c r="AF67" s="5">
        <f t="shared" si="30"/>
        <v>0</v>
      </c>
      <c r="AG67" s="5">
        <f t="shared" si="30"/>
        <v>2</v>
      </c>
      <c r="AH67" s="5">
        <f t="shared" si="30"/>
        <v>0</v>
      </c>
      <c r="AI67" s="5">
        <f t="shared" si="30"/>
        <v>0</v>
      </c>
      <c r="AJ67" s="5">
        <f t="shared" si="30"/>
        <v>0</v>
      </c>
      <c r="AK67" s="5">
        <f t="shared" si="30"/>
        <v>0</v>
      </c>
      <c r="AL67" s="5">
        <f t="shared" si="30"/>
        <v>0</v>
      </c>
      <c r="AM67" s="5">
        <f t="shared" si="30"/>
        <v>0</v>
      </c>
      <c r="AN67" s="5">
        <f t="shared" si="30"/>
        <v>0</v>
      </c>
      <c r="AO67" s="5">
        <f t="shared" si="30"/>
        <v>0</v>
      </c>
      <c r="AP67" s="5">
        <f t="shared" si="30"/>
        <v>0</v>
      </c>
      <c r="AQ67" s="5">
        <f t="shared" si="30"/>
        <v>0</v>
      </c>
      <c r="AR67" s="5">
        <f t="shared" si="30"/>
        <v>0</v>
      </c>
      <c r="AS67" s="5">
        <f t="shared" si="30"/>
        <v>3</v>
      </c>
      <c r="AT67" s="5">
        <f t="shared" si="30"/>
        <v>0</v>
      </c>
      <c r="AU67" s="5">
        <f t="shared" si="30"/>
        <v>0</v>
      </c>
      <c r="AV67" s="5">
        <f t="shared" si="30"/>
        <v>0</v>
      </c>
      <c r="AW67" s="5">
        <f t="shared" si="30"/>
        <v>0</v>
      </c>
      <c r="AX67" s="5">
        <f t="shared" si="30"/>
        <v>0</v>
      </c>
      <c r="AY67" s="5">
        <f t="shared" si="30"/>
        <v>0</v>
      </c>
      <c r="AZ67" s="5">
        <f t="shared" si="30"/>
        <v>0</v>
      </c>
      <c r="BA67" s="5">
        <f t="shared" si="30"/>
        <v>0</v>
      </c>
      <c r="BB67" s="5">
        <f t="shared" si="30"/>
        <v>0</v>
      </c>
      <c r="BC67" s="5">
        <f t="shared" si="30"/>
        <v>0</v>
      </c>
      <c r="BD67" s="5">
        <f t="shared" si="30"/>
        <v>0</v>
      </c>
      <c r="BE67" s="5">
        <f t="shared" si="30"/>
        <v>4</v>
      </c>
      <c r="BF67" s="5">
        <f t="shared" si="30"/>
        <v>0</v>
      </c>
      <c r="BG67" s="5">
        <f t="shared" si="30"/>
        <v>0</v>
      </c>
      <c r="BH67" s="5">
        <f t="shared" si="30"/>
        <v>0</v>
      </c>
      <c r="BI67" s="5">
        <f t="shared" si="30"/>
        <v>0</v>
      </c>
      <c r="BJ67" s="5">
        <f t="shared" si="30"/>
        <v>0</v>
      </c>
      <c r="BK67" s="5">
        <f t="shared" si="30"/>
        <v>0</v>
      </c>
      <c r="BL67" s="5">
        <f t="shared" si="30"/>
        <v>0</v>
      </c>
      <c r="BM67" s="5">
        <f t="shared" si="30"/>
        <v>0</v>
      </c>
      <c r="BN67" s="5">
        <f t="shared" si="30"/>
        <v>0</v>
      </c>
      <c r="BO67" s="5">
        <f t="shared" si="30"/>
        <v>0</v>
      </c>
      <c r="BP67" s="5">
        <f t="shared" si="30"/>
        <v>0</v>
      </c>
      <c r="BQ67" s="5">
        <f t="shared" si="30"/>
        <v>5</v>
      </c>
    </row>
    <row r="68" spans="1:69" outlineLevel="2">
      <c r="A68" s="34"/>
      <c r="B68" s="34"/>
      <c r="C68" s="64"/>
      <c r="D68" s="65"/>
      <c r="E68" s="21" t="s">
        <v>54</v>
      </c>
      <c r="F68" s="21"/>
      <c r="G68" s="21" t="s">
        <v>286</v>
      </c>
      <c r="H68" s="21"/>
      <c r="I68" s="21"/>
      <c r="J68" s="14">
        <f t="shared" ref="J68:BQ68" si="31" xml:space="preserve">  INDEX( $J66:$BQ66, MATCH( J66, $J67:$BQ67, 0 ) )</f>
        <v>12</v>
      </c>
      <c r="K68" s="14">
        <f t="shared" si="31"/>
        <v>24</v>
      </c>
      <c r="L68" s="14">
        <f t="shared" si="31"/>
        <v>36</v>
      </c>
      <c r="M68" s="14">
        <f t="shared" si="31"/>
        <v>48</v>
      </c>
      <c r="N68" s="14">
        <f t="shared" si="31"/>
        <v>60</v>
      </c>
      <c r="O68" s="14" t="e">
        <f t="shared" si="31"/>
        <v>#N/A</v>
      </c>
      <c r="P68" s="14" t="e">
        <f t="shared" si="31"/>
        <v>#N/A</v>
      </c>
      <c r="Q68" s="14" t="e">
        <f t="shared" si="31"/>
        <v>#N/A</v>
      </c>
      <c r="R68" s="14" t="e">
        <f t="shared" si="31"/>
        <v>#N/A</v>
      </c>
      <c r="S68" s="14" t="e">
        <f t="shared" si="31"/>
        <v>#N/A</v>
      </c>
      <c r="T68" s="14" t="e">
        <f t="shared" si="31"/>
        <v>#N/A</v>
      </c>
      <c r="U68" s="14" t="e">
        <f t="shared" si="31"/>
        <v>#N/A</v>
      </c>
      <c r="V68" s="14" t="e">
        <f t="shared" si="31"/>
        <v>#N/A</v>
      </c>
      <c r="W68" s="14" t="e">
        <f t="shared" si="31"/>
        <v>#N/A</v>
      </c>
      <c r="X68" s="14" t="e">
        <f t="shared" si="31"/>
        <v>#N/A</v>
      </c>
      <c r="Y68" s="14" t="e">
        <f t="shared" si="31"/>
        <v>#N/A</v>
      </c>
      <c r="Z68" s="14" t="e">
        <f t="shared" si="31"/>
        <v>#N/A</v>
      </c>
      <c r="AA68" s="14" t="e">
        <f t="shared" si="31"/>
        <v>#N/A</v>
      </c>
      <c r="AB68" s="14" t="e">
        <f t="shared" si="31"/>
        <v>#N/A</v>
      </c>
      <c r="AC68" s="14" t="e">
        <f t="shared" si="31"/>
        <v>#N/A</v>
      </c>
      <c r="AD68" s="14" t="e">
        <f t="shared" si="31"/>
        <v>#N/A</v>
      </c>
      <c r="AE68" s="14" t="e">
        <f t="shared" si="31"/>
        <v>#N/A</v>
      </c>
      <c r="AF68" s="14" t="e">
        <f t="shared" si="31"/>
        <v>#N/A</v>
      </c>
      <c r="AG68" s="14" t="e">
        <f t="shared" si="31"/>
        <v>#N/A</v>
      </c>
      <c r="AH68" s="14" t="e">
        <f t="shared" si="31"/>
        <v>#N/A</v>
      </c>
      <c r="AI68" s="14" t="e">
        <f t="shared" si="31"/>
        <v>#N/A</v>
      </c>
      <c r="AJ68" s="14" t="e">
        <f t="shared" si="31"/>
        <v>#N/A</v>
      </c>
      <c r="AK68" s="14" t="e">
        <f t="shared" si="31"/>
        <v>#N/A</v>
      </c>
      <c r="AL68" s="14" t="e">
        <f t="shared" si="31"/>
        <v>#N/A</v>
      </c>
      <c r="AM68" s="14" t="e">
        <f t="shared" si="31"/>
        <v>#N/A</v>
      </c>
      <c r="AN68" s="14" t="e">
        <f t="shared" si="31"/>
        <v>#N/A</v>
      </c>
      <c r="AO68" s="14" t="e">
        <f t="shared" si="31"/>
        <v>#N/A</v>
      </c>
      <c r="AP68" s="14" t="e">
        <f t="shared" si="31"/>
        <v>#N/A</v>
      </c>
      <c r="AQ68" s="14" t="e">
        <f t="shared" si="31"/>
        <v>#N/A</v>
      </c>
      <c r="AR68" s="14" t="e">
        <f t="shared" si="31"/>
        <v>#N/A</v>
      </c>
      <c r="AS68" s="14" t="e">
        <f t="shared" si="31"/>
        <v>#N/A</v>
      </c>
      <c r="AT68" s="14" t="e">
        <f t="shared" si="31"/>
        <v>#N/A</v>
      </c>
      <c r="AU68" s="14" t="e">
        <f t="shared" si="31"/>
        <v>#N/A</v>
      </c>
      <c r="AV68" s="14" t="e">
        <f t="shared" si="31"/>
        <v>#N/A</v>
      </c>
      <c r="AW68" s="14" t="e">
        <f t="shared" si="31"/>
        <v>#N/A</v>
      </c>
      <c r="AX68" s="14" t="e">
        <f t="shared" si="31"/>
        <v>#N/A</v>
      </c>
      <c r="AY68" s="14" t="e">
        <f t="shared" si="31"/>
        <v>#N/A</v>
      </c>
      <c r="AZ68" s="14" t="e">
        <f t="shared" si="31"/>
        <v>#N/A</v>
      </c>
      <c r="BA68" s="14" t="e">
        <f t="shared" si="31"/>
        <v>#N/A</v>
      </c>
      <c r="BB68" s="14" t="e">
        <f t="shared" si="31"/>
        <v>#N/A</v>
      </c>
      <c r="BC68" s="14" t="e">
        <f t="shared" si="31"/>
        <v>#N/A</v>
      </c>
      <c r="BD68" s="14" t="e">
        <f t="shared" si="31"/>
        <v>#N/A</v>
      </c>
      <c r="BE68" s="14" t="e">
        <f t="shared" si="31"/>
        <v>#N/A</v>
      </c>
      <c r="BF68" s="14" t="e">
        <f t="shared" si="31"/>
        <v>#N/A</v>
      </c>
      <c r="BG68" s="14" t="e">
        <f t="shared" si="31"/>
        <v>#N/A</v>
      </c>
      <c r="BH68" s="14" t="e">
        <f t="shared" si="31"/>
        <v>#N/A</v>
      </c>
      <c r="BI68" s="14" t="e">
        <f t="shared" si="31"/>
        <v>#N/A</v>
      </c>
      <c r="BJ68" s="14" t="e">
        <f t="shared" si="31"/>
        <v>#N/A</v>
      </c>
      <c r="BK68" s="14" t="e">
        <f t="shared" si="31"/>
        <v>#N/A</v>
      </c>
      <c r="BL68" s="14" t="e">
        <f t="shared" si="31"/>
        <v>#N/A</v>
      </c>
      <c r="BM68" s="14" t="e">
        <f t="shared" si="31"/>
        <v>#N/A</v>
      </c>
      <c r="BN68" s="14" t="e">
        <f t="shared" si="31"/>
        <v>#N/A</v>
      </c>
      <c r="BO68" s="14" t="e">
        <f t="shared" si="31"/>
        <v>#N/A</v>
      </c>
      <c r="BP68" s="14" t="e">
        <f t="shared" si="31"/>
        <v>#N/A</v>
      </c>
      <c r="BQ68" s="14" t="e">
        <f t="shared" si="31"/>
        <v>#N/A</v>
      </c>
    </row>
    <row r="69" spans="1:69" outlineLevel="1"/>
    <row r="70" spans="1:69" outlineLevel="1"/>
    <row r="71" spans="1:69" outlineLevel="1">
      <c r="B71" s="25" t="s">
        <v>193</v>
      </c>
    </row>
    <row r="72" spans="1:69" outlineLevel="2">
      <c r="E72" s="8" t="str">
        <f t="shared" ref="E72:BQ72" si="32" xml:space="preserve">  E$19</f>
        <v>Model period end</v>
      </c>
      <c r="F72" s="8">
        <f t="shared" si="32"/>
        <v>0</v>
      </c>
      <c r="G72" s="8" t="str">
        <f t="shared" si="32"/>
        <v>date</v>
      </c>
      <c r="H72" s="8">
        <f t="shared" si="32"/>
        <v>0</v>
      </c>
      <c r="I72" s="8">
        <f t="shared" si="32"/>
        <v>0</v>
      </c>
      <c r="J72" s="8">
        <f t="shared" si="32"/>
        <v>45077</v>
      </c>
      <c r="K72" s="8">
        <f t="shared" si="32"/>
        <v>45107</v>
      </c>
      <c r="L72" s="8">
        <f t="shared" si="32"/>
        <v>45138</v>
      </c>
      <c r="M72" s="8">
        <f t="shared" si="32"/>
        <v>45169</v>
      </c>
      <c r="N72" s="8">
        <f t="shared" si="32"/>
        <v>45199</v>
      </c>
      <c r="O72" s="8">
        <f t="shared" si="32"/>
        <v>45230</v>
      </c>
      <c r="P72" s="8">
        <f t="shared" si="32"/>
        <v>45260</v>
      </c>
      <c r="Q72" s="8">
        <f t="shared" si="32"/>
        <v>45291</v>
      </c>
      <c r="R72" s="8">
        <f t="shared" si="32"/>
        <v>45322</v>
      </c>
      <c r="S72" s="8">
        <f t="shared" si="32"/>
        <v>45351</v>
      </c>
      <c r="T72" s="8">
        <f t="shared" si="32"/>
        <v>45382</v>
      </c>
      <c r="U72" s="8">
        <f t="shared" si="32"/>
        <v>45412</v>
      </c>
      <c r="V72" s="8">
        <f t="shared" si="32"/>
        <v>45443</v>
      </c>
      <c r="W72" s="8">
        <f t="shared" si="32"/>
        <v>45473</v>
      </c>
      <c r="X72" s="8">
        <f t="shared" si="32"/>
        <v>45504</v>
      </c>
      <c r="Y72" s="8">
        <f t="shared" si="32"/>
        <v>45535</v>
      </c>
      <c r="Z72" s="8">
        <f t="shared" si="32"/>
        <v>45565</v>
      </c>
      <c r="AA72" s="8">
        <f t="shared" si="32"/>
        <v>45596</v>
      </c>
      <c r="AB72" s="8">
        <f t="shared" si="32"/>
        <v>45626</v>
      </c>
      <c r="AC72" s="8">
        <f t="shared" si="32"/>
        <v>45657</v>
      </c>
      <c r="AD72" s="8">
        <f t="shared" si="32"/>
        <v>45688</v>
      </c>
      <c r="AE72" s="8">
        <f t="shared" si="32"/>
        <v>45716</v>
      </c>
      <c r="AF72" s="8">
        <f t="shared" si="32"/>
        <v>45747</v>
      </c>
      <c r="AG72" s="8">
        <f t="shared" si="32"/>
        <v>45777</v>
      </c>
      <c r="AH72" s="8">
        <f t="shared" si="32"/>
        <v>45808</v>
      </c>
      <c r="AI72" s="8">
        <f t="shared" si="32"/>
        <v>45838</v>
      </c>
      <c r="AJ72" s="8">
        <f t="shared" si="32"/>
        <v>45869</v>
      </c>
      <c r="AK72" s="8">
        <f t="shared" si="32"/>
        <v>45900</v>
      </c>
      <c r="AL72" s="8">
        <f t="shared" si="32"/>
        <v>45930</v>
      </c>
      <c r="AM72" s="8">
        <f t="shared" si="32"/>
        <v>45961</v>
      </c>
      <c r="AN72" s="8">
        <f t="shared" si="32"/>
        <v>45991</v>
      </c>
      <c r="AO72" s="8">
        <f t="shared" si="32"/>
        <v>46022</v>
      </c>
      <c r="AP72" s="8">
        <f t="shared" si="32"/>
        <v>46053</v>
      </c>
      <c r="AQ72" s="8">
        <f t="shared" si="32"/>
        <v>46081</v>
      </c>
      <c r="AR72" s="8">
        <f t="shared" si="32"/>
        <v>46112</v>
      </c>
      <c r="AS72" s="8">
        <f t="shared" si="32"/>
        <v>46142</v>
      </c>
      <c r="AT72" s="8">
        <f t="shared" si="32"/>
        <v>46173</v>
      </c>
      <c r="AU72" s="8">
        <f t="shared" si="32"/>
        <v>46203</v>
      </c>
      <c r="AV72" s="8">
        <f t="shared" si="32"/>
        <v>46234</v>
      </c>
      <c r="AW72" s="8">
        <f t="shared" si="32"/>
        <v>46265</v>
      </c>
      <c r="AX72" s="8">
        <f t="shared" si="32"/>
        <v>46295</v>
      </c>
      <c r="AY72" s="8">
        <f t="shared" si="32"/>
        <v>46326</v>
      </c>
      <c r="AZ72" s="8">
        <f t="shared" si="32"/>
        <v>46356</v>
      </c>
      <c r="BA72" s="8">
        <f t="shared" si="32"/>
        <v>46387</v>
      </c>
      <c r="BB72" s="8">
        <f t="shared" si="32"/>
        <v>46418</v>
      </c>
      <c r="BC72" s="8">
        <f t="shared" si="32"/>
        <v>46446</v>
      </c>
      <c r="BD72" s="8">
        <f t="shared" si="32"/>
        <v>46477</v>
      </c>
      <c r="BE72" s="8">
        <f t="shared" si="32"/>
        <v>46507</v>
      </c>
      <c r="BF72" s="8">
        <f t="shared" si="32"/>
        <v>46538</v>
      </c>
      <c r="BG72" s="8">
        <f t="shared" si="32"/>
        <v>46568</v>
      </c>
      <c r="BH72" s="8">
        <f t="shared" si="32"/>
        <v>46599</v>
      </c>
      <c r="BI72" s="8">
        <f t="shared" si="32"/>
        <v>46630</v>
      </c>
      <c r="BJ72" s="8">
        <f t="shared" si="32"/>
        <v>46660</v>
      </c>
      <c r="BK72" s="8">
        <f t="shared" si="32"/>
        <v>46691</v>
      </c>
      <c r="BL72" s="8">
        <f t="shared" si="32"/>
        <v>46721</v>
      </c>
      <c r="BM72" s="8">
        <f t="shared" si="32"/>
        <v>46752</v>
      </c>
      <c r="BN72" s="8">
        <f t="shared" si="32"/>
        <v>46783</v>
      </c>
      <c r="BO72" s="8">
        <f t="shared" si="32"/>
        <v>46812</v>
      </c>
      <c r="BP72" s="8">
        <f t="shared" si="32"/>
        <v>46843</v>
      </c>
      <c r="BQ72" s="8">
        <f t="shared" si="32"/>
        <v>46873</v>
      </c>
    </row>
    <row r="73" spans="1:69" outlineLevel="2">
      <c r="E73" s="5" t="str">
        <f t="shared" ref="E73:BQ73" si="33" xml:space="preserve">  E$28</f>
        <v>Period number</v>
      </c>
      <c r="F73" s="5">
        <f t="shared" si="33"/>
        <v>0</v>
      </c>
      <c r="G73" s="5" t="str">
        <f t="shared" si="33"/>
        <v>Counter</v>
      </c>
      <c r="H73" s="5">
        <f t="shared" si="33"/>
        <v>0</v>
      </c>
      <c r="I73" s="5">
        <f t="shared" si="33"/>
        <v>0</v>
      </c>
      <c r="J73" s="5">
        <f t="shared" si="33"/>
        <v>1</v>
      </c>
      <c r="K73" s="5">
        <f t="shared" si="33"/>
        <v>2</v>
      </c>
      <c r="L73" s="5">
        <f t="shared" si="33"/>
        <v>3</v>
      </c>
      <c r="M73" s="5">
        <f t="shared" si="33"/>
        <v>4</v>
      </c>
      <c r="N73" s="5">
        <f t="shared" si="33"/>
        <v>5</v>
      </c>
      <c r="O73" s="5">
        <f t="shared" si="33"/>
        <v>6</v>
      </c>
      <c r="P73" s="5">
        <f t="shared" si="33"/>
        <v>7</v>
      </c>
      <c r="Q73" s="5">
        <f t="shared" si="33"/>
        <v>8</v>
      </c>
      <c r="R73" s="5">
        <f t="shared" si="33"/>
        <v>9</v>
      </c>
      <c r="S73" s="5">
        <f t="shared" si="33"/>
        <v>10</v>
      </c>
      <c r="T73" s="5">
        <f t="shared" si="33"/>
        <v>11</v>
      </c>
      <c r="U73" s="5">
        <f t="shared" si="33"/>
        <v>12</v>
      </c>
      <c r="V73" s="5">
        <f t="shared" si="33"/>
        <v>13</v>
      </c>
      <c r="W73" s="5">
        <f t="shared" si="33"/>
        <v>14</v>
      </c>
      <c r="X73" s="5">
        <f t="shared" si="33"/>
        <v>15</v>
      </c>
      <c r="Y73" s="5">
        <f t="shared" si="33"/>
        <v>16</v>
      </c>
      <c r="Z73" s="5">
        <f t="shared" si="33"/>
        <v>17</v>
      </c>
      <c r="AA73" s="5">
        <f t="shared" si="33"/>
        <v>18</v>
      </c>
      <c r="AB73" s="5">
        <f t="shared" si="33"/>
        <v>19</v>
      </c>
      <c r="AC73" s="5">
        <f t="shared" si="33"/>
        <v>20</v>
      </c>
      <c r="AD73" s="5">
        <f t="shared" si="33"/>
        <v>21</v>
      </c>
      <c r="AE73" s="5">
        <f t="shared" si="33"/>
        <v>22</v>
      </c>
      <c r="AF73" s="5">
        <f t="shared" si="33"/>
        <v>23</v>
      </c>
      <c r="AG73" s="5">
        <f t="shared" si="33"/>
        <v>24</v>
      </c>
      <c r="AH73" s="5">
        <f t="shared" si="33"/>
        <v>25</v>
      </c>
      <c r="AI73" s="5">
        <f t="shared" si="33"/>
        <v>26</v>
      </c>
      <c r="AJ73" s="5">
        <f t="shared" si="33"/>
        <v>27</v>
      </c>
      <c r="AK73" s="5">
        <f t="shared" si="33"/>
        <v>28</v>
      </c>
      <c r="AL73" s="5">
        <f t="shared" si="33"/>
        <v>29</v>
      </c>
      <c r="AM73" s="5">
        <f t="shared" si="33"/>
        <v>30</v>
      </c>
      <c r="AN73" s="5">
        <f t="shared" si="33"/>
        <v>31</v>
      </c>
      <c r="AO73" s="5">
        <f t="shared" si="33"/>
        <v>32</v>
      </c>
      <c r="AP73" s="5">
        <f t="shared" si="33"/>
        <v>33</v>
      </c>
      <c r="AQ73" s="5">
        <f t="shared" si="33"/>
        <v>34</v>
      </c>
      <c r="AR73" s="5">
        <f t="shared" si="33"/>
        <v>35</v>
      </c>
      <c r="AS73" s="5">
        <f t="shared" si="33"/>
        <v>36</v>
      </c>
      <c r="AT73" s="5">
        <f t="shared" si="33"/>
        <v>37</v>
      </c>
      <c r="AU73" s="5">
        <f t="shared" si="33"/>
        <v>38</v>
      </c>
      <c r="AV73" s="5">
        <f t="shared" si="33"/>
        <v>39</v>
      </c>
      <c r="AW73" s="5">
        <f t="shared" si="33"/>
        <v>40</v>
      </c>
      <c r="AX73" s="5">
        <f t="shared" si="33"/>
        <v>41</v>
      </c>
      <c r="AY73" s="5">
        <f t="shared" si="33"/>
        <v>42</v>
      </c>
      <c r="AZ73" s="5">
        <f t="shared" si="33"/>
        <v>43</v>
      </c>
      <c r="BA73" s="5">
        <f t="shared" si="33"/>
        <v>44</v>
      </c>
      <c r="BB73" s="5">
        <f t="shared" si="33"/>
        <v>45</v>
      </c>
      <c r="BC73" s="5">
        <f t="shared" si="33"/>
        <v>46</v>
      </c>
      <c r="BD73" s="5">
        <f t="shared" si="33"/>
        <v>47</v>
      </c>
      <c r="BE73" s="5">
        <f t="shared" si="33"/>
        <v>48</v>
      </c>
      <c r="BF73" s="5">
        <f t="shared" si="33"/>
        <v>49</v>
      </c>
      <c r="BG73" s="5">
        <f t="shared" si="33"/>
        <v>50</v>
      </c>
      <c r="BH73" s="5">
        <f t="shared" si="33"/>
        <v>51</v>
      </c>
      <c r="BI73" s="5">
        <f t="shared" si="33"/>
        <v>52</v>
      </c>
      <c r="BJ73" s="5">
        <f t="shared" si="33"/>
        <v>53</v>
      </c>
      <c r="BK73" s="5">
        <f t="shared" si="33"/>
        <v>54</v>
      </c>
      <c r="BL73" s="5">
        <f t="shared" si="33"/>
        <v>55</v>
      </c>
      <c r="BM73" s="5">
        <f t="shared" si="33"/>
        <v>56</v>
      </c>
      <c r="BN73" s="5">
        <f t="shared" si="33"/>
        <v>57</v>
      </c>
      <c r="BO73" s="5">
        <f t="shared" si="33"/>
        <v>58</v>
      </c>
      <c r="BP73" s="5">
        <f t="shared" si="33"/>
        <v>59</v>
      </c>
      <c r="BQ73" s="5">
        <f t="shared" si="33"/>
        <v>60</v>
      </c>
    </row>
    <row r="74" spans="1:69" outlineLevel="2">
      <c r="E74" s="5" t="str">
        <f t="shared" ref="E74:BQ74" si="34" xml:space="preserve">  E$337</f>
        <v>Month to Quarter : period end flag</v>
      </c>
      <c r="F74" s="5">
        <f t="shared" si="34"/>
        <v>0</v>
      </c>
      <c r="G74" s="5" t="str">
        <f t="shared" si="34"/>
        <v>counter</v>
      </c>
      <c r="H74" s="5">
        <f t="shared" si="34"/>
        <v>0</v>
      </c>
      <c r="I74" s="5">
        <f t="shared" si="34"/>
        <v>0</v>
      </c>
      <c r="J74" s="5">
        <f t="shared" si="34"/>
        <v>0</v>
      </c>
      <c r="K74" s="5">
        <f t="shared" si="34"/>
        <v>0</v>
      </c>
      <c r="L74" s="5">
        <f t="shared" si="34"/>
        <v>1</v>
      </c>
      <c r="M74" s="5">
        <f t="shared" si="34"/>
        <v>0</v>
      </c>
      <c r="N74" s="5">
        <f t="shared" si="34"/>
        <v>0</v>
      </c>
      <c r="O74" s="5">
        <f t="shared" si="34"/>
        <v>2</v>
      </c>
      <c r="P74" s="5">
        <f t="shared" si="34"/>
        <v>0</v>
      </c>
      <c r="Q74" s="5">
        <f t="shared" si="34"/>
        <v>0</v>
      </c>
      <c r="R74" s="5">
        <f t="shared" si="34"/>
        <v>3</v>
      </c>
      <c r="S74" s="5">
        <f t="shared" si="34"/>
        <v>0</v>
      </c>
      <c r="T74" s="5">
        <f t="shared" si="34"/>
        <v>0</v>
      </c>
      <c r="U74" s="5">
        <f t="shared" si="34"/>
        <v>4</v>
      </c>
      <c r="V74" s="5">
        <f t="shared" si="34"/>
        <v>0</v>
      </c>
      <c r="W74" s="5">
        <f t="shared" si="34"/>
        <v>0</v>
      </c>
      <c r="X74" s="5">
        <f t="shared" si="34"/>
        <v>5</v>
      </c>
      <c r="Y74" s="5">
        <f t="shared" si="34"/>
        <v>0</v>
      </c>
      <c r="Z74" s="5">
        <f t="shared" si="34"/>
        <v>0</v>
      </c>
      <c r="AA74" s="5">
        <f t="shared" si="34"/>
        <v>6</v>
      </c>
      <c r="AB74" s="5">
        <f t="shared" si="34"/>
        <v>0</v>
      </c>
      <c r="AC74" s="5">
        <f t="shared" si="34"/>
        <v>0</v>
      </c>
      <c r="AD74" s="5">
        <f t="shared" si="34"/>
        <v>7</v>
      </c>
      <c r="AE74" s="5">
        <f t="shared" si="34"/>
        <v>0</v>
      </c>
      <c r="AF74" s="5">
        <f t="shared" si="34"/>
        <v>0</v>
      </c>
      <c r="AG74" s="5">
        <f t="shared" si="34"/>
        <v>8</v>
      </c>
      <c r="AH74" s="5">
        <f t="shared" si="34"/>
        <v>0</v>
      </c>
      <c r="AI74" s="5">
        <f t="shared" si="34"/>
        <v>0</v>
      </c>
      <c r="AJ74" s="5">
        <f t="shared" si="34"/>
        <v>9</v>
      </c>
      <c r="AK74" s="5">
        <f t="shared" si="34"/>
        <v>0</v>
      </c>
      <c r="AL74" s="5">
        <f t="shared" si="34"/>
        <v>0</v>
      </c>
      <c r="AM74" s="5">
        <f t="shared" si="34"/>
        <v>10</v>
      </c>
      <c r="AN74" s="5">
        <f t="shared" si="34"/>
        <v>0</v>
      </c>
      <c r="AO74" s="5">
        <f t="shared" si="34"/>
        <v>0</v>
      </c>
      <c r="AP74" s="5">
        <f t="shared" si="34"/>
        <v>11</v>
      </c>
      <c r="AQ74" s="5">
        <f t="shared" si="34"/>
        <v>0</v>
      </c>
      <c r="AR74" s="5">
        <f t="shared" si="34"/>
        <v>0</v>
      </c>
      <c r="AS74" s="5">
        <f t="shared" si="34"/>
        <v>12</v>
      </c>
      <c r="AT74" s="5">
        <f t="shared" si="34"/>
        <v>0</v>
      </c>
      <c r="AU74" s="5">
        <f t="shared" si="34"/>
        <v>0</v>
      </c>
      <c r="AV74" s="5">
        <f t="shared" si="34"/>
        <v>13</v>
      </c>
      <c r="AW74" s="5">
        <f t="shared" si="34"/>
        <v>0</v>
      </c>
      <c r="AX74" s="5">
        <f t="shared" si="34"/>
        <v>0</v>
      </c>
      <c r="AY74" s="5">
        <f t="shared" si="34"/>
        <v>14</v>
      </c>
      <c r="AZ74" s="5">
        <f t="shared" si="34"/>
        <v>0</v>
      </c>
      <c r="BA74" s="5">
        <f t="shared" si="34"/>
        <v>0</v>
      </c>
      <c r="BB74" s="5">
        <f t="shared" si="34"/>
        <v>15</v>
      </c>
      <c r="BC74" s="5">
        <f t="shared" si="34"/>
        <v>0</v>
      </c>
      <c r="BD74" s="5">
        <f t="shared" si="34"/>
        <v>0</v>
      </c>
      <c r="BE74" s="5">
        <f t="shared" si="34"/>
        <v>16</v>
      </c>
      <c r="BF74" s="5">
        <f t="shared" si="34"/>
        <v>0</v>
      </c>
      <c r="BG74" s="5">
        <f t="shared" si="34"/>
        <v>0</v>
      </c>
      <c r="BH74" s="5">
        <f t="shared" si="34"/>
        <v>17</v>
      </c>
      <c r="BI74" s="5">
        <f t="shared" si="34"/>
        <v>0</v>
      </c>
      <c r="BJ74" s="5">
        <f t="shared" si="34"/>
        <v>0</v>
      </c>
      <c r="BK74" s="5">
        <f t="shared" si="34"/>
        <v>18</v>
      </c>
      <c r="BL74" s="5">
        <f t="shared" si="34"/>
        <v>0</v>
      </c>
      <c r="BM74" s="5">
        <f t="shared" si="34"/>
        <v>0</v>
      </c>
      <c r="BN74" s="5">
        <f t="shared" si="34"/>
        <v>19</v>
      </c>
      <c r="BO74" s="5">
        <f t="shared" si="34"/>
        <v>0</v>
      </c>
      <c r="BP74" s="5">
        <f t="shared" si="34"/>
        <v>0</v>
      </c>
      <c r="BQ74" s="5">
        <f t="shared" si="34"/>
        <v>20</v>
      </c>
    </row>
    <row r="75" spans="1:69" outlineLevel="2">
      <c r="A75" s="34"/>
      <c r="B75" s="34"/>
      <c r="C75" s="64"/>
      <c r="D75" s="65"/>
      <c r="E75" s="21" t="s">
        <v>193</v>
      </c>
      <c r="F75" s="21"/>
      <c r="G75" s="21" t="s">
        <v>213</v>
      </c>
      <c r="H75" s="21"/>
      <c r="I75" s="21"/>
      <c r="J75" s="13">
        <f t="shared" ref="J75:BQ75" si="35" xml:space="preserve">  INDEX( $J72:$BQ72, MATCH( J73, $J74:$BQ74, 0 ) )</f>
        <v>45138</v>
      </c>
      <c r="K75" s="13">
        <f t="shared" si="35"/>
        <v>45230</v>
      </c>
      <c r="L75" s="13">
        <f t="shared" si="35"/>
        <v>45322</v>
      </c>
      <c r="M75" s="13">
        <f t="shared" si="35"/>
        <v>45412</v>
      </c>
      <c r="N75" s="13">
        <f t="shared" si="35"/>
        <v>45504</v>
      </c>
      <c r="O75" s="13">
        <f t="shared" si="35"/>
        <v>45596</v>
      </c>
      <c r="P75" s="13">
        <f t="shared" si="35"/>
        <v>45688</v>
      </c>
      <c r="Q75" s="13">
        <f t="shared" si="35"/>
        <v>45777</v>
      </c>
      <c r="R75" s="13">
        <f t="shared" si="35"/>
        <v>45869</v>
      </c>
      <c r="S75" s="13">
        <f t="shared" si="35"/>
        <v>45961</v>
      </c>
      <c r="T75" s="13">
        <f t="shared" si="35"/>
        <v>46053</v>
      </c>
      <c r="U75" s="13">
        <f t="shared" si="35"/>
        <v>46142</v>
      </c>
      <c r="V75" s="13">
        <f t="shared" si="35"/>
        <v>46234</v>
      </c>
      <c r="W75" s="13">
        <f t="shared" si="35"/>
        <v>46326</v>
      </c>
      <c r="X75" s="13">
        <f t="shared" si="35"/>
        <v>46418</v>
      </c>
      <c r="Y75" s="13">
        <f t="shared" si="35"/>
        <v>46507</v>
      </c>
      <c r="Z75" s="13">
        <f t="shared" si="35"/>
        <v>46599</v>
      </c>
      <c r="AA75" s="13">
        <f t="shared" si="35"/>
        <v>46691</v>
      </c>
      <c r="AB75" s="13">
        <f t="shared" si="35"/>
        <v>46783</v>
      </c>
      <c r="AC75" s="13">
        <f t="shared" si="35"/>
        <v>46873</v>
      </c>
      <c r="AD75" s="13" t="e">
        <f t="shared" si="35"/>
        <v>#N/A</v>
      </c>
      <c r="AE75" s="13" t="e">
        <f t="shared" si="35"/>
        <v>#N/A</v>
      </c>
      <c r="AF75" s="13" t="e">
        <f t="shared" si="35"/>
        <v>#N/A</v>
      </c>
      <c r="AG75" s="13" t="e">
        <f t="shared" si="35"/>
        <v>#N/A</v>
      </c>
      <c r="AH75" s="13" t="e">
        <f t="shared" si="35"/>
        <v>#N/A</v>
      </c>
      <c r="AI75" s="13" t="e">
        <f t="shared" si="35"/>
        <v>#N/A</v>
      </c>
      <c r="AJ75" s="13" t="e">
        <f t="shared" si="35"/>
        <v>#N/A</v>
      </c>
      <c r="AK75" s="13" t="e">
        <f t="shared" si="35"/>
        <v>#N/A</v>
      </c>
      <c r="AL75" s="13" t="e">
        <f t="shared" si="35"/>
        <v>#N/A</v>
      </c>
      <c r="AM75" s="13" t="e">
        <f t="shared" si="35"/>
        <v>#N/A</v>
      </c>
      <c r="AN75" s="13" t="e">
        <f t="shared" si="35"/>
        <v>#N/A</v>
      </c>
      <c r="AO75" s="13" t="e">
        <f t="shared" si="35"/>
        <v>#N/A</v>
      </c>
      <c r="AP75" s="13" t="e">
        <f t="shared" si="35"/>
        <v>#N/A</v>
      </c>
      <c r="AQ75" s="13" t="e">
        <f t="shared" si="35"/>
        <v>#N/A</v>
      </c>
      <c r="AR75" s="13" t="e">
        <f t="shared" si="35"/>
        <v>#N/A</v>
      </c>
      <c r="AS75" s="13" t="e">
        <f t="shared" si="35"/>
        <v>#N/A</v>
      </c>
      <c r="AT75" s="13" t="e">
        <f t="shared" si="35"/>
        <v>#N/A</v>
      </c>
      <c r="AU75" s="13" t="e">
        <f t="shared" si="35"/>
        <v>#N/A</v>
      </c>
      <c r="AV75" s="13" t="e">
        <f t="shared" si="35"/>
        <v>#N/A</v>
      </c>
      <c r="AW75" s="13" t="e">
        <f t="shared" si="35"/>
        <v>#N/A</v>
      </c>
      <c r="AX75" s="13" t="e">
        <f t="shared" si="35"/>
        <v>#N/A</v>
      </c>
      <c r="AY75" s="13" t="e">
        <f t="shared" si="35"/>
        <v>#N/A</v>
      </c>
      <c r="AZ75" s="13" t="e">
        <f t="shared" si="35"/>
        <v>#N/A</v>
      </c>
      <c r="BA75" s="13" t="e">
        <f t="shared" si="35"/>
        <v>#N/A</v>
      </c>
      <c r="BB75" s="13" t="e">
        <f t="shared" si="35"/>
        <v>#N/A</v>
      </c>
      <c r="BC75" s="13" t="e">
        <f t="shared" si="35"/>
        <v>#N/A</v>
      </c>
      <c r="BD75" s="13" t="e">
        <f t="shared" si="35"/>
        <v>#N/A</v>
      </c>
      <c r="BE75" s="13" t="e">
        <f t="shared" si="35"/>
        <v>#N/A</v>
      </c>
      <c r="BF75" s="13" t="e">
        <f t="shared" si="35"/>
        <v>#N/A</v>
      </c>
      <c r="BG75" s="13" t="e">
        <f t="shared" si="35"/>
        <v>#N/A</v>
      </c>
      <c r="BH75" s="13" t="e">
        <f t="shared" si="35"/>
        <v>#N/A</v>
      </c>
      <c r="BI75" s="13" t="e">
        <f t="shared" si="35"/>
        <v>#N/A</v>
      </c>
      <c r="BJ75" s="13" t="e">
        <f t="shared" si="35"/>
        <v>#N/A</v>
      </c>
      <c r="BK75" s="13" t="e">
        <f t="shared" si="35"/>
        <v>#N/A</v>
      </c>
      <c r="BL75" s="13" t="e">
        <f t="shared" si="35"/>
        <v>#N/A</v>
      </c>
      <c r="BM75" s="13" t="e">
        <f t="shared" si="35"/>
        <v>#N/A</v>
      </c>
      <c r="BN75" s="13" t="e">
        <f t="shared" si="35"/>
        <v>#N/A</v>
      </c>
      <c r="BO75" s="13" t="e">
        <f t="shared" si="35"/>
        <v>#N/A</v>
      </c>
      <c r="BP75" s="13" t="e">
        <f t="shared" si="35"/>
        <v>#N/A</v>
      </c>
      <c r="BQ75" s="13" t="e">
        <f t="shared" si="35"/>
        <v>#N/A</v>
      </c>
    </row>
    <row r="76" spans="1:69" outlineLevel="1"/>
    <row r="77" spans="1:69" outlineLevel="1"/>
    <row r="78" spans="1:69" outlineLevel="1">
      <c r="B78" s="25" t="s">
        <v>168</v>
      </c>
    </row>
    <row r="79" spans="1:69" outlineLevel="2">
      <c r="E79" s="2" t="str">
        <f t="shared" ref="E79:BQ79" si="36" xml:space="preserve">  E$24</f>
        <v>Timeline label</v>
      </c>
      <c r="F79" s="2">
        <f t="shared" si="36"/>
        <v>0</v>
      </c>
      <c r="G79" s="2" t="str">
        <f t="shared" si="36"/>
        <v>GBP</v>
      </c>
      <c r="H79" s="2">
        <f t="shared" si="36"/>
        <v>0</v>
      </c>
      <c r="I79" s="2">
        <f t="shared" si="36"/>
        <v>0</v>
      </c>
      <c r="J79" s="2" t="str">
        <f t="shared" si="36"/>
        <v>Month1</v>
      </c>
      <c r="K79" s="2" t="str">
        <f t="shared" si="36"/>
        <v>Month2</v>
      </c>
      <c r="L79" s="2" t="str">
        <f t="shared" si="36"/>
        <v>Month3</v>
      </c>
      <c r="M79" s="2" t="str">
        <f t="shared" si="36"/>
        <v>Month4</v>
      </c>
      <c r="N79" s="2" t="str">
        <f t="shared" si="36"/>
        <v>Month5</v>
      </c>
      <c r="O79" s="2" t="str">
        <f t="shared" si="36"/>
        <v>Month6</v>
      </c>
      <c r="P79" s="2" t="str">
        <f t="shared" si="36"/>
        <v>Month7</v>
      </c>
      <c r="Q79" s="2" t="str">
        <f t="shared" si="36"/>
        <v>Month8</v>
      </c>
      <c r="R79" s="2" t="str">
        <f t="shared" si="36"/>
        <v>Month9</v>
      </c>
      <c r="S79" s="2" t="str">
        <f t="shared" si="36"/>
        <v>Month10</v>
      </c>
      <c r="T79" s="2" t="str">
        <f t="shared" si="36"/>
        <v>Month11</v>
      </c>
      <c r="U79" s="2" t="str">
        <f t="shared" si="36"/>
        <v>Month12</v>
      </c>
      <c r="V79" s="2" t="str">
        <f t="shared" si="36"/>
        <v>Month13</v>
      </c>
      <c r="W79" s="2" t="str">
        <f t="shared" si="36"/>
        <v>Month14</v>
      </c>
      <c r="X79" s="2" t="str">
        <f t="shared" si="36"/>
        <v>Month15</v>
      </c>
      <c r="Y79" s="2" t="str">
        <f t="shared" si="36"/>
        <v>Month16</v>
      </c>
      <c r="Z79" s="2" t="str">
        <f t="shared" si="36"/>
        <v>Month17</v>
      </c>
      <c r="AA79" s="2" t="str">
        <f t="shared" si="36"/>
        <v>Month18</v>
      </c>
      <c r="AB79" s="2" t="str">
        <f t="shared" si="36"/>
        <v>Month19</v>
      </c>
      <c r="AC79" s="2" t="str">
        <f t="shared" si="36"/>
        <v>Month20</v>
      </c>
      <c r="AD79" s="2" t="str">
        <f t="shared" si="36"/>
        <v>Month21</v>
      </c>
      <c r="AE79" s="2" t="str">
        <f t="shared" si="36"/>
        <v>Month22</v>
      </c>
      <c r="AF79" s="2" t="str">
        <f t="shared" si="36"/>
        <v>Month23</v>
      </c>
      <c r="AG79" s="2" t="str">
        <f t="shared" si="36"/>
        <v>Month24</v>
      </c>
      <c r="AH79" s="2" t="str">
        <f t="shared" si="36"/>
        <v>Month25</v>
      </c>
      <c r="AI79" s="2" t="str">
        <f t="shared" si="36"/>
        <v>Month26</v>
      </c>
      <c r="AJ79" s="2" t="str">
        <f t="shared" si="36"/>
        <v>Month27</v>
      </c>
      <c r="AK79" s="2" t="str">
        <f t="shared" si="36"/>
        <v>Month28</v>
      </c>
      <c r="AL79" s="2" t="str">
        <f t="shared" si="36"/>
        <v>Month29</v>
      </c>
      <c r="AM79" s="2" t="str">
        <f t="shared" si="36"/>
        <v>Month30</v>
      </c>
      <c r="AN79" s="2" t="str">
        <f t="shared" si="36"/>
        <v>Month31</v>
      </c>
      <c r="AO79" s="2" t="str">
        <f t="shared" si="36"/>
        <v>Month32</v>
      </c>
      <c r="AP79" s="2" t="str">
        <f t="shared" si="36"/>
        <v>Month33</v>
      </c>
      <c r="AQ79" s="2" t="str">
        <f t="shared" si="36"/>
        <v>Month34</v>
      </c>
      <c r="AR79" s="2" t="str">
        <f t="shared" si="36"/>
        <v>Month35</v>
      </c>
      <c r="AS79" s="2" t="str">
        <f t="shared" si="36"/>
        <v>Month36</v>
      </c>
      <c r="AT79" s="2" t="str">
        <f t="shared" si="36"/>
        <v>Month37</v>
      </c>
      <c r="AU79" s="2" t="str">
        <f t="shared" si="36"/>
        <v>Month38</v>
      </c>
      <c r="AV79" s="2" t="str">
        <f t="shared" si="36"/>
        <v>Month39</v>
      </c>
      <c r="AW79" s="2" t="str">
        <f t="shared" si="36"/>
        <v>Month40</v>
      </c>
      <c r="AX79" s="2" t="str">
        <f t="shared" si="36"/>
        <v>Month41</v>
      </c>
      <c r="AY79" s="2" t="str">
        <f t="shared" si="36"/>
        <v>Month42</v>
      </c>
      <c r="AZ79" s="2" t="str">
        <f t="shared" si="36"/>
        <v>Month43</v>
      </c>
      <c r="BA79" s="2" t="str">
        <f t="shared" si="36"/>
        <v>Month44</v>
      </c>
      <c r="BB79" s="2" t="str">
        <f t="shared" si="36"/>
        <v>Month45</v>
      </c>
      <c r="BC79" s="2" t="str">
        <f t="shared" si="36"/>
        <v>Month46</v>
      </c>
      <c r="BD79" s="2" t="str">
        <f t="shared" si="36"/>
        <v>Month47</v>
      </c>
      <c r="BE79" s="2" t="str">
        <f t="shared" si="36"/>
        <v>Month48</v>
      </c>
      <c r="BF79" s="2" t="str">
        <f t="shared" si="36"/>
        <v>Month49</v>
      </c>
      <c r="BG79" s="2" t="str">
        <f t="shared" si="36"/>
        <v>Month50</v>
      </c>
      <c r="BH79" s="2" t="str">
        <f t="shared" si="36"/>
        <v>Month51</v>
      </c>
      <c r="BI79" s="2" t="str">
        <f t="shared" si="36"/>
        <v>Month52</v>
      </c>
      <c r="BJ79" s="2" t="str">
        <f t="shared" si="36"/>
        <v>Month53</v>
      </c>
      <c r="BK79" s="2" t="str">
        <f t="shared" si="36"/>
        <v>Month54</v>
      </c>
      <c r="BL79" s="2" t="str">
        <f t="shared" si="36"/>
        <v>Month55</v>
      </c>
      <c r="BM79" s="2" t="str">
        <f t="shared" si="36"/>
        <v>Month56</v>
      </c>
      <c r="BN79" s="2" t="str">
        <f t="shared" si="36"/>
        <v>Month57</v>
      </c>
      <c r="BO79" s="2" t="str">
        <f t="shared" si="36"/>
        <v>Month58</v>
      </c>
      <c r="BP79" s="2" t="str">
        <f t="shared" si="36"/>
        <v>Month59</v>
      </c>
      <c r="BQ79" s="2" t="str">
        <f t="shared" si="36"/>
        <v>Month60</v>
      </c>
    </row>
    <row r="80" spans="1:69" outlineLevel="2">
      <c r="E80" s="5" t="str">
        <f t="shared" ref="E80:BQ80" si="37" xml:space="preserve">  E$28</f>
        <v>Period number</v>
      </c>
      <c r="F80" s="5">
        <f t="shared" si="37"/>
        <v>0</v>
      </c>
      <c r="G80" s="5" t="str">
        <f t="shared" si="37"/>
        <v>Counter</v>
      </c>
      <c r="H80" s="5">
        <f t="shared" si="37"/>
        <v>0</v>
      </c>
      <c r="I80" s="5">
        <f t="shared" si="37"/>
        <v>0</v>
      </c>
      <c r="J80" s="5">
        <f t="shared" si="37"/>
        <v>1</v>
      </c>
      <c r="K80" s="5">
        <f t="shared" si="37"/>
        <v>2</v>
      </c>
      <c r="L80" s="5">
        <f t="shared" si="37"/>
        <v>3</v>
      </c>
      <c r="M80" s="5">
        <f t="shared" si="37"/>
        <v>4</v>
      </c>
      <c r="N80" s="5">
        <f t="shared" si="37"/>
        <v>5</v>
      </c>
      <c r="O80" s="5">
        <f t="shared" si="37"/>
        <v>6</v>
      </c>
      <c r="P80" s="5">
        <f t="shared" si="37"/>
        <v>7</v>
      </c>
      <c r="Q80" s="5">
        <f t="shared" si="37"/>
        <v>8</v>
      </c>
      <c r="R80" s="5">
        <f t="shared" si="37"/>
        <v>9</v>
      </c>
      <c r="S80" s="5">
        <f t="shared" si="37"/>
        <v>10</v>
      </c>
      <c r="T80" s="5">
        <f t="shared" si="37"/>
        <v>11</v>
      </c>
      <c r="U80" s="5">
        <f t="shared" si="37"/>
        <v>12</v>
      </c>
      <c r="V80" s="5">
        <f t="shared" si="37"/>
        <v>13</v>
      </c>
      <c r="W80" s="5">
        <f t="shared" si="37"/>
        <v>14</v>
      </c>
      <c r="X80" s="5">
        <f t="shared" si="37"/>
        <v>15</v>
      </c>
      <c r="Y80" s="5">
        <f t="shared" si="37"/>
        <v>16</v>
      </c>
      <c r="Z80" s="5">
        <f t="shared" si="37"/>
        <v>17</v>
      </c>
      <c r="AA80" s="5">
        <f t="shared" si="37"/>
        <v>18</v>
      </c>
      <c r="AB80" s="5">
        <f t="shared" si="37"/>
        <v>19</v>
      </c>
      <c r="AC80" s="5">
        <f t="shared" si="37"/>
        <v>20</v>
      </c>
      <c r="AD80" s="5">
        <f t="shared" si="37"/>
        <v>21</v>
      </c>
      <c r="AE80" s="5">
        <f t="shared" si="37"/>
        <v>22</v>
      </c>
      <c r="AF80" s="5">
        <f t="shared" si="37"/>
        <v>23</v>
      </c>
      <c r="AG80" s="5">
        <f t="shared" si="37"/>
        <v>24</v>
      </c>
      <c r="AH80" s="5">
        <f t="shared" si="37"/>
        <v>25</v>
      </c>
      <c r="AI80" s="5">
        <f t="shared" si="37"/>
        <v>26</v>
      </c>
      <c r="AJ80" s="5">
        <f t="shared" si="37"/>
        <v>27</v>
      </c>
      <c r="AK80" s="5">
        <f t="shared" si="37"/>
        <v>28</v>
      </c>
      <c r="AL80" s="5">
        <f t="shared" si="37"/>
        <v>29</v>
      </c>
      <c r="AM80" s="5">
        <f t="shared" si="37"/>
        <v>30</v>
      </c>
      <c r="AN80" s="5">
        <f t="shared" si="37"/>
        <v>31</v>
      </c>
      <c r="AO80" s="5">
        <f t="shared" si="37"/>
        <v>32</v>
      </c>
      <c r="AP80" s="5">
        <f t="shared" si="37"/>
        <v>33</v>
      </c>
      <c r="AQ80" s="5">
        <f t="shared" si="37"/>
        <v>34</v>
      </c>
      <c r="AR80" s="5">
        <f t="shared" si="37"/>
        <v>35</v>
      </c>
      <c r="AS80" s="5">
        <f t="shared" si="37"/>
        <v>36</v>
      </c>
      <c r="AT80" s="5">
        <f t="shared" si="37"/>
        <v>37</v>
      </c>
      <c r="AU80" s="5">
        <f t="shared" si="37"/>
        <v>38</v>
      </c>
      <c r="AV80" s="5">
        <f t="shared" si="37"/>
        <v>39</v>
      </c>
      <c r="AW80" s="5">
        <f t="shared" si="37"/>
        <v>40</v>
      </c>
      <c r="AX80" s="5">
        <f t="shared" si="37"/>
        <v>41</v>
      </c>
      <c r="AY80" s="5">
        <f t="shared" si="37"/>
        <v>42</v>
      </c>
      <c r="AZ80" s="5">
        <f t="shared" si="37"/>
        <v>43</v>
      </c>
      <c r="BA80" s="5">
        <f t="shared" si="37"/>
        <v>44</v>
      </c>
      <c r="BB80" s="5">
        <f t="shared" si="37"/>
        <v>45</v>
      </c>
      <c r="BC80" s="5">
        <f t="shared" si="37"/>
        <v>46</v>
      </c>
      <c r="BD80" s="5">
        <f t="shared" si="37"/>
        <v>47</v>
      </c>
      <c r="BE80" s="5">
        <f t="shared" si="37"/>
        <v>48</v>
      </c>
      <c r="BF80" s="5">
        <f t="shared" si="37"/>
        <v>49</v>
      </c>
      <c r="BG80" s="5">
        <f t="shared" si="37"/>
        <v>50</v>
      </c>
      <c r="BH80" s="5">
        <f t="shared" si="37"/>
        <v>51</v>
      </c>
      <c r="BI80" s="5">
        <f t="shared" si="37"/>
        <v>52</v>
      </c>
      <c r="BJ80" s="5">
        <f t="shared" si="37"/>
        <v>53</v>
      </c>
      <c r="BK80" s="5">
        <f t="shared" si="37"/>
        <v>54</v>
      </c>
      <c r="BL80" s="5">
        <f t="shared" si="37"/>
        <v>55</v>
      </c>
      <c r="BM80" s="5">
        <f t="shared" si="37"/>
        <v>56</v>
      </c>
      <c r="BN80" s="5">
        <f t="shared" si="37"/>
        <v>57</v>
      </c>
      <c r="BO80" s="5">
        <f t="shared" si="37"/>
        <v>58</v>
      </c>
      <c r="BP80" s="5">
        <f t="shared" si="37"/>
        <v>59</v>
      </c>
      <c r="BQ80" s="5">
        <f t="shared" si="37"/>
        <v>60</v>
      </c>
    </row>
    <row r="81" spans="1:69" outlineLevel="2">
      <c r="E81" s="5" t="str">
        <f t="shared" ref="E81:BQ81" si="38" xml:space="preserve">  E$337</f>
        <v>Month to Quarter : period end flag</v>
      </c>
      <c r="F81" s="5">
        <f t="shared" si="38"/>
        <v>0</v>
      </c>
      <c r="G81" s="5" t="str">
        <f t="shared" si="38"/>
        <v>counter</v>
      </c>
      <c r="H81" s="5">
        <f t="shared" si="38"/>
        <v>0</v>
      </c>
      <c r="I81" s="5">
        <f t="shared" si="38"/>
        <v>0</v>
      </c>
      <c r="J81" s="5">
        <f t="shared" si="38"/>
        <v>0</v>
      </c>
      <c r="K81" s="5">
        <f t="shared" si="38"/>
        <v>0</v>
      </c>
      <c r="L81" s="5">
        <f t="shared" si="38"/>
        <v>1</v>
      </c>
      <c r="M81" s="5">
        <f t="shared" si="38"/>
        <v>0</v>
      </c>
      <c r="N81" s="5">
        <f t="shared" si="38"/>
        <v>0</v>
      </c>
      <c r="O81" s="5">
        <f t="shared" si="38"/>
        <v>2</v>
      </c>
      <c r="P81" s="5">
        <f t="shared" si="38"/>
        <v>0</v>
      </c>
      <c r="Q81" s="5">
        <f t="shared" si="38"/>
        <v>0</v>
      </c>
      <c r="R81" s="5">
        <f t="shared" si="38"/>
        <v>3</v>
      </c>
      <c r="S81" s="5">
        <f t="shared" si="38"/>
        <v>0</v>
      </c>
      <c r="T81" s="5">
        <f t="shared" si="38"/>
        <v>0</v>
      </c>
      <c r="U81" s="5">
        <f t="shared" si="38"/>
        <v>4</v>
      </c>
      <c r="V81" s="5">
        <f t="shared" si="38"/>
        <v>0</v>
      </c>
      <c r="W81" s="5">
        <f t="shared" si="38"/>
        <v>0</v>
      </c>
      <c r="X81" s="5">
        <f t="shared" si="38"/>
        <v>5</v>
      </c>
      <c r="Y81" s="5">
        <f t="shared" si="38"/>
        <v>0</v>
      </c>
      <c r="Z81" s="5">
        <f t="shared" si="38"/>
        <v>0</v>
      </c>
      <c r="AA81" s="5">
        <f t="shared" si="38"/>
        <v>6</v>
      </c>
      <c r="AB81" s="5">
        <f t="shared" si="38"/>
        <v>0</v>
      </c>
      <c r="AC81" s="5">
        <f t="shared" si="38"/>
        <v>0</v>
      </c>
      <c r="AD81" s="5">
        <f t="shared" si="38"/>
        <v>7</v>
      </c>
      <c r="AE81" s="5">
        <f t="shared" si="38"/>
        <v>0</v>
      </c>
      <c r="AF81" s="5">
        <f t="shared" si="38"/>
        <v>0</v>
      </c>
      <c r="AG81" s="5">
        <f t="shared" si="38"/>
        <v>8</v>
      </c>
      <c r="AH81" s="5">
        <f t="shared" si="38"/>
        <v>0</v>
      </c>
      <c r="AI81" s="5">
        <f t="shared" si="38"/>
        <v>0</v>
      </c>
      <c r="AJ81" s="5">
        <f t="shared" si="38"/>
        <v>9</v>
      </c>
      <c r="AK81" s="5">
        <f t="shared" si="38"/>
        <v>0</v>
      </c>
      <c r="AL81" s="5">
        <f t="shared" si="38"/>
        <v>0</v>
      </c>
      <c r="AM81" s="5">
        <f t="shared" si="38"/>
        <v>10</v>
      </c>
      <c r="AN81" s="5">
        <f t="shared" si="38"/>
        <v>0</v>
      </c>
      <c r="AO81" s="5">
        <f t="shared" si="38"/>
        <v>0</v>
      </c>
      <c r="AP81" s="5">
        <f t="shared" si="38"/>
        <v>11</v>
      </c>
      <c r="AQ81" s="5">
        <f t="shared" si="38"/>
        <v>0</v>
      </c>
      <c r="AR81" s="5">
        <f t="shared" si="38"/>
        <v>0</v>
      </c>
      <c r="AS81" s="5">
        <f t="shared" si="38"/>
        <v>12</v>
      </c>
      <c r="AT81" s="5">
        <f t="shared" si="38"/>
        <v>0</v>
      </c>
      <c r="AU81" s="5">
        <f t="shared" si="38"/>
        <v>0</v>
      </c>
      <c r="AV81" s="5">
        <f t="shared" si="38"/>
        <v>13</v>
      </c>
      <c r="AW81" s="5">
        <f t="shared" si="38"/>
        <v>0</v>
      </c>
      <c r="AX81" s="5">
        <f t="shared" si="38"/>
        <v>0</v>
      </c>
      <c r="AY81" s="5">
        <f t="shared" si="38"/>
        <v>14</v>
      </c>
      <c r="AZ81" s="5">
        <f t="shared" si="38"/>
        <v>0</v>
      </c>
      <c r="BA81" s="5">
        <f t="shared" si="38"/>
        <v>0</v>
      </c>
      <c r="BB81" s="5">
        <f t="shared" si="38"/>
        <v>15</v>
      </c>
      <c r="BC81" s="5">
        <f t="shared" si="38"/>
        <v>0</v>
      </c>
      <c r="BD81" s="5">
        <f t="shared" si="38"/>
        <v>0</v>
      </c>
      <c r="BE81" s="5">
        <f t="shared" si="38"/>
        <v>16</v>
      </c>
      <c r="BF81" s="5">
        <f t="shared" si="38"/>
        <v>0</v>
      </c>
      <c r="BG81" s="5">
        <f t="shared" si="38"/>
        <v>0</v>
      </c>
      <c r="BH81" s="5">
        <f t="shared" si="38"/>
        <v>17</v>
      </c>
      <c r="BI81" s="5">
        <f t="shared" si="38"/>
        <v>0</v>
      </c>
      <c r="BJ81" s="5">
        <f t="shared" si="38"/>
        <v>0</v>
      </c>
      <c r="BK81" s="5">
        <f t="shared" si="38"/>
        <v>18</v>
      </c>
      <c r="BL81" s="5">
        <f t="shared" si="38"/>
        <v>0</v>
      </c>
      <c r="BM81" s="5">
        <f t="shared" si="38"/>
        <v>0</v>
      </c>
      <c r="BN81" s="5">
        <f t="shared" si="38"/>
        <v>19</v>
      </c>
      <c r="BO81" s="5">
        <f t="shared" si="38"/>
        <v>0</v>
      </c>
      <c r="BP81" s="5">
        <f t="shared" si="38"/>
        <v>0</v>
      </c>
      <c r="BQ81" s="5">
        <f t="shared" si="38"/>
        <v>20</v>
      </c>
    </row>
    <row r="82" spans="1:69" outlineLevel="2">
      <c r="A82" s="34"/>
      <c r="B82" s="34"/>
      <c r="C82" s="64"/>
      <c r="D82" s="65"/>
      <c r="E82" s="21" t="s">
        <v>168</v>
      </c>
      <c r="F82" s="21"/>
      <c r="G82" s="21" t="s">
        <v>258</v>
      </c>
      <c r="H82" s="3" t="e">
        <f xml:space="preserve"> SUM( J82:BQ82 )</f>
        <v>#N/A</v>
      </c>
      <c r="I82" s="21"/>
      <c r="J82" s="3" t="str">
        <f t="shared" ref="J82:BQ82" si="39" xml:space="preserve">  INDEX( $J79:$BQ79, MATCH( J80, $J81:$BQ81, 0 ) )</f>
        <v>Month3</v>
      </c>
      <c r="K82" s="3" t="str">
        <f t="shared" si="39"/>
        <v>Month6</v>
      </c>
      <c r="L82" s="3" t="str">
        <f t="shared" si="39"/>
        <v>Month9</v>
      </c>
      <c r="M82" s="3" t="str">
        <f t="shared" si="39"/>
        <v>Month12</v>
      </c>
      <c r="N82" s="3" t="str">
        <f t="shared" si="39"/>
        <v>Month15</v>
      </c>
      <c r="O82" s="3" t="str">
        <f t="shared" si="39"/>
        <v>Month18</v>
      </c>
      <c r="P82" s="3" t="str">
        <f t="shared" si="39"/>
        <v>Month21</v>
      </c>
      <c r="Q82" s="3" t="str">
        <f t="shared" si="39"/>
        <v>Month24</v>
      </c>
      <c r="R82" s="3" t="str">
        <f t="shared" si="39"/>
        <v>Month27</v>
      </c>
      <c r="S82" s="3" t="str">
        <f t="shared" si="39"/>
        <v>Month30</v>
      </c>
      <c r="T82" s="3" t="str">
        <f t="shared" si="39"/>
        <v>Month33</v>
      </c>
      <c r="U82" s="3" t="str">
        <f t="shared" si="39"/>
        <v>Month36</v>
      </c>
      <c r="V82" s="3" t="str">
        <f t="shared" si="39"/>
        <v>Month39</v>
      </c>
      <c r="W82" s="3" t="str">
        <f t="shared" si="39"/>
        <v>Month42</v>
      </c>
      <c r="X82" s="3" t="str">
        <f t="shared" si="39"/>
        <v>Month45</v>
      </c>
      <c r="Y82" s="3" t="str">
        <f t="shared" si="39"/>
        <v>Month48</v>
      </c>
      <c r="Z82" s="3" t="str">
        <f t="shared" si="39"/>
        <v>Month51</v>
      </c>
      <c r="AA82" s="3" t="str">
        <f t="shared" si="39"/>
        <v>Month54</v>
      </c>
      <c r="AB82" s="3" t="str">
        <f t="shared" si="39"/>
        <v>Month57</v>
      </c>
      <c r="AC82" s="3" t="str">
        <f t="shared" si="39"/>
        <v>Month60</v>
      </c>
      <c r="AD82" s="3" t="e">
        <f t="shared" si="39"/>
        <v>#N/A</v>
      </c>
      <c r="AE82" s="3" t="e">
        <f t="shared" si="39"/>
        <v>#N/A</v>
      </c>
      <c r="AF82" s="3" t="e">
        <f t="shared" si="39"/>
        <v>#N/A</v>
      </c>
      <c r="AG82" s="3" t="e">
        <f t="shared" si="39"/>
        <v>#N/A</v>
      </c>
      <c r="AH82" s="3" t="e">
        <f t="shared" si="39"/>
        <v>#N/A</v>
      </c>
      <c r="AI82" s="3" t="e">
        <f t="shared" si="39"/>
        <v>#N/A</v>
      </c>
      <c r="AJ82" s="3" t="e">
        <f t="shared" si="39"/>
        <v>#N/A</v>
      </c>
      <c r="AK82" s="3" t="e">
        <f t="shared" si="39"/>
        <v>#N/A</v>
      </c>
      <c r="AL82" s="3" t="e">
        <f t="shared" si="39"/>
        <v>#N/A</v>
      </c>
      <c r="AM82" s="3" t="e">
        <f t="shared" si="39"/>
        <v>#N/A</v>
      </c>
      <c r="AN82" s="3" t="e">
        <f t="shared" si="39"/>
        <v>#N/A</v>
      </c>
      <c r="AO82" s="3" t="e">
        <f t="shared" si="39"/>
        <v>#N/A</v>
      </c>
      <c r="AP82" s="3" t="e">
        <f t="shared" si="39"/>
        <v>#N/A</v>
      </c>
      <c r="AQ82" s="3" t="e">
        <f t="shared" si="39"/>
        <v>#N/A</v>
      </c>
      <c r="AR82" s="3" t="e">
        <f t="shared" si="39"/>
        <v>#N/A</v>
      </c>
      <c r="AS82" s="3" t="e">
        <f t="shared" si="39"/>
        <v>#N/A</v>
      </c>
      <c r="AT82" s="3" t="e">
        <f t="shared" si="39"/>
        <v>#N/A</v>
      </c>
      <c r="AU82" s="3" t="e">
        <f t="shared" si="39"/>
        <v>#N/A</v>
      </c>
      <c r="AV82" s="3" t="e">
        <f t="shared" si="39"/>
        <v>#N/A</v>
      </c>
      <c r="AW82" s="3" t="e">
        <f t="shared" si="39"/>
        <v>#N/A</v>
      </c>
      <c r="AX82" s="3" t="e">
        <f t="shared" si="39"/>
        <v>#N/A</v>
      </c>
      <c r="AY82" s="3" t="e">
        <f t="shared" si="39"/>
        <v>#N/A</v>
      </c>
      <c r="AZ82" s="3" t="e">
        <f t="shared" si="39"/>
        <v>#N/A</v>
      </c>
      <c r="BA82" s="3" t="e">
        <f t="shared" si="39"/>
        <v>#N/A</v>
      </c>
      <c r="BB82" s="3" t="e">
        <f t="shared" si="39"/>
        <v>#N/A</v>
      </c>
      <c r="BC82" s="3" t="e">
        <f t="shared" si="39"/>
        <v>#N/A</v>
      </c>
      <c r="BD82" s="3" t="e">
        <f t="shared" si="39"/>
        <v>#N/A</v>
      </c>
      <c r="BE82" s="3" t="e">
        <f t="shared" si="39"/>
        <v>#N/A</v>
      </c>
      <c r="BF82" s="3" t="e">
        <f t="shared" si="39"/>
        <v>#N/A</v>
      </c>
      <c r="BG82" s="3" t="e">
        <f t="shared" si="39"/>
        <v>#N/A</v>
      </c>
      <c r="BH82" s="3" t="e">
        <f t="shared" si="39"/>
        <v>#N/A</v>
      </c>
      <c r="BI82" s="3" t="e">
        <f t="shared" si="39"/>
        <v>#N/A</v>
      </c>
      <c r="BJ82" s="3" t="e">
        <f t="shared" si="39"/>
        <v>#N/A</v>
      </c>
      <c r="BK82" s="3" t="e">
        <f t="shared" si="39"/>
        <v>#N/A</v>
      </c>
      <c r="BL82" s="3" t="e">
        <f t="shared" si="39"/>
        <v>#N/A</v>
      </c>
      <c r="BM82" s="3" t="e">
        <f t="shared" si="39"/>
        <v>#N/A</v>
      </c>
      <c r="BN82" s="3" t="e">
        <f t="shared" si="39"/>
        <v>#N/A</v>
      </c>
      <c r="BO82" s="3" t="e">
        <f t="shared" si="39"/>
        <v>#N/A</v>
      </c>
      <c r="BP82" s="3" t="e">
        <f t="shared" si="39"/>
        <v>#N/A</v>
      </c>
      <c r="BQ82" s="3" t="e">
        <f t="shared" si="39"/>
        <v>#N/A</v>
      </c>
    </row>
    <row r="83" spans="1:69" outlineLevel="1"/>
    <row r="84" spans="1:69" outlineLevel="1"/>
    <row r="85" spans="1:69" outlineLevel="1">
      <c r="B85" s="25" t="s">
        <v>342</v>
      </c>
    </row>
    <row r="86" spans="1:69" outlineLevel="2">
      <c r="E86" s="5" t="str">
        <f t="shared" ref="E86:BQ86" si="40" xml:space="preserve">  E$28</f>
        <v>Period number</v>
      </c>
      <c r="F86" s="5">
        <f t="shared" si="40"/>
        <v>0</v>
      </c>
      <c r="G86" s="5" t="str">
        <f t="shared" si="40"/>
        <v>Counter</v>
      </c>
      <c r="H86" s="5">
        <f t="shared" si="40"/>
        <v>0</v>
      </c>
      <c r="I86" s="5">
        <f t="shared" si="40"/>
        <v>0</v>
      </c>
      <c r="J86" s="5">
        <f t="shared" si="40"/>
        <v>1</v>
      </c>
      <c r="K86" s="5">
        <f t="shared" si="40"/>
        <v>2</v>
      </c>
      <c r="L86" s="5">
        <f t="shared" si="40"/>
        <v>3</v>
      </c>
      <c r="M86" s="5">
        <f t="shared" si="40"/>
        <v>4</v>
      </c>
      <c r="N86" s="5">
        <f t="shared" si="40"/>
        <v>5</v>
      </c>
      <c r="O86" s="5">
        <f t="shared" si="40"/>
        <v>6</v>
      </c>
      <c r="P86" s="5">
        <f t="shared" si="40"/>
        <v>7</v>
      </c>
      <c r="Q86" s="5">
        <f t="shared" si="40"/>
        <v>8</v>
      </c>
      <c r="R86" s="5">
        <f t="shared" si="40"/>
        <v>9</v>
      </c>
      <c r="S86" s="5">
        <f t="shared" si="40"/>
        <v>10</v>
      </c>
      <c r="T86" s="5">
        <f t="shared" si="40"/>
        <v>11</v>
      </c>
      <c r="U86" s="5">
        <f t="shared" si="40"/>
        <v>12</v>
      </c>
      <c r="V86" s="5">
        <f t="shared" si="40"/>
        <v>13</v>
      </c>
      <c r="W86" s="5">
        <f t="shared" si="40"/>
        <v>14</v>
      </c>
      <c r="X86" s="5">
        <f t="shared" si="40"/>
        <v>15</v>
      </c>
      <c r="Y86" s="5">
        <f t="shared" si="40"/>
        <v>16</v>
      </c>
      <c r="Z86" s="5">
        <f t="shared" si="40"/>
        <v>17</v>
      </c>
      <c r="AA86" s="5">
        <f t="shared" si="40"/>
        <v>18</v>
      </c>
      <c r="AB86" s="5">
        <f t="shared" si="40"/>
        <v>19</v>
      </c>
      <c r="AC86" s="5">
        <f t="shared" si="40"/>
        <v>20</v>
      </c>
      <c r="AD86" s="5">
        <f t="shared" si="40"/>
        <v>21</v>
      </c>
      <c r="AE86" s="5">
        <f t="shared" si="40"/>
        <v>22</v>
      </c>
      <c r="AF86" s="5">
        <f t="shared" si="40"/>
        <v>23</v>
      </c>
      <c r="AG86" s="5">
        <f t="shared" si="40"/>
        <v>24</v>
      </c>
      <c r="AH86" s="5">
        <f t="shared" si="40"/>
        <v>25</v>
      </c>
      <c r="AI86" s="5">
        <f t="shared" si="40"/>
        <v>26</v>
      </c>
      <c r="AJ86" s="5">
        <f t="shared" si="40"/>
        <v>27</v>
      </c>
      <c r="AK86" s="5">
        <f t="shared" si="40"/>
        <v>28</v>
      </c>
      <c r="AL86" s="5">
        <f t="shared" si="40"/>
        <v>29</v>
      </c>
      <c r="AM86" s="5">
        <f t="shared" si="40"/>
        <v>30</v>
      </c>
      <c r="AN86" s="5">
        <f t="shared" si="40"/>
        <v>31</v>
      </c>
      <c r="AO86" s="5">
        <f t="shared" si="40"/>
        <v>32</v>
      </c>
      <c r="AP86" s="5">
        <f t="shared" si="40"/>
        <v>33</v>
      </c>
      <c r="AQ86" s="5">
        <f t="shared" si="40"/>
        <v>34</v>
      </c>
      <c r="AR86" s="5">
        <f t="shared" si="40"/>
        <v>35</v>
      </c>
      <c r="AS86" s="5">
        <f t="shared" si="40"/>
        <v>36</v>
      </c>
      <c r="AT86" s="5">
        <f t="shared" si="40"/>
        <v>37</v>
      </c>
      <c r="AU86" s="5">
        <f t="shared" si="40"/>
        <v>38</v>
      </c>
      <c r="AV86" s="5">
        <f t="shared" si="40"/>
        <v>39</v>
      </c>
      <c r="AW86" s="5">
        <f t="shared" si="40"/>
        <v>40</v>
      </c>
      <c r="AX86" s="5">
        <f t="shared" si="40"/>
        <v>41</v>
      </c>
      <c r="AY86" s="5">
        <f t="shared" si="40"/>
        <v>42</v>
      </c>
      <c r="AZ86" s="5">
        <f t="shared" si="40"/>
        <v>43</v>
      </c>
      <c r="BA86" s="5">
        <f t="shared" si="40"/>
        <v>44</v>
      </c>
      <c r="BB86" s="5">
        <f t="shared" si="40"/>
        <v>45</v>
      </c>
      <c r="BC86" s="5">
        <f t="shared" si="40"/>
        <v>46</v>
      </c>
      <c r="BD86" s="5">
        <f t="shared" si="40"/>
        <v>47</v>
      </c>
      <c r="BE86" s="5">
        <f t="shared" si="40"/>
        <v>48</v>
      </c>
      <c r="BF86" s="5">
        <f t="shared" si="40"/>
        <v>49</v>
      </c>
      <c r="BG86" s="5">
        <f t="shared" si="40"/>
        <v>50</v>
      </c>
      <c r="BH86" s="5">
        <f t="shared" si="40"/>
        <v>51</v>
      </c>
      <c r="BI86" s="5">
        <f t="shared" si="40"/>
        <v>52</v>
      </c>
      <c r="BJ86" s="5">
        <f t="shared" si="40"/>
        <v>53</v>
      </c>
      <c r="BK86" s="5">
        <f t="shared" si="40"/>
        <v>54</v>
      </c>
      <c r="BL86" s="5">
        <f t="shared" si="40"/>
        <v>55</v>
      </c>
      <c r="BM86" s="5">
        <f t="shared" si="40"/>
        <v>56</v>
      </c>
      <c r="BN86" s="5">
        <f t="shared" si="40"/>
        <v>57</v>
      </c>
      <c r="BO86" s="5">
        <f t="shared" si="40"/>
        <v>58</v>
      </c>
      <c r="BP86" s="5">
        <f t="shared" si="40"/>
        <v>59</v>
      </c>
      <c r="BQ86" s="5">
        <f t="shared" si="40"/>
        <v>60</v>
      </c>
    </row>
    <row r="87" spans="1:69" outlineLevel="2">
      <c r="E87" s="5" t="str">
        <f t="shared" ref="E87:BQ87" si="41" xml:space="preserve">  E$337</f>
        <v>Month to Quarter : period end flag</v>
      </c>
      <c r="F87" s="5">
        <f t="shared" si="41"/>
        <v>0</v>
      </c>
      <c r="G87" s="5" t="str">
        <f t="shared" si="41"/>
        <v>counter</v>
      </c>
      <c r="H87" s="5">
        <f t="shared" si="41"/>
        <v>0</v>
      </c>
      <c r="I87" s="5">
        <f t="shared" si="41"/>
        <v>0</v>
      </c>
      <c r="J87" s="5">
        <f t="shared" si="41"/>
        <v>0</v>
      </c>
      <c r="K87" s="5">
        <f t="shared" si="41"/>
        <v>0</v>
      </c>
      <c r="L87" s="5">
        <f t="shared" si="41"/>
        <v>1</v>
      </c>
      <c r="M87" s="5">
        <f t="shared" si="41"/>
        <v>0</v>
      </c>
      <c r="N87" s="5">
        <f t="shared" si="41"/>
        <v>0</v>
      </c>
      <c r="O87" s="5">
        <f t="shared" si="41"/>
        <v>2</v>
      </c>
      <c r="P87" s="5">
        <f t="shared" si="41"/>
        <v>0</v>
      </c>
      <c r="Q87" s="5">
        <f t="shared" si="41"/>
        <v>0</v>
      </c>
      <c r="R87" s="5">
        <f t="shared" si="41"/>
        <v>3</v>
      </c>
      <c r="S87" s="5">
        <f t="shared" si="41"/>
        <v>0</v>
      </c>
      <c r="T87" s="5">
        <f t="shared" si="41"/>
        <v>0</v>
      </c>
      <c r="U87" s="5">
        <f t="shared" si="41"/>
        <v>4</v>
      </c>
      <c r="V87" s="5">
        <f t="shared" si="41"/>
        <v>0</v>
      </c>
      <c r="W87" s="5">
        <f t="shared" si="41"/>
        <v>0</v>
      </c>
      <c r="X87" s="5">
        <f t="shared" si="41"/>
        <v>5</v>
      </c>
      <c r="Y87" s="5">
        <f t="shared" si="41"/>
        <v>0</v>
      </c>
      <c r="Z87" s="5">
        <f t="shared" si="41"/>
        <v>0</v>
      </c>
      <c r="AA87" s="5">
        <f t="shared" si="41"/>
        <v>6</v>
      </c>
      <c r="AB87" s="5">
        <f t="shared" si="41"/>
        <v>0</v>
      </c>
      <c r="AC87" s="5">
        <f t="shared" si="41"/>
        <v>0</v>
      </c>
      <c r="AD87" s="5">
        <f t="shared" si="41"/>
        <v>7</v>
      </c>
      <c r="AE87" s="5">
        <f t="shared" si="41"/>
        <v>0</v>
      </c>
      <c r="AF87" s="5">
        <f t="shared" si="41"/>
        <v>0</v>
      </c>
      <c r="AG87" s="5">
        <f t="shared" si="41"/>
        <v>8</v>
      </c>
      <c r="AH87" s="5">
        <f t="shared" si="41"/>
        <v>0</v>
      </c>
      <c r="AI87" s="5">
        <f t="shared" si="41"/>
        <v>0</v>
      </c>
      <c r="AJ87" s="5">
        <f t="shared" si="41"/>
        <v>9</v>
      </c>
      <c r="AK87" s="5">
        <f t="shared" si="41"/>
        <v>0</v>
      </c>
      <c r="AL87" s="5">
        <f t="shared" si="41"/>
        <v>0</v>
      </c>
      <c r="AM87" s="5">
        <f t="shared" si="41"/>
        <v>10</v>
      </c>
      <c r="AN87" s="5">
        <f t="shared" si="41"/>
        <v>0</v>
      </c>
      <c r="AO87" s="5">
        <f t="shared" si="41"/>
        <v>0</v>
      </c>
      <c r="AP87" s="5">
        <f t="shared" si="41"/>
        <v>11</v>
      </c>
      <c r="AQ87" s="5">
        <f t="shared" si="41"/>
        <v>0</v>
      </c>
      <c r="AR87" s="5">
        <f t="shared" si="41"/>
        <v>0</v>
      </c>
      <c r="AS87" s="5">
        <f t="shared" si="41"/>
        <v>12</v>
      </c>
      <c r="AT87" s="5">
        <f t="shared" si="41"/>
        <v>0</v>
      </c>
      <c r="AU87" s="5">
        <f t="shared" si="41"/>
        <v>0</v>
      </c>
      <c r="AV87" s="5">
        <f t="shared" si="41"/>
        <v>13</v>
      </c>
      <c r="AW87" s="5">
        <f t="shared" si="41"/>
        <v>0</v>
      </c>
      <c r="AX87" s="5">
        <f t="shared" si="41"/>
        <v>0</v>
      </c>
      <c r="AY87" s="5">
        <f t="shared" si="41"/>
        <v>14</v>
      </c>
      <c r="AZ87" s="5">
        <f t="shared" si="41"/>
        <v>0</v>
      </c>
      <c r="BA87" s="5">
        <f t="shared" si="41"/>
        <v>0</v>
      </c>
      <c r="BB87" s="5">
        <f t="shared" si="41"/>
        <v>15</v>
      </c>
      <c r="BC87" s="5">
        <f t="shared" si="41"/>
        <v>0</v>
      </c>
      <c r="BD87" s="5">
        <f t="shared" si="41"/>
        <v>0</v>
      </c>
      <c r="BE87" s="5">
        <f t="shared" si="41"/>
        <v>16</v>
      </c>
      <c r="BF87" s="5">
        <f t="shared" si="41"/>
        <v>0</v>
      </c>
      <c r="BG87" s="5">
        <f t="shared" si="41"/>
        <v>0</v>
      </c>
      <c r="BH87" s="5">
        <f t="shared" si="41"/>
        <v>17</v>
      </c>
      <c r="BI87" s="5">
        <f t="shared" si="41"/>
        <v>0</v>
      </c>
      <c r="BJ87" s="5">
        <f t="shared" si="41"/>
        <v>0</v>
      </c>
      <c r="BK87" s="5">
        <f t="shared" si="41"/>
        <v>18</v>
      </c>
      <c r="BL87" s="5">
        <f t="shared" si="41"/>
        <v>0</v>
      </c>
      <c r="BM87" s="5">
        <f t="shared" si="41"/>
        <v>0</v>
      </c>
      <c r="BN87" s="5">
        <f t="shared" si="41"/>
        <v>19</v>
      </c>
      <c r="BO87" s="5">
        <f t="shared" si="41"/>
        <v>0</v>
      </c>
      <c r="BP87" s="5">
        <f t="shared" si="41"/>
        <v>0</v>
      </c>
      <c r="BQ87" s="5">
        <f t="shared" si="41"/>
        <v>20</v>
      </c>
    </row>
    <row r="88" spans="1:69" outlineLevel="2">
      <c r="A88" s="34"/>
      <c r="B88" s="34"/>
      <c r="C88" s="64"/>
      <c r="D88" s="65"/>
      <c r="E88" s="21" t="s">
        <v>342</v>
      </c>
      <c r="F88" s="21"/>
      <c r="G88" s="21" t="s">
        <v>286</v>
      </c>
      <c r="H88" s="21"/>
      <c r="I88" s="21"/>
      <c r="J88" s="14">
        <f t="shared" ref="J88:BQ88" si="42" xml:space="preserve">  INDEX( $J86:$BQ86, MATCH( J86, $J87:$BQ87, 0 ) )</f>
        <v>3</v>
      </c>
      <c r="K88" s="14">
        <f t="shared" si="42"/>
        <v>6</v>
      </c>
      <c r="L88" s="14">
        <f t="shared" si="42"/>
        <v>9</v>
      </c>
      <c r="M88" s="14">
        <f t="shared" si="42"/>
        <v>12</v>
      </c>
      <c r="N88" s="14">
        <f t="shared" si="42"/>
        <v>15</v>
      </c>
      <c r="O88" s="14">
        <f t="shared" si="42"/>
        <v>18</v>
      </c>
      <c r="P88" s="14">
        <f t="shared" si="42"/>
        <v>21</v>
      </c>
      <c r="Q88" s="14">
        <f t="shared" si="42"/>
        <v>24</v>
      </c>
      <c r="R88" s="14">
        <f t="shared" si="42"/>
        <v>27</v>
      </c>
      <c r="S88" s="14">
        <f t="shared" si="42"/>
        <v>30</v>
      </c>
      <c r="T88" s="14">
        <f t="shared" si="42"/>
        <v>33</v>
      </c>
      <c r="U88" s="14">
        <f t="shared" si="42"/>
        <v>36</v>
      </c>
      <c r="V88" s="14">
        <f t="shared" si="42"/>
        <v>39</v>
      </c>
      <c r="W88" s="14">
        <f t="shared" si="42"/>
        <v>42</v>
      </c>
      <c r="X88" s="14">
        <f t="shared" si="42"/>
        <v>45</v>
      </c>
      <c r="Y88" s="14">
        <f t="shared" si="42"/>
        <v>48</v>
      </c>
      <c r="Z88" s="14">
        <f t="shared" si="42"/>
        <v>51</v>
      </c>
      <c r="AA88" s="14">
        <f t="shared" si="42"/>
        <v>54</v>
      </c>
      <c r="AB88" s="14">
        <f t="shared" si="42"/>
        <v>57</v>
      </c>
      <c r="AC88" s="14">
        <f t="shared" si="42"/>
        <v>60</v>
      </c>
      <c r="AD88" s="14" t="e">
        <f t="shared" si="42"/>
        <v>#N/A</v>
      </c>
      <c r="AE88" s="14" t="e">
        <f t="shared" si="42"/>
        <v>#N/A</v>
      </c>
      <c r="AF88" s="14" t="e">
        <f t="shared" si="42"/>
        <v>#N/A</v>
      </c>
      <c r="AG88" s="14" t="e">
        <f t="shared" si="42"/>
        <v>#N/A</v>
      </c>
      <c r="AH88" s="14" t="e">
        <f t="shared" si="42"/>
        <v>#N/A</v>
      </c>
      <c r="AI88" s="14" t="e">
        <f t="shared" si="42"/>
        <v>#N/A</v>
      </c>
      <c r="AJ88" s="14" t="e">
        <f t="shared" si="42"/>
        <v>#N/A</v>
      </c>
      <c r="AK88" s="14" t="e">
        <f t="shared" si="42"/>
        <v>#N/A</v>
      </c>
      <c r="AL88" s="14" t="e">
        <f t="shared" si="42"/>
        <v>#N/A</v>
      </c>
      <c r="AM88" s="14" t="e">
        <f t="shared" si="42"/>
        <v>#N/A</v>
      </c>
      <c r="AN88" s="14" t="e">
        <f t="shared" si="42"/>
        <v>#N/A</v>
      </c>
      <c r="AO88" s="14" t="e">
        <f t="shared" si="42"/>
        <v>#N/A</v>
      </c>
      <c r="AP88" s="14" t="e">
        <f t="shared" si="42"/>
        <v>#N/A</v>
      </c>
      <c r="AQ88" s="14" t="e">
        <f t="shared" si="42"/>
        <v>#N/A</v>
      </c>
      <c r="AR88" s="14" t="e">
        <f t="shared" si="42"/>
        <v>#N/A</v>
      </c>
      <c r="AS88" s="14" t="e">
        <f t="shared" si="42"/>
        <v>#N/A</v>
      </c>
      <c r="AT88" s="14" t="e">
        <f t="shared" si="42"/>
        <v>#N/A</v>
      </c>
      <c r="AU88" s="14" t="e">
        <f t="shared" si="42"/>
        <v>#N/A</v>
      </c>
      <c r="AV88" s="14" t="e">
        <f t="shared" si="42"/>
        <v>#N/A</v>
      </c>
      <c r="AW88" s="14" t="e">
        <f t="shared" si="42"/>
        <v>#N/A</v>
      </c>
      <c r="AX88" s="14" t="e">
        <f t="shared" si="42"/>
        <v>#N/A</v>
      </c>
      <c r="AY88" s="14" t="e">
        <f t="shared" si="42"/>
        <v>#N/A</v>
      </c>
      <c r="AZ88" s="14" t="e">
        <f t="shared" si="42"/>
        <v>#N/A</v>
      </c>
      <c r="BA88" s="14" t="e">
        <f t="shared" si="42"/>
        <v>#N/A</v>
      </c>
      <c r="BB88" s="14" t="e">
        <f t="shared" si="42"/>
        <v>#N/A</v>
      </c>
      <c r="BC88" s="14" t="e">
        <f t="shared" si="42"/>
        <v>#N/A</v>
      </c>
      <c r="BD88" s="14" t="e">
        <f t="shared" si="42"/>
        <v>#N/A</v>
      </c>
      <c r="BE88" s="14" t="e">
        <f t="shared" si="42"/>
        <v>#N/A</v>
      </c>
      <c r="BF88" s="14" t="e">
        <f t="shared" si="42"/>
        <v>#N/A</v>
      </c>
      <c r="BG88" s="14" t="e">
        <f t="shared" si="42"/>
        <v>#N/A</v>
      </c>
      <c r="BH88" s="14" t="e">
        <f t="shared" si="42"/>
        <v>#N/A</v>
      </c>
      <c r="BI88" s="14" t="e">
        <f t="shared" si="42"/>
        <v>#N/A</v>
      </c>
      <c r="BJ88" s="14" t="e">
        <f t="shared" si="42"/>
        <v>#N/A</v>
      </c>
      <c r="BK88" s="14" t="e">
        <f t="shared" si="42"/>
        <v>#N/A</v>
      </c>
      <c r="BL88" s="14" t="e">
        <f t="shared" si="42"/>
        <v>#N/A</v>
      </c>
      <c r="BM88" s="14" t="e">
        <f t="shared" si="42"/>
        <v>#N/A</v>
      </c>
      <c r="BN88" s="14" t="e">
        <f t="shared" si="42"/>
        <v>#N/A</v>
      </c>
      <c r="BO88" s="14" t="e">
        <f t="shared" si="42"/>
        <v>#N/A</v>
      </c>
      <c r="BP88" s="14" t="e">
        <f t="shared" si="42"/>
        <v>#N/A</v>
      </c>
      <c r="BQ88" s="14" t="e">
        <f t="shared" si="42"/>
        <v>#N/A</v>
      </c>
    </row>
    <row r="89" spans="1:69" outlineLevel="1"/>
    <row r="90" spans="1:69" outlineLevel="1"/>
    <row r="91" spans="1:69" outlineLevel="1">
      <c r="B91" s="25" t="s">
        <v>194</v>
      </c>
    </row>
    <row r="92" spans="1:69" outlineLevel="2">
      <c r="E92" s="8" t="str">
        <f t="shared" ref="E92:BQ92" si="43" xml:space="preserve">  E$19</f>
        <v>Model period end</v>
      </c>
      <c r="F92" s="8">
        <f t="shared" si="43"/>
        <v>0</v>
      </c>
      <c r="G92" s="8" t="str">
        <f t="shared" si="43"/>
        <v>date</v>
      </c>
      <c r="H92" s="8">
        <f t="shared" si="43"/>
        <v>0</v>
      </c>
      <c r="I92" s="8">
        <f t="shared" si="43"/>
        <v>0</v>
      </c>
      <c r="J92" s="8">
        <f t="shared" si="43"/>
        <v>45077</v>
      </c>
      <c r="K92" s="8">
        <f t="shared" si="43"/>
        <v>45107</v>
      </c>
      <c r="L92" s="8">
        <f t="shared" si="43"/>
        <v>45138</v>
      </c>
      <c r="M92" s="8">
        <f t="shared" si="43"/>
        <v>45169</v>
      </c>
      <c r="N92" s="8">
        <f t="shared" si="43"/>
        <v>45199</v>
      </c>
      <c r="O92" s="8">
        <f t="shared" si="43"/>
        <v>45230</v>
      </c>
      <c r="P92" s="8">
        <f t="shared" si="43"/>
        <v>45260</v>
      </c>
      <c r="Q92" s="8">
        <f t="shared" si="43"/>
        <v>45291</v>
      </c>
      <c r="R92" s="8">
        <f t="shared" si="43"/>
        <v>45322</v>
      </c>
      <c r="S92" s="8">
        <f t="shared" si="43"/>
        <v>45351</v>
      </c>
      <c r="T92" s="8">
        <f t="shared" si="43"/>
        <v>45382</v>
      </c>
      <c r="U92" s="8">
        <f t="shared" si="43"/>
        <v>45412</v>
      </c>
      <c r="V92" s="8">
        <f t="shared" si="43"/>
        <v>45443</v>
      </c>
      <c r="W92" s="8">
        <f t="shared" si="43"/>
        <v>45473</v>
      </c>
      <c r="X92" s="8">
        <f t="shared" si="43"/>
        <v>45504</v>
      </c>
      <c r="Y92" s="8">
        <f t="shared" si="43"/>
        <v>45535</v>
      </c>
      <c r="Z92" s="8">
        <f t="shared" si="43"/>
        <v>45565</v>
      </c>
      <c r="AA92" s="8">
        <f t="shared" si="43"/>
        <v>45596</v>
      </c>
      <c r="AB92" s="8">
        <f t="shared" si="43"/>
        <v>45626</v>
      </c>
      <c r="AC92" s="8">
        <f t="shared" si="43"/>
        <v>45657</v>
      </c>
      <c r="AD92" s="8">
        <f t="shared" si="43"/>
        <v>45688</v>
      </c>
      <c r="AE92" s="8">
        <f t="shared" si="43"/>
        <v>45716</v>
      </c>
      <c r="AF92" s="8">
        <f t="shared" si="43"/>
        <v>45747</v>
      </c>
      <c r="AG92" s="8">
        <f t="shared" si="43"/>
        <v>45777</v>
      </c>
      <c r="AH92" s="8">
        <f t="shared" si="43"/>
        <v>45808</v>
      </c>
      <c r="AI92" s="8">
        <f t="shared" si="43"/>
        <v>45838</v>
      </c>
      <c r="AJ92" s="8">
        <f t="shared" si="43"/>
        <v>45869</v>
      </c>
      <c r="AK92" s="8">
        <f t="shared" si="43"/>
        <v>45900</v>
      </c>
      <c r="AL92" s="8">
        <f t="shared" si="43"/>
        <v>45930</v>
      </c>
      <c r="AM92" s="8">
        <f t="shared" si="43"/>
        <v>45961</v>
      </c>
      <c r="AN92" s="8">
        <f t="shared" si="43"/>
        <v>45991</v>
      </c>
      <c r="AO92" s="8">
        <f t="shared" si="43"/>
        <v>46022</v>
      </c>
      <c r="AP92" s="8">
        <f t="shared" si="43"/>
        <v>46053</v>
      </c>
      <c r="AQ92" s="8">
        <f t="shared" si="43"/>
        <v>46081</v>
      </c>
      <c r="AR92" s="8">
        <f t="shared" si="43"/>
        <v>46112</v>
      </c>
      <c r="AS92" s="8">
        <f t="shared" si="43"/>
        <v>46142</v>
      </c>
      <c r="AT92" s="8">
        <f t="shared" si="43"/>
        <v>46173</v>
      </c>
      <c r="AU92" s="8">
        <f t="shared" si="43"/>
        <v>46203</v>
      </c>
      <c r="AV92" s="8">
        <f t="shared" si="43"/>
        <v>46234</v>
      </c>
      <c r="AW92" s="8">
        <f t="shared" si="43"/>
        <v>46265</v>
      </c>
      <c r="AX92" s="8">
        <f t="shared" si="43"/>
        <v>46295</v>
      </c>
      <c r="AY92" s="8">
        <f t="shared" si="43"/>
        <v>46326</v>
      </c>
      <c r="AZ92" s="8">
        <f t="shared" si="43"/>
        <v>46356</v>
      </c>
      <c r="BA92" s="8">
        <f t="shared" si="43"/>
        <v>46387</v>
      </c>
      <c r="BB92" s="8">
        <f t="shared" si="43"/>
        <v>46418</v>
      </c>
      <c r="BC92" s="8">
        <f t="shared" si="43"/>
        <v>46446</v>
      </c>
      <c r="BD92" s="8">
        <f t="shared" si="43"/>
        <v>46477</v>
      </c>
      <c r="BE92" s="8">
        <f t="shared" si="43"/>
        <v>46507</v>
      </c>
      <c r="BF92" s="8">
        <f t="shared" si="43"/>
        <v>46538</v>
      </c>
      <c r="BG92" s="8">
        <f t="shared" si="43"/>
        <v>46568</v>
      </c>
      <c r="BH92" s="8">
        <f t="shared" si="43"/>
        <v>46599</v>
      </c>
      <c r="BI92" s="8">
        <f t="shared" si="43"/>
        <v>46630</v>
      </c>
      <c r="BJ92" s="8">
        <f t="shared" si="43"/>
        <v>46660</v>
      </c>
      <c r="BK92" s="8">
        <f t="shared" si="43"/>
        <v>46691</v>
      </c>
      <c r="BL92" s="8">
        <f t="shared" si="43"/>
        <v>46721</v>
      </c>
      <c r="BM92" s="8">
        <f t="shared" si="43"/>
        <v>46752</v>
      </c>
      <c r="BN92" s="8">
        <f t="shared" si="43"/>
        <v>46783</v>
      </c>
      <c r="BO92" s="8">
        <f t="shared" si="43"/>
        <v>46812</v>
      </c>
      <c r="BP92" s="8">
        <f t="shared" si="43"/>
        <v>46843</v>
      </c>
      <c r="BQ92" s="8">
        <f t="shared" si="43"/>
        <v>46873</v>
      </c>
    </row>
    <row r="93" spans="1:69" outlineLevel="2">
      <c r="E93" s="5" t="str">
        <f t="shared" ref="E93:BQ93" si="44" xml:space="preserve">  E$28</f>
        <v>Period number</v>
      </c>
      <c r="F93" s="5">
        <f t="shared" si="44"/>
        <v>0</v>
      </c>
      <c r="G93" s="5" t="str">
        <f t="shared" si="44"/>
        <v>Counter</v>
      </c>
      <c r="H93" s="5">
        <f t="shared" si="44"/>
        <v>0</v>
      </c>
      <c r="I93" s="5">
        <f t="shared" si="44"/>
        <v>0</v>
      </c>
      <c r="J93" s="5">
        <f t="shared" si="44"/>
        <v>1</v>
      </c>
      <c r="K93" s="5">
        <f t="shared" si="44"/>
        <v>2</v>
      </c>
      <c r="L93" s="5">
        <f t="shared" si="44"/>
        <v>3</v>
      </c>
      <c r="M93" s="5">
        <f t="shared" si="44"/>
        <v>4</v>
      </c>
      <c r="N93" s="5">
        <f t="shared" si="44"/>
        <v>5</v>
      </c>
      <c r="O93" s="5">
        <f t="shared" si="44"/>
        <v>6</v>
      </c>
      <c r="P93" s="5">
        <f t="shared" si="44"/>
        <v>7</v>
      </c>
      <c r="Q93" s="5">
        <f t="shared" si="44"/>
        <v>8</v>
      </c>
      <c r="R93" s="5">
        <f t="shared" si="44"/>
        <v>9</v>
      </c>
      <c r="S93" s="5">
        <f t="shared" si="44"/>
        <v>10</v>
      </c>
      <c r="T93" s="5">
        <f t="shared" si="44"/>
        <v>11</v>
      </c>
      <c r="U93" s="5">
        <f t="shared" si="44"/>
        <v>12</v>
      </c>
      <c r="V93" s="5">
        <f t="shared" si="44"/>
        <v>13</v>
      </c>
      <c r="W93" s="5">
        <f t="shared" si="44"/>
        <v>14</v>
      </c>
      <c r="X93" s="5">
        <f t="shared" si="44"/>
        <v>15</v>
      </c>
      <c r="Y93" s="5">
        <f t="shared" si="44"/>
        <v>16</v>
      </c>
      <c r="Z93" s="5">
        <f t="shared" si="44"/>
        <v>17</v>
      </c>
      <c r="AA93" s="5">
        <f t="shared" si="44"/>
        <v>18</v>
      </c>
      <c r="AB93" s="5">
        <f t="shared" si="44"/>
        <v>19</v>
      </c>
      <c r="AC93" s="5">
        <f t="shared" si="44"/>
        <v>20</v>
      </c>
      <c r="AD93" s="5">
        <f t="shared" si="44"/>
        <v>21</v>
      </c>
      <c r="AE93" s="5">
        <f t="shared" si="44"/>
        <v>22</v>
      </c>
      <c r="AF93" s="5">
        <f t="shared" si="44"/>
        <v>23</v>
      </c>
      <c r="AG93" s="5">
        <f t="shared" si="44"/>
        <v>24</v>
      </c>
      <c r="AH93" s="5">
        <f t="shared" si="44"/>
        <v>25</v>
      </c>
      <c r="AI93" s="5">
        <f t="shared" si="44"/>
        <v>26</v>
      </c>
      <c r="AJ93" s="5">
        <f t="shared" si="44"/>
        <v>27</v>
      </c>
      <c r="AK93" s="5">
        <f t="shared" si="44"/>
        <v>28</v>
      </c>
      <c r="AL93" s="5">
        <f t="shared" si="44"/>
        <v>29</v>
      </c>
      <c r="AM93" s="5">
        <f t="shared" si="44"/>
        <v>30</v>
      </c>
      <c r="AN93" s="5">
        <f t="shared" si="44"/>
        <v>31</v>
      </c>
      <c r="AO93" s="5">
        <f t="shared" si="44"/>
        <v>32</v>
      </c>
      <c r="AP93" s="5">
        <f t="shared" si="44"/>
        <v>33</v>
      </c>
      <c r="AQ93" s="5">
        <f t="shared" si="44"/>
        <v>34</v>
      </c>
      <c r="AR93" s="5">
        <f t="shared" si="44"/>
        <v>35</v>
      </c>
      <c r="AS93" s="5">
        <f t="shared" si="44"/>
        <v>36</v>
      </c>
      <c r="AT93" s="5">
        <f t="shared" si="44"/>
        <v>37</v>
      </c>
      <c r="AU93" s="5">
        <f t="shared" si="44"/>
        <v>38</v>
      </c>
      <c r="AV93" s="5">
        <f t="shared" si="44"/>
        <v>39</v>
      </c>
      <c r="AW93" s="5">
        <f t="shared" si="44"/>
        <v>40</v>
      </c>
      <c r="AX93" s="5">
        <f t="shared" si="44"/>
        <v>41</v>
      </c>
      <c r="AY93" s="5">
        <f t="shared" si="44"/>
        <v>42</v>
      </c>
      <c r="AZ93" s="5">
        <f t="shared" si="44"/>
        <v>43</v>
      </c>
      <c r="BA93" s="5">
        <f t="shared" si="44"/>
        <v>44</v>
      </c>
      <c r="BB93" s="5">
        <f t="shared" si="44"/>
        <v>45</v>
      </c>
      <c r="BC93" s="5">
        <f t="shared" si="44"/>
        <v>46</v>
      </c>
      <c r="BD93" s="5">
        <f t="shared" si="44"/>
        <v>47</v>
      </c>
      <c r="BE93" s="5">
        <f t="shared" si="44"/>
        <v>48</v>
      </c>
      <c r="BF93" s="5">
        <f t="shared" si="44"/>
        <v>49</v>
      </c>
      <c r="BG93" s="5">
        <f t="shared" si="44"/>
        <v>50</v>
      </c>
      <c r="BH93" s="5">
        <f t="shared" si="44"/>
        <v>51</v>
      </c>
      <c r="BI93" s="5">
        <f t="shared" si="44"/>
        <v>52</v>
      </c>
      <c r="BJ93" s="5">
        <f t="shared" si="44"/>
        <v>53</v>
      </c>
      <c r="BK93" s="5">
        <f t="shared" si="44"/>
        <v>54</v>
      </c>
      <c r="BL93" s="5">
        <f t="shared" si="44"/>
        <v>55</v>
      </c>
      <c r="BM93" s="5">
        <f t="shared" si="44"/>
        <v>56</v>
      </c>
      <c r="BN93" s="5">
        <f t="shared" si="44"/>
        <v>57</v>
      </c>
      <c r="BO93" s="5">
        <f t="shared" si="44"/>
        <v>58</v>
      </c>
      <c r="BP93" s="5">
        <f t="shared" si="44"/>
        <v>59</v>
      </c>
      <c r="BQ93" s="5">
        <f t="shared" si="44"/>
        <v>60</v>
      </c>
    </row>
    <row r="94" spans="1:69" outlineLevel="2">
      <c r="E94" s="5" t="str">
        <f t="shared" ref="E94:BQ94" si="45" xml:space="preserve">  E$352</f>
        <v>Month to SemiAnnual : period end flag</v>
      </c>
      <c r="F94" s="5">
        <f t="shared" si="45"/>
        <v>0</v>
      </c>
      <c r="G94" s="5" t="str">
        <f t="shared" si="45"/>
        <v>counter</v>
      </c>
      <c r="H94" s="5">
        <f t="shared" si="45"/>
        <v>0</v>
      </c>
      <c r="I94" s="5">
        <f t="shared" si="45"/>
        <v>0</v>
      </c>
      <c r="J94" s="5">
        <f t="shared" si="45"/>
        <v>0</v>
      </c>
      <c r="K94" s="5">
        <f t="shared" si="45"/>
        <v>0</v>
      </c>
      <c r="L94" s="5">
        <f t="shared" si="45"/>
        <v>0</v>
      </c>
      <c r="M94" s="5">
        <f t="shared" si="45"/>
        <v>0</v>
      </c>
      <c r="N94" s="5">
        <f t="shared" si="45"/>
        <v>0</v>
      </c>
      <c r="O94" s="5">
        <f t="shared" si="45"/>
        <v>1</v>
      </c>
      <c r="P94" s="5">
        <f t="shared" si="45"/>
        <v>0</v>
      </c>
      <c r="Q94" s="5">
        <f t="shared" si="45"/>
        <v>0</v>
      </c>
      <c r="R94" s="5">
        <f t="shared" si="45"/>
        <v>0</v>
      </c>
      <c r="S94" s="5">
        <f t="shared" si="45"/>
        <v>0</v>
      </c>
      <c r="T94" s="5">
        <f t="shared" si="45"/>
        <v>0</v>
      </c>
      <c r="U94" s="5">
        <f t="shared" si="45"/>
        <v>2</v>
      </c>
      <c r="V94" s="5">
        <f t="shared" si="45"/>
        <v>0</v>
      </c>
      <c r="W94" s="5">
        <f t="shared" si="45"/>
        <v>0</v>
      </c>
      <c r="X94" s="5">
        <f t="shared" si="45"/>
        <v>0</v>
      </c>
      <c r="Y94" s="5">
        <f t="shared" si="45"/>
        <v>0</v>
      </c>
      <c r="Z94" s="5">
        <f t="shared" si="45"/>
        <v>0</v>
      </c>
      <c r="AA94" s="5">
        <f t="shared" si="45"/>
        <v>3</v>
      </c>
      <c r="AB94" s="5">
        <f t="shared" si="45"/>
        <v>0</v>
      </c>
      <c r="AC94" s="5">
        <f t="shared" si="45"/>
        <v>0</v>
      </c>
      <c r="AD94" s="5">
        <f t="shared" si="45"/>
        <v>0</v>
      </c>
      <c r="AE94" s="5">
        <f t="shared" si="45"/>
        <v>0</v>
      </c>
      <c r="AF94" s="5">
        <f t="shared" si="45"/>
        <v>0</v>
      </c>
      <c r="AG94" s="5">
        <f t="shared" si="45"/>
        <v>4</v>
      </c>
      <c r="AH94" s="5">
        <f t="shared" si="45"/>
        <v>0</v>
      </c>
      <c r="AI94" s="5">
        <f t="shared" si="45"/>
        <v>0</v>
      </c>
      <c r="AJ94" s="5">
        <f t="shared" si="45"/>
        <v>0</v>
      </c>
      <c r="AK94" s="5">
        <f t="shared" si="45"/>
        <v>0</v>
      </c>
      <c r="AL94" s="5">
        <f t="shared" si="45"/>
        <v>0</v>
      </c>
      <c r="AM94" s="5">
        <f t="shared" si="45"/>
        <v>5</v>
      </c>
      <c r="AN94" s="5">
        <f t="shared" si="45"/>
        <v>0</v>
      </c>
      <c r="AO94" s="5">
        <f t="shared" si="45"/>
        <v>0</v>
      </c>
      <c r="AP94" s="5">
        <f t="shared" si="45"/>
        <v>0</v>
      </c>
      <c r="AQ94" s="5">
        <f t="shared" si="45"/>
        <v>0</v>
      </c>
      <c r="AR94" s="5">
        <f t="shared" si="45"/>
        <v>0</v>
      </c>
      <c r="AS94" s="5">
        <f t="shared" si="45"/>
        <v>6</v>
      </c>
      <c r="AT94" s="5">
        <f t="shared" si="45"/>
        <v>0</v>
      </c>
      <c r="AU94" s="5">
        <f t="shared" si="45"/>
        <v>0</v>
      </c>
      <c r="AV94" s="5">
        <f t="shared" si="45"/>
        <v>0</v>
      </c>
      <c r="AW94" s="5">
        <f t="shared" si="45"/>
        <v>0</v>
      </c>
      <c r="AX94" s="5">
        <f t="shared" si="45"/>
        <v>0</v>
      </c>
      <c r="AY94" s="5">
        <f t="shared" si="45"/>
        <v>7</v>
      </c>
      <c r="AZ94" s="5">
        <f t="shared" si="45"/>
        <v>0</v>
      </c>
      <c r="BA94" s="5">
        <f t="shared" si="45"/>
        <v>0</v>
      </c>
      <c r="BB94" s="5">
        <f t="shared" si="45"/>
        <v>0</v>
      </c>
      <c r="BC94" s="5">
        <f t="shared" si="45"/>
        <v>0</v>
      </c>
      <c r="BD94" s="5">
        <f t="shared" si="45"/>
        <v>0</v>
      </c>
      <c r="BE94" s="5">
        <f t="shared" si="45"/>
        <v>8</v>
      </c>
      <c r="BF94" s="5">
        <f t="shared" si="45"/>
        <v>0</v>
      </c>
      <c r="BG94" s="5">
        <f t="shared" si="45"/>
        <v>0</v>
      </c>
      <c r="BH94" s="5">
        <f t="shared" si="45"/>
        <v>0</v>
      </c>
      <c r="BI94" s="5">
        <f t="shared" si="45"/>
        <v>0</v>
      </c>
      <c r="BJ94" s="5">
        <f t="shared" si="45"/>
        <v>0</v>
      </c>
      <c r="BK94" s="5">
        <f t="shared" si="45"/>
        <v>9</v>
      </c>
      <c r="BL94" s="5">
        <f t="shared" si="45"/>
        <v>0</v>
      </c>
      <c r="BM94" s="5">
        <f t="shared" si="45"/>
        <v>0</v>
      </c>
      <c r="BN94" s="5">
        <f t="shared" si="45"/>
        <v>0</v>
      </c>
      <c r="BO94" s="5">
        <f t="shared" si="45"/>
        <v>0</v>
      </c>
      <c r="BP94" s="5">
        <f t="shared" si="45"/>
        <v>0</v>
      </c>
      <c r="BQ94" s="5">
        <f t="shared" si="45"/>
        <v>10</v>
      </c>
    </row>
    <row r="95" spans="1:69" outlineLevel="2">
      <c r="A95" s="34"/>
      <c r="B95" s="34"/>
      <c r="C95" s="64"/>
      <c r="D95" s="65"/>
      <c r="E95" s="21" t="s">
        <v>194</v>
      </c>
      <c r="F95" s="21"/>
      <c r="G95" s="21" t="s">
        <v>213</v>
      </c>
      <c r="H95" s="21"/>
      <c r="I95" s="21"/>
      <c r="J95" s="13">
        <f t="shared" ref="J95:BQ95" si="46" xml:space="preserve">  INDEX( $J92:$BQ92, MATCH( J93, $J94:$BQ94, 0 ) )</f>
        <v>45230</v>
      </c>
      <c r="K95" s="13">
        <f t="shared" si="46"/>
        <v>45412</v>
      </c>
      <c r="L95" s="13">
        <f t="shared" si="46"/>
        <v>45596</v>
      </c>
      <c r="M95" s="13">
        <f t="shared" si="46"/>
        <v>45777</v>
      </c>
      <c r="N95" s="13">
        <f t="shared" si="46"/>
        <v>45961</v>
      </c>
      <c r="O95" s="13">
        <f t="shared" si="46"/>
        <v>46142</v>
      </c>
      <c r="P95" s="13">
        <f t="shared" si="46"/>
        <v>46326</v>
      </c>
      <c r="Q95" s="13">
        <f t="shared" si="46"/>
        <v>46507</v>
      </c>
      <c r="R95" s="13">
        <f t="shared" si="46"/>
        <v>46691</v>
      </c>
      <c r="S95" s="13">
        <f t="shared" si="46"/>
        <v>46873</v>
      </c>
      <c r="T95" s="13" t="e">
        <f t="shared" si="46"/>
        <v>#N/A</v>
      </c>
      <c r="U95" s="13" t="e">
        <f t="shared" si="46"/>
        <v>#N/A</v>
      </c>
      <c r="V95" s="13" t="e">
        <f t="shared" si="46"/>
        <v>#N/A</v>
      </c>
      <c r="W95" s="13" t="e">
        <f t="shared" si="46"/>
        <v>#N/A</v>
      </c>
      <c r="X95" s="13" t="e">
        <f t="shared" si="46"/>
        <v>#N/A</v>
      </c>
      <c r="Y95" s="13" t="e">
        <f t="shared" si="46"/>
        <v>#N/A</v>
      </c>
      <c r="Z95" s="13" t="e">
        <f t="shared" si="46"/>
        <v>#N/A</v>
      </c>
      <c r="AA95" s="13" t="e">
        <f t="shared" si="46"/>
        <v>#N/A</v>
      </c>
      <c r="AB95" s="13" t="e">
        <f t="shared" si="46"/>
        <v>#N/A</v>
      </c>
      <c r="AC95" s="13" t="e">
        <f t="shared" si="46"/>
        <v>#N/A</v>
      </c>
      <c r="AD95" s="13" t="e">
        <f t="shared" si="46"/>
        <v>#N/A</v>
      </c>
      <c r="AE95" s="13" t="e">
        <f t="shared" si="46"/>
        <v>#N/A</v>
      </c>
      <c r="AF95" s="13" t="e">
        <f t="shared" si="46"/>
        <v>#N/A</v>
      </c>
      <c r="AG95" s="13" t="e">
        <f t="shared" si="46"/>
        <v>#N/A</v>
      </c>
      <c r="AH95" s="13" t="e">
        <f t="shared" si="46"/>
        <v>#N/A</v>
      </c>
      <c r="AI95" s="13" t="e">
        <f t="shared" si="46"/>
        <v>#N/A</v>
      </c>
      <c r="AJ95" s="13" t="e">
        <f t="shared" si="46"/>
        <v>#N/A</v>
      </c>
      <c r="AK95" s="13" t="e">
        <f t="shared" si="46"/>
        <v>#N/A</v>
      </c>
      <c r="AL95" s="13" t="e">
        <f t="shared" si="46"/>
        <v>#N/A</v>
      </c>
      <c r="AM95" s="13" t="e">
        <f t="shared" si="46"/>
        <v>#N/A</v>
      </c>
      <c r="AN95" s="13" t="e">
        <f t="shared" si="46"/>
        <v>#N/A</v>
      </c>
      <c r="AO95" s="13" t="e">
        <f t="shared" si="46"/>
        <v>#N/A</v>
      </c>
      <c r="AP95" s="13" t="e">
        <f t="shared" si="46"/>
        <v>#N/A</v>
      </c>
      <c r="AQ95" s="13" t="e">
        <f t="shared" si="46"/>
        <v>#N/A</v>
      </c>
      <c r="AR95" s="13" t="e">
        <f t="shared" si="46"/>
        <v>#N/A</v>
      </c>
      <c r="AS95" s="13" t="e">
        <f t="shared" si="46"/>
        <v>#N/A</v>
      </c>
      <c r="AT95" s="13" t="e">
        <f t="shared" si="46"/>
        <v>#N/A</v>
      </c>
      <c r="AU95" s="13" t="e">
        <f t="shared" si="46"/>
        <v>#N/A</v>
      </c>
      <c r="AV95" s="13" t="e">
        <f t="shared" si="46"/>
        <v>#N/A</v>
      </c>
      <c r="AW95" s="13" t="e">
        <f t="shared" si="46"/>
        <v>#N/A</v>
      </c>
      <c r="AX95" s="13" t="e">
        <f t="shared" si="46"/>
        <v>#N/A</v>
      </c>
      <c r="AY95" s="13" t="e">
        <f t="shared" si="46"/>
        <v>#N/A</v>
      </c>
      <c r="AZ95" s="13" t="e">
        <f t="shared" si="46"/>
        <v>#N/A</v>
      </c>
      <c r="BA95" s="13" t="e">
        <f t="shared" si="46"/>
        <v>#N/A</v>
      </c>
      <c r="BB95" s="13" t="e">
        <f t="shared" si="46"/>
        <v>#N/A</v>
      </c>
      <c r="BC95" s="13" t="e">
        <f t="shared" si="46"/>
        <v>#N/A</v>
      </c>
      <c r="BD95" s="13" t="e">
        <f t="shared" si="46"/>
        <v>#N/A</v>
      </c>
      <c r="BE95" s="13" t="e">
        <f t="shared" si="46"/>
        <v>#N/A</v>
      </c>
      <c r="BF95" s="13" t="e">
        <f t="shared" si="46"/>
        <v>#N/A</v>
      </c>
      <c r="BG95" s="13" t="e">
        <f t="shared" si="46"/>
        <v>#N/A</v>
      </c>
      <c r="BH95" s="13" t="e">
        <f t="shared" si="46"/>
        <v>#N/A</v>
      </c>
      <c r="BI95" s="13" t="e">
        <f t="shared" si="46"/>
        <v>#N/A</v>
      </c>
      <c r="BJ95" s="13" t="e">
        <f t="shared" si="46"/>
        <v>#N/A</v>
      </c>
      <c r="BK95" s="13" t="e">
        <f t="shared" si="46"/>
        <v>#N/A</v>
      </c>
      <c r="BL95" s="13" t="e">
        <f t="shared" si="46"/>
        <v>#N/A</v>
      </c>
      <c r="BM95" s="13" t="e">
        <f t="shared" si="46"/>
        <v>#N/A</v>
      </c>
      <c r="BN95" s="13" t="e">
        <f t="shared" si="46"/>
        <v>#N/A</v>
      </c>
      <c r="BO95" s="13" t="e">
        <f t="shared" si="46"/>
        <v>#N/A</v>
      </c>
      <c r="BP95" s="13" t="e">
        <f t="shared" si="46"/>
        <v>#N/A</v>
      </c>
      <c r="BQ95" s="13" t="e">
        <f t="shared" si="46"/>
        <v>#N/A</v>
      </c>
    </row>
    <row r="96" spans="1:69" outlineLevel="1"/>
    <row r="97" spans="1:69" outlineLevel="1"/>
    <row r="98" spans="1:69" outlineLevel="1">
      <c r="B98" s="25" t="s">
        <v>169</v>
      </c>
    </row>
    <row r="99" spans="1:69" outlineLevel="2">
      <c r="E99" s="2" t="str">
        <f t="shared" ref="E99:BQ99" si="47" xml:space="preserve">  E$24</f>
        <v>Timeline label</v>
      </c>
      <c r="F99" s="2">
        <f t="shared" si="47"/>
        <v>0</v>
      </c>
      <c r="G99" s="2" t="str">
        <f t="shared" si="47"/>
        <v>GBP</v>
      </c>
      <c r="H99" s="2">
        <f t="shared" si="47"/>
        <v>0</v>
      </c>
      <c r="I99" s="2">
        <f t="shared" si="47"/>
        <v>0</v>
      </c>
      <c r="J99" s="2" t="str">
        <f t="shared" si="47"/>
        <v>Month1</v>
      </c>
      <c r="K99" s="2" t="str">
        <f t="shared" si="47"/>
        <v>Month2</v>
      </c>
      <c r="L99" s="2" t="str">
        <f t="shared" si="47"/>
        <v>Month3</v>
      </c>
      <c r="M99" s="2" t="str">
        <f t="shared" si="47"/>
        <v>Month4</v>
      </c>
      <c r="N99" s="2" t="str">
        <f t="shared" si="47"/>
        <v>Month5</v>
      </c>
      <c r="O99" s="2" t="str">
        <f t="shared" si="47"/>
        <v>Month6</v>
      </c>
      <c r="P99" s="2" t="str">
        <f t="shared" si="47"/>
        <v>Month7</v>
      </c>
      <c r="Q99" s="2" t="str">
        <f t="shared" si="47"/>
        <v>Month8</v>
      </c>
      <c r="R99" s="2" t="str">
        <f t="shared" si="47"/>
        <v>Month9</v>
      </c>
      <c r="S99" s="2" t="str">
        <f t="shared" si="47"/>
        <v>Month10</v>
      </c>
      <c r="T99" s="2" t="str">
        <f t="shared" si="47"/>
        <v>Month11</v>
      </c>
      <c r="U99" s="2" t="str">
        <f t="shared" si="47"/>
        <v>Month12</v>
      </c>
      <c r="V99" s="2" t="str">
        <f t="shared" si="47"/>
        <v>Month13</v>
      </c>
      <c r="W99" s="2" t="str">
        <f t="shared" si="47"/>
        <v>Month14</v>
      </c>
      <c r="X99" s="2" t="str">
        <f t="shared" si="47"/>
        <v>Month15</v>
      </c>
      <c r="Y99" s="2" t="str">
        <f t="shared" si="47"/>
        <v>Month16</v>
      </c>
      <c r="Z99" s="2" t="str">
        <f t="shared" si="47"/>
        <v>Month17</v>
      </c>
      <c r="AA99" s="2" t="str">
        <f t="shared" si="47"/>
        <v>Month18</v>
      </c>
      <c r="AB99" s="2" t="str">
        <f t="shared" si="47"/>
        <v>Month19</v>
      </c>
      <c r="AC99" s="2" t="str">
        <f t="shared" si="47"/>
        <v>Month20</v>
      </c>
      <c r="AD99" s="2" t="str">
        <f t="shared" si="47"/>
        <v>Month21</v>
      </c>
      <c r="AE99" s="2" t="str">
        <f t="shared" si="47"/>
        <v>Month22</v>
      </c>
      <c r="AF99" s="2" t="str">
        <f t="shared" si="47"/>
        <v>Month23</v>
      </c>
      <c r="AG99" s="2" t="str">
        <f t="shared" si="47"/>
        <v>Month24</v>
      </c>
      <c r="AH99" s="2" t="str">
        <f t="shared" si="47"/>
        <v>Month25</v>
      </c>
      <c r="AI99" s="2" t="str">
        <f t="shared" si="47"/>
        <v>Month26</v>
      </c>
      <c r="AJ99" s="2" t="str">
        <f t="shared" si="47"/>
        <v>Month27</v>
      </c>
      <c r="AK99" s="2" t="str">
        <f t="shared" si="47"/>
        <v>Month28</v>
      </c>
      <c r="AL99" s="2" t="str">
        <f t="shared" si="47"/>
        <v>Month29</v>
      </c>
      <c r="AM99" s="2" t="str">
        <f t="shared" si="47"/>
        <v>Month30</v>
      </c>
      <c r="AN99" s="2" t="str">
        <f t="shared" si="47"/>
        <v>Month31</v>
      </c>
      <c r="AO99" s="2" t="str">
        <f t="shared" si="47"/>
        <v>Month32</v>
      </c>
      <c r="AP99" s="2" t="str">
        <f t="shared" si="47"/>
        <v>Month33</v>
      </c>
      <c r="AQ99" s="2" t="str">
        <f t="shared" si="47"/>
        <v>Month34</v>
      </c>
      <c r="AR99" s="2" t="str">
        <f t="shared" si="47"/>
        <v>Month35</v>
      </c>
      <c r="AS99" s="2" t="str">
        <f t="shared" si="47"/>
        <v>Month36</v>
      </c>
      <c r="AT99" s="2" t="str">
        <f t="shared" si="47"/>
        <v>Month37</v>
      </c>
      <c r="AU99" s="2" t="str">
        <f t="shared" si="47"/>
        <v>Month38</v>
      </c>
      <c r="AV99" s="2" t="str">
        <f t="shared" si="47"/>
        <v>Month39</v>
      </c>
      <c r="AW99" s="2" t="str">
        <f t="shared" si="47"/>
        <v>Month40</v>
      </c>
      <c r="AX99" s="2" t="str">
        <f t="shared" si="47"/>
        <v>Month41</v>
      </c>
      <c r="AY99" s="2" t="str">
        <f t="shared" si="47"/>
        <v>Month42</v>
      </c>
      <c r="AZ99" s="2" t="str">
        <f t="shared" si="47"/>
        <v>Month43</v>
      </c>
      <c r="BA99" s="2" t="str">
        <f t="shared" si="47"/>
        <v>Month44</v>
      </c>
      <c r="BB99" s="2" t="str">
        <f t="shared" si="47"/>
        <v>Month45</v>
      </c>
      <c r="BC99" s="2" t="str">
        <f t="shared" si="47"/>
        <v>Month46</v>
      </c>
      <c r="BD99" s="2" t="str">
        <f t="shared" si="47"/>
        <v>Month47</v>
      </c>
      <c r="BE99" s="2" t="str">
        <f t="shared" si="47"/>
        <v>Month48</v>
      </c>
      <c r="BF99" s="2" t="str">
        <f t="shared" si="47"/>
        <v>Month49</v>
      </c>
      <c r="BG99" s="2" t="str">
        <f t="shared" si="47"/>
        <v>Month50</v>
      </c>
      <c r="BH99" s="2" t="str">
        <f t="shared" si="47"/>
        <v>Month51</v>
      </c>
      <c r="BI99" s="2" t="str">
        <f t="shared" si="47"/>
        <v>Month52</v>
      </c>
      <c r="BJ99" s="2" t="str">
        <f t="shared" si="47"/>
        <v>Month53</v>
      </c>
      <c r="BK99" s="2" t="str">
        <f t="shared" si="47"/>
        <v>Month54</v>
      </c>
      <c r="BL99" s="2" t="str">
        <f t="shared" si="47"/>
        <v>Month55</v>
      </c>
      <c r="BM99" s="2" t="str">
        <f t="shared" si="47"/>
        <v>Month56</v>
      </c>
      <c r="BN99" s="2" t="str">
        <f t="shared" si="47"/>
        <v>Month57</v>
      </c>
      <c r="BO99" s="2" t="str">
        <f t="shared" si="47"/>
        <v>Month58</v>
      </c>
      <c r="BP99" s="2" t="str">
        <f t="shared" si="47"/>
        <v>Month59</v>
      </c>
      <c r="BQ99" s="2" t="str">
        <f t="shared" si="47"/>
        <v>Month60</v>
      </c>
    </row>
    <row r="100" spans="1:69" outlineLevel="2">
      <c r="E100" s="5" t="str">
        <f t="shared" ref="E100:BQ100" si="48" xml:space="preserve">  E$28</f>
        <v>Period number</v>
      </c>
      <c r="F100" s="5">
        <f t="shared" si="48"/>
        <v>0</v>
      </c>
      <c r="G100" s="5" t="str">
        <f t="shared" si="48"/>
        <v>Counter</v>
      </c>
      <c r="H100" s="5">
        <f t="shared" si="48"/>
        <v>0</v>
      </c>
      <c r="I100" s="5">
        <f t="shared" si="48"/>
        <v>0</v>
      </c>
      <c r="J100" s="5">
        <f t="shared" si="48"/>
        <v>1</v>
      </c>
      <c r="K100" s="5">
        <f t="shared" si="48"/>
        <v>2</v>
      </c>
      <c r="L100" s="5">
        <f t="shared" si="48"/>
        <v>3</v>
      </c>
      <c r="M100" s="5">
        <f t="shared" si="48"/>
        <v>4</v>
      </c>
      <c r="N100" s="5">
        <f t="shared" si="48"/>
        <v>5</v>
      </c>
      <c r="O100" s="5">
        <f t="shared" si="48"/>
        <v>6</v>
      </c>
      <c r="P100" s="5">
        <f t="shared" si="48"/>
        <v>7</v>
      </c>
      <c r="Q100" s="5">
        <f t="shared" si="48"/>
        <v>8</v>
      </c>
      <c r="R100" s="5">
        <f t="shared" si="48"/>
        <v>9</v>
      </c>
      <c r="S100" s="5">
        <f t="shared" si="48"/>
        <v>10</v>
      </c>
      <c r="T100" s="5">
        <f t="shared" si="48"/>
        <v>11</v>
      </c>
      <c r="U100" s="5">
        <f t="shared" si="48"/>
        <v>12</v>
      </c>
      <c r="V100" s="5">
        <f t="shared" si="48"/>
        <v>13</v>
      </c>
      <c r="W100" s="5">
        <f t="shared" si="48"/>
        <v>14</v>
      </c>
      <c r="X100" s="5">
        <f t="shared" si="48"/>
        <v>15</v>
      </c>
      <c r="Y100" s="5">
        <f t="shared" si="48"/>
        <v>16</v>
      </c>
      <c r="Z100" s="5">
        <f t="shared" si="48"/>
        <v>17</v>
      </c>
      <c r="AA100" s="5">
        <f t="shared" si="48"/>
        <v>18</v>
      </c>
      <c r="AB100" s="5">
        <f t="shared" si="48"/>
        <v>19</v>
      </c>
      <c r="AC100" s="5">
        <f t="shared" si="48"/>
        <v>20</v>
      </c>
      <c r="AD100" s="5">
        <f t="shared" si="48"/>
        <v>21</v>
      </c>
      <c r="AE100" s="5">
        <f t="shared" si="48"/>
        <v>22</v>
      </c>
      <c r="AF100" s="5">
        <f t="shared" si="48"/>
        <v>23</v>
      </c>
      <c r="AG100" s="5">
        <f t="shared" si="48"/>
        <v>24</v>
      </c>
      <c r="AH100" s="5">
        <f t="shared" si="48"/>
        <v>25</v>
      </c>
      <c r="AI100" s="5">
        <f t="shared" si="48"/>
        <v>26</v>
      </c>
      <c r="AJ100" s="5">
        <f t="shared" si="48"/>
        <v>27</v>
      </c>
      <c r="AK100" s="5">
        <f t="shared" si="48"/>
        <v>28</v>
      </c>
      <c r="AL100" s="5">
        <f t="shared" si="48"/>
        <v>29</v>
      </c>
      <c r="AM100" s="5">
        <f t="shared" si="48"/>
        <v>30</v>
      </c>
      <c r="AN100" s="5">
        <f t="shared" si="48"/>
        <v>31</v>
      </c>
      <c r="AO100" s="5">
        <f t="shared" si="48"/>
        <v>32</v>
      </c>
      <c r="AP100" s="5">
        <f t="shared" si="48"/>
        <v>33</v>
      </c>
      <c r="AQ100" s="5">
        <f t="shared" si="48"/>
        <v>34</v>
      </c>
      <c r="AR100" s="5">
        <f t="shared" si="48"/>
        <v>35</v>
      </c>
      <c r="AS100" s="5">
        <f t="shared" si="48"/>
        <v>36</v>
      </c>
      <c r="AT100" s="5">
        <f t="shared" si="48"/>
        <v>37</v>
      </c>
      <c r="AU100" s="5">
        <f t="shared" si="48"/>
        <v>38</v>
      </c>
      <c r="AV100" s="5">
        <f t="shared" si="48"/>
        <v>39</v>
      </c>
      <c r="AW100" s="5">
        <f t="shared" si="48"/>
        <v>40</v>
      </c>
      <c r="AX100" s="5">
        <f t="shared" si="48"/>
        <v>41</v>
      </c>
      <c r="AY100" s="5">
        <f t="shared" si="48"/>
        <v>42</v>
      </c>
      <c r="AZ100" s="5">
        <f t="shared" si="48"/>
        <v>43</v>
      </c>
      <c r="BA100" s="5">
        <f t="shared" si="48"/>
        <v>44</v>
      </c>
      <c r="BB100" s="5">
        <f t="shared" si="48"/>
        <v>45</v>
      </c>
      <c r="BC100" s="5">
        <f t="shared" si="48"/>
        <v>46</v>
      </c>
      <c r="BD100" s="5">
        <f t="shared" si="48"/>
        <v>47</v>
      </c>
      <c r="BE100" s="5">
        <f t="shared" si="48"/>
        <v>48</v>
      </c>
      <c r="BF100" s="5">
        <f t="shared" si="48"/>
        <v>49</v>
      </c>
      <c r="BG100" s="5">
        <f t="shared" si="48"/>
        <v>50</v>
      </c>
      <c r="BH100" s="5">
        <f t="shared" si="48"/>
        <v>51</v>
      </c>
      <c r="BI100" s="5">
        <f t="shared" si="48"/>
        <v>52</v>
      </c>
      <c r="BJ100" s="5">
        <f t="shared" si="48"/>
        <v>53</v>
      </c>
      <c r="BK100" s="5">
        <f t="shared" si="48"/>
        <v>54</v>
      </c>
      <c r="BL100" s="5">
        <f t="shared" si="48"/>
        <v>55</v>
      </c>
      <c r="BM100" s="5">
        <f t="shared" si="48"/>
        <v>56</v>
      </c>
      <c r="BN100" s="5">
        <f t="shared" si="48"/>
        <v>57</v>
      </c>
      <c r="BO100" s="5">
        <f t="shared" si="48"/>
        <v>58</v>
      </c>
      <c r="BP100" s="5">
        <f t="shared" si="48"/>
        <v>59</v>
      </c>
      <c r="BQ100" s="5">
        <f t="shared" si="48"/>
        <v>60</v>
      </c>
    </row>
    <row r="101" spans="1:69" outlineLevel="2">
      <c r="E101" s="5" t="str">
        <f t="shared" ref="E101:BQ101" si="49" xml:space="preserve">  E$352</f>
        <v>Month to SemiAnnual : period end flag</v>
      </c>
      <c r="F101" s="5">
        <f t="shared" si="49"/>
        <v>0</v>
      </c>
      <c r="G101" s="5" t="str">
        <f t="shared" si="49"/>
        <v>counter</v>
      </c>
      <c r="H101" s="5">
        <f t="shared" si="49"/>
        <v>0</v>
      </c>
      <c r="I101" s="5">
        <f t="shared" si="49"/>
        <v>0</v>
      </c>
      <c r="J101" s="5">
        <f t="shared" si="49"/>
        <v>0</v>
      </c>
      <c r="K101" s="5">
        <f t="shared" si="49"/>
        <v>0</v>
      </c>
      <c r="L101" s="5">
        <f t="shared" si="49"/>
        <v>0</v>
      </c>
      <c r="M101" s="5">
        <f t="shared" si="49"/>
        <v>0</v>
      </c>
      <c r="N101" s="5">
        <f t="shared" si="49"/>
        <v>0</v>
      </c>
      <c r="O101" s="5">
        <f t="shared" si="49"/>
        <v>1</v>
      </c>
      <c r="P101" s="5">
        <f t="shared" si="49"/>
        <v>0</v>
      </c>
      <c r="Q101" s="5">
        <f t="shared" si="49"/>
        <v>0</v>
      </c>
      <c r="R101" s="5">
        <f t="shared" si="49"/>
        <v>0</v>
      </c>
      <c r="S101" s="5">
        <f t="shared" si="49"/>
        <v>0</v>
      </c>
      <c r="T101" s="5">
        <f t="shared" si="49"/>
        <v>0</v>
      </c>
      <c r="U101" s="5">
        <f t="shared" si="49"/>
        <v>2</v>
      </c>
      <c r="V101" s="5">
        <f t="shared" si="49"/>
        <v>0</v>
      </c>
      <c r="W101" s="5">
        <f t="shared" si="49"/>
        <v>0</v>
      </c>
      <c r="X101" s="5">
        <f t="shared" si="49"/>
        <v>0</v>
      </c>
      <c r="Y101" s="5">
        <f t="shared" si="49"/>
        <v>0</v>
      </c>
      <c r="Z101" s="5">
        <f t="shared" si="49"/>
        <v>0</v>
      </c>
      <c r="AA101" s="5">
        <f t="shared" si="49"/>
        <v>3</v>
      </c>
      <c r="AB101" s="5">
        <f t="shared" si="49"/>
        <v>0</v>
      </c>
      <c r="AC101" s="5">
        <f t="shared" si="49"/>
        <v>0</v>
      </c>
      <c r="AD101" s="5">
        <f t="shared" si="49"/>
        <v>0</v>
      </c>
      <c r="AE101" s="5">
        <f t="shared" si="49"/>
        <v>0</v>
      </c>
      <c r="AF101" s="5">
        <f t="shared" si="49"/>
        <v>0</v>
      </c>
      <c r="AG101" s="5">
        <f t="shared" si="49"/>
        <v>4</v>
      </c>
      <c r="AH101" s="5">
        <f t="shared" si="49"/>
        <v>0</v>
      </c>
      <c r="AI101" s="5">
        <f t="shared" si="49"/>
        <v>0</v>
      </c>
      <c r="AJ101" s="5">
        <f t="shared" si="49"/>
        <v>0</v>
      </c>
      <c r="AK101" s="5">
        <f t="shared" si="49"/>
        <v>0</v>
      </c>
      <c r="AL101" s="5">
        <f t="shared" si="49"/>
        <v>0</v>
      </c>
      <c r="AM101" s="5">
        <f t="shared" si="49"/>
        <v>5</v>
      </c>
      <c r="AN101" s="5">
        <f t="shared" si="49"/>
        <v>0</v>
      </c>
      <c r="AO101" s="5">
        <f t="shared" si="49"/>
        <v>0</v>
      </c>
      <c r="AP101" s="5">
        <f t="shared" si="49"/>
        <v>0</v>
      </c>
      <c r="AQ101" s="5">
        <f t="shared" si="49"/>
        <v>0</v>
      </c>
      <c r="AR101" s="5">
        <f t="shared" si="49"/>
        <v>0</v>
      </c>
      <c r="AS101" s="5">
        <f t="shared" si="49"/>
        <v>6</v>
      </c>
      <c r="AT101" s="5">
        <f t="shared" si="49"/>
        <v>0</v>
      </c>
      <c r="AU101" s="5">
        <f t="shared" si="49"/>
        <v>0</v>
      </c>
      <c r="AV101" s="5">
        <f t="shared" si="49"/>
        <v>0</v>
      </c>
      <c r="AW101" s="5">
        <f t="shared" si="49"/>
        <v>0</v>
      </c>
      <c r="AX101" s="5">
        <f t="shared" si="49"/>
        <v>0</v>
      </c>
      <c r="AY101" s="5">
        <f t="shared" si="49"/>
        <v>7</v>
      </c>
      <c r="AZ101" s="5">
        <f t="shared" si="49"/>
        <v>0</v>
      </c>
      <c r="BA101" s="5">
        <f t="shared" si="49"/>
        <v>0</v>
      </c>
      <c r="BB101" s="5">
        <f t="shared" si="49"/>
        <v>0</v>
      </c>
      <c r="BC101" s="5">
        <f t="shared" si="49"/>
        <v>0</v>
      </c>
      <c r="BD101" s="5">
        <f t="shared" si="49"/>
        <v>0</v>
      </c>
      <c r="BE101" s="5">
        <f t="shared" si="49"/>
        <v>8</v>
      </c>
      <c r="BF101" s="5">
        <f t="shared" si="49"/>
        <v>0</v>
      </c>
      <c r="BG101" s="5">
        <f t="shared" si="49"/>
        <v>0</v>
      </c>
      <c r="BH101" s="5">
        <f t="shared" si="49"/>
        <v>0</v>
      </c>
      <c r="BI101" s="5">
        <f t="shared" si="49"/>
        <v>0</v>
      </c>
      <c r="BJ101" s="5">
        <f t="shared" si="49"/>
        <v>0</v>
      </c>
      <c r="BK101" s="5">
        <f t="shared" si="49"/>
        <v>9</v>
      </c>
      <c r="BL101" s="5">
        <f t="shared" si="49"/>
        <v>0</v>
      </c>
      <c r="BM101" s="5">
        <f t="shared" si="49"/>
        <v>0</v>
      </c>
      <c r="BN101" s="5">
        <f t="shared" si="49"/>
        <v>0</v>
      </c>
      <c r="BO101" s="5">
        <f t="shared" si="49"/>
        <v>0</v>
      </c>
      <c r="BP101" s="5">
        <f t="shared" si="49"/>
        <v>0</v>
      </c>
      <c r="BQ101" s="5">
        <f t="shared" si="49"/>
        <v>10</v>
      </c>
    </row>
    <row r="102" spans="1:69" outlineLevel="2">
      <c r="A102" s="34"/>
      <c r="B102" s="34"/>
      <c r="C102" s="64"/>
      <c r="D102" s="65"/>
      <c r="E102" s="21" t="s">
        <v>169</v>
      </c>
      <c r="F102" s="21"/>
      <c r="G102" s="21" t="s">
        <v>258</v>
      </c>
      <c r="H102" s="3" t="e">
        <f xml:space="preserve"> SUM( J102:BQ102 )</f>
        <v>#N/A</v>
      </c>
      <c r="I102" s="21"/>
      <c r="J102" s="3" t="str">
        <f t="shared" ref="J102:BQ102" si="50" xml:space="preserve">  INDEX( $J99:$BQ99, MATCH( J100, $J101:$BQ101, 0 ) )</f>
        <v>Month6</v>
      </c>
      <c r="K102" s="3" t="str">
        <f t="shared" si="50"/>
        <v>Month12</v>
      </c>
      <c r="L102" s="3" t="str">
        <f t="shared" si="50"/>
        <v>Month18</v>
      </c>
      <c r="M102" s="3" t="str">
        <f t="shared" si="50"/>
        <v>Month24</v>
      </c>
      <c r="N102" s="3" t="str">
        <f t="shared" si="50"/>
        <v>Month30</v>
      </c>
      <c r="O102" s="3" t="str">
        <f t="shared" si="50"/>
        <v>Month36</v>
      </c>
      <c r="P102" s="3" t="str">
        <f t="shared" si="50"/>
        <v>Month42</v>
      </c>
      <c r="Q102" s="3" t="str">
        <f t="shared" si="50"/>
        <v>Month48</v>
      </c>
      <c r="R102" s="3" t="str">
        <f t="shared" si="50"/>
        <v>Month54</v>
      </c>
      <c r="S102" s="3" t="str">
        <f t="shared" si="50"/>
        <v>Month60</v>
      </c>
      <c r="T102" s="3" t="e">
        <f t="shared" si="50"/>
        <v>#N/A</v>
      </c>
      <c r="U102" s="3" t="e">
        <f t="shared" si="50"/>
        <v>#N/A</v>
      </c>
      <c r="V102" s="3" t="e">
        <f t="shared" si="50"/>
        <v>#N/A</v>
      </c>
      <c r="W102" s="3" t="e">
        <f t="shared" si="50"/>
        <v>#N/A</v>
      </c>
      <c r="X102" s="3" t="e">
        <f t="shared" si="50"/>
        <v>#N/A</v>
      </c>
      <c r="Y102" s="3" t="e">
        <f t="shared" si="50"/>
        <v>#N/A</v>
      </c>
      <c r="Z102" s="3" t="e">
        <f t="shared" si="50"/>
        <v>#N/A</v>
      </c>
      <c r="AA102" s="3" t="e">
        <f t="shared" si="50"/>
        <v>#N/A</v>
      </c>
      <c r="AB102" s="3" t="e">
        <f t="shared" si="50"/>
        <v>#N/A</v>
      </c>
      <c r="AC102" s="3" t="e">
        <f t="shared" si="50"/>
        <v>#N/A</v>
      </c>
      <c r="AD102" s="3" t="e">
        <f t="shared" si="50"/>
        <v>#N/A</v>
      </c>
      <c r="AE102" s="3" t="e">
        <f t="shared" si="50"/>
        <v>#N/A</v>
      </c>
      <c r="AF102" s="3" t="e">
        <f t="shared" si="50"/>
        <v>#N/A</v>
      </c>
      <c r="AG102" s="3" t="e">
        <f t="shared" si="50"/>
        <v>#N/A</v>
      </c>
      <c r="AH102" s="3" t="e">
        <f t="shared" si="50"/>
        <v>#N/A</v>
      </c>
      <c r="AI102" s="3" t="e">
        <f t="shared" si="50"/>
        <v>#N/A</v>
      </c>
      <c r="AJ102" s="3" t="e">
        <f t="shared" si="50"/>
        <v>#N/A</v>
      </c>
      <c r="AK102" s="3" t="e">
        <f t="shared" si="50"/>
        <v>#N/A</v>
      </c>
      <c r="AL102" s="3" t="e">
        <f t="shared" si="50"/>
        <v>#N/A</v>
      </c>
      <c r="AM102" s="3" t="e">
        <f t="shared" si="50"/>
        <v>#N/A</v>
      </c>
      <c r="AN102" s="3" t="e">
        <f t="shared" si="50"/>
        <v>#N/A</v>
      </c>
      <c r="AO102" s="3" t="e">
        <f t="shared" si="50"/>
        <v>#N/A</v>
      </c>
      <c r="AP102" s="3" t="e">
        <f t="shared" si="50"/>
        <v>#N/A</v>
      </c>
      <c r="AQ102" s="3" t="e">
        <f t="shared" si="50"/>
        <v>#N/A</v>
      </c>
      <c r="AR102" s="3" t="e">
        <f t="shared" si="50"/>
        <v>#N/A</v>
      </c>
      <c r="AS102" s="3" t="e">
        <f t="shared" si="50"/>
        <v>#N/A</v>
      </c>
      <c r="AT102" s="3" t="e">
        <f t="shared" si="50"/>
        <v>#N/A</v>
      </c>
      <c r="AU102" s="3" t="e">
        <f t="shared" si="50"/>
        <v>#N/A</v>
      </c>
      <c r="AV102" s="3" t="e">
        <f t="shared" si="50"/>
        <v>#N/A</v>
      </c>
      <c r="AW102" s="3" t="e">
        <f t="shared" si="50"/>
        <v>#N/A</v>
      </c>
      <c r="AX102" s="3" t="e">
        <f t="shared" si="50"/>
        <v>#N/A</v>
      </c>
      <c r="AY102" s="3" t="e">
        <f t="shared" si="50"/>
        <v>#N/A</v>
      </c>
      <c r="AZ102" s="3" t="e">
        <f t="shared" si="50"/>
        <v>#N/A</v>
      </c>
      <c r="BA102" s="3" t="e">
        <f t="shared" si="50"/>
        <v>#N/A</v>
      </c>
      <c r="BB102" s="3" t="e">
        <f t="shared" si="50"/>
        <v>#N/A</v>
      </c>
      <c r="BC102" s="3" t="e">
        <f t="shared" si="50"/>
        <v>#N/A</v>
      </c>
      <c r="BD102" s="3" t="e">
        <f t="shared" si="50"/>
        <v>#N/A</v>
      </c>
      <c r="BE102" s="3" t="e">
        <f t="shared" si="50"/>
        <v>#N/A</v>
      </c>
      <c r="BF102" s="3" t="e">
        <f t="shared" si="50"/>
        <v>#N/A</v>
      </c>
      <c r="BG102" s="3" t="e">
        <f t="shared" si="50"/>
        <v>#N/A</v>
      </c>
      <c r="BH102" s="3" t="e">
        <f t="shared" si="50"/>
        <v>#N/A</v>
      </c>
      <c r="BI102" s="3" t="e">
        <f t="shared" si="50"/>
        <v>#N/A</v>
      </c>
      <c r="BJ102" s="3" t="e">
        <f t="shared" si="50"/>
        <v>#N/A</v>
      </c>
      <c r="BK102" s="3" t="e">
        <f t="shared" si="50"/>
        <v>#N/A</v>
      </c>
      <c r="BL102" s="3" t="e">
        <f t="shared" si="50"/>
        <v>#N/A</v>
      </c>
      <c r="BM102" s="3" t="e">
        <f t="shared" si="50"/>
        <v>#N/A</v>
      </c>
      <c r="BN102" s="3" t="e">
        <f t="shared" si="50"/>
        <v>#N/A</v>
      </c>
      <c r="BO102" s="3" t="e">
        <f t="shared" si="50"/>
        <v>#N/A</v>
      </c>
      <c r="BP102" s="3" t="e">
        <f t="shared" si="50"/>
        <v>#N/A</v>
      </c>
      <c r="BQ102" s="3" t="e">
        <f t="shared" si="50"/>
        <v>#N/A</v>
      </c>
    </row>
    <row r="103" spans="1:69" outlineLevel="1"/>
    <row r="104" spans="1:69" outlineLevel="1"/>
    <row r="105" spans="1:69" outlineLevel="1">
      <c r="B105" s="25" t="s">
        <v>239</v>
      </c>
    </row>
    <row r="106" spans="1:69" outlineLevel="2">
      <c r="E106" s="5" t="str">
        <f t="shared" ref="E106:BQ106" si="51" xml:space="preserve">  E$28</f>
        <v>Period number</v>
      </c>
      <c r="F106" s="5">
        <f t="shared" si="51"/>
        <v>0</v>
      </c>
      <c r="G106" s="5" t="str">
        <f t="shared" si="51"/>
        <v>Counter</v>
      </c>
      <c r="H106" s="5">
        <f t="shared" si="51"/>
        <v>0</v>
      </c>
      <c r="I106" s="5">
        <f t="shared" si="51"/>
        <v>0</v>
      </c>
      <c r="J106" s="5">
        <f t="shared" si="51"/>
        <v>1</v>
      </c>
      <c r="K106" s="5">
        <f t="shared" si="51"/>
        <v>2</v>
      </c>
      <c r="L106" s="5">
        <f t="shared" si="51"/>
        <v>3</v>
      </c>
      <c r="M106" s="5">
        <f t="shared" si="51"/>
        <v>4</v>
      </c>
      <c r="N106" s="5">
        <f t="shared" si="51"/>
        <v>5</v>
      </c>
      <c r="O106" s="5">
        <f t="shared" si="51"/>
        <v>6</v>
      </c>
      <c r="P106" s="5">
        <f t="shared" si="51"/>
        <v>7</v>
      </c>
      <c r="Q106" s="5">
        <f t="shared" si="51"/>
        <v>8</v>
      </c>
      <c r="R106" s="5">
        <f t="shared" si="51"/>
        <v>9</v>
      </c>
      <c r="S106" s="5">
        <f t="shared" si="51"/>
        <v>10</v>
      </c>
      <c r="T106" s="5">
        <f t="shared" si="51"/>
        <v>11</v>
      </c>
      <c r="U106" s="5">
        <f t="shared" si="51"/>
        <v>12</v>
      </c>
      <c r="V106" s="5">
        <f t="shared" si="51"/>
        <v>13</v>
      </c>
      <c r="W106" s="5">
        <f t="shared" si="51"/>
        <v>14</v>
      </c>
      <c r="X106" s="5">
        <f t="shared" si="51"/>
        <v>15</v>
      </c>
      <c r="Y106" s="5">
        <f t="shared" si="51"/>
        <v>16</v>
      </c>
      <c r="Z106" s="5">
        <f t="shared" si="51"/>
        <v>17</v>
      </c>
      <c r="AA106" s="5">
        <f t="shared" si="51"/>
        <v>18</v>
      </c>
      <c r="AB106" s="5">
        <f t="shared" si="51"/>
        <v>19</v>
      </c>
      <c r="AC106" s="5">
        <f t="shared" si="51"/>
        <v>20</v>
      </c>
      <c r="AD106" s="5">
        <f t="shared" si="51"/>
        <v>21</v>
      </c>
      <c r="AE106" s="5">
        <f t="shared" si="51"/>
        <v>22</v>
      </c>
      <c r="AF106" s="5">
        <f t="shared" si="51"/>
        <v>23</v>
      </c>
      <c r="AG106" s="5">
        <f t="shared" si="51"/>
        <v>24</v>
      </c>
      <c r="AH106" s="5">
        <f t="shared" si="51"/>
        <v>25</v>
      </c>
      <c r="AI106" s="5">
        <f t="shared" si="51"/>
        <v>26</v>
      </c>
      <c r="AJ106" s="5">
        <f t="shared" si="51"/>
        <v>27</v>
      </c>
      <c r="AK106" s="5">
        <f t="shared" si="51"/>
        <v>28</v>
      </c>
      <c r="AL106" s="5">
        <f t="shared" si="51"/>
        <v>29</v>
      </c>
      <c r="AM106" s="5">
        <f t="shared" si="51"/>
        <v>30</v>
      </c>
      <c r="AN106" s="5">
        <f t="shared" si="51"/>
        <v>31</v>
      </c>
      <c r="AO106" s="5">
        <f t="shared" si="51"/>
        <v>32</v>
      </c>
      <c r="AP106" s="5">
        <f t="shared" si="51"/>
        <v>33</v>
      </c>
      <c r="AQ106" s="5">
        <f t="shared" si="51"/>
        <v>34</v>
      </c>
      <c r="AR106" s="5">
        <f t="shared" si="51"/>
        <v>35</v>
      </c>
      <c r="AS106" s="5">
        <f t="shared" si="51"/>
        <v>36</v>
      </c>
      <c r="AT106" s="5">
        <f t="shared" si="51"/>
        <v>37</v>
      </c>
      <c r="AU106" s="5">
        <f t="shared" si="51"/>
        <v>38</v>
      </c>
      <c r="AV106" s="5">
        <f t="shared" si="51"/>
        <v>39</v>
      </c>
      <c r="AW106" s="5">
        <f t="shared" si="51"/>
        <v>40</v>
      </c>
      <c r="AX106" s="5">
        <f t="shared" si="51"/>
        <v>41</v>
      </c>
      <c r="AY106" s="5">
        <f t="shared" si="51"/>
        <v>42</v>
      </c>
      <c r="AZ106" s="5">
        <f t="shared" si="51"/>
        <v>43</v>
      </c>
      <c r="BA106" s="5">
        <f t="shared" si="51"/>
        <v>44</v>
      </c>
      <c r="BB106" s="5">
        <f t="shared" si="51"/>
        <v>45</v>
      </c>
      <c r="BC106" s="5">
        <f t="shared" si="51"/>
        <v>46</v>
      </c>
      <c r="BD106" s="5">
        <f t="shared" si="51"/>
        <v>47</v>
      </c>
      <c r="BE106" s="5">
        <f t="shared" si="51"/>
        <v>48</v>
      </c>
      <c r="BF106" s="5">
        <f t="shared" si="51"/>
        <v>49</v>
      </c>
      <c r="BG106" s="5">
        <f t="shared" si="51"/>
        <v>50</v>
      </c>
      <c r="BH106" s="5">
        <f t="shared" si="51"/>
        <v>51</v>
      </c>
      <c r="BI106" s="5">
        <f t="shared" si="51"/>
        <v>52</v>
      </c>
      <c r="BJ106" s="5">
        <f t="shared" si="51"/>
        <v>53</v>
      </c>
      <c r="BK106" s="5">
        <f t="shared" si="51"/>
        <v>54</v>
      </c>
      <c r="BL106" s="5">
        <f t="shared" si="51"/>
        <v>55</v>
      </c>
      <c r="BM106" s="5">
        <f t="shared" si="51"/>
        <v>56</v>
      </c>
      <c r="BN106" s="5">
        <f t="shared" si="51"/>
        <v>57</v>
      </c>
      <c r="BO106" s="5">
        <f t="shared" si="51"/>
        <v>58</v>
      </c>
      <c r="BP106" s="5">
        <f t="shared" si="51"/>
        <v>59</v>
      </c>
      <c r="BQ106" s="5">
        <f t="shared" si="51"/>
        <v>60</v>
      </c>
    </row>
    <row r="107" spans="1:69" outlineLevel="2">
      <c r="E107" s="5" t="str">
        <f t="shared" ref="E107:BQ107" si="52" xml:space="preserve">  E$352</f>
        <v>Month to SemiAnnual : period end flag</v>
      </c>
      <c r="F107" s="5">
        <f t="shared" si="52"/>
        <v>0</v>
      </c>
      <c r="G107" s="5" t="str">
        <f t="shared" si="52"/>
        <v>counter</v>
      </c>
      <c r="H107" s="5">
        <f t="shared" si="52"/>
        <v>0</v>
      </c>
      <c r="I107" s="5">
        <f t="shared" si="52"/>
        <v>0</v>
      </c>
      <c r="J107" s="5">
        <f t="shared" si="52"/>
        <v>0</v>
      </c>
      <c r="K107" s="5">
        <f t="shared" si="52"/>
        <v>0</v>
      </c>
      <c r="L107" s="5">
        <f t="shared" si="52"/>
        <v>0</v>
      </c>
      <c r="M107" s="5">
        <f t="shared" si="52"/>
        <v>0</v>
      </c>
      <c r="N107" s="5">
        <f t="shared" si="52"/>
        <v>0</v>
      </c>
      <c r="O107" s="5">
        <f t="shared" si="52"/>
        <v>1</v>
      </c>
      <c r="P107" s="5">
        <f t="shared" si="52"/>
        <v>0</v>
      </c>
      <c r="Q107" s="5">
        <f t="shared" si="52"/>
        <v>0</v>
      </c>
      <c r="R107" s="5">
        <f t="shared" si="52"/>
        <v>0</v>
      </c>
      <c r="S107" s="5">
        <f t="shared" si="52"/>
        <v>0</v>
      </c>
      <c r="T107" s="5">
        <f t="shared" si="52"/>
        <v>0</v>
      </c>
      <c r="U107" s="5">
        <f t="shared" si="52"/>
        <v>2</v>
      </c>
      <c r="V107" s="5">
        <f t="shared" si="52"/>
        <v>0</v>
      </c>
      <c r="W107" s="5">
        <f t="shared" si="52"/>
        <v>0</v>
      </c>
      <c r="X107" s="5">
        <f t="shared" si="52"/>
        <v>0</v>
      </c>
      <c r="Y107" s="5">
        <f t="shared" si="52"/>
        <v>0</v>
      </c>
      <c r="Z107" s="5">
        <f t="shared" si="52"/>
        <v>0</v>
      </c>
      <c r="AA107" s="5">
        <f t="shared" si="52"/>
        <v>3</v>
      </c>
      <c r="AB107" s="5">
        <f t="shared" si="52"/>
        <v>0</v>
      </c>
      <c r="AC107" s="5">
        <f t="shared" si="52"/>
        <v>0</v>
      </c>
      <c r="AD107" s="5">
        <f t="shared" si="52"/>
        <v>0</v>
      </c>
      <c r="AE107" s="5">
        <f t="shared" si="52"/>
        <v>0</v>
      </c>
      <c r="AF107" s="5">
        <f t="shared" si="52"/>
        <v>0</v>
      </c>
      <c r="AG107" s="5">
        <f t="shared" si="52"/>
        <v>4</v>
      </c>
      <c r="AH107" s="5">
        <f t="shared" si="52"/>
        <v>0</v>
      </c>
      <c r="AI107" s="5">
        <f t="shared" si="52"/>
        <v>0</v>
      </c>
      <c r="AJ107" s="5">
        <f t="shared" si="52"/>
        <v>0</v>
      </c>
      <c r="AK107" s="5">
        <f t="shared" si="52"/>
        <v>0</v>
      </c>
      <c r="AL107" s="5">
        <f t="shared" si="52"/>
        <v>0</v>
      </c>
      <c r="AM107" s="5">
        <f t="shared" si="52"/>
        <v>5</v>
      </c>
      <c r="AN107" s="5">
        <f t="shared" si="52"/>
        <v>0</v>
      </c>
      <c r="AO107" s="5">
        <f t="shared" si="52"/>
        <v>0</v>
      </c>
      <c r="AP107" s="5">
        <f t="shared" si="52"/>
        <v>0</v>
      </c>
      <c r="AQ107" s="5">
        <f t="shared" si="52"/>
        <v>0</v>
      </c>
      <c r="AR107" s="5">
        <f t="shared" si="52"/>
        <v>0</v>
      </c>
      <c r="AS107" s="5">
        <f t="shared" si="52"/>
        <v>6</v>
      </c>
      <c r="AT107" s="5">
        <f t="shared" si="52"/>
        <v>0</v>
      </c>
      <c r="AU107" s="5">
        <f t="shared" si="52"/>
        <v>0</v>
      </c>
      <c r="AV107" s="5">
        <f t="shared" si="52"/>
        <v>0</v>
      </c>
      <c r="AW107" s="5">
        <f t="shared" si="52"/>
        <v>0</v>
      </c>
      <c r="AX107" s="5">
        <f t="shared" si="52"/>
        <v>0</v>
      </c>
      <c r="AY107" s="5">
        <f t="shared" si="52"/>
        <v>7</v>
      </c>
      <c r="AZ107" s="5">
        <f t="shared" si="52"/>
        <v>0</v>
      </c>
      <c r="BA107" s="5">
        <f t="shared" si="52"/>
        <v>0</v>
      </c>
      <c r="BB107" s="5">
        <f t="shared" si="52"/>
        <v>0</v>
      </c>
      <c r="BC107" s="5">
        <f t="shared" si="52"/>
        <v>0</v>
      </c>
      <c r="BD107" s="5">
        <f t="shared" si="52"/>
        <v>0</v>
      </c>
      <c r="BE107" s="5">
        <f t="shared" si="52"/>
        <v>8</v>
      </c>
      <c r="BF107" s="5">
        <f t="shared" si="52"/>
        <v>0</v>
      </c>
      <c r="BG107" s="5">
        <f t="shared" si="52"/>
        <v>0</v>
      </c>
      <c r="BH107" s="5">
        <f t="shared" si="52"/>
        <v>0</v>
      </c>
      <c r="BI107" s="5">
        <f t="shared" si="52"/>
        <v>0</v>
      </c>
      <c r="BJ107" s="5">
        <f t="shared" si="52"/>
        <v>0</v>
      </c>
      <c r="BK107" s="5">
        <f t="shared" si="52"/>
        <v>9</v>
      </c>
      <c r="BL107" s="5">
        <f t="shared" si="52"/>
        <v>0</v>
      </c>
      <c r="BM107" s="5">
        <f t="shared" si="52"/>
        <v>0</v>
      </c>
      <c r="BN107" s="5">
        <f t="shared" si="52"/>
        <v>0</v>
      </c>
      <c r="BO107" s="5">
        <f t="shared" si="52"/>
        <v>0</v>
      </c>
      <c r="BP107" s="5">
        <f t="shared" si="52"/>
        <v>0</v>
      </c>
      <c r="BQ107" s="5">
        <f t="shared" si="52"/>
        <v>10</v>
      </c>
    </row>
    <row r="108" spans="1:69" outlineLevel="2">
      <c r="A108" s="34"/>
      <c r="B108" s="34"/>
      <c r="C108" s="64"/>
      <c r="D108" s="65"/>
      <c r="E108" s="21" t="s">
        <v>239</v>
      </c>
      <c r="F108" s="21"/>
      <c r="G108" s="21" t="s">
        <v>286</v>
      </c>
      <c r="H108" s="21"/>
      <c r="I108" s="21"/>
      <c r="J108" s="14">
        <f t="shared" ref="J108:BQ108" si="53" xml:space="preserve">  INDEX( $J106:$BQ106, MATCH( J106, $J107:$BQ107, 0 ) )</f>
        <v>6</v>
      </c>
      <c r="K108" s="14">
        <f t="shared" si="53"/>
        <v>12</v>
      </c>
      <c r="L108" s="14">
        <f t="shared" si="53"/>
        <v>18</v>
      </c>
      <c r="M108" s="14">
        <f t="shared" si="53"/>
        <v>24</v>
      </c>
      <c r="N108" s="14">
        <f t="shared" si="53"/>
        <v>30</v>
      </c>
      <c r="O108" s="14">
        <f t="shared" si="53"/>
        <v>36</v>
      </c>
      <c r="P108" s="14">
        <f t="shared" si="53"/>
        <v>42</v>
      </c>
      <c r="Q108" s="14">
        <f t="shared" si="53"/>
        <v>48</v>
      </c>
      <c r="R108" s="14">
        <f t="shared" si="53"/>
        <v>54</v>
      </c>
      <c r="S108" s="14">
        <f t="shared" si="53"/>
        <v>60</v>
      </c>
      <c r="T108" s="14" t="e">
        <f t="shared" si="53"/>
        <v>#N/A</v>
      </c>
      <c r="U108" s="14" t="e">
        <f t="shared" si="53"/>
        <v>#N/A</v>
      </c>
      <c r="V108" s="14" t="e">
        <f t="shared" si="53"/>
        <v>#N/A</v>
      </c>
      <c r="W108" s="14" t="e">
        <f t="shared" si="53"/>
        <v>#N/A</v>
      </c>
      <c r="X108" s="14" t="e">
        <f t="shared" si="53"/>
        <v>#N/A</v>
      </c>
      <c r="Y108" s="14" t="e">
        <f t="shared" si="53"/>
        <v>#N/A</v>
      </c>
      <c r="Z108" s="14" t="e">
        <f t="shared" si="53"/>
        <v>#N/A</v>
      </c>
      <c r="AA108" s="14" t="e">
        <f t="shared" si="53"/>
        <v>#N/A</v>
      </c>
      <c r="AB108" s="14" t="e">
        <f t="shared" si="53"/>
        <v>#N/A</v>
      </c>
      <c r="AC108" s="14" t="e">
        <f t="shared" si="53"/>
        <v>#N/A</v>
      </c>
      <c r="AD108" s="14" t="e">
        <f t="shared" si="53"/>
        <v>#N/A</v>
      </c>
      <c r="AE108" s="14" t="e">
        <f t="shared" si="53"/>
        <v>#N/A</v>
      </c>
      <c r="AF108" s="14" t="e">
        <f t="shared" si="53"/>
        <v>#N/A</v>
      </c>
      <c r="AG108" s="14" t="e">
        <f t="shared" si="53"/>
        <v>#N/A</v>
      </c>
      <c r="AH108" s="14" t="e">
        <f t="shared" si="53"/>
        <v>#N/A</v>
      </c>
      <c r="AI108" s="14" t="e">
        <f t="shared" si="53"/>
        <v>#N/A</v>
      </c>
      <c r="AJ108" s="14" t="e">
        <f t="shared" si="53"/>
        <v>#N/A</v>
      </c>
      <c r="AK108" s="14" t="e">
        <f t="shared" si="53"/>
        <v>#N/A</v>
      </c>
      <c r="AL108" s="14" t="e">
        <f t="shared" si="53"/>
        <v>#N/A</v>
      </c>
      <c r="AM108" s="14" t="e">
        <f t="shared" si="53"/>
        <v>#N/A</v>
      </c>
      <c r="AN108" s="14" t="e">
        <f t="shared" si="53"/>
        <v>#N/A</v>
      </c>
      <c r="AO108" s="14" t="e">
        <f t="shared" si="53"/>
        <v>#N/A</v>
      </c>
      <c r="AP108" s="14" t="e">
        <f t="shared" si="53"/>
        <v>#N/A</v>
      </c>
      <c r="AQ108" s="14" t="e">
        <f t="shared" si="53"/>
        <v>#N/A</v>
      </c>
      <c r="AR108" s="14" t="e">
        <f t="shared" si="53"/>
        <v>#N/A</v>
      </c>
      <c r="AS108" s="14" t="e">
        <f t="shared" si="53"/>
        <v>#N/A</v>
      </c>
      <c r="AT108" s="14" t="e">
        <f t="shared" si="53"/>
        <v>#N/A</v>
      </c>
      <c r="AU108" s="14" t="e">
        <f t="shared" si="53"/>
        <v>#N/A</v>
      </c>
      <c r="AV108" s="14" t="e">
        <f t="shared" si="53"/>
        <v>#N/A</v>
      </c>
      <c r="AW108" s="14" t="e">
        <f t="shared" si="53"/>
        <v>#N/A</v>
      </c>
      <c r="AX108" s="14" t="e">
        <f t="shared" si="53"/>
        <v>#N/A</v>
      </c>
      <c r="AY108" s="14" t="e">
        <f t="shared" si="53"/>
        <v>#N/A</v>
      </c>
      <c r="AZ108" s="14" t="e">
        <f t="shared" si="53"/>
        <v>#N/A</v>
      </c>
      <c r="BA108" s="14" t="e">
        <f t="shared" si="53"/>
        <v>#N/A</v>
      </c>
      <c r="BB108" s="14" t="e">
        <f t="shared" si="53"/>
        <v>#N/A</v>
      </c>
      <c r="BC108" s="14" t="e">
        <f t="shared" si="53"/>
        <v>#N/A</v>
      </c>
      <c r="BD108" s="14" t="e">
        <f t="shared" si="53"/>
        <v>#N/A</v>
      </c>
      <c r="BE108" s="14" t="e">
        <f t="shared" si="53"/>
        <v>#N/A</v>
      </c>
      <c r="BF108" s="14" t="e">
        <f t="shared" si="53"/>
        <v>#N/A</v>
      </c>
      <c r="BG108" s="14" t="e">
        <f t="shared" si="53"/>
        <v>#N/A</v>
      </c>
      <c r="BH108" s="14" t="e">
        <f t="shared" si="53"/>
        <v>#N/A</v>
      </c>
      <c r="BI108" s="14" t="e">
        <f t="shared" si="53"/>
        <v>#N/A</v>
      </c>
      <c r="BJ108" s="14" t="e">
        <f t="shared" si="53"/>
        <v>#N/A</v>
      </c>
      <c r="BK108" s="14" t="e">
        <f t="shared" si="53"/>
        <v>#N/A</v>
      </c>
      <c r="BL108" s="14" t="e">
        <f t="shared" si="53"/>
        <v>#N/A</v>
      </c>
      <c r="BM108" s="14" t="e">
        <f t="shared" si="53"/>
        <v>#N/A</v>
      </c>
      <c r="BN108" s="14" t="e">
        <f t="shared" si="53"/>
        <v>#N/A</v>
      </c>
      <c r="BO108" s="14" t="e">
        <f t="shared" si="53"/>
        <v>#N/A</v>
      </c>
      <c r="BP108" s="14" t="e">
        <f t="shared" si="53"/>
        <v>#N/A</v>
      </c>
      <c r="BQ108" s="14" t="e">
        <f t="shared" si="53"/>
        <v>#N/A</v>
      </c>
    </row>
    <row r="109" spans="1:69" outlineLevel="1"/>
    <row r="111" spans="1:69">
      <c r="A111" s="25" t="s">
        <v>149</v>
      </c>
    </row>
    <row r="112" spans="1:69" outlineLevel="1">
      <c r="B112" s="25" t="s">
        <v>240</v>
      </c>
    </row>
    <row r="113" spans="1:69" outlineLevel="2">
      <c r="A113" s="18"/>
      <c r="B113" s="18"/>
      <c r="C113" s="28"/>
      <c r="D113" s="27"/>
      <c r="E113" s="20" t="str">
        <f xml:space="preserve">  InpC!E$101</f>
        <v>Start date</v>
      </c>
      <c r="F113" s="20">
        <f xml:space="preserve">  InpC!F$101</f>
        <v>45047</v>
      </c>
      <c r="G113" s="20" t="str">
        <f xml:space="preserve">  InpC!G$101</f>
        <v>date</v>
      </c>
      <c r="M113" s="8"/>
    </row>
    <row r="114" spans="1:69" outlineLevel="2">
      <c r="E114" s="8" t="str">
        <f t="shared" ref="E114:BQ114" si="54" xml:space="preserve">  E$19</f>
        <v>Model period end</v>
      </c>
      <c r="F114" s="8">
        <f t="shared" si="54"/>
        <v>0</v>
      </c>
      <c r="G114" s="8" t="str">
        <f t="shared" si="54"/>
        <v>date</v>
      </c>
      <c r="H114" s="8">
        <f t="shared" si="54"/>
        <v>0</v>
      </c>
      <c r="I114" s="8">
        <f t="shared" si="54"/>
        <v>0</v>
      </c>
      <c r="J114" s="8">
        <f t="shared" si="54"/>
        <v>45077</v>
      </c>
      <c r="K114" s="8">
        <f t="shared" si="54"/>
        <v>45107</v>
      </c>
      <c r="L114" s="8">
        <f t="shared" si="54"/>
        <v>45138</v>
      </c>
      <c r="M114" s="8">
        <f t="shared" si="54"/>
        <v>45169</v>
      </c>
      <c r="N114" s="8">
        <f t="shared" si="54"/>
        <v>45199</v>
      </c>
      <c r="O114" s="8">
        <f t="shared" si="54"/>
        <v>45230</v>
      </c>
      <c r="P114" s="8">
        <f t="shared" si="54"/>
        <v>45260</v>
      </c>
      <c r="Q114" s="8">
        <f t="shared" si="54"/>
        <v>45291</v>
      </c>
      <c r="R114" s="8">
        <f t="shared" si="54"/>
        <v>45322</v>
      </c>
      <c r="S114" s="8">
        <f t="shared" si="54"/>
        <v>45351</v>
      </c>
      <c r="T114" s="8">
        <f t="shared" si="54"/>
        <v>45382</v>
      </c>
      <c r="U114" s="8">
        <f t="shared" si="54"/>
        <v>45412</v>
      </c>
      <c r="V114" s="8">
        <f t="shared" si="54"/>
        <v>45443</v>
      </c>
      <c r="W114" s="8">
        <f t="shared" si="54"/>
        <v>45473</v>
      </c>
      <c r="X114" s="8">
        <f t="shared" si="54"/>
        <v>45504</v>
      </c>
      <c r="Y114" s="8">
        <f t="shared" si="54"/>
        <v>45535</v>
      </c>
      <c r="Z114" s="8">
        <f t="shared" si="54"/>
        <v>45565</v>
      </c>
      <c r="AA114" s="8">
        <f t="shared" si="54"/>
        <v>45596</v>
      </c>
      <c r="AB114" s="8">
        <f t="shared" si="54"/>
        <v>45626</v>
      </c>
      <c r="AC114" s="8">
        <f t="shared" si="54"/>
        <v>45657</v>
      </c>
      <c r="AD114" s="8">
        <f t="shared" si="54"/>
        <v>45688</v>
      </c>
      <c r="AE114" s="8">
        <f t="shared" si="54"/>
        <v>45716</v>
      </c>
      <c r="AF114" s="8">
        <f t="shared" si="54"/>
        <v>45747</v>
      </c>
      <c r="AG114" s="8">
        <f t="shared" si="54"/>
        <v>45777</v>
      </c>
      <c r="AH114" s="8">
        <f t="shared" si="54"/>
        <v>45808</v>
      </c>
      <c r="AI114" s="8">
        <f t="shared" si="54"/>
        <v>45838</v>
      </c>
      <c r="AJ114" s="8">
        <f t="shared" si="54"/>
        <v>45869</v>
      </c>
      <c r="AK114" s="8">
        <f t="shared" si="54"/>
        <v>45900</v>
      </c>
      <c r="AL114" s="8">
        <f t="shared" si="54"/>
        <v>45930</v>
      </c>
      <c r="AM114" s="8">
        <f t="shared" si="54"/>
        <v>45961</v>
      </c>
      <c r="AN114" s="8">
        <f t="shared" si="54"/>
        <v>45991</v>
      </c>
      <c r="AO114" s="8">
        <f t="shared" si="54"/>
        <v>46022</v>
      </c>
      <c r="AP114" s="8">
        <f t="shared" si="54"/>
        <v>46053</v>
      </c>
      <c r="AQ114" s="8">
        <f t="shared" si="54"/>
        <v>46081</v>
      </c>
      <c r="AR114" s="8">
        <f t="shared" si="54"/>
        <v>46112</v>
      </c>
      <c r="AS114" s="8">
        <f t="shared" si="54"/>
        <v>46142</v>
      </c>
      <c r="AT114" s="8">
        <f t="shared" si="54"/>
        <v>46173</v>
      </c>
      <c r="AU114" s="8">
        <f t="shared" si="54"/>
        <v>46203</v>
      </c>
      <c r="AV114" s="8">
        <f t="shared" si="54"/>
        <v>46234</v>
      </c>
      <c r="AW114" s="8">
        <f t="shared" si="54"/>
        <v>46265</v>
      </c>
      <c r="AX114" s="8">
        <f t="shared" si="54"/>
        <v>46295</v>
      </c>
      <c r="AY114" s="8">
        <f t="shared" si="54"/>
        <v>46326</v>
      </c>
      <c r="AZ114" s="8">
        <f t="shared" si="54"/>
        <v>46356</v>
      </c>
      <c r="BA114" s="8">
        <f t="shared" si="54"/>
        <v>46387</v>
      </c>
      <c r="BB114" s="8">
        <f t="shared" si="54"/>
        <v>46418</v>
      </c>
      <c r="BC114" s="8">
        <f t="shared" si="54"/>
        <v>46446</v>
      </c>
      <c r="BD114" s="8">
        <f t="shared" si="54"/>
        <v>46477</v>
      </c>
      <c r="BE114" s="8">
        <f t="shared" si="54"/>
        <v>46507</v>
      </c>
      <c r="BF114" s="8">
        <f t="shared" si="54"/>
        <v>46538</v>
      </c>
      <c r="BG114" s="8">
        <f t="shared" si="54"/>
        <v>46568</v>
      </c>
      <c r="BH114" s="8">
        <f t="shared" si="54"/>
        <v>46599</v>
      </c>
      <c r="BI114" s="8">
        <f t="shared" si="54"/>
        <v>46630</v>
      </c>
      <c r="BJ114" s="8">
        <f t="shared" si="54"/>
        <v>46660</v>
      </c>
      <c r="BK114" s="8">
        <f t="shared" si="54"/>
        <v>46691</v>
      </c>
      <c r="BL114" s="8">
        <f t="shared" si="54"/>
        <v>46721</v>
      </c>
      <c r="BM114" s="8">
        <f t="shared" si="54"/>
        <v>46752</v>
      </c>
      <c r="BN114" s="8">
        <f t="shared" si="54"/>
        <v>46783</v>
      </c>
      <c r="BO114" s="8">
        <f t="shared" si="54"/>
        <v>46812</v>
      </c>
      <c r="BP114" s="8">
        <f t="shared" si="54"/>
        <v>46843</v>
      </c>
      <c r="BQ114" s="8">
        <f t="shared" si="54"/>
        <v>46873</v>
      </c>
    </row>
    <row r="115" spans="1:69" outlineLevel="2">
      <c r="E115" s="47" t="s">
        <v>240</v>
      </c>
      <c r="G115" s="47" t="s">
        <v>20</v>
      </c>
      <c r="H115" s="2">
        <f xml:space="preserve"> SUM( J115:BQ115 )</f>
        <v>60</v>
      </c>
      <c r="J115" s="2">
        <f t="shared" ref="J115:BQ115" si="55" xml:space="preserve">  IF( $F113 &lt; J114, 1, 0 )</f>
        <v>1</v>
      </c>
      <c r="K115" s="2">
        <f t="shared" si="55"/>
        <v>1</v>
      </c>
      <c r="L115" s="2">
        <f t="shared" si="55"/>
        <v>1</v>
      </c>
      <c r="M115" s="2">
        <f t="shared" si="55"/>
        <v>1</v>
      </c>
      <c r="N115" s="2">
        <f t="shared" si="55"/>
        <v>1</v>
      </c>
      <c r="O115" s="2">
        <f t="shared" si="55"/>
        <v>1</v>
      </c>
      <c r="P115" s="2">
        <f t="shared" si="55"/>
        <v>1</v>
      </c>
      <c r="Q115" s="2">
        <f t="shared" si="55"/>
        <v>1</v>
      </c>
      <c r="R115" s="2">
        <f t="shared" si="55"/>
        <v>1</v>
      </c>
      <c r="S115" s="2">
        <f t="shared" si="55"/>
        <v>1</v>
      </c>
      <c r="T115" s="2">
        <f t="shared" si="55"/>
        <v>1</v>
      </c>
      <c r="U115" s="2">
        <f t="shared" si="55"/>
        <v>1</v>
      </c>
      <c r="V115" s="2">
        <f t="shared" si="55"/>
        <v>1</v>
      </c>
      <c r="W115" s="2">
        <f t="shared" si="55"/>
        <v>1</v>
      </c>
      <c r="X115" s="2">
        <f t="shared" si="55"/>
        <v>1</v>
      </c>
      <c r="Y115" s="2">
        <f t="shared" si="55"/>
        <v>1</v>
      </c>
      <c r="Z115" s="2">
        <f t="shared" si="55"/>
        <v>1</v>
      </c>
      <c r="AA115" s="2">
        <f t="shared" si="55"/>
        <v>1</v>
      </c>
      <c r="AB115" s="2">
        <f t="shared" si="55"/>
        <v>1</v>
      </c>
      <c r="AC115" s="2">
        <f t="shared" si="55"/>
        <v>1</v>
      </c>
      <c r="AD115" s="2">
        <f t="shared" si="55"/>
        <v>1</v>
      </c>
      <c r="AE115" s="2">
        <f t="shared" si="55"/>
        <v>1</v>
      </c>
      <c r="AF115" s="2">
        <f t="shared" si="55"/>
        <v>1</v>
      </c>
      <c r="AG115" s="2">
        <f t="shared" si="55"/>
        <v>1</v>
      </c>
      <c r="AH115" s="2">
        <f t="shared" si="55"/>
        <v>1</v>
      </c>
      <c r="AI115" s="2">
        <f t="shared" si="55"/>
        <v>1</v>
      </c>
      <c r="AJ115" s="2">
        <f t="shared" si="55"/>
        <v>1</v>
      </c>
      <c r="AK115" s="2">
        <f t="shared" si="55"/>
        <v>1</v>
      </c>
      <c r="AL115" s="2">
        <f t="shared" si="55"/>
        <v>1</v>
      </c>
      <c r="AM115" s="2">
        <f t="shared" si="55"/>
        <v>1</v>
      </c>
      <c r="AN115" s="2">
        <f t="shared" si="55"/>
        <v>1</v>
      </c>
      <c r="AO115" s="2">
        <f t="shared" si="55"/>
        <v>1</v>
      </c>
      <c r="AP115" s="2">
        <f t="shared" si="55"/>
        <v>1</v>
      </c>
      <c r="AQ115" s="2">
        <f t="shared" si="55"/>
        <v>1</v>
      </c>
      <c r="AR115" s="2">
        <f t="shared" si="55"/>
        <v>1</v>
      </c>
      <c r="AS115" s="2">
        <f t="shared" si="55"/>
        <v>1</v>
      </c>
      <c r="AT115" s="2">
        <f t="shared" si="55"/>
        <v>1</v>
      </c>
      <c r="AU115" s="2">
        <f t="shared" si="55"/>
        <v>1</v>
      </c>
      <c r="AV115" s="2">
        <f t="shared" si="55"/>
        <v>1</v>
      </c>
      <c r="AW115" s="2">
        <f t="shared" si="55"/>
        <v>1</v>
      </c>
      <c r="AX115" s="2">
        <f t="shared" si="55"/>
        <v>1</v>
      </c>
      <c r="AY115" s="2">
        <f t="shared" si="55"/>
        <v>1</v>
      </c>
      <c r="AZ115" s="2">
        <f t="shared" si="55"/>
        <v>1</v>
      </c>
      <c r="BA115" s="2">
        <f t="shared" si="55"/>
        <v>1</v>
      </c>
      <c r="BB115" s="2">
        <f t="shared" si="55"/>
        <v>1</v>
      </c>
      <c r="BC115" s="2">
        <f t="shared" si="55"/>
        <v>1</v>
      </c>
      <c r="BD115" s="2">
        <f t="shared" si="55"/>
        <v>1</v>
      </c>
      <c r="BE115" s="2">
        <f t="shared" si="55"/>
        <v>1</v>
      </c>
      <c r="BF115" s="2">
        <f t="shared" si="55"/>
        <v>1</v>
      </c>
      <c r="BG115" s="2">
        <f t="shared" si="55"/>
        <v>1</v>
      </c>
      <c r="BH115" s="2">
        <f t="shared" si="55"/>
        <v>1</v>
      </c>
      <c r="BI115" s="2">
        <f t="shared" si="55"/>
        <v>1</v>
      </c>
      <c r="BJ115" s="2">
        <f t="shared" si="55"/>
        <v>1</v>
      </c>
      <c r="BK115" s="2">
        <f t="shared" si="55"/>
        <v>1</v>
      </c>
      <c r="BL115" s="2">
        <f t="shared" si="55"/>
        <v>1</v>
      </c>
      <c r="BM115" s="2">
        <f t="shared" si="55"/>
        <v>1</v>
      </c>
      <c r="BN115" s="2">
        <f t="shared" si="55"/>
        <v>1</v>
      </c>
      <c r="BO115" s="2">
        <f t="shared" si="55"/>
        <v>1</v>
      </c>
      <c r="BP115" s="2">
        <f t="shared" si="55"/>
        <v>1</v>
      </c>
      <c r="BQ115" s="2">
        <f t="shared" si="55"/>
        <v>1</v>
      </c>
    </row>
    <row r="116" spans="1:69" outlineLevel="1"/>
    <row r="117" spans="1:69" outlineLevel="1"/>
    <row r="118" spans="1:69" outlineLevel="1">
      <c r="B118" s="25" t="s">
        <v>298</v>
      </c>
    </row>
    <row r="119" spans="1:69" outlineLevel="2">
      <c r="A119" s="18"/>
      <c r="B119" s="18"/>
      <c r="C119" s="28"/>
      <c r="D119" s="27"/>
      <c r="E119" s="20" t="str">
        <f xml:space="preserve">  InpC!E$101</f>
        <v>Start date</v>
      </c>
      <c r="F119" s="20">
        <f xml:space="preserve">  InpC!F$101</f>
        <v>45047</v>
      </c>
      <c r="G119" s="20" t="str">
        <f xml:space="preserve">  InpC!G$101</f>
        <v>date</v>
      </c>
      <c r="M119" s="8"/>
    </row>
    <row r="120" spans="1:69" outlineLevel="2">
      <c r="E120" s="8" t="str">
        <f t="shared" ref="E120:BQ120" si="56" xml:space="preserve">  E$19</f>
        <v>Model period end</v>
      </c>
      <c r="F120" s="8">
        <f t="shared" si="56"/>
        <v>0</v>
      </c>
      <c r="G120" s="8" t="str">
        <f t="shared" si="56"/>
        <v>date</v>
      </c>
      <c r="H120" s="8">
        <f t="shared" si="56"/>
        <v>0</v>
      </c>
      <c r="I120" s="8">
        <f t="shared" si="56"/>
        <v>0</v>
      </c>
      <c r="J120" s="8">
        <f t="shared" si="56"/>
        <v>45077</v>
      </c>
      <c r="K120" s="8">
        <f t="shared" si="56"/>
        <v>45107</v>
      </c>
      <c r="L120" s="8">
        <f t="shared" si="56"/>
        <v>45138</v>
      </c>
      <c r="M120" s="8">
        <f t="shared" si="56"/>
        <v>45169</v>
      </c>
      <c r="N120" s="8">
        <f t="shared" si="56"/>
        <v>45199</v>
      </c>
      <c r="O120" s="8">
        <f t="shared" si="56"/>
        <v>45230</v>
      </c>
      <c r="P120" s="8">
        <f t="shared" si="56"/>
        <v>45260</v>
      </c>
      <c r="Q120" s="8">
        <f t="shared" si="56"/>
        <v>45291</v>
      </c>
      <c r="R120" s="8">
        <f t="shared" si="56"/>
        <v>45322</v>
      </c>
      <c r="S120" s="8">
        <f t="shared" si="56"/>
        <v>45351</v>
      </c>
      <c r="T120" s="8">
        <f t="shared" si="56"/>
        <v>45382</v>
      </c>
      <c r="U120" s="8">
        <f t="shared" si="56"/>
        <v>45412</v>
      </c>
      <c r="V120" s="8">
        <f t="shared" si="56"/>
        <v>45443</v>
      </c>
      <c r="W120" s="8">
        <f t="shared" si="56"/>
        <v>45473</v>
      </c>
      <c r="X120" s="8">
        <f t="shared" si="56"/>
        <v>45504</v>
      </c>
      <c r="Y120" s="8">
        <f t="shared" si="56"/>
        <v>45535</v>
      </c>
      <c r="Z120" s="8">
        <f t="shared" si="56"/>
        <v>45565</v>
      </c>
      <c r="AA120" s="8">
        <f t="shared" si="56"/>
        <v>45596</v>
      </c>
      <c r="AB120" s="8">
        <f t="shared" si="56"/>
        <v>45626</v>
      </c>
      <c r="AC120" s="8">
        <f t="shared" si="56"/>
        <v>45657</v>
      </c>
      <c r="AD120" s="8">
        <f t="shared" si="56"/>
        <v>45688</v>
      </c>
      <c r="AE120" s="8">
        <f t="shared" si="56"/>
        <v>45716</v>
      </c>
      <c r="AF120" s="8">
        <f t="shared" si="56"/>
        <v>45747</v>
      </c>
      <c r="AG120" s="8">
        <f t="shared" si="56"/>
        <v>45777</v>
      </c>
      <c r="AH120" s="8">
        <f t="shared" si="56"/>
        <v>45808</v>
      </c>
      <c r="AI120" s="8">
        <f t="shared" si="56"/>
        <v>45838</v>
      </c>
      <c r="AJ120" s="8">
        <f t="shared" si="56"/>
        <v>45869</v>
      </c>
      <c r="AK120" s="8">
        <f t="shared" si="56"/>
        <v>45900</v>
      </c>
      <c r="AL120" s="8">
        <f t="shared" si="56"/>
        <v>45930</v>
      </c>
      <c r="AM120" s="8">
        <f t="shared" si="56"/>
        <v>45961</v>
      </c>
      <c r="AN120" s="8">
        <f t="shared" si="56"/>
        <v>45991</v>
      </c>
      <c r="AO120" s="8">
        <f t="shared" si="56"/>
        <v>46022</v>
      </c>
      <c r="AP120" s="8">
        <f t="shared" si="56"/>
        <v>46053</v>
      </c>
      <c r="AQ120" s="8">
        <f t="shared" si="56"/>
        <v>46081</v>
      </c>
      <c r="AR120" s="8">
        <f t="shared" si="56"/>
        <v>46112</v>
      </c>
      <c r="AS120" s="8">
        <f t="shared" si="56"/>
        <v>46142</v>
      </c>
      <c r="AT120" s="8">
        <f t="shared" si="56"/>
        <v>46173</v>
      </c>
      <c r="AU120" s="8">
        <f t="shared" si="56"/>
        <v>46203</v>
      </c>
      <c r="AV120" s="8">
        <f t="shared" si="56"/>
        <v>46234</v>
      </c>
      <c r="AW120" s="8">
        <f t="shared" si="56"/>
        <v>46265</v>
      </c>
      <c r="AX120" s="8">
        <f t="shared" si="56"/>
        <v>46295</v>
      </c>
      <c r="AY120" s="8">
        <f t="shared" si="56"/>
        <v>46326</v>
      </c>
      <c r="AZ120" s="8">
        <f t="shared" si="56"/>
        <v>46356</v>
      </c>
      <c r="BA120" s="8">
        <f t="shared" si="56"/>
        <v>46387</v>
      </c>
      <c r="BB120" s="8">
        <f t="shared" si="56"/>
        <v>46418</v>
      </c>
      <c r="BC120" s="8">
        <f t="shared" si="56"/>
        <v>46446</v>
      </c>
      <c r="BD120" s="8">
        <f t="shared" si="56"/>
        <v>46477</v>
      </c>
      <c r="BE120" s="8">
        <f t="shared" si="56"/>
        <v>46507</v>
      </c>
      <c r="BF120" s="8">
        <f t="shared" si="56"/>
        <v>46538</v>
      </c>
      <c r="BG120" s="8">
        <f t="shared" si="56"/>
        <v>46568</v>
      </c>
      <c r="BH120" s="8">
        <f t="shared" si="56"/>
        <v>46599</v>
      </c>
      <c r="BI120" s="8">
        <f t="shared" si="56"/>
        <v>46630</v>
      </c>
      <c r="BJ120" s="8">
        <f t="shared" si="56"/>
        <v>46660</v>
      </c>
      <c r="BK120" s="8">
        <f t="shared" si="56"/>
        <v>46691</v>
      </c>
      <c r="BL120" s="8">
        <f t="shared" si="56"/>
        <v>46721</v>
      </c>
      <c r="BM120" s="8">
        <f t="shared" si="56"/>
        <v>46752</v>
      </c>
      <c r="BN120" s="8">
        <f t="shared" si="56"/>
        <v>46783</v>
      </c>
      <c r="BO120" s="8">
        <f t="shared" si="56"/>
        <v>46812</v>
      </c>
      <c r="BP120" s="8">
        <f t="shared" si="56"/>
        <v>46843</v>
      </c>
      <c r="BQ120" s="8">
        <f t="shared" si="56"/>
        <v>46873</v>
      </c>
    </row>
    <row r="121" spans="1:69" outlineLevel="2">
      <c r="E121" s="8" t="str">
        <f t="shared" ref="E121:BQ121" si="57" xml:space="preserve">  E$12</f>
        <v>Model period start</v>
      </c>
      <c r="F121" s="8">
        <f t="shared" si="57"/>
        <v>0</v>
      </c>
      <c r="G121" s="8" t="str">
        <f t="shared" si="57"/>
        <v>date</v>
      </c>
      <c r="H121" s="8">
        <f t="shared" si="57"/>
        <v>0</v>
      </c>
      <c r="I121" s="8">
        <f t="shared" si="57"/>
        <v>0</v>
      </c>
      <c r="J121" s="8">
        <f t="shared" si="57"/>
        <v>45047</v>
      </c>
      <c r="K121" s="8">
        <f t="shared" si="57"/>
        <v>45078</v>
      </c>
      <c r="L121" s="8">
        <f t="shared" si="57"/>
        <v>45108</v>
      </c>
      <c r="M121" s="8">
        <f t="shared" si="57"/>
        <v>45139</v>
      </c>
      <c r="N121" s="8">
        <f t="shared" si="57"/>
        <v>45170</v>
      </c>
      <c r="O121" s="8">
        <f t="shared" si="57"/>
        <v>45200</v>
      </c>
      <c r="P121" s="8">
        <f t="shared" si="57"/>
        <v>45231</v>
      </c>
      <c r="Q121" s="8">
        <f t="shared" si="57"/>
        <v>45261</v>
      </c>
      <c r="R121" s="8">
        <f t="shared" si="57"/>
        <v>45292</v>
      </c>
      <c r="S121" s="8">
        <f t="shared" si="57"/>
        <v>45323</v>
      </c>
      <c r="T121" s="8">
        <f t="shared" si="57"/>
        <v>45352</v>
      </c>
      <c r="U121" s="8">
        <f t="shared" si="57"/>
        <v>45383</v>
      </c>
      <c r="V121" s="8">
        <f t="shared" si="57"/>
        <v>45413</v>
      </c>
      <c r="W121" s="8">
        <f t="shared" si="57"/>
        <v>45444</v>
      </c>
      <c r="X121" s="8">
        <f t="shared" si="57"/>
        <v>45474</v>
      </c>
      <c r="Y121" s="8">
        <f t="shared" si="57"/>
        <v>45505</v>
      </c>
      <c r="Z121" s="8">
        <f t="shared" si="57"/>
        <v>45536</v>
      </c>
      <c r="AA121" s="8">
        <f t="shared" si="57"/>
        <v>45566</v>
      </c>
      <c r="AB121" s="8">
        <f t="shared" si="57"/>
        <v>45597</v>
      </c>
      <c r="AC121" s="8">
        <f t="shared" si="57"/>
        <v>45627</v>
      </c>
      <c r="AD121" s="8">
        <f t="shared" si="57"/>
        <v>45658</v>
      </c>
      <c r="AE121" s="8">
        <f t="shared" si="57"/>
        <v>45689</v>
      </c>
      <c r="AF121" s="8">
        <f t="shared" si="57"/>
        <v>45717</v>
      </c>
      <c r="AG121" s="8">
        <f t="shared" si="57"/>
        <v>45748</v>
      </c>
      <c r="AH121" s="8">
        <f t="shared" si="57"/>
        <v>45778</v>
      </c>
      <c r="AI121" s="8">
        <f t="shared" si="57"/>
        <v>45809</v>
      </c>
      <c r="AJ121" s="8">
        <f t="shared" si="57"/>
        <v>45839</v>
      </c>
      <c r="AK121" s="8">
        <f t="shared" si="57"/>
        <v>45870</v>
      </c>
      <c r="AL121" s="8">
        <f t="shared" si="57"/>
        <v>45901</v>
      </c>
      <c r="AM121" s="8">
        <f t="shared" si="57"/>
        <v>45931</v>
      </c>
      <c r="AN121" s="8">
        <f t="shared" si="57"/>
        <v>45962</v>
      </c>
      <c r="AO121" s="8">
        <f t="shared" si="57"/>
        <v>45992</v>
      </c>
      <c r="AP121" s="8">
        <f t="shared" si="57"/>
        <v>46023</v>
      </c>
      <c r="AQ121" s="8">
        <f t="shared" si="57"/>
        <v>46054</v>
      </c>
      <c r="AR121" s="8">
        <f t="shared" si="57"/>
        <v>46082</v>
      </c>
      <c r="AS121" s="8">
        <f t="shared" si="57"/>
        <v>46113</v>
      </c>
      <c r="AT121" s="8">
        <f t="shared" si="57"/>
        <v>46143</v>
      </c>
      <c r="AU121" s="8">
        <f t="shared" si="57"/>
        <v>46174</v>
      </c>
      <c r="AV121" s="8">
        <f t="shared" si="57"/>
        <v>46204</v>
      </c>
      <c r="AW121" s="8">
        <f t="shared" si="57"/>
        <v>46235</v>
      </c>
      <c r="AX121" s="8">
        <f t="shared" si="57"/>
        <v>46266</v>
      </c>
      <c r="AY121" s="8">
        <f t="shared" si="57"/>
        <v>46296</v>
      </c>
      <c r="AZ121" s="8">
        <f t="shared" si="57"/>
        <v>46327</v>
      </c>
      <c r="BA121" s="8">
        <f t="shared" si="57"/>
        <v>46357</v>
      </c>
      <c r="BB121" s="8">
        <f t="shared" si="57"/>
        <v>46388</v>
      </c>
      <c r="BC121" s="8">
        <f t="shared" si="57"/>
        <v>46419</v>
      </c>
      <c r="BD121" s="8">
        <f t="shared" si="57"/>
        <v>46447</v>
      </c>
      <c r="BE121" s="8">
        <f t="shared" si="57"/>
        <v>46478</v>
      </c>
      <c r="BF121" s="8">
        <f t="shared" si="57"/>
        <v>46508</v>
      </c>
      <c r="BG121" s="8">
        <f t="shared" si="57"/>
        <v>46539</v>
      </c>
      <c r="BH121" s="8">
        <f t="shared" si="57"/>
        <v>46569</v>
      </c>
      <c r="BI121" s="8">
        <f t="shared" si="57"/>
        <v>46600</v>
      </c>
      <c r="BJ121" s="8">
        <f t="shared" si="57"/>
        <v>46631</v>
      </c>
      <c r="BK121" s="8">
        <f t="shared" si="57"/>
        <v>46661</v>
      </c>
      <c r="BL121" s="8">
        <f t="shared" si="57"/>
        <v>46692</v>
      </c>
      <c r="BM121" s="8">
        <f t="shared" si="57"/>
        <v>46722</v>
      </c>
      <c r="BN121" s="8">
        <f t="shared" si="57"/>
        <v>46753</v>
      </c>
      <c r="BO121" s="8">
        <f t="shared" si="57"/>
        <v>46784</v>
      </c>
      <c r="BP121" s="8">
        <f t="shared" si="57"/>
        <v>46813</v>
      </c>
      <c r="BQ121" s="8">
        <f t="shared" si="57"/>
        <v>46844</v>
      </c>
    </row>
    <row r="122" spans="1:69" outlineLevel="2">
      <c r="E122" s="47" t="s">
        <v>298</v>
      </c>
      <c r="G122" s="47" t="s">
        <v>20</v>
      </c>
      <c r="H122" s="2">
        <f xml:space="preserve"> SUM( J122:BQ122 )</f>
        <v>1</v>
      </c>
      <c r="J122" s="2">
        <f t="shared" ref="J122:BQ122" si="58" xml:space="preserve">  IF( AND( J120 &gt;= $F119, J121 &lt;= $F119 ), 1, 0 )</f>
        <v>1</v>
      </c>
      <c r="K122" s="2">
        <f t="shared" si="58"/>
        <v>0</v>
      </c>
      <c r="L122" s="2">
        <f t="shared" si="58"/>
        <v>0</v>
      </c>
      <c r="M122" s="2">
        <f t="shared" si="58"/>
        <v>0</v>
      </c>
      <c r="N122" s="2">
        <f t="shared" si="58"/>
        <v>0</v>
      </c>
      <c r="O122" s="2">
        <f t="shared" si="58"/>
        <v>0</v>
      </c>
      <c r="P122" s="2">
        <f t="shared" si="58"/>
        <v>0</v>
      </c>
      <c r="Q122" s="2">
        <f t="shared" si="58"/>
        <v>0</v>
      </c>
      <c r="R122" s="2">
        <f t="shared" si="58"/>
        <v>0</v>
      </c>
      <c r="S122" s="2">
        <f t="shared" si="58"/>
        <v>0</v>
      </c>
      <c r="T122" s="2">
        <f t="shared" si="58"/>
        <v>0</v>
      </c>
      <c r="U122" s="2">
        <f t="shared" si="58"/>
        <v>0</v>
      </c>
      <c r="V122" s="2">
        <f t="shared" si="58"/>
        <v>0</v>
      </c>
      <c r="W122" s="2">
        <f t="shared" si="58"/>
        <v>0</v>
      </c>
      <c r="X122" s="2">
        <f t="shared" si="58"/>
        <v>0</v>
      </c>
      <c r="Y122" s="2">
        <f t="shared" si="58"/>
        <v>0</v>
      </c>
      <c r="Z122" s="2">
        <f t="shared" si="58"/>
        <v>0</v>
      </c>
      <c r="AA122" s="2">
        <f t="shared" si="58"/>
        <v>0</v>
      </c>
      <c r="AB122" s="2">
        <f t="shared" si="58"/>
        <v>0</v>
      </c>
      <c r="AC122" s="2">
        <f t="shared" si="58"/>
        <v>0</v>
      </c>
      <c r="AD122" s="2">
        <f t="shared" si="58"/>
        <v>0</v>
      </c>
      <c r="AE122" s="2">
        <f t="shared" si="58"/>
        <v>0</v>
      </c>
      <c r="AF122" s="2">
        <f t="shared" si="58"/>
        <v>0</v>
      </c>
      <c r="AG122" s="2">
        <f t="shared" si="58"/>
        <v>0</v>
      </c>
      <c r="AH122" s="2">
        <f t="shared" si="58"/>
        <v>0</v>
      </c>
      <c r="AI122" s="2">
        <f t="shared" si="58"/>
        <v>0</v>
      </c>
      <c r="AJ122" s="2">
        <f t="shared" si="58"/>
        <v>0</v>
      </c>
      <c r="AK122" s="2">
        <f t="shared" si="58"/>
        <v>0</v>
      </c>
      <c r="AL122" s="2">
        <f t="shared" si="58"/>
        <v>0</v>
      </c>
      <c r="AM122" s="2">
        <f t="shared" si="58"/>
        <v>0</v>
      </c>
      <c r="AN122" s="2">
        <f t="shared" si="58"/>
        <v>0</v>
      </c>
      <c r="AO122" s="2">
        <f t="shared" si="58"/>
        <v>0</v>
      </c>
      <c r="AP122" s="2">
        <f t="shared" si="58"/>
        <v>0</v>
      </c>
      <c r="AQ122" s="2">
        <f t="shared" si="58"/>
        <v>0</v>
      </c>
      <c r="AR122" s="2">
        <f t="shared" si="58"/>
        <v>0</v>
      </c>
      <c r="AS122" s="2">
        <f t="shared" si="58"/>
        <v>0</v>
      </c>
      <c r="AT122" s="2">
        <f t="shared" si="58"/>
        <v>0</v>
      </c>
      <c r="AU122" s="2">
        <f t="shared" si="58"/>
        <v>0</v>
      </c>
      <c r="AV122" s="2">
        <f t="shared" si="58"/>
        <v>0</v>
      </c>
      <c r="AW122" s="2">
        <f t="shared" si="58"/>
        <v>0</v>
      </c>
      <c r="AX122" s="2">
        <f t="shared" si="58"/>
        <v>0</v>
      </c>
      <c r="AY122" s="2">
        <f t="shared" si="58"/>
        <v>0</v>
      </c>
      <c r="AZ122" s="2">
        <f t="shared" si="58"/>
        <v>0</v>
      </c>
      <c r="BA122" s="2">
        <f t="shared" si="58"/>
        <v>0</v>
      </c>
      <c r="BB122" s="2">
        <f t="shared" si="58"/>
        <v>0</v>
      </c>
      <c r="BC122" s="2">
        <f t="shared" si="58"/>
        <v>0</v>
      </c>
      <c r="BD122" s="2">
        <f t="shared" si="58"/>
        <v>0</v>
      </c>
      <c r="BE122" s="2">
        <f t="shared" si="58"/>
        <v>0</v>
      </c>
      <c r="BF122" s="2">
        <f t="shared" si="58"/>
        <v>0</v>
      </c>
      <c r="BG122" s="2">
        <f t="shared" si="58"/>
        <v>0</v>
      </c>
      <c r="BH122" s="2">
        <f t="shared" si="58"/>
        <v>0</v>
      </c>
      <c r="BI122" s="2">
        <f t="shared" si="58"/>
        <v>0</v>
      </c>
      <c r="BJ122" s="2">
        <f t="shared" si="58"/>
        <v>0</v>
      </c>
      <c r="BK122" s="2">
        <f t="shared" si="58"/>
        <v>0</v>
      </c>
      <c r="BL122" s="2">
        <f t="shared" si="58"/>
        <v>0</v>
      </c>
      <c r="BM122" s="2">
        <f t="shared" si="58"/>
        <v>0</v>
      </c>
      <c r="BN122" s="2">
        <f t="shared" si="58"/>
        <v>0</v>
      </c>
      <c r="BO122" s="2">
        <f t="shared" si="58"/>
        <v>0</v>
      </c>
      <c r="BP122" s="2">
        <f t="shared" si="58"/>
        <v>0</v>
      </c>
      <c r="BQ122" s="2">
        <f t="shared" si="58"/>
        <v>0</v>
      </c>
    </row>
    <row r="123" spans="1:69" outlineLevel="1"/>
    <row r="124" spans="1:69" outlineLevel="1"/>
    <row r="125" spans="1:69" outlineLevel="1">
      <c r="B125" s="25" t="s">
        <v>103</v>
      </c>
    </row>
    <row r="126" spans="1:69" outlineLevel="2">
      <c r="E126" s="5" t="str">
        <f t="shared" ref="E126:BQ126" si="59" xml:space="preserve">  E$28</f>
        <v>Period number</v>
      </c>
      <c r="F126" s="5">
        <f t="shared" si="59"/>
        <v>0</v>
      </c>
      <c r="G126" s="5" t="str">
        <f t="shared" si="59"/>
        <v>Counter</v>
      </c>
      <c r="H126" s="5">
        <f t="shared" si="59"/>
        <v>0</v>
      </c>
      <c r="I126" s="5">
        <f t="shared" si="59"/>
        <v>0</v>
      </c>
      <c r="J126" s="5">
        <f t="shared" si="59"/>
        <v>1</v>
      </c>
      <c r="K126" s="5">
        <f t="shared" si="59"/>
        <v>2</v>
      </c>
      <c r="L126" s="5">
        <f t="shared" si="59"/>
        <v>3</v>
      </c>
      <c r="M126" s="5">
        <f t="shared" si="59"/>
        <v>4</v>
      </c>
      <c r="N126" s="5">
        <f t="shared" si="59"/>
        <v>5</v>
      </c>
      <c r="O126" s="5">
        <f t="shared" si="59"/>
        <v>6</v>
      </c>
      <c r="P126" s="5">
        <f t="shared" si="59"/>
        <v>7</v>
      </c>
      <c r="Q126" s="5">
        <f t="shared" si="59"/>
        <v>8</v>
      </c>
      <c r="R126" s="5">
        <f t="shared" si="59"/>
        <v>9</v>
      </c>
      <c r="S126" s="5">
        <f t="shared" si="59"/>
        <v>10</v>
      </c>
      <c r="T126" s="5">
        <f t="shared" si="59"/>
        <v>11</v>
      </c>
      <c r="U126" s="5">
        <f t="shared" si="59"/>
        <v>12</v>
      </c>
      <c r="V126" s="5">
        <f t="shared" si="59"/>
        <v>13</v>
      </c>
      <c r="W126" s="5">
        <f t="shared" si="59"/>
        <v>14</v>
      </c>
      <c r="X126" s="5">
        <f t="shared" si="59"/>
        <v>15</v>
      </c>
      <c r="Y126" s="5">
        <f t="shared" si="59"/>
        <v>16</v>
      </c>
      <c r="Z126" s="5">
        <f t="shared" si="59"/>
        <v>17</v>
      </c>
      <c r="AA126" s="5">
        <f t="shared" si="59"/>
        <v>18</v>
      </c>
      <c r="AB126" s="5">
        <f t="shared" si="59"/>
        <v>19</v>
      </c>
      <c r="AC126" s="5">
        <f t="shared" si="59"/>
        <v>20</v>
      </c>
      <c r="AD126" s="5">
        <f t="shared" si="59"/>
        <v>21</v>
      </c>
      <c r="AE126" s="5">
        <f t="shared" si="59"/>
        <v>22</v>
      </c>
      <c r="AF126" s="5">
        <f t="shared" si="59"/>
        <v>23</v>
      </c>
      <c r="AG126" s="5">
        <f t="shared" si="59"/>
        <v>24</v>
      </c>
      <c r="AH126" s="5">
        <f t="shared" si="59"/>
        <v>25</v>
      </c>
      <c r="AI126" s="5">
        <f t="shared" si="59"/>
        <v>26</v>
      </c>
      <c r="AJ126" s="5">
        <f t="shared" si="59"/>
        <v>27</v>
      </c>
      <c r="AK126" s="5">
        <f t="shared" si="59"/>
        <v>28</v>
      </c>
      <c r="AL126" s="5">
        <f t="shared" si="59"/>
        <v>29</v>
      </c>
      <c r="AM126" s="5">
        <f t="shared" si="59"/>
        <v>30</v>
      </c>
      <c r="AN126" s="5">
        <f t="shared" si="59"/>
        <v>31</v>
      </c>
      <c r="AO126" s="5">
        <f t="shared" si="59"/>
        <v>32</v>
      </c>
      <c r="AP126" s="5">
        <f t="shared" si="59"/>
        <v>33</v>
      </c>
      <c r="AQ126" s="5">
        <f t="shared" si="59"/>
        <v>34</v>
      </c>
      <c r="AR126" s="5">
        <f t="shared" si="59"/>
        <v>35</v>
      </c>
      <c r="AS126" s="5">
        <f t="shared" si="59"/>
        <v>36</v>
      </c>
      <c r="AT126" s="5">
        <f t="shared" si="59"/>
        <v>37</v>
      </c>
      <c r="AU126" s="5">
        <f t="shared" si="59"/>
        <v>38</v>
      </c>
      <c r="AV126" s="5">
        <f t="shared" si="59"/>
        <v>39</v>
      </c>
      <c r="AW126" s="5">
        <f t="shared" si="59"/>
        <v>40</v>
      </c>
      <c r="AX126" s="5">
        <f t="shared" si="59"/>
        <v>41</v>
      </c>
      <c r="AY126" s="5">
        <f t="shared" si="59"/>
        <v>42</v>
      </c>
      <c r="AZ126" s="5">
        <f t="shared" si="59"/>
        <v>43</v>
      </c>
      <c r="BA126" s="5">
        <f t="shared" si="59"/>
        <v>44</v>
      </c>
      <c r="BB126" s="5">
        <f t="shared" si="59"/>
        <v>45</v>
      </c>
      <c r="BC126" s="5">
        <f t="shared" si="59"/>
        <v>46</v>
      </c>
      <c r="BD126" s="5">
        <f t="shared" si="59"/>
        <v>47</v>
      </c>
      <c r="BE126" s="5">
        <f t="shared" si="59"/>
        <v>48</v>
      </c>
      <c r="BF126" s="5">
        <f t="shared" si="59"/>
        <v>49</v>
      </c>
      <c r="BG126" s="5">
        <f t="shared" si="59"/>
        <v>50</v>
      </c>
      <c r="BH126" s="5">
        <f t="shared" si="59"/>
        <v>51</v>
      </c>
      <c r="BI126" s="5">
        <f t="shared" si="59"/>
        <v>52</v>
      </c>
      <c r="BJ126" s="5">
        <f t="shared" si="59"/>
        <v>53</v>
      </c>
      <c r="BK126" s="5">
        <f t="shared" si="59"/>
        <v>54</v>
      </c>
      <c r="BL126" s="5">
        <f t="shared" si="59"/>
        <v>55</v>
      </c>
      <c r="BM126" s="5">
        <f t="shared" si="59"/>
        <v>56</v>
      </c>
      <c r="BN126" s="5">
        <f t="shared" si="59"/>
        <v>57</v>
      </c>
      <c r="BO126" s="5">
        <f t="shared" si="59"/>
        <v>58</v>
      </c>
      <c r="BP126" s="5">
        <f t="shared" si="59"/>
        <v>59</v>
      </c>
      <c r="BQ126" s="5">
        <f t="shared" si="59"/>
        <v>60</v>
      </c>
    </row>
    <row r="127" spans="1:69" outlineLevel="2">
      <c r="E127" s="2" t="str">
        <f t="shared" ref="E127:BQ127" si="60" xml:space="preserve">  E$122</f>
        <v>First Customer Order Growth escalation flag</v>
      </c>
      <c r="F127" s="2">
        <f t="shared" si="60"/>
        <v>0</v>
      </c>
      <c r="G127" s="2" t="str">
        <f t="shared" si="60"/>
        <v>flag</v>
      </c>
      <c r="H127" s="2">
        <f t="shared" si="60"/>
        <v>1</v>
      </c>
      <c r="I127" s="2">
        <f t="shared" si="60"/>
        <v>0</v>
      </c>
      <c r="J127" s="2">
        <f t="shared" si="60"/>
        <v>1</v>
      </c>
      <c r="K127" s="2">
        <f t="shared" si="60"/>
        <v>0</v>
      </c>
      <c r="L127" s="2">
        <f t="shared" si="60"/>
        <v>0</v>
      </c>
      <c r="M127" s="2">
        <f t="shared" si="60"/>
        <v>0</v>
      </c>
      <c r="N127" s="2">
        <f t="shared" si="60"/>
        <v>0</v>
      </c>
      <c r="O127" s="2">
        <f t="shared" si="60"/>
        <v>0</v>
      </c>
      <c r="P127" s="2">
        <f t="shared" si="60"/>
        <v>0</v>
      </c>
      <c r="Q127" s="2">
        <f t="shared" si="60"/>
        <v>0</v>
      </c>
      <c r="R127" s="2">
        <f t="shared" si="60"/>
        <v>0</v>
      </c>
      <c r="S127" s="2">
        <f t="shared" si="60"/>
        <v>0</v>
      </c>
      <c r="T127" s="2">
        <f t="shared" si="60"/>
        <v>0</v>
      </c>
      <c r="U127" s="2">
        <f t="shared" si="60"/>
        <v>0</v>
      </c>
      <c r="V127" s="2">
        <f t="shared" si="60"/>
        <v>0</v>
      </c>
      <c r="W127" s="2">
        <f t="shared" si="60"/>
        <v>0</v>
      </c>
      <c r="X127" s="2">
        <f t="shared" si="60"/>
        <v>0</v>
      </c>
      <c r="Y127" s="2">
        <f t="shared" si="60"/>
        <v>0</v>
      </c>
      <c r="Z127" s="2">
        <f t="shared" si="60"/>
        <v>0</v>
      </c>
      <c r="AA127" s="2">
        <f t="shared" si="60"/>
        <v>0</v>
      </c>
      <c r="AB127" s="2">
        <f t="shared" si="60"/>
        <v>0</v>
      </c>
      <c r="AC127" s="2">
        <f t="shared" si="60"/>
        <v>0</v>
      </c>
      <c r="AD127" s="2">
        <f t="shared" si="60"/>
        <v>0</v>
      </c>
      <c r="AE127" s="2">
        <f t="shared" si="60"/>
        <v>0</v>
      </c>
      <c r="AF127" s="2">
        <f t="shared" si="60"/>
        <v>0</v>
      </c>
      <c r="AG127" s="2">
        <f t="shared" si="60"/>
        <v>0</v>
      </c>
      <c r="AH127" s="2">
        <f t="shared" si="60"/>
        <v>0</v>
      </c>
      <c r="AI127" s="2">
        <f t="shared" si="60"/>
        <v>0</v>
      </c>
      <c r="AJ127" s="2">
        <f t="shared" si="60"/>
        <v>0</v>
      </c>
      <c r="AK127" s="2">
        <f t="shared" si="60"/>
        <v>0</v>
      </c>
      <c r="AL127" s="2">
        <f t="shared" si="60"/>
        <v>0</v>
      </c>
      <c r="AM127" s="2">
        <f t="shared" si="60"/>
        <v>0</v>
      </c>
      <c r="AN127" s="2">
        <f t="shared" si="60"/>
        <v>0</v>
      </c>
      <c r="AO127" s="2">
        <f t="shared" si="60"/>
        <v>0</v>
      </c>
      <c r="AP127" s="2">
        <f t="shared" si="60"/>
        <v>0</v>
      </c>
      <c r="AQ127" s="2">
        <f t="shared" si="60"/>
        <v>0</v>
      </c>
      <c r="AR127" s="2">
        <f t="shared" si="60"/>
        <v>0</v>
      </c>
      <c r="AS127" s="2">
        <f t="shared" si="60"/>
        <v>0</v>
      </c>
      <c r="AT127" s="2">
        <f t="shared" si="60"/>
        <v>0</v>
      </c>
      <c r="AU127" s="2">
        <f t="shared" si="60"/>
        <v>0</v>
      </c>
      <c r="AV127" s="2">
        <f t="shared" si="60"/>
        <v>0</v>
      </c>
      <c r="AW127" s="2">
        <f t="shared" si="60"/>
        <v>0</v>
      </c>
      <c r="AX127" s="2">
        <f t="shared" si="60"/>
        <v>0</v>
      </c>
      <c r="AY127" s="2">
        <f t="shared" si="60"/>
        <v>0</v>
      </c>
      <c r="AZ127" s="2">
        <f t="shared" si="60"/>
        <v>0</v>
      </c>
      <c r="BA127" s="2">
        <f t="shared" si="60"/>
        <v>0</v>
      </c>
      <c r="BB127" s="2">
        <f t="shared" si="60"/>
        <v>0</v>
      </c>
      <c r="BC127" s="2">
        <f t="shared" si="60"/>
        <v>0</v>
      </c>
      <c r="BD127" s="2">
        <f t="shared" si="60"/>
        <v>0</v>
      </c>
      <c r="BE127" s="2">
        <f t="shared" si="60"/>
        <v>0</v>
      </c>
      <c r="BF127" s="2">
        <f t="shared" si="60"/>
        <v>0</v>
      </c>
      <c r="BG127" s="2">
        <f t="shared" si="60"/>
        <v>0</v>
      </c>
      <c r="BH127" s="2">
        <f t="shared" si="60"/>
        <v>0</v>
      </c>
      <c r="BI127" s="2">
        <f t="shared" si="60"/>
        <v>0</v>
      </c>
      <c r="BJ127" s="2">
        <f t="shared" si="60"/>
        <v>0</v>
      </c>
      <c r="BK127" s="2">
        <f t="shared" si="60"/>
        <v>0</v>
      </c>
      <c r="BL127" s="2">
        <f t="shared" si="60"/>
        <v>0</v>
      </c>
      <c r="BM127" s="2">
        <f t="shared" si="60"/>
        <v>0</v>
      </c>
      <c r="BN127" s="2">
        <f t="shared" si="60"/>
        <v>0</v>
      </c>
      <c r="BO127" s="2">
        <f t="shared" si="60"/>
        <v>0</v>
      </c>
      <c r="BP127" s="2">
        <f t="shared" si="60"/>
        <v>0</v>
      </c>
      <c r="BQ127" s="2">
        <f t="shared" si="60"/>
        <v>0</v>
      </c>
    </row>
    <row r="128" spans="1:69" outlineLevel="2">
      <c r="E128" s="47" t="s">
        <v>103</v>
      </c>
      <c r="H128" s="2">
        <f xml:space="preserve"> SUM( J128:BQ128 )</f>
        <v>1</v>
      </c>
      <c r="J128" s="2">
        <f t="shared" ref="J128:BQ128" si="61" xml:space="preserve">  J126 * J127</f>
        <v>1</v>
      </c>
      <c r="K128" s="2">
        <f t="shared" si="61"/>
        <v>0</v>
      </c>
      <c r="L128" s="2">
        <f t="shared" si="61"/>
        <v>0</v>
      </c>
      <c r="M128" s="2">
        <f t="shared" si="61"/>
        <v>0</v>
      </c>
      <c r="N128" s="2">
        <f t="shared" si="61"/>
        <v>0</v>
      </c>
      <c r="O128" s="2">
        <f t="shared" si="61"/>
        <v>0</v>
      </c>
      <c r="P128" s="2">
        <f t="shared" si="61"/>
        <v>0</v>
      </c>
      <c r="Q128" s="2">
        <f t="shared" si="61"/>
        <v>0</v>
      </c>
      <c r="R128" s="2">
        <f t="shared" si="61"/>
        <v>0</v>
      </c>
      <c r="S128" s="2">
        <f t="shared" si="61"/>
        <v>0</v>
      </c>
      <c r="T128" s="2">
        <f t="shared" si="61"/>
        <v>0</v>
      </c>
      <c r="U128" s="2">
        <f t="shared" si="61"/>
        <v>0</v>
      </c>
      <c r="V128" s="2">
        <f t="shared" si="61"/>
        <v>0</v>
      </c>
      <c r="W128" s="2">
        <f t="shared" si="61"/>
        <v>0</v>
      </c>
      <c r="X128" s="2">
        <f t="shared" si="61"/>
        <v>0</v>
      </c>
      <c r="Y128" s="2">
        <f t="shared" si="61"/>
        <v>0</v>
      </c>
      <c r="Z128" s="2">
        <f t="shared" si="61"/>
        <v>0</v>
      </c>
      <c r="AA128" s="2">
        <f t="shared" si="61"/>
        <v>0</v>
      </c>
      <c r="AB128" s="2">
        <f t="shared" si="61"/>
        <v>0</v>
      </c>
      <c r="AC128" s="2">
        <f t="shared" si="61"/>
        <v>0</v>
      </c>
      <c r="AD128" s="2">
        <f t="shared" si="61"/>
        <v>0</v>
      </c>
      <c r="AE128" s="2">
        <f t="shared" si="61"/>
        <v>0</v>
      </c>
      <c r="AF128" s="2">
        <f t="shared" si="61"/>
        <v>0</v>
      </c>
      <c r="AG128" s="2">
        <f t="shared" si="61"/>
        <v>0</v>
      </c>
      <c r="AH128" s="2">
        <f t="shared" si="61"/>
        <v>0</v>
      </c>
      <c r="AI128" s="2">
        <f t="shared" si="61"/>
        <v>0</v>
      </c>
      <c r="AJ128" s="2">
        <f t="shared" si="61"/>
        <v>0</v>
      </c>
      <c r="AK128" s="2">
        <f t="shared" si="61"/>
        <v>0</v>
      </c>
      <c r="AL128" s="2">
        <f t="shared" si="61"/>
        <v>0</v>
      </c>
      <c r="AM128" s="2">
        <f t="shared" si="61"/>
        <v>0</v>
      </c>
      <c r="AN128" s="2">
        <f t="shared" si="61"/>
        <v>0</v>
      </c>
      <c r="AO128" s="2">
        <f t="shared" si="61"/>
        <v>0</v>
      </c>
      <c r="AP128" s="2">
        <f t="shared" si="61"/>
        <v>0</v>
      </c>
      <c r="AQ128" s="2">
        <f t="shared" si="61"/>
        <v>0</v>
      </c>
      <c r="AR128" s="2">
        <f t="shared" si="61"/>
        <v>0</v>
      </c>
      <c r="AS128" s="2">
        <f t="shared" si="61"/>
        <v>0</v>
      </c>
      <c r="AT128" s="2">
        <f t="shared" si="61"/>
        <v>0</v>
      </c>
      <c r="AU128" s="2">
        <f t="shared" si="61"/>
        <v>0</v>
      </c>
      <c r="AV128" s="2">
        <f t="shared" si="61"/>
        <v>0</v>
      </c>
      <c r="AW128" s="2">
        <f t="shared" si="61"/>
        <v>0</v>
      </c>
      <c r="AX128" s="2">
        <f t="shared" si="61"/>
        <v>0</v>
      </c>
      <c r="AY128" s="2">
        <f t="shared" si="61"/>
        <v>0</v>
      </c>
      <c r="AZ128" s="2">
        <f t="shared" si="61"/>
        <v>0</v>
      </c>
      <c r="BA128" s="2">
        <f t="shared" si="61"/>
        <v>0</v>
      </c>
      <c r="BB128" s="2">
        <f t="shared" si="61"/>
        <v>0</v>
      </c>
      <c r="BC128" s="2">
        <f t="shared" si="61"/>
        <v>0</v>
      </c>
      <c r="BD128" s="2">
        <f t="shared" si="61"/>
        <v>0</v>
      </c>
      <c r="BE128" s="2">
        <f t="shared" si="61"/>
        <v>0</v>
      </c>
      <c r="BF128" s="2">
        <f t="shared" si="61"/>
        <v>0</v>
      </c>
      <c r="BG128" s="2">
        <f t="shared" si="61"/>
        <v>0</v>
      </c>
      <c r="BH128" s="2">
        <f t="shared" si="61"/>
        <v>0</v>
      </c>
      <c r="BI128" s="2">
        <f t="shared" si="61"/>
        <v>0</v>
      </c>
      <c r="BJ128" s="2">
        <f t="shared" si="61"/>
        <v>0</v>
      </c>
      <c r="BK128" s="2">
        <f t="shared" si="61"/>
        <v>0</v>
      </c>
      <c r="BL128" s="2">
        <f t="shared" si="61"/>
        <v>0</v>
      </c>
      <c r="BM128" s="2">
        <f t="shared" si="61"/>
        <v>0</v>
      </c>
      <c r="BN128" s="2">
        <f t="shared" si="61"/>
        <v>0</v>
      </c>
      <c r="BO128" s="2">
        <f t="shared" si="61"/>
        <v>0</v>
      </c>
      <c r="BP128" s="2">
        <f t="shared" si="61"/>
        <v>0</v>
      </c>
      <c r="BQ128" s="2">
        <f t="shared" si="61"/>
        <v>0</v>
      </c>
    </row>
    <row r="129" spans="1:69" outlineLevel="1"/>
    <row r="130" spans="1:69" outlineLevel="1"/>
    <row r="131" spans="1:69" outlineLevel="1">
      <c r="B131" s="25" t="s">
        <v>104</v>
      </c>
    </row>
    <row r="132" spans="1:69" outlineLevel="2">
      <c r="E132" s="2" t="str">
        <f t="shared" ref="E132:BQ132" si="62" xml:space="preserve">  E$128</f>
        <v>First Customer Order Growth escalation period</v>
      </c>
      <c r="F132" s="2">
        <f t="shared" si="62"/>
        <v>0</v>
      </c>
      <c r="G132" s="2">
        <f t="shared" si="62"/>
        <v>0</v>
      </c>
      <c r="H132" s="2">
        <f t="shared" si="62"/>
        <v>1</v>
      </c>
      <c r="I132" s="2">
        <f t="shared" si="62"/>
        <v>0</v>
      </c>
      <c r="J132" s="2">
        <f t="shared" si="62"/>
        <v>1</v>
      </c>
      <c r="K132" s="2">
        <f t="shared" si="62"/>
        <v>0</v>
      </c>
      <c r="L132" s="2">
        <f t="shared" si="62"/>
        <v>0</v>
      </c>
      <c r="M132" s="2">
        <f t="shared" si="62"/>
        <v>0</v>
      </c>
      <c r="N132" s="2">
        <f t="shared" si="62"/>
        <v>0</v>
      </c>
      <c r="O132" s="2">
        <f t="shared" si="62"/>
        <v>0</v>
      </c>
      <c r="P132" s="2">
        <f t="shared" si="62"/>
        <v>0</v>
      </c>
      <c r="Q132" s="2">
        <f t="shared" si="62"/>
        <v>0</v>
      </c>
      <c r="R132" s="2">
        <f t="shared" si="62"/>
        <v>0</v>
      </c>
      <c r="S132" s="2">
        <f t="shared" si="62"/>
        <v>0</v>
      </c>
      <c r="T132" s="2">
        <f t="shared" si="62"/>
        <v>0</v>
      </c>
      <c r="U132" s="2">
        <f t="shared" si="62"/>
        <v>0</v>
      </c>
      <c r="V132" s="2">
        <f t="shared" si="62"/>
        <v>0</v>
      </c>
      <c r="W132" s="2">
        <f t="shared" si="62"/>
        <v>0</v>
      </c>
      <c r="X132" s="2">
        <f t="shared" si="62"/>
        <v>0</v>
      </c>
      <c r="Y132" s="2">
        <f t="shared" si="62"/>
        <v>0</v>
      </c>
      <c r="Z132" s="2">
        <f t="shared" si="62"/>
        <v>0</v>
      </c>
      <c r="AA132" s="2">
        <f t="shared" si="62"/>
        <v>0</v>
      </c>
      <c r="AB132" s="2">
        <f t="shared" si="62"/>
        <v>0</v>
      </c>
      <c r="AC132" s="2">
        <f t="shared" si="62"/>
        <v>0</v>
      </c>
      <c r="AD132" s="2">
        <f t="shared" si="62"/>
        <v>0</v>
      </c>
      <c r="AE132" s="2">
        <f t="shared" si="62"/>
        <v>0</v>
      </c>
      <c r="AF132" s="2">
        <f t="shared" si="62"/>
        <v>0</v>
      </c>
      <c r="AG132" s="2">
        <f t="shared" si="62"/>
        <v>0</v>
      </c>
      <c r="AH132" s="2">
        <f t="shared" si="62"/>
        <v>0</v>
      </c>
      <c r="AI132" s="2">
        <f t="shared" si="62"/>
        <v>0</v>
      </c>
      <c r="AJ132" s="2">
        <f t="shared" si="62"/>
        <v>0</v>
      </c>
      <c r="AK132" s="2">
        <f t="shared" si="62"/>
        <v>0</v>
      </c>
      <c r="AL132" s="2">
        <f t="shared" si="62"/>
        <v>0</v>
      </c>
      <c r="AM132" s="2">
        <f t="shared" si="62"/>
        <v>0</v>
      </c>
      <c r="AN132" s="2">
        <f t="shared" si="62"/>
        <v>0</v>
      </c>
      <c r="AO132" s="2">
        <f t="shared" si="62"/>
        <v>0</v>
      </c>
      <c r="AP132" s="2">
        <f t="shared" si="62"/>
        <v>0</v>
      </c>
      <c r="AQ132" s="2">
        <f t="shared" si="62"/>
        <v>0</v>
      </c>
      <c r="AR132" s="2">
        <f t="shared" si="62"/>
        <v>0</v>
      </c>
      <c r="AS132" s="2">
        <f t="shared" si="62"/>
        <v>0</v>
      </c>
      <c r="AT132" s="2">
        <f t="shared" si="62"/>
        <v>0</v>
      </c>
      <c r="AU132" s="2">
        <f t="shared" si="62"/>
        <v>0</v>
      </c>
      <c r="AV132" s="2">
        <f t="shared" si="62"/>
        <v>0</v>
      </c>
      <c r="AW132" s="2">
        <f t="shared" si="62"/>
        <v>0</v>
      </c>
      <c r="AX132" s="2">
        <f t="shared" si="62"/>
        <v>0</v>
      </c>
      <c r="AY132" s="2">
        <f t="shared" si="62"/>
        <v>0</v>
      </c>
      <c r="AZ132" s="2">
        <f t="shared" si="62"/>
        <v>0</v>
      </c>
      <c r="BA132" s="2">
        <f t="shared" si="62"/>
        <v>0</v>
      </c>
      <c r="BB132" s="2">
        <f t="shared" si="62"/>
        <v>0</v>
      </c>
      <c r="BC132" s="2">
        <f t="shared" si="62"/>
        <v>0</v>
      </c>
      <c r="BD132" s="2">
        <f t="shared" si="62"/>
        <v>0</v>
      </c>
      <c r="BE132" s="2">
        <f t="shared" si="62"/>
        <v>0</v>
      </c>
      <c r="BF132" s="2">
        <f t="shared" si="62"/>
        <v>0</v>
      </c>
      <c r="BG132" s="2">
        <f t="shared" si="62"/>
        <v>0</v>
      </c>
      <c r="BH132" s="2">
        <f t="shared" si="62"/>
        <v>0</v>
      </c>
      <c r="BI132" s="2">
        <f t="shared" si="62"/>
        <v>0</v>
      </c>
      <c r="BJ132" s="2">
        <f t="shared" si="62"/>
        <v>0</v>
      </c>
      <c r="BK132" s="2">
        <f t="shared" si="62"/>
        <v>0</v>
      </c>
      <c r="BL132" s="2">
        <f t="shared" si="62"/>
        <v>0</v>
      </c>
      <c r="BM132" s="2">
        <f t="shared" si="62"/>
        <v>0</v>
      </c>
      <c r="BN132" s="2">
        <f t="shared" si="62"/>
        <v>0</v>
      </c>
      <c r="BO132" s="2">
        <f t="shared" si="62"/>
        <v>0</v>
      </c>
      <c r="BP132" s="2">
        <f t="shared" si="62"/>
        <v>0</v>
      </c>
      <c r="BQ132" s="2">
        <f t="shared" si="62"/>
        <v>0</v>
      </c>
    </row>
    <row r="133" spans="1:69" outlineLevel="2">
      <c r="E133" s="47" t="s">
        <v>104</v>
      </c>
      <c r="F133" s="2">
        <f xml:space="preserve">  SUM( $J132:$BQ132 )</f>
        <v>1</v>
      </c>
      <c r="M133" s="2"/>
    </row>
    <row r="134" spans="1:69" outlineLevel="1"/>
    <row r="135" spans="1:69" outlineLevel="1"/>
    <row r="136" spans="1:69" outlineLevel="1">
      <c r="B136" s="25" t="s">
        <v>195</v>
      </c>
    </row>
    <row r="137" spans="1:69" outlineLevel="2">
      <c r="E137" s="2" t="str">
        <f t="shared" ref="E137:G137" si="63" xml:space="preserve">  E$133</f>
        <v>Period of first Customer Order Growth escalation</v>
      </c>
      <c r="F137" s="2">
        <f t="shared" si="63"/>
        <v>1</v>
      </c>
      <c r="G137" s="2">
        <f t="shared" si="63"/>
        <v>0</v>
      </c>
      <c r="M137" s="2"/>
    </row>
    <row r="138" spans="1:69" outlineLevel="2">
      <c r="A138" s="18"/>
      <c r="B138" s="18"/>
      <c r="C138" s="28"/>
      <c r="D138" s="27"/>
      <c r="E138" s="4" t="str">
        <f xml:space="preserve">  InpC!E$17</f>
        <v>Customer Order Growth escalation frequency</v>
      </c>
      <c r="F138" s="4">
        <f xml:space="preserve">  InpC!F$17</f>
        <v>1</v>
      </c>
      <c r="G138" s="4">
        <f xml:space="preserve">  InpC!G$17</f>
        <v>0</v>
      </c>
      <c r="M138" s="2"/>
    </row>
    <row r="139" spans="1:69" outlineLevel="2">
      <c r="A139" s="18"/>
      <c r="B139" s="18"/>
      <c r="C139" s="28"/>
      <c r="D139" s="27"/>
      <c r="E139" s="4" t="str">
        <f xml:space="preserve">  InpC!E$99</f>
        <v>Months per period (Primary)</v>
      </c>
      <c r="F139" s="4">
        <f xml:space="preserve">  InpC!F$99</f>
        <v>1</v>
      </c>
      <c r="G139" s="4" t="str">
        <f xml:space="preserve">  InpC!G$99</f>
        <v>Months</v>
      </c>
      <c r="M139" s="2"/>
    </row>
    <row r="140" spans="1:69" outlineLevel="2">
      <c r="E140" s="5" t="str">
        <f t="shared" ref="E140:BQ140" si="64" xml:space="preserve">  E$28</f>
        <v>Period number</v>
      </c>
      <c r="F140" s="5">
        <f t="shared" si="64"/>
        <v>0</v>
      </c>
      <c r="G140" s="5" t="str">
        <f t="shared" si="64"/>
        <v>Counter</v>
      </c>
      <c r="H140" s="5">
        <f t="shared" si="64"/>
        <v>0</v>
      </c>
      <c r="I140" s="5">
        <f t="shared" si="64"/>
        <v>0</v>
      </c>
      <c r="J140" s="5">
        <f t="shared" si="64"/>
        <v>1</v>
      </c>
      <c r="K140" s="5">
        <f t="shared" si="64"/>
        <v>2</v>
      </c>
      <c r="L140" s="5">
        <f t="shared" si="64"/>
        <v>3</v>
      </c>
      <c r="M140" s="5">
        <f t="shared" si="64"/>
        <v>4</v>
      </c>
      <c r="N140" s="5">
        <f t="shared" si="64"/>
        <v>5</v>
      </c>
      <c r="O140" s="5">
        <f t="shared" si="64"/>
        <v>6</v>
      </c>
      <c r="P140" s="5">
        <f t="shared" si="64"/>
        <v>7</v>
      </c>
      <c r="Q140" s="5">
        <f t="shared" si="64"/>
        <v>8</v>
      </c>
      <c r="R140" s="5">
        <f t="shared" si="64"/>
        <v>9</v>
      </c>
      <c r="S140" s="5">
        <f t="shared" si="64"/>
        <v>10</v>
      </c>
      <c r="T140" s="5">
        <f t="shared" si="64"/>
        <v>11</v>
      </c>
      <c r="U140" s="5">
        <f t="shared" si="64"/>
        <v>12</v>
      </c>
      <c r="V140" s="5">
        <f t="shared" si="64"/>
        <v>13</v>
      </c>
      <c r="W140" s="5">
        <f t="shared" si="64"/>
        <v>14</v>
      </c>
      <c r="X140" s="5">
        <f t="shared" si="64"/>
        <v>15</v>
      </c>
      <c r="Y140" s="5">
        <f t="shared" si="64"/>
        <v>16</v>
      </c>
      <c r="Z140" s="5">
        <f t="shared" si="64"/>
        <v>17</v>
      </c>
      <c r="AA140" s="5">
        <f t="shared" si="64"/>
        <v>18</v>
      </c>
      <c r="AB140" s="5">
        <f t="shared" si="64"/>
        <v>19</v>
      </c>
      <c r="AC140" s="5">
        <f t="shared" si="64"/>
        <v>20</v>
      </c>
      <c r="AD140" s="5">
        <f t="shared" si="64"/>
        <v>21</v>
      </c>
      <c r="AE140" s="5">
        <f t="shared" si="64"/>
        <v>22</v>
      </c>
      <c r="AF140" s="5">
        <f t="shared" si="64"/>
        <v>23</v>
      </c>
      <c r="AG140" s="5">
        <f t="shared" si="64"/>
        <v>24</v>
      </c>
      <c r="AH140" s="5">
        <f t="shared" si="64"/>
        <v>25</v>
      </c>
      <c r="AI140" s="5">
        <f t="shared" si="64"/>
        <v>26</v>
      </c>
      <c r="AJ140" s="5">
        <f t="shared" si="64"/>
        <v>27</v>
      </c>
      <c r="AK140" s="5">
        <f t="shared" si="64"/>
        <v>28</v>
      </c>
      <c r="AL140" s="5">
        <f t="shared" si="64"/>
        <v>29</v>
      </c>
      <c r="AM140" s="5">
        <f t="shared" si="64"/>
        <v>30</v>
      </c>
      <c r="AN140" s="5">
        <f t="shared" si="64"/>
        <v>31</v>
      </c>
      <c r="AO140" s="5">
        <f t="shared" si="64"/>
        <v>32</v>
      </c>
      <c r="AP140" s="5">
        <f t="shared" si="64"/>
        <v>33</v>
      </c>
      <c r="AQ140" s="5">
        <f t="shared" si="64"/>
        <v>34</v>
      </c>
      <c r="AR140" s="5">
        <f t="shared" si="64"/>
        <v>35</v>
      </c>
      <c r="AS140" s="5">
        <f t="shared" si="64"/>
        <v>36</v>
      </c>
      <c r="AT140" s="5">
        <f t="shared" si="64"/>
        <v>37</v>
      </c>
      <c r="AU140" s="5">
        <f t="shared" si="64"/>
        <v>38</v>
      </c>
      <c r="AV140" s="5">
        <f t="shared" si="64"/>
        <v>39</v>
      </c>
      <c r="AW140" s="5">
        <f t="shared" si="64"/>
        <v>40</v>
      </c>
      <c r="AX140" s="5">
        <f t="shared" si="64"/>
        <v>41</v>
      </c>
      <c r="AY140" s="5">
        <f t="shared" si="64"/>
        <v>42</v>
      </c>
      <c r="AZ140" s="5">
        <f t="shared" si="64"/>
        <v>43</v>
      </c>
      <c r="BA140" s="5">
        <f t="shared" si="64"/>
        <v>44</v>
      </c>
      <c r="BB140" s="5">
        <f t="shared" si="64"/>
        <v>45</v>
      </c>
      <c r="BC140" s="5">
        <f t="shared" si="64"/>
        <v>46</v>
      </c>
      <c r="BD140" s="5">
        <f t="shared" si="64"/>
        <v>47</v>
      </c>
      <c r="BE140" s="5">
        <f t="shared" si="64"/>
        <v>48</v>
      </c>
      <c r="BF140" s="5">
        <f t="shared" si="64"/>
        <v>49</v>
      </c>
      <c r="BG140" s="5">
        <f t="shared" si="64"/>
        <v>50</v>
      </c>
      <c r="BH140" s="5">
        <f t="shared" si="64"/>
        <v>51</v>
      </c>
      <c r="BI140" s="5">
        <f t="shared" si="64"/>
        <v>52</v>
      </c>
      <c r="BJ140" s="5">
        <f t="shared" si="64"/>
        <v>53</v>
      </c>
      <c r="BK140" s="5">
        <f t="shared" si="64"/>
        <v>54</v>
      </c>
      <c r="BL140" s="5">
        <f t="shared" si="64"/>
        <v>55</v>
      </c>
      <c r="BM140" s="5">
        <f t="shared" si="64"/>
        <v>56</v>
      </c>
      <c r="BN140" s="5">
        <f t="shared" si="64"/>
        <v>57</v>
      </c>
      <c r="BO140" s="5">
        <f t="shared" si="64"/>
        <v>58</v>
      </c>
      <c r="BP140" s="5">
        <f t="shared" si="64"/>
        <v>59</v>
      </c>
      <c r="BQ140" s="5">
        <f t="shared" si="64"/>
        <v>60</v>
      </c>
    </row>
    <row r="141" spans="1:69" outlineLevel="2">
      <c r="E141" s="2" t="str">
        <f t="shared" ref="E141:BQ141" si="65" xml:space="preserve">  E$115</f>
        <v>Customer Order Growth escalation duration flag</v>
      </c>
      <c r="F141" s="2">
        <f t="shared" si="65"/>
        <v>0</v>
      </c>
      <c r="G141" s="2" t="str">
        <f t="shared" si="65"/>
        <v>flag</v>
      </c>
      <c r="H141" s="2">
        <f t="shared" si="65"/>
        <v>60</v>
      </c>
      <c r="I141" s="2">
        <f t="shared" si="65"/>
        <v>0</v>
      </c>
      <c r="J141" s="2">
        <f t="shared" si="65"/>
        <v>1</v>
      </c>
      <c r="K141" s="2">
        <f t="shared" si="65"/>
        <v>1</v>
      </c>
      <c r="L141" s="2">
        <f t="shared" si="65"/>
        <v>1</v>
      </c>
      <c r="M141" s="2">
        <f t="shared" si="65"/>
        <v>1</v>
      </c>
      <c r="N141" s="2">
        <f t="shared" si="65"/>
        <v>1</v>
      </c>
      <c r="O141" s="2">
        <f t="shared" si="65"/>
        <v>1</v>
      </c>
      <c r="P141" s="2">
        <f t="shared" si="65"/>
        <v>1</v>
      </c>
      <c r="Q141" s="2">
        <f t="shared" si="65"/>
        <v>1</v>
      </c>
      <c r="R141" s="2">
        <f t="shared" si="65"/>
        <v>1</v>
      </c>
      <c r="S141" s="2">
        <f t="shared" si="65"/>
        <v>1</v>
      </c>
      <c r="T141" s="2">
        <f t="shared" si="65"/>
        <v>1</v>
      </c>
      <c r="U141" s="2">
        <f t="shared" si="65"/>
        <v>1</v>
      </c>
      <c r="V141" s="2">
        <f t="shared" si="65"/>
        <v>1</v>
      </c>
      <c r="W141" s="2">
        <f t="shared" si="65"/>
        <v>1</v>
      </c>
      <c r="X141" s="2">
        <f t="shared" si="65"/>
        <v>1</v>
      </c>
      <c r="Y141" s="2">
        <f t="shared" si="65"/>
        <v>1</v>
      </c>
      <c r="Z141" s="2">
        <f t="shared" si="65"/>
        <v>1</v>
      </c>
      <c r="AA141" s="2">
        <f t="shared" si="65"/>
        <v>1</v>
      </c>
      <c r="AB141" s="2">
        <f t="shared" si="65"/>
        <v>1</v>
      </c>
      <c r="AC141" s="2">
        <f t="shared" si="65"/>
        <v>1</v>
      </c>
      <c r="AD141" s="2">
        <f t="shared" si="65"/>
        <v>1</v>
      </c>
      <c r="AE141" s="2">
        <f t="shared" si="65"/>
        <v>1</v>
      </c>
      <c r="AF141" s="2">
        <f t="shared" si="65"/>
        <v>1</v>
      </c>
      <c r="AG141" s="2">
        <f t="shared" si="65"/>
        <v>1</v>
      </c>
      <c r="AH141" s="2">
        <f t="shared" si="65"/>
        <v>1</v>
      </c>
      <c r="AI141" s="2">
        <f t="shared" si="65"/>
        <v>1</v>
      </c>
      <c r="AJ141" s="2">
        <f t="shared" si="65"/>
        <v>1</v>
      </c>
      <c r="AK141" s="2">
        <f t="shared" si="65"/>
        <v>1</v>
      </c>
      <c r="AL141" s="2">
        <f t="shared" si="65"/>
        <v>1</v>
      </c>
      <c r="AM141" s="2">
        <f t="shared" si="65"/>
        <v>1</v>
      </c>
      <c r="AN141" s="2">
        <f t="shared" si="65"/>
        <v>1</v>
      </c>
      <c r="AO141" s="2">
        <f t="shared" si="65"/>
        <v>1</v>
      </c>
      <c r="AP141" s="2">
        <f t="shared" si="65"/>
        <v>1</v>
      </c>
      <c r="AQ141" s="2">
        <f t="shared" si="65"/>
        <v>1</v>
      </c>
      <c r="AR141" s="2">
        <f t="shared" si="65"/>
        <v>1</v>
      </c>
      <c r="AS141" s="2">
        <f t="shared" si="65"/>
        <v>1</v>
      </c>
      <c r="AT141" s="2">
        <f t="shared" si="65"/>
        <v>1</v>
      </c>
      <c r="AU141" s="2">
        <f t="shared" si="65"/>
        <v>1</v>
      </c>
      <c r="AV141" s="2">
        <f t="shared" si="65"/>
        <v>1</v>
      </c>
      <c r="AW141" s="2">
        <f t="shared" si="65"/>
        <v>1</v>
      </c>
      <c r="AX141" s="2">
        <f t="shared" si="65"/>
        <v>1</v>
      </c>
      <c r="AY141" s="2">
        <f t="shared" si="65"/>
        <v>1</v>
      </c>
      <c r="AZ141" s="2">
        <f t="shared" si="65"/>
        <v>1</v>
      </c>
      <c r="BA141" s="2">
        <f t="shared" si="65"/>
        <v>1</v>
      </c>
      <c r="BB141" s="2">
        <f t="shared" si="65"/>
        <v>1</v>
      </c>
      <c r="BC141" s="2">
        <f t="shared" si="65"/>
        <v>1</v>
      </c>
      <c r="BD141" s="2">
        <f t="shared" si="65"/>
        <v>1</v>
      </c>
      <c r="BE141" s="2">
        <f t="shared" si="65"/>
        <v>1</v>
      </c>
      <c r="BF141" s="2">
        <f t="shared" si="65"/>
        <v>1</v>
      </c>
      <c r="BG141" s="2">
        <f t="shared" si="65"/>
        <v>1</v>
      </c>
      <c r="BH141" s="2">
        <f t="shared" si="65"/>
        <v>1</v>
      </c>
      <c r="BI141" s="2">
        <f t="shared" si="65"/>
        <v>1</v>
      </c>
      <c r="BJ141" s="2">
        <f t="shared" si="65"/>
        <v>1</v>
      </c>
      <c r="BK141" s="2">
        <f t="shared" si="65"/>
        <v>1</v>
      </c>
      <c r="BL141" s="2">
        <f t="shared" si="65"/>
        <v>1</v>
      </c>
      <c r="BM141" s="2">
        <f t="shared" si="65"/>
        <v>1</v>
      </c>
      <c r="BN141" s="2">
        <f t="shared" si="65"/>
        <v>1</v>
      </c>
      <c r="BO141" s="2">
        <f t="shared" si="65"/>
        <v>1</v>
      </c>
      <c r="BP141" s="2">
        <f t="shared" si="65"/>
        <v>1</v>
      </c>
      <c r="BQ141" s="2">
        <f t="shared" si="65"/>
        <v>1</v>
      </c>
    </row>
    <row r="142" spans="1:69" outlineLevel="2">
      <c r="E142" s="47" t="s">
        <v>195</v>
      </c>
      <c r="G142" s="47" t="s">
        <v>20</v>
      </c>
      <c r="H142" s="2">
        <f xml:space="preserve"> SUM( J142:BQ142 )</f>
        <v>60</v>
      </c>
      <c r="J142" s="2">
        <f t="shared" ref="J142:BQ142" si="66" xml:space="preserve">  IF( MOD( J140 - $F137, $F138 / $F139 ) = 0, 1, 0 ) * J141</f>
        <v>1</v>
      </c>
      <c r="K142" s="2">
        <f t="shared" si="66"/>
        <v>1</v>
      </c>
      <c r="L142" s="2">
        <f t="shared" si="66"/>
        <v>1</v>
      </c>
      <c r="M142" s="2">
        <f t="shared" si="66"/>
        <v>1</v>
      </c>
      <c r="N142" s="2">
        <f t="shared" si="66"/>
        <v>1</v>
      </c>
      <c r="O142" s="2">
        <f t="shared" si="66"/>
        <v>1</v>
      </c>
      <c r="P142" s="2">
        <f t="shared" si="66"/>
        <v>1</v>
      </c>
      <c r="Q142" s="2">
        <f t="shared" si="66"/>
        <v>1</v>
      </c>
      <c r="R142" s="2">
        <f t="shared" si="66"/>
        <v>1</v>
      </c>
      <c r="S142" s="2">
        <f t="shared" si="66"/>
        <v>1</v>
      </c>
      <c r="T142" s="2">
        <f t="shared" si="66"/>
        <v>1</v>
      </c>
      <c r="U142" s="2">
        <f t="shared" si="66"/>
        <v>1</v>
      </c>
      <c r="V142" s="2">
        <f t="shared" si="66"/>
        <v>1</v>
      </c>
      <c r="W142" s="2">
        <f t="shared" si="66"/>
        <v>1</v>
      </c>
      <c r="X142" s="2">
        <f t="shared" si="66"/>
        <v>1</v>
      </c>
      <c r="Y142" s="2">
        <f t="shared" si="66"/>
        <v>1</v>
      </c>
      <c r="Z142" s="2">
        <f t="shared" si="66"/>
        <v>1</v>
      </c>
      <c r="AA142" s="2">
        <f t="shared" si="66"/>
        <v>1</v>
      </c>
      <c r="AB142" s="2">
        <f t="shared" si="66"/>
        <v>1</v>
      </c>
      <c r="AC142" s="2">
        <f t="shared" si="66"/>
        <v>1</v>
      </c>
      <c r="AD142" s="2">
        <f t="shared" si="66"/>
        <v>1</v>
      </c>
      <c r="AE142" s="2">
        <f t="shared" si="66"/>
        <v>1</v>
      </c>
      <c r="AF142" s="2">
        <f t="shared" si="66"/>
        <v>1</v>
      </c>
      <c r="AG142" s="2">
        <f t="shared" si="66"/>
        <v>1</v>
      </c>
      <c r="AH142" s="2">
        <f t="shared" si="66"/>
        <v>1</v>
      </c>
      <c r="AI142" s="2">
        <f t="shared" si="66"/>
        <v>1</v>
      </c>
      <c r="AJ142" s="2">
        <f t="shared" si="66"/>
        <v>1</v>
      </c>
      <c r="AK142" s="2">
        <f t="shared" si="66"/>
        <v>1</v>
      </c>
      <c r="AL142" s="2">
        <f t="shared" si="66"/>
        <v>1</v>
      </c>
      <c r="AM142" s="2">
        <f t="shared" si="66"/>
        <v>1</v>
      </c>
      <c r="AN142" s="2">
        <f t="shared" si="66"/>
        <v>1</v>
      </c>
      <c r="AO142" s="2">
        <f t="shared" si="66"/>
        <v>1</v>
      </c>
      <c r="AP142" s="2">
        <f t="shared" si="66"/>
        <v>1</v>
      </c>
      <c r="AQ142" s="2">
        <f t="shared" si="66"/>
        <v>1</v>
      </c>
      <c r="AR142" s="2">
        <f t="shared" si="66"/>
        <v>1</v>
      </c>
      <c r="AS142" s="2">
        <f t="shared" si="66"/>
        <v>1</v>
      </c>
      <c r="AT142" s="2">
        <f t="shared" si="66"/>
        <v>1</v>
      </c>
      <c r="AU142" s="2">
        <f t="shared" si="66"/>
        <v>1</v>
      </c>
      <c r="AV142" s="2">
        <f t="shared" si="66"/>
        <v>1</v>
      </c>
      <c r="AW142" s="2">
        <f t="shared" si="66"/>
        <v>1</v>
      </c>
      <c r="AX142" s="2">
        <f t="shared" si="66"/>
        <v>1</v>
      </c>
      <c r="AY142" s="2">
        <f t="shared" si="66"/>
        <v>1</v>
      </c>
      <c r="AZ142" s="2">
        <f t="shared" si="66"/>
        <v>1</v>
      </c>
      <c r="BA142" s="2">
        <f t="shared" si="66"/>
        <v>1</v>
      </c>
      <c r="BB142" s="2">
        <f t="shared" si="66"/>
        <v>1</v>
      </c>
      <c r="BC142" s="2">
        <f t="shared" si="66"/>
        <v>1</v>
      </c>
      <c r="BD142" s="2">
        <f t="shared" si="66"/>
        <v>1</v>
      </c>
      <c r="BE142" s="2">
        <f t="shared" si="66"/>
        <v>1</v>
      </c>
      <c r="BF142" s="2">
        <f t="shared" si="66"/>
        <v>1</v>
      </c>
      <c r="BG142" s="2">
        <f t="shared" si="66"/>
        <v>1</v>
      </c>
      <c r="BH142" s="2">
        <f t="shared" si="66"/>
        <v>1</v>
      </c>
      <c r="BI142" s="2">
        <f t="shared" si="66"/>
        <v>1</v>
      </c>
      <c r="BJ142" s="2">
        <f t="shared" si="66"/>
        <v>1</v>
      </c>
      <c r="BK142" s="2">
        <f t="shared" si="66"/>
        <v>1</v>
      </c>
      <c r="BL142" s="2">
        <f t="shared" si="66"/>
        <v>1</v>
      </c>
      <c r="BM142" s="2">
        <f t="shared" si="66"/>
        <v>1</v>
      </c>
      <c r="BN142" s="2">
        <f t="shared" si="66"/>
        <v>1</v>
      </c>
      <c r="BO142" s="2">
        <f t="shared" si="66"/>
        <v>1</v>
      </c>
      <c r="BP142" s="2">
        <f t="shared" si="66"/>
        <v>1</v>
      </c>
      <c r="BQ142" s="2">
        <f t="shared" si="66"/>
        <v>1</v>
      </c>
    </row>
    <row r="143" spans="1:69" outlineLevel="1"/>
    <row r="144" spans="1:69" outlineLevel="1"/>
    <row r="145" spans="1:69" outlineLevel="1">
      <c r="B145" s="25" t="s">
        <v>105</v>
      </c>
    </row>
    <row r="146" spans="1:69" outlineLevel="2">
      <c r="A146" s="18"/>
      <c r="B146" s="18"/>
      <c r="C146" s="28"/>
      <c r="D146" s="27"/>
      <c r="E146" s="20" t="str">
        <f xml:space="preserve">  InpC!E$101</f>
        <v>Start date</v>
      </c>
      <c r="F146" s="20">
        <f xml:space="preserve">  InpC!F$101</f>
        <v>45047</v>
      </c>
      <c r="G146" s="20" t="str">
        <f xml:space="preserve">  InpC!G$101</f>
        <v>date</v>
      </c>
      <c r="M146" s="8"/>
    </row>
    <row r="147" spans="1:69" outlineLevel="2">
      <c r="E147" s="8" t="str">
        <f t="shared" ref="E147:BQ147" si="67" xml:space="preserve">  E$19</f>
        <v>Model period end</v>
      </c>
      <c r="F147" s="8">
        <f t="shared" si="67"/>
        <v>0</v>
      </c>
      <c r="G147" s="8" t="str">
        <f t="shared" si="67"/>
        <v>date</v>
      </c>
      <c r="H147" s="8">
        <f t="shared" si="67"/>
        <v>0</v>
      </c>
      <c r="I147" s="8">
        <f t="shared" si="67"/>
        <v>0</v>
      </c>
      <c r="J147" s="8">
        <f t="shared" si="67"/>
        <v>45077</v>
      </c>
      <c r="K147" s="8">
        <f t="shared" si="67"/>
        <v>45107</v>
      </c>
      <c r="L147" s="8">
        <f t="shared" si="67"/>
        <v>45138</v>
      </c>
      <c r="M147" s="8">
        <f t="shared" si="67"/>
        <v>45169</v>
      </c>
      <c r="N147" s="8">
        <f t="shared" si="67"/>
        <v>45199</v>
      </c>
      <c r="O147" s="8">
        <f t="shared" si="67"/>
        <v>45230</v>
      </c>
      <c r="P147" s="8">
        <f t="shared" si="67"/>
        <v>45260</v>
      </c>
      <c r="Q147" s="8">
        <f t="shared" si="67"/>
        <v>45291</v>
      </c>
      <c r="R147" s="8">
        <f t="shared" si="67"/>
        <v>45322</v>
      </c>
      <c r="S147" s="8">
        <f t="shared" si="67"/>
        <v>45351</v>
      </c>
      <c r="T147" s="8">
        <f t="shared" si="67"/>
        <v>45382</v>
      </c>
      <c r="U147" s="8">
        <f t="shared" si="67"/>
        <v>45412</v>
      </c>
      <c r="V147" s="8">
        <f t="shared" si="67"/>
        <v>45443</v>
      </c>
      <c r="W147" s="8">
        <f t="shared" si="67"/>
        <v>45473</v>
      </c>
      <c r="X147" s="8">
        <f t="shared" si="67"/>
        <v>45504</v>
      </c>
      <c r="Y147" s="8">
        <f t="shared" si="67"/>
        <v>45535</v>
      </c>
      <c r="Z147" s="8">
        <f t="shared" si="67"/>
        <v>45565</v>
      </c>
      <c r="AA147" s="8">
        <f t="shared" si="67"/>
        <v>45596</v>
      </c>
      <c r="AB147" s="8">
        <f t="shared" si="67"/>
        <v>45626</v>
      </c>
      <c r="AC147" s="8">
        <f t="shared" si="67"/>
        <v>45657</v>
      </c>
      <c r="AD147" s="8">
        <f t="shared" si="67"/>
        <v>45688</v>
      </c>
      <c r="AE147" s="8">
        <f t="shared" si="67"/>
        <v>45716</v>
      </c>
      <c r="AF147" s="8">
        <f t="shared" si="67"/>
        <v>45747</v>
      </c>
      <c r="AG147" s="8">
        <f t="shared" si="67"/>
        <v>45777</v>
      </c>
      <c r="AH147" s="8">
        <f t="shared" si="67"/>
        <v>45808</v>
      </c>
      <c r="AI147" s="8">
        <f t="shared" si="67"/>
        <v>45838</v>
      </c>
      <c r="AJ147" s="8">
        <f t="shared" si="67"/>
        <v>45869</v>
      </c>
      <c r="AK147" s="8">
        <f t="shared" si="67"/>
        <v>45900</v>
      </c>
      <c r="AL147" s="8">
        <f t="shared" si="67"/>
        <v>45930</v>
      </c>
      <c r="AM147" s="8">
        <f t="shared" si="67"/>
        <v>45961</v>
      </c>
      <c r="AN147" s="8">
        <f t="shared" si="67"/>
        <v>45991</v>
      </c>
      <c r="AO147" s="8">
        <f t="shared" si="67"/>
        <v>46022</v>
      </c>
      <c r="AP147" s="8">
        <f t="shared" si="67"/>
        <v>46053</v>
      </c>
      <c r="AQ147" s="8">
        <f t="shared" si="67"/>
        <v>46081</v>
      </c>
      <c r="AR147" s="8">
        <f t="shared" si="67"/>
        <v>46112</v>
      </c>
      <c r="AS147" s="8">
        <f t="shared" si="67"/>
        <v>46142</v>
      </c>
      <c r="AT147" s="8">
        <f t="shared" si="67"/>
        <v>46173</v>
      </c>
      <c r="AU147" s="8">
        <f t="shared" si="67"/>
        <v>46203</v>
      </c>
      <c r="AV147" s="8">
        <f t="shared" si="67"/>
        <v>46234</v>
      </c>
      <c r="AW147" s="8">
        <f t="shared" si="67"/>
        <v>46265</v>
      </c>
      <c r="AX147" s="8">
        <f t="shared" si="67"/>
        <v>46295</v>
      </c>
      <c r="AY147" s="8">
        <f t="shared" si="67"/>
        <v>46326</v>
      </c>
      <c r="AZ147" s="8">
        <f t="shared" si="67"/>
        <v>46356</v>
      </c>
      <c r="BA147" s="8">
        <f t="shared" si="67"/>
        <v>46387</v>
      </c>
      <c r="BB147" s="8">
        <f t="shared" si="67"/>
        <v>46418</v>
      </c>
      <c r="BC147" s="8">
        <f t="shared" si="67"/>
        <v>46446</v>
      </c>
      <c r="BD147" s="8">
        <f t="shared" si="67"/>
        <v>46477</v>
      </c>
      <c r="BE147" s="8">
        <f t="shared" si="67"/>
        <v>46507</v>
      </c>
      <c r="BF147" s="8">
        <f t="shared" si="67"/>
        <v>46538</v>
      </c>
      <c r="BG147" s="8">
        <f t="shared" si="67"/>
        <v>46568</v>
      </c>
      <c r="BH147" s="8">
        <f t="shared" si="67"/>
        <v>46599</v>
      </c>
      <c r="BI147" s="8">
        <f t="shared" si="67"/>
        <v>46630</v>
      </c>
      <c r="BJ147" s="8">
        <f t="shared" si="67"/>
        <v>46660</v>
      </c>
      <c r="BK147" s="8">
        <f t="shared" si="67"/>
        <v>46691</v>
      </c>
      <c r="BL147" s="8">
        <f t="shared" si="67"/>
        <v>46721</v>
      </c>
      <c r="BM147" s="8">
        <f t="shared" si="67"/>
        <v>46752</v>
      </c>
      <c r="BN147" s="8">
        <f t="shared" si="67"/>
        <v>46783</v>
      </c>
      <c r="BO147" s="8">
        <f t="shared" si="67"/>
        <v>46812</v>
      </c>
      <c r="BP147" s="8">
        <f t="shared" si="67"/>
        <v>46843</v>
      </c>
      <c r="BQ147" s="8">
        <f t="shared" si="67"/>
        <v>46873</v>
      </c>
    </row>
    <row r="148" spans="1:69" outlineLevel="2">
      <c r="E148" s="2" t="str">
        <f t="shared" ref="E148:BQ148" si="68" xml:space="preserve">  E$142</f>
        <v>Customer Order Growth escalation step up frequency flag</v>
      </c>
      <c r="F148" s="2">
        <f t="shared" si="68"/>
        <v>0</v>
      </c>
      <c r="G148" s="2" t="str">
        <f t="shared" si="68"/>
        <v>flag</v>
      </c>
      <c r="H148" s="2">
        <f t="shared" si="68"/>
        <v>60</v>
      </c>
      <c r="I148" s="2">
        <f t="shared" si="68"/>
        <v>0</v>
      </c>
      <c r="J148" s="2">
        <f t="shared" si="68"/>
        <v>1</v>
      </c>
      <c r="K148" s="2">
        <f t="shared" si="68"/>
        <v>1</v>
      </c>
      <c r="L148" s="2">
        <f t="shared" si="68"/>
        <v>1</v>
      </c>
      <c r="M148" s="2">
        <f t="shared" si="68"/>
        <v>1</v>
      </c>
      <c r="N148" s="2">
        <f t="shared" si="68"/>
        <v>1</v>
      </c>
      <c r="O148" s="2">
        <f t="shared" si="68"/>
        <v>1</v>
      </c>
      <c r="P148" s="2">
        <f t="shared" si="68"/>
        <v>1</v>
      </c>
      <c r="Q148" s="2">
        <f t="shared" si="68"/>
        <v>1</v>
      </c>
      <c r="R148" s="2">
        <f t="shared" si="68"/>
        <v>1</v>
      </c>
      <c r="S148" s="2">
        <f t="shared" si="68"/>
        <v>1</v>
      </c>
      <c r="T148" s="2">
        <f t="shared" si="68"/>
        <v>1</v>
      </c>
      <c r="U148" s="2">
        <f t="shared" si="68"/>
        <v>1</v>
      </c>
      <c r="V148" s="2">
        <f t="shared" si="68"/>
        <v>1</v>
      </c>
      <c r="W148" s="2">
        <f t="shared" si="68"/>
        <v>1</v>
      </c>
      <c r="X148" s="2">
        <f t="shared" si="68"/>
        <v>1</v>
      </c>
      <c r="Y148" s="2">
        <f t="shared" si="68"/>
        <v>1</v>
      </c>
      <c r="Z148" s="2">
        <f t="shared" si="68"/>
        <v>1</v>
      </c>
      <c r="AA148" s="2">
        <f t="shared" si="68"/>
        <v>1</v>
      </c>
      <c r="AB148" s="2">
        <f t="shared" si="68"/>
        <v>1</v>
      </c>
      <c r="AC148" s="2">
        <f t="shared" si="68"/>
        <v>1</v>
      </c>
      <c r="AD148" s="2">
        <f t="shared" si="68"/>
        <v>1</v>
      </c>
      <c r="AE148" s="2">
        <f t="shared" si="68"/>
        <v>1</v>
      </c>
      <c r="AF148" s="2">
        <f t="shared" si="68"/>
        <v>1</v>
      </c>
      <c r="AG148" s="2">
        <f t="shared" si="68"/>
        <v>1</v>
      </c>
      <c r="AH148" s="2">
        <f t="shared" si="68"/>
        <v>1</v>
      </c>
      <c r="AI148" s="2">
        <f t="shared" si="68"/>
        <v>1</v>
      </c>
      <c r="AJ148" s="2">
        <f t="shared" si="68"/>
        <v>1</v>
      </c>
      <c r="AK148" s="2">
        <f t="shared" si="68"/>
        <v>1</v>
      </c>
      <c r="AL148" s="2">
        <f t="shared" si="68"/>
        <v>1</v>
      </c>
      <c r="AM148" s="2">
        <f t="shared" si="68"/>
        <v>1</v>
      </c>
      <c r="AN148" s="2">
        <f t="shared" si="68"/>
        <v>1</v>
      </c>
      <c r="AO148" s="2">
        <f t="shared" si="68"/>
        <v>1</v>
      </c>
      <c r="AP148" s="2">
        <f t="shared" si="68"/>
        <v>1</v>
      </c>
      <c r="AQ148" s="2">
        <f t="shared" si="68"/>
        <v>1</v>
      </c>
      <c r="AR148" s="2">
        <f t="shared" si="68"/>
        <v>1</v>
      </c>
      <c r="AS148" s="2">
        <f t="shared" si="68"/>
        <v>1</v>
      </c>
      <c r="AT148" s="2">
        <f t="shared" si="68"/>
        <v>1</v>
      </c>
      <c r="AU148" s="2">
        <f t="shared" si="68"/>
        <v>1</v>
      </c>
      <c r="AV148" s="2">
        <f t="shared" si="68"/>
        <v>1</v>
      </c>
      <c r="AW148" s="2">
        <f t="shared" si="68"/>
        <v>1</v>
      </c>
      <c r="AX148" s="2">
        <f t="shared" si="68"/>
        <v>1</v>
      </c>
      <c r="AY148" s="2">
        <f t="shared" si="68"/>
        <v>1</v>
      </c>
      <c r="AZ148" s="2">
        <f t="shared" si="68"/>
        <v>1</v>
      </c>
      <c r="BA148" s="2">
        <f t="shared" si="68"/>
        <v>1</v>
      </c>
      <c r="BB148" s="2">
        <f t="shared" si="68"/>
        <v>1</v>
      </c>
      <c r="BC148" s="2">
        <f t="shared" si="68"/>
        <v>1</v>
      </c>
      <c r="BD148" s="2">
        <f t="shared" si="68"/>
        <v>1</v>
      </c>
      <c r="BE148" s="2">
        <f t="shared" si="68"/>
        <v>1</v>
      </c>
      <c r="BF148" s="2">
        <f t="shared" si="68"/>
        <v>1</v>
      </c>
      <c r="BG148" s="2">
        <f t="shared" si="68"/>
        <v>1</v>
      </c>
      <c r="BH148" s="2">
        <f t="shared" si="68"/>
        <v>1</v>
      </c>
      <c r="BI148" s="2">
        <f t="shared" si="68"/>
        <v>1</v>
      </c>
      <c r="BJ148" s="2">
        <f t="shared" si="68"/>
        <v>1</v>
      </c>
      <c r="BK148" s="2">
        <f t="shared" si="68"/>
        <v>1</v>
      </c>
      <c r="BL148" s="2">
        <f t="shared" si="68"/>
        <v>1</v>
      </c>
      <c r="BM148" s="2">
        <f t="shared" si="68"/>
        <v>1</v>
      </c>
      <c r="BN148" s="2">
        <f t="shared" si="68"/>
        <v>1</v>
      </c>
      <c r="BO148" s="2">
        <f t="shared" si="68"/>
        <v>1</v>
      </c>
      <c r="BP148" s="2">
        <f t="shared" si="68"/>
        <v>1</v>
      </c>
      <c r="BQ148" s="2">
        <f t="shared" si="68"/>
        <v>1</v>
      </c>
    </row>
    <row r="149" spans="1:69" outlineLevel="2">
      <c r="E149" s="47" t="s">
        <v>105</v>
      </c>
      <c r="G149" s="47" t="s">
        <v>213</v>
      </c>
      <c r="J149" s="8">
        <f t="shared" ref="J149:BQ149" si="69" xml:space="preserve">  DATE( YEAR( J147 ), MONTH( J147 ), DAY( $F146 ) ) * J148</f>
        <v>45047</v>
      </c>
      <c r="K149" s="8">
        <f t="shared" si="69"/>
        <v>45078</v>
      </c>
      <c r="L149" s="8">
        <f t="shared" si="69"/>
        <v>45108</v>
      </c>
      <c r="M149" s="8">
        <f t="shared" si="69"/>
        <v>45139</v>
      </c>
      <c r="N149" s="8">
        <f t="shared" si="69"/>
        <v>45170</v>
      </c>
      <c r="O149" s="8">
        <f t="shared" si="69"/>
        <v>45200</v>
      </c>
      <c r="P149" s="8">
        <f t="shared" si="69"/>
        <v>45231</v>
      </c>
      <c r="Q149" s="8">
        <f t="shared" si="69"/>
        <v>45261</v>
      </c>
      <c r="R149" s="8">
        <f t="shared" si="69"/>
        <v>45292</v>
      </c>
      <c r="S149" s="8">
        <f t="shared" si="69"/>
        <v>45323</v>
      </c>
      <c r="T149" s="8">
        <f t="shared" si="69"/>
        <v>45352</v>
      </c>
      <c r="U149" s="8">
        <f t="shared" si="69"/>
        <v>45383</v>
      </c>
      <c r="V149" s="8">
        <f t="shared" si="69"/>
        <v>45413</v>
      </c>
      <c r="W149" s="8">
        <f t="shared" si="69"/>
        <v>45444</v>
      </c>
      <c r="X149" s="8">
        <f t="shared" si="69"/>
        <v>45474</v>
      </c>
      <c r="Y149" s="8">
        <f t="shared" si="69"/>
        <v>45505</v>
      </c>
      <c r="Z149" s="8">
        <f t="shared" si="69"/>
        <v>45536</v>
      </c>
      <c r="AA149" s="8">
        <f t="shared" si="69"/>
        <v>45566</v>
      </c>
      <c r="AB149" s="8">
        <f t="shared" si="69"/>
        <v>45597</v>
      </c>
      <c r="AC149" s="8">
        <f t="shared" si="69"/>
        <v>45627</v>
      </c>
      <c r="AD149" s="8">
        <f t="shared" si="69"/>
        <v>45658</v>
      </c>
      <c r="AE149" s="8">
        <f t="shared" si="69"/>
        <v>45689</v>
      </c>
      <c r="AF149" s="8">
        <f t="shared" si="69"/>
        <v>45717</v>
      </c>
      <c r="AG149" s="8">
        <f t="shared" si="69"/>
        <v>45748</v>
      </c>
      <c r="AH149" s="8">
        <f t="shared" si="69"/>
        <v>45778</v>
      </c>
      <c r="AI149" s="8">
        <f t="shared" si="69"/>
        <v>45809</v>
      </c>
      <c r="AJ149" s="8">
        <f t="shared" si="69"/>
        <v>45839</v>
      </c>
      <c r="AK149" s="8">
        <f t="shared" si="69"/>
        <v>45870</v>
      </c>
      <c r="AL149" s="8">
        <f t="shared" si="69"/>
        <v>45901</v>
      </c>
      <c r="AM149" s="8">
        <f t="shared" si="69"/>
        <v>45931</v>
      </c>
      <c r="AN149" s="8">
        <f t="shared" si="69"/>
        <v>45962</v>
      </c>
      <c r="AO149" s="8">
        <f t="shared" si="69"/>
        <v>45992</v>
      </c>
      <c r="AP149" s="8">
        <f t="shared" si="69"/>
        <v>46023</v>
      </c>
      <c r="AQ149" s="8">
        <f t="shared" si="69"/>
        <v>46054</v>
      </c>
      <c r="AR149" s="8">
        <f t="shared" si="69"/>
        <v>46082</v>
      </c>
      <c r="AS149" s="8">
        <f t="shared" si="69"/>
        <v>46113</v>
      </c>
      <c r="AT149" s="8">
        <f t="shared" si="69"/>
        <v>46143</v>
      </c>
      <c r="AU149" s="8">
        <f t="shared" si="69"/>
        <v>46174</v>
      </c>
      <c r="AV149" s="8">
        <f t="shared" si="69"/>
        <v>46204</v>
      </c>
      <c r="AW149" s="8">
        <f t="shared" si="69"/>
        <v>46235</v>
      </c>
      <c r="AX149" s="8">
        <f t="shared" si="69"/>
        <v>46266</v>
      </c>
      <c r="AY149" s="8">
        <f t="shared" si="69"/>
        <v>46296</v>
      </c>
      <c r="AZ149" s="8">
        <f t="shared" si="69"/>
        <v>46327</v>
      </c>
      <c r="BA149" s="8">
        <f t="shared" si="69"/>
        <v>46357</v>
      </c>
      <c r="BB149" s="8">
        <f t="shared" si="69"/>
        <v>46388</v>
      </c>
      <c r="BC149" s="8">
        <f t="shared" si="69"/>
        <v>46419</v>
      </c>
      <c r="BD149" s="8">
        <f t="shared" si="69"/>
        <v>46447</v>
      </c>
      <c r="BE149" s="8">
        <f t="shared" si="69"/>
        <v>46478</v>
      </c>
      <c r="BF149" s="8">
        <f t="shared" si="69"/>
        <v>46508</v>
      </c>
      <c r="BG149" s="8">
        <f t="shared" si="69"/>
        <v>46539</v>
      </c>
      <c r="BH149" s="8">
        <f t="shared" si="69"/>
        <v>46569</v>
      </c>
      <c r="BI149" s="8">
        <f t="shared" si="69"/>
        <v>46600</v>
      </c>
      <c r="BJ149" s="8">
        <f t="shared" si="69"/>
        <v>46631</v>
      </c>
      <c r="BK149" s="8">
        <f t="shared" si="69"/>
        <v>46661</v>
      </c>
      <c r="BL149" s="8">
        <f t="shared" si="69"/>
        <v>46692</v>
      </c>
      <c r="BM149" s="8">
        <f t="shared" si="69"/>
        <v>46722</v>
      </c>
      <c r="BN149" s="8">
        <f t="shared" si="69"/>
        <v>46753</v>
      </c>
      <c r="BO149" s="8">
        <f t="shared" si="69"/>
        <v>46784</v>
      </c>
      <c r="BP149" s="8">
        <f t="shared" si="69"/>
        <v>46813</v>
      </c>
      <c r="BQ149" s="8">
        <f t="shared" si="69"/>
        <v>46844</v>
      </c>
    </row>
    <row r="150" spans="1:69" outlineLevel="1"/>
    <row r="151" spans="1:69" outlineLevel="1"/>
    <row r="152" spans="1:69" outlineLevel="1">
      <c r="B152" s="25" t="s">
        <v>106</v>
      </c>
    </row>
    <row r="153" spans="1:69" outlineLevel="2">
      <c r="A153" s="18"/>
      <c r="B153" s="18"/>
      <c r="C153" s="28"/>
      <c r="D153" s="27"/>
      <c r="E153" s="20" t="str">
        <f xml:space="preserve">  InpC!E$101</f>
        <v>Start date</v>
      </c>
      <c r="F153" s="20">
        <f xml:space="preserve">  InpC!F$101</f>
        <v>45047</v>
      </c>
      <c r="G153" s="20" t="str">
        <f xml:space="preserve">  InpC!G$101</f>
        <v>date</v>
      </c>
      <c r="M153" s="8"/>
    </row>
    <row r="154" spans="1:69" outlineLevel="2">
      <c r="E154" s="8" t="str">
        <f t="shared" ref="E154:BQ154" si="70" xml:space="preserve">  E$149</f>
        <v>Day in period Customer Order Growth escalation occurs</v>
      </c>
      <c r="F154" s="8">
        <f t="shared" si="70"/>
        <v>0</v>
      </c>
      <c r="G154" s="8" t="str">
        <f t="shared" si="70"/>
        <v>date</v>
      </c>
      <c r="H154" s="8">
        <f t="shared" si="70"/>
        <v>0</v>
      </c>
      <c r="I154" s="8">
        <f t="shared" si="70"/>
        <v>0</v>
      </c>
      <c r="J154" s="8">
        <f t="shared" si="70"/>
        <v>45047</v>
      </c>
      <c r="K154" s="8">
        <f t="shared" si="70"/>
        <v>45078</v>
      </c>
      <c r="L154" s="8">
        <f t="shared" si="70"/>
        <v>45108</v>
      </c>
      <c r="M154" s="8">
        <f t="shared" si="70"/>
        <v>45139</v>
      </c>
      <c r="N154" s="8">
        <f t="shared" si="70"/>
        <v>45170</v>
      </c>
      <c r="O154" s="8">
        <f t="shared" si="70"/>
        <v>45200</v>
      </c>
      <c r="P154" s="8">
        <f t="shared" si="70"/>
        <v>45231</v>
      </c>
      <c r="Q154" s="8">
        <f t="shared" si="70"/>
        <v>45261</v>
      </c>
      <c r="R154" s="8">
        <f t="shared" si="70"/>
        <v>45292</v>
      </c>
      <c r="S154" s="8">
        <f t="shared" si="70"/>
        <v>45323</v>
      </c>
      <c r="T154" s="8">
        <f t="shared" si="70"/>
        <v>45352</v>
      </c>
      <c r="U154" s="8">
        <f t="shared" si="70"/>
        <v>45383</v>
      </c>
      <c r="V154" s="8">
        <f t="shared" si="70"/>
        <v>45413</v>
      </c>
      <c r="W154" s="8">
        <f t="shared" si="70"/>
        <v>45444</v>
      </c>
      <c r="X154" s="8">
        <f t="shared" si="70"/>
        <v>45474</v>
      </c>
      <c r="Y154" s="8">
        <f t="shared" si="70"/>
        <v>45505</v>
      </c>
      <c r="Z154" s="8">
        <f t="shared" si="70"/>
        <v>45536</v>
      </c>
      <c r="AA154" s="8">
        <f t="shared" si="70"/>
        <v>45566</v>
      </c>
      <c r="AB154" s="8">
        <f t="shared" si="70"/>
        <v>45597</v>
      </c>
      <c r="AC154" s="8">
        <f t="shared" si="70"/>
        <v>45627</v>
      </c>
      <c r="AD154" s="8">
        <f t="shared" si="70"/>
        <v>45658</v>
      </c>
      <c r="AE154" s="8">
        <f t="shared" si="70"/>
        <v>45689</v>
      </c>
      <c r="AF154" s="8">
        <f t="shared" si="70"/>
        <v>45717</v>
      </c>
      <c r="AG154" s="8">
        <f t="shared" si="70"/>
        <v>45748</v>
      </c>
      <c r="AH154" s="8">
        <f t="shared" si="70"/>
        <v>45778</v>
      </c>
      <c r="AI154" s="8">
        <f t="shared" si="70"/>
        <v>45809</v>
      </c>
      <c r="AJ154" s="8">
        <f t="shared" si="70"/>
        <v>45839</v>
      </c>
      <c r="AK154" s="8">
        <f t="shared" si="70"/>
        <v>45870</v>
      </c>
      <c r="AL154" s="8">
        <f t="shared" si="70"/>
        <v>45901</v>
      </c>
      <c r="AM154" s="8">
        <f t="shared" si="70"/>
        <v>45931</v>
      </c>
      <c r="AN154" s="8">
        <f t="shared" si="70"/>
        <v>45962</v>
      </c>
      <c r="AO154" s="8">
        <f t="shared" si="70"/>
        <v>45992</v>
      </c>
      <c r="AP154" s="8">
        <f t="shared" si="70"/>
        <v>46023</v>
      </c>
      <c r="AQ154" s="8">
        <f t="shared" si="70"/>
        <v>46054</v>
      </c>
      <c r="AR154" s="8">
        <f t="shared" si="70"/>
        <v>46082</v>
      </c>
      <c r="AS154" s="8">
        <f t="shared" si="70"/>
        <v>46113</v>
      </c>
      <c r="AT154" s="8">
        <f t="shared" si="70"/>
        <v>46143</v>
      </c>
      <c r="AU154" s="8">
        <f t="shared" si="70"/>
        <v>46174</v>
      </c>
      <c r="AV154" s="8">
        <f t="shared" si="70"/>
        <v>46204</v>
      </c>
      <c r="AW154" s="8">
        <f t="shared" si="70"/>
        <v>46235</v>
      </c>
      <c r="AX154" s="8">
        <f t="shared" si="70"/>
        <v>46266</v>
      </c>
      <c r="AY154" s="8">
        <f t="shared" si="70"/>
        <v>46296</v>
      </c>
      <c r="AZ154" s="8">
        <f t="shared" si="70"/>
        <v>46327</v>
      </c>
      <c r="BA154" s="8">
        <f t="shared" si="70"/>
        <v>46357</v>
      </c>
      <c r="BB154" s="8">
        <f t="shared" si="70"/>
        <v>46388</v>
      </c>
      <c r="BC154" s="8">
        <f t="shared" si="70"/>
        <v>46419</v>
      </c>
      <c r="BD154" s="8">
        <f t="shared" si="70"/>
        <v>46447</v>
      </c>
      <c r="BE154" s="8">
        <f t="shared" si="70"/>
        <v>46478</v>
      </c>
      <c r="BF154" s="8">
        <f t="shared" si="70"/>
        <v>46508</v>
      </c>
      <c r="BG154" s="8">
        <f t="shared" si="70"/>
        <v>46539</v>
      </c>
      <c r="BH154" s="8">
        <f t="shared" si="70"/>
        <v>46569</v>
      </c>
      <c r="BI154" s="8">
        <f t="shared" si="70"/>
        <v>46600</v>
      </c>
      <c r="BJ154" s="8">
        <f t="shared" si="70"/>
        <v>46631</v>
      </c>
      <c r="BK154" s="8">
        <f t="shared" si="70"/>
        <v>46661</v>
      </c>
      <c r="BL154" s="8">
        <f t="shared" si="70"/>
        <v>46692</v>
      </c>
      <c r="BM154" s="8">
        <f t="shared" si="70"/>
        <v>46722</v>
      </c>
      <c r="BN154" s="8">
        <f t="shared" si="70"/>
        <v>46753</v>
      </c>
      <c r="BO154" s="8">
        <f t="shared" si="70"/>
        <v>46784</v>
      </c>
      <c r="BP154" s="8">
        <f t="shared" si="70"/>
        <v>46813</v>
      </c>
      <c r="BQ154" s="8">
        <f t="shared" si="70"/>
        <v>46844</v>
      </c>
    </row>
    <row r="155" spans="1:69" outlineLevel="2">
      <c r="E155" s="2" t="str">
        <f t="shared" ref="E155:BQ155" si="71" xml:space="preserve">  E$142</f>
        <v>Customer Order Growth escalation step up frequency flag</v>
      </c>
      <c r="F155" s="2">
        <f t="shared" si="71"/>
        <v>0</v>
      </c>
      <c r="G155" s="2" t="str">
        <f t="shared" si="71"/>
        <v>flag</v>
      </c>
      <c r="H155" s="2">
        <f t="shared" si="71"/>
        <v>60</v>
      </c>
      <c r="I155" s="2">
        <f t="shared" si="71"/>
        <v>0</v>
      </c>
      <c r="J155" s="2">
        <f t="shared" si="71"/>
        <v>1</v>
      </c>
      <c r="K155" s="2">
        <f t="shared" si="71"/>
        <v>1</v>
      </c>
      <c r="L155" s="2">
        <f t="shared" si="71"/>
        <v>1</v>
      </c>
      <c r="M155" s="2">
        <f t="shared" si="71"/>
        <v>1</v>
      </c>
      <c r="N155" s="2">
        <f t="shared" si="71"/>
        <v>1</v>
      </c>
      <c r="O155" s="2">
        <f t="shared" si="71"/>
        <v>1</v>
      </c>
      <c r="P155" s="2">
        <f t="shared" si="71"/>
        <v>1</v>
      </c>
      <c r="Q155" s="2">
        <f t="shared" si="71"/>
        <v>1</v>
      </c>
      <c r="R155" s="2">
        <f t="shared" si="71"/>
        <v>1</v>
      </c>
      <c r="S155" s="2">
        <f t="shared" si="71"/>
        <v>1</v>
      </c>
      <c r="T155" s="2">
        <f t="shared" si="71"/>
        <v>1</v>
      </c>
      <c r="U155" s="2">
        <f t="shared" si="71"/>
        <v>1</v>
      </c>
      <c r="V155" s="2">
        <f t="shared" si="71"/>
        <v>1</v>
      </c>
      <c r="W155" s="2">
        <f t="shared" si="71"/>
        <v>1</v>
      </c>
      <c r="X155" s="2">
        <f t="shared" si="71"/>
        <v>1</v>
      </c>
      <c r="Y155" s="2">
        <f t="shared" si="71"/>
        <v>1</v>
      </c>
      <c r="Z155" s="2">
        <f t="shared" si="71"/>
        <v>1</v>
      </c>
      <c r="AA155" s="2">
        <f t="shared" si="71"/>
        <v>1</v>
      </c>
      <c r="AB155" s="2">
        <f t="shared" si="71"/>
        <v>1</v>
      </c>
      <c r="AC155" s="2">
        <f t="shared" si="71"/>
        <v>1</v>
      </c>
      <c r="AD155" s="2">
        <f t="shared" si="71"/>
        <v>1</v>
      </c>
      <c r="AE155" s="2">
        <f t="shared" si="71"/>
        <v>1</v>
      </c>
      <c r="AF155" s="2">
        <f t="shared" si="71"/>
        <v>1</v>
      </c>
      <c r="AG155" s="2">
        <f t="shared" si="71"/>
        <v>1</v>
      </c>
      <c r="AH155" s="2">
        <f t="shared" si="71"/>
        <v>1</v>
      </c>
      <c r="AI155" s="2">
        <f t="shared" si="71"/>
        <v>1</v>
      </c>
      <c r="AJ155" s="2">
        <f t="shared" si="71"/>
        <v>1</v>
      </c>
      <c r="AK155" s="2">
        <f t="shared" si="71"/>
        <v>1</v>
      </c>
      <c r="AL155" s="2">
        <f t="shared" si="71"/>
        <v>1</v>
      </c>
      <c r="AM155" s="2">
        <f t="shared" si="71"/>
        <v>1</v>
      </c>
      <c r="AN155" s="2">
        <f t="shared" si="71"/>
        <v>1</v>
      </c>
      <c r="AO155" s="2">
        <f t="shared" si="71"/>
        <v>1</v>
      </c>
      <c r="AP155" s="2">
        <f t="shared" si="71"/>
        <v>1</v>
      </c>
      <c r="AQ155" s="2">
        <f t="shared" si="71"/>
        <v>1</v>
      </c>
      <c r="AR155" s="2">
        <f t="shared" si="71"/>
        <v>1</v>
      </c>
      <c r="AS155" s="2">
        <f t="shared" si="71"/>
        <v>1</v>
      </c>
      <c r="AT155" s="2">
        <f t="shared" si="71"/>
        <v>1</v>
      </c>
      <c r="AU155" s="2">
        <f t="shared" si="71"/>
        <v>1</v>
      </c>
      <c r="AV155" s="2">
        <f t="shared" si="71"/>
        <v>1</v>
      </c>
      <c r="AW155" s="2">
        <f t="shared" si="71"/>
        <v>1</v>
      </c>
      <c r="AX155" s="2">
        <f t="shared" si="71"/>
        <v>1</v>
      </c>
      <c r="AY155" s="2">
        <f t="shared" si="71"/>
        <v>1</v>
      </c>
      <c r="AZ155" s="2">
        <f t="shared" si="71"/>
        <v>1</v>
      </c>
      <c r="BA155" s="2">
        <f t="shared" si="71"/>
        <v>1</v>
      </c>
      <c r="BB155" s="2">
        <f t="shared" si="71"/>
        <v>1</v>
      </c>
      <c r="BC155" s="2">
        <f t="shared" si="71"/>
        <v>1</v>
      </c>
      <c r="BD155" s="2">
        <f t="shared" si="71"/>
        <v>1</v>
      </c>
      <c r="BE155" s="2">
        <f t="shared" si="71"/>
        <v>1</v>
      </c>
      <c r="BF155" s="2">
        <f t="shared" si="71"/>
        <v>1</v>
      </c>
      <c r="BG155" s="2">
        <f t="shared" si="71"/>
        <v>1</v>
      </c>
      <c r="BH155" s="2">
        <f t="shared" si="71"/>
        <v>1</v>
      </c>
      <c r="BI155" s="2">
        <f t="shared" si="71"/>
        <v>1</v>
      </c>
      <c r="BJ155" s="2">
        <f t="shared" si="71"/>
        <v>1</v>
      </c>
      <c r="BK155" s="2">
        <f t="shared" si="71"/>
        <v>1</v>
      </c>
      <c r="BL155" s="2">
        <f t="shared" si="71"/>
        <v>1</v>
      </c>
      <c r="BM155" s="2">
        <f t="shared" si="71"/>
        <v>1</v>
      </c>
      <c r="BN155" s="2">
        <f t="shared" si="71"/>
        <v>1</v>
      </c>
      <c r="BO155" s="2">
        <f t="shared" si="71"/>
        <v>1</v>
      </c>
      <c r="BP155" s="2">
        <f t="shared" si="71"/>
        <v>1</v>
      </c>
      <c r="BQ155" s="2">
        <f t="shared" si="71"/>
        <v>1</v>
      </c>
    </row>
    <row r="156" spans="1:69" outlineLevel="2">
      <c r="E156" s="47" t="s">
        <v>106</v>
      </c>
      <c r="H156" s="2">
        <f xml:space="preserve"> SUM( J156:BQ156 )</f>
        <v>147.67225785730801</v>
      </c>
      <c r="J156" s="2">
        <f t="shared" ref="J156:BQ156" si="72" xml:space="preserve">  YEARFRAC( $F153, J154, 1 ) * J155</f>
        <v>0</v>
      </c>
      <c r="K156" s="2">
        <f t="shared" si="72"/>
        <v>8.4931506849315067E-2</v>
      </c>
      <c r="L156" s="2">
        <f t="shared" si="72"/>
        <v>0.16712328767123288</v>
      </c>
      <c r="M156" s="2">
        <f t="shared" si="72"/>
        <v>0.25205479452054796</v>
      </c>
      <c r="N156" s="2">
        <f t="shared" si="72"/>
        <v>0.33698630136986302</v>
      </c>
      <c r="O156" s="2">
        <f t="shared" si="72"/>
        <v>0.41917808219178082</v>
      </c>
      <c r="P156" s="2">
        <f t="shared" si="72"/>
        <v>0.50410958904109593</v>
      </c>
      <c r="Q156" s="2">
        <f t="shared" si="72"/>
        <v>0.58630136986301373</v>
      </c>
      <c r="R156" s="2">
        <f t="shared" si="72"/>
        <v>0.67123287671232879</v>
      </c>
      <c r="S156" s="2">
        <f t="shared" si="72"/>
        <v>0.75616438356164384</v>
      </c>
      <c r="T156" s="2">
        <f t="shared" si="72"/>
        <v>0.83333333333333337</v>
      </c>
      <c r="U156" s="2">
        <f t="shared" si="72"/>
        <v>0.91803278688524592</v>
      </c>
      <c r="V156" s="2">
        <f t="shared" si="72"/>
        <v>1</v>
      </c>
      <c r="W156" s="2">
        <f t="shared" si="72"/>
        <v>1.0861833105335157</v>
      </c>
      <c r="X156" s="2">
        <f t="shared" si="72"/>
        <v>1.1682626538987688</v>
      </c>
      <c r="Y156" s="2">
        <f t="shared" si="72"/>
        <v>1.2530779753761969</v>
      </c>
      <c r="Z156" s="2">
        <f t="shared" si="72"/>
        <v>1.3378932968536252</v>
      </c>
      <c r="AA156" s="2">
        <f t="shared" si="72"/>
        <v>1.4199726402188781</v>
      </c>
      <c r="AB156" s="2">
        <f t="shared" si="72"/>
        <v>1.5047879616963065</v>
      </c>
      <c r="AC156" s="2">
        <f t="shared" si="72"/>
        <v>1.5868673050615596</v>
      </c>
      <c r="AD156" s="2">
        <f t="shared" si="72"/>
        <v>1.6724452554744527</v>
      </c>
      <c r="AE156" s="2">
        <f t="shared" si="72"/>
        <v>1.7572992700729928</v>
      </c>
      <c r="AF156" s="2">
        <f t="shared" si="72"/>
        <v>1.8339416058394162</v>
      </c>
      <c r="AG156" s="2">
        <f t="shared" si="72"/>
        <v>1.9187956204379564</v>
      </c>
      <c r="AH156" s="2">
        <f t="shared" si="72"/>
        <v>2.0009124087591244</v>
      </c>
      <c r="AI156" s="2">
        <f t="shared" si="72"/>
        <v>2.0857664233576645</v>
      </c>
      <c r="AJ156" s="2">
        <f t="shared" si="72"/>
        <v>2.167883211678832</v>
      </c>
      <c r="AK156" s="2">
        <f t="shared" si="72"/>
        <v>2.2527372262773722</v>
      </c>
      <c r="AL156" s="2">
        <f t="shared" si="72"/>
        <v>2.3375912408759127</v>
      </c>
      <c r="AM156" s="2">
        <f t="shared" si="72"/>
        <v>2.4197080291970803</v>
      </c>
      <c r="AN156" s="2">
        <f t="shared" si="72"/>
        <v>2.5045620437956204</v>
      </c>
      <c r="AO156" s="2">
        <f t="shared" si="72"/>
        <v>2.5866788321167884</v>
      </c>
      <c r="AP156" s="2">
        <f t="shared" si="72"/>
        <v>2.6721423682409307</v>
      </c>
      <c r="AQ156" s="2">
        <f t="shared" si="72"/>
        <v>2.7570157426420261</v>
      </c>
      <c r="AR156" s="2">
        <f t="shared" si="72"/>
        <v>2.8336755646817249</v>
      </c>
      <c r="AS156" s="2">
        <f t="shared" si="72"/>
        <v>2.9185489390828199</v>
      </c>
      <c r="AT156" s="2">
        <f t="shared" si="72"/>
        <v>3.0006844626967832</v>
      </c>
      <c r="AU156" s="2">
        <f t="shared" si="72"/>
        <v>3.0855578370978782</v>
      </c>
      <c r="AV156" s="2">
        <f t="shared" si="72"/>
        <v>3.1676933607118412</v>
      </c>
      <c r="AW156" s="2">
        <f t="shared" si="72"/>
        <v>3.2525667351129361</v>
      </c>
      <c r="AX156" s="2">
        <f t="shared" si="72"/>
        <v>3.3374401095140316</v>
      </c>
      <c r="AY156" s="2">
        <f t="shared" si="72"/>
        <v>3.4195756331279945</v>
      </c>
      <c r="AZ156" s="2">
        <f t="shared" si="72"/>
        <v>3.5044490075290895</v>
      </c>
      <c r="BA156" s="2">
        <f t="shared" si="72"/>
        <v>3.5865845311430529</v>
      </c>
      <c r="BB156" s="2">
        <f t="shared" si="72"/>
        <v>3.6719605695509312</v>
      </c>
      <c r="BC156" s="2">
        <f t="shared" si="72"/>
        <v>3.7568455640744798</v>
      </c>
      <c r="BD156" s="2">
        <f t="shared" si="72"/>
        <v>3.833515881708653</v>
      </c>
      <c r="BE156" s="2">
        <f t="shared" si="72"/>
        <v>3.9184008762322016</v>
      </c>
      <c r="BF156" s="2">
        <f t="shared" si="72"/>
        <v>4.0005476451259581</v>
      </c>
      <c r="BG156" s="2">
        <f t="shared" si="72"/>
        <v>4.0854326396495075</v>
      </c>
      <c r="BH156" s="2">
        <f t="shared" si="72"/>
        <v>4.167579408543264</v>
      </c>
      <c r="BI156" s="2">
        <f t="shared" si="72"/>
        <v>4.2524644030668126</v>
      </c>
      <c r="BJ156" s="2">
        <f t="shared" si="72"/>
        <v>4.3373493975903612</v>
      </c>
      <c r="BK156" s="2">
        <f t="shared" si="72"/>
        <v>4.4194961664841186</v>
      </c>
      <c r="BL156" s="2">
        <f t="shared" si="72"/>
        <v>4.5043811610076672</v>
      </c>
      <c r="BM156" s="2">
        <f t="shared" si="72"/>
        <v>4.5865279299014237</v>
      </c>
      <c r="BN156" s="2">
        <f t="shared" si="72"/>
        <v>4.6697080291970803</v>
      </c>
      <c r="BO156" s="2">
        <f t="shared" si="72"/>
        <v>4.7545620437956204</v>
      </c>
      <c r="BP156" s="2">
        <f t="shared" si="72"/>
        <v>4.8339416058394162</v>
      </c>
      <c r="BQ156" s="2">
        <f t="shared" si="72"/>
        <v>4.9187956204379564</v>
      </c>
    </row>
    <row r="157" spans="1:69" outlineLevel="1"/>
    <row r="158" spans="1:69" outlineLevel="1"/>
    <row r="159" spans="1:69" outlineLevel="1">
      <c r="B159" s="25" t="s">
        <v>170</v>
      </c>
    </row>
    <row r="160" spans="1:69" outlineLevel="2">
      <c r="A160" s="18"/>
      <c r="B160" s="18"/>
      <c r="C160" s="28"/>
      <c r="D160" s="27"/>
      <c r="E160" s="42" t="str">
        <f xml:space="preserve">  InpC!E$16</f>
        <v>Customer Order Growth annual start escalation rate</v>
      </c>
      <c r="F160" s="42">
        <f xml:space="preserve">  InpC!F$16</f>
        <v>1</v>
      </c>
      <c r="G160" s="42" t="str">
        <f xml:space="preserve">  InpC!G$16</f>
        <v>%</v>
      </c>
      <c r="M160" s="57"/>
    </row>
    <row r="161" spans="1:69" outlineLevel="2">
      <c r="E161" s="2" t="str">
        <f t="shared" ref="E161:BQ161" si="73" xml:space="preserve">  E$156</f>
        <v>years since Customer Order Growth base date</v>
      </c>
      <c r="F161" s="2">
        <f t="shared" si="73"/>
        <v>0</v>
      </c>
      <c r="G161" s="2">
        <f t="shared" si="73"/>
        <v>0</v>
      </c>
      <c r="H161" s="2">
        <f t="shared" si="73"/>
        <v>147.67225785730801</v>
      </c>
      <c r="I161" s="2">
        <f t="shared" si="73"/>
        <v>0</v>
      </c>
      <c r="J161" s="2">
        <f t="shared" si="73"/>
        <v>0</v>
      </c>
      <c r="K161" s="2">
        <f t="shared" si="73"/>
        <v>8.4931506849315067E-2</v>
      </c>
      <c r="L161" s="2">
        <f t="shared" si="73"/>
        <v>0.16712328767123288</v>
      </c>
      <c r="M161" s="2">
        <f t="shared" si="73"/>
        <v>0.25205479452054796</v>
      </c>
      <c r="N161" s="2">
        <f t="shared" si="73"/>
        <v>0.33698630136986302</v>
      </c>
      <c r="O161" s="2">
        <f t="shared" si="73"/>
        <v>0.41917808219178082</v>
      </c>
      <c r="P161" s="2">
        <f t="shared" si="73"/>
        <v>0.50410958904109593</v>
      </c>
      <c r="Q161" s="2">
        <f t="shared" si="73"/>
        <v>0.58630136986301373</v>
      </c>
      <c r="R161" s="2">
        <f t="shared" si="73"/>
        <v>0.67123287671232879</v>
      </c>
      <c r="S161" s="2">
        <f t="shared" si="73"/>
        <v>0.75616438356164384</v>
      </c>
      <c r="T161" s="2">
        <f t="shared" si="73"/>
        <v>0.83333333333333337</v>
      </c>
      <c r="U161" s="2">
        <f t="shared" si="73"/>
        <v>0.91803278688524592</v>
      </c>
      <c r="V161" s="2">
        <f t="shared" si="73"/>
        <v>1</v>
      </c>
      <c r="W161" s="2">
        <f t="shared" si="73"/>
        <v>1.0861833105335157</v>
      </c>
      <c r="X161" s="2">
        <f t="shared" si="73"/>
        <v>1.1682626538987688</v>
      </c>
      <c r="Y161" s="2">
        <f t="shared" si="73"/>
        <v>1.2530779753761969</v>
      </c>
      <c r="Z161" s="2">
        <f t="shared" si="73"/>
        <v>1.3378932968536252</v>
      </c>
      <c r="AA161" s="2">
        <f t="shared" si="73"/>
        <v>1.4199726402188781</v>
      </c>
      <c r="AB161" s="2">
        <f t="shared" si="73"/>
        <v>1.5047879616963065</v>
      </c>
      <c r="AC161" s="2">
        <f t="shared" si="73"/>
        <v>1.5868673050615596</v>
      </c>
      <c r="AD161" s="2">
        <f t="shared" si="73"/>
        <v>1.6724452554744527</v>
      </c>
      <c r="AE161" s="2">
        <f t="shared" si="73"/>
        <v>1.7572992700729928</v>
      </c>
      <c r="AF161" s="2">
        <f t="shared" si="73"/>
        <v>1.8339416058394162</v>
      </c>
      <c r="AG161" s="2">
        <f t="shared" si="73"/>
        <v>1.9187956204379564</v>
      </c>
      <c r="AH161" s="2">
        <f t="shared" si="73"/>
        <v>2.0009124087591244</v>
      </c>
      <c r="AI161" s="2">
        <f t="shared" si="73"/>
        <v>2.0857664233576645</v>
      </c>
      <c r="AJ161" s="2">
        <f t="shared" si="73"/>
        <v>2.167883211678832</v>
      </c>
      <c r="AK161" s="2">
        <f t="shared" si="73"/>
        <v>2.2527372262773722</v>
      </c>
      <c r="AL161" s="2">
        <f t="shared" si="73"/>
        <v>2.3375912408759127</v>
      </c>
      <c r="AM161" s="2">
        <f t="shared" si="73"/>
        <v>2.4197080291970803</v>
      </c>
      <c r="AN161" s="2">
        <f t="shared" si="73"/>
        <v>2.5045620437956204</v>
      </c>
      <c r="AO161" s="2">
        <f t="shared" si="73"/>
        <v>2.5866788321167884</v>
      </c>
      <c r="AP161" s="2">
        <f t="shared" si="73"/>
        <v>2.6721423682409307</v>
      </c>
      <c r="AQ161" s="2">
        <f t="shared" si="73"/>
        <v>2.7570157426420261</v>
      </c>
      <c r="AR161" s="2">
        <f t="shared" si="73"/>
        <v>2.8336755646817249</v>
      </c>
      <c r="AS161" s="2">
        <f t="shared" si="73"/>
        <v>2.9185489390828199</v>
      </c>
      <c r="AT161" s="2">
        <f t="shared" si="73"/>
        <v>3.0006844626967832</v>
      </c>
      <c r="AU161" s="2">
        <f t="shared" si="73"/>
        <v>3.0855578370978782</v>
      </c>
      <c r="AV161" s="2">
        <f t="shared" si="73"/>
        <v>3.1676933607118412</v>
      </c>
      <c r="AW161" s="2">
        <f t="shared" si="73"/>
        <v>3.2525667351129361</v>
      </c>
      <c r="AX161" s="2">
        <f t="shared" si="73"/>
        <v>3.3374401095140316</v>
      </c>
      <c r="AY161" s="2">
        <f t="shared" si="73"/>
        <v>3.4195756331279945</v>
      </c>
      <c r="AZ161" s="2">
        <f t="shared" si="73"/>
        <v>3.5044490075290895</v>
      </c>
      <c r="BA161" s="2">
        <f t="shared" si="73"/>
        <v>3.5865845311430529</v>
      </c>
      <c r="BB161" s="2">
        <f t="shared" si="73"/>
        <v>3.6719605695509312</v>
      </c>
      <c r="BC161" s="2">
        <f t="shared" si="73"/>
        <v>3.7568455640744798</v>
      </c>
      <c r="BD161" s="2">
        <f t="shared" si="73"/>
        <v>3.833515881708653</v>
      </c>
      <c r="BE161" s="2">
        <f t="shared" si="73"/>
        <v>3.9184008762322016</v>
      </c>
      <c r="BF161" s="2">
        <f t="shared" si="73"/>
        <v>4.0005476451259581</v>
      </c>
      <c r="BG161" s="2">
        <f t="shared" si="73"/>
        <v>4.0854326396495075</v>
      </c>
      <c r="BH161" s="2">
        <f t="shared" si="73"/>
        <v>4.167579408543264</v>
      </c>
      <c r="BI161" s="2">
        <f t="shared" si="73"/>
        <v>4.2524644030668126</v>
      </c>
      <c r="BJ161" s="2">
        <f t="shared" si="73"/>
        <v>4.3373493975903612</v>
      </c>
      <c r="BK161" s="2">
        <f t="shared" si="73"/>
        <v>4.4194961664841186</v>
      </c>
      <c r="BL161" s="2">
        <f t="shared" si="73"/>
        <v>4.5043811610076672</v>
      </c>
      <c r="BM161" s="2">
        <f t="shared" si="73"/>
        <v>4.5865279299014237</v>
      </c>
      <c r="BN161" s="2">
        <f t="shared" si="73"/>
        <v>4.6697080291970803</v>
      </c>
      <c r="BO161" s="2">
        <f t="shared" si="73"/>
        <v>4.7545620437956204</v>
      </c>
      <c r="BP161" s="2">
        <f t="shared" si="73"/>
        <v>4.8339416058394162</v>
      </c>
      <c r="BQ161" s="2">
        <f t="shared" si="73"/>
        <v>4.9187956204379564</v>
      </c>
    </row>
    <row r="162" spans="1:69" outlineLevel="2">
      <c r="E162" s="2" t="str">
        <f t="shared" ref="E162:BQ162" si="74" xml:space="preserve">  E$115</f>
        <v>Customer Order Growth escalation duration flag</v>
      </c>
      <c r="F162" s="2">
        <f t="shared" si="74"/>
        <v>0</v>
      </c>
      <c r="G162" s="2" t="str">
        <f t="shared" si="74"/>
        <v>flag</v>
      </c>
      <c r="H162" s="2">
        <f t="shared" si="74"/>
        <v>60</v>
      </c>
      <c r="I162" s="2">
        <f t="shared" si="74"/>
        <v>0</v>
      </c>
      <c r="J162" s="2">
        <f t="shared" si="74"/>
        <v>1</v>
      </c>
      <c r="K162" s="2">
        <f t="shared" si="74"/>
        <v>1</v>
      </c>
      <c r="L162" s="2">
        <f t="shared" si="74"/>
        <v>1</v>
      </c>
      <c r="M162" s="2">
        <f t="shared" si="74"/>
        <v>1</v>
      </c>
      <c r="N162" s="2">
        <f t="shared" si="74"/>
        <v>1</v>
      </c>
      <c r="O162" s="2">
        <f t="shared" si="74"/>
        <v>1</v>
      </c>
      <c r="P162" s="2">
        <f t="shared" si="74"/>
        <v>1</v>
      </c>
      <c r="Q162" s="2">
        <f t="shared" si="74"/>
        <v>1</v>
      </c>
      <c r="R162" s="2">
        <f t="shared" si="74"/>
        <v>1</v>
      </c>
      <c r="S162" s="2">
        <f t="shared" si="74"/>
        <v>1</v>
      </c>
      <c r="T162" s="2">
        <f t="shared" si="74"/>
        <v>1</v>
      </c>
      <c r="U162" s="2">
        <f t="shared" si="74"/>
        <v>1</v>
      </c>
      <c r="V162" s="2">
        <f t="shared" si="74"/>
        <v>1</v>
      </c>
      <c r="W162" s="2">
        <f t="shared" si="74"/>
        <v>1</v>
      </c>
      <c r="X162" s="2">
        <f t="shared" si="74"/>
        <v>1</v>
      </c>
      <c r="Y162" s="2">
        <f t="shared" si="74"/>
        <v>1</v>
      </c>
      <c r="Z162" s="2">
        <f t="shared" si="74"/>
        <v>1</v>
      </c>
      <c r="AA162" s="2">
        <f t="shared" si="74"/>
        <v>1</v>
      </c>
      <c r="AB162" s="2">
        <f t="shared" si="74"/>
        <v>1</v>
      </c>
      <c r="AC162" s="2">
        <f t="shared" si="74"/>
        <v>1</v>
      </c>
      <c r="AD162" s="2">
        <f t="shared" si="74"/>
        <v>1</v>
      </c>
      <c r="AE162" s="2">
        <f t="shared" si="74"/>
        <v>1</v>
      </c>
      <c r="AF162" s="2">
        <f t="shared" si="74"/>
        <v>1</v>
      </c>
      <c r="AG162" s="2">
        <f t="shared" si="74"/>
        <v>1</v>
      </c>
      <c r="AH162" s="2">
        <f t="shared" si="74"/>
        <v>1</v>
      </c>
      <c r="AI162" s="2">
        <f t="shared" si="74"/>
        <v>1</v>
      </c>
      <c r="AJ162" s="2">
        <f t="shared" si="74"/>
        <v>1</v>
      </c>
      <c r="AK162" s="2">
        <f t="shared" si="74"/>
        <v>1</v>
      </c>
      <c r="AL162" s="2">
        <f t="shared" si="74"/>
        <v>1</v>
      </c>
      <c r="AM162" s="2">
        <f t="shared" si="74"/>
        <v>1</v>
      </c>
      <c r="AN162" s="2">
        <f t="shared" si="74"/>
        <v>1</v>
      </c>
      <c r="AO162" s="2">
        <f t="shared" si="74"/>
        <v>1</v>
      </c>
      <c r="AP162" s="2">
        <f t="shared" si="74"/>
        <v>1</v>
      </c>
      <c r="AQ162" s="2">
        <f t="shared" si="74"/>
        <v>1</v>
      </c>
      <c r="AR162" s="2">
        <f t="shared" si="74"/>
        <v>1</v>
      </c>
      <c r="AS162" s="2">
        <f t="shared" si="74"/>
        <v>1</v>
      </c>
      <c r="AT162" s="2">
        <f t="shared" si="74"/>
        <v>1</v>
      </c>
      <c r="AU162" s="2">
        <f t="shared" si="74"/>
        <v>1</v>
      </c>
      <c r="AV162" s="2">
        <f t="shared" si="74"/>
        <v>1</v>
      </c>
      <c r="AW162" s="2">
        <f t="shared" si="74"/>
        <v>1</v>
      </c>
      <c r="AX162" s="2">
        <f t="shared" si="74"/>
        <v>1</v>
      </c>
      <c r="AY162" s="2">
        <f t="shared" si="74"/>
        <v>1</v>
      </c>
      <c r="AZ162" s="2">
        <f t="shared" si="74"/>
        <v>1</v>
      </c>
      <c r="BA162" s="2">
        <f t="shared" si="74"/>
        <v>1</v>
      </c>
      <c r="BB162" s="2">
        <f t="shared" si="74"/>
        <v>1</v>
      </c>
      <c r="BC162" s="2">
        <f t="shared" si="74"/>
        <v>1</v>
      </c>
      <c r="BD162" s="2">
        <f t="shared" si="74"/>
        <v>1</v>
      </c>
      <c r="BE162" s="2">
        <f t="shared" si="74"/>
        <v>1</v>
      </c>
      <c r="BF162" s="2">
        <f t="shared" si="74"/>
        <v>1</v>
      </c>
      <c r="BG162" s="2">
        <f t="shared" si="74"/>
        <v>1</v>
      </c>
      <c r="BH162" s="2">
        <f t="shared" si="74"/>
        <v>1</v>
      </c>
      <c r="BI162" s="2">
        <f t="shared" si="74"/>
        <v>1</v>
      </c>
      <c r="BJ162" s="2">
        <f t="shared" si="74"/>
        <v>1</v>
      </c>
      <c r="BK162" s="2">
        <f t="shared" si="74"/>
        <v>1</v>
      </c>
      <c r="BL162" s="2">
        <f t="shared" si="74"/>
        <v>1</v>
      </c>
      <c r="BM162" s="2">
        <f t="shared" si="74"/>
        <v>1</v>
      </c>
      <c r="BN162" s="2">
        <f t="shared" si="74"/>
        <v>1</v>
      </c>
      <c r="BO162" s="2">
        <f t="shared" si="74"/>
        <v>1</v>
      </c>
      <c r="BP162" s="2">
        <f t="shared" si="74"/>
        <v>1</v>
      </c>
      <c r="BQ162" s="2">
        <f t="shared" si="74"/>
        <v>1</v>
      </c>
    </row>
    <row r="163" spans="1:69" outlineLevel="2">
      <c r="E163" s="2" t="str">
        <f t="shared" ref="E163:BQ163" si="75" xml:space="preserve">  E$142</f>
        <v>Customer Order Growth escalation step up frequency flag</v>
      </c>
      <c r="F163" s="2">
        <f t="shared" si="75"/>
        <v>0</v>
      </c>
      <c r="G163" s="2" t="str">
        <f t="shared" si="75"/>
        <v>flag</v>
      </c>
      <c r="H163" s="2">
        <f t="shared" si="75"/>
        <v>60</v>
      </c>
      <c r="I163" s="2">
        <f t="shared" si="75"/>
        <v>0</v>
      </c>
      <c r="J163" s="2">
        <f t="shared" si="75"/>
        <v>1</v>
      </c>
      <c r="K163" s="2">
        <f t="shared" si="75"/>
        <v>1</v>
      </c>
      <c r="L163" s="2">
        <f t="shared" si="75"/>
        <v>1</v>
      </c>
      <c r="M163" s="2">
        <f t="shared" si="75"/>
        <v>1</v>
      </c>
      <c r="N163" s="2">
        <f t="shared" si="75"/>
        <v>1</v>
      </c>
      <c r="O163" s="2">
        <f t="shared" si="75"/>
        <v>1</v>
      </c>
      <c r="P163" s="2">
        <f t="shared" si="75"/>
        <v>1</v>
      </c>
      <c r="Q163" s="2">
        <f t="shared" si="75"/>
        <v>1</v>
      </c>
      <c r="R163" s="2">
        <f t="shared" si="75"/>
        <v>1</v>
      </c>
      <c r="S163" s="2">
        <f t="shared" si="75"/>
        <v>1</v>
      </c>
      <c r="T163" s="2">
        <f t="shared" si="75"/>
        <v>1</v>
      </c>
      <c r="U163" s="2">
        <f t="shared" si="75"/>
        <v>1</v>
      </c>
      <c r="V163" s="2">
        <f t="shared" si="75"/>
        <v>1</v>
      </c>
      <c r="W163" s="2">
        <f t="shared" si="75"/>
        <v>1</v>
      </c>
      <c r="X163" s="2">
        <f t="shared" si="75"/>
        <v>1</v>
      </c>
      <c r="Y163" s="2">
        <f t="shared" si="75"/>
        <v>1</v>
      </c>
      <c r="Z163" s="2">
        <f t="shared" si="75"/>
        <v>1</v>
      </c>
      <c r="AA163" s="2">
        <f t="shared" si="75"/>
        <v>1</v>
      </c>
      <c r="AB163" s="2">
        <f t="shared" si="75"/>
        <v>1</v>
      </c>
      <c r="AC163" s="2">
        <f t="shared" si="75"/>
        <v>1</v>
      </c>
      <c r="AD163" s="2">
        <f t="shared" si="75"/>
        <v>1</v>
      </c>
      <c r="AE163" s="2">
        <f t="shared" si="75"/>
        <v>1</v>
      </c>
      <c r="AF163" s="2">
        <f t="shared" si="75"/>
        <v>1</v>
      </c>
      <c r="AG163" s="2">
        <f t="shared" si="75"/>
        <v>1</v>
      </c>
      <c r="AH163" s="2">
        <f t="shared" si="75"/>
        <v>1</v>
      </c>
      <c r="AI163" s="2">
        <f t="shared" si="75"/>
        <v>1</v>
      </c>
      <c r="AJ163" s="2">
        <f t="shared" si="75"/>
        <v>1</v>
      </c>
      <c r="AK163" s="2">
        <f t="shared" si="75"/>
        <v>1</v>
      </c>
      <c r="AL163" s="2">
        <f t="shared" si="75"/>
        <v>1</v>
      </c>
      <c r="AM163" s="2">
        <f t="shared" si="75"/>
        <v>1</v>
      </c>
      <c r="AN163" s="2">
        <f t="shared" si="75"/>
        <v>1</v>
      </c>
      <c r="AO163" s="2">
        <f t="shared" si="75"/>
        <v>1</v>
      </c>
      <c r="AP163" s="2">
        <f t="shared" si="75"/>
        <v>1</v>
      </c>
      <c r="AQ163" s="2">
        <f t="shared" si="75"/>
        <v>1</v>
      </c>
      <c r="AR163" s="2">
        <f t="shared" si="75"/>
        <v>1</v>
      </c>
      <c r="AS163" s="2">
        <f t="shared" si="75"/>
        <v>1</v>
      </c>
      <c r="AT163" s="2">
        <f t="shared" si="75"/>
        <v>1</v>
      </c>
      <c r="AU163" s="2">
        <f t="shared" si="75"/>
        <v>1</v>
      </c>
      <c r="AV163" s="2">
        <f t="shared" si="75"/>
        <v>1</v>
      </c>
      <c r="AW163" s="2">
        <f t="shared" si="75"/>
        <v>1</v>
      </c>
      <c r="AX163" s="2">
        <f t="shared" si="75"/>
        <v>1</v>
      </c>
      <c r="AY163" s="2">
        <f t="shared" si="75"/>
        <v>1</v>
      </c>
      <c r="AZ163" s="2">
        <f t="shared" si="75"/>
        <v>1</v>
      </c>
      <c r="BA163" s="2">
        <f t="shared" si="75"/>
        <v>1</v>
      </c>
      <c r="BB163" s="2">
        <f t="shared" si="75"/>
        <v>1</v>
      </c>
      <c r="BC163" s="2">
        <f t="shared" si="75"/>
        <v>1</v>
      </c>
      <c r="BD163" s="2">
        <f t="shared" si="75"/>
        <v>1</v>
      </c>
      <c r="BE163" s="2">
        <f t="shared" si="75"/>
        <v>1</v>
      </c>
      <c r="BF163" s="2">
        <f t="shared" si="75"/>
        <v>1</v>
      </c>
      <c r="BG163" s="2">
        <f t="shared" si="75"/>
        <v>1</v>
      </c>
      <c r="BH163" s="2">
        <f t="shared" si="75"/>
        <v>1</v>
      </c>
      <c r="BI163" s="2">
        <f t="shared" si="75"/>
        <v>1</v>
      </c>
      <c r="BJ163" s="2">
        <f t="shared" si="75"/>
        <v>1</v>
      </c>
      <c r="BK163" s="2">
        <f t="shared" si="75"/>
        <v>1</v>
      </c>
      <c r="BL163" s="2">
        <f t="shared" si="75"/>
        <v>1</v>
      </c>
      <c r="BM163" s="2">
        <f t="shared" si="75"/>
        <v>1</v>
      </c>
      <c r="BN163" s="2">
        <f t="shared" si="75"/>
        <v>1</v>
      </c>
      <c r="BO163" s="2">
        <f t="shared" si="75"/>
        <v>1</v>
      </c>
      <c r="BP163" s="2">
        <f t="shared" si="75"/>
        <v>1</v>
      </c>
      <c r="BQ163" s="2">
        <f t="shared" si="75"/>
        <v>1</v>
      </c>
    </row>
    <row r="164" spans="1:69" outlineLevel="2">
      <c r="E164" s="47" t="s">
        <v>170</v>
      </c>
      <c r="G164" s="47" t="s">
        <v>38</v>
      </c>
      <c r="J164" s="37">
        <f t="shared" ref="J164:BQ164" si="76" xml:space="preserve">  IF( J162 = 0, 1, IF( J163 = 1, ( 1 + $F160 ) ^ J161, I164 ) )</f>
        <v>1</v>
      </c>
      <c r="K164" s="37">
        <f t="shared" si="76"/>
        <v>1.0606373855281319</v>
      </c>
      <c r="L164" s="37">
        <f t="shared" si="76"/>
        <v>1.1228173700183663</v>
      </c>
      <c r="M164" s="37">
        <f t="shared" si="76"/>
        <v>1.1909020797618532</v>
      </c>
      <c r="N164" s="37">
        <f t="shared" si="76"/>
        <v>1.2631152682986266</v>
      </c>
      <c r="O164" s="37">
        <f t="shared" si="76"/>
        <v>1.3371655411476067</v>
      </c>
      <c r="P164" s="37">
        <f t="shared" si="76"/>
        <v>1.4182477635811073</v>
      </c>
      <c r="Q164" s="37">
        <f t="shared" si="76"/>
        <v>1.5013926961905415</v>
      </c>
      <c r="R164" s="37">
        <f t="shared" si="76"/>
        <v>1.5924332239385688</v>
      </c>
      <c r="S164" s="37">
        <f t="shared" si="76"/>
        <v>1.6889942112663376</v>
      </c>
      <c r="T164" s="37">
        <f t="shared" si="76"/>
        <v>1.7817974362806785</v>
      </c>
      <c r="U164" s="37">
        <f t="shared" si="76"/>
        <v>1.8895370233838522</v>
      </c>
      <c r="V164" s="37">
        <f t="shared" si="76"/>
        <v>2</v>
      </c>
      <c r="W164" s="37">
        <f t="shared" si="76"/>
        <v>2.123116166406207</v>
      </c>
      <c r="X164" s="37">
        <f t="shared" si="76"/>
        <v>2.2474089271664077</v>
      </c>
      <c r="Y164" s="37">
        <f t="shared" si="76"/>
        <v>2.3834939697312532</v>
      </c>
      <c r="Z164" s="37">
        <f t="shared" si="76"/>
        <v>2.5278192299912496</v>
      </c>
      <c r="AA164" s="37">
        <f t="shared" si="76"/>
        <v>2.6758043641867868</v>
      </c>
      <c r="AB164" s="37">
        <f t="shared" si="76"/>
        <v>2.8378295952846591</v>
      </c>
      <c r="AC164" s="37">
        <f t="shared" si="76"/>
        <v>3.0039635452521662</v>
      </c>
      <c r="AD164" s="37">
        <f t="shared" si="76"/>
        <v>3.1875439973292665</v>
      </c>
      <c r="AE164" s="37">
        <f t="shared" si="76"/>
        <v>3.3806467402188143</v>
      </c>
      <c r="AF164" s="37">
        <f t="shared" si="76"/>
        <v>3.565097680673023</v>
      </c>
      <c r="AG164" s="37">
        <f t="shared" si="76"/>
        <v>3.7810727829410813</v>
      </c>
      <c r="AH164" s="37">
        <f t="shared" si="76"/>
        <v>4.002530534348697</v>
      </c>
      <c r="AI164" s="37">
        <f t="shared" si="76"/>
        <v>4.245005501072133</v>
      </c>
      <c r="AJ164" s="37">
        <f t="shared" si="76"/>
        <v>4.4936358308615398</v>
      </c>
      <c r="AK164" s="37">
        <f t="shared" si="76"/>
        <v>4.7658621609806406</v>
      </c>
      <c r="AL164" s="37">
        <f t="shared" si="76"/>
        <v>5.0545800755537291</v>
      </c>
      <c r="AM164" s="37">
        <f t="shared" si="76"/>
        <v>5.3506272563676252</v>
      </c>
      <c r="AN164" s="37">
        <f t="shared" si="76"/>
        <v>5.674770483959108</v>
      </c>
      <c r="AO164" s="37">
        <f t="shared" si="76"/>
        <v>6.0071422692370309</v>
      </c>
      <c r="AP164" s="37">
        <f t="shared" si="76"/>
        <v>6.3737497145436315</v>
      </c>
      <c r="AQ164" s="37">
        <f t="shared" si="76"/>
        <v>6.7599648394172203</v>
      </c>
      <c r="AR164" s="37">
        <f t="shared" si="76"/>
        <v>7.1288806340588637</v>
      </c>
      <c r="AS164" s="37">
        <f t="shared" si="76"/>
        <v>7.5608526517252477</v>
      </c>
      <c r="AT164" s="37">
        <f t="shared" si="76"/>
        <v>8.003796367598353</v>
      </c>
      <c r="AU164" s="37">
        <f t="shared" si="76"/>
        <v>8.4887835967832839</v>
      </c>
      <c r="AV164" s="37">
        <f t="shared" si="76"/>
        <v>8.9860890625555676</v>
      </c>
      <c r="AW164" s="37">
        <f t="shared" si="76"/>
        <v>9.5305979725149506</v>
      </c>
      <c r="AX164" s="37">
        <f t="shared" si="76"/>
        <v>10.108101208588977</v>
      </c>
      <c r="AY164" s="37">
        <f t="shared" si="76"/>
        <v>10.700272504075359</v>
      </c>
      <c r="AZ164" s="37">
        <f t="shared" si="76"/>
        <v>11.348651757486126</v>
      </c>
      <c r="BA164" s="37">
        <f t="shared" si="76"/>
        <v>12.013499256989205</v>
      </c>
      <c r="BB164" s="37">
        <f t="shared" si="76"/>
        <v>12.745893176469126</v>
      </c>
      <c r="BC164" s="37">
        <f t="shared" si="76"/>
        <v>13.518334978287017</v>
      </c>
      <c r="BD164" s="37">
        <f t="shared" si="76"/>
        <v>14.256183252216472</v>
      </c>
      <c r="BE164" s="37">
        <f t="shared" si="76"/>
        <v>15.120153452336938</v>
      </c>
      <c r="BF164" s="37">
        <f t="shared" si="76"/>
        <v>16.006074731707191</v>
      </c>
      <c r="BG164" s="37">
        <f t="shared" si="76"/>
        <v>16.976093939824924</v>
      </c>
      <c r="BH164" s="37">
        <f t="shared" si="76"/>
        <v>17.970758637460968</v>
      </c>
      <c r="BI164" s="37">
        <f t="shared" si="76"/>
        <v>19.059843960063692</v>
      </c>
      <c r="BJ164" s="37">
        <f t="shared" si="76"/>
        <v>20.214931328759011</v>
      </c>
      <c r="BK164" s="37">
        <f t="shared" si="76"/>
        <v>21.399366254079712</v>
      </c>
      <c r="BL164" s="37">
        <f t="shared" si="76"/>
        <v>22.696236139791509</v>
      </c>
      <c r="BM164" s="37">
        <f t="shared" si="76"/>
        <v>24.026055881451988</v>
      </c>
      <c r="BN164" s="37">
        <f t="shared" si="76"/>
        <v>25.452016011999472</v>
      </c>
      <c r="BO164" s="37">
        <f t="shared" si="76"/>
        <v>26.993909742126416</v>
      </c>
      <c r="BP164" s="37">
        <f t="shared" si="76"/>
        <v>28.520781445384184</v>
      </c>
      <c r="BQ164" s="37">
        <f t="shared" si="76"/>
        <v>30.248582263528654</v>
      </c>
    </row>
    <row r="165" spans="1:69" outlineLevel="1"/>
    <row r="166" spans="1:69" outlineLevel="1"/>
    <row r="167" spans="1:69" outlineLevel="1">
      <c r="B167" s="25" t="s">
        <v>282</v>
      </c>
    </row>
    <row r="168" spans="1:69" outlineLevel="2">
      <c r="A168" s="18"/>
      <c r="B168" s="18"/>
      <c r="C168" s="28"/>
      <c r="D168" s="27"/>
      <c r="E168" s="42" t="str">
        <f xml:space="preserve">  InpC!E$16</f>
        <v>Customer Order Growth annual start escalation rate</v>
      </c>
      <c r="F168" s="42">
        <f xml:space="preserve">  InpC!F$16</f>
        <v>1</v>
      </c>
      <c r="G168" s="42" t="str">
        <f xml:space="preserve">  InpC!G$16</f>
        <v>%</v>
      </c>
      <c r="M168" s="57"/>
    </row>
    <row r="169" spans="1:69" outlineLevel="2">
      <c r="A169" s="18"/>
      <c r="B169" s="18"/>
      <c r="C169" s="28"/>
      <c r="D169" s="27"/>
      <c r="E169" s="4" t="str">
        <f xml:space="preserve">  InpC!E$98</f>
        <v>Months in year</v>
      </c>
      <c r="F169" s="4">
        <f xml:space="preserve">  InpC!F$98</f>
        <v>12</v>
      </c>
      <c r="G169" s="4">
        <f xml:space="preserve">  InpC!G$98</f>
        <v>0</v>
      </c>
      <c r="M169" s="2"/>
    </row>
    <row r="170" spans="1:69" outlineLevel="2">
      <c r="A170" s="34"/>
      <c r="B170" s="34"/>
      <c r="C170" s="64"/>
      <c r="D170" s="65"/>
      <c r="E170" s="21" t="s">
        <v>282</v>
      </c>
      <c r="F170" s="272">
        <f xml:space="preserve">  ( 1 + $F168 ) ^ ( 1 / $F169 ) - 1</f>
        <v>5.946309435929531E-2</v>
      </c>
      <c r="G170" s="21" t="s">
        <v>208</v>
      </c>
      <c r="M170" s="57"/>
    </row>
    <row r="171" spans="1:69" outlineLevel="1"/>
    <row r="173" spans="1:69">
      <c r="A173" s="25" t="s">
        <v>241</v>
      </c>
    </row>
    <row r="174" spans="1:69" outlineLevel="1">
      <c r="B174" s="25" t="s">
        <v>107</v>
      </c>
    </row>
    <row r="175" spans="1:69" outlineLevel="2">
      <c r="A175" s="18"/>
      <c r="B175" s="18"/>
      <c r="C175" s="28"/>
      <c r="D175" s="27"/>
      <c r="E175" s="20" t="str">
        <f xml:space="preserve">  InpC!E$101</f>
        <v>Start date</v>
      </c>
      <c r="F175" s="20">
        <f xml:space="preserve">  InpC!F$101</f>
        <v>45047</v>
      </c>
      <c r="G175" s="20" t="str">
        <f xml:space="preserve">  InpC!G$101</f>
        <v>date</v>
      </c>
      <c r="M175" s="8"/>
    </row>
    <row r="176" spans="1:69" outlineLevel="2">
      <c r="E176" s="8" t="str">
        <f t="shared" ref="E176:BQ176" si="77" xml:space="preserve">  E$19</f>
        <v>Model period end</v>
      </c>
      <c r="F176" s="8">
        <f t="shared" si="77"/>
        <v>0</v>
      </c>
      <c r="G176" s="8" t="str">
        <f t="shared" si="77"/>
        <v>date</v>
      </c>
      <c r="H176" s="8">
        <f t="shared" si="77"/>
        <v>0</v>
      </c>
      <c r="I176" s="8">
        <f t="shared" si="77"/>
        <v>0</v>
      </c>
      <c r="J176" s="8">
        <f t="shared" si="77"/>
        <v>45077</v>
      </c>
      <c r="K176" s="8">
        <f t="shared" si="77"/>
        <v>45107</v>
      </c>
      <c r="L176" s="8">
        <f t="shared" si="77"/>
        <v>45138</v>
      </c>
      <c r="M176" s="8">
        <f t="shared" si="77"/>
        <v>45169</v>
      </c>
      <c r="N176" s="8">
        <f t="shared" si="77"/>
        <v>45199</v>
      </c>
      <c r="O176" s="8">
        <f t="shared" si="77"/>
        <v>45230</v>
      </c>
      <c r="P176" s="8">
        <f t="shared" si="77"/>
        <v>45260</v>
      </c>
      <c r="Q176" s="8">
        <f t="shared" si="77"/>
        <v>45291</v>
      </c>
      <c r="R176" s="8">
        <f t="shared" si="77"/>
        <v>45322</v>
      </c>
      <c r="S176" s="8">
        <f t="shared" si="77"/>
        <v>45351</v>
      </c>
      <c r="T176" s="8">
        <f t="shared" si="77"/>
        <v>45382</v>
      </c>
      <c r="U176" s="8">
        <f t="shared" si="77"/>
        <v>45412</v>
      </c>
      <c r="V176" s="8">
        <f t="shared" si="77"/>
        <v>45443</v>
      </c>
      <c r="W176" s="8">
        <f t="shared" si="77"/>
        <v>45473</v>
      </c>
      <c r="X176" s="8">
        <f t="shared" si="77"/>
        <v>45504</v>
      </c>
      <c r="Y176" s="8">
        <f t="shared" si="77"/>
        <v>45535</v>
      </c>
      <c r="Z176" s="8">
        <f t="shared" si="77"/>
        <v>45565</v>
      </c>
      <c r="AA176" s="8">
        <f t="shared" si="77"/>
        <v>45596</v>
      </c>
      <c r="AB176" s="8">
        <f t="shared" si="77"/>
        <v>45626</v>
      </c>
      <c r="AC176" s="8">
        <f t="shared" si="77"/>
        <v>45657</v>
      </c>
      <c r="AD176" s="8">
        <f t="shared" si="77"/>
        <v>45688</v>
      </c>
      <c r="AE176" s="8">
        <f t="shared" si="77"/>
        <v>45716</v>
      </c>
      <c r="AF176" s="8">
        <f t="shared" si="77"/>
        <v>45747</v>
      </c>
      <c r="AG176" s="8">
        <f t="shared" si="77"/>
        <v>45777</v>
      </c>
      <c r="AH176" s="8">
        <f t="shared" si="77"/>
        <v>45808</v>
      </c>
      <c r="AI176" s="8">
        <f t="shared" si="77"/>
        <v>45838</v>
      </c>
      <c r="AJ176" s="8">
        <f t="shared" si="77"/>
        <v>45869</v>
      </c>
      <c r="AK176" s="8">
        <f t="shared" si="77"/>
        <v>45900</v>
      </c>
      <c r="AL176" s="8">
        <f t="shared" si="77"/>
        <v>45930</v>
      </c>
      <c r="AM176" s="8">
        <f t="shared" si="77"/>
        <v>45961</v>
      </c>
      <c r="AN176" s="8">
        <f t="shared" si="77"/>
        <v>45991</v>
      </c>
      <c r="AO176" s="8">
        <f t="shared" si="77"/>
        <v>46022</v>
      </c>
      <c r="AP176" s="8">
        <f t="shared" si="77"/>
        <v>46053</v>
      </c>
      <c r="AQ176" s="8">
        <f t="shared" si="77"/>
        <v>46081</v>
      </c>
      <c r="AR176" s="8">
        <f t="shared" si="77"/>
        <v>46112</v>
      </c>
      <c r="AS176" s="8">
        <f t="shared" si="77"/>
        <v>46142</v>
      </c>
      <c r="AT176" s="8">
        <f t="shared" si="77"/>
        <v>46173</v>
      </c>
      <c r="AU176" s="8">
        <f t="shared" si="77"/>
        <v>46203</v>
      </c>
      <c r="AV176" s="8">
        <f t="shared" si="77"/>
        <v>46234</v>
      </c>
      <c r="AW176" s="8">
        <f t="shared" si="77"/>
        <v>46265</v>
      </c>
      <c r="AX176" s="8">
        <f t="shared" si="77"/>
        <v>46295</v>
      </c>
      <c r="AY176" s="8">
        <f t="shared" si="77"/>
        <v>46326</v>
      </c>
      <c r="AZ176" s="8">
        <f t="shared" si="77"/>
        <v>46356</v>
      </c>
      <c r="BA176" s="8">
        <f t="shared" si="77"/>
        <v>46387</v>
      </c>
      <c r="BB176" s="8">
        <f t="shared" si="77"/>
        <v>46418</v>
      </c>
      <c r="BC176" s="8">
        <f t="shared" si="77"/>
        <v>46446</v>
      </c>
      <c r="BD176" s="8">
        <f t="shared" si="77"/>
        <v>46477</v>
      </c>
      <c r="BE176" s="8">
        <f t="shared" si="77"/>
        <v>46507</v>
      </c>
      <c r="BF176" s="8">
        <f t="shared" si="77"/>
        <v>46538</v>
      </c>
      <c r="BG176" s="8">
        <f t="shared" si="77"/>
        <v>46568</v>
      </c>
      <c r="BH176" s="8">
        <f t="shared" si="77"/>
        <v>46599</v>
      </c>
      <c r="BI176" s="8">
        <f t="shared" si="77"/>
        <v>46630</v>
      </c>
      <c r="BJ176" s="8">
        <f t="shared" si="77"/>
        <v>46660</v>
      </c>
      <c r="BK176" s="8">
        <f t="shared" si="77"/>
        <v>46691</v>
      </c>
      <c r="BL176" s="8">
        <f t="shared" si="77"/>
        <v>46721</v>
      </c>
      <c r="BM176" s="8">
        <f t="shared" si="77"/>
        <v>46752</v>
      </c>
      <c r="BN176" s="8">
        <f t="shared" si="77"/>
        <v>46783</v>
      </c>
      <c r="BO176" s="8">
        <f t="shared" si="77"/>
        <v>46812</v>
      </c>
      <c r="BP176" s="8">
        <f t="shared" si="77"/>
        <v>46843</v>
      </c>
      <c r="BQ176" s="8">
        <f t="shared" si="77"/>
        <v>46873</v>
      </c>
    </row>
    <row r="177" spans="1:69" outlineLevel="2">
      <c r="E177" s="47" t="s">
        <v>107</v>
      </c>
      <c r="G177" s="47" t="s">
        <v>20</v>
      </c>
      <c r="H177" s="2">
        <f xml:space="preserve"> SUM( J177:BQ177 )</f>
        <v>60</v>
      </c>
      <c r="J177" s="2">
        <f t="shared" ref="J177:BQ177" si="78" xml:space="preserve">  IF( $F175 &lt; J176, 1, 0 )</f>
        <v>1</v>
      </c>
      <c r="K177" s="2">
        <f t="shared" si="78"/>
        <v>1</v>
      </c>
      <c r="L177" s="2">
        <f t="shared" si="78"/>
        <v>1</v>
      </c>
      <c r="M177" s="2">
        <f t="shared" si="78"/>
        <v>1</v>
      </c>
      <c r="N177" s="2">
        <f t="shared" si="78"/>
        <v>1</v>
      </c>
      <c r="O177" s="2">
        <f t="shared" si="78"/>
        <v>1</v>
      </c>
      <c r="P177" s="2">
        <f t="shared" si="78"/>
        <v>1</v>
      </c>
      <c r="Q177" s="2">
        <f t="shared" si="78"/>
        <v>1</v>
      </c>
      <c r="R177" s="2">
        <f t="shared" si="78"/>
        <v>1</v>
      </c>
      <c r="S177" s="2">
        <f t="shared" si="78"/>
        <v>1</v>
      </c>
      <c r="T177" s="2">
        <f t="shared" si="78"/>
        <v>1</v>
      </c>
      <c r="U177" s="2">
        <f t="shared" si="78"/>
        <v>1</v>
      </c>
      <c r="V177" s="2">
        <f t="shared" si="78"/>
        <v>1</v>
      </c>
      <c r="W177" s="2">
        <f t="shared" si="78"/>
        <v>1</v>
      </c>
      <c r="X177" s="2">
        <f t="shared" si="78"/>
        <v>1</v>
      </c>
      <c r="Y177" s="2">
        <f t="shared" si="78"/>
        <v>1</v>
      </c>
      <c r="Z177" s="2">
        <f t="shared" si="78"/>
        <v>1</v>
      </c>
      <c r="AA177" s="2">
        <f t="shared" si="78"/>
        <v>1</v>
      </c>
      <c r="AB177" s="2">
        <f t="shared" si="78"/>
        <v>1</v>
      </c>
      <c r="AC177" s="2">
        <f t="shared" si="78"/>
        <v>1</v>
      </c>
      <c r="AD177" s="2">
        <f t="shared" si="78"/>
        <v>1</v>
      </c>
      <c r="AE177" s="2">
        <f t="shared" si="78"/>
        <v>1</v>
      </c>
      <c r="AF177" s="2">
        <f t="shared" si="78"/>
        <v>1</v>
      </c>
      <c r="AG177" s="2">
        <f t="shared" si="78"/>
        <v>1</v>
      </c>
      <c r="AH177" s="2">
        <f t="shared" si="78"/>
        <v>1</v>
      </c>
      <c r="AI177" s="2">
        <f t="shared" si="78"/>
        <v>1</v>
      </c>
      <c r="AJ177" s="2">
        <f t="shared" si="78"/>
        <v>1</v>
      </c>
      <c r="AK177" s="2">
        <f t="shared" si="78"/>
        <v>1</v>
      </c>
      <c r="AL177" s="2">
        <f t="shared" si="78"/>
        <v>1</v>
      </c>
      <c r="AM177" s="2">
        <f t="shared" si="78"/>
        <v>1</v>
      </c>
      <c r="AN177" s="2">
        <f t="shared" si="78"/>
        <v>1</v>
      </c>
      <c r="AO177" s="2">
        <f t="shared" si="78"/>
        <v>1</v>
      </c>
      <c r="AP177" s="2">
        <f t="shared" si="78"/>
        <v>1</v>
      </c>
      <c r="AQ177" s="2">
        <f t="shared" si="78"/>
        <v>1</v>
      </c>
      <c r="AR177" s="2">
        <f t="shared" si="78"/>
        <v>1</v>
      </c>
      <c r="AS177" s="2">
        <f t="shared" si="78"/>
        <v>1</v>
      </c>
      <c r="AT177" s="2">
        <f t="shared" si="78"/>
        <v>1</v>
      </c>
      <c r="AU177" s="2">
        <f t="shared" si="78"/>
        <v>1</v>
      </c>
      <c r="AV177" s="2">
        <f t="shared" si="78"/>
        <v>1</v>
      </c>
      <c r="AW177" s="2">
        <f t="shared" si="78"/>
        <v>1</v>
      </c>
      <c r="AX177" s="2">
        <f t="shared" si="78"/>
        <v>1</v>
      </c>
      <c r="AY177" s="2">
        <f t="shared" si="78"/>
        <v>1</v>
      </c>
      <c r="AZ177" s="2">
        <f t="shared" si="78"/>
        <v>1</v>
      </c>
      <c r="BA177" s="2">
        <f t="shared" si="78"/>
        <v>1</v>
      </c>
      <c r="BB177" s="2">
        <f t="shared" si="78"/>
        <v>1</v>
      </c>
      <c r="BC177" s="2">
        <f t="shared" si="78"/>
        <v>1</v>
      </c>
      <c r="BD177" s="2">
        <f t="shared" si="78"/>
        <v>1</v>
      </c>
      <c r="BE177" s="2">
        <f t="shared" si="78"/>
        <v>1</v>
      </c>
      <c r="BF177" s="2">
        <f t="shared" si="78"/>
        <v>1</v>
      </c>
      <c r="BG177" s="2">
        <f t="shared" si="78"/>
        <v>1</v>
      </c>
      <c r="BH177" s="2">
        <f t="shared" si="78"/>
        <v>1</v>
      </c>
      <c r="BI177" s="2">
        <f t="shared" si="78"/>
        <v>1</v>
      </c>
      <c r="BJ177" s="2">
        <f t="shared" si="78"/>
        <v>1</v>
      </c>
      <c r="BK177" s="2">
        <f t="shared" si="78"/>
        <v>1</v>
      </c>
      <c r="BL177" s="2">
        <f t="shared" si="78"/>
        <v>1</v>
      </c>
      <c r="BM177" s="2">
        <f t="shared" si="78"/>
        <v>1</v>
      </c>
      <c r="BN177" s="2">
        <f t="shared" si="78"/>
        <v>1</v>
      </c>
      <c r="BO177" s="2">
        <f t="shared" si="78"/>
        <v>1</v>
      </c>
      <c r="BP177" s="2">
        <f t="shared" si="78"/>
        <v>1</v>
      </c>
      <c r="BQ177" s="2">
        <f t="shared" si="78"/>
        <v>1</v>
      </c>
    </row>
    <row r="178" spans="1:69" outlineLevel="1"/>
    <row r="179" spans="1:69" outlineLevel="1"/>
    <row r="180" spans="1:69" outlineLevel="1">
      <c r="B180" s="25" t="s">
        <v>299</v>
      </c>
    </row>
    <row r="181" spans="1:69" outlineLevel="2">
      <c r="A181" s="18"/>
      <c r="B181" s="18"/>
      <c r="C181" s="28"/>
      <c r="D181" s="27"/>
      <c r="E181" s="20" t="str">
        <f xml:space="preserve">  InpC!E$101</f>
        <v>Start date</v>
      </c>
      <c r="F181" s="20">
        <f xml:space="preserve">  InpC!F$101</f>
        <v>45047</v>
      </c>
      <c r="G181" s="20" t="str">
        <f xml:space="preserve">  InpC!G$101</f>
        <v>date</v>
      </c>
      <c r="M181" s="8"/>
    </row>
    <row r="182" spans="1:69" outlineLevel="2">
      <c r="E182" s="8" t="str">
        <f t="shared" ref="E182:BQ182" si="79" xml:space="preserve">  E$19</f>
        <v>Model period end</v>
      </c>
      <c r="F182" s="8">
        <f t="shared" si="79"/>
        <v>0</v>
      </c>
      <c r="G182" s="8" t="str">
        <f t="shared" si="79"/>
        <v>date</v>
      </c>
      <c r="H182" s="8">
        <f t="shared" si="79"/>
        <v>0</v>
      </c>
      <c r="I182" s="8">
        <f t="shared" si="79"/>
        <v>0</v>
      </c>
      <c r="J182" s="8">
        <f t="shared" si="79"/>
        <v>45077</v>
      </c>
      <c r="K182" s="8">
        <f t="shared" si="79"/>
        <v>45107</v>
      </c>
      <c r="L182" s="8">
        <f t="shared" si="79"/>
        <v>45138</v>
      </c>
      <c r="M182" s="8">
        <f t="shared" si="79"/>
        <v>45169</v>
      </c>
      <c r="N182" s="8">
        <f t="shared" si="79"/>
        <v>45199</v>
      </c>
      <c r="O182" s="8">
        <f t="shared" si="79"/>
        <v>45230</v>
      </c>
      <c r="P182" s="8">
        <f t="shared" si="79"/>
        <v>45260</v>
      </c>
      <c r="Q182" s="8">
        <f t="shared" si="79"/>
        <v>45291</v>
      </c>
      <c r="R182" s="8">
        <f t="shared" si="79"/>
        <v>45322</v>
      </c>
      <c r="S182" s="8">
        <f t="shared" si="79"/>
        <v>45351</v>
      </c>
      <c r="T182" s="8">
        <f t="shared" si="79"/>
        <v>45382</v>
      </c>
      <c r="U182" s="8">
        <f t="shared" si="79"/>
        <v>45412</v>
      </c>
      <c r="V182" s="8">
        <f t="shared" si="79"/>
        <v>45443</v>
      </c>
      <c r="W182" s="8">
        <f t="shared" si="79"/>
        <v>45473</v>
      </c>
      <c r="X182" s="8">
        <f t="shared" si="79"/>
        <v>45504</v>
      </c>
      <c r="Y182" s="8">
        <f t="shared" si="79"/>
        <v>45535</v>
      </c>
      <c r="Z182" s="8">
        <f t="shared" si="79"/>
        <v>45565</v>
      </c>
      <c r="AA182" s="8">
        <f t="shared" si="79"/>
        <v>45596</v>
      </c>
      <c r="AB182" s="8">
        <f t="shared" si="79"/>
        <v>45626</v>
      </c>
      <c r="AC182" s="8">
        <f t="shared" si="79"/>
        <v>45657</v>
      </c>
      <c r="AD182" s="8">
        <f t="shared" si="79"/>
        <v>45688</v>
      </c>
      <c r="AE182" s="8">
        <f t="shared" si="79"/>
        <v>45716</v>
      </c>
      <c r="AF182" s="8">
        <f t="shared" si="79"/>
        <v>45747</v>
      </c>
      <c r="AG182" s="8">
        <f t="shared" si="79"/>
        <v>45777</v>
      </c>
      <c r="AH182" s="8">
        <f t="shared" si="79"/>
        <v>45808</v>
      </c>
      <c r="AI182" s="8">
        <f t="shared" si="79"/>
        <v>45838</v>
      </c>
      <c r="AJ182" s="8">
        <f t="shared" si="79"/>
        <v>45869</v>
      </c>
      <c r="AK182" s="8">
        <f t="shared" si="79"/>
        <v>45900</v>
      </c>
      <c r="AL182" s="8">
        <f t="shared" si="79"/>
        <v>45930</v>
      </c>
      <c r="AM182" s="8">
        <f t="shared" si="79"/>
        <v>45961</v>
      </c>
      <c r="AN182" s="8">
        <f t="shared" si="79"/>
        <v>45991</v>
      </c>
      <c r="AO182" s="8">
        <f t="shared" si="79"/>
        <v>46022</v>
      </c>
      <c r="AP182" s="8">
        <f t="shared" si="79"/>
        <v>46053</v>
      </c>
      <c r="AQ182" s="8">
        <f t="shared" si="79"/>
        <v>46081</v>
      </c>
      <c r="AR182" s="8">
        <f t="shared" si="79"/>
        <v>46112</v>
      </c>
      <c r="AS182" s="8">
        <f t="shared" si="79"/>
        <v>46142</v>
      </c>
      <c r="AT182" s="8">
        <f t="shared" si="79"/>
        <v>46173</v>
      </c>
      <c r="AU182" s="8">
        <f t="shared" si="79"/>
        <v>46203</v>
      </c>
      <c r="AV182" s="8">
        <f t="shared" si="79"/>
        <v>46234</v>
      </c>
      <c r="AW182" s="8">
        <f t="shared" si="79"/>
        <v>46265</v>
      </c>
      <c r="AX182" s="8">
        <f t="shared" si="79"/>
        <v>46295</v>
      </c>
      <c r="AY182" s="8">
        <f t="shared" si="79"/>
        <v>46326</v>
      </c>
      <c r="AZ182" s="8">
        <f t="shared" si="79"/>
        <v>46356</v>
      </c>
      <c r="BA182" s="8">
        <f t="shared" si="79"/>
        <v>46387</v>
      </c>
      <c r="BB182" s="8">
        <f t="shared" si="79"/>
        <v>46418</v>
      </c>
      <c r="BC182" s="8">
        <f t="shared" si="79"/>
        <v>46446</v>
      </c>
      <c r="BD182" s="8">
        <f t="shared" si="79"/>
        <v>46477</v>
      </c>
      <c r="BE182" s="8">
        <f t="shared" si="79"/>
        <v>46507</v>
      </c>
      <c r="BF182" s="8">
        <f t="shared" si="79"/>
        <v>46538</v>
      </c>
      <c r="BG182" s="8">
        <f t="shared" si="79"/>
        <v>46568</v>
      </c>
      <c r="BH182" s="8">
        <f t="shared" si="79"/>
        <v>46599</v>
      </c>
      <c r="BI182" s="8">
        <f t="shared" si="79"/>
        <v>46630</v>
      </c>
      <c r="BJ182" s="8">
        <f t="shared" si="79"/>
        <v>46660</v>
      </c>
      <c r="BK182" s="8">
        <f t="shared" si="79"/>
        <v>46691</v>
      </c>
      <c r="BL182" s="8">
        <f t="shared" si="79"/>
        <v>46721</v>
      </c>
      <c r="BM182" s="8">
        <f t="shared" si="79"/>
        <v>46752</v>
      </c>
      <c r="BN182" s="8">
        <f t="shared" si="79"/>
        <v>46783</v>
      </c>
      <c r="BO182" s="8">
        <f t="shared" si="79"/>
        <v>46812</v>
      </c>
      <c r="BP182" s="8">
        <f t="shared" si="79"/>
        <v>46843</v>
      </c>
      <c r="BQ182" s="8">
        <f t="shared" si="79"/>
        <v>46873</v>
      </c>
    </row>
    <row r="183" spans="1:69" outlineLevel="2">
      <c r="E183" s="8" t="str">
        <f t="shared" ref="E183:BQ183" si="80" xml:space="preserve">  E$12</f>
        <v>Model period start</v>
      </c>
      <c r="F183" s="8">
        <f t="shared" si="80"/>
        <v>0</v>
      </c>
      <c r="G183" s="8" t="str">
        <f t="shared" si="80"/>
        <v>date</v>
      </c>
      <c r="H183" s="8">
        <f t="shared" si="80"/>
        <v>0</v>
      </c>
      <c r="I183" s="8">
        <f t="shared" si="80"/>
        <v>0</v>
      </c>
      <c r="J183" s="8">
        <f t="shared" si="80"/>
        <v>45047</v>
      </c>
      <c r="K183" s="8">
        <f t="shared" si="80"/>
        <v>45078</v>
      </c>
      <c r="L183" s="8">
        <f t="shared" si="80"/>
        <v>45108</v>
      </c>
      <c r="M183" s="8">
        <f t="shared" si="80"/>
        <v>45139</v>
      </c>
      <c r="N183" s="8">
        <f t="shared" si="80"/>
        <v>45170</v>
      </c>
      <c r="O183" s="8">
        <f t="shared" si="80"/>
        <v>45200</v>
      </c>
      <c r="P183" s="8">
        <f t="shared" si="80"/>
        <v>45231</v>
      </c>
      <c r="Q183" s="8">
        <f t="shared" si="80"/>
        <v>45261</v>
      </c>
      <c r="R183" s="8">
        <f t="shared" si="80"/>
        <v>45292</v>
      </c>
      <c r="S183" s="8">
        <f t="shared" si="80"/>
        <v>45323</v>
      </c>
      <c r="T183" s="8">
        <f t="shared" si="80"/>
        <v>45352</v>
      </c>
      <c r="U183" s="8">
        <f t="shared" si="80"/>
        <v>45383</v>
      </c>
      <c r="V183" s="8">
        <f t="shared" si="80"/>
        <v>45413</v>
      </c>
      <c r="W183" s="8">
        <f t="shared" si="80"/>
        <v>45444</v>
      </c>
      <c r="X183" s="8">
        <f t="shared" si="80"/>
        <v>45474</v>
      </c>
      <c r="Y183" s="8">
        <f t="shared" si="80"/>
        <v>45505</v>
      </c>
      <c r="Z183" s="8">
        <f t="shared" si="80"/>
        <v>45536</v>
      </c>
      <c r="AA183" s="8">
        <f t="shared" si="80"/>
        <v>45566</v>
      </c>
      <c r="AB183" s="8">
        <f t="shared" si="80"/>
        <v>45597</v>
      </c>
      <c r="AC183" s="8">
        <f t="shared" si="80"/>
        <v>45627</v>
      </c>
      <c r="AD183" s="8">
        <f t="shared" si="80"/>
        <v>45658</v>
      </c>
      <c r="AE183" s="8">
        <f t="shared" si="80"/>
        <v>45689</v>
      </c>
      <c r="AF183" s="8">
        <f t="shared" si="80"/>
        <v>45717</v>
      </c>
      <c r="AG183" s="8">
        <f t="shared" si="80"/>
        <v>45748</v>
      </c>
      <c r="AH183" s="8">
        <f t="shared" si="80"/>
        <v>45778</v>
      </c>
      <c r="AI183" s="8">
        <f t="shared" si="80"/>
        <v>45809</v>
      </c>
      <c r="AJ183" s="8">
        <f t="shared" si="80"/>
        <v>45839</v>
      </c>
      <c r="AK183" s="8">
        <f t="shared" si="80"/>
        <v>45870</v>
      </c>
      <c r="AL183" s="8">
        <f t="shared" si="80"/>
        <v>45901</v>
      </c>
      <c r="AM183" s="8">
        <f t="shared" si="80"/>
        <v>45931</v>
      </c>
      <c r="AN183" s="8">
        <f t="shared" si="80"/>
        <v>45962</v>
      </c>
      <c r="AO183" s="8">
        <f t="shared" si="80"/>
        <v>45992</v>
      </c>
      <c r="AP183" s="8">
        <f t="shared" si="80"/>
        <v>46023</v>
      </c>
      <c r="AQ183" s="8">
        <f t="shared" si="80"/>
        <v>46054</v>
      </c>
      <c r="AR183" s="8">
        <f t="shared" si="80"/>
        <v>46082</v>
      </c>
      <c r="AS183" s="8">
        <f t="shared" si="80"/>
        <v>46113</v>
      </c>
      <c r="AT183" s="8">
        <f t="shared" si="80"/>
        <v>46143</v>
      </c>
      <c r="AU183" s="8">
        <f t="shared" si="80"/>
        <v>46174</v>
      </c>
      <c r="AV183" s="8">
        <f t="shared" si="80"/>
        <v>46204</v>
      </c>
      <c r="AW183" s="8">
        <f t="shared" si="80"/>
        <v>46235</v>
      </c>
      <c r="AX183" s="8">
        <f t="shared" si="80"/>
        <v>46266</v>
      </c>
      <c r="AY183" s="8">
        <f t="shared" si="80"/>
        <v>46296</v>
      </c>
      <c r="AZ183" s="8">
        <f t="shared" si="80"/>
        <v>46327</v>
      </c>
      <c r="BA183" s="8">
        <f t="shared" si="80"/>
        <v>46357</v>
      </c>
      <c r="BB183" s="8">
        <f t="shared" si="80"/>
        <v>46388</v>
      </c>
      <c r="BC183" s="8">
        <f t="shared" si="80"/>
        <v>46419</v>
      </c>
      <c r="BD183" s="8">
        <f t="shared" si="80"/>
        <v>46447</v>
      </c>
      <c r="BE183" s="8">
        <f t="shared" si="80"/>
        <v>46478</v>
      </c>
      <c r="BF183" s="8">
        <f t="shared" si="80"/>
        <v>46508</v>
      </c>
      <c r="BG183" s="8">
        <f t="shared" si="80"/>
        <v>46539</v>
      </c>
      <c r="BH183" s="8">
        <f t="shared" si="80"/>
        <v>46569</v>
      </c>
      <c r="BI183" s="8">
        <f t="shared" si="80"/>
        <v>46600</v>
      </c>
      <c r="BJ183" s="8">
        <f t="shared" si="80"/>
        <v>46631</v>
      </c>
      <c r="BK183" s="8">
        <f t="shared" si="80"/>
        <v>46661</v>
      </c>
      <c r="BL183" s="8">
        <f t="shared" si="80"/>
        <v>46692</v>
      </c>
      <c r="BM183" s="8">
        <f t="shared" si="80"/>
        <v>46722</v>
      </c>
      <c r="BN183" s="8">
        <f t="shared" si="80"/>
        <v>46753</v>
      </c>
      <c r="BO183" s="8">
        <f t="shared" si="80"/>
        <v>46784</v>
      </c>
      <c r="BP183" s="8">
        <f t="shared" si="80"/>
        <v>46813</v>
      </c>
      <c r="BQ183" s="8">
        <f t="shared" si="80"/>
        <v>46844</v>
      </c>
    </row>
    <row r="184" spans="1:69" outlineLevel="2">
      <c r="E184" s="47" t="s">
        <v>299</v>
      </c>
      <c r="G184" s="47" t="s">
        <v>20</v>
      </c>
      <c r="H184" s="2">
        <f xml:space="preserve"> SUM( J184:BQ184 )</f>
        <v>1</v>
      </c>
      <c r="J184" s="2">
        <f t="shared" ref="J184:BQ184" si="81" xml:space="preserve">  IF( AND( J182 &gt;= $F181, J183 &lt;= $F181 ), 1, 0 )</f>
        <v>1</v>
      </c>
      <c r="K184" s="2">
        <f t="shared" si="81"/>
        <v>0</v>
      </c>
      <c r="L184" s="2">
        <f t="shared" si="81"/>
        <v>0</v>
      </c>
      <c r="M184" s="2">
        <f t="shared" si="81"/>
        <v>0</v>
      </c>
      <c r="N184" s="2">
        <f t="shared" si="81"/>
        <v>0</v>
      </c>
      <c r="O184" s="2">
        <f t="shared" si="81"/>
        <v>0</v>
      </c>
      <c r="P184" s="2">
        <f t="shared" si="81"/>
        <v>0</v>
      </c>
      <c r="Q184" s="2">
        <f t="shared" si="81"/>
        <v>0</v>
      </c>
      <c r="R184" s="2">
        <f t="shared" si="81"/>
        <v>0</v>
      </c>
      <c r="S184" s="2">
        <f t="shared" si="81"/>
        <v>0</v>
      </c>
      <c r="T184" s="2">
        <f t="shared" si="81"/>
        <v>0</v>
      </c>
      <c r="U184" s="2">
        <f t="shared" si="81"/>
        <v>0</v>
      </c>
      <c r="V184" s="2">
        <f t="shared" si="81"/>
        <v>0</v>
      </c>
      <c r="W184" s="2">
        <f t="shared" si="81"/>
        <v>0</v>
      </c>
      <c r="X184" s="2">
        <f t="shared" si="81"/>
        <v>0</v>
      </c>
      <c r="Y184" s="2">
        <f t="shared" si="81"/>
        <v>0</v>
      </c>
      <c r="Z184" s="2">
        <f t="shared" si="81"/>
        <v>0</v>
      </c>
      <c r="AA184" s="2">
        <f t="shared" si="81"/>
        <v>0</v>
      </c>
      <c r="AB184" s="2">
        <f t="shared" si="81"/>
        <v>0</v>
      </c>
      <c r="AC184" s="2">
        <f t="shared" si="81"/>
        <v>0</v>
      </c>
      <c r="AD184" s="2">
        <f t="shared" si="81"/>
        <v>0</v>
      </c>
      <c r="AE184" s="2">
        <f t="shared" si="81"/>
        <v>0</v>
      </c>
      <c r="AF184" s="2">
        <f t="shared" si="81"/>
        <v>0</v>
      </c>
      <c r="AG184" s="2">
        <f t="shared" si="81"/>
        <v>0</v>
      </c>
      <c r="AH184" s="2">
        <f t="shared" si="81"/>
        <v>0</v>
      </c>
      <c r="AI184" s="2">
        <f t="shared" si="81"/>
        <v>0</v>
      </c>
      <c r="AJ184" s="2">
        <f t="shared" si="81"/>
        <v>0</v>
      </c>
      <c r="AK184" s="2">
        <f t="shared" si="81"/>
        <v>0</v>
      </c>
      <c r="AL184" s="2">
        <f t="shared" si="81"/>
        <v>0</v>
      </c>
      <c r="AM184" s="2">
        <f t="shared" si="81"/>
        <v>0</v>
      </c>
      <c r="AN184" s="2">
        <f t="shared" si="81"/>
        <v>0</v>
      </c>
      <c r="AO184" s="2">
        <f t="shared" si="81"/>
        <v>0</v>
      </c>
      <c r="AP184" s="2">
        <f t="shared" si="81"/>
        <v>0</v>
      </c>
      <c r="AQ184" s="2">
        <f t="shared" si="81"/>
        <v>0</v>
      </c>
      <c r="AR184" s="2">
        <f t="shared" si="81"/>
        <v>0</v>
      </c>
      <c r="AS184" s="2">
        <f t="shared" si="81"/>
        <v>0</v>
      </c>
      <c r="AT184" s="2">
        <f t="shared" si="81"/>
        <v>0</v>
      </c>
      <c r="AU184" s="2">
        <f t="shared" si="81"/>
        <v>0</v>
      </c>
      <c r="AV184" s="2">
        <f t="shared" si="81"/>
        <v>0</v>
      </c>
      <c r="AW184" s="2">
        <f t="shared" si="81"/>
        <v>0</v>
      </c>
      <c r="AX184" s="2">
        <f t="shared" si="81"/>
        <v>0</v>
      </c>
      <c r="AY184" s="2">
        <f t="shared" si="81"/>
        <v>0</v>
      </c>
      <c r="AZ184" s="2">
        <f t="shared" si="81"/>
        <v>0</v>
      </c>
      <c r="BA184" s="2">
        <f t="shared" si="81"/>
        <v>0</v>
      </c>
      <c r="BB184" s="2">
        <f t="shared" si="81"/>
        <v>0</v>
      </c>
      <c r="BC184" s="2">
        <f t="shared" si="81"/>
        <v>0</v>
      </c>
      <c r="BD184" s="2">
        <f t="shared" si="81"/>
        <v>0</v>
      </c>
      <c r="BE184" s="2">
        <f t="shared" si="81"/>
        <v>0</v>
      </c>
      <c r="BF184" s="2">
        <f t="shared" si="81"/>
        <v>0</v>
      </c>
      <c r="BG184" s="2">
        <f t="shared" si="81"/>
        <v>0</v>
      </c>
      <c r="BH184" s="2">
        <f t="shared" si="81"/>
        <v>0</v>
      </c>
      <c r="BI184" s="2">
        <f t="shared" si="81"/>
        <v>0</v>
      </c>
      <c r="BJ184" s="2">
        <f t="shared" si="81"/>
        <v>0</v>
      </c>
      <c r="BK184" s="2">
        <f t="shared" si="81"/>
        <v>0</v>
      </c>
      <c r="BL184" s="2">
        <f t="shared" si="81"/>
        <v>0</v>
      </c>
      <c r="BM184" s="2">
        <f t="shared" si="81"/>
        <v>0</v>
      </c>
      <c r="BN184" s="2">
        <f t="shared" si="81"/>
        <v>0</v>
      </c>
      <c r="BO184" s="2">
        <f t="shared" si="81"/>
        <v>0</v>
      </c>
      <c r="BP184" s="2">
        <f t="shared" si="81"/>
        <v>0</v>
      </c>
      <c r="BQ184" s="2">
        <f t="shared" si="81"/>
        <v>0</v>
      </c>
    </row>
    <row r="185" spans="1:69" outlineLevel="1"/>
    <row r="186" spans="1:69" outlineLevel="1"/>
    <row r="187" spans="1:69" outlineLevel="1">
      <c r="B187" s="25" t="s">
        <v>283</v>
      </c>
    </row>
    <row r="188" spans="1:69" outlineLevel="2">
      <c r="E188" s="5" t="str">
        <f t="shared" ref="E188:BQ188" si="82" xml:space="preserve">  E$28</f>
        <v>Period number</v>
      </c>
      <c r="F188" s="5">
        <f t="shared" si="82"/>
        <v>0</v>
      </c>
      <c r="G188" s="5" t="str">
        <f t="shared" si="82"/>
        <v>Counter</v>
      </c>
      <c r="H188" s="5">
        <f t="shared" si="82"/>
        <v>0</v>
      </c>
      <c r="I188" s="5">
        <f t="shared" si="82"/>
        <v>0</v>
      </c>
      <c r="J188" s="5">
        <f t="shared" si="82"/>
        <v>1</v>
      </c>
      <c r="K188" s="5">
        <f t="shared" si="82"/>
        <v>2</v>
      </c>
      <c r="L188" s="5">
        <f t="shared" si="82"/>
        <v>3</v>
      </c>
      <c r="M188" s="5">
        <f t="shared" si="82"/>
        <v>4</v>
      </c>
      <c r="N188" s="5">
        <f t="shared" si="82"/>
        <v>5</v>
      </c>
      <c r="O188" s="5">
        <f t="shared" si="82"/>
        <v>6</v>
      </c>
      <c r="P188" s="5">
        <f t="shared" si="82"/>
        <v>7</v>
      </c>
      <c r="Q188" s="5">
        <f t="shared" si="82"/>
        <v>8</v>
      </c>
      <c r="R188" s="5">
        <f t="shared" si="82"/>
        <v>9</v>
      </c>
      <c r="S188" s="5">
        <f t="shared" si="82"/>
        <v>10</v>
      </c>
      <c r="T188" s="5">
        <f t="shared" si="82"/>
        <v>11</v>
      </c>
      <c r="U188" s="5">
        <f t="shared" si="82"/>
        <v>12</v>
      </c>
      <c r="V188" s="5">
        <f t="shared" si="82"/>
        <v>13</v>
      </c>
      <c r="W188" s="5">
        <f t="shared" si="82"/>
        <v>14</v>
      </c>
      <c r="X188" s="5">
        <f t="shared" si="82"/>
        <v>15</v>
      </c>
      <c r="Y188" s="5">
        <f t="shared" si="82"/>
        <v>16</v>
      </c>
      <c r="Z188" s="5">
        <f t="shared" si="82"/>
        <v>17</v>
      </c>
      <c r="AA188" s="5">
        <f t="shared" si="82"/>
        <v>18</v>
      </c>
      <c r="AB188" s="5">
        <f t="shared" si="82"/>
        <v>19</v>
      </c>
      <c r="AC188" s="5">
        <f t="shared" si="82"/>
        <v>20</v>
      </c>
      <c r="AD188" s="5">
        <f t="shared" si="82"/>
        <v>21</v>
      </c>
      <c r="AE188" s="5">
        <f t="shared" si="82"/>
        <v>22</v>
      </c>
      <c r="AF188" s="5">
        <f t="shared" si="82"/>
        <v>23</v>
      </c>
      <c r="AG188" s="5">
        <f t="shared" si="82"/>
        <v>24</v>
      </c>
      <c r="AH188" s="5">
        <f t="shared" si="82"/>
        <v>25</v>
      </c>
      <c r="AI188" s="5">
        <f t="shared" si="82"/>
        <v>26</v>
      </c>
      <c r="AJ188" s="5">
        <f t="shared" si="82"/>
        <v>27</v>
      </c>
      <c r="AK188" s="5">
        <f t="shared" si="82"/>
        <v>28</v>
      </c>
      <c r="AL188" s="5">
        <f t="shared" si="82"/>
        <v>29</v>
      </c>
      <c r="AM188" s="5">
        <f t="shared" si="82"/>
        <v>30</v>
      </c>
      <c r="AN188" s="5">
        <f t="shared" si="82"/>
        <v>31</v>
      </c>
      <c r="AO188" s="5">
        <f t="shared" si="82"/>
        <v>32</v>
      </c>
      <c r="AP188" s="5">
        <f t="shared" si="82"/>
        <v>33</v>
      </c>
      <c r="AQ188" s="5">
        <f t="shared" si="82"/>
        <v>34</v>
      </c>
      <c r="AR188" s="5">
        <f t="shared" si="82"/>
        <v>35</v>
      </c>
      <c r="AS188" s="5">
        <f t="shared" si="82"/>
        <v>36</v>
      </c>
      <c r="AT188" s="5">
        <f t="shared" si="82"/>
        <v>37</v>
      </c>
      <c r="AU188" s="5">
        <f t="shared" si="82"/>
        <v>38</v>
      </c>
      <c r="AV188" s="5">
        <f t="shared" si="82"/>
        <v>39</v>
      </c>
      <c r="AW188" s="5">
        <f t="shared" si="82"/>
        <v>40</v>
      </c>
      <c r="AX188" s="5">
        <f t="shared" si="82"/>
        <v>41</v>
      </c>
      <c r="AY188" s="5">
        <f t="shared" si="82"/>
        <v>42</v>
      </c>
      <c r="AZ188" s="5">
        <f t="shared" si="82"/>
        <v>43</v>
      </c>
      <c r="BA188" s="5">
        <f t="shared" si="82"/>
        <v>44</v>
      </c>
      <c r="BB188" s="5">
        <f t="shared" si="82"/>
        <v>45</v>
      </c>
      <c r="BC188" s="5">
        <f t="shared" si="82"/>
        <v>46</v>
      </c>
      <c r="BD188" s="5">
        <f t="shared" si="82"/>
        <v>47</v>
      </c>
      <c r="BE188" s="5">
        <f t="shared" si="82"/>
        <v>48</v>
      </c>
      <c r="BF188" s="5">
        <f t="shared" si="82"/>
        <v>49</v>
      </c>
      <c r="BG188" s="5">
        <f t="shared" si="82"/>
        <v>50</v>
      </c>
      <c r="BH188" s="5">
        <f t="shared" si="82"/>
        <v>51</v>
      </c>
      <c r="BI188" s="5">
        <f t="shared" si="82"/>
        <v>52</v>
      </c>
      <c r="BJ188" s="5">
        <f t="shared" si="82"/>
        <v>53</v>
      </c>
      <c r="BK188" s="5">
        <f t="shared" si="82"/>
        <v>54</v>
      </c>
      <c r="BL188" s="5">
        <f t="shared" si="82"/>
        <v>55</v>
      </c>
      <c r="BM188" s="5">
        <f t="shared" si="82"/>
        <v>56</v>
      </c>
      <c r="BN188" s="5">
        <f t="shared" si="82"/>
        <v>57</v>
      </c>
      <c r="BO188" s="5">
        <f t="shared" si="82"/>
        <v>58</v>
      </c>
      <c r="BP188" s="5">
        <f t="shared" si="82"/>
        <v>59</v>
      </c>
      <c r="BQ188" s="5">
        <f t="shared" si="82"/>
        <v>60</v>
      </c>
    </row>
    <row r="189" spans="1:69" outlineLevel="2">
      <c r="E189" s="2" t="str">
        <f t="shared" ref="E189:BQ189" si="83" xml:space="preserve">  E$184</f>
        <v>First Fixed Operating Cost Growth Rate escalation flag</v>
      </c>
      <c r="F189" s="2">
        <f t="shared" si="83"/>
        <v>0</v>
      </c>
      <c r="G189" s="2" t="str">
        <f t="shared" si="83"/>
        <v>flag</v>
      </c>
      <c r="H189" s="2">
        <f t="shared" si="83"/>
        <v>1</v>
      </c>
      <c r="I189" s="2">
        <f t="shared" si="83"/>
        <v>0</v>
      </c>
      <c r="J189" s="2">
        <f t="shared" si="83"/>
        <v>1</v>
      </c>
      <c r="K189" s="2">
        <f t="shared" si="83"/>
        <v>0</v>
      </c>
      <c r="L189" s="2">
        <f t="shared" si="83"/>
        <v>0</v>
      </c>
      <c r="M189" s="2">
        <f t="shared" si="83"/>
        <v>0</v>
      </c>
      <c r="N189" s="2">
        <f t="shared" si="83"/>
        <v>0</v>
      </c>
      <c r="O189" s="2">
        <f t="shared" si="83"/>
        <v>0</v>
      </c>
      <c r="P189" s="2">
        <f t="shared" si="83"/>
        <v>0</v>
      </c>
      <c r="Q189" s="2">
        <f t="shared" si="83"/>
        <v>0</v>
      </c>
      <c r="R189" s="2">
        <f t="shared" si="83"/>
        <v>0</v>
      </c>
      <c r="S189" s="2">
        <f t="shared" si="83"/>
        <v>0</v>
      </c>
      <c r="T189" s="2">
        <f t="shared" si="83"/>
        <v>0</v>
      </c>
      <c r="U189" s="2">
        <f t="shared" si="83"/>
        <v>0</v>
      </c>
      <c r="V189" s="2">
        <f t="shared" si="83"/>
        <v>0</v>
      </c>
      <c r="W189" s="2">
        <f t="shared" si="83"/>
        <v>0</v>
      </c>
      <c r="X189" s="2">
        <f t="shared" si="83"/>
        <v>0</v>
      </c>
      <c r="Y189" s="2">
        <f t="shared" si="83"/>
        <v>0</v>
      </c>
      <c r="Z189" s="2">
        <f t="shared" si="83"/>
        <v>0</v>
      </c>
      <c r="AA189" s="2">
        <f t="shared" si="83"/>
        <v>0</v>
      </c>
      <c r="AB189" s="2">
        <f t="shared" si="83"/>
        <v>0</v>
      </c>
      <c r="AC189" s="2">
        <f t="shared" si="83"/>
        <v>0</v>
      </c>
      <c r="AD189" s="2">
        <f t="shared" si="83"/>
        <v>0</v>
      </c>
      <c r="AE189" s="2">
        <f t="shared" si="83"/>
        <v>0</v>
      </c>
      <c r="AF189" s="2">
        <f t="shared" si="83"/>
        <v>0</v>
      </c>
      <c r="AG189" s="2">
        <f t="shared" si="83"/>
        <v>0</v>
      </c>
      <c r="AH189" s="2">
        <f t="shared" si="83"/>
        <v>0</v>
      </c>
      <c r="AI189" s="2">
        <f t="shared" si="83"/>
        <v>0</v>
      </c>
      <c r="AJ189" s="2">
        <f t="shared" si="83"/>
        <v>0</v>
      </c>
      <c r="AK189" s="2">
        <f t="shared" si="83"/>
        <v>0</v>
      </c>
      <c r="AL189" s="2">
        <f t="shared" si="83"/>
        <v>0</v>
      </c>
      <c r="AM189" s="2">
        <f t="shared" si="83"/>
        <v>0</v>
      </c>
      <c r="AN189" s="2">
        <f t="shared" si="83"/>
        <v>0</v>
      </c>
      <c r="AO189" s="2">
        <f t="shared" si="83"/>
        <v>0</v>
      </c>
      <c r="AP189" s="2">
        <f t="shared" si="83"/>
        <v>0</v>
      </c>
      <c r="AQ189" s="2">
        <f t="shared" si="83"/>
        <v>0</v>
      </c>
      <c r="AR189" s="2">
        <f t="shared" si="83"/>
        <v>0</v>
      </c>
      <c r="AS189" s="2">
        <f t="shared" si="83"/>
        <v>0</v>
      </c>
      <c r="AT189" s="2">
        <f t="shared" si="83"/>
        <v>0</v>
      </c>
      <c r="AU189" s="2">
        <f t="shared" si="83"/>
        <v>0</v>
      </c>
      <c r="AV189" s="2">
        <f t="shared" si="83"/>
        <v>0</v>
      </c>
      <c r="AW189" s="2">
        <f t="shared" si="83"/>
        <v>0</v>
      </c>
      <c r="AX189" s="2">
        <f t="shared" si="83"/>
        <v>0</v>
      </c>
      <c r="AY189" s="2">
        <f t="shared" si="83"/>
        <v>0</v>
      </c>
      <c r="AZ189" s="2">
        <f t="shared" si="83"/>
        <v>0</v>
      </c>
      <c r="BA189" s="2">
        <f t="shared" si="83"/>
        <v>0</v>
      </c>
      <c r="BB189" s="2">
        <f t="shared" si="83"/>
        <v>0</v>
      </c>
      <c r="BC189" s="2">
        <f t="shared" si="83"/>
        <v>0</v>
      </c>
      <c r="BD189" s="2">
        <f t="shared" si="83"/>
        <v>0</v>
      </c>
      <c r="BE189" s="2">
        <f t="shared" si="83"/>
        <v>0</v>
      </c>
      <c r="BF189" s="2">
        <f t="shared" si="83"/>
        <v>0</v>
      </c>
      <c r="BG189" s="2">
        <f t="shared" si="83"/>
        <v>0</v>
      </c>
      <c r="BH189" s="2">
        <f t="shared" si="83"/>
        <v>0</v>
      </c>
      <c r="BI189" s="2">
        <f t="shared" si="83"/>
        <v>0</v>
      </c>
      <c r="BJ189" s="2">
        <f t="shared" si="83"/>
        <v>0</v>
      </c>
      <c r="BK189" s="2">
        <f t="shared" si="83"/>
        <v>0</v>
      </c>
      <c r="BL189" s="2">
        <f t="shared" si="83"/>
        <v>0</v>
      </c>
      <c r="BM189" s="2">
        <f t="shared" si="83"/>
        <v>0</v>
      </c>
      <c r="BN189" s="2">
        <f t="shared" si="83"/>
        <v>0</v>
      </c>
      <c r="BO189" s="2">
        <f t="shared" si="83"/>
        <v>0</v>
      </c>
      <c r="BP189" s="2">
        <f t="shared" si="83"/>
        <v>0</v>
      </c>
      <c r="BQ189" s="2">
        <f t="shared" si="83"/>
        <v>0</v>
      </c>
    </row>
    <row r="190" spans="1:69" outlineLevel="2">
      <c r="E190" s="47" t="s">
        <v>283</v>
      </c>
      <c r="H190" s="2">
        <f xml:space="preserve"> SUM( J190:BQ190 )</f>
        <v>1</v>
      </c>
      <c r="J190" s="2">
        <f t="shared" ref="J190:BQ190" si="84" xml:space="preserve">  J188 * J189</f>
        <v>1</v>
      </c>
      <c r="K190" s="2">
        <f t="shared" si="84"/>
        <v>0</v>
      </c>
      <c r="L190" s="2">
        <f t="shared" si="84"/>
        <v>0</v>
      </c>
      <c r="M190" s="2">
        <f t="shared" si="84"/>
        <v>0</v>
      </c>
      <c r="N190" s="2">
        <f t="shared" si="84"/>
        <v>0</v>
      </c>
      <c r="O190" s="2">
        <f t="shared" si="84"/>
        <v>0</v>
      </c>
      <c r="P190" s="2">
        <f t="shared" si="84"/>
        <v>0</v>
      </c>
      <c r="Q190" s="2">
        <f t="shared" si="84"/>
        <v>0</v>
      </c>
      <c r="R190" s="2">
        <f t="shared" si="84"/>
        <v>0</v>
      </c>
      <c r="S190" s="2">
        <f t="shared" si="84"/>
        <v>0</v>
      </c>
      <c r="T190" s="2">
        <f t="shared" si="84"/>
        <v>0</v>
      </c>
      <c r="U190" s="2">
        <f t="shared" si="84"/>
        <v>0</v>
      </c>
      <c r="V190" s="2">
        <f t="shared" si="84"/>
        <v>0</v>
      </c>
      <c r="W190" s="2">
        <f t="shared" si="84"/>
        <v>0</v>
      </c>
      <c r="X190" s="2">
        <f t="shared" si="84"/>
        <v>0</v>
      </c>
      <c r="Y190" s="2">
        <f t="shared" si="84"/>
        <v>0</v>
      </c>
      <c r="Z190" s="2">
        <f t="shared" si="84"/>
        <v>0</v>
      </c>
      <c r="AA190" s="2">
        <f t="shared" si="84"/>
        <v>0</v>
      </c>
      <c r="AB190" s="2">
        <f t="shared" si="84"/>
        <v>0</v>
      </c>
      <c r="AC190" s="2">
        <f t="shared" si="84"/>
        <v>0</v>
      </c>
      <c r="AD190" s="2">
        <f t="shared" si="84"/>
        <v>0</v>
      </c>
      <c r="AE190" s="2">
        <f t="shared" si="84"/>
        <v>0</v>
      </c>
      <c r="AF190" s="2">
        <f t="shared" si="84"/>
        <v>0</v>
      </c>
      <c r="AG190" s="2">
        <f t="shared" si="84"/>
        <v>0</v>
      </c>
      <c r="AH190" s="2">
        <f t="shared" si="84"/>
        <v>0</v>
      </c>
      <c r="AI190" s="2">
        <f t="shared" si="84"/>
        <v>0</v>
      </c>
      <c r="AJ190" s="2">
        <f t="shared" si="84"/>
        <v>0</v>
      </c>
      <c r="AK190" s="2">
        <f t="shared" si="84"/>
        <v>0</v>
      </c>
      <c r="AL190" s="2">
        <f t="shared" si="84"/>
        <v>0</v>
      </c>
      <c r="AM190" s="2">
        <f t="shared" si="84"/>
        <v>0</v>
      </c>
      <c r="AN190" s="2">
        <f t="shared" si="84"/>
        <v>0</v>
      </c>
      <c r="AO190" s="2">
        <f t="shared" si="84"/>
        <v>0</v>
      </c>
      <c r="AP190" s="2">
        <f t="shared" si="84"/>
        <v>0</v>
      </c>
      <c r="AQ190" s="2">
        <f t="shared" si="84"/>
        <v>0</v>
      </c>
      <c r="AR190" s="2">
        <f t="shared" si="84"/>
        <v>0</v>
      </c>
      <c r="AS190" s="2">
        <f t="shared" si="84"/>
        <v>0</v>
      </c>
      <c r="AT190" s="2">
        <f t="shared" si="84"/>
        <v>0</v>
      </c>
      <c r="AU190" s="2">
        <f t="shared" si="84"/>
        <v>0</v>
      </c>
      <c r="AV190" s="2">
        <f t="shared" si="84"/>
        <v>0</v>
      </c>
      <c r="AW190" s="2">
        <f t="shared" si="84"/>
        <v>0</v>
      </c>
      <c r="AX190" s="2">
        <f t="shared" si="84"/>
        <v>0</v>
      </c>
      <c r="AY190" s="2">
        <f t="shared" si="84"/>
        <v>0</v>
      </c>
      <c r="AZ190" s="2">
        <f t="shared" si="84"/>
        <v>0</v>
      </c>
      <c r="BA190" s="2">
        <f t="shared" si="84"/>
        <v>0</v>
      </c>
      <c r="BB190" s="2">
        <f t="shared" si="84"/>
        <v>0</v>
      </c>
      <c r="BC190" s="2">
        <f t="shared" si="84"/>
        <v>0</v>
      </c>
      <c r="BD190" s="2">
        <f t="shared" si="84"/>
        <v>0</v>
      </c>
      <c r="BE190" s="2">
        <f t="shared" si="84"/>
        <v>0</v>
      </c>
      <c r="BF190" s="2">
        <f t="shared" si="84"/>
        <v>0</v>
      </c>
      <c r="BG190" s="2">
        <f t="shared" si="84"/>
        <v>0</v>
      </c>
      <c r="BH190" s="2">
        <f t="shared" si="84"/>
        <v>0</v>
      </c>
      <c r="BI190" s="2">
        <f t="shared" si="84"/>
        <v>0</v>
      </c>
      <c r="BJ190" s="2">
        <f t="shared" si="84"/>
        <v>0</v>
      </c>
      <c r="BK190" s="2">
        <f t="shared" si="84"/>
        <v>0</v>
      </c>
      <c r="BL190" s="2">
        <f t="shared" si="84"/>
        <v>0</v>
      </c>
      <c r="BM190" s="2">
        <f t="shared" si="84"/>
        <v>0</v>
      </c>
      <c r="BN190" s="2">
        <f t="shared" si="84"/>
        <v>0</v>
      </c>
      <c r="BO190" s="2">
        <f t="shared" si="84"/>
        <v>0</v>
      </c>
      <c r="BP190" s="2">
        <f t="shared" si="84"/>
        <v>0</v>
      </c>
      <c r="BQ190" s="2">
        <f t="shared" si="84"/>
        <v>0</v>
      </c>
    </row>
    <row r="191" spans="1:69" outlineLevel="1"/>
    <row r="192" spans="1:69" outlineLevel="1"/>
    <row r="193" spans="1:69" outlineLevel="1">
      <c r="B193" s="25" t="s">
        <v>196</v>
      </c>
    </row>
    <row r="194" spans="1:69" outlineLevel="2">
      <c r="E194" s="2" t="str">
        <f t="shared" ref="E194:BQ194" si="85" xml:space="preserve">  E$190</f>
        <v>First Fixed Operating Cost Growth Rate escalation period</v>
      </c>
      <c r="F194" s="2">
        <f t="shared" si="85"/>
        <v>0</v>
      </c>
      <c r="G194" s="2">
        <f t="shared" si="85"/>
        <v>0</v>
      </c>
      <c r="H194" s="2">
        <f t="shared" si="85"/>
        <v>1</v>
      </c>
      <c r="I194" s="2">
        <f t="shared" si="85"/>
        <v>0</v>
      </c>
      <c r="J194" s="2">
        <f t="shared" si="85"/>
        <v>1</v>
      </c>
      <c r="K194" s="2">
        <f t="shared" si="85"/>
        <v>0</v>
      </c>
      <c r="L194" s="2">
        <f t="shared" si="85"/>
        <v>0</v>
      </c>
      <c r="M194" s="2">
        <f t="shared" si="85"/>
        <v>0</v>
      </c>
      <c r="N194" s="2">
        <f t="shared" si="85"/>
        <v>0</v>
      </c>
      <c r="O194" s="2">
        <f t="shared" si="85"/>
        <v>0</v>
      </c>
      <c r="P194" s="2">
        <f t="shared" si="85"/>
        <v>0</v>
      </c>
      <c r="Q194" s="2">
        <f t="shared" si="85"/>
        <v>0</v>
      </c>
      <c r="R194" s="2">
        <f t="shared" si="85"/>
        <v>0</v>
      </c>
      <c r="S194" s="2">
        <f t="shared" si="85"/>
        <v>0</v>
      </c>
      <c r="T194" s="2">
        <f t="shared" si="85"/>
        <v>0</v>
      </c>
      <c r="U194" s="2">
        <f t="shared" si="85"/>
        <v>0</v>
      </c>
      <c r="V194" s="2">
        <f t="shared" si="85"/>
        <v>0</v>
      </c>
      <c r="W194" s="2">
        <f t="shared" si="85"/>
        <v>0</v>
      </c>
      <c r="X194" s="2">
        <f t="shared" si="85"/>
        <v>0</v>
      </c>
      <c r="Y194" s="2">
        <f t="shared" si="85"/>
        <v>0</v>
      </c>
      <c r="Z194" s="2">
        <f t="shared" si="85"/>
        <v>0</v>
      </c>
      <c r="AA194" s="2">
        <f t="shared" si="85"/>
        <v>0</v>
      </c>
      <c r="AB194" s="2">
        <f t="shared" si="85"/>
        <v>0</v>
      </c>
      <c r="AC194" s="2">
        <f t="shared" si="85"/>
        <v>0</v>
      </c>
      <c r="AD194" s="2">
        <f t="shared" si="85"/>
        <v>0</v>
      </c>
      <c r="AE194" s="2">
        <f t="shared" si="85"/>
        <v>0</v>
      </c>
      <c r="AF194" s="2">
        <f t="shared" si="85"/>
        <v>0</v>
      </c>
      <c r="AG194" s="2">
        <f t="shared" si="85"/>
        <v>0</v>
      </c>
      <c r="AH194" s="2">
        <f t="shared" si="85"/>
        <v>0</v>
      </c>
      <c r="AI194" s="2">
        <f t="shared" si="85"/>
        <v>0</v>
      </c>
      <c r="AJ194" s="2">
        <f t="shared" si="85"/>
        <v>0</v>
      </c>
      <c r="AK194" s="2">
        <f t="shared" si="85"/>
        <v>0</v>
      </c>
      <c r="AL194" s="2">
        <f t="shared" si="85"/>
        <v>0</v>
      </c>
      <c r="AM194" s="2">
        <f t="shared" si="85"/>
        <v>0</v>
      </c>
      <c r="AN194" s="2">
        <f t="shared" si="85"/>
        <v>0</v>
      </c>
      <c r="AO194" s="2">
        <f t="shared" si="85"/>
        <v>0</v>
      </c>
      <c r="AP194" s="2">
        <f t="shared" si="85"/>
        <v>0</v>
      </c>
      <c r="AQ194" s="2">
        <f t="shared" si="85"/>
        <v>0</v>
      </c>
      <c r="AR194" s="2">
        <f t="shared" si="85"/>
        <v>0</v>
      </c>
      <c r="AS194" s="2">
        <f t="shared" si="85"/>
        <v>0</v>
      </c>
      <c r="AT194" s="2">
        <f t="shared" si="85"/>
        <v>0</v>
      </c>
      <c r="AU194" s="2">
        <f t="shared" si="85"/>
        <v>0</v>
      </c>
      <c r="AV194" s="2">
        <f t="shared" si="85"/>
        <v>0</v>
      </c>
      <c r="AW194" s="2">
        <f t="shared" si="85"/>
        <v>0</v>
      </c>
      <c r="AX194" s="2">
        <f t="shared" si="85"/>
        <v>0</v>
      </c>
      <c r="AY194" s="2">
        <f t="shared" si="85"/>
        <v>0</v>
      </c>
      <c r="AZ194" s="2">
        <f t="shared" si="85"/>
        <v>0</v>
      </c>
      <c r="BA194" s="2">
        <f t="shared" si="85"/>
        <v>0</v>
      </c>
      <c r="BB194" s="2">
        <f t="shared" si="85"/>
        <v>0</v>
      </c>
      <c r="BC194" s="2">
        <f t="shared" si="85"/>
        <v>0</v>
      </c>
      <c r="BD194" s="2">
        <f t="shared" si="85"/>
        <v>0</v>
      </c>
      <c r="BE194" s="2">
        <f t="shared" si="85"/>
        <v>0</v>
      </c>
      <c r="BF194" s="2">
        <f t="shared" si="85"/>
        <v>0</v>
      </c>
      <c r="BG194" s="2">
        <f t="shared" si="85"/>
        <v>0</v>
      </c>
      <c r="BH194" s="2">
        <f t="shared" si="85"/>
        <v>0</v>
      </c>
      <c r="BI194" s="2">
        <f t="shared" si="85"/>
        <v>0</v>
      </c>
      <c r="BJ194" s="2">
        <f t="shared" si="85"/>
        <v>0</v>
      </c>
      <c r="BK194" s="2">
        <f t="shared" si="85"/>
        <v>0</v>
      </c>
      <c r="BL194" s="2">
        <f t="shared" si="85"/>
        <v>0</v>
      </c>
      <c r="BM194" s="2">
        <f t="shared" si="85"/>
        <v>0</v>
      </c>
      <c r="BN194" s="2">
        <f t="shared" si="85"/>
        <v>0</v>
      </c>
      <c r="BO194" s="2">
        <f t="shared" si="85"/>
        <v>0</v>
      </c>
      <c r="BP194" s="2">
        <f t="shared" si="85"/>
        <v>0</v>
      </c>
      <c r="BQ194" s="2">
        <f t="shared" si="85"/>
        <v>0</v>
      </c>
    </row>
    <row r="195" spans="1:69" outlineLevel="2">
      <c r="E195" s="47" t="s">
        <v>196</v>
      </c>
      <c r="F195" s="2">
        <f xml:space="preserve">  SUM( $J194:$BQ194 )</f>
        <v>1</v>
      </c>
      <c r="M195" s="2"/>
    </row>
    <row r="196" spans="1:69" outlineLevel="1"/>
    <row r="197" spans="1:69" outlineLevel="1"/>
    <row r="198" spans="1:69" outlineLevel="1">
      <c r="B198" s="25" t="s">
        <v>129</v>
      </c>
    </row>
    <row r="199" spans="1:69" outlineLevel="2">
      <c r="E199" s="2" t="str">
        <f t="shared" ref="E199:G199" si="86" xml:space="preserve">  E$195</f>
        <v>Period of first Fixed Operating Cost Growth Rate escalation</v>
      </c>
      <c r="F199" s="2">
        <f t="shared" si="86"/>
        <v>1</v>
      </c>
      <c r="G199" s="2">
        <f t="shared" si="86"/>
        <v>0</v>
      </c>
      <c r="M199" s="2"/>
    </row>
    <row r="200" spans="1:69" outlineLevel="2">
      <c r="A200" s="18"/>
      <c r="B200" s="18"/>
      <c r="C200" s="28"/>
      <c r="D200" s="27"/>
      <c r="E200" s="4" t="str">
        <f xml:space="preserve">  InpC!E$27</f>
        <v>Fixed Operating Cost Growth Rate escalation frequency</v>
      </c>
      <c r="F200" s="4">
        <f xml:space="preserve">  InpC!F$27</f>
        <v>3</v>
      </c>
      <c r="G200" s="4" t="str">
        <f xml:space="preserve">  InpC!G$27</f>
        <v>Months</v>
      </c>
      <c r="M200" s="2"/>
    </row>
    <row r="201" spans="1:69" outlineLevel="2">
      <c r="A201" s="18"/>
      <c r="B201" s="18"/>
      <c r="C201" s="28"/>
      <c r="D201" s="27"/>
      <c r="E201" s="4" t="str">
        <f xml:space="preserve">  InpC!E$99</f>
        <v>Months per period (Primary)</v>
      </c>
      <c r="F201" s="4">
        <f xml:space="preserve">  InpC!F$99</f>
        <v>1</v>
      </c>
      <c r="G201" s="4" t="str">
        <f xml:space="preserve">  InpC!G$99</f>
        <v>Months</v>
      </c>
      <c r="M201" s="2"/>
    </row>
    <row r="202" spans="1:69" outlineLevel="2">
      <c r="E202" s="5" t="str">
        <f t="shared" ref="E202:BQ202" si="87" xml:space="preserve">  E$28</f>
        <v>Period number</v>
      </c>
      <c r="F202" s="5">
        <f t="shared" si="87"/>
        <v>0</v>
      </c>
      <c r="G202" s="5" t="str">
        <f t="shared" si="87"/>
        <v>Counter</v>
      </c>
      <c r="H202" s="5">
        <f t="shared" si="87"/>
        <v>0</v>
      </c>
      <c r="I202" s="5">
        <f t="shared" si="87"/>
        <v>0</v>
      </c>
      <c r="J202" s="5">
        <f t="shared" si="87"/>
        <v>1</v>
      </c>
      <c r="K202" s="5">
        <f t="shared" si="87"/>
        <v>2</v>
      </c>
      <c r="L202" s="5">
        <f t="shared" si="87"/>
        <v>3</v>
      </c>
      <c r="M202" s="5">
        <f t="shared" si="87"/>
        <v>4</v>
      </c>
      <c r="N202" s="5">
        <f t="shared" si="87"/>
        <v>5</v>
      </c>
      <c r="O202" s="5">
        <f t="shared" si="87"/>
        <v>6</v>
      </c>
      <c r="P202" s="5">
        <f t="shared" si="87"/>
        <v>7</v>
      </c>
      <c r="Q202" s="5">
        <f t="shared" si="87"/>
        <v>8</v>
      </c>
      <c r="R202" s="5">
        <f t="shared" si="87"/>
        <v>9</v>
      </c>
      <c r="S202" s="5">
        <f t="shared" si="87"/>
        <v>10</v>
      </c>
      <c r="T202" s="5">
        <f t="shared" si="87"/>
        <v>11</v>
      </c>
      <c r="U202" s="5">
        <f t="shared" si="87"/>
        <v>12</v>
      </c>
      <c r="V202" s="5">
        <f t="shared" si="87"/>
        <v>13</v>
      </c>
      <c r="W202" s="5">
        <f t="shared" si="87"/>
        <v>14</v>
      </c>
      <c r="X202" s="5">
        <f t="shared" si="87"/>
        <v>15</v>
      </c>
      <c r="Y202" s="5">
        <f t="shared" si="87"/>
        <v>16</v>
      </c>
      <c r="Z202" s="5">
        <f t="shared" si="87"/>
        <v>17</v>
      </c>
      <c r="AA202" s="5">
        <f t="shared" si="87"/>
        <v>18</v>
      </c>
      <c r="AB202" s="5">
        <f t="shared" si="87"/>
        <v>19</v>
      </c>
      <c r="AC202" s="5">
        <f t="shared" si="87"/>
        <v>20</v>
      </c>
      <c r="AD202" s="5">
        <f t="shared" si="87"/>
        <v>21</v>
      </c>
      <c r="AE202" s="5">
        <f t="shared" si="87"/>
        <v>22</v>
      </c>
      <c r="AF202" s="5">
        <f t="shared" si="87"/>
        <v>23</v>
      </c>
      <c r="AG202" s="5">
        <f t="shared" si="87"/>
        <v>24</v>
      </c>
      <c r="AH202" s="5">
        <f t="shared" si="87"/>
        <v>25</v>
      </c>
      <c r="AI202" s="5">
        <f t="shared" si="87"/>
        <v>26</v>
      </c>
      <c r="AJ202" s="5">
        <f t="shared" si="87"/>
        <v>27</v>
      </c>
      <c r="AK202" s="5">
        <f t="shared" si="87"/>
        <v>28</v>
      </c>
      <c r="AL202" s="5">
        <f t="shared" si="87"/>
        <v>29</v>
      </c>
      <c r="AM202" s="5">
        <f t="shared" si="87"/>
        <v>30</v>
      </c>
      <c r="AN202" s="5">
        <f t="shared" si="87"/>
        <v>31</v>
      </c>
      <c r="AO202" s="5">
        <f t="shared" si="87"/>
        <v>32</v>
      </c>
      <c r="AP202" s="5">
        <f t="shared" si="87"/>
        <v>33</v>
      </c>
      <c r="AQ202" s="5">
        <f t="shared" si="87"/>
        <v>34</v>
      </c>
      <c r="AR202" s="5">
        <f t="shared" si="87"/>
        <v>35</v>
      </c>
      <c r="AS202" s="5">
        <f t="shared" si="87"/>
        <v>36</v>
      </c>
      <c r="AT202" s="5">
        <f t="shared" si="87"/>
        <v>37</v>
      </c>
      <c r="AU202" s="5">
        <f t="shared" si="87"/>
        <v>38</v>
      </c>
      <c r="AV202" s="5">
        <f t="shared" si="87"/>
        <v>39</v>
      </c>
      <c r="AW202" s="5">
        <f t="shared" si="87"/>
        <v>40</v>
      </c>
      <c r="AX202" s="5">
        <f t="shared" si="87"/>
        <v>41</v>
      </c>
      <c r="AY202" s="5">
        <f t="shared" si="87"/>
        <v>42</v>
      </c>
      <c r="AZ202" s="5">
        <f t="shared" si="87"/>
        <v>43</v>
      </c>
      <c r="BA202" s="5">
        <f t="shared" si="87"/>
        <v>44</v>
      </c>
      <c r="BB202" s="5">
        <f t="shared" si="87"/>
        <v>45</v>
      </c>
      <c r="BC202" s="5">
        <f t="shared" si="87"/>
        <v>46</v>
      </c>
      <c r="BD202" s="5">
        <f t="shared" si="87"/>
        <v>47</v>
      </c>
      <c r="BE202" s="5">
        <f t="shared" si="87"/>
        <v>48</v>
      </c>
      <c r="BF202" s="5">
        <f t="shared" si="87"/>
        <v>49</v>
      </c>
      <c r="BG202" s="5">
        <f t="shared" si="87"/>
        <v>50</v>
      </c>
      <c r="BH202" s="5">
        <f t="shared" si="87"/>
        <v>51</v>
      </c>
      <c r="BI202" s="5">
        <f t="shared" si="87"/>
        <v>52</v>
      </c>
      <c r="BJ202" s="5">
        <f t="shared" si="87"/>
        <v>53</v>
      </c>
      <c r="BK202" s="5">
        <f t="shared" si="87"/>
        <v>54</v>
      </c>
      <c r="BL202" s="5">
        <f t="shared" si="87"/>
        <v>55</v>
      </c>
      <c r="BM202" s="5">
        <f t="shared" si="87"/>
        <v>56</v>
      </c>
      <c r="BN202" s="5">
        <f t="shared" si="87"/>
        <v>57</v>
      </c>
      <c r="BO202" s="5">
        <f t="shared" si="87"/>
        <v>58</v>
      </c>
      <c r="BP202" s="5">
        <f t="shared" si="87"/>
        <v>59</v>
      </c>
      <c r="BQ202" s="5">
        <f t="shared" si="87"/>
        <v>60</v>
      </c>
    </row>
    <row r="203" spans="1:69" outlineLevel="2">
      <c r="E203" s="2" t="str">
        <f t="shared" ref="E203:BQ203" si="88" xml:space="preserve">  E$177</f>
        <v>Fixed Operating Cost Growth Rate escalation duration flag</v>
      </c>
      <c r="F203" s="2">
        <f t="shared" si="88"/>
        <v>0</v>
      </c>
      <c r="G203" s="2" t="str">
        <f t="shared" si="88"/>
        <v>flag</v>
      </c>
      <c r="H203" s="2">
        <f t="shared" si="88"/>
        <v>60</v>
      </c>
      <c r="I203" s="2">
        <f t="shared" si="88"/>
        <v>0</v>
      </c>
      <c r="J203" s="2">
        <f t="shared" si="88"/>
        <v>1</v>
      </c>
      <c r="K203" s="2">
        <f t="shared" si="88"/>
        <v>1</v>
      </c>
      <c r="L203" s="2">
        <f t="shared" si="88"/>
        <v>1</v>
      </c>
      <c r="M203" s="2">
        <f t="shared" si="88"/>
        <v>1</v>
      </c>
      <c r="N203" s="2">
        <f t="shared" si="88"/>
        <v>1</v>
      </c>
      <c r="O203" s="2">
        <f t="shared" si="88"/>
        <v>1</v>
      </c>
      <c r="P203" s="2">
        <f t="shared" si="88"/>
        <v>1</v>
      </c>
      <c r="Q203" s="2">
        <f t="shared" si="88"/>
        <v>1</v>
      </c>
      <c r="R203" s="2">
        <f t="shared" si="88"/>
        <v>1</v>
      </c>
      <c r="S203" s="2">
        <f t="shared" si="88"/>
        <v>1</v>
      </c>
      <c r="T203" s="2">
        <f t="shared" si="88"/>
        <v>1</v>
      </c>
      <c r="U203" s="2">
        <f t="shared" si="88"/>
        <v>1</v>
      </c>
      <c r="V203" s="2">
        <f t="shared" si="88"/>
        <v>1</v>
      </c>
      <c r="W203" s="2">
        <f t="shared" si="88"/>
        <v>1</v>
      </c>
      <c r="X203" s="2">
        <f t="shared" si="88"/>
        <v>1</v>
      </c>
      <c r="Y203" s="2">
        <f t="shared" si="88"/>
        <v>1</v>
      </c>
      <c r="Z203" s="2">
        <f t="shared" si="88"/>
        <v>1</v>
      </c>
      <c r="AA203" s="2">
        <f t="shared" si="88"/>
        <v>1</v>
      </c>
      <c r="AB203" s="2">
        <f t="shared" si="88"/>
        <v>1</v>
      </c>
      <c r="AC203" s="2">
        <f t="shared" si="88"/>
        <v>1</v>
      </c>
      <c r="AD203" s="2">
        <f t="shared" si="88"/>
        <v>1</v>
      </c>
      <c r="AE203" s="2">
        <f t="shared" si="88"/>
        <v>1</v>
      </c>
      <c r="AF203" s="2">
        <f t="shared" si="88"/>
        <v>1</v>
      </c>
      <c r="AG203" s="2">
        <f t="shared" si="88"/>
        <v>1</v>
      </c>
      <c r="AH203" s="2">
        <f t="shared" si="88"/>
        <v>1</v>
      </c>
      <c r="AI203" s="2">
        <f t="shared" si="88"/>
        <v>1</v>
      </c>
      <c r="AJ203" s="2">
        <f t="shared" si="88"/>
        <v>1</v>
      </c>
      <c r="AK203" s="2">
        <f t="shared" si="88"/>
        <v>1</v>
      </c>
      <c r="AL203" s="2">
        <f t="shared" si="88"/>
        <v>1</v>
      </c>
      <c r="AM203" s="2">
        <f t="shared" si="88"/>
        <v>1</v>
      </c>
      <c r="AN203" s="2">
        <f t="shared" si="88"/>
        <v>1</v>
      </c>
      <c r="AO203" s="2">
        <f t="shared" si="88"/>
        <v>1</v>
      </c>
      <c r="AP203" s="2">
        <f t="shared" si="88"/>
        <v>1</v>
      </c>
      <c r="AQ203" s="2">
        <f t="shared" si="88"/>
        <v>1</v>
      </c>
      <c r="AR203" s="2">
        <f t="shared" si="88"/>
        <v>1</v>
      </c>
      <c r="AS203" s="2">
        <f t="shared" si="88"/>
        <v>1</v>
      </c>
      <c r="AT203" s="2">
        <f t="shared" si="88"/>
        <v>1</v>
      </c>
      <c r="AU203" s="2">
        <f t="shared" si="88"/>
        <v>1</v>
      </c>
      <c r="AV203" s="2">
        <f t="shared" si="88"/>
        <v>1</v>
      </c>
      <c r="AW203" s="2">
        <f t="shared" si="88"/>
        <v>1</v>
      </c>
      <c r="AX203" s="2">
        <f t="shared" si="88"/>
        <v>1</v>
      </c>
      <c r="AY203" s="2">
        <f t="shared" si="88"/>
        <v>1</v>
      </c>
      <c r="AZ203" s="2">
        <f t="shared" si="88"/>
        <v>1</v>
      </c>
      <c r="BA203" s="2">
        <f t="shared" si="88"/>
        <v>1</v>
      </c>
      <c r="BB203" s="2">
        <f t="shared" si="88"/>
        <v>1</v>
      </c>
      <c r="BC203" s="2">
        <f t="shared" si="88"/>
        <v>1</v>
      </c>
      <c r="BD203" s="2">
        <f t="shared" si="88"/>
        <v>1</v>
      </c>
      <c r="BE203" s="2">
        <f t="shared" si="88"/>
        <v>1</v>
      </c>
      <c r="BF203" s="2">
        <f t="shared" si="88"/>
        <v>1</v>
      </c>
      <c r="BG203" s="2">
        <f t="shared" si="88"/>
        <v>1</v>
      </c>
      <c r="BH203" s="2">
        <f t="shared" si="88"/>
        <v>1</v>
      </c>
      <c r="BI203" s="2">
        <f t="shared" si="88"/>
        <v>1</v>
      </c>
      <c r="BJ203" s="2">
        <f t="shared" si="88"/>
        <v>1</v>
      </c>
      <c r="BK203" s="2">
        <f t="shared" si="88"/>
        <v>1</v>
      </c>
      <c r="BL203" s="2">
        <f t="shared" si="88"/>
        <v>1</v>
      </c>
      <c r="BM203" s="2">
        <f t="shared" si="88"/>
        <v>1</v>
      </c>
      <c r="BN203" s="2">
        <f t="shared" si="88"/>
        <v>1</v>
      </c>
      <c r="BO203" s="2">
        <f t="shared" si="88"/>
        <v>1</v>
      </c>
      <c r="BP203" s="2">
        <f t="shared" si="88"/>
        <v>1</v>
      </c>
      <c r="BQ203" s="2">
        <f t="shared" si="88"/>
        <v>1</v>
      </c>
    </row>
    <row r="204" spans="1:69" outlineLevel="2">
      <c r="E204" s="47" t="s">
        <v>129</v>
      </c>
      <c r="G204" s="47" t="s">
        <v>20</v>
      </c>
      <c r="H204" s="2">
        <f xml:space="preserve"> SUM( J204:BQ204 )</f>
        <v>20</v>
      </c>
      <c r="J204" s="2">
        <f t="shared" ref="J204:BQ204" si="89" xml:space="preserve">  IF( MOD( J202 - $F199, $F200 / $F201 ) = 0, 1, 0 ) * J203</f>
        <v>1</v>
      </c>
      <c r="K204" s="2">
        <f t="shared" si="89"/>
        <v>0</v>
      </c>
      <c r="L204" s="2">
        <f t="shared" si="89"/>
        <v>0</v>
      </c>
      <c r="M204" s="2">
        <f t="shared" si="89"/>
        <v>1</v>
      </c>
      <c r="N204" s="2">
        <f t="shared" si="89"/>
        <v>0</v>
      </c>
      <c r="O204" s="2">
        <f t="shared" si="89"/>
        <v>0</v>
      </c>
      <c r="P204" s="2">
        <f t="shared" si="89"/>
        <v>1</v>
      </c>
      <c r="Q204" s="2">
        <f t="shared" si="89"/>
        <v>0</v>
      </c>
      <c r="R204" s="2">
        <f t="shared" si="89"/>
        <v>0</v>
      </c>
      <c r="S204" s="2">
        <f t="shared" si="89"/>
        <v>1</v>
      </c>
      <c r="T204" s="2">
        <f t="shared" si="89"/>
        <v>0</v>
      </c>
      <c r="U204" s="2">
        <f t="shared" si="89"/>
        <v>0</v>
      </c>
      <c r="V204" s="2">
        <f t="shared" si="89"/>
        <v>1</v>
      </c>
      <c r="W204" s="2">
        <f t="shared" si="89"/>
        <v>0</v>
      </c>
      <c r="X204" s="2">
        <f t="shared" si="89"/>
        <v>0</v>
      </c>
      <c r="Y204" s="2">
        <f t="shared" si="89"/>
        <v>1</v>
      </c>
      <c r="Z204" s="2">
        <f t="shared" si="89"/>
        <v>0</v>
      </c>
      <c r="AA204" s="2">
        <f t="shared" si="89"/>
        <v>0</v>
      </c>
      <c r="AB204" s="2">
        <f t="shared" si="89"/>
        <v>1</v>
      </c>
      <c r="AC204" s="2">
        <f t="shared" si="89"/>
        <v>0</v>
      </c>
      <c r="AD204" s="2">
        <f t="shared" si="89"/>
        <v>0</v>
      </c>
      <c r="AE204" s="2">
        <f t="shared" si="89"/>
        <v>1</v>
      </c>
      <c r="AF204" s="2">
        <f t="shared" si="89"/>
        <v>0</v>
      </c>
      <c r="AG204" s="2">
        <f t="shared" si="89"/>
        <v>0</v>
      </c>
      <c r="AH204" s="2">
        <f t="shared" si="89"/>
        <v>1</v>
      </c>
      <c r="AI204" s="2">
        <f t="shared" si="89"/>
        <v>0</v>
      </c>
      <c r="AJ204" s="2">
        <f t="shared" si="89"/>
        <v>0</v>
      </c>
      <c r="AK204" s="2">
        <f t="shared" si="89"/>
        <v>1</v>
      </c>
      <c r="AL204" s="2">
        <f t="shared" si="89"/>
        <v>0</v>
      </c>
      <c r="AM204" s="2">
        <f t="shared" si="89"/>
        <v>0</v>
      </c>
      <c r="AN204" s="2">
        <f t="shared" si="89"/>
        <v>1</v>
      </c>
      <c r="AO204" s="2">
        <f t="shared" si="89"/>
        <v>0</v>
      </c>
      <c r="AP204" s="2">
        <f t="shared" si="89"/>
        <v>0</v>
      </c>
      <c r="AQ204" s="2">
        <f t="shared" si="89"/>
        <v>1</v>
      </c>
      <c r="AR204" s="2">
        <f t="shared" si="89"/>
        <v>0</v>
      </c>
      <c r="AS204" s="2">
        <f t="shared" si="89"/>
        <v>0</v>
      </c>
      <c r="AT204" s="2">
        <f t="shared" si="89"/>
        <v>1</v>
      </c>
      <c r="AU204" s="2">
        <f t="shared" si="89"/>
        <v>0</v>
      </c>
      <c r="AV204" s="2">
        <f t="shared" si="89"/>
        <v>0</v>
      </c>
      <c r="AW204" s="2">
        <f t="shared" si="89"/>
        <v>1</v>
      </c>
      <c r="AX204" s="2">
        <f t="shared" si="89"/>
        <v>0</v>
      </c>
      <c r="AY204" s="2">
        <f t="shared" si="89"/>
        <v>0</v>
      </c>
      <c r="AZ204" s="2">
        <f t="shared" si="89"/>
        <v>1</v>
      </c>
      <c r="BA204" s="2">
        <f t="shared" si="89"/>
        <v>0</v>
      </c>
      <c r="BB204" s="2">
        <f t="shared" si="89"/>
        <v>0</v>
      </c>
      <c r="BC204" s="2">
        <f t="shared" si="89"/>
        <v>1</v>
      </c>
      <c r="BD204" s="2">
        <f t="shared" si="89"/>
        <v>0</v>
      </c>
      <c r="BE204" s="2">
        <f t="shared" si="89"/>
        <v>0</v>
      </c>
      <c r="BF204" s="2">
        <f t="shared" si="89"/>
        <v>1</v>
      </c>
      <c r="BG204" s="2">
        <f t="shared" si="89"/>
        <v>0</v>
      </c>
      <c r="BH204" s="2">
        <f t="shared" si="89"/>
        <v>0</v>
      </c>
      <c r="BI204" s="2">
        <f t="shared" si="89"/>
        <v>1</v>
      </c>
      <c r="BJ204" s="2">
        <f t="shared" si="89"/>
        <v>0</v>
      </c>
      <c r="BK204" s="2">
        <f t="shared" si="89"/>
        <v>0</v>
      </c>
      <c r="BL204" s="2">
        <f t="shared" si="89"/>
        <v>1</v>
      </c>
      <c r="BM204" s="2">
        <f t="shared" si="89"/>
        <v>0</v>
      </c>
      <c r="BN204" s="2">
        <f t="shared" si="89"/>
        <v>0</v>
      </c>
      <c r="BO204" s="2">
        <f t="shared" si="89"/>
        <v>1</v>
      </c>
      <c r="BP204" s="2">
        <f t="shared" si="89"/>
        <v>0</v>
      </c>
      <c r="BQ204" s="2">
        <f t="shared" si="89"/>
        <v>0</v>
      </c>
    </row>
    <row r="205" spans="1:69" outlineLevel="1"/>
    <row r="206" spans="1:69" outlineLevel="1"/>
    <row r="207" spans="1:69" outlineLevel="1">
      <c r="B207" s="25" t="s">
        <v>216</v>
      </c>
    </row>
    <row r="208" spans="1:69" outlineLevel="2">
      <c r="A208" s="18"/>
      <c r="B208" s="18"/>
      <c r="C208" s="28"/>
      <c r="D208" s="27"/>
      <c r="E208" s="20" t="str">
        <f xml:space="preserve">  InpC!E$101</f>
        <v>Start date</v>
      </c>
      <c r="F208" s="20">
        <f xml:space="preserve">  InpC!F$101</f>
        <v>45047</v>
      </c>
      <c r="G208" s="20" t="str">
        <f xml:space="preserve">  InpC!G$101</f>
        <v>date</v>
      </c>
      <c r="M208" s="8"/>
    </row>
    <row r="209" spans="1:69" outlineLevel="2">
      <c r="E209" s="8" t="str">
        <f t="shared" ref="E209:BQ209" si="90" xml:space="preserve">  E$19</f>
        <v>Model period end</v>
      </c>
      <c r="F209" s="8">
        <f t="shared" si="90"/>
        <v>0</v>
      </c>
      <c r="G209" s="8" t="str">
        <f t="shared" si="90"/>
        <v>date</v>
      </c>
      <c r="H209" s="8">
        <f t="shared" si="90"/>
        <v>0</v>
      </c>
      <c r="I209" s="8">
        <f t="shared" si="90"/>
        <v>0</v>
      </c>
      <c r="J209" s="8">
        <f t="shared" si="90"/>
        <v>45077</v>
      </c>
      <c r="K209" s="8">
        <f t="shared" si="90"/>
        <v>45107</v>
      </c>
      <c r="L209" s="8">
        <f t="shared" si="90"/>
        <v>45138</v>
      </c>
      <c r="M209" s="8">
        <f t="shared" si="90"/>
        <v>45169</v>
      </c>
      <c r="N209" s="8">
        <f t="shared" si="90"/>
        <v>45199</v>
      </c>
      <c r="O209" s="8">
        <f t="shared" si="90"/>
        <v>45230</v>
      </c>
      <c r="P209" s="8">
        <f t="shared" si="90"/>
        <v>45260</v>
      </c>
      <c r="Q209" s="8">
        <f t="shared" si="90"/>
        <v>45291</v>
      </c>
      <c r="R209" s="8">
        <f t="shared" si="90"/>
        <v>45322</v>
      </c>
      <c r="S209" s="8">
        <f t="shared" si="90"/>
        <v>45351</v>
      </c>
      <c r="T209" s="8">
        <f t="shared" si="90"/>
        <v>45382</v>
      </c>
      <c r="U209" s="8">
        <f t="shared" si="90"/>
        <v>45412</v>
      </c>
      <c r="V209" s="8">
        <f t="shared" si="90"/>
        <v>45443</v>
      </c>
      <c r="W209" s="8">
        <f t="shared" si="90"/>
        <v>45473</v>
      </c>
      <c r="X209" s="8">
        <f t="shared" si="90"/>
        <v>45504</v>
      </c>
      <c r="Y209" s="8">
        <f t="shared" si="90"/>
        <v>45535</v>
      </c>
      <c r="Z209" s="8">
        <f t="shared" si="90"/>
        <v>45565</v>
      </c>
      <c r="AA209" s="8">
        <f t="shared" si="90"/>
        <v>45596</v>
      </c>
      <c r="AB209" s="8">
        <f t="shared" si="90"/>
        <v>45626</v>
      </c>
      <c r="AC209" s="8">
        <f t="shared" si="90"/>
        <v>45657</v>
      </c>
      <c r="AD209" s="8">
        <f t="shared" si="90"/>
        <v>45688</v>
      </c>
      <c r="AE209" s="8">
        <f t="shared" si="90"/>
        <v>45716</v>
      </c>
      <c r="AF209" s="8">
        <f t="shared" si="90"/>
        <v>45747</v>
      </c>
      <c r="AG209" s="8">
        <f t="shared" si="90"/>
        <v>45777</v>
      </c>
      <c r="AH209" s="8">
        <f t="shared" si="90"/>
        <v>45808</v>
      </c>
      <c r="AI209" s="8">
        <f t="shared" si="90"/>
        <v>45838</v>
      </c>
      <c r="AJ209" s="8">
        <f t="shared" si="90"/>
        <v>45869</v>
      </c>
      <c r="AK209" s="8">
        <f t="shared" si="90"/>
        <v>45900</v>
      </c>
      <c r="AL209" s="8">
        <f t="shared" si="90"/>
        <v>45930</v>
      </c>
      <c r="AM209" s="8">
        <f t="shared" si="90"/>
        <v>45961</v>
      </c>
      <c r="AN209" s="8">
        <f t="shared" si="90"/>
        <v>45991</v>
      </c>
      <c r="AO209" s="8">
        <f t="shared" si="90"/>
        <v>46022</v>
      </c>
      <c r="AP209" s="8">
        <f t="shared" si="90"/>
        <v>46053</v>
      </c>
      <c r="AQ209" s="8">
        <f t="shared" si="90"/>
        <v>46081</v>
      </c>
      <c r="AR209" s="8">
        <f t="shared" si="90"/>
        <v>46112</v>
      </c>
      <c r="AS209" s="8">
        <f t="shared" si="90"/>
        <v>46142</v>
      </c>
      <c r="AT209" s="8">
        <f t="shared" si="90"/>
        <v>46173</v>
      </c>
      <c r="AU209" s="8">
        <f t="shared" si="90"/>
        <v>46203</v>
      </c>
      <c r="AV209" s="8">
        <f t="shared" si="90"/>
        <v>46234</v>
      </c>
      <c r="AW209" s="8">
        <f t="shared" si="90"/>
        <v>46265</v>
      </c>
      <c r="AX209" s="8">
        <f t="shared" si="90"/>
        <v>46295</v>
      </c>
      <c r="AY209" s="8">
        <f t="shared" si="90"/>
        <v>46326</v>
      </c>
      <c r="AZ209" s="8">
        <f t="shared" si="90"/>
        <v>46356</v>
      </c>
      <c r="BA209" s="8">
        <f t="shared" si="90"/>
        <v>46387</v>
      </c>
      <c r="BB209" s="8">
        <f t="shared" si="90"/>
        <v>46418</v>
      </c>
      <c r="BC209" s="8">
        <f t="shared" si="90"/>
        <v>46446</v>
      </c>
      <c r="BD209" s="8">
        <f t="shared" si="90"/>
        <v>46477</v>
      </c>
      <c r="BE209" s="8">
        <f t="shared" si="90"/>
        <v>46507</v>
      </c>
      <c r="BF209" s="8">
        <f t="shared" si="90"/>
        <v>46538</v>
      </c>
      <c r="BG209" s="8">
        <f t="shared" si="90"/>
        <v>46568</v>
      </c>
      <c r="BH209" s="8">
        <f t="shared" si="90"/>
        <v>46599</v>
      </c>
      <c r="BI209" s="8">
        <f t="shared" si="90"/>
        <v>46630</v>
      </c>
      <c r="BJ209" s="8">
        <f t="shared" si="90"/>
        <v>46660</v>
      </c>
      <c r="BK209" s="8">
        <f t="shared" si="90"/>
        <v>46691</v>
      </c>
      <c r="BL209" s="8">
        <f t="shared" si="90"/>
        <v>46721</v>
      </c>
      <c r="BM209" s="8">
        <f t="shared" si="90"/>
        <v>46752</v>
      </c>
      <c r="BN209" s="8">
        <f t="shared" si="90"/>
        <v>46783</v>
      </c>
      <c r="BO209" s="8">
        <f t="shared" si="90"/>
        <v>46812</v>
      </c>
      <c r="BP209" s="8">
        <f t="shared" si="90"/>
        <v>46843</v>
      </c>
      <c r="BQ209" s="8">
        <f t="shared" si="90"/>
        <v>46873</v>
      </c>
    </row>
    <row r="210" spans="1:69" outlineLevel="2">
      <c r="E210" s="2" t="str">
        <f t="shared" ref="E210:BQ210" si="91" xml:space="preserve">  E$204</f>
        <v>Fixed Operating Cost Growth Rate escalation step up frequency flag</v>
      </c>
      <c r="F210" s="2">
        <f t="shared" si="91"/>
        <v>0</v>
      </c>
      <c r="G210" s="2" t="str">
        <f t="shared" si="91"/>
        <v>flag</v>
      </c>
      <c r="H210" s="2">
        <f t="shared" si="91"/>
        <v>20</v>
      </c>
      <c r="I210" s="2">
        <f t="shared" si="91"/>
        <v>0</v>
      </c>
      <c r="J210" s="2">
        <f t="shared" si="91"/>
        <v>1</v>
      </c>
      <c r="K210" s="2">
        <f t="shared" si="91"/>
        <v>0</v>
      </c>
      <c r="L210" s="2">
        <f t="shared" si="91"/>
        <v>0</v>
      </c>
      <c r="M210" s="2">
        <f t="shared" si="91"/>
        <v>1</v>
      </c>
      <c r="N210" s="2">
        <f t="shared" si="91"/>
        <v>0</v>
      </c>
      <c r="O210" s="2">
        <f t="shared" si="91"/>
        <v>0</v>
      </c>
      <c r="P210" s="2">
        <f t="shared" si="91"/>
        <v>1</v>
      </c>
      <c r="Q210" s="2">
        <f t="shared" si="91"/>
        <v>0</v>
      </c>
      <c r="R210" s="2">
        <f t="shared" si="91"/>
        <v>0</v>
      </c>
      <c r="S210" s="2">
        <f t="shared" si="91"/>
        <v>1</v>
      </c>
      <c r="T210" s="2">
        <f t="shared" si="91"/>
        <v>0</v>
      </c>
      <c r="U210" s="2">
        <f t="shared" si="91"/>
        <v>0</v>
      </c>
      <c r="V210" s="2">
        <f t="shared" si="91"/>
        <v>1</v>
      </c>
      <c r="W210" s="2">
        <f t="shared" si="91"/>
        <v>0</v>
      </c>
      <c r="X210" s="2">
        <f t="shared" si="91"/>
        <v>0</v>
      </c>
      <c r="Y210" s="2">
        <f t="shared" si="91"/>
        <v>1</v>
      </c>
      <c r="Z210" s="2">
        <f t="shared" si="91"/>
        <v>0</v>
      </c>
      <c r="AA210" s="2">
        <f t="shared" si="91"/>
        <v>0</v>
      </c>
      <c r="AB210" s="2">
        <f t="shared" si="91"/>
        <v>1</v>
      </c>
      <c r="AC210" s="2">
        <f t="shared" si="91"/>
        <v>0</v>
      </c>
      <c r="AD210" s="2">
        <f t="shared" si="91"/>
        <v>0</v>
      </c>
      <c r="AE210" s="2">
        <f t="shared" si="91"/>
        <v>1</v>
      </c>
      <c r="AF210" s="2">
        <f t="shared" si="91"/>
        <v>0</v>
      </c>
      <c r="AG210" s="2">
        <f t="shared" si="91"/>
        <v>0</v>
      </c>
      <c r="AH210" s="2">
        <f t="shared" si="91"/>
        <v>1</v>
      </c>
      <c r="AI210" s="2">
        <f t="shared" si="91"/>
        <v>0</v>
      </c>
      <c r="AJ210" s="2">
        <f t="shared" si="91"/>
        <v>0</v>
      </c>
      <c r="AK210" s="2">
        <f t="shared" si="91"/>
        <v>1</v>
      </c>
      <c r="AL210" s="2">
        <f t="shared" si="91"/>
        <v>0</v>
      </c>
      <c r="AM210" s="2">
        <f t="shared" si="91"/>
        <v>0</v>
      </c>
      <c r="AN210" s="2">
        <f t="shared" si="91"/>
        <v>1</v>
      </c>
      <c r="AO210" s="2">
        <f t="shared" si="91"/>
        <v>0</v>
      </c>
      <c r="AP210" s="2">
        <f t="shared" si="91"/>
        <v>0</v>
      </c>
      <c r="AQ210" s="2">
        <f t="shared" si="91"/>
        <v>1</v>
      </c>
      <c r="AR210" s="2">
        <f t="shared" si="91"/>
        <v>0</v>
      </c>
      <c r="AS210" s="2">
        <f t="shared" si="91"/>
        <v>0</v>
      </c>
      <c r="AT210" s="2">
        <f t="shared" si="91"/>
        <v>1</v>
      </c>
      <c r="AU210" s="2">
        <f t="shared" si="91"/>
        <v>0</v>
      </c>
      <c r="AV210" s="2">
        <f t="shared" si="91"/>
        <v>0</v>
      </c>
      <c r="AW210" s="2">
        <f t="shared" si="91"/>
        <v>1</v>
      </c>
      <c r="AX210" s="2">
        <f t="shared" si="91"/>
        <v>0</v>
      </c>
      <c r="AY210" s="2">
        <f t="shared" si="91"/>
        <v>0</v>
      </c>
      <c r="AZ210" s="2">
        <f t="shared" si="91"/>
        <v>1</v>
      </c>
      <c r="BA210" s="2">
        <f t="shared" si="91"/>
        <v>0</v>
      </c>
      <c r="BB210" s="2">
        <f t="shared" si="91"/>
        <v>0</v>
      </c>
      <c r="BC210" s="2">
        <f t="shared" si="91"/>
        <v>1</v>
      </c>
      <c r="BD210" s="2">
        <f t="shared" si="91"/>
        <v>0</v>
      </c>
      <c r="BE210" s="2">
        <f t="shared" si="91"/>
        <v>0</v>
      </c>
      <c r="BF210" s="2">
        <f t="shared" si="91"/>
        <v>1</v>
      </c>
      <c r="BG210" s="2">
        <f t="shared" si="91"/>
        <v>0</v>
      </c>
      <c r="BH210" s="2">
        <f t="shared" si="91"/>
        <v>0</v>
      </c>
      <c r="BI210" s="2">
        <f t="shared" si="91"/>
        <v>1</v>
      </c>
      <c r="BJ210" s="2">
        <f t="shared" si="91"/>
        <v>0</v>
      </c>
      <c r="BK210" s="2">
        <f t="shared" si="91"/>
        <v>0</v>
      </c>
      <c r="BL210" s="2">
        <f t="shared" si="91"/>
        <v>1</v>
      </c>
      <c r="BM210" s="2">
        <f t="shared" si="91"/>
        <v>0</v>
      </c>
      <c r="BN210" s="2">
        <f t="shared" si="91"/>
        <v>0</v>
      </c>
      <c r="BO210" s="2">
        <f t="shared" si="91"/>
        <v>1</v>
      </c>
      <c r="BP210" s="2">
        <f t="shared" si="91"/>
        <v>0</v>
      </c>
      <c r="BQ210" s="2">
        <f t="shared" si="91"/>
        <v>0</v>
      </c>
    </row>
    <row r="211" spans="1:69" outlineLevel="2">
      <c r="E211" s="47" t="s">
        <v>216</v>
      </c>
      <c r="G211" s="47" t="s">
        <v>213</v>
      </c>
      <c r="J211" s="8">
        <f t="shared" ref="J211:BQ211" si="92" xml:space="preserve">  DATE( YEAR( J209 ), MONTH( J209 ), DAY( $F208 ) ) * J210</f>
        <v>45047</v>
      </c>
      <c r="K211" s="8">
        <f t="shared" si="92"/>
        <v>0</v>
      </c>
      <c r="L211" s="8">
        <f t="shared" si="92"/>
        <v>0</v>
      </c>
      <c r="M211" s="8">
        <f t="shared" si="92"/>
        <v>45139</v>
      </c>
      <c r="N211" s="8">
        <f t="shared" si="92"/>
        <v>0</v>
      </c>
      <c r="O211" s="8">
        <f t="shared" si="92"/>
        <v>0</v>
      </c>
      <c r="P211" s="8">
        <f t="shared" si="92"/>
        <v>45231</v>
      </c>
      <c r="Q211" s="8">
        <f t="shared" si="92"/>
        <v>0</v>
      </c>
      <c r="R211" s="8">
        <f t="shared" si="92"/>
        <v>0</v>
      </c>
      <c r="S211" s="8">
        <f t="shared" si="92"/>
        <v>45323</v>
      </c>
      <c r="T211" s="8">
        <f t="shared" si="92"/>
        <v>0</v>
      </c>
      <c r="U211" s="8">
        <f t="shared" si="92"/>
        <v>0</v>
      </c>
      <c r="V211" s="8">
        <f t="shared" si="92"/>
        <v>45413</v>
      </c>
      <c r="W211" s="8">
        <f t="shared" si="92"/>
        <v>0</v>
      </c>
      <c r="X211" s="8">
        <f t="shared" si="92"/>
        <v>0</v>
      </c>
      <c r="Y211" s="8">
        <f t="shared" si="92"/>
        <v>45505</v>
      </c>
      <c r="Z211" s="8">
        <f t="shared" si="92"/>
        <v>0</v>
      </c>
      <c r="AA211" s="8">
        <f t="shared" si="92"/>
        <v>0</v>
      </c>
      <c r="AB211" s="8">
        <f t="shared" si="92"/>
        <v>45597</v>
      </c>
      <c r="AC211" s="8">
        <f t="shared" si="92"/>
        <v>0</v>
      </c>
      <c r="AD211" s="8">
        <f t="shared" si="92"/>
        <v>0</v>
      </c>
      <c r="AE211" s="8">
        <f t="shared" si="92"/>
        <v>45689</v>
      </c>
      <c r="AF211" s="8">
        <f t="shared" si="92"/>
        <v>0</v>
      </c>
      <c r="AG211" s="8">
        <f t="shared" si="92"/>
        <v>0</v>
      </c>
      <c r="AH211" s="8">
        <f t="shared" si="92"/>
        <v>45778</v>
      </c>
      <c r="AI211" s="8">
        <f t="shared" si="92"/>
        <v>0</v>
      </c>
      <c r="AJ211" s="8">
        <f t="shared" si="92"/>
        <v>0</v>
      </c>
      <c r="AK211" s="8">
        <f t="shared" si="92"/>
        <v>45870</v>
      </c>
      <c r="AL211" s="8">
        <f t="shared" si="92"/>
        <v>0</v>
      </c>
      <c r="AM211" s="8">
        <f t="shared" si="92"/>
        <v>0</v>
      </c>
      <c r="AN211" s="8">
        <f t="shared" si="92"/>
        <v>45962</v>
      </c>
      <c r="AO211" s="8">
        <f t="shared" si="92"/>
        <v>0</v>
      </c>
      <c r="AP211" s="8">
        <f t="shared" si="92"/>
        <v>0</v>
      </c>
      <c r="AQ211" s="8">
        <f t="shared" si="92"/>
        <v>46054</v>
      </c>
      <c r="AR211" s="8">
        <f t="shared" si="92"/>
        <v>0</v>
      </c>
      <c r="AS211" s="8">
        <f t="shared" si="92"/>
        <v>0</v>
      </c>
      <c r="AT211" s="8">
        <f t="shared" si="92"/>
        <v>46143</v>
      </c>
      <c r="AU211" s="8">
        <f t="shared" si="92"/>
        <v>0</v>
      </c>
      <c r="AV211" s="8">
        <f t="shared" si="92"/>
        <v>0</v>
      </c>
      <c r="AW211" s="8">
        <f t="shared" si="92"/>
        <v>46235</v>
      </c>
      <c r="AX211" s="8">
        <f t="shared" si="92"/>
        <v>0</v>
      </c>
      <c r="AY211" s="8">
        <f t="shared" si="92"/>
        <v>0</v>
      </c>
      <c r="AZ211" s="8">
        <f t="shared" si="92"/>
        <v>46327</v>
      </c>
      <c r="BA211" s="8">
        <f t="shared" si="92"/>
        <v>0</v>
      </c>
      <c r="BB211" s="8">
        <f t="shared" si="92"/>
        <v>0</v>
      </c>
      <c r="BC211" s="8">
        <f t="shared" si="92"/>
        <v>46419</v>
      </c>
      <c r="BD211" s="8">
        <f t="shared" si="92"/>
        <v>0</v>
      </c>
      <c r="BE211" s="8">
        <f t="shared" si="92"/>
        <v>0</v>
      </c>
      <c r="BF211" s="8">
        <f t="shared" si="92"/>
        <v>46508</v>
      </c>
      <c r="BG211" s="8">
        <f t="shared" si="92"/>
        <v>0</v>
      </c>
      <c r="BH211" s="8">
        <f t="shared" si="92"/>
        <v>0</v>
      </c>
      <c r="BI211" s="8">
        <f t="shared" si="92"/>
        <v>46600</v>
      </c>
      <c r="BJ211" s="8">
        <f t="shared" si="92"/>
        <v>0</v>
      </c>
      <c r="BK211" s="8">
        <f t="shared" si="92"/>
        <v>0</v>
      </c>
      <c r="BL211" s="8">
        <f t="shared" si="92"/>
        <v>46692</v>
      </c>
      <c r="BM211" s="8">
        <f t="shared" si="92"/>
        <v>0</v>
      </c>
      <c r="BN211" s="8">
        <f t="shared" si="92"/>
        <v>0</v>
      </c>
      <c r="BO211" s="8">
        <f t="shared" si="92"/>
        <v>46784</v>
      </c>
      <c r="BP211" s="8">
        <f t="shared" si="92"/>
        <v>0</v>
      </c>
      <c r="BQ211" s="8">
        <f t="shared" si="92"/>
        <v>0</v>
      </c>
    </row>
    <row r="212" spans="1:69" outlineLevel="1"/>
    <row r="213" spans="1:69" outlineLevel="1"/>
    <row r="214" spans="1:69" outlineLevel="1">
      <c r="B214" s="25" t="s">
        <v>242</v>
      </c>
    </row>
    <row r="215" spans="1:69" outlineLevel="2">
      <c r="A215" s="18"/>
      <c r="B215" s="18"/>
      <c r="C215" s="28"/>
      <c r="D215" s="27"/>
      <c r="E215" s="20" t="str">
        <f xml:space="preserve">  InpC!E$101</f>
        <v>Start date</v>
      </c>
      <c r="F215" s="20">
        <f xml:space="preserve">  InpC!F$101</f>
        <v>45047</v>
      </c>
      <c r="G215" s="20" t="str">
        <f xml:space="preserve">  InpC!G$101</f>
        <v>date</v>
      </c>
      <c r="M215" s="8"/>
    </row>
    <row r="216" spans="1:69" outlineLevel="2">
      <c r="E216" s="8" t="str">
        <f t="shared" ref="E216:BQ216" si="93" xml:space="preserve">  E$211</f>
        <v>Day in period Fixed Operating Cost Growth Rate escalation occurs</v>
      </c>
      <c r="F216" s="8">
        <f t="shared" si="93"/>
        <v>0</v>
      </c>
      <c r="G216" s="8" t="str">
        <f t="shared" si="93"/>
        <v>date</v>
      </c>
      <c r="H216" s="8">
        <f t="shared" si="93"/>
        <v>0</v>
      </c>
      <c r="I216" s="8">
        <f t="shared" si="93"/>
        <v>0</v>
      </c>
      <c r="J216" s="8">
        <f t="shared" si="93"/>
        <v>45047</v>
      </c>
      <c r="K216" s="8">
        <f t="shared" si="93"/>
        <v>0</v>
      </c>
      <c r="L216" s="8">
        <f t="shared" si="93"/>
        <v>0</v>
      </c>
      <c r="M216" s="8">
        <f t="shared" si="93"/>
        <v>45139</v>
      </c>
      <c r="N216" s="8">
        <f t="shared" si="93"/>
        <v>0</v>
      </c>
      <c r="O216" s="8">
        <f t="shared" si="93"/>
        <v>0</v>
      </c>
      <c r="P216" s="8">
        <f t="shared" si="93"/>
        <v>45231</v>
      </c>
      <c r="Q216" s="8">
        <f t="shared" si="93"/>
        <v>0</v>
      </c>
      <c r="R216" s="8">
        <f t="shared" si="93"/>
        <v>0</v>
      </c>
      <c r="S216" s="8">
        <f t="shared" si="93"/>
        <v>45323</v>
      </c>
      <c r="T216" s="8">
        <f t="shared" si="93"/>
        <v>0</v>
      </c>
      <c r="U216" s="8">
        <f t="shared" si="93"/>
        <v>0</v>
      </c>
      <c r="V216" s="8">
        <f t="shared" si="93"/>
        <v>45413</v>
      </c>
      <c r="W216" s="8">
        <f t="shared" si="93"/>
        <v>0</v>
      </c>
      <c r="X216" s="8">
        <f t="shared" si="93"/>
        <v>0</v>
      </c>
      <c r="Y216" s="8">
        <f t="shared" si="93"/>
        <v>45505</v>
      </c>
      <c r="Z216" s="8">
        <f t="shared" si="93"/>
        <v>0</v>
      </c>
      <c r="AA216" s="8">
        <f t="shared" si="93"/>
        <v>0</v>
      </c>
      <c r="AB216" s="8">
        <f t="shared" si="93"/>
        <v>45597</v>
      </c>
      <c r="AC216" s="8">
        <f t="shared" si="93"/>
        <v>0</v>
      </c>
      <c r="AD216" s="8">
        <f t="shared" si="93"/>
        <v>0</v>
      </c>
      <c r="AE216" s="8">
        <f t="shared" si="93"/>
        <v>45689</v>
      </c>
      <c r="AF216" s="8">
        <f t="shared" si="93"/>
        <v>0</v>
      </c>
      <c r="AG216" s="8">
        <f t="shared" si="93"/>
        <v>0</v>
      </c>
      <c r="AH216" s="8">
        <f t="shared" si="93"/>
        <v>45778</v>
      </c>
      <c r="AI216" s="8">
        <f t="shared" si="93"/>
        <v>0</v>
      </c>
      <c r="AJ216" s="8">
        <f t="shared" si="93"/>
        <v>0</v>
      </c>
      <c r="AK216" s="8">
        <f t="shared" si="93"/>
        <v>45870</v>
      </c>
      <c r="AL216" s="8">
        <f t="shared" si="93"/>
        <v>0</v>
      </c>
      <c r="AM216" s="8">
        <f t="shared" si="93"/>
        <v>0</v>
      </c>
      <c r="AN216" s="8">
        <f t="shared" si="93"/>
        <v>45962</v>
      </c>
      <c r="AO216" s="8">
        <f t="shared" si="93"/>
        <v>0</v>
      </c>
      <c r="AP216" s="8">
        <f t="shared" si="93"/>
        <v>0</v>
      </c>
      <c r="AQ216" s="8">
        <f t="shared" si="93"/>
        <v>46054</v>
      </c>
      <c r="AR216" s="8">
        <f t="shared" si="93"/>
        <v>0</v>
      </c>
      <c r="AS216" s="8">
        <f t="shared" si="93"/>
        <v>0</v>
      </c>
      <c r="AT216" s="8">
        <f t="shared" si="93"/>
        <v>46143</v>
      </c>
      <c r="AU216" s="8">
        <f t="shared" si="93"/>
        <v>0</v>
      </c>
      <c r="AV216" s="8">
        <f t="shared" si="93"/>
        <v>0</v>
      </c>
      <c r="AW216" s="8">
        <f t="shared" si="93"/>
        <v>46235</v>
      </c>
      <c r="AX216" s="8">
        <f t="shared" si="93"/>
        <v>0</v>
      </c>
      <c r="AY216" s="8">
        <f t="shared" si="93"/>
        <v>0</v>
      </c>
      <c r="AZ216" s="8">
        <f t="shared" si="93"/>
        <v>46327</v>
      </c>
      <c r="BA216" s="8">
        <f t="shared" si="93"/>
        <v>0</v>
      </c>
      <c r="BB216" s="8">
        <f t="shared" si="93"/>
        <v>0</v>
      </c>
      <c r="BC216" s="8">
        <f t="shared" si="93"/>
        <v>46419</v>
      </c>
      <c r="BD216" s="8">
        <f t="shared" si="93"/>
        <v>0</v>
      </c>
      <c r="BE216" s="8">
        <f t="shared" si="93"/>
        <v>0</v>
      </c>
      <c r="BF216" s="8">
        <f t="shared" si="93"/>
        <v>46508</v>
      </c>
      <c r="BG216" s="8">
        <f t="shared" si="93"/>
        <v>0</v>
      </c>
      <c r="BH216" s="8">
        <f t="shared" si="93"/>
        <v>0</v>
      </c>
      <c r="BI216" s="8">
        <f t="shared" si="93"/>
        <v>46600</v>
      </c>
      <c r="BJ216" s="8">
        <f t="shared" si="93"/>
        <v>0</v>
      </c>
      <c r="BK216" s="8">
        <f t="shared" si="93"/>
        <v>0</v>
      </c>
      <c r="BL216" s="8">
        <f t="shared" si="93"/>
        <v>46692</v>
      </c>
      <c r="BM216" s="8">
        <f t="shared" si="93"/>
        <v>0</v>
      </c>
      <c r="BN216" s="8">
        <f t="shared" si="93"/>
        <v>0</v>
      </c>
      <c r="BO216" s="8">
        <f t="shared" si="93"/>
        <v>46784</v>
      </c>
      <c r="BP216" s="8">
        <f t="shared" si="93"/>
        <v>0</v>
      </c>
      <c r="BQ216" s="8">
        <f t="shared" si="93"/>
        <v>0</v>
      </c>
    </row>
    <row r="217" spans="1:69" outlineLevel="2">
      <c r="E217" s="2" t="str">
        <f t="shared" ref="E217:BQ217" si="94" xml:space="preserve">  E$204</f>
        <v>Fixed Operating Cost Growth Rate escalation step up frequency flag</v>
      </c>
      <c r="F217" s="2">
        <f t="shared" si="94"/>
        <v>0</v>
      </c>
      <c r="G217" s="2" t="str">
        <f t="shared" si="94"/>
        <v>flag</v>
      </c>
      <c r="H217" s="2">
        <f t="shared" si="94"/>
        <v>20</v>
      </c>
      <c r="I217" s="2">
        <f t="shared" si="94"/>
        <v>0</v>
      </c>
      <c r="J217" s="2">
        <f t="shared" si="94"/>
        <v>1</v>
      </c>
      <c r="K217" s="2">
        <f t="shared" si="94"/>
        <v>0</v>
      </c>
      <c r="L217" s="2">
        <f t="shared" si="94"/>
        <v>0</v>
      </c>
      <c r="M217" s="2">
        <f t="shared" si="94"/>
        <v>1</v>
      </c>
      <c r="N217" s="2">
        <f t="shared" si="94"/>
        <v>0</v>
      </c>
      <c r="O217" s="2">
        <f t="shared" si="94"/>
        <v>0</v>
      </c>
      <c r="P217" s="2">
        <f t="shared" si="94"/>
        <v>1</v>
      </c>
      <c r="Q217" s="2">
        <f t="shared" si="94"/>
        <v>0</v>
      </c>
      <c r="R217" s="2">
        <f t="shared" si="94"/>
        <v>0</v>
      </c>
      <c r="S217" s="2">
        <f t="shared" si="94"/>
        <v>1</v>
      </c>
      <c r="T217" s="2">
        <f t="shared" si="94"/>
        <v>0</v>
      </c>
      <c r="U217" s="2">
        <f t="shared" si="94"/>
        <v>0</v>
      </c>
      <c r="V217" s="2">
        <f t="shared" si="94"/>
        <v>1</v>
      </c>
      <c r="W217" s="2">
        <f t="shared" si="94"/>
        <v>0</v>
      </c>
      <c r="X217" s="2">
        <f t="shared" si="94"/>
        <v>0</v>
      </c>
      <c r="Y217" s="2">
        <f t="shared" si="94"/>
        <v>1</v>
      </c>
      <c r="Z217" s="2">
        <f t="shared" si="94"/>
        <v>0</v>
      </c>
      <c r="AA217" s="2">
        <f t="shared" si="94"/>
        <v>0</v>
      </c>
      <c r="AB217" s="2">
        <f t="shared" si="94"/>
        <v>1</v>
      </c>
      <c r="AC217" s="2">
        <f t="shared" si="94"/>
        <v>0</v>
      </c>
      <c r="AD217" s="2">
        <f t="shared" si="94"/>
        <v>0</v>
      </c>
      <c r="AE217" s="2">
        <f t="shared" si="94"/>
        <v>1</v>
      </c>
      <c r="AF217" s="2">
        <f t="shared" si="94"/>
        <v>0</v>
      </c>
      <c r="AG217" s="2">
        <f t="shared" si="94"/>
        <v>0</v>
      </c>
      <c r="AH217" s="2">
        <f t="shared" si="94"/>
        <v>1</v>
      </c>
      <c r="AI217" s="2">
        <f t="shared" si="94"/>
        <v>0</v>
      </c>
      <c r="AJ217" s="2">
        <f t="shared" si="94"/>
        <v>0</v>
      </c>
      <c r="AK217" s="2">
        <f t="shared" si="94"/>
        <v>1</v>
      </c>
      <c r="AL217" s="2">
        <f t="shared" si="94"/>
        <v>0</v>
      </c>
      <c r="AM217" s="2">
        <f t="shared" si="94"/>
        <v>0</v>
      </c>
      <c r="AN217" s="2">
        <f t="shared" si="94"/>
        <v>1</v>
      </c>
      <c r="AO217" s="2">
        <f t="shared" si="94"/>
        <v>0</v>
      </c>
      <c r="AP217" s="2">
        <f t="shared" si="94"/>
        <v>0</v>
      </c>
      <c r="AQ217" s="2">
        <f t="shared" si="94"/>
        <v>1</v>
      </c>
      <c r="AR217" s="2">
        <f t="shared" si="94"/>
        <v>0</v>
      </c>
      <c r="AS217" s="2">
        <f t="shared" si="94"/>
        <v>0</v>
      </c>
      <c r="AT217" s="2">
        <f t="shared" si="94"/>
        <v>1</v>
      </c>
      <c r="AU217" s="2">
        <f t="shared" si="94"/>
        <v>0</v>
      </c>
      <c r="AV217" s="2">
        <f t="shared" si="94"/>
        <v>0</v>
      </c>
      <c r="AW217" s="2">
        <f t="shared" si="94"/>
        <v>1</v>
      </c>
      <c r="AX217" s="2">
        <f t="shared" si="94"/>
        <v>0</v>
      </c>
      <c r="AY217" s="2">
        <f t="shared" si="94"/>
        <v>0</v>
      </c>
      <c r="AZ217" s="2">
        <f t="shared" si="94"/>
        <v>1</v>
      </c>
      <c r="BA217" s="2">
        <f t="shared" si="94"/>
        <v>0</v>
      </c>
      <c r="BB217" s="2">
        <f t="shared" si="94"/>
        <v>0</v>
      </c>
      <c r="BC217" s="2">
        <f t="shared" si="94"/>
        <v>1</v>
      </c>
      <c r="BD217" s="2">
        <f t="shared" si="94"/>
        <v>0</v>
      </c>
      <c r="BE217" s="2">
        <f t="shared" si="94"/>
        <v>0</v>
      </c>
      <c r="BF217" s="2">
        <f t="shared" si="94"/>
        <v>1</v>
      </c>
      <c r="BG217" s="2">
        <f t="shared" si="94"/>
        <v>0</v>
      </c>
      <c r="BH217" s="2">
        <f t="shared" si="94"/>
        <v>0</v>
      </c>
      <c r="BI217" s="2">
        <f t="shared" si="94"/>
        <v>1</v>
      </c>
      <c r="BJ217" s="2">
        <f t="shared" si="94"/>
        <v>0</v>
      </c>
      <c r="BK217" s="2">
        <f t="shared" si="94"/>
        <v>0</v>
      </c>
      <c r="BL217" s="2">
        <f t="shared" si="94"/>
        <v>1</v>
      </c>
      <c r="BM217" s="2">
        <f t="shared" si="94"/>
        <v>0</v>
      </c>
      <c r="BN217" s="2">
        <f t="shared" si="94"/>
        <v>0</v>
      </c>
      <c r="BO217" s="2">
        <f t="shared" si="94"/>
        <v>1</v>
      </c>
      <c r="BP217" s="2">
        <f t="shared" si="94"/>
        <v>0</v>
      </c>
      <c r="BQ217" s="2">
        <f t="shared" si="94"/>
        <v>0</v>
      </c>
    </row>
    <row r="218" spans="1:69" outlineLevel="2">
      <c r="E218" s="47" t="s">
        <v>242</v>
      </c>
      <c r="H218" s="2">
        <f xml:space="preserve"> SUM( J218:BQ218 )</f>
        <v>47.569222418152265</v>
      </c>
      <c r="J218" s="2">
        <f t="shared" ref="J218:BQ218" si="95" xml:space="preserve">  YEARFRAC( $F215, J216, 1 ) * J217</f>
        <v>0</v>
      </c>
      <c r="K218" s="2">
        <f t="shared" si="95"/>
        <v>0</v>
      </c>
      <c r="L218" s="2">
        <f t="shared" si="95"/>
        <v>0</v>
      </c>
      <c r="M218" s="2">
        <f t="shared" si="95"/>
        <v>0.25205479452054796</v>
      </c>
      <c r="N218" s="2">
        <f t="shared" si="95"/>
        <v>0</v>
      </c>
      <c r="O218" s="2">
        <f t="shared" si="95"/>
        <v>0</v>
      </c>
      <c r="P218" s="2">
        <f t="shared" si="95"/>
        <v>0.50410958904109593</v>
      </c>
      <c r="Q218" s="2">
        <f t="shared" si="95"/>
        <v>0</v>
      </c>
      <c r="R218" s="2">
        <f t="shared" si="95"/>
        <v>0</v>
      </c>
      <c r="S218" s="2">
        <f t="shared" si="95"/>
        <v>0.75616438356164384</v>
      </c>
      <c r="T218" s="2">
        <f t="shared" si="95"/>
        <v>0</v>
      </c>
      <c r="U218" s="2">
        <f t="shared" si="95"/>
        <v>0</v>
      </c>
      <c r="V218" s="2">
        <f t="shared" si="95"/>
        <v>1</v>
      </c>
      <c r="W218" s="2">
        <f t="shared" si="95"/>
        <v>0</v>
      </c>
      <c r="X218" s="2">
        <f t="shared" si="95"/>
        <v>0</v>
      </c>
      <c r="Y218" s="2">
        <f t="shared" si="95"/>
        <v>1.2530779753761969</v>
      </c>
      <c r="Z218" s="2">
        <f t="shared" si="95"/>
        <v>0</v>
      </c>
      <c r="AA218" s="2">
        <f t="shared" si="95"/>
        <v>0</v>
      </c>
      <c r="AB218" s="2">
        <f t="shared" si="95"/>
        <v>1.5047879616963065</v>
      </c>
      <c r="AC218" s="2">
        <f t="shared" si="95"/>
        <v>0</v>
      </c>
      <c r="AD218" s="2">
        <f t="shared" si="95"/>
        <v>0</v>
      </c>
      <c r="AE218" s="2">
        <f t="shared" si="95"/>
        <v>1.7572992700729928</v>
      </c>
      <c r="AF218" s="2">
        <f t="shared" si="95"/>
        <v>0</v>
      </c>
      <c r="AG218" s="2">
        <f t="shared" si="95"/>
        <v>0</v>
      </c>
      <c r="AH218" s="2">
        <f t="shared" si="95"/>
        <v>2.0009124087591244</v>
      </c>
      <c r="AI218" s="2">
        <f t="shared" si="95"/>
        <v>0</v>
      </c>
      <c r="AJ218" s="2">
        <f t="shared" si="95"/>
        <v>0</v>
      </c>
      <c r="AK218" s="2">
        <f t="shared" si="95"/>
        <v>2.2527372262773722</v>
      </c>
      <c r="AL218" s="2">
        <f t="shared" si="95"/>
        <v>0</v>
      </c>
      <c r="AM218" s="2">
        <f t="shared" si="95"/>
        <v>0</v>
      </c>
      <c r="AN218" s="2">
        <f t="shared" si="95"/>
        <v>2.5045620437956204</v>
      </c>
      <c r="AO218" s="2">
        <f t="shared" si="95"/>
        <v>0</v>
      </c>
      <c r="AP218" s="2">
        <f t="shared" si="95"/>
        <v>0</v>
      </c>
      <c r="AQ218" s="2">
        <f t="shared" si="95"/>
        <v>2.7570157426420261</v>
      </c>
      <c r="AR218" s="2">
        <f t="shared" si="95"/>
        <v>0</v>
      </c>
      <c r="AS218" s="2">
        <f t="shared" si="95"/>
        <v>0</v>
      </c>
      <c r="AT218" s="2">
        <f t="shared" si="95"/>
        <v>3.0006844626967832</v>
      </c>
      <c r="AU218" s="2">
        <f t="shared" si="95"/>
        <v>0</v>
      </c>
      <c r="AV218" s="2">
        <f t="shared" si="95"/>
        <v>0</v>
      </c>
      <c r="AW218" s="2">
        <f t="shared" si="95"/>
        <v>3.2525667351129361</v>
      </c>
      <c r="AX218" s="2">
        <f t="shared" si="95"/>
        <v>0</v>
      </c>
      <c r="AY218" s="2">
        <f t="shared" si="95"/>
        <v>0</v>
      </c>
      <c r="AZ218" s="2">
        <f t="shared" si="95"/>
        <v>3.5044490075290895</v>
      </c>
      <c r="BA218" s="2">
        <f t="shared" si="95"/>
        <v>0</v>
      </c>
      <c r="BB218" s="2">
        <f t="shared" si="95"/>
        <v>0</v>
      </c>
      <c r="BC218" s="2">
        <f t="shared" si="95"/>
        <v>3.7568455640744798</v>
      </c>
      <c r="BD218" s="2">
        <f t="shared" si="95"/>
        <v>0</v>
      </c>
      <c r="BE218" s="2">
        <f t="shared" si="95"/>
        <v>0</v>
      </c>
      <c r="BF218" s="2">
        <f t="shared" si="95"/>
        <v>4.0005476451259581</v>
      </c>
      <c r="BG218" s="2">
        <f t="shared" si="95"/>
        <v>0</v>
      </c>
      <c r="BH218" s="2">
        <f t="shared" si="95"/>
        <v>0</v>
      </c>
      <c r="BI218" s="2">
        <f t="shared" si="95"/>
        <v>4.2524644030668126</v>
      </c>
      <c r="BJ218" s="2">
        <f t="shared" si="95"/>
        <v>0</v>
      </c>
      <c r="BK218" s="2">
        <f t="shared" si="95"/>
        <v>0</v>
      </c>
      <c r="BL218" s="2">
        <f t="shared" si="95"/>
        <v>4.5043811610076672</v>
      </c>
      <c r="BM218" s="2">
        <f t="shared" si="95"/>
        <v>0</v>
      </c>
      <c r="BN218" s="2">
        <f t="shared" si="95"/>
        <v>0</v>
      </c>
      <c r="BO218" s="2">
        <f t="shared" si="95"/>
        <v>4.7545620437956204</v>
      </c>
      <c r="BP218" s="2">
        <f t="shared" si="95"/>
        <v>0</v>
      </c>
      <c r="BQ218" s="2">
        <f t="shared" si="95"/>
        <v>0</v>
      </c>
    </row>
    <row r="219" spans="1:69" outlineLevel="1"/>
    <row r="220" spans="1:69" outlineLevel="1"/>
    <row r="221" spans="1:69" outlineLevel="1">
      <c r="B221" s="25" t="s">
        <v>55</v>
      </c>
    </row>
    <row r="222" spans="1:69" outlineLevel="2">
      <c r="A222" s="18"/>
      <c r="B222" s="18"/>
      <c r="C222" s="28"/>
      <c r="D222" s="27"/>
      <c r="E222" s="42" t="str">
        <f xml:space="preserve">  InpC!E$26</f>
        <v>Fixed Operating Cost Growth Rate annual start escalation rate</v>
      </c>
      <c r="F222" s="42">
        <f xml:space="preserve">  InpC!F$26</f>
        <v>0.1</v>
      </c>
      <c r="G222" s="42" t="str">
        <f xml:space="preserve">  InpC!G$26</f>
        <v>%</v>
      </c>
      <c r="M222" s="57"/>
    </row>
    <row r="223" spans="1:69" outlineLevel="2">
      <c r="E223" s="2" t="str">
        <f t="shared" ref="E223:BQ223" si="96" xml:space="preserve">  E$218</f>
        <v>years since Fixed Operating Cost Growth Rate base date</v>
      </c>
      <c r="F223" s="2">
        <f t="shared" si="96"/>
        <v>0</v>
      </c>
      <c r="G223" s="2">
        <f t="shared" si="96"/>
        <v>0</v>
      </c>
      <c r="H223" s="2">
        <f t="shared" si="96"/>
        <v>47.569222418152265</v>
      </c>
      <c r="I223" s="2">
        <f t="shared" si="96"/>
        <v>0</v>
      </c>
      <c r="J223" s="2">
        <f t="shared" si="96"/>
        <v>0</v>
      </c>
      <c r="K223" s="2">
        <f t="shared" si="96"/>
        <v>0</v>
      </c>
      <c r="L223" s="2">
        <f t="shared" si="96"/>
        <v>0</v>
      </c>
      <c r="M223" s="2">
        <f t="shared" si="96"/>
        <v>0.25205479452054796</v>
      </c>
      <c r="N223" s="2">
        <f t="shared" si="96"/>
        <v>0</v>
      </c>
      <c r="O223" s="2">
        <f t="shared" si="96"/>
        <v>0</v>
      </c>
      <c r="P223" s="2">
        <f t="shared" si="96"/>
        <v>0.50410958904109593</v>
      </c>
      <c r="Q223" s="2">
        <f t="shared" si="96"/>
        <v>0</v>
      </c>
      <c r="R223" s="2">
        <f t="shared" si="96"/>
        <v>0</v>
      </c>
      <c r="S223" s="2">
        <f t="shared" si="96"/>
        <v>0.75616438356164384</v>
      </c>
      <c r="T223" s="2">
        <f t="shared" si="96"/>
        <v>0</v>
      </c>
      <c r="U223" s="2">
        <f t="shared" si="96"/>
        <v>0</v>
      </c>
      <c r="V223" s="2">
        <f t="shared" si="96"/>
        <v>1</v>
      </c>
      <c r="W223" s="2">
        <f t="shared" si="96"/>
        <v>0</v>
      </c>
      <c r="X223" s="2">
        <f t="shared" si="96"/>
        <v>0</v>
      </c>
      <c r="Y223" s="2">
        <f t="shared" si="96"/>
        <v>1.2530779753761969</v>
      </c>
      <c r="Z223" s="2">
        <f t="shared" si="96"/>
        <v>0</v>
      </c>
      <c r="AA223" s="2">
        <f t="shared" si="96"/>
        <v>0</v>
      </c>
      <c r="AB223" s="2">
        <f t="shared" si="96"/>
        <v>1.5047879616963065</v>
      </c>
      <c r="AC223" s="2">
        <f t="shared" si="96"/>
        <v>0</v>
      </c>
      <c r="AD223" s="2">
        <f t="shared" si="96"/>
        <v>0</v>
      </c>
      <c r="AE223" s="2">
        <f t="shared" si="96"/>
        <v>1.7572992700729928</v>
      </c>
      <c r="AF223" s="2">
        <f t="shared" si="96"/>
        <v>0</v>
      </c>
      <c r="AG223" s="2">
        <f t="shared" si="96"/>
        <v>0</v>
      </c>
      <c r="AH223" s="2">
        <f t="shared" si="96"/>
        <v>2.0009124087591244</v>
      </c>
      <c r="AI223" s="2">
        <f t="shared" si="96"/>
        <v>0</v>
      </c>
      <c r="AJ223" s="2">
        <f t="shared" si="96"/>
        <v>0</v>
      </c>
      <c r="AK223" s="2">
        <f t="shared" si="96"/>
        <v>2.2527372262773722</v>
      </c>
      <c r="AL223" s="2">
        <f t="shared" si="96"/>
        <v>0</v>
      </c>
      <c r="AM223" s="2">
        <f t="shared" si="96"/>
        <v>0</v>
      </c>
      <c r="AN223" s="2">
        <f t="shared" si="96"/>
        <v>2.5045620437956204</v>
      </c>
      <c r="AO223" s="2">
        <f t="shared" si="96"/>
        <v>0</v>
      </c>
      <c r="AP223" s="2">
        <f t="shared" si="96"/>
        <v>0</v>
      </c>
      <c r="AQ223" s="2">
        <f t="shared" si="96"/>
        <v>2.7570157426420261</v>
      </c>
      <c r="AR223" s="2">
        <f t="shared" si="96"/>
        <v>0</v>
      </c>
      <c r="AS223" s="2">
        <f t="shared" si="96"/>
        <v>0</v>
      </c>
      <c r="AT223" s="2">
        <f t="shared" si="96"/>
        <v>3.0006844626967832</v>
      </c>
      <c r="AU223" s="2">
        <f t="shared" si="96"/>
        <v>0</v>
      </c>
      <c r="AV223" s="2">
        <f t="shared" si="96"/>
        <v>0</v>
      </c>
      <c r="AW223" s="2">
        <f t="shared" si="96"/>
        <v>3.2525667351129361</v>
      </c>
      <c r="AX223" s="2">
        <f t="shared" si="96"/>
        <v>0</v>
      </c>
      <c r="AY223" s="2">
        <f t="shared" si="96"/>
        <v>0</v>
      </c>
      <c r="AZ223" s="2">
        <f t="shared" si="96"/>
        <v>3.5044490075290895</v>
      </c>
      <c r="BA223" s="2">
        <f t="shared" si="96"/>
        <v>0</v>
      </c>
      <c r="BB223" s="2">
        <f t="shared" si="96"/>
        <v>0</v>
      </c>
      <c r="BC223" s="2">
        <f t="shared" si="96"/>
        <v>3.7568455640744798</v>
      </c>
      <c r="BD223" s="2">
        <f t="shared" si="96"/>
        <v>0</v>
      </c>
      <c r="BE223" s="2">
        <f t="shared" si="96"/>
        <v>0</v>
      </c>
      <c r="BF223" s="2">
        <f t="shared" si="96"/>
        <v>4.0005476451259581</v>
      </c>
      <c r="BG223" s="2">
        <f t="shared" si="96"/>
        <v>0</v>
      </c>
      <c r="BH223" s="2">
        <f t="shared" si="96"/>
        <v>0</v>
      </c>
      <c r="BI223" s="2">
        <f t="shared" si="96"/>
        <v>4.2524644030668126</v>
      </c>
      <c r="BJ223" s="2">
        <f t="shared" si="96"/>
        <v>0</v>
      </c>
      <c r="BK223" s="2">
        <f t="shared" si="96"/>
        <v>0</v>
      </c>
      <c r="BL223" s="2">
        <f t="shared" si="96"/>
        <v>4.5043811610076672</v>
      </c>
      <c r="BM223" s="2">
        <f t="shared" si="96"/>
        <v>0</v>
      </c>
      <c r="BN223" s="2">
        <f t="shared" si="96"/>
        <v>0</v>
      </c>
      <c r="BO223" s="2">
        <f t="shared" si="96"/>
        <v>4.7545620437956204</v>
      </c>
      <c r="BP223" s="2">
        <f t="shared" si="96"/>
        <v>0</v>
      </c>
      <c r="BQ223" s="2">
        <f t="shared" si="96"/>
        <v>0</v>
      </c>
    </row>
    <row r="224" spans="1:69" outlineLevel="2">
      <c r="E224" s="2" t="str">
        <f t="shared" ref="E224:BQ224" si="97" xml:space="preserve">  E$177</f>
        <v>Fixed Operating Cost Growth Rate escalation duration flag</v>
      </c>
      <c r="F224" s="2">
        <f t="shared" si="97"/>
        <v>0</v>
      </c>
      <c r="G224" s="2" t="str">
        <f t="shared" si="97"/>
        <v>flag</v>
      </c>
      <c r="H224" s="2">
        <f t="shared" si="97"/>
        <v>60</v>
      </c>
      <c r="I224" s="2">
        <f t="shared" si="97"/>
        <v>0</v>
      </c>
      <c r="J224" s="2">
        <f t="shared" si="97"/>
        <v>1</v>
      </c>
      <c r="K224" s="2">
        <f t="shared" si="97"/>
        <v>1</v>
      </c>
      <c r="L224" s="2">
        <f t="shared" si="97"/>
        <v>1</v>
      </c>
      <c r="M224" s="2">
        <f t="shared" si="97"/>
        <v>1</v>
      </c>
      <c r="N224" s="2">
        <f t="shared" si="97"/>
        <v>1</v>
      </c>
      <c r="O224" s="2">
        <f t="shared" si="97"/>
        <v>1</v>
      </c>
      <c r="P224" s="2">
        <f t="shared" si="97"/>
        <v>1</v>
      </c>
      <c r="Q224" s="2">
        <f t="shared" si="97"/>
        <v>1</v>
      </c>
      <c r="R224" s="2">
        <f t="shared" si="97"/>
        <v>1</v>
      </c>
      <c r="S224" s="2">
        <f t="shared" si="97"/>
        <v>1</v>
      </c>
      <c r="T224" s="2">
        <f t="shared" si="97"/>
        <v>1</v>
      </c>
      <c r="U224" s="2">
        <f t="shared" si="97"/>
        <v>1</v>
      </c>
      <c r="V224" s="2">
        <f t="shared" si="97"/>
        <v>1</v>
      </c>
      <c r="W224" s="2">
        <f t="shared" si="97"/>
        <v>1</v>
      </c>
      <c r="X224" s="2">
        <f t="shared" si="97"/>
        <v>1</v>
      </c>
      <c r="Y224" s="2">
        <f t="shared" si="97"/>
        <v>1</v>
      </c>
      <c r="Z224" s="2">
        <f t="shared" si="97"/>
        <v>1</v>
      </c>
      <c r="AA224" s="2">
        <f t="shared" si="97"/>
        <v>1</v>
      </c>
      <c r="AB224" s="2">
        <f t="shared" si="97"/>
        <v>1</v>
      </c>
      <c r="AC224" s="2">
        <f t="shared" si="97"/>
        <v>1</v>
      </c>
      <c r="AD224" s="2">
        <f t="shared" si="97"/>
        <v>1</v>
      </c>
      <c r="AE224" s="2">
        <f t="shared" si="97"/>
        <v>1</v>
      </c>
      <c r="AF224" s="2">
        <f t="shared" si="97"/>
        <v>1</v>
      </c>
      <c r="AG224" s="2">
        <f t="shared" si="97"/>
        <v>1</v>
      </c>
      <c r="AH224" s="2">
        <f t="shared" si="97"/>
        <v>1</v>
      </c>
      <c r="AI224" s="2">
        <f t="shared" si="97"/>
        <v>1</v>
      </c>
      <c r="AJ224" s="2">
        <f t="shared" si="97"/>
        <v>1</v>
      </c>
      <c r="AK224" s="2">
        <f t="shared" si="97"/>
        <v>1</v>
      </c>
      <c r="AL224" s="2">
        <f t="shared" si="97"/>
        <v>1</v>
      </c>
      <c r="AM224" s="2">
        <f t="shared" si="97"/>
        <v>1</v>
      </c>
      <c r="AN224" s="2">
        <f t="shared" si="97"/>
        <v>1</v>
      </c>
      <c r="AO224" s="2">
        <f t="shared" si="97"/>
        <v>1</v>
      </c>
      <c r="AP224" s="2">
        <f t="shared" si="97"/>
        <v>1</v>
      </c>
      <c r="AQ224" s="2">
        <f t="shared" si="97"/>
        <v>1</v>
      </c>
      <c r="AR224" s="2">
        <f t="shared" si="97"/>
        <v>1</v>
      </c>
      <c r="AS224" s="2">
        <f t="shared" si="97"/>
        <v>1</v>
      </c>
      <c r="AT224" s="2">
        <f t="shared" si="97"/>
        <v>1</v>
      </c>
      <c r="AU224" s="2">
        <f t="shared" si="97"/>
        <v>1</v>
      </c>
      <c r="AV224" s="2">
        <f t="shared" si="97"/>
        <v>1</v>
      </c>
      <c r="AW224" s="2">
        <f t="shared" si="97"/>
        <v>1</v>
      </c>
      <c r="AX224" s="2">
        <f t="shared" si="97"/>
        <v>1</v>
      </c>
      <c r="AY224" s="2">
        <f t="shared" si="97"/>
        <v>1</v>
      </c>
      <c r="AZ224" s="2">
        <f t="shared" si="97"/>
        <v>1</v>
      </c>
      <c r="BA224" s="2">
        <f t="shared" si="97"/>
        <v>1</v>
      </c>
      <c r="BB224" s="2">
        <f t="shared" si="97"/>
        <v>1</v>
      </c>
      <c r="BC224" s="2">
        <f t="shared" si="97"/>
        <v>1</v>
      </c>
      <c r="BD224" s="2">
        <f t="shared" si="97"/>
        <v>1</v>
      </c>
      <c r="BE224" s="2">
        <f t="shared" si="97"/>
        <v>1</v>
      </c>
      <c r="BF224" s="2">
        <f t="shared" si="97"/>
        <v>1</v>
      </c>
      <c r="BG224" s="2">
        <f t="shared" si="97"/>
        <v>1</v>
      </c>
      <c r="BH224" s="2">
        <f t="shared" si="97"/>
        <v>1</v>
      </c>
      <c r="BI224" s="2">
        <f t="shared" si="97"/>
        <v>1</v>
      </c>
      <c r="BJ224" s="2">
        <f t="shared" si="97"/>
        <v>1</v>
      </c>
      <c r="BK224" s="2">
        <f t="shared" si="97"/>
        <v>1</v>
      </c>
      <c r="BL224" s="2">
        <f t="shared" si="97"/>
        <v>1</v>
      </c>
      <c r="BM224" s="2">
        <f t="shared" si="97"/>
        <v>1</v>
      </c>
      <c r="BN224" s="2">
        <f t="shared" si="97"/>
        <v>1</v>
      </c>
      <c r="BO224" s="2">
        <f t="shared" si="97"/>
        <v>1</v>
      </c>
      <c r="BP224" s="2">
        <f t="shared" si="97"/>
        <v>1</v>
      </c>
      <c r="BQ224" s="2">
        <f t="shared" si="97"/>
        <v>1</v>
      </c>
    </row>
    <row r="225" spans="1:69" outlineLevel="2">
      <c r="E225" s="2" t="str">
        <f t="shared" ref="E225:BQ225" si="98" xml:space="preserve">  E$204</f>
        <v>Fixed Operating Cost Growth Rate escalation step up frequency flag</v>
      </c>
      <c r="F225" s="2">
        <f t="shared" si="98"/>
        <v>0</v>
      </c>
      <c r="G225" s="2" t="str">
        <f t="shared" si="98"/>
        <v>flag</v>
      </c>
      <c r="H225" s="2">
        <f t="shared" si="98"/>
        <v>20</v>
      </c>
      <c r="I225" s="2">
        <f t="shared" si="98"/>
        <v>0</v>
      </c>
      <c r="J225" s="2">
        <f t="shared" si="98"/>
        <v>1</v>
      </c>
      <c r="K225" s="2">
        <f t="shared" si="98"/>
        <v>0</v>
      </c>
      <c r="L225" s="2">
        <f t="shared" si="98"/>
        <v>0</v>
      </c>
      <c r="M225" s="2">
        <f t="shared" si="98"/>
        <v>1</v>
      </c>
      <c r="N225" s="2">
        <f t="shared" si="98"/>
        <v>0</v>
      </c>
      <c r="O225" s="2">
        <f t="shared" si="98"/>
        <v>0</v>
      </c>
      <c r="P225" s="2">
        <f t="shared" si="98"/>
        <v>1</v>
      </c>
      <c r="Q225" s="2">
        <f t="shared" si="98"/>
        <v>0</v>
      </c>
      <c r="R225" s="2">
        <f t="shared" si="98"/>
        <v>0</v>
      </c>
      <c r="S225" s="2">
        <f t="shared" si="98"/>
        <v>1</v>
      </c>
      <c r="T225" s="2">
        <f t="shared" si="98"/>
        <v>0</v>
      </c>
      <c r="U225" s="2">
        <f t="shared" si="98"/>
        <v>0</v>
      </c>
      <c r="V225" s="2">
        <f t="shared" si="98"/>
        <v>1</v>
      </c>
      <c r="W225" s="2">
        <f t="shared" si="98"/>
        <v>0</v>
      </c>
      <c r="X225" s="2">
        <f t="shared" si="98"/>
        <v>0</v>
      </c>
      <c r="Y225" s="2">
        <f t="shared" si="98"/>
        <v>1</v>
      </c>
      <c r="Z225" s="2">
        <f t="shared" si="98"/>
        <v>0</v>
      </c>
      <c r="AA225" s="2">
        <f t="shared" si="98"/>
        <v>0</v>
      </c>
      <c r="AB225" s="2">
        <f t="shared" si="98"/>
        <v>1</v>
      </c>
      <c r="AC225" s="2">
        <f t="shared" si="98"/>
        <v>0</v>
      </c>
      <c r="AD225" s="2">
        <f t="shared" si="98"/>
        <v>0</v>
      </c>
      <c r="AE225" s="2">
        <f t="shared" si="98"/>
        <v>1</v>
      </c>
      <c r="AF225" s="2">
        <f t="shared" si="98"/>
        <v>0</v>
      </c>
      <c r="AG225" s="2">
        <f t="shared" si="98"/>
        <v>0</v>
      </c>
      <c r="AH225" s="2">
        <f t="shared" si="98"/>
        <v>1</v>
      </c>
      <c r="AI225" s="2">
        <f t="shared" si="98"/>
        <v>0</v>
      </c>
      <c r="AJ225" s="2">
        <f t="shared" si="98"/>
        <v>0</v>
      </c>
      <c r="AK225" s="2">
        <f t="shared" si="98"/>
        <v>1</v>
      </c>
      <c r="AL225" s="2">
        <f t="shared" si="98"/>
        <v>0</v>
      </c>
      <c r="AM225" s="2">
        <f t="shared" si="98"/>
        <v>0</v>
      </c>
      <c r="AN225" s="2">
        <f t="shared" si="98"/>
        <v>1</v>
      </c>
      <c r="AO225" s="2">
        <f t="shared" si="98"/>
        <v>0</v>
      </c>
      <c r="AP225" s="2">
        <f t="shared" si="98"/>
        <v>0</v>
      </c>
      <c r="AQ225" s="2">
        <f t="shared" si="98"/>
        <v>1</v>
      </c>
      <c r="AR225" s="2">
        <f t="shared" si="98"/>
        <v>0</v>
      </c>
      <c r="AS225" s="2">
        <f t="shared" si="98"/>
        <v>0</v>
      </c>
      <c r="AT225" s="2">
        <f t="shared" si="98"/>
        <v>1</v>
      </c>
      <c r="AU225" s="2">
        <f t="shared" si="98"/>
        <v>0</v>
      </c>
      <c r="AV225" s="2">
        <f t="shared" si="98"/>
        <v>0</v>
      </c>
      <c r="AW225" s="2">
        <f t="shared" si="98"/>
        <v>1</v>
      </c>
      <c r="AX225" s="2">
        <f t="shared" si="98"/>
        <v>0</v>
      </c>
      <c r="AY225" s="2">
        <f t="shared" si="98"/>
        <v>0</v>
      </c>
      <c r="AZ225" s="2">
        <f t="shared" si="98"/>
        <v>1</v>
      </c>
      <c r="BA225" s="2">
        <f t="shared" si="98"/>
        <v>0</v>
      </c>
      <c r="BB225" s="2">
        <f t="shared" si="98"/>
        <v>0</v>
      </c>
      <c r="BC225" s="2">
        <f t="shared" si="98"/>
        <v>1</v>
      </c>
      <c r="BD225" s="2">
        <f t="shared" si="98"/>
        <v>0</v>
      </c>
      <c r="BE225" s="2">
        <f t="shared" si="98"/>
        <v>0</v>
      </c>
      <c r="BF225" s="2">
        <f t="shared" si="98"/>
        <v>1</v>
      </c>
      <c r="BG225" s="2">
        <f t="shared" si="98"/>
        <v>0</v>
      </c>
      <c r="BH225" s="2">
        <f t="shared" si="98"/>
        <v>0</v>
      </c>
      <c r="BI225" s="2">
        <f t="shared" si="98"/>
        <v>1</v>
      </c>
      <c r="BJ225" s="2">
        <f t="shared" si="98"/>
        <v>0</v>
      </c>
      <c r="BK225" s="2">
        <f t="shared" si="98"/>
        <v>0</v>
      </c>
      <c r="BL225" s="2">
        <f t="shared" si="98"/>
        <v>1</v>
      </c>
      <c r="BM225" s="2">
        <f t="shared" si="98"/>
        <v>0</v>
      </c>
      <c r="BN225" s="2">
        <f t="shared" si="98"/>
        <v>0</v>
      </c>
      <c r="BO225" s="2">
        <f t="shared" si="98"/>
        <v>1</v>
      </c>
      <c r="BP225" s="2">
        <f t="shared" si="98"/>
        <v>0</v>
      </c>
      <c r="BQ225" s="2">
        <f t="shared" si="98"/>
        <v>0</v>
      </c>
    </row>
    <row r="226" spans="1:69" outlineLevel="2">
      <c r="A226" s="34"/>
      <c r="B226" s="34"/>
      <c r="C226" s="64"/>
      <c r="D226" s="65"/>
      <c r="E226" s="21" t="s">
        <v>55</v>
      </c>
      <c r="F226" s="21"/>
      <c r="G226" s="21" t="s">
        <v>38</v>
      </c>
      <c r="H226" s="21"/>
      <c r="I226" s="21"/>
      <c r="J226" s="38">
        <f t="shared" ref="J226:BQ226" si="99" xml:space="preserve">  IF( J224 = 0, 1, IF( J225 = 1, ( 1 + $F222 ) ^ J223, I226 ) )</f>
        <v>1</v>
      </c>
      <c r="K226" s="38">
        <f t="shared" si="99"/>
        <v>1</v>
      </c>
      <c r="L226" s="38">
        <f t="shared" si="99"/>
        <v>1</v>
      </c>
      <c r="M226" s="38">
        <f t="shared" si="99"/>
        <v>1.0243142740538207</v>
      </c>
      <c r="N226" s="38">
        <f t="shared" si="99"/>
        <v>1.0243142740538207</v>
      </c>
      <c r="O226" s="38">
        <f t="shared" si="99"/>
        <v>1.0243142740538207</v>
      </c>
      <c r="P226" s="38">
        <f t="shared" si="99"/>
        <v>1.0492197320304057</v>
      </c>
      <c r="Q226" s="38">
        <f t="shared" si="99"/>
        <v>1.0492197320304057</v>
      </c>
      <c r="R226" s="38">
        <f t="shared" si="99"/>
        <v>1.0492197320304057</v>
      </c>
      <c r="S226" s="38">
        <f t="shared" si="99"/>
        <v>1.0747307481376693</v>
      </c>
      <c r="T226" s="38">
        <f t="shared" si="99"/>
        <v>1.0747307481376693</v>
      </c>
      <c r="U226" s="38">
        <f t="shared" si="99"/>
        <v>1.0747307481376693</v>
      </c>
      <c r="V226" s="38">
        <f t="shared" si="99"/>
        <v>1.1000000000000001</v>
      </c>
      <c r="W226" s="38">
        <f t="shared" si="99"/>
        <v>1.1000000000000001</v>
      </c>
      <c r="X226" s="38">
        <f t="shared" si="99"/>
        <v>1.1000000000000001</v>
      </c>
      <c r="Y226" s="38">
        <f t="shared" si="99"/>
        <v>1.1268555865523511</v>
      </c>
      <c r="Z226" s="38">
        <f t="shared" si="99"/>
        <v>1.1268555865523511</v>
      </c>
      <c r="AA226" s="38">
        <f t="shared" si="99"/>
        <v>1.1268555865523511</v>
      </c>
      <c r="AB226" s="38">
        <f t="shared" si="99"/>
        <v>1.1542163296239218</v>
      </c>
      <c r="AC226" s="38">
        <f t="shared" si="99"/>
        <v>1.1542163296239218</v>
      </c>
      <c r="AD226" s="38">
        <f t="shared" si="99"/>
        <v>1.1542163296239218</v>
      </c>
      <c r="AE226" s="38">
        <f t="shared" si="99"/>
        <v>1.1823317044069723</v>
      </c>
      <c r="AF226" s="38">
        <f t="shared" si="99"/>
        <v>1.1823317044069723</v>
      </c>
      <c r="AG226" s="38">
        <f t="shared" si="99"/>
        <v>1.1823317044069723</v>
      </c>
      <c r="AH226" s="38">
        <f t="shared" si="99"/>
        <v>1.2101052284052554</v>
      </c>
      <c r="AI226" s="38">
        <f t="shared" si="99"/>
        <v>1.2101052284052554</v>
      </c>
      <c r="AJ226" s="38">
        <f t="shared" si="99"/>
        <v>1.2101052284052554</v>
      </c>
      <c r="AK226" s="38">
        <f t="shared" si="99"/>
        <v>1.2395008894596742</v>
      </c>
      <c r="AL226" s="38">
        <f t="shared" si="99"/>
        <v>1.2395008894596742</v>
      </c>
      <c r="AM226" s="38">
        <f t="shared" si="99"/>
        <v>1.2395008894596742</v>
      </c>
      <c r="AN226" s="38">
        <f t="shared" si="99"/>
        <v>1.2696106246859442</v>
      </c>
      <c r="AO226" s="38">
        <f t="shared" si="99"/>
        <v>1.2696106246859442</v>
      </c>
      <c r="AP226" s="38">
        <f t="shared" si="99"/>
        <v>1.2696106246859442</v>
      </c>
      <c r="AQ226" s="38">
        <f t="shared" si="99"/>
        <v>1.3005297300923371</v>
      </c>
      <c r="AR226" s="38">
        <f t="shared" si="99"/>
        <v>1.3005297300923371</v>
      </c>
      <c r="AS226" s="38">
        <f t="shared" si="99"/>
        <v>1.3005297300923371</v>
      </c>
      <c r="AT226" s="38">
        <f t="shared" si="99"/>
        <v>1.3310868322979301</v>
      </c>
      <c r="AU226" s="38">
        <f t="shared" si="99"/>
        <v>1.3310868322979301</v>
      </c>
      <c r="AV226" s="38">
        <f t="shared" si="99"/>
        <v>1.3310868322979301</v>
      </c>
      <c r="AW226" s="38">
        <f t="shared" si="99"/>
        <v>1.3634288231296141</v>
      </c>
      <c r="AX226" s="38">
        <f t="shared" si="99"/>
        <v>1.3634288231296141</v>
      </c>
      <c r="AY226" s="38">
        <f t="shared" si="99"/>
        <v>1.3634288231296141</v>
      </c>
      <c r="AZ226" s="38">
        <f t="shared" si="99"/>
        <v>1.396556641260897</v>
      </c>
      <c r="BA226" s="38">
        <f t="shared" si="99"/>
        <v>1.396556641260897</v>
      </c>
      <c r="BB226" s="38">
        <f t="shared" si="99"/>
        <v>1.396556641260897</v>
      </c>
      <c r="BC226" s="38">
        <f t="shared" si="99"/>
        <v>1.4305594995961339</v>
      </c>
      <c r="BD226" s="38">
        <f t="shared" si="99"/>
        <v>1.4305594995961339</v>
      </c>
      <c r="BE226" s="38">
        <f t="shared" si="99"/>
        <v>1.4305594995961339</v>
      </c>
      <c r="BF226" s="38">
        <f t="shared" si="99"/>
        <v>1.4641764223856168</v>
      </c>
      <c r="BG226" s="38">
        <f t="shared" si="99"/>
        <v>1.4641764223856168</v>
      </c>
      <c r="BH226" s="38">
        <f t="shared" si="99"/>
        <v>1.4641764223856168</v>
      </c>
      <c r="BI226" s="38">
        <f t="shared" si="99"/>
        <v>1.4997570778119578</v>
      </c>
      <c r="BJ226" s="38">
        <f t="shared" si="99"/>
        <v>1.4997570778119578</v>
      </c>
      <c r="BK226" s="38">
        <f t="shared" si="99"/>
        <v>1.4997570778119578</v>
      </c>
      <c r="BL226" s="38">
        <f t="shared" si="99"/>
        <v>1.5362023715572966</v>
      </c>
      <c r="BM226" s="38">
        <f t="shared" si="99"/>
        <v>1.5362023715572966</v>
      </c>
      <c r="BN226" s="38">
        <f t="shared" si="99"/>
        <v>1.5362023715572966</v>
      </c>
      <c r="BO226" s="38">
        <f t="shared" si="99"/>
        <v>1.5732730008629947</v>
      </c>
      <c r="BP226" s="38">
        <f t="shared" si="99"/>
        <v>1.5732730008629947</v>
      </c>
      <c r="BQ226" s="38">
        <f t="shared" si="99"/>
        <v>1.5732730008629947</v>
      </c>
    </row>
    <row r="227" spans="1:69" outlineLevel="1"/>
    <row r="229" spans="1:69">
      <c r="A229" s="25" t="s">
        <v>56</v>
      </c>
    </row>
    <row r="230" spans="1:69" outlineLevel="1">
      <c r="B230" s="25" t="s">
        <v>9</v>
      </c>
    </row>
    <row r="231" spans="1:69" outlineLevel="2">
      <c r="A231" s="18"/>
      <c r="B231" s="18"/>
      <c r="C231" s="28"/>
      <c r="D231" s="27"/>
      <c r="E231" s="20" t="str">
        <f xml:space="preserve">  InpC!E$68</f>
        <v>Supply Chain Finance enabled beginning date</v>
      </c>
      <c r="F231" s="20">
        <f xml:space="preserve">  InpC!F$68</f>
        <v>45078</v>
      </c>
      <c r="G231" s="20" t="str">
        <f xml:space="preserve">  InpC!G$68</f>
        <v>date</v>
      </c>
      <c r="M231" s="8"/>
    </row>
    <row r="232" spans="1:69" outlineLevel="2">
      <c r="A232" s="18"/>
      <c r="B232" s="18"/>
      <c r="C232" s="28"/>
      <c r="D232" s="27"/>
      <c r="E232" s="20" t="str">
        <f xml:space="preserve">  InpC!E$67</f>
        <v>Supply Chain Finance enabled end date</v>
      </c>
      <c r="F232" s="20">
        <f xml:space="preserve">  InpC!F$67</f>
        <v>45809</v>
      </c>
      <c r="G232" s="20" t="str">
        <f xml:space="preserve">  InpC!G$67</f>
        <v>date</v>
      </c>
      <c r="M232" s="8"/>
    </row>
    <row r="233" spans="1:69" outlineLevel="2">
      <c r="E233" s="8" t="str">
        <f t="shared" ref="E233:BQ233" si="100" xml:space="preserve">  E$19</f>
        <v>Model period end</v>
      </c>
      <c r="F233" s="8">
        <f t="shared" si="100"/>
        <v>0</v>
      </c>
      <c r="G233" s="8" t="str">
        <f t="shared" si="100"/>
        <v>date</v>
      </c>
      <c r="H233" s="8">
        <f t="shared" si="100"/>
        <v>0</v>
      </c>
      <c r="I233" s="8">
        <f t="shared" si="100"/>
        <v>0</v>
      </c>
      <c r="J233" s="8">
        <f t="shared" si="100"/>
        <v>45077</v>
      </c>
      <c r="K233" s="8">
        <f t="shared" si="100"/>
        <v>45107</v>
      </c>
      <c r="L233" s="8">
        <f t="shared" si="100"/>
        <v>45138</v>
      </c>
      <c r="M233" s="8">
        <f t="shared" si="100"/>
        <v>45169</v>
      </c>
      <c r="N233" s="8">
        <f t="shared" si="100"/>
        <v>45199</v>
      </c>
      <c r="O233" s="8">
        <f t="shared" si="100"/>
        <v>45230</v>
      </c>
      <c r="P233" s="8">
        <f t="shared" si="100"/>
        <v>45260</v>
      </c>
      <c r="Q233" s="8">
        <f t="shared" si="100"/>
        <v>45291</v>
      </c>
      <c r="R233" s="8">
        <f t="shared" si="100"/>
        <v>45322</v>
      </c>
      <c r="S233" s="8">
        <f t="shared" si="100"/>
        <v>45351</v>
      </c>
      <c r="T233" s="8">
        <f t="shared" si="100"/>
        <v>45382</v>
      </c>
      <c r="U233" s="8">
        <f t="shared" si="100"/>
        <v>45412</v>
      </c>
      <c r="V233" s="8">
        <f t="shared" si="100"/>
        <v>45443</v>
      </c>
      <c r="W233" s="8">
        <f t="shared" si="100"/>
        <v>45473</v>
      </c>
      <c r="X233" s="8">
        <f t="shared" si="100"/>
        <v>45504</v>
      </c>
      <c r="Y233" s="8">
        <f t="shared" si="100"/>
        <v>45535</v>
      </c>
      <c r="Z233" s="8">
        <f t="shared" si="100"/>
        <v>45565</v>
      </c>
      <c r="AA233" s="8">
        <f t="shared" si="100"/>
        <v>45596</v>
      </c>
      <c r="AB233" s="8">
        <f t="shared" si="100"/>
        <v>45626</v>
      </c>
      <c r="AC233" s="8">
        <f t="shared" si="100"/>
        <v>45657</v>
      </c>
      <c r="AD233" s="8">
        <f t="shared" si="100"/>
        <v>45688</v>
      </c>
      <c r="AE233" s="8">
        <f t="shared" si="100"/>
        <v>45716</v>
      </c>
      <c r="AF233" s="8">
        <f t="shared" si="100"/>
        <v>45747</v>
      </c>
      <c r="AG233" s="8">
        <f t="shared" si="100"/>
        <v>45777</v>
      </c>
      <c r="AH233" s="8">
        <f t="shared" si="100"/>
        <v>45808</v>
      </c>
      <c r="AI233" s="8">
        <f t="shared" si="100"/>
        <v>45838</v>
      </c>
      <c r="AJ233" s="8">
        <f t="shared" si="100"/>
        <v>45869</v>
      </c>
      <c r="AK233" s="8">
        <f t="shared" si="100"/>
        <v>45900</v>
      </c>
      <c r="AL233" s="8">
        <f t="shared" si="100"/>
        <v>45930</v>
      </c>
      <c r="AM233" s="8">
        <f t="shared" si="100"/>
        <v>45961</v>
      </c>
      <c r="AN233" s="8">
        <f t="shared" si="100"/>
        <v>45991</v>
      </c>
      <c r="AO233" s="8">
        <f t="shared" si="100"/>
        <v>46022</v>
      </c>
      <c r="AP233" s="8">
        <f t="shared" si="100"/>
        <v>46053</v>
      </c>
      <c r="AQ233" s="8">
        <f t="shared" si="100"/>
        <v>46081</v>
      </c>
      <c r="AR233" s="8">
        <f t="shared" si="100"/>
        <v>46112</v>
      </c>
      <c r="AS233" s="8">
        <f t="shared" si="100"/>
        <v>46142</v>
      </c>
      <c r="AT233" s="8">
        <f t="shared" si="100"/>
        <v>46173</v>
      </c>
      <c r="AU233" s="8">
        <f t="shared" si="100"/>
        <v>46203</v>
      </c>
      <c r="AV233" s="8">
        <f t="shared" si="100"/>
        <v>46234</v>
      </c>
      <c r="AW233" s="8">
        <f t="shared" si="100"/>
        <v>46265</v>
      </c>
      <c r="AX233" s="8">
        <f t="shared" si="100"/>
        <v>46295</v>
      </c>
      <c r="AY233" s="8">
        <f t="shared" si="100"/>
        <v>46326</v>
      </c>
      <c r="AZ233" s="8">
        <f t="shared" si="100"/>
        <v>46356</v>
      </c>
      <c r="BA233" s="8">
        <f t="shared" si="100"/>
        <v>46387</v>
      </c>
      <c r="BB233" s="8">
        <f t="shared" si="100"/>
        <v>46418</v>
      </c>
      <c r="BC233" s="8">
        <f t="shared" si="100"/>
        <v>46446</v>
      </c>
      <c r="BD233" s="8">
        <f t="shared" si="100"/>
        <v>46477</v>
      </c>
      <c r="BE233" s="8">
        <f t="shared" si="100"/>
        <v>46507</v>
      </c>
      <c r="BF233" s="8">
        <f t="shared" si="100"/>
        <v>46538</v>
      </c>
      <c r="BG233" s="8">
        <f t="shared" si="100"/>
        <v>46568</v>
      </c>
      <c r="BH233" s="8">
        <f t="shared" si="100"/>
        <v>46599</v>
      </c>
      <c r="BI233" s="8">
        <f t="shared" si="100"/>
        <v>46630</v>
      </c>
      <c r="BJ233" s="8">
        <f t="shared" si="100"/>
        <v>46660</v>
      </c>
      <c r="BK233" s="8">
        <f t="shared" si="100"/>
        <v>46691</v>
      </c>
      <c r="BL233" s="8">
        <f t="shared" si="100"/>
        <v>46721</v>
      </c>
      <c r="BM233" s="8">
        <f t="shared" si="100"/>
        <v>46752</v>
      </c>
      <c r="BN233" s="8">
        <f t="shared" si="100"/>
        <v>46783</v>
      </c>
      <c r="BO233" s="8">
        <f t="shared" si="100"/>
        <v>46812</v>
      </c>
      <c r="BP233" s="8">
        <f t="shared" si="100"/>
        <v>46843</v>
      </c>
      <c r="BQ233" s="8">
        <f t="shared" si="100"/>
        <v>46873</v>
      </c>
    </row>
    <row r="234" spans="1:69" outlineLevel="2">
      <c r="E234" s="8" t="str">
        <f t="shared" ref="E234:BQ234" si="101" xml:space="preserve">  E$12</f>
        <v>Model period start</v>
      </c>
      <c r="F234" s="8">
        <f t="shared" si="101"/>
        <v>0</v>
      </c>
      <c r="G234" s="8" t="str">
        <f t="shared" si="101"/>
        <v>date</v>
      </c>
      <c r="H234" s="8">
        <f t="shared" si="101"/>
        <v>0</v>
      </c>
      <c r="I234" s="8">
        <f t="shared" si="101"/>
        <v>0</v>
      </c>
      <c r="J234" s="8">
        <f t="shared" si="101"/>
        <v>45047</v>
      </c>
      <c r="K234" s="8">
        <f t="shared" si="101"/>
        <v>45078</v>
      </c>
      <c r="L234" s="8">
        <f t="shared" si="101"/>
        <v>45108</v>
      </c>
      <c r="M234" s="8">
        <f t="shared" si="101"/>
        <v>45139</v>
      </c>
      <c r="N234" s="8">
        <f t="shared" si="101"/>
        <v>45170</v>
      </c>
      <c r="O234" s="8">
        <f t="shared" si="101"/>
        <v>45200</v>
      </c>
      <c r="P234" s="8">
        <f t="shared" si="101"/>
        <v>45231</v>
      </c>
      <c r="Q234" s="8">
        <f t="shared" si="101"/>
        <v>45261</v>
      </c>
      <c r="R234" s="8">
        <f t="shared" si="101"/>
        <v>45292</v>
      </c>
      <c r="S234" s="8">
        <f t="shared" si="101"/>
        <v>45323</v>
      </c>
      <c r="T234" s="8">
        <f t="shared" si="101"/>
        <v>45352</v>
      </c>
      <c r="U234" s="8">
        <f t="shared" si="101"/>
        <v>45383</v>
      </c>
      <c r="V234" s="8">
        <f t="shared" si="101"/>
        <v>45413</v>
      </c>
      <c r="W234" s="8">
        <f t="shared" si="101"/>
        <v>45444</v>
      </c>
      <c r="X234" s="8">
        <f t="shared" si="101"/>
        <v>45474</v>
      </c>
      <c r="Y234" s="8">
        <f t="shared" si="101"/>
        <v>45505</v>
      </c>
      <c r="Z234" s="8">
        <f t="shared" si="101"/>
        <v>45536</v>
      </c>
      <c r="AA234" s="8">
        <f t="shared" si="101"/>
        <v>45566</v>
      </c>
      <c r="AB234" s="8">
        <f t="shared" si="101"/>
        <v>45597</v>
      </c>
      <c r="AC234" s="8">
        <f t="shared" si="101"/>
        <v>45627</v>
      </c>
      <c r="AD234" s="8">
        <f t="shared" si="101"/>
        <v>45658</v>
      </c>
      <c r="AE234" s="8">
        <f t="shared" si="101"/>
        <v>45689</v>
      </c>
      <c r="AF234" s="8">
        <f t="shared" si="101"/>
        <v>45717</v>
      </c>
      <c r="AG234" s="8">
        <f t="shared" si="101"/>
        <v>45748</v>
      </c>
      <c r="AH234" s="8">
        <f t="shared" si="101"/>
        <v>45778</v>
      </c>
      <c r="AI234" s="8">
        <f t="shared" si="101"/>
        <v>45809</v>
      </c>
      <c r="AJ234" s="8">
        <f t="shared" si="101"/>
        <v>45839</v>
      </c>
      <c r="AK234" s="8">
        <f t="shared" si="101"/>
        <v>45870</v>
      </c>
      <c r="AL234" s="8">
        <f t="shared" si="101"/>
        <v>45901</v>
      </c>
      <c r="AM234" s="8">
        <f t="shared" si="101"/>
        <v>45931</v>
      </c>
      <c r="AN234" s="8">
        <f t="shared" si="101"/>
        <v>45962</v>
      </c>
      <c r="AO234" s="8">
        <f t="shared" si="101"/>
        <v>45992</v>
      </c>
      <c r="AP234" s="8">
        <f t="shared" si="101"/>
        <v>46023</v>
      </c>
      <c r="AQ234" s="8">
        <f t="shared" si="101"/>
        <v>46054</v>
      </c>
      <c r="AR234" s="8">
        <f t="shared" si="101"/>
        <v>46082</v>
      </c>
      <c r="AS234" s="8">
        <f t="shared" si="101"/>
        <v>46113</v>
      </c>
      <c r="AT234" s="8">
        <f t="shared" si="101"/>
        <v>46143</v>
      </c>
      <c r="AU234" s="8">
        <f t="shared" si="101"/>
        <v>46174</v>
      </c>
      <c r="AV234" s="8">
        <f t="shared" si="101"/>
        <v>46204</v>
      </c>
      <c r="AW234" s="8">
        <f t="shared" si="101"/>
        <v>46235</v>
      </c>
      <c r="AX234" s="8">
        <f t="shared" si="101"/>
        <v>46266</v>
      </c>
      <c r="AY234" s="8">
        <f t="shared" si="101"/>
        <v>46296</v>
      </c>
      <c r="AZ234" s="8">
        <f t="shared" si="101"/>
        <v>46327</v>
      </c>
      <c r="BA234" s="8">
        <f t="shared" si="101"/>
        <v>46357</v>
      </c>
      <c r="BB234" s="8">
        <f t="shared" si="101"/>
        <v>46388</v>
      </c>
      <c r="BC234" s="8">
        <f t="shared" si="101"/>
        <v>46419</v>
      </c>
      <c r="BD234" s="8">
        <f t="shared" si="101"/>
        <v>46447</v>
      </c>
      <c r="BE234" s="8">
        <f t="shared" si="101"/>
        <v>46478</v>
      </c>
      <c r="BF234" s="8">
        <f t="shared" si="101"/>
        <v>46508</v>
      </c>
      <c r="BG234" s="8">
        <f t="shared" si="101"/>
        <v>46539</v>
      </c>
      <c r="BH234" s="8">
        <f t="shared" si="101"/>
        <v>46569</v>
      </c>
      <c r="BI234" s="8">
        <f t="shared" si="101"/>
        <v>46600</v>
      </c>
      <c r="BJ234" s="8">
        <f t="shared" si="101"/>
        <v>46631</v>
      </c>
      <c r="BK234" s="8">
        <f t="shared" si="101"/>
        <v>46661</v>
      </c>
      <c r="BL234" s="8">
        <f t="shared" si="101"/>
        <v>46692</v>
      </c>
      <c r="BM234" s="8">
        <f t="shared" si="101"/>
        <v>46722</v>
      </c>
      <c r="BN234" s="8">
        <f t="shared" si="101"/>
        <v>46753</v>
      </c>
      <c r="BO234" s="8">
        <f t="shared" si="101"/>
        <v>46784</v>
      </c>
      <c r="BP234" s="8">
        <f t="shared" si="101"/>
        <v>46813</v>
      </c>
      <c r="BQ234" s="8">
        <f t="shared" si="101"/>
        <v>46844</v>
      </c>
    </row>
    <row r="235" spans="1:69" outlineLevel="2">
      <c r="A235" s="34"/>
      <c r="B235" s="34"/>
      <c r="C235" s="64"/>
      <c r="D235" s="65"/>
      <c r="E235" s="21" t="s">
        <v>9</v>
      </c>
      <c r="F235" s="21"/>
      <c r="G235" s="21" t="s">
        <v>20</v>
      </c>
      <c r="H235" s="3">
        <f xml:space="preserve"> SUM( J235:BQ235 )</f>
        <v>25</v>
      </c>
      <c r="I235" s="21"/>
      <c r="J235" s="3">
        <f t="shared" ref="J235:BQ235" si="102" xml:space="preserve">  IF( AND( J233 &gt;= $F231, J234 &lt;= $F232 ), 1, 0 )</f>
        <v>0</v>
      </c>
      <c r="K235" s="3">
        <f t="shared" si="102"/>
        <v>1</v>
      </c>
      <c r="L235" s="3">
        <f t="shared" si="102"/>
        <v>1</v>
      </c>
      <c r="M235" s="3">
        <f t="shared" si="102"/>
        <v>1</v>
      </c>
      <c r="N235" s="3">
        <f t="shared" si="102"/>
        <v>1</v>
      </c>
      <c r="O235" s="3">
        <f t="shared" si="102"/>
        <v>1</v>
      </c>
      <c r="P235" s="3">
        <f t="shared" si="102"/>
        <v>1</v>
      </c>
      <c r="Q235" s="3">
        <f t="shared" si="102"/>
        <v>1</v>
      </c>
      <c r="R235" s="3">
        <f t="shared" si="102"/>
        <v>1</v>
      </c>
      <c r="S235" s="3">
        <f t="shared" si="102"/>
        <v>1</v>
      </c>
      <c r="T235" s="3">
        <f t="shared" si="102"/>
        <v>1</v>
      </c>
      <c r="U235" s="3">
        <f t="shared" si="102"/>
        <v>1</v>
      </c>
      <c r="V235" s="3">
        <f t="shared" si="102"/>
        <v>1</v>
      </c>
      <c r="W235" s="3">
        <f t="shared" si="102"/>
        <v>1</v>
      </c>
      <c r="X235" s="3">
        <f t="shared" si="102"/>
        <v>1</v>
      </c>
      <c r="Y235" s="3">
        <f t="shared" si="102"/>
        <v>1</v>
      </c>
      <c r="Z235" s="3">
        <f t="shared" si="102"/>
        <v>1</v>
      </c>
      <c r="AA235" s="3">
        <f t="shared" si="102"/>
        <v>1</v>
      </c>
      <c r="AB235" s="3">
        <f t="shared" si="102"/>
        <v>1</v>
      </c>
      <c r="AC235" s="3">
        <f t="shared" si="102"/>
        <v>1</v>
      </c>
      <c r="AD235" s="3">
        <f t="shared" si="102"/>
        <v>1</v>
      </c>
      <c r="AE235" s="3">
        <f t="shared" si="102"/>
        <v>1</v>
      </c>
      <c r="AF235" s="3">
        <f t="shared" si="102"/>
        <v>1</v>
      </c>
      <c r="AG235" s="3">
        <f t="shared" si="102"/>
        <v>1</v>
      </c>
      <c r="AH235" s="3">
        <f t="shared" si="102"/>
        <v>1</v>
      </c>
      <c r="AI235" s="3">
        <f t="shared" si="102"/>
        <v>1</v>
      </c>
      <c r="AJ235" s="3">
        <f t="shared" si="102"/>
        <v>0</v>
      </c>
      <c r="AK235" s="3">
        <f t="shared" si="102"/>
        <v>0</v>
      </c>
      <c r="AL235" s="3">
        <f t="shared" si="102"/>
        <v>0</v>
      </c>
      <c r="AM235" s="3">
        <f t="shared" si="102"/>
        <v>0</v>
      </c>
      <c r="AN235" s="3">
        <f t="shared" si="102"/>
        <v>0</v>
      </c>
      <c r="AO235" s="3">
        <f t="shared" si="102"/>
        <v>0</v>
      </c>
      <c r="AP235" s="3">
        <f t="shared" si="102"/>
        <v>0</v>
      </c>
      <c r="AQ235" s="3">
        <f t="shared" si="102"/>
        <v>0</v>
      </c>
      <c r="AR235" s="3">
        <f t="shared" si="102"/>
        <v>0</v>
      </c>
      <c r="AS235" s="3">
        <f t="shared" si="102"/>
        <v>0</v>
      </c>
      <c r="AT235" s="3">
        <f t="shared" si="102"/>
        <v>0</v>
      </c>
      <c r="AU235" s="3">
        <f t="shared" si="102"/>
        <v>0</v>
      </c>
      <c r="AV235" s="3">
        <f t="shared" si="102"/>
        <v>0</v>
      </c>
      <c r="AW235" s="3">
        <f t="shared" si="102"/>
        <v>0</v>
      </c>
      <c r="AX235" s="3">
        <f t="shared" si="102"/>
        <v>0</v>
      </c>
      <c r="AY235" s="3">
        <f t="shared" si="102"/>
        <v>0</v>
      </c>
      <c r="AZ235" s="3">
        <f t="shared" si="102"/>
        <v>0</v>
      </c>
      <c r="BA235" s="3">
        <f t="shared" si="102"/>
        <v>0</v>
      </c>
      <c r="BB235" s="3">
        <f t="shared" si="102"/>
        <v>0</v>
      </c>
      <c r="BC235" s="3">
        <f t="shared" si="102"/>
        <v>0</v>
      </c>
      <c r="BD235" s="3">
        <f t="shared" si="102"/>
        <v>0</v>
      </c>
      <c r="BE235" s="3">
        <f t="shared" si="102"/>
        <v>0</v>
      </c>
      <c r="BF235" s="3">
        <f t="shared" si="102"/>
        <v>0</v>
      </c>
      <c r="BG235" s="3">
        <f t="shared" si="102"/>
        <v>0</v>
      </c>
      <c r="BH235" s="3">
        <f t="shared" si="102"/>
        <v>0</v>
      </c>
      <c r="BI235" s="3">
        <f t="shared" si="102"/>
        <v>0</v>
      </c>
      <c r="BJ235" s="3">
        <f t="shared" si="102"/>
        <v>0</v>
      </c>
      <c r="BK235" s="3">
        <f t="shared" si="102"/>
        <v>0</v>
      </c>
      <c r="BL235" s="3">
        <f t="shared" si="102"/>
        <v>0</v>
      </c>
      <c r="BM235" s="3">
        <f t="shared" si="102"/>
        <v>0</v>
      </c>
      <c r="BN235" s="3">
        <f t="shared" si="102"/>
        <v>0</v>
      </c>
      <c r="BO235" s="3">
        <f t="shared" si="102"/>
        <v>0</v>
      </c>
      <c r="BP235" s="3">
        <f t="shared" si="102"/>
        <v>0</v>
      </c>
      <c r="BQ235" s="3">
        <f t="shared" si="102"/>
        <v>0</v>
      </c>
    </row>
    <row r="236" spans="1:69" outlineLevel="1"/>
    <row r="237" spans="1:69" outlineLevel="1"/>
    <row r="238" spans="1:69" outlineLevel="1">
      <c r="B238" s="25" t="s">
        <v>10</v>
      </c>
    </row>
    <row r="239" spans="1:69" outlineLevel="2">
      <c r="A239" s="18"/>
      <c r="B239" s="18"/>
      <c r="C239" s="28"/>
      <c r="D239" s="27"/>
      <c r="E239" s="20" t="str">
        <f xml:space="preserve">  InpC!E$60</f>
        <v>Invoice Finance Enabled beginning date</v>
      </c>
      <c r="F239" s="20">
        <f xml:space="preserve">  InpC!F$60</f>
        <v>45078</v>
      </c>
      <c r="G239" s="20" t="str">
        <f xml:space="preserve">  InpC!G$60</f>
        <v>date</v>
      </c>
      <c r="M239" s="8"/>
    </row>
    <row r="240" spans="1:69" outlineLevel="2">
      <c r="A240" s="18"/>
      <c r="B240" s="18"/>
      <c r="C240" s="28"/>
      <c r="D240" s="27"/>
      <c r="E240" s="20" t="str">
        <f xml:space="preserve">  InpC!E$61</f>
        <v>Invoice Finance Enabled end date</v>
      </c>
      <c r="F240" s="20">
        <f xml:space="preserve">  InpC!F$61</f>
        <v>45809</v>
      </c>
      <c r="G240" s="20" t="str">
        <f xml:space="preserve">  InpC!G$61</f>
        <v>date</v>
      </c>
      <c r="M240" s="8"/>
    </row>
    <row r="241" spans="1:69" outlineLevel="2">
      <c r="E241" s="8" t="str">
        <f t="shared" ref="E241:BQ241" si="103" xml:space="preserve">  E$19</f>
        <v>Model period end</v>
      </c>
      <c r="F241" s="8">
        <f t="shared" si="103"/>
        <v>0</v>
      </c>
      <c r="G241" s="8" t="str">
        <f t="shared" si="103"/>
        <v>date</v>
      </c>
      <c r="H241" s="8">
        <f t="shared" si="103"/>
        <v>0</v>
      </c>
      <c r="I241" s="8">
        <f t="shared" si="103"/>
        <v>0</v>
      </c>
      <c r="J241" s="8">
        <f t="shared" si="103"/>
        <v>45077</v>
      </c>
      <c r="K241" s="8">
        <f t="shared" si="103"/>
        <v>45107</v>
      </c>
      <c r="L241" s="8">
        <f t="shared" si="103"/>
        <v>45138</v>
      </c>
      <c r="M241" s="8">
        <f t="shared" si="103"/>
        <v>45169</v>
      </c>
      <c r="N241" s="8">
        <f t="shared" si="103"/>
        <v>45199</v>
      </c>
      <c r="O241" s="8">
        <f t="shared" si="103"/>
        <v>45230</v>
      </c>
      <c r="P241" s="8">
        <f t="shared" si="103"/>
        <v>45260</v>
      </c>
      <c r="Q241" s="8">
        <f t="shared" si="103"/>
        <v>45291</v>
      </c>
      <c r="R241" s="8">
        <f t="shared" si="103"/>
        <v>45322</v>
      </c>
      <c r="S241" s="8">
        <f t="shared" si="103"/>
        <v>45351</v>
      </c>
      <c r="T241" s="8">
        <f t="shared" si="103"/>
        <v>45382</v>
      </c>
      <c r="U241" s="8">
        <f t="shared" si="103"/>
        <v>45412</v>
      </c>
      <c r="V241" s="8">
        <f t="shared" si="103"/>
        <v>45443</v>
      </c>
      <c r="W241" s="8">
        <f t="shared" si="103"/>
        <v>45473</v>
      </c>
      <c r="X241" s="8">
        <f t="shared" si="103"/>
        <v>45504</v>
      </c>
      <c r="Y241" s="8">
        <f t="shared" si="103"/>
        <v>45535</v>
      </c>
      <c r="Z241" s="8">
        <f t="shared" si="103"/>
        <v>45565</v>
      </c>
      <c r="AA241" s="8">
        <f t="shared" si="103"/>
        <v>45596</v>
      </c>
      <c r="AB241" s="8">
        <f t="shared" si="103"/>
        <v>45626</v>
      </c>
      <c r="AC241" s="8">
        <f t="shared" si="103"/>
        <v>45657</v>
      </c>
      <c r="AD241" s="8">
        <f t="shared" si="103"/>
        <v>45688</v>
      </c>
      <c r="AE241" s="8">
        <f t="shared" si="103"/>
        <v>45716</v>
      </c>
      <c r="AF241" s="8">
        <f t="shared" si="103"/>
        <v>45747</v>
      </c>
      <c r="AG241" s="8">
        <f t="shared" si="103"/>
        <v>45777</v>
      </c>
      <c r="AH241" s="8">
        <f t="shared" si="103"/>
        <v>45808</v>
      </c>
      <c r="AI241" s="8">
        <f t="shared" si="103"/>
        <v>45838</v>
      </c>
      <c r="AJ241" s="8">
        <f t="shared" si="103"/>
        <v>45869</v>
      </c>
      <c r="AK241" s="8">
        <f t="shared" si="103"/>
        <v>45900</v>
      </c>
      <c r="AL241" s="8">
        <f t="shared" si="103"/>
        <v>45930</v>
      </c>
      <c r="AM241" s="8">
        <f t="shared" si="103"/>
        <v>45961</v>
      </c>
      <c r="AN241" s="8">
        <f t="shared" si="103"/>
        <v>45991</v>
      </c>
      <c r="AO241" s="8">
        <f t="shared" si="103"/>
        <v>46022</v>
      </c>
      <c r="AP241" s="8">
        <f t="shared" si="103"/>
        <v>46053</v>
      </c>
      <c r="AQ241" s="8">
        <f t="shared" si="103"/>
        <v>46081</v>
      </c>
      <c r="AR241" s="8">
        <f t="shared" si="103"/>
        <v>46112</v>
      </c>
      <c r="AS241" s="8">
        <f t="shared" si="103"/>
        <v>46142</v>
      </c>
      <c r="AT241" s="8">
        <f t="shared" si="103"/>
        <v>46173</v>
      </c>
      <c r="AU241" s="8">
        <f t="shared" si="103"/>
        <v>46203</v>
      </c>
      <c r="AV241" s="8">
        <f t="shared" si="103"/>
        <v>46234</v>
      </c>
      <c r="AW241" s="8">
        <f t="shared" si="103"/>
        <v>46265</v>
      </c>
      <c r="AX241" s="8">
        <f t="shared" si="103"/>
        <v>46295</v>
      </c>
      <c r="AY241" s="8">
        <f t="shared" si="103"/>
        <v>46326</v>
      </c>
      <c r="AZ241" s="8">
        <f t="shared" si="103"/>
        <v>46356</v>
      </c>
      <c r="BA241" s="8">
        <f t="shared" si="103"/>
        <v>46387</v>
      </c>
      <c r="BB241" s="8">
        <f t="shared" si="103"/>
        <v>46418</v>
      </c>
      <c r="BC241" s="8">
        <f t="shared" si="103"/>
        <v>46446</v>
      </c>
      <c r="BD241" s="8">
        <f t="shared" si="103"/>
        <v>46477</v>
      </c>
      <c r="BE241" s="8">
        <f t="shared" si="103"/>
        <v>46507</v>
      </c>
      <c r="BF241" s="8">
        <f t="shared" si="103"/>
        <v>46538</v>
      </c>
      <c r="BG241" s="8">
        <f t="shared" si="103"/>
        <v>46568</v>
      </c>
      <c r="BH241" s="8">
        <f t="shared" si="103"/>
        <v>46599</v>
      </c>
      <c r="BI241" s="8">
        <f t="shared" si="103"/>
        <v>46630</v>
      </c>
      <c r="BJ241" s="8">
        <f t="shared" si="103"/>
        <v>46660</v>
      </c>
      <c r="BK241" s="8">
        <f t="shared" si="103"/>
        <v>46691</v>
      </c>
      <c r="BL241" s="8">
        <f t="shared" si="103"/>
        <v>46721</v>
      </c>
      <c r="BM241" s="8">
        <f t="shared" si="103"/>
        <v>46752</v>
      </c>
      <c r="BN241" s="8">
        <f t="shared" si="103"/>
        <v>46783</v>
      </c>
      <c r="BO241" s="8">
        <f t="shared" si="103"/>
        <v>46812</v>
      </c>
      <c r="BP241" s="8">
        <f t="shared" si="103"/>
        <v>46843</v>
      </c>
      <c r="BQ241" s="8">
        <f t="shared" si="103"/>
        <v>46873</v>
      </c>
    </row>
    <row r="242" spans="1:69" outlineLevel="2">
      <c r="E242" s="8" t="str">
        <f t="shared" ref="E242:BQ242" si="104" xml:space="preserve">  E$12</f>
        <v>Model period start</v>
      </c>
      <c r="F242" s="8">
        <f t="shared" si="104"/>
        <v>0</v>
      </c>
      <c r="G242" s="8" t="str">
        <f t="shared" si="104"/>
        <v>date</v>
      </c>
      <c r="H242" s="8">
        <f t="shared" si="104"/>
        <v>0</v>
      </c>
      <c r="I242" s="8">
        <f t="shared" si="104"/>
        <v>0</v>
      </c>
      <c r="J242" s="8">
        <f t="shared" si="104"/>
        <v>45047</v>
      </c>
      <c r="K242" s="8">
        <f t="shared" si="104"/>
        <v>45078</v>
      </c>
      <c r="L242" s="8">
        <f t="shared" si="104"/>
        <v>45108</v>
      </c>
      <c r="M242" s="8">
        <f t="shared" si="104"/>
        <v>45139</v>
      </c>
      <c r="N242" s="8">
        <f t="shared" si="104"/>
        <v>45170</v>
      </c>
      <c r="O242" s="8">
        <f t="shared" si="104"/>
        <v>45200</v>
      </c>
      <c r="P242" s="8">
        <f t="shared" si="104"/>
        <v>45231</v>
      </c>
      <c r="Q242" s="8">
        <f t="shared" si="104"/>
        <v>45261</v>
      </c>
      <c r="R242" s="8">
        <f t="shared" si="104"/>
        <v>45292</v>
      </c>
      <c r="S242" s="8">
        <f t="shared" si="104"/>
        <v>45323</v>
      </c>
      <c r="T242" s="8">
        <f t="shared" si="104"/>
        <v>45352</v>
      </c>
      <c r="U242" s="8">
        <f t="shared" si="104"/>
        <v>45383</v>
      </c>
      <c r="V242" s="8">
        <f t="shared" si="104"/>
        <v>45413</v>
      </c>
      <c r="W242" s="8">
        <f t="shared" si="104"/>
        <v>45444</v>
      </c>
      <c r="X242" s="8">
        <f t="shared" si="104"/>
        <v>45474</v>
      </c>
      <c r="Y242" s="8">
        <f t="shared" si="104"/>
        <v>45505</v>
      </c>
      <c r="Z242" s="8">
        <f t="shared" si="104"/>
        <v>45536</v>
      </c>
      <c r="AA242" s="8">
        <f t="shared" si="104"/>
        <v>45566</v>
      </c>
      <c r="AB242" s="8">
        <f t="shared" si="104"/>
        <v>45597</v>
      </c>
      <c r="AC242" s="8">
        <f t="shared" si="104"/>
        <v>45627</v>
      </c>
      <c r="AD242" s="8">
        <f t="shared" si="104"/>
        <v>45658</v>
      </c>
      <c r="AE242" s="8">
        <f t="shared" si="104"/>
        <v>45689</v>
      </c>
      <c r="AF242" s="8">
        <f t="shared" si="104"/>
        <v>45717</v>
      </c>
      <c r="AG242" s="8">
        <f t="shared" si="104"/>
        <v>45748</v>
      </c>
      <c r="AH242" s="8">
        <f t="shared" si="104"/>
        <v>45778</v>
      </c>
      <c r="AI242" s="8">
        <f t="shared" si="104"/>
        <v>45809</v>
      </c>
      <c r="AJ242" s="8">
        <f t="shared" si="104"/>
        <v>45839</v>
      </c>
      <c r="AK242" s="8">
        <f t="shared" si="104"/>
        <v>45870</v>
      </c>
      <c r="AL242" s="8">
        <f t="shared" si="104"/>
        <v>45901</v>
      </c>
      <c r="AM242" s="8">
        <f t="shared" si="104"/>
        <v>45931</v>
      </c>
      <c r="AN242" s="8">
        <f t="shared" si="104"/>
        <v>45962</v>
      </c>
      <c r="AO242" s="8">
        <f t="shared" si="104"/>
        <v>45992</v>
      </c>
      <c r="AP242" s="8">
        <f t="shared" si="104"/>
        <v>46023</v>
      </c>
      <c r="AQ242" s="8">
        <f t="shared" si="104"/>
        <v>46054</v>
      </c>
      <c r="AR242" s="8">
        <f t="shared" si="104"/>
        <v>46082</v>
      </c>
      <c r="AS242" s="8">
        <f t="shared" si="104"/>
        <v>46113</v>
      </c>
      <c r="AT242" s="8">
        <f t="shared" si="104"/>
        <v>46143</v>
      </c>
      <c r="AU242" s="8">
        <f t="shared" si="104"/>
        <v>46174</v>
      </c>
      <c r="AV242" s="8">
        <f t="shared" si="104"/>
        <v>46204</v>
      </c>
      <c r="AW242" s="8">
        <f t="shared" si="104"/>
        <v>46235</v>
      </c>
      <c r="AX242" s="8">
        <f t="shared" si="104"/>
        <v>46266</v>
      </c>
      <c r="AY242" s="8">
        <f t="shared" si="104"/>
        <v>46296</v>
      </c>
      <c r="AZ242" s="8">
        <f t="shared" si="104"/>
        <v>46327</v>
      </c>
      <c r="BA242" s="8">
        <f t="shared" si="104"/>
        <v>46357</v>
      </c>
      <c r="BB242" s="8">
        <f t="shared" si="104"/>
        <v>46388</v>
      </c>
      <c r="BC242" s="8">
        <f t="shared" si="104"/>
        <v>46419</v>
      </c>
      <c r="BD242" s="8">
        <f t="shared" si="104"/>
        <v>46447</v>
      </c>
      <c r="BE242" s="8">
        <f t="shared" si="104"/>
        <v>46478</v>
      </c>
      <c r="BF242" s="8">
        <f t="shared" si="104"/>
        <v>46508</v>
      </c>
      <c r="BG242" s="8">
        <f t="shared" si="104"/>
        <v>46539</v>
      </c>
      <c r="BH242" s="8">
        <f t="shared" si="104"/>
        <v>46569</v>
      </c>
      <c r="BI242" s="8">
        <f t="shared" si="104"/>
        <v>46600</v>
      </c>
      <c r="BJ242" s="8">
        <f t="shared" si="104"/>
        <v>46631</v>
      </c>
      <c r="BK242" s="8">
        <f t="shared" si="104"/>
        <v>46661</v>
      </c>
      <c r="BL242" s="8">
        <f t="shared" si="104"/>
        <v>46692</v>
      </c>
      <c r="BM242" s="8">
        <f t="shared" si="104"/>
        <v>46722</v>
      </c>
      <c r="BN242" s="8">
        <f t="shared" si="104"/>
        <v>46753</v>
      </c>
      <c r="BO242" s="8">
        <f t="shared" si="104"/>
        <v>46784</v>
      </c>
      <c r="BP242" s="8">
        <f t="shared" si="104"/>
        <v>46813</v>
      </c>
      <c r="BQ242" s="8">
        <f t="shared" si="104"/>
        <v>46844</v>
      </c>
    </row>
    <row r="243" spans="1:69" outlineLevel="2">
      <c r="A243" s="34"/>
      <c r="B243" s="34"/>
      <c r="C243" s="64"/>
      <c r="D243" s="65"/>
      <c r="E243" s="21" t="s">
        <v>10</v>
      </c>
      <c r="F243" s="21"/>
      <c r="G243" s="21" t="s">
        <v>20</v>
      </c>
      <c r="H243" s="3">
        <f xml:space="preserve"> SUM( J243:BQ243 )</f>
        <v>25</v>
      </c>
      <c r="I243" s="21"/>
      <c r="J243" s="3">
        <f t="shared" ref="J243:BQ243" si="105" xml:space="preserve">  IF( AND( J241 &gt;= $F239, J242 &lt;= $F240 ), 1, 0 )</f>
        <v>0</v>
      </c>
      <c r="K243" s="3">
        <f t="shared" si="105"/>
        <v>1</v>
      </c>
      <c r="L243" s="3">
        <f t="shared" si="105"/>
        <v>1</v>
      </c>
      <c r="M243" s="3">
        <f t="shared" si="105"/>
        <v>1</v>
      </c>
      <c r="N243" s="3">
        <f t="shared" si="105"/>
        <v>1</v>
      </c>
      <c r="O243" s="3">
        <f t="shared" si="105"/>
        <v>1</v>
      </c>
      <c r="P243" s="3">
        <f t="shared" si="105"/>
        <v>1</v>
      </c>
      <c r="Q243" s="3">
        <f t="shared" si="105"/>
        <v>1</v>
      </c>
      <c r="R243" s="3">
        <f t="shared" si="105"/>
        <v>1</v>
      </c>
      <c r="S243" s="3">
        <f t="shared" si="105"/>
        <v>1</v>
      </c>
      <c r="T243" s="3">
        <f t="shared" si="105"/>
        <v>1</v>
      </c>
      <c r="U243" s="3">
        <f t="shared" si="105"/>
        <v>1</v>
      </c>
      <c r="V243" s="3">
        <f t="shared" si="105"/>
        <v>1</v>
      </c>
      <c r="W243" s="3">
        <f t="shared" si="105"/>
        <v>1</v>
      </c>
      <c r="X243" s="3">
        <f t="shared" si="105"/>
        <v>1</v>
      </c>
      <c r="Y243" s="3">
        <f t="shared" si="105"/>
        <v>1</v>
      </c>
      <c r="Z243" s="3">
        <f t="shared" si="105"/>
        <v>1</v>
      </c>
      <c r="AA243" s="3">
        <f t="shared" si="105"/>
        <v>1</v>
      </c>
      <c r="AB243" s="3">
        <f t="shared" si="105"/>
        <v>1</v>
      </c>
      <c r="AC243" s="3">
        <f t="shared" si="105"/>
        <v>1</v>
      </c>
      <c r="AD243" s="3">
        <f t="shared" si="105"/>
        <v>1</v>
      </c>
      <c r="AE243" s="3">
        <f t="shared" si="105"/>
        <v>1</v>
      </c>
      <c r="AF243" s="3">
        <f t="shared" si="105"/>
        <v>1</v>
      </c>
      <c r="AG243" s="3">
        <f t="shared" si="105"/>
        <v>1</v>
      </c>
      <c r="AH243" s="3">
        <f t="shared" si="105"/>
        <v>1</v>
      </c>
      <c r="AI243" s="3">
        <f t="shared" si="105"/>
        <v>1</v>
      </c>
      <c r="AJ243" s="3">
        <f t="shared" si="105"/>
        <v>0</v>
      </c>
      <c r="AK243" s="3">
        <f t="shared" si="105"/>
        <v>0</v>
      </c>
      <c r="AL243" s="3">
        <f t="shared" si="105"/>
        <v>0</v>
      </c>
      <c r="AM243" s="3">
        <f t="shared" si="105"/>
        <v>0</v>
      </c>
      <c r="AN243" s="3">
        <f t="shared" si="105"/>
        <v>0</v>
      </c>
      <c r="AO243" s="3">
        <f t="shared" si="105"/>
        <v>0</v>
      </c>
      <c r="AP243" s="3">
        <f t="shared" si="105"/>
        <v>0</v>
      </c>
      <c r="AQ243" s="3">
        <f t="shared" si="105"/>
        <v>0</v>
      </c>
      <c r="AR243" s="3">
        <f t="shared" si="105"/>
        <v>0</v>
      </c>
      <c r="AS243" s="3">
        <f t="shared" si="105"/>
        <v>0</v>
      </c>
      <c r="AT243" s="3">
        <f t="shared" si="105"/>
        <v>0</v>
      </c>
      <c r="AU243" s="3">
        <f t="shared" si="105"/>
        <v>0</v>
      </c>
      <c r="AV243" s="3">
        <f t="shared" si="105"/>
        <v>0</v>
      </c>
      <c r="AW243" s="3">
        <f t="shared" si="105"/>
        <v>0</v>
      </c>
      <c r="AX243" s="3">
        <f t="shared" si="105"/>
        <v>0</v>
      </c>
      <c r="AY243" s="3">
        <f t="shared" si="105"/>
        <v>0</v>
      </c>
      <c r="AZ243" s="3">
        <f t="shared" si="105"/>
        <v>0</v>
      </c>
      <c r="BA243" s="3">
        <f t="shared" si="105"/>
        <v>0</v>
      </c>
      <c r="BB243" s="3">
        <f t="shared" si="105"/>
        <v>0</v>
      </c>
      <c r="BC243" s="3">
        <f t="shared" si="105"/>
        <v>0</v>
      </c>
      <c r="BD243" s="3">
        <f t="shared" si="105"/>
        <v>0</v>
      </c>
      <c r="BE243" s="3">
        <f t="shared" si="105"/>
        <v>0</v>
      </c>
      <c r="BF243" s="3">
        <f t="shared" si="105"/>
        <v>0</v>
      </c>
      <c r="BG243" s="3">
        <f t="shared" si="105"/>
        <v>0</v>
      </c>
      <c r="BH243" s="3">
        <f t="shared" si="105"/>
        <v>0</v>
      </c>
      <c r="BI243" s="3">
        <f t="shared" si="105"/>
        <v>0</v>
      </c>
      <c r="BJ243" s="3">
        <f t="shared" si="105"/>
        <v>0</v>
      </c>
      <c r="BK243" s="3">
        <f t="shared" si="105"/>
        <v>0</v>
      </c>
      <c r="BL243" s="3">
        <f t="shared" si="105"/>
        <v>0</v>
      </c>
      <c r="BM243" s="3">
        <f t="shared" si="105"/>
        <v>0</v>
      </c>
      <c r="BN243" s="3">
        <f t="shared" si="105"/>
        <v>0</v>
      </c>
      <c r="BO243" s="3">
        <f t="shared" si="105"/>
        <v>0</v>
      </c>
      <c r="BP243" s="3">
        <f t="shared" si="105"/>
        <v>0</v>
      </c>
      <c r="BQ243" s="3">
        <f t="shared" si="105"/>
        <v>0</v>
      </c>
    </row>
    <row r="244" spans="1:69" outlineLevel="1"/>
    <row r="245" spans="1:69" outlineLevel="1"/>
    <row r="246" spans="1:69" outlineLevel="1">
      <c r="B246" s="25" t="s">
        <v>108</v>
      </c>
    </row>
    <row r="247" spans="1:69" outlineLevel="2">
      <c r="A247" s="18"/>
      <c r="B247" s="18"/>
      <c r="C247" s="28"/>
      <c r="D247" s="27"/>
      <c r="E247" s="20" t="str">
        <f xml:space="preserve">  InpC!E$75</f>
        <v>Asset Finance Enabled beginning date</v>
      </c>
      <c r="F247" s="20">
        <f xml:space="preserve">  InpC!F$75</f>
        <v>45047</v>
      </c>
      <c r="G247" s="20" t="str">
        <f xml:space="preserve">  InpC!G$75</f>
        <v>date</v>
      </c>
      <c r="M247" s="8"/>
    </row>
    <row r="248" spans="1:69" outlineLevel="2">
      <c r="A248" s="18"/>
      <c r="B248" s="18"/>
      <c r="C248" s="28"/>
      <c r="D248" s="27"/>
      <c r="E248" s="20" t="str">
        <f xml:space="preserve">  InpC!E$74</f>
        <v>Asset Finance Enabled end date</v>
      </c>
      <c r="F248" s="20">
        <f xml:space="preserve">  InpC!F$74</f>
        <v>45777</v>
      </c>
      <c r="G248" s="20" t="str">
        <f xml:space="preserve">  InpC!G$74</f>
        <v>date</v>
      </c>
      <c r="M248" s="8"/>
    </row>
    <row r="249" spans="1:69" outlineLevel="2">
      <c r="E249" s="8" t="str">
        <f t="shared" ref="E249:BQ249" si="106" xml:space="preserve">  E$19</f>
        <v>Model period end</v>
      </c>
      <c r="F249" s="8">
        <f t="shared" si="106"/>
        <v>0</v>
      </c>
      <c r="G249" s="8" t="str">
        <f t="shared" si="106"/>
        <v>date</v>
      </c>
      <c r="H249" s="8">
        <f t="shared" si="106"/>
        <v>0</v>
      </c>
      <c r="I249" s="8">
        <f t="shared" si="106"/>
        <v>0</v>
      </c>
      <c r="J249" s="8">
        <f t="shared" si="106"/>
        <v>45077</v>
      </c>
      <c r="K249" s="8">
        <f t="shared" si="106"/>
        <v>45107</v>
      </c>
      <c r="L249" s="8">
        <f t="shared" si="106"/>
        <v>45138</v>
      </c>
      <c r="M249" s="8">
        <f t="shared" si="106"/>
        <v>45169</v>
      </c>
      <c r="N249" s="8">
        <f t="shared" si="106"/>
        <v>45199</v>
      </c>
      <c r="O249" s="8">
        <f t="shared" si="106"/>
        <v>45230</v>
      </c>
      <c r="P249" s="8">
        <f t="shared" si="106"/>
        <v>45260</v>
      </c>
      <c r="Q249" s="8">
        <f t="shared" si="106"/>
        <v>45291</v>
      </c>
      <c r="R249" s="8">
        <f t="shared" si="106"/>
        <v>45322</v>
      </c>
      <c r="S249" s="8">
        <f t="shared" si="106"/>
        <v>45351</v>
      </c>
      <c r="T249" s="8">
        <f t="shared" si="106"/>
        <v>45382</v>
      </c>
      <c r="U249" s="8">
        <f t="shared" si="106"/>
        <v>45412</v>
      </c>
      <c r="V249" s="8">
        <f t="shared" si="106"/>
        <v>45443</v>
      </c>
      <c r="W249" s="8">
        <f t="shared" si="106"/>
        <v>45473</v>
      </c>
      <c r="X249" s="8">
        <f t="shared" si="106"/>
        <v>45504</v>
      </c>
      <c r="Y249" s="8">
        <f t="shared" si="106"/>
        <v>45535</v>
      </c>
      <c r="Z249" s="8">
        <f t="shared" si="106"/>
        <v>45565</v>
      </c>
      <c r="AA249" s="8">
        <f t="shared" si="106"/>
        <v>45596</v>
      </c>
      <c r="AB249" s="8">
        <f t="shared" si="106"/>
        <v>45626</v>
      </c>
      <c r="AC249" s="8">
        <f t="shared" si="106"/>
        <v>45657</v>
      </c>
      <c r="AD249" s="8">
        <f t="shared" si="106"/>
        <v>45688</v>
      </c>
      <c r="AE249" s="8">
        <f t="shared" si="106"/>
        <v>45716</v>
      </c>
      <c r="AF249" s="8">
        <f t="shared" si="106"/>
        <v>45747</v>
      </c>
      <c r="AG249" s="8">
        <f t="shared" si="106"/>
        <v>45777</v>
      </c>
      <c r="AH249" s="8">
        <f t="shared" si="106"/>
        <v>45808</v>
      </c>
      <c r="AI249" s="8">
        <f t="shared" si="106"/>
        <v>45838</v>
      </c>
      <c r="AJ249" s="8">
        <f t="shared" si="106"/>
        <v>45869</v>
      </c>
      <c r="AK249" s="8">
        <f t="shared" si="106"/>
        <v>45900</v>
      </c>
      <c r="AL249" s="8">
        <f t="shared" si="106"/>
        <v>45930</v>
      </c>
      <c r="AM249" s="8">
        <f t="shared" si="106"/>
        <v>45961</v>
      </c>
      <c r="AN249" s="8">
        <f t="shared" si="106"/>
        <v>45991</v>
      </c>
      <c r="AO249" s="8">
        <f t="shared" si="106"/>
        <v>46022</v>
      </c>
      <c r="AP249" s="8">
        <f t="shared" si="106"/>
        <v>46053</v>
      </c>
      <c r="AQ249" s="8">
        <f t="shared" si="106"/>
        <v>46081</v>
      </c>
      <c r="AR249" s="8">
        <f t="shared" si="106"/>
        <v>46112</v>
      </c>
      <c r="AS249" s="8">
        <f t="shared" si="106"/>
        <v>46142</v>
      </c>
      <c r="AT249" s="8">
        <f t="shared" si="106"/>
        <v>46173</v>
      </c>
      <c r="AU249" s="8">
        <f t="shared" si="106"/>
        <v>46203</v>
      </c>
      <c r="AV249" s="8">
        <f t="shared" si="106"/>
        <v>46234</v>
      </c>
      <c r="AW249" s="8">
        <f t="shared" si="106"/>
        <v>46265</v>
      </c>
      <c r="AX249" s="8">
        <f t="shared" si="106"/>
        <v>46295</v>
      </c>
      <c r="AY249" s="8">
        <f t="shared" si="106"/>
        <v>46326</v>
      </c>
      <c r="AZ249" s="8">
        <f t="shared" si="106"/>
        <v>46356</v>
      </c>
      <c r="BA249" s="8">
        <f t="shared" si="106"/>
        <v>46387</v>
      </c>
      <c r="BB249" s="8">
        <f t="shared" si="106"/>
        <v>46418</v>
      </c>
      <c r="BC249" s="8">
        <f t="shared" si="106"/>
        <v>46446</v>
      </c>
      <c r="BD249" s="8">
        <f t="shared" si="106"/>
        <v>46477</v>
      </c>
      <c r="BE249" s="8">
        <f t="shared" si="106"/>
        <v>46507</v>
      </c>
      <c r="BF249" s="8">
        <f t="shared" si="106"/>
        <v>46538</v>
      </c>
      <c r="BG249" s="8">
        <f t="shared" si="106"/>
        <v>46568</v>
      </c>
      <c r="BH249" s="8">
        <f t="shared" si="106"/>
        <v>46599</v>
      </c>
      <c r="BI249" s="8">
        <f t="shared" si="106"/>
        <v>46630</v>
      </c>
      <c r="BJ249" s="8">
        <f t="shared" si="106"/>
        <v>46660</v>
      </c>
      <c r="BK249" s="8">
        <f t="shared" si="106"/>
        <v>46691</v>
      </c>
      <c r="BL249" s="8">
        <f t="shared" si="106"/>
        <v>46721</v>
      </c>
      <c r="BM249" s="8">
        <f t="shared" si="106"/>
        <v>46752</v>
      </c>
      <c r="BN249" s="8">
        <f t="shared" si="106"/>
        <v>46783</v>
      </c>
      <c r="BO249" s="8">
        <f t="shared" si="106"/>
        <v>46812</v>
      </c>
      <c r="BP249" s="8">
        <f t="shared" si="106"/>
        <v>46843</v>
      </c>
      <c r="BQ249" s="8">
        <f t="shared" si="106"/>
        <v>46873</v>
      </c>
    </row>
    <row r="250" spans="1:69" outlineLevel="2">
      <c r="E250" s="8" t="str">
        <f t="shared" ref="E250:BQ250" si="107" xml:space="preserve">  E$12</f>
        <v>Model period start</v>
      </c>
      <c r="F250" s="8">
        <f t="shared" si="107"/>
        <v>0</v>
      </c>
      <c r="G250" s="8" t="str">
        <f t="shared" si="107"/>
        <v>date</v>
      </c>
      <c r="H250" s="8">
        <f t="shared" si="107"/>
        <v>0</v>
      </c>
      <c r="I250" s="8">
        <f t="shared" si="107"/>
        <v>0</v>
      </c>
      <c r="J250" s="8">
        <f t="shared" si="107"/>
        <v>45047</v>
      </c>
      <c r="K250" s="8">
        <f t="shared" si="107"/>
        <v>45078</v>
      </c>
      <c r="L250" s="8">
        <f t="shared" si="107"/>
        <v>45108</v>
      </c>
      <c r="M250" s="8">
        <f t="shared" si="107"/>
        <v>45139</v>
      </c>
      <c r="N250" s="8">
        <f t="shared" si="107"/>
        <v>45170</v>
      </c>
      <c r="O250" s="8">
        <f t="shared" si="107"/>
        <v>45200</v>
      </c>
      <c r="P250" s="8">
        <f t="shared" si="107"/>
        <v>45231</v>
      </c>
      <c r="Q250" s="8">
        <f t="shared" si="107"/>
        <v>45261</v>
      </c>
      <c r="R250" s="8">
        <f t="shared" si="107"/>
        <v>45292</v>
      </c>
      <c r="S250" s="8">
        <f t="shared" si="107"/>
        <v>45323</v>
      </c>
      <c r="T250" s="8">
        <f t="shared" si="107"/>
        <v>45352</v>
      </c>
      <c r="U250" s="8">
        <f t="shared" si="107"/>
        <v>45383</v>
      </c>
      <c r="V250" s="8">
        <f t="shared" si="107"/>
        <v>45413</v>
      </c>
      <c r="W250" s="8">
        <f t="shared" si="107"/>
        <v>45444</v>
      </c>
      <c r="X250" s="8">
        <f t="shared" si="107"/>
        <v>45474</v>
      </c>
      <c r="Y250" s="8">
        <f t="shared" si="107"/>
        <v>45505</v>
      </c>
      <c r="Z250" s="8">
        <f t="shared" si="107"/>
        <v>45536</v>
      </c>
      <c r="AA250" s="8">
        <f t="shared" si="107"/>
        <v>45566</v>
      </c>
      <c r="AB250" s="8">
        <f t="shared" si="107"/>
        <v>45597</v>
      </c>
      <c r="AC250" s="8">
        <f t="shared" si="107"/>
        <v>45627</v>
      </c>
      <c r="AD250" s="8">
        <f t="shared" si="107"/>
        <v>45658</v>
      </c>
      <c r="AE250" s="8">
        <f t="shared" si="107"/>
        <v>45689</v>
      </c>
      <c r="AF250" s="8">
        <f t="shared" si="107"/>
        <v>45717</v>
      </c>
      <c r="AG250" s="8">
        <f t="shared" si="107"/>
        <v>45748</v>
      </c>
      <c r="AH250" s="8">
        <f t="shared" si="107"/>
        <v>45778</v>
      </c>
      <c r="AI250" s="8">
        <f t="shared" si="107"/>
        <v>45809</v>
      </c>
      <c r="AJ250" s="8">
        <f t="shared" si="107"/>
        <v>45839</v>
      </c>
      <c r="AK250" s="8">
        <f t="shared" si="107"/>
        <v>45870</v>
      </c>
      <c r="AL250" s="8">
        <f t="shared" si="107"/>
        <v>45901</v>
      </c>
      <c r="AM250" s="8">
        <f t="shared" si="107"/>
        <v>45931</v>
      </c>
      <c r="AN250" s="8">
        <f t="shared" si="107"/>
        <v>45962</v>
      </c>
      <c r="AO250" s="8">
        <f t="shared" si="107"/>
        <v>45992</v>
      </c>
      <c r="AP250" s="8">
        <f t="shared" si="107"/>
        <v>46023</v>
      </c>
      <c r="AQ250" s="8">
        <f t="shared" si="107"/>
        <v>46054</v>
      </c>
      <c r="AR250" s="8">
        <f t="shared" si="107"/>
        <v>46082</v>
      </c>
      <c r="AS250" s="8">
        <f t="shared" si="107"/>
        <v>46113</v>
      </c>
      <c r="AT250" s="8">
        <f t="shared" si="107"/>
        <v>46143</v>
      </c>
      <c r="AU250" s="8">
        <f t="shared" si="107"/>
        <v>46174</v>
      </c>
      <c r="AV250" s="8">
        <f t="shared" si="107"/>
        <v>46204</v>
      </c>
      <c r="AW250" s="8">
        <f t="shared" si="107"/>
        <v>46235</v>
      </c>
      <c r="AX250" s="8">
        <f t="shared" si="107"/>
        <v>46266</v>
      </c>
      <c r="AY250" s="8">
        <f t="shared" si="107"/>
        <v>46296</v>
      </c>
      <c r="AZ250" s="8">
        <f t="shared" si="107"/>
        <v>46327</v>
      </c>
      <c r="BA250" s="8">
        <f t="shared" si="107"/>
        <v>46357</v>
      </c>
      <c r="BB250" s="8">
        <f t="shared" si="107"/>
        <v>46388</v>
      </c>
      <c r="BC250" s="8">
        <f t="shared" si="107"/>
        <v>46419</v>
      </c>
      <c r="BD250" s="8">
        <f t="shared" si="107"/>
        <v>46447</v>
      </c>
      <c r="BE250" s="8">
        <f t="shared" si="107"/>
        <v>46478</v>
      </c>
      <c r="BF250" s="8">
        <f t="shared" si="107"/>
        <v>46508</v>
      </c>
      <c r="BG250" s="8">
        <f t="shared" si="107"/>
        <v>46539</v>
      </c>
      <c r="BH250" s="8">
        <f t="shared" si="107"/>
        <v>46569</v>
      </c>
      <c r="BI250" s="8">
        <f t="shared" si="107"/>
        <v>46600</v>
      </c>
      <c r="BJ250" s="8">
        <f t="shared" si="107"/>
        <v>46631</v>
      </c>
      <c r="BK250" s="8">
        <f t="shared" si="107"/>
        <v>46661</v>
      </c>
      <c r="BL250" s="8">
        <f t="shared" si="107"/>
        <v>46692</v>
      </c>
      <c r="BM250" s="8">
        <f t="shared" si="107"/>
        <v>46722</v>
      </c>
      <c r="BN250" s="8">
        <f t="shared" si="107"/>
        <v>46753</v>
      </c>
      <c r="BO250" s="8">
        <f t="shared" si="107"/>
        <v>46784</v>
      </c>
      <c r="BP250" s="8">
        <f t="shared" si="107"/>
        <v>46813</v>
      </c>
      <c r="BQ250" s="8">
        <f t="shared" si="107"/>
        <v>46844</v>
      </c>
    </row>
    <row r="251" spans="1:69" outlineLevel="2">
      <c r="A251" s="34"/>
      <c r="B251" s="34"/>
      <c r="C251" s="64"/>
      <c r="D251" s="65"/>
      <c r="E251" s="21" t="s">
        <v>108</v>
      </c>
      <c r="F251" s="21"/>
      <c r="G251" s="21" t="s">
        <v>20</v>
      </c>
      <c r="H251" s="3">
        <f xml:space="preserve"> SUM( J251:BQ251 )</f>
        <v>24</v>
      </c>
      <c r="I251" s="21"/>
      <c r="J251" s="3">
        <f t="shared" ref="J251:BQ251" si="108" xml:space="preserve">  IF( AND( J249 &gt;= $F247, J250 &lt;= $F248 ), 1, 0 )</f>
        <v>1</v>
      </c>
      <c r="K251" s="3">
        <f t="shared" si="108"/>
        <v>1</v>
      </c>
      <c r="L251" s="3">
        <f t="shared" si="108"/>
        <v>1</v>
      </c>
      <c r="M251" s="3">
        <f t="shared" si="108"/>
        <v>1</v>
      </c>
      <c r="N251" s="3">
        <f t="shared" si="108"/>
        <v>1</v>
      </c>
      <c r="O251" s="3">
        <f t="shared" si="108"/>
        <v>1</v>
      </c>
      <c r="P251" s="3">
        <f t="shared" si="108"/>
        <v>1</v>
      </c>
      <c r="Q251" s="3">
        <f t="shared" si="108"/>
        <v>1</v>
      </c>
      <c r="R251" s="3">
        <f t="shared" si="108"/>
        <v>1</v>
      </c>
      <c r="S251" s="3">
        <f t="shared" si="108"/>
        <v>1</v>
      </c>
      <c r="T251" s="3">
        <f t="shared" si="108"/>
        <v>1</v>
      </c>
      <c r="U251" s="3">
        <f t="shared" si="108"/>
        <v>1</v>
      </c>
      <c r="V251" s="3">
        <f t="shared" si="108"/>
        <v>1</v>
      </c>
      <c r="W251" s="3">
        <f t="shared" si="108"/>
        <v>1</v>
      </c>
      <c r="X251" s="3">
        <f t="shared" si="108"/>
        <v>1</v>
      </c>
      <c r="Y251" s="3">
        <f t="shared" si="108"/>
        <v>1</v>
      </c>
      <c r="Z251" s="3">
        <f t="shared" si="108"/>
        <v>1</v>
      </c>
      <c r="AA251" s="3">
        <f t="shared" si="108"/>
        <v>1</v>
      </c>
      <c r="AB251" s="3">
        <f t="shared" si="108"/>
        <v>1</v>
      </c>
      <c r="AC251" s="3">
        <f t="shared" si="108"/>
        <v>1</v>
      </c>
      <c r="AD251" s="3">
        <f t="shared" si="108"/>
        <v>1</v>
      </c>
      <c r="AE251" s="3">
        <f t="shared" si="108"/>
        <v>1</v>
      </c>
      <c r="AF251" s="3">
        <f t="shared" si="108"/>
        <v>1</v>
      </c>
      <c r="AG251" s="3">
        <f t="shared" si="108"/>
        <v>1</v>
      </c>
      <c r="AH251" s="3">
        <f t="shared" si="108"/>
        <v>0</v>
      </c>
      <c r="AI251" s="3">
        <f t="shared" si="108"/>
        <v>0</v>
      </c>
      <c r="AJ251" s="3">
        <f t="shared" si="108"/>
        <v>0</v>
      </c>
      <c r="AK251" s="3">
        <f t="shared" si="108"/>
        <v>0</v>
      </c>
      <c r="AL251" s="3">
        <f t="shared" si="108"/>
        <v>0</v>
      </c>
      <c r="AM251" s="3">
        <f t="shared" si="108"/>
        <v>0</v>
      </c>
      <c r="AN251" s="3">
        <f t="shared" si="108"/>
        <v>0</v>
      </c>
      <c r="AO251" s="3">
        <f t="shared" si="108"/>
        <v>0</v>
      </c>
      <c r="AP251" s="3">
        <f t="shared" si="108"/>
        <v>0</v>
      </c>
      <c r="AQ251" s="3">
        <f t="shared" si="108"/>
        <v>0</v>
      </c>
      <c r="AR251" s="3">
        <f t="shared" si="108"/>
        <v>0</v>
      </c>
      <c r="AS251" s="3">
        <f t="shared" si="108"/>
        <v>0</v>
      </c>
      <c r="AT251" s="3">
        <f t="shared" si="108"/>
        <v>0</v>
      </c>
      <c r="AU251" s="3">
        <f t="shared" si="108"/>
        <v>0</v>
      </c>
      <c r="AV251" s="3">
        <f t="shared" si="108"/>
        <v>0</v>
      </c>
      <c r="AW251" s="3">
        <f t="shared" si="108"/>
        <v>0</v>
      </c>
      <c r="AX251" s="3">
        <f t="shared" si="108"/>
        <v>0</v>
      </c>
      <c r="AY251" s="3">
        <f t="shared" si="108"/>
        <v>0</v>
      </c>
      <c r="AZ251" s="3">
        <f t="shared" si="108"/>
        <v>0</v>
      </c>
      <c r="BA251" s="3">
        <f t="shared" si="108"/>
        <v>0</v>
      </c>
      <c r="BB251" s="3">
        <f t="shared" si="108"/>
        <v>0</v>
      </c>
      <c r="BC251" s="3">
        <f t="shared" si="108"/>
        <v>0</v>
      </c>
      <c r="BD251" s="3">
        <f t="shared" si="108"/>
        <v>0</v>
      </c>
      <c r="BE251" s="3">
        <f t="shared" si="108"/>
        <v>0</v>
      </c>
      <c r="BF251" s="3">
        <f t="shared" si="108"/>
        <v>0</v>
      </c>
      <c r="BG251" s="3">
        <f t="shared" si="108"/>
        <v>0</v>
      </c>
      <c r="BH251" s="3">
        <f t="shared" si="108"/>
        <v>0</v>
      </c>
      <c r="BI251" s="3">
        <f t="shared" si="108"/>
        <v>0</v>
      </c>
      <c r="BJ251" s="3">
        <f t="shared" si="108"/>
        <v>0</v>
      </c>
      <c r="BK251" s="3">
        <f t="shared" si="108"/>
        <v>0</v>
      </c>
      <c r="BL251" s="3">
        <f t="shared" si="108"/>
        <v>0</v>
      </c>
      <c r="BM251" s="3">
        <f t="shared" si="108"/>
        <v>0</v>
      </c>
      <c r="BN251" s="3">
        <f t="shared" si="108"/>
        <v>0</v>
      </c>
      <c r="BO251" s="3">
        <f t="shared" si="108"/>
        <v>0</v>
      </c>
      <c r="BP251" s="3">
        <f t="shared" si="108"/>
        <v>0</v>
      </c>
      <c r="BQ251" s="3">
        <f t="shared" si="108"/>
        <v>0</v>
      </c>
    </row>
    <row r="252" spans="1:69" outlineLevel="1"/>
    <row r="254" spans="1:69">
      <c r="A254" s="25" t="s">
        <v>318</v>
      </c>
    </row>
    <row r="255" spans="1:69" outlineLevel="1">
      <c r="B255" s="25" t="s">
        <v>318</v>
      </c>
    </row>
    <row r="256" spans="1:69" outlineLevel="2">
      <c r="E256" s="2" t="str">
        <f t="shared" ref="E256:G256" si="109" xml:space="preserve">  E$271</f>
        <v>VAT return this period first period number constant</v>
      </c>
      <c r="F256" s="2">
        <f t="shared" si="109"/>
        <v>2</v>
      </c>
      <c r="G256" s="2">
        <f t="shared" si="109"/>
        <v>0</v>
      </c>
      <c r="M256" s="2"/>
    </row>
    <row r="257" spans="1:69" outlineLevel="2">
      <c r="A257" s="18"/>
      <c r="B257" s="18"/>
      <c r="C257" s="28"/>
      <c r="D257" s="27"/>
      <c r="E257" s="4" t="str">
        <f xml:space="preserve">  InpC!E$82</f>
        <v>VAT return this period every x periods</v>
      </c>
      <c r="F257" s="4">
        <f xml:space="preserve">  InpC!F$82</f>
        <v>3</v>
      </c>
      <c r="G257" s="4" t="str">
        <f xml:space="preserve">  InpC!G$82</f>
        <v>Months</v>
      </c>
      <c r="M257" s="2"/>
    </row>
    <row r="258" spans="1:69" outlineLevel="2">
      <c r="E258" s="2" t="str">
        <f t="shared" ref="E258:G258" si="110" xml:space="preserve">  E$266</f>
        <v>VAT return this period mod of period number</v>
      </c>
      <c r="F258" s="2">
        <f t="shared" si="110"/>
        <v>2</v>
      </c>
      <c r="G258" s="2">
        <f t="shared" si="110"/>
        <v>0</v>
      </c>
      <c r="M258" s="2"/>
    </row>
    <row r="259" spans="1:69" outlineLevel="2">
      <c r="E259" s="5" t="str">
        <f t="shared" ref="E259:BQ259" si="111" xml:space="preserve">  E$28</f>
        <v>Period number</v>
      </c>
      <c r="F259" s="5">
        <f t="shared" si="111"/>
        <v>0</v>
      </c>
      <c r="G259" s="5" t="str">
        <f t="shared" si="111"/>
        <v>Counter</v>
      </c>
      <c r="H259" s="5">
        <f t="shared" si="111"/>
        <v>0</v>
      </c>
      <c r="I259" s="5">
        <f t="shared" si="111"/>
        <v>0</v>
      </c>
      <c r="J259" s="5">
        <f t="shared" si="111"/>
        <v>1</v>
      </c>
      <c r="K259" s="5">
        <f t="shared" si="111"/>
        <v>2</v>
      </c>
      <c r="L259" s="5">
        <f t="shared" si="111"/>
        <v>3</v>
      </c>
      <c r="M259" s="5">
        <f t="shared" si="111"/>
        <v>4</v>
      </c>
      <c r="N259" s="5">
        <f t="shared" si="111"/>
        <v>5</v>
      </c>
      <c r="O259" s="5">
        <f t="shared" si="111"/>
        <v>6</v>
      </c>
      <c r="P259" s="5">
        <f t="shared" si="111"/>
        <v>7</v>
      </c>
      <c r="Q259" s="5">
        <f t="shared" si="111"/>
        <v>8</v>
      </c>
      <c r="R259" s="5">
        <f t="shared" si="111"/>
        <v>9</v>
      </c>
      <c r="S259" s="5">
        <f t="shared" si="111"/>
        <v>10</v>
      </c>
      <c r="T259" s="5">
        <f t="shared" si="111"/>
        <v>11</v>
      </c>
      <c r="U259" s="5">
        <f t="shared" si="111"/>
        <v>12</v>
      </c>
      <c r="V259" s="5">
        <f t="shared" si="111"/>
        <v>13</v>
      </c>
      <c r="W259" s="5">
        <f t="shared" si="111"/>
        <v>14</v>
      </c>
      <c r="X259" s="5">
        <f t="shared" si="111"/>
        <v>15</v>
      </c>
      <c r="Y259" s="5">
        <f t="shared" si="111"/>
        <v>16</v>
      </c>
      <c r="Z259" s="5">
        <f t="shared" si="111"/>
        <v>17</v>
      </c>
      <c r="AA259" s="5">
        <f t="shared" si="111"/>
        <v>18</v>
      </c>
      <c r="AB259" s="5">
        <f t="shared" si="111"/>
        <v>19</v>
      </c>
      <c r="AC259" s="5">
        <f t="shared" si="111"/>
        <v>20</v>
      </c>
      <c r="AD259" s="5">
        <f t="shared" si="111"/>
        <v>21</v>
      </c>
      <c r="AE259" s="5">
        <f t="shared" si="111"/>
        <v>22</v>
      </c>
      <c r="AF259" s="5">
        <f t="shared" si="111"/>
        <v>23</v>
      </c>
      <c r="AG259" s="5">
        <f t="shared" si="111"/>
        <v>24</v>
      </c>
      <c r="AH259" s="5">
        <f t="shared" si="111"/>
        <v>25</v>
      </c>
      <c r="AI259" s="5">
        <f t="shared" si="111"/>
        <v>26</v>
      </c>
      <c r="AJ259" s="5">
        <f t="shared" si="111"/>
        <v>27</v>
      </c>
      <c r="AK259" s="5">
        <f t="shared" si="111"/>
        <v>28</v>
      </c>
      <c r="AL259" s="5">
        <f t="shared" si="111"/>
        <v>29</v>
      </c>
      <c r="AM259" s="5">
        <f t="shared" si="111"/>
        <v>30</v>
      </c>
      <c r="AN259" s="5">
        <f t="shared" si="111"/>
        <v>31</v>
      </c>
      <c r="AO259" s="5">
        <f t="shared" si="111"/>
        <v>32</v>
      </c>
      <c r="AP259" s="5">
        <f t="shared" si="111"/>
        <v>33</v>
      </c>
      <c r="AQ259" s="5">
        <f t="shared" si="111"/>
        <v>34</v>
      </c>
      <c r="AR259" s="5">
        <f t="shared" si="111"/>
        <v>35</v>
      </c>
      <c r="AS259" s="5">
        <f t="shared" si="111"/>
        <v>36</v>
      </c>
      <c r="AT259" s="5">
        <f t="shared" si="111"/>
        <v>37</v>
      </c>
      <c r="AU259" s="5">
        <f t="shared" si="111"/>
        <v>38</v>
      </c>
      <c r="AV259" s="5">
        <f t="shared" si="111"/>
        <v>39</v>
      </c>
      <c r="AW259" s="5">
        <f t="shared" si="111"/>
        <v>40</v>
      </c>
      <c r="AX259" s="5">
        <f t="shared" si="111"/>
        <v>41</v>
      </c>
      <c r="AY259" s="5">
        <f t="shared" si="111"/>
        <v>42</v>
      </c>
      <c r="AZ259" s="5">
        <f t="shared" si="111"/>
        <v>43</v>
      </c>
      <c r="BA259" s="5">
        <f t="shared" si="111"/>
        <v>44</v>
      </c>
      <c r="BB259" s="5">
        <f t="shared" si="111"/>
        <v>45</v>
      </c>
      <c r="BC259" s="5">
        <f t="shared" si="111"/>
        <v>46</v>
      </c>
      <c r="BD259" s="5">
        <f t="shared" si="111"/>
        <v>47</v>
      </c>
      <c r="BE259" s="5">
        <f t="shared" si="111"/>
        <v>48</v>
      </c>
      <c r="BF259" s="5">
        <f t="shared" si="111"/>
        <v>49</v>
      </c>
      <c r="BG259" s="5">
        <f t="shared" si="111"/>
        <v>50</v>
      </c>
      <c r="BH259" s="5">
        <f t="shared" si="111"/>
        <v>51</v>
      </c>
      <c r="BI259" s="5">
        <f t="shared" si="111"/>
        <v>52</v>
      </c>
      <c r="BJ259" s="5">
        <f t="shared" si="111"/>
        <v>53</v>
      </c>
      <c r="BK259" s="5">
        <f t="shared" si="111"/>
        <v>54</v>
      </c>
      <c r="BL259" s="5">
        <f t="shared" si="111"/>
        <v>55</v>
      </c>
      <c r="BM259" s="5">
        <f t="shared" si="111"/>
        <v>56</v>
      </c>
      <c r="BN259" s="5">
        <f t="shared" si="111"/>
        <v>57</v>
      </c>
      <c r="BO259" s="5">
        <f t="shared" si="111"/>
        <v>58</v>
      </c>
      <c r="BP259" s="5">
        <f t="shared" si="111"/>
        <v>59</v>
      </c>
      <c r="BQ259" s="5">
        <f t="shared" si="111"/>
        <v>60</v>
      </c>
    </row>
    <row r="260" spans="1:69" outlineLevel="2">
      <c r="A260" s="34"/>
      <c r="B260" s="34"/>
      <c r="C260" s="64"/>
      <c r="D260" s="65"/>
      <c r="E260" s="21" t="s">
        <v>318</v>
      </c>
      <c r="F260" s="21"/>
      <c r="G260" s="21" t="s">
        <v>20</v>
      </c>
      <c r="H260" s="3">
        <f xml:space="preserve"> SUM( J260:BQ260 )</f>
        <v>20</v>
      </c>
      <c r="I260" s="21"/>
      <c r="J260" s="3">
        <f t="shared" ref="J260:BQ260" si="112" xml:space="preserve">  IF( AND( J259 &gt;= $F256, MOD( J259, $F257 ) = $F258 ), 1, 0 )</f>
        <v>0</v>
      </c>
      <c r="K260" s="3">
        <f t="shared" si="112"/>
        <v>1</v>
      </c>
      <c r="L260" s="3">
        <f t="shared" si="112"/>
        <v>0</v>
      </c>
      <c r="M260" s="3">
        <f t="shared" si="112"/>
        <v>0</v>
      </c>
      <c r="N260" s="3">
        <f t="shared" si="112"/>
        <v>1</v>
      </c>
      <c r="O260" s="3">
        <f t="shared" si="112"/>
        <v>0</v>
      </c>
      <c r="P260" s="3">
        <f t="shared" si="112"/>
        <v>0</v>
      </c>
      <c r="Q260" s="3">
        <f t="shared" si="112"/>
        <v>1</v>
      </c>
      <c r="R260" s="3">
        <f t="shared" si="112"/>
        <v>0</v>
      </c>
      <c r="S260" s="3">
        <f t="shared" si="112"/>
        <v>0</v>
      </c>
      <c r="T260" s="3">
        <f t="shared" si="112"/>
        <v>1</v>
      </c>
      <c r="U260" s="3">
        <f t="shared" si="112"/>
        <v>0</v>
      </c>
      <c r="V260" s="3">
        <f t="shared" si="112"/>
        <v>0</v>
      </c>
      <c r="W260" s="3">
        <f t="shared" si="112"/>
        <v>1</v>
      </c>
      <c r="X260" s="3">
        <f t="shared" si="112"/>
        <v>0</v>
      </c>
      <c r="Y260" s="3">
        <f t="shared" si="112"/>
        <v>0</v>
      </c>
      <c r="Z260" s="3">
        <f t="shared" si="112"/>
        <v>1</v>
      </c>
      <c r="AA260" s="3">
        <f t="shared" si="112"/>
        <v>0</v>
      </c>
      <c r="AB260" s="3">
        <f t="shared" si="112"/>
        <v>0</v>
      </c>
      <c r="AC260" s="3">
        <f t="shared" si="112"/>
        <v>1</v>
      </c>
      <c r="AD260" s="3">
        <f t="shared" si="112"/>
        <v>0</v>
      </c>
      <c r="AE260" s="3">
        <f t="shared" si="112"/>
        <v>0</v>
      </c>
      <c r="AF260" s="3">
        <f t="shared" si="112"/>
        <v>1</v>
      </c>
      <c r="AG260" s="3">
        <f t="shared" si="112"/>
        <v>0</v>
      </c>
      <c r="AH260" s="3">
        <f t="shared" si="112"/>
        <v>0</v>
      </c>
      <c r="AI260" s="3">
        <f t="shared" si="112"/>
        <v>1</v>
      </c>
      <c r="AJ260" s="3">
        <f t="shared" si="112"/>
        <v>0</v>
      </c>
      <c r="AK260" s="3">
        <f t="shared" si="112"/>
        <v>0</v>
      </c>
      <c r="AL260" s="3">
        <f t="shared" si="112"/>
        <v>1</v>
      </c>
      <c r="AM260" s="3">
        <f t="shared" si="112"/>
        <v>0</v>
      </c>
      <c r="AN260" s="3">
        <f t="shared" si="112"/>
        <v>0</v>
      </c>
      <c r="AO260" s="3">
        <f t="shared" si="112"/>
        <v>1</v>
      </c>
      <c r="AP260" s="3">
        <f t="shared" si="112"/>
        <v>0</v>
      </c>
      <c r="AQ260" s="3">
        <f t="shared" si="112"/>
        <v>0</v>
      </c>
      <c r="AR260" s="3">
        <f t="shared" si="112"/>
        <v>1</v>
      </c>
      <c r="AS260" s="3">
        <f t="shared" si="112"/>
        <v>0</v>
      </c>
      <c r="AT260" s="3">
        <f t="shared" si="112"/>
        <v>0</v>
      </c>
      <c r="AU260" s="3">
        <f t="shared" si="112"/>
        <v>1</v>
      </c>
      <c r="AV260" s="3">
        <f t="shared" si="112"/>
        <v>0</v>
      </c>
      <c r="AW260" s="3">
        <f t="shared" si="112"/>
        <v>0</v>
      </c>
      <c r="AX260" s="3">
        <f t="shared" si="112"/>
        <v>1</v>
      </c>
      <c r="AY260" s="3">
        <f t="shared" si="112"/>
        <v>0</v>
      </c>
      <c r="AZ260" s="3">
        <f t="shared" si="112"/>
        <v>0</v>
      </c>
      <c r="BA260" s="3">
        <f t="shared" si="112"/>
        <v>1</v>
      </c>
      <c r="BB260" s="3">
        <f t="shared" si="112"/>
        <v>0</v>
      </c>
      <c r="BC260" s="3">
        <f t="shared" si="112"/>
        <v>0</v>
      </c>
      <c r="BD260" s="3">
        <f t="shared" si="112"/>
        <v>1</v>
      </c>
      <c r="BE260" s="3">
        <f t="shared" si="112"/>
        <v>0</v>
      </c>
      <c r="BF260" s="3">
        <f t="shared" si="112"/>
        <v>0</v>
      </c>
      <c r="BG260" s="3">
        <f t="shared" si="112"/>
        <v>1</v>
      </c>
      <c r="BH260" s="3">
        <f t="shared" si="112"/>
        <v>0</v>
      </c>
      <c r="BI260" s="3">
        <f t="shared" si="112"/>
        <v>0</v>
      </c>
      <c r="BJ260" s="3">
        <f t="shared" si="112"/>
        <v>1</v>
      </c>
      <c r="BK260" s="3">
        <f t="shared" si="112"/>
        <v>0</v>
      </c>
      <c r="BL260" s="3">
        <f t="shared" si="112"/>
        <v>0</v>
      </c>
      <c r="BM260" s="3">
        <f t="shared" si="112"/>
        <v>1</v>
      </c>
      <c r="BN260" s="3">
        <f t="shared" si="112"/>
        <v>0</v>
      </c>
      <c r="BO260" s="3">
        <f t="shared" si="112"/>
        <v>0</v>
      </c>
      <c r="BP260" s="3">
        <f t="shared" si="112"/>
        <v>1</v>
      </c>
      <c r="BQ260" s="3">
        <f t="shared" si="112"/>
        <v>0</v>
      </c>
    </row>
    <row r="261" spans="1:69" outlineLevel="1"/>
    <row r="262" spans="1:69" outlineLevel="1"/>
    <row r="263" spans="1:69" outlineLevel="1">
      <c r="B263" s="25" t="s">
        <v>109</v>
      </c>
    </row>
    <row r="264" spans="1:69" outlineLevel="2">
      <c r="E264" s="2" t="str">
        <f t="shared" ref="E264:G264" si="113" xml:space="preserve">  E$271</f>
        <v>VAT return this period first period number constant</v>
      </c>
      <c r="F264" s="2">
        <f t="shared" si="113"/>
        <v>2</v>
      </c>
      <c r="G264" s="2">
        <f t="shared" si="113"/>
        <v>0</v>
      </c>
      <c r="M264" s="2"/>
    </row>
    <row r="265" spans="1:69" outlineLevel="2">
      <c r="A265" s="18"/>
      <c r="B265" s="18"/>
      <c r="C265" s="28"/>
      <c r="D265" s="27"/>
      <c r="E265" s="4" t="str">
        <f xml:space="preserve">  InpC!E$82</f>
        <v>VAT return this period every x periods</v>
      </c>
      <c r="F265" s="4">
        <f xml:space="preserve">  InpC!F$82</f>
        <v>3</v>
      </c>
      <c r="G265" s="4" t="str">
        <f xml:space="preserve">  InpC!G$82</f>
        <v>Months</v>
      </c>
      <c r="M265" s="2"/>
    </row>
    <row r="266" spans="1:69" outlineLevel="2">
      <c r="E266" s="47" t="s">
        <v>109</v>
      </c>
      <c r="F266" s="2">
        <f xml:space="preserve">  MOD( $F264, $F265 )</f>
        <v>2</v>
      </c>
      <c r="M266" s="2"/>
    </row>
    <row r="267" spans="1:69" outlineLevel="1"/>
    <row r="268" spans="1:69" outlineLevel="1"/>
    <row r="269" spans="1:69" outlineLevel="1">
      <c r="B269" s="25" t="s">
        <v>78</v>
      </c>
    </row>
    <row r="270" spans="1:69" outlineLevel="2">
      <c r="E270" s="2" t="str">
        <f t="shared" ref="E270:BQ270" si="114" xml:space="preserve">  E$277</f>
        <v>VAT return this period first period number</v>
      </c>
      <c r="F270" s="2">
        <f t="shared" si="114"/>
        <v>0</v>
      </c>
      <c r="G270" s="2">
        <f t="shared" si="114"/>
        <v>0</v>
      </c>
      <c r="H270" s="2">
        <f t="shared" si="114"/>
        <v>2</v>
      </c>
      <c r="I270" s="2">
        <f t="shared" si="114"/>
        <v>0</v>
      </c>
      <c r="J270" s="2">
        <f t="shared" si="114"/>
        <v>0</v>
      </c>
      <c r="K270" s="2">
        <f t="shared" si="114"/>
        <v>2</v>
      </c>
      <c r="L270" s="2">
        <f t="shared" si="114"/>
        <v>0</v>
      </c>
      <c r="M270" s="2">
        <f t="shared" si="114"/>
        <v>0</v>
      </c>
      <c r="N270" s="2">
        <f t="shared" si="114"/>
        <v>0</v>
      </c>
      <c r="O270" s="2">
        <f t="shared" si="114"/>
        <v>0</v>
      </c>
      <c r="P270" s="2">
        <f t="shared" si="114"/>
        <v>0</v>
      </c>
      <c r="Q270" s="2">
        <f t="shared" si="114"/>
        <v>0</v>
      </c>
      <c r="R270" s="2">
        <f t="shared" si="114"/>
        <v>0</v>
      </c>
      <c r="S270" s="2">
        <f t="shared" si="114"/>
        <v>0</v>
      </c>
      <c r="T270" s="2">
        <f t="shared" si="114"/>
        <v>0</v>
      </c>
      <c r="U270" s="2">
        <f t="shared" si="114"/>
        <v>0</v>
      </c>
      <c r="V270" s="2">
        <f t="shared" si="114"/>
        <v>0</v>
      </c>
      <c r="W270" s="2">
        <f t="shared" si="114"/>
        <v>0</v>
      </c>
      <c r="X270" s="2">
        <f t="shared" si="114"/>
        <v>0</v>
      </c>
      <c r="Y270" s="2">
        <f t="shared" si="114"/>
        <v>0</v>
      </c>
      <c r="Z270" s="2">
        <f t="shared" si="114"/>
        <v>0</v>
      </c>
      <c r="AA270" s="2">
        <f t="shared" si="114"/>
        <v>0</v>
      </c>
      <c r="AB270" s="2">
        <f t="shared" si="114"/>
        <v>0</v>
      </c>
      <c r="AC270" s="2">
        <f t="shared" si="114"/>
        <v>0</v>
      </c>
      <c r="AD270" s="2">
        <f t="shared" si="114"/>
        <v>0</v>
      </c>
      <c r="AE270" s="2">
        <f t="shared" si="114"/>
        <v>0</v>
      </c>
      <c r="AF270" s="2">
        <f t="shared" si="114"/>
        <v>0</v>
      </c>
      <c r="AG270" s="2">
        <f t="shared" si="114"/>
        <v>0</v>
      </c>
      <c r="AH270" s="2">
        <f t="shared" si="114"/>
        <v>0</v>
      </c>
      <c r="AI270" s="2">
        <f t="shared" si="114"/>
        <v>0</v>
      </c>
      <c r="AJ270" s="2">
        <f t="shared" si="114"/>
        <v>0</v>
      </c>
      <c r="AK270" s="2">
        <f t="shared" si="114"/>
        <v>0</v>
      </c>
      <c r="AL270" s="2">
        <f t="shared" si="114"/>
        <v>0</v>
      </c>
      <c r="AM270" s="2">
        <f t="shared" si="114"/>
        <v>0</v>
      </c>
      <c r="AN270" s="2">
        <f t="shared" si="114"/>
        <v>0</v>
      </c>
      <c r="AO270" s="2">
        <f t="shared" si="114"/>
        <v>0</v>
      </c>
      <c r="AP270" s="2">
        <f t="shared" si="114"/>
        <v>0</v>
      </c>
      <c r="AQ270" s="2">
        <f t="shared" si="114"/>
        <v>0</v>
      </c>
      <c r="AR270" s="2">
        <f t="shared" si="114"/>
        <v>0</v>
      </c>
      <c r="AS270" s="2">
        <f t="shared" si="114"/>
        <v>0</v>
      </c>
      <c r="AT270" s="2">
        <f t="shared" si="114"/>
        <v>0</v>
      </c>
      <c r="AU270" s="2">
        <f t="shared" si="114"/>
        <v>0</v>
      </c>
      <c r="AV270" s="2">
        <f t="shared" si="114"/>
        <v>0</v>
      </c>
      <c r="AW270" s="2">
        <f t="shared" si="114"/>
        <v>0</v>
      </c>
      <c r="AX270" s="2">
        <f t="shared" si="114"/>
        <v>0</v>
      </c>
      <c r="AY270" s="2">
        <f t="shared" si="114"/>
        <v>0</v>
      </c>
      <c r="AZ270" s="2">
        <f t="shared" si="114"/>
        <v>0</v>
      </c>
      <c r="BA270" s="2">
        <f t="shared" si="114"/>
        <v>0</v>
      </c>
      <c r="BB270" s="2">
        <f t="shared" si="114"/>
        <v>0</v>
      </c>
      <c r="BC270" s="2">
        <f t="shared" si="114"/>
        <v>0</v>
      </c>
      <c r="BD270" s="2">
        <f t="shared" si="114"/>
        <v>0</v>
      </c>
      <c r="BE270" s="2">
        <f t="shared" si="114"/>
        <v>0</v>
      </c>
      <c r="BF270" s="2">
        <f t="shared" si="114"/>
        <v>0</v>
      </c>
      <c r="BG270" s="2">
        <f t="shared" si="114"/>
        <v>0</v>
      </c>
      <c r="BH270" s="2">
        <f t="shared" si="114"/>
        <v>0</v>
      </c>
      <c r="BI270" s="2">
        <f t="shared" si="114"/>
        <v>0</v>
      </c>
      <c r="BJ270" s="2">
        <f t="shared" si="114"/>
        <v>0</v>
      </c>
      <c r="BK270" s="2">
        <f t="shared" si="114"/>
        <v>0</v>
      </c>
      <c r="BL270" s="2">
        <f t="shared" si="114"/>
        <v>0</v>
      </c>
      <c r="BM270" s="2">
        <f t="shared" si="114"/>
        <v>0</v>
      </c>
      <c r="BN270" s="2">
        <f t="shared" si="114"/>
        <v>0</v>
      </c>
      <c r="BO270" s="2">
        <f t="shared" si="114"/>
        <v>0</v>
      </c>
      <c r="BP270" s="2">
        <f t="shared" si="114"/>
        <v>0</v>
      </c>
      <c r="BQ270" s="2">
        <f t="shared" si="114"/>
        <v>0</v>
      </c>
    </row>
    <row r="271" spans="1:69" outlineLevel="2">
      <c r="E271" s="47" t="s">
        <v>78</v>
      </c>
      <c r="F271" s="2">
        <f xml:space="preserve">  SUM( $J270:$BQ270 )</f>
        <v>2</v>
      </c>
      <c r="M271" s="2"/>
    </row>
    <row r="272" spans="1:69" outlineLevel="1"/>
    <row r="273" spans="1:69" outlineLevel="1"/>
    <row r="274" spans="1:69" outlineLevel="1">
      <c r="B274" s="25" t="s">
        <v>32</v>
      </c>
    </row>
    <row r="275" spans="1:69" outlineLevel="2">
      <c r="E275" s="5" t="str">
        <f t="shared" ref="E275:BQ275" si="115" xml:space="preserve">  E$28</f>
        <v>Period number</v>
      </c>
      <c r="F275" s="5">
        <f t="shared" si="115"/>
        <v>0</v>
      </c>
      <c r="G275" s="5" t="str">
        <f t="shared" si="115"/>
        <v>Counter</v>
      </c>
      <c r="H275" s="5">
        <f t="shared" si="115"/>
        <v>0</v>
      </c>
      <c r="I275" s="5">
        <f t="shared" si="115"/>
        <v>0</v>
      </c>
      <c r="J275" s="5">
        <f t="shared" si="115"/>
        <v>1</v>
      </c>
      <c r="K275" s="5">
        <f t="shared" si="115"/>
        <v>2</v>
      </c>
      <c r="L275" s="5">
        <f t="shared" si="115"/>
        <v>3</v>
      </c>
      <c r="M275" s="5">
        <f t="shared" si="115"/>
        <v>4</v>
      </c>
      <c r="N275" s="5">
        <f t="shared" si="115"/>
        <v>5</v>
      </c>
      <c r="O275" s="5">
        <f t="shared" si="115"/>
        <v>6</v>
      </c>
      <c r="P275" s="5">
        <f t="shared" si="115"/>
        <v>7</v>
      </c>
      <c r="Q275" s="5">
        <f t="shared" si="115"/>
        <v>8</v>
      </c>
      <c r="R275" s="5">
        <f t="shared" si="115"/>
        <v>9</v>
      </c>
      <c r="S275" s="5">
        <f t="shared" si="115"/>
        <v>10</v>
      </c>
      <c r="T275" s="5">
        <f t="shared" si="115"/>
        <v>11</v>
      </c>
      <c r="U275" s="5">
        <f t="shared" si="115"/>
        <v>12</v>
      </c>
      <c r="V275" s="5">
        <f t="shared" si="115"/>
        <v>13</v>
      </c>
      <c r="W275" s="5">
        <f t="shared" si="115"/>
        <v>14</v>
      </c>
      <c r="X275" s="5">
        <f t="shared" si="115"/>
        <v>15</v>
      </c>
      <c r="Y275" s="5">
        <f t="shared" si="115"/>
        <v>16</v>
      </c>
      <c r="Z275" s="5">
        <f t="shared" si="115"/>
        <v>17</v>
      </c>
      <c r="AA275" s="5">
        <f t="shared" si="115"/>
        <v>18</v>
      </c>
      <c r="AB275" s="5">
        <f t="shared" si="115"/>
        <v>19</v>
      </c>
      <c r="AC275" s="5">
        <f t="shared" si="115"/>
        <v>20</v>
      </c>
      <c r="AD275" s="5">
        <f t="shared" si="115"/>
        <v>21</v>
      </c>
      <c r="AE275" s="5">
        <f t="shared" si="115"/>
        <v>22</v>
      </c>
      <c r="AF275" s="5">
        <f t="shared" si="115"/>
        <v>23</v>
      </c>
      <c r="AG275" s="5">
        <f t="shared" si="115"/>
        <v>24</v>
      </c>
      <c r="AH275" s="5">
        <f t="shared" si="115"/>
        <v>25</v>
      </c>
      <c r="AI275" s="5">
        <f t="shared" si="115"/>
        <v>26</v>
      </c>
      <c r="AJ275" s="5">
        <f t="shared" si="115"/>
        <v>27</v>
      </c>
      <c r="AK275" s="5">
        <f t="shared" si="115"/>
        <v>28</v>
      </c>
      <c r="AL275" s="5">
        <f t="shared" si="115"/>
        <v>29</v>
      </c>
      <c r="AM275" s="5">
        <f t="shared" si="115"/>
        <v>30</v>
      </c>
      <c r="AN275" s="5">
        <f t="shared" si="115"/>
        <v>31</v>
      </c>
      <c r="AO275" s="5">
        <f t="shared" si="115"/>
        <v>32</v>
      </c>
      <c r="AP275" s="5">
        <f t="shared" si="115"/>
        <v>33</v>
      </c>
      <c r="AQ275" s="5">
        <f t="shared" si="115"/>
        <v>34</v>
      </c>
      <c r="AR275" s="5">
        <f t="shared" si="115"/>
        <v>35</v>
      </c>
      <c r="AS275" s="5">
        <f t="shared" si="115"/>
        <v>36</v>
      </c>
      <c r="AT275" s="5">
        <f t="shared" si="115"/>
        <v>37</v>
      </c>
      <c r="AU275" s="5">
        <f t="shared" si="115"/>
        <v>38</v>
      </c>
      <c r="AV275" s="5">
        <f t="shared" si="115"/>
        <v>39</v>
      </c>
      <c r="AW275" s="5">
        <f t="shared" si="115"/>
        <v>40</v>
      </c>
      <c r="AX275" s="5">
        <f t="shared" si="115"/>
        <v>41</v>
      </c>
      <c r="AY275" s="5">
        <f t="shared" si="115"/>
        <v>42</v>
      </c>
      <c r="AZ275" s="5">
        <f t="shared" si="115"/>
        <v>43</v>
      </c>
      <c r="BA275" s="5">
        <f t="shared" si="115"/>
        <v>44</v>
      </c>
      <c r="BB275" s="5">
        <f t="shared" si="115"/>
        <v>45</v>
      </c>
      <c r="BC275" s="5">
        <f t="shared" si="115"/>
        <v>46</v>
      </c>
      <c r="BD275" s="5">
        <f t="shared" si="115"/>
        <v>47</v>
      </c>
      <c r="BE275" s="5">
        <f t="shared" si="115"/>
        <v>48</v>
      </c>
      <c r="BF275" s="5">
        <f t="shared" si="115"/>
        <v>49</v>
      </c>
      <c r="BG275" s="5">
        <f t="shared" si="115"/>
        <v>50</v>
      </c>
      <c r="BH275" s="5">
        <f t="shared" si="115"/>
        <v>51</v>
      </c>
      <c r="BI275" s="5">
        <f t="shared" si="115"/>
        <v>52</v>
      </c>
      <c r="BJ275" s="5">
        <f t="shared" si="115"/>
        <v>53</v>
      </c>
      <c r="BK275" s="5">
        <f t="shared" si="115"/>
        <v>54</v>
      </c>
      <c r="BL275" s="5">
        <f t="shared" si="115"/>
        <v>55</v>
      </c>
      <c r="BM275" s="5">
        <f t="shared" si="115"/>
        <v>56</v>
      </c>
      <c r="BN275" s="5">
        <f t="shared" si="115"/>
        <v>57</v>
      </c>
      <c r="BO275" s="5">
        <f t="shared" si="115"/>
        <v>58</v>
      </c>
      <c r="BP275" s="5">
        <f t="shared" si="115"/>
        <v>59</v>
      </c>
      <c r="BQ275" s="5">
        <f t="shared" si="115"/>
        <v>60</v>
      </c>
    </row>
    <row r="276" spans="1:69" outlineLevel="2">
      <c r="E276" s="2" t="str">
        <f t="shared" ref="E276:BQ276" si="116" xml:space="preserve">  E$284</f>
        <v>VAT return this period first period flag</v>
      </c>
      <c r="F276" s="2">
        <f t="shared" si="116"/>
        <v>0</v>
      </c>
      <c r="G276" s="2" t="str">
        <f t="shared" si="116"/>
        <v>flag</v>
      </c>
      <c r="H276" s="2">
        <f t="shared" si="116"/>
        <v>1</v>
      </c>
      <c r="I276" s="2">
        <f t="shared" si="116"/>
        <v>0</v>
      </c>
      <c r="J276" s="2">
        <f t="shared" si="116"/>
        <v>0</v>
      </c>
      <c r="K276" s="2">
        <f t="shared" si="116"/>
        <v>1</v>
      </c>
      <c r="L276" s="2">
        <f t="shared" si="116"/>
        <v>0</v>
      </c>
      <c r="M276" s="2">
        <f t="shared" si="116"/>
        <v>0</v>
      </c>
      <c r="N276" s="2">
        <f t="shared" si="116"/>
        <v>0</v>
      </c>
      <c r="O276" s="2">
        <f t="shared" si="116"/>
        <v>0</v>
      </c>
      <c r="P276" s="2">
        <f t="shared" si="116"/>
        <v>0</v>
      </c>
      <c r="Q276" s="2">
        <f t="shared" si="116"/>
        <v>0</v>
      </c>
      <c r="R276" s="2">
        <f t="shared" si="116"/>
        <v>0</v>
      </c>
      <c r="S276" s="2">
        <f t="shared" si="116"/>
        <v>0</v>
      </c>
      <c r="T276" s="2">
        <f t="shared" si="116"/>
        <v>0</v>
      </c>
      <c r="U276" s="2">
        <f t="shared" si="116"/>
        <v>0</v>
      </c>
      <c r="V276" s="2">
        <f t="shared" si="116"/>
        <v>0</v>
      </c>
      <c r="W276" s="2">
        <f t="shared" si="116"/>
        <v>0</v>
      </c>
      <c r="X276" s="2">
        <f t="shared" si="116"/>
        <v>0</v>
      </c>
      <c r="Y276" s="2">
        <f t="shared" si="116"/>
        <v>0</v>
      </c>
      <c r="Z276" s="2">
        <f t="shared" si="116"/>
        <v>0</v>
      </c>
      <c r="AA276" s="2">
        <f t="shared" si="116"/>
        <v>0</v>
      </c>
      <c r="AB276" s="2">
        <f t="shared" si="116"/>
        <v>0</v>
      </c>
      <c r="AC276" s="2">
        <f t="shared" si="116"/>
        <v>0</v>
      </c>
      <c r="AD276" s="2">
        <f t="shared" si="116"/>
        <v>0</v>
      </c>
      <c r="AE276" s="2">
        <f t="shared" si="116"/>
        <v>0</v>
      </c>
      <c r="AF276" s="2">
        <f t="shared" si="116"/>
        <v>0</v>
      </c>
      <c r="AG276" s="2">
        <f t="shared" si="116"/>
        <v>0</v>
      </c>
      <c r="AH276" s="2">
        <f t="shared" si="116"/>
        <v>0</v>
      </c>
      <c r="AI276" s="2">
        <f t="shared" si="116"/>
        <v>0</v>
      </c>
      <c r="AJ276" s="2">
        <f t="shared" si="116"/>
        <v>0</v>
      </c>
      <c r="AK276" s="2">
        <f t="shared" si="116"/>
        <v>0</v>
      </c>
      <c r="AL276" s="2">
        <f t="shared" si="116"/>
        <v>0</v>
      </c>
      <c r="AM276" s="2">
        <f t="shared" si="116"/>
        <v>0</v>
      </c>
      <c r="AN276" s="2">
        <f t="shared" si="116"/>
        <v>0</v>
      </c>
      <c r="AO276" s="2">
        <f t="shared" si="116"/>
        <v>0</v>
      </c>
      <c r="AP276" s="2">
        <f t="shared" si="116"/>
        <v>0</v>
      </c>
      <c r="AQ276" s="2">
        <f t="shared" si="116"/>
        <v>0</v>
      </c>
      <c r="AR276" s="2">
        <f t="shared" si="116"/>
        <v>0</v>
      </c>
      <c r="AS276" s="2">
        <f t="shared" si="116"/>
        <v>0</v>
      </c>
      <c r="AT276" s="2">
        <f t="shared" si="116"/>
        <v>0</v>
      </c>
      <c r="AU276" s="2">
        <f t="shared" si="116"/>
        <v>0</v>
      </c>
      <c r="AV276" s="2">
        <f t="shared" si="116"/>
        <v>0</v>
      </c>
      <c r="AW276" s="2">
        <f t="shared" si="116"/>
        <v>0</v>
      </c>
      <c r="AX276" s="2">
        <f t="shared" si="116"/>
        <v>0</v>
      </c>
      <c r="AY276" s="2">
        <f t="shared" si="116"/>
        <v>0</v>
      </c>
      <c r="AZ276" s="2">
        <f t="shared" si="116"/>
        <v>0</v>
      </c>
      <c r="BA276" s="2">
        <f t="shared" si="116"/>
        <v>0</v>
      </c>
      <c r="BB276" s="2">
        <f t="shared" si="116"/>
        <v>0</v>
      </c>
      <c r="BC276" s="2">
        <f t="shared" si="116"/>
        <v>0</v>
      </c>
      <c r="BD276" s="2">
        <f t="shared" si="116"/>
        <v>0</v>
      </c>
      <c r="BE276" s="2">
        <f t="shared" si="116"/>
        <v>0</v>
      </c>
      <c r="BF276" s="2">
        <f t="shared" si="116"/>
        <v>0</v>
      </c>
      <c r="BG276" s="2">
        <f t="shared" si="116"/>
        <v>0</v>
      </c>
      <c r="BH276" s="2">
        <f t="shared" si="116"/>
        <v>0</v>
      </c>
      <c r="BI276" s="2">
        <f t="shared" si="116"/>
        <v>0</v>
      </c>
      <c r="BJ276" s="2">
        <f t="shared" si="116"/>
        <v>0</v>
      </c>
      <c r="BK276" s="2">
        <f t="shared" si="116"/>
        <v>0</v>
      </c>
      <c r="BL276" s="2">
        <f t="shared" si="116"/>
        <v>0</v>
      </c>
      <c r="BM276" s="2">
        <f t="shared" si="116"/>
        <v>0</v>
      </c>
      <c r="BN276" s="2">
        <f t="shared" si="116"/>
        <v>0</v>
      </c>
      <c r="BO276" s="2">
        <f t="shared" si="116"/>
        <v>0</v>
      </c>
      <c r="BP276" s="2">
        <f t="shared" si="116"/>
        <v>0</v>
      </c>
      <c r="BQ276" s="2">
        <f t="shared" si="116"/>
        <v>0</v>
      </c>
    </row>
    <row r="277" spans="1:69" outlineLevel="2">
      <c r="E277" s="47" t="s">
        <v>32</v>
      </c>
      <c r="H277" s="2">
        <f xml:space="preserve"> SUM( J277:BQ277 )</f>
        <v>2</v>
      </c>
      <c r="J277" s="2">
        <f t="shared" ref="J277:BQ277" si="117" xml:space="preserve">  J275 * J276</f>
        <v>0</v>
      </c>
      <c r="K277" s="2">
        <f t="shared" si="117"/>
        <v>2</v>
      </c>
      <c r="L277" s="2">
        <f t="shared" si="117"/>
        <v>0</v>
      </c>
      <c r="M277" s="2">
        <f t="shared" si="117"/>
        <v>0</v>
      </c>
      <c r="N277" s="2">
        <f t="shared" si="117"/>
        <v>0</v>
      </c>
      <c r="O277" s="2">
        <f t="shared" si="117"/>
        <v>0</v>
      </c>
      <c r="P277" s="2">
        <f t="shared" si="117"/>
        <v>0</v>
      </c>
      <c r="Q277" s="2">
        <f t="shared" si="117"/>
        <v>0</v>
      </c>
      <c r="R277" s="2">
        <f t="shared" si="117"/>
        <v>0</v>
      </c>
      <c r="S277" s="2">
        <f t="shared" si="117"/>
        <v>0</v>
      </c>
      <c r="T277" s="2">
        <f t="shared" si="117"/>
        <v>0</v>
      </c>
      <c r="U277" s="2">
        <f t="shared" si="117"/>
        <v>0</v>
      </c>
      <c r="V277" s="2">
        <f t="shared" si="117"/>
        <v>0</v>
      </c>
      <c r="W277" s="2">
        <f t="shared" si="117"/>
        <v>0</v>
      </c>
      <c r="X277" s="2">
        <f t="shared" si="117"/>
        <v>0</v>
      </c>
      <c r="Y277" s="2">
        <f t="shared" si="117"/>
        <v>0</v>
      </c>
      <c r="Z277" s="2">
        <f t="shared" si="117"/>
        <v>0</v>
      </c>
      <c r="AA277" s="2">
        <f t="shared" si="117"/>
        <v>0</v>
      </c>
      <c r="AB277" s="2">
        <f t="shared" si="117"/>
        <v>0</v>
      </c>
      <c r="AC277" s="2">
        <f t="shared" si="117"/>
        <v>0</v>
      </c>
      <c r="AD277" s="2">
        <f t="shared" si="117"/>
        <v>0</v>
      </c>
      <c r="AE277" s="2">
        <f t="shared" si="117"/>
        <v>0</v>
      </c>
      <c r="AF277" s="2">
        <f t="shared" si="117"/>
        <v>0</v>
      </c>
      <c r="AG277" s="2">
        <f t="shared" si="117"/>
        <v>0</v>
      </c>
      <c r="AH277" s="2">
        <f t="shared" si="117"/>
        <v>0</v>
      </c>
      <c r="AI277" s="2">
        <f t="shared" si="117"/>
        <v>0</v>
      </c>
      <c r="AJ277" s="2">
        <f t="shared" si="117"/>
        <v>0</v>
      </c>
      <c r="AK277" s="2">
        <f t="shared" si="117"/>
        <v>0</v>
      </c>
      <c r="AL277" s="2">
        <f t="shared" si="117"/>
        <v>0</v>
      </c>
      <c r="AM277" s="2">
        <f t="shared" si="117"/>
        <v>0</v>
      </c>
      <c r="AN277" s="2">
        <f t="shared" si="117"/>
        <v>0</v>
      </c>
      <c r="AO277" s="2">
        <f t="shared" si="117"/>
        <v>0</v>
      </c>
      <c r="AP277" s="2">
        <f t="shared" si="117"/>
        <v>0</v>
      </c>
      <c r="AQ277" s="2">
        <f t="shared" si="117"/>
        <v>0</v>
      </c>
      <c r="AR277" s="2">
        <f t="shared" si="117"/>
        <v>0</v>
      </c>
      <c r="AS277" s="2">
        <f t="shared" si="117"/>
        <v>0</v>
      </c>
      <c r="AT277" s="2">
        <f t="shared" si="117"/>
        <v>0</v>
      </c>
      <c r="AU277" s="2">
        <f t="shared" si="117"/>
        <v>0</v>
      </c>
      <c r="AV277" s="2">
        <f t="shared" si="117"/>
        <v>0</v>
      </c>
      <c r="AW277" s="2">
        <f t="shared" si="117"/>
        <v>0</v>
      </c>
      <c r="AX277" s="2">
        <f t="shared" si="117"/>
        <v>0</v>
      </c>
      <c r="AY277" s="2">
        <f t="shared" si="117"/>
        <v>0</v>
      </c>
      <c r="AZ277" s="2">
        <f t="shared" si="117"/>
        <v>0</v>
      </c>
      <c r="BA277" s="2">
        <f t="shared" si="117"/>
        <v>0</v>
      </c>
      <c r="BB277" s="2">
        <f t="shared" si="117"/>
        <v>0</v>
      </c>
      <c r="BC277" s="2">
        <f t="shared" si="117"/>
        <v>0</v>
      </c>
      <c r="BD277" s="2">
        <f t="shared" si="117"/>
        <v>0</v>
      </c>
      <c r="BE277" s="2">
        <f t="shared" si="117"/>
        <v>0</v>
      </c>
      <c r="BF277" s="2">
        <f t="shared" si="117"/>
        <v>0</v>
      </c>
      <c r="BG277" s="2">
        <f t="shared" si="117"/>
        <v>0</v>
      </c>
      <c r="BH277" s="2">
        <f t="shared" si="117"/>
        <v>0</v>
      </c>
      <c r="BI277" s="2">
        <f t="shared" si="117"/>
        <v>0</v>
      </c>
      <c r="BJ277" s="2">
        <f t="shared" si="117"/>
        <v>0</v>
      </c>
      <c r="BK277" s="2">
        <f t="shared" si="117"/>
        <v>0</v>
      </c>
      <c r="BL277" s="2">
        <f t="shared" si="117"/>
        <v>0</v>
      </c>
      <c r="BM277" s="2">
        <f t="shared" si="117"/>
        <v>0</v>
      </c>
      <c r="BN277" s="2">
        <f t="shared" si="117"/>
        <v>0</v>
      </c>
      <c r="BO277" s="2">
        <f t="shared" si="117"/>
        <v>0</v>
      </c>
      <c r="BP277" s="2">
        <f t="shared" si="117"/>
        <v>0</v>
      </c>
      <c r="BQ277" s="2">
        <f t="shared" si="117"/>
        <v>0</v>
      </c>
    </row>
    <row r="278" spans="1:69" outlineLevel="1"/>
    <row r="279" spans="1:69" outlineLevel="1"/>
    <row r="280" spans="1:69" outlineLevel="1">
      <c r="B280" s="25" t="s">
        <v>243</v>
      </c>
    </row>
    <row r="281" spans="1:69" outlineLevel="2">
      <c r="A281" s="18"/>
      <c r="B281" s="18"/>
      <c r="C281" s="28"/>
      <c r="D281" s="27"/>
      <c r="E281" s="20" t="str">
        <f xml:space="preserve">  InpC!E$83</f>
        <v>VAT return this period beginning date</v>
      </c>
      <c r="F281" s="20">
        <f xml:space="preserve">  InpC!F$83</f>
        <v>45078</v>
      </c>
      <c r="G281" s="20" t="str">
        <f xml:space="preserve">  InpC!G$83</f>
        <v>date</v>
      </c>
      <c r="M281" s="8"/>
    </row>
    <row r="282" spans="1:69" outlineLevel="2">
      <c r="E282" s="8" t="str">
        <f t="shared" ref="E282:BQ282" si="118" xml:space="preserve">  E$19</f>
        <v>Model period end</v>
      </c>
      <c r="F282" s="8">
        <f t="shared" si="118"/>
        <v>0</v>
      </c>
      <c r="G282" s="8" t="str">
        <f t="shared" si="118"/>
        <v>date</v>
      </c>
      <c r="H282" s="8">
        <f t="shared" si="118"/>
        <v>0</v>
      </c>
      <c r="I282" s="8">
        <f t="shared" si="118"/>
        <v>0</v>
      </c>
      <c r="J282" s="8">
        <f t="shared" si="118"/>
        <v>45077</v>
      </c>
      <c r="K282" s="8">
        <f t="shared" si="118"/>
        <v>45107</v>
      </c>
      <c r="L282" s="8">
        <f t="shared" si="118"/>
        <v>45138</v>
      </c>
      <c r="M282" s="8">
        <f t="shared" si="118"/>
        <v>45169</v>
      </c>
      <c r="N282" s="8">
        <f t="shared" si="118"/>
        <v>45199</v>
      </c>
      <c r="O282" s="8">
        <f t="shared" si="118"/>
        <v>45230</v>
      </c>
      <c r="P282" s="8">
        <f t="shared" si="118"/>
        <v>45260</v>
      </c>
      <c r="Q282" s="8">
        <f t="shared" si="118"/>
        <v>45291</v>
      </c>
      <c r="R282" s="8">
        <f t="shared" si="118"/>
        <v>45322</v>
      </c>
      <c r="S282" s="8">
        <f t="shared" si="118"/>
        <v>45351</v>
      </c>
      <c r="T282" s="8">
        <f t="shared" si="118"/>
        <v>45382</v>
      </c>
      <c r="U282" s="8">
        <f t="shared" si="118"/>
        <v>45412</v>
      </c>
      <c r="V282" s="8">
        <f t="shared" si="118"/>
        <v>45443</v>
      </c>
      <c r="W282" s="8">
        <f t="shared" si="118"/>
        <v>45473</v>
      </c>
      <c r="X282" s="8">
        <f t="shared" si="118"/>
        <v>45504</v>
      </c>
      <c r="Y282" s="8">
        <f t="shared" si="118"/>
        <v>45535</v>
      </c>
      <c r="Z282" s="8">
        <f t="shared" si="118"/>
        <v>45565</v>
      </c>
      <c r="AA282" s="8">
        <f t="shared" si="118"/>
        <v>45596</v>
      </c>
      <c r="AB282" s="8">
        <f t="shared" si="118"/>
        <v>45626</v>
      </c>
      <c r="AC282" s="8">
        <f t="shared" si="118"/>
        <v>45657</v>
      </c>
      <c r="AD282" s="8">
        <f t="shared" si="118"/>
        <v>45688</v>
      </c>
      <c r="AE282" s="8">
        <f t="shared" si="118"/>
        <v>45716</v>
      </c>
      <c r="AF282" s="8">
        <f t="shared" si="118"/>
        <v>45747</v>
      </c>
      <c r="AG282" s="8">
        <f t="shared" si="118"/>
        <v>45777</v>
      </c>
      <c r="AH282" s="8">
        <f t="shared" si="118"/>
        <v>45808</v>
      </c>
      <c r="AI282" s="8">
        <f t="shared" si="118"/>
        <v>45838</v>
      </c>
      <c r="AJ282" s="8">
        <f t="shared" si="118"/>
        <v>45869</v>
      </c>
      <c r="AK282" s="8">
        <f t="shared" si="118"/>
        <v>45900</v>
      </c>
      <c r="AL282" s="8">
        <f t="shared" si="118"/>
        <v>45930</v>
      </c>
      <c r="AM282" s="8">
        <f t="shared" si="118"/>
        <v>45961</v>
      </c>
      <c r="AN282" s="8">
        <f t="shared" si="118"/>
        <v>45991</v>
      </c>
      <c r="AO282" s="8">
        <f t="shared" si="118"/>
        <v>46022</v>
      </c>
      <c r="AP282" s="8">
        <f t="shared" si="118"/>
        <v>46053</v>
      </c>
      <c r="AQ282" s="8">
        <f t="shared" si="118"/>
        <v>46081</v>
      </c>
      <c r="AR282" s="8">
        <f t="shared" si="118"/>
        <v>46112</v>
      </c>
      <c r="AS282" s="8">
        <f t="shared" si="118"/>
        <v>46142</v>
      </c>
      <c r="AT282" s="8">
        <f t="shared" si="118"/>
        <v>46173</v>
      </c>
      <c r="AU282" s="8">
        <f t="shared" si="118"/>
        <v>46203</v>
      </c>
      <c r="AV282" s="8">
        <f t="shared" si="118"/>
        <v>46234</v>
      </c>
      <c r="AW282" s="8">
        <f t="shared" si="118"/>
        <v>46265</v>
      </c>
      <c r="AX282" s="8">
        <f t="shared" si="118"/>
        <v>46295</v>
      </c>
      <c r="AY282" s="8">
        <f t="shared" si="118"/>
        <v>46326</v>
      </c>
      <c r="AZ282" s="8">
        <f t="shared" si="118"/>
        <v>46356</v>
      </c>
      <c r="BA282" s="8">
        <f t="shared" si="118"/>
        <v>46387</v>
      </c>
      <c r="BB282" s="8">
        <f t="shared" si="118"/>
        <v>46418</v>
      </c>
      <c r="BC282" s="8">
        <f t="shared" si="118"/>
        <v>46446</v>
      </c>
      <c r="BD282" s="8">
        <f t="shared" si="118"/>
        <v>46477</v>
      </c>
      <c r="BE282" s="8">
        <f t="shared" si="118"/>
        <v>46507</v>
      </c>
      <c r="BF282" s="8">
        <f t="shared" si="118"/>
        <v>46538</v>
      </c>
      <c r="BG282" s="8">
        <f t="shared" si="118"/>
        <v>46568</v>
      </c>
      <c r="BH282" s="8">
        <f t="shared" si="118"/>
        <v>46599</v>
      </c>
      <c r="BI282" s="8">
        <f t="shared" si="118"/>
        <v>46630</v>
      </c>
      <c r="BJ282" s="8">
        <f t="shared" si="118"/>
        <v>46660</v>
      </c>
      <c r="BK282" s="8">
        <f t="shared" si="118"/>
        <v>46691</v>
      </c>
      <c r="BL282" s="8">
        <f t="shared" si="118"/>
        <v>46721</v>
      </c>
      <c r="BM282" s="8">
        <f t="shared" si="118"/>
        <v>46752</v>
      </c>
      <c r="BN282" s="8">
        <f t="shared" si="118"/>
        <v>46783</v>
      </c>
      <c r="BO282" s="8">
        <f t="shared" si="118"/>
        <v>46812</v>
      </c>
      <c r="BP282" s="8">
        <f t="shared" si="118"/>
        <v>46843</v>
      </c>
      <c r="BQ282" s="8">
        <f t="shared" si="118"/>
        <v>46873</v>
      </c>
    </row>
    <row r="283" spans="1:69" outlineLevel="2">
      <c r="E283" s="8" t="str">
        <f t="shared" ref="E283:BQ283" si="119" xml:space="preserve">  E$12</f>
        <v>Model period start</v>
      </c>
      <c r="F283" s="8">
        <f t="shared" si="119"/>
        <v>0</v>
      </c>
      <c r="G283" s="8" t="str">
        <f t="shared" si="119"/>
        <v>date</v>
      </c>
      <c r="H283" s="8">
        <f t="shared" si="119"/>
        <v>0</v>
      </c>
      <c r="I283" s="8">
        <f t="shared" si="119"/>
        <v>0</v>
      </c>
      <c r="J283" s="8">
        <f t="shared" si="119"/>
        <v>45047</v>
      </c>
      <c r="K283" s="8">
        <f t="shared" si="119"/>
        <v>45078</v>
      </c>
      <c r="L283" s="8">
        <f t="shared" si="119"/>
        <v>45108</v>
      </c>
      <c r="M283" s="8">
        <f t="shared" si="119"/>
        <v>45139</v>
      </c>
      <c r="N283" s="8">
        <f t="shared" si="119"/>
        <v>45170</v>
      </c>
      <c r="O283" s="8">
        <f t="shared" si="119"/>
        <v>45200</v>
      </c>
      <c r="P283" s="8">
        <f t="shared" si="119"/>
        <v>45231</v>
      </c>
      <c r="Q283" s="8">
        <f t="shared" si="119"/>
        <v>45261</v>
      </c>
      <c r="R283" s="8">
        <f t="shared" si="119"/>
        <v>45292</v>
      </c>
      <c r="S283" s="8">
        <f t="shared" si="119"/>
        <v>45323</v>
      </c>
      <c r="T283" s="8">
        <f t="shared" si="119"/>
        <v>45352</v>
      </c>
      <c r="U283" s="8">
        <f t="shared" si="119"/>
        <v>45383</v>
      </c>
      <c r="V283" s="8">
        <f t="shared" si="119"/>
        <v>45413</v>
      </c>
      <c r="W283" s="8">
        <f t="shared" si="119"/>
        <v>45444</v>
      </c>
      <c r="X283" s="8">
        <f t="shared" si="119"/>
        <v>45474</v>
      </c>
      <c r="Y283" s="8">
        <f t="shared" si="119"/>
        <v>45505</v>
      </c>
      <c r="Z283" s="8">
        <f t="shared" si="119"/>
        <v>45536</v>
      </c>
      <c r="AA283" s="8">
        <f t="shared" si="119"/>
        <v>45566</v>
      </c>
      <c r="AB283" s="8">
        <f t="shared" si="119"/>
        <v>45597</v>
      </c>
      <c r="AC283" s="8">
        <f t="shared" si="119"/>
        <v>45627</v>
      </c>
      <c r="AD283" s="8">
        <f t="shared" si="119"/>
        <v>45658</v>
      </c>
      <c r="AE283" s="8">
        <f t="shared" si="119"/>
        <v>45689</v>
      </c>
      <c r="AF283" s="8">
        <f t="shared" si="119"/>
        <v>45717</v>
      </c>
      <c r="AG283" s="8">
        <f t="shared" si="119"/>
        <v>45748</v>
      </c>
      <c r="AH283" s="8">
        <f t="shared" si="119"/>
        <v>45778</v>
      </c>
      <c r="AI283" s="8">
        <f t="shared" si="119"/>
        <v>45809</v>
      </c>
      <c r="AJ283" s="8">
        <f t="shared" si="119"/>
        <v>45839</v>
      </c>
      <c r="AK283" s="8">
        <f t="shared" si="119"/>
        <v>45870</v>
      </c>
      <c r="AL283" s="8">
        <f t="shared" si="119"/>
        <v>45901</v>
      </c>
      <c r="AM283" s="8">
        <f t="shared" si="119"/>
        <v>45931</v>
      </c>
      <c r="AN283" s="8">
        <f t="shared" si="119"/>
        <v>45962</v>
      </c>
      <c r="AO283" s="8">
        <f t="shared" si="119"/>
        <v>45992</v>
      </c>
      <c r="AP283" s="8">
        <f t="shared" si="119"/>
        <v>46023</v>
      </c>
      <c r="AQ283" s="8">
        <f t="shared" si="119"/>
        <v>46054</v>
      </c>
      <c r="AR283" s="8">
        <f t="shared" si="119"/>
        <v>46082</v>
      </c>
      <c r="AS283" s="8">
        <f t="shared" si="119"/>
        <v>46113</v>
      </c>
      <c r="AT283" s="8">
        <f t="shared" si="119"/>
        <v>46143</v>
      </c>
      <c r="AU283" s="8">
        <f t="shared" si="119"/>
        <v>46174</v>
      </c>
      <c r="AV283" s="8">
        <f t="shared" si="119"/>
        <v>46204</v>
      </c>
      <c r="AW283" s="8">
        <f t="shared" si="119"/>
        <v>46235</v>
      </c>
      <c r="AX283" s="8">
        <f t="shared" si="119"/>
        <v>46266</v>
      </c>
      <c r="AY283" s="8">
        <f t="shared" si="119"/>
        <v>46296</v>
      </c>
      <c r="AZ283" s="8">
        <f t="shared" si="119"/>
        <v>46327</v>
      </c>
      <c r="BA283" s="8">
        <f t="shared" si="119"/>
        <v>46357</v>
      </c>
      <c r="BB283" s="8">
        <f t="shared" si="119"/>
        <v>46388</v>
      </c>
      <c r="BC283" s="8">
        <f t="shared" si="119"/>
        <v>46419</v>
      </c>
      <c r="BD283" s="8">
        <f t="shared" si="119"/>
        <v>46447</v>
      </c>
      <c r="BE283" s="8">
        <f t="shared" si="119"/>
        <v>46478</v>
      </c>
      <c r="BF283" s="8">
        <f t="shared" si="119"/>
        <v>46508</v>
      </c>
      <c r="BG283" s="8">
        <f t="shared" si="119"/>
        <v>46539</v>
      </c>
      <c r="BH283" s="8">
        <f t="shared" si="119"/>
        <v>46569</v>
      </c>
      <c r="BI283" s="8">
        <f t="shared" si="119"/>
        <v>46600</v>
      </c>
      <c r="BJ283" s="8">
        <f t="shared" si="119"/>
        <v>46631</v>
      </c>
      <c r="BK283" s="8">
        <f t="shared" si="119"/>
        <v>46661</v>
      </c>
      <c r="BL283" s="8">
        <f t="shared" si="119"/>
        <v>46692</v>
      </c>
      <c r="BM283" s="8">
        <f t="shared" si="119"/>
        <v>46722</v>
      </c>
      <c r="BN283" s="8">
        <f t="shared" si="119"/>
        <v>46753</v>
      </c>
      <c r="BO283" s="8">
        <f t="shared" si="119"/>
        <v>46784</v>
      </c>
      <c r="BP283" s="8">
        <f t="shared" si="119"/>
        <v>46813</v>
      </c>
      <c r="BQ283" s="8">
        <f t="shared" si="119"/>
        <v>46844</v>
      </c>
    </row>
    <row r="284" spans="1:69" outlineLevel="2">
      <c r="E284" s="47" t="s">
        <v>243</v>
      </c>
      <c r="G284" s="47" t="s">
        <v>20</v>
      </c>
      <c r="H284" s="2">
        <f xml:space="preserve"> SUM( J284:BQ284 )</f>
        <v>1</v>
      </c>
      <c r="J284" s="2">
        <f t="shared" ref="J284:BQ284" si="120" xml:space="preserve">  IF( AND( J282 &gt;= $F281, J283 &lt;= $F281 ), 1, 0 )</f>
        <v>0</v>
      </c>
      <c r="K284" s="2">
        <f t="shared" si="120"/>
        <v>1</v>
      </c>
      <c r="L284" s="2">
        <f t="shared" si="120"/>
        <v>0</v>
      </c>
      <c r="M284" s="2">
        <f t="shared" si="120"/>
        <v>0</v>
      </c>
      <c r="N284" s="2">
        <f t="shared" si="120"/>
        <v>0</v>
      </c>
      <c r="O284" s="2">
        <f t="shared" si="120"/>
        <v>0</v>
      </c>
      <c r="P284" s="2">
        <f t="shared" si="120"/>
        <v>0</v>
      </c>
      <c r="Q284" s="2">
        <f t="shared" si="120"/>
        <v>0</v>
      </c>
      <c r="R284" s="2">
        <f t="shared" si="120"/>
        <v>0</v>
      </c>
      <c r="S284" s="2">
        <f t="shared" si="120"/>
        <v>0</v>
      </c>
      <c r="T284" s="2">
        <f t="shared" si="120"/>
        <v>0</v>
      </c>
      <c r="U284" s="2">
        <f t="shared" si="120"/>
        <v>0</v>
      </c>
      <c r="V284" s="2">
        <f t="shared" si="120"/>
        <v>0</v>
      </c>
      <c r="W284" s="2">
        <f t="shared" si="120"/>
        <v>0</v>
      </c>
      <c r="X284" s="2">
        <f t="shared" si="120"/>
        <v>0</v>
      </c>
      <c r="Y284" s="2">
        <f t="shared" si="120"/>
        <v>0</v>
      </c>
      <c r="Z284" s="2">
        <f t="shared" si="120"/>
        <v>0</v>
      </c>
      <c r="AA284" s="2">
        <f t="shared" si="120"/>
        <v>0</v>
      </c>
      <c r="AB284" s="2">
        <f t="shared" si="120"/>
        <v>0</v>
      </c>
      <c r="AC284" s="2">
        <f t="shared" si="120"/>
        <v>0</v>
      </c>
      <c r="AD284" s="2">
        <f t="shared" si="120"/>
        <v>0</v>
      </c>
      <c r="AE284" s="2">
        <f t="shared" si="120"/>
        <v>0</v>
      </c>
      <c r="AF284" s="2">
        <f t="shared" si="120"/>
        <v>0</v>
      </c>
      <c r="AG284" s="2">
        <f t="shared" si="120"/>
        <v>0</v>
      </c>
      <c r="AH284" s="2">
        <f t="shared" si="120"/>
        <v>0</v>
      </c>
      <c r="AI284" s="2">
        <f t="shared" si="120"/>
        <v>0</v>
      </c>
      <c r="AJ284" s="2">
        <f t="shared" si="120"/>
        <v>0</v>
      </c>
      <c r="AK284" s="2">
        <f t="shared" si="120"/>
        <v>0</v>
      </c>
      <c r="AL284" s="2">
        <f t="shared" si="120"/>
        <v>0</v>
      </c>
      <c r="AM284" s="2">
        <f t="shared" si="120"/>
        <v>0</v>
      </c>
      <c r="AN284" s="2">
        <f t="shared" si="120"/>
        <v>0</v>
      </c>
      <c r="AO284" s="2">
        <f t="shared" si="120"/>
        <v>0</v>
      </c>
      <c r="AP284" s="2">
        <f t="shared" si="120"/>
        <v>0</v>
      </c>
      <c r="AQ284" s="2">
        <f t="shared" si="120"/>
        <v>0</v>
      </c>
      <c r="AR284" s="2">
        <f t="shared" si="120"/>
        <v>0</v>
      </c>
      <c r="AS284" s="2">
        <f t="shared" si="120"/>
        <v>0</v>
      </c>
      <c r="AT284" s="2">
        <f t="shared" si="120"/>
        <v>0</v>
      </c>
      <c r="AU284" s="2">
        <f t="shared" si="120"/>
        <v>0</v>
      </c>
      <c r="AV284" s="2">
        <f t="shared" si="120"/>
        <v>0</v>
      </c>
      <c r="AW284" s="2">
        <f t="shared" si="120"/>
        <v>0</v>
      </c>
      <c r="AX284" s="2">
        <f t="shared" si="120"/>
        <v>0</v>
      </c>
      <c r="AY284" s="2">
        <f t="shared" si="120"/>
        <v>0</v>
      </c>
      <c r="AZ284" s="2">
        <f t="shared" si="120"/>
        <v>0</v>
      </c>
      <c r="BA284" s="2">
        <f t="shared" si="120"/>
        <v>0</v>
      </c>
      <c r="BB284" s="2">
        <f t="shared" si="120"/>
        <v>0</v>
      </c>
      <c r="BC284" s="2">
        <f t="shared" si="120"/>
        <v>0</v>
      </c>
      <c r="BD284" s="2">
        <f t="shared" si="120"/>
        <v>0</v>
      </c>
      <c r="BE284" s="2">
        <f t="shared" si="120"/>
        <v>0</v>
      </c>
      <c r="BF284" s="2">
        <f t="shared" si="120"/>
        <v>0</v>
      </c>
      <c r="BG284" s="2">
        <f t="shared" si="120"/>
        <v>0</v>
      </c>
      <c r="BH284" s="2">
        <f t="shared" si="120"/>
        <v>0</v>
      </c>
      <c r="BI284" s="2">
        <f t="shared" si="120"/>
        <v>0</v>
      </c>
      <c r="BJ284" s="2">
        <f t="shared" si="120"/>
        <v>0</v>
      </c>
      <c r="BK284" s="2">
        <f t="shared" si="120"/>
        <v>0</v>
      </c>
      <c r="BL284" s="2">
        <f t="shared" si="120"/>
        <v>0</v>
      </c>
      <c r="BM284" s="2">
        <f t="shared" si="120"/>
        <v>0</v>
      </c>
      <c r="BN284" s="2">
        <f t="shared" si="120"/>
        <v>0</v>
      </c>
      <c r="BO284" s="2">
        <f t="shared" si="120"/>
        <v>0</v>
      </c>
      <c r="BP284" s="2">
        <f t="shared" si="120"/>
        <v>0</v>
      </c>
      <c r="BQ284" s="2">
        <f t="shared" si="120"/>
        <v>0</v>
      </c>
    </row>
    <row r="285" spans="1:69" outlineLevel="1"/>
    <row r="287" spans="1:69">
      <c r="A287" s="25" t="s">
        <v>57</v>
      </c>
    </row>
    <row r="288" spans="1:69" outlineLevel="1">
      <c r="B288" s="25" t="s">
        <v>57</v>
      </c>
    </row>
    <row r="289" spans="1:69" outlineLevel="2">
      <c r="A289" s="18"/>
      <c r="B289" s="18"/>
      <c r="C289" s="28"/>
      <c r="D289" s="27"/>
      <c r="E289" s="20" t="str">
        <f xml:space="preserve">  InpC!E$95</f>
        <v>Use short term forecast flag end date</v>
      </c>
      <c r="F289" s="20">
        <f xml:space="preserve">  InpC!F$95</f>
        <v>45413</v>
      </c>
      <c r="G289" s="20" t="str">
        <f xml:space="preserve">  InpC!G$95</f>
        <v>date</v>
      </c>
      <c r="M289" s="8"/>
    </row>
    <row r="290" spans="1:69" outlineLevel="2">
      <c r="E290" s="8" t="str">
        <f t="shared" ref="E290:BQ290" si="121" xml:space="preserve">  E$12</f>
        <v>Model period start</v>
      </c>
      <c r="F290" s="8">
        <f t="shared" si="121"/>
        <v>0</v>
      </c>
      <c r="G290" s="8" t="str">
        <f t="shared" si="121"/>
        <v>date</v>
      </c>
      <c r="H290" s="8">
        <f t="shared" si="121"/>
        <v>0</v>
      </c>
      <c r="I290" s="8">
        <f t="shared" si="121"/>
        <v>0</v>
      </c>
      <c r="J290" s="8">
        <f t="shared" si="121"/>
        <v>45047</v>
      </c>
      <c r="K290" s="8">
        <f t="shared" si="121"/>
        <v>45078</v>
      </c>
      <c r="L290" s="8">
        <f t="shared" si="121"/>
        <v>45108</v>
      </c>
      <c r="M290" s="8">
        <f t="shared" si="121"/>
        <v>45139</v>
      </c>
      <c r="N290" s="8">
        <f t="shared" si="121"/>
        <v>45170</v>
      </c>
      <c r="O290" s="8">
        <f t="shared" si="121"/>
        <v>45200</v>
      </c>
      <c r="P290" s="8">
        <f t="shared" si="121"/>
        <v>45231</v>
      </c>
      <c r="Q290" s="8">
        <f t="shared" si="121"/>
        <v>45261</v>
      </c>
      <c r="R290" s="8">
        <f t="shared" si="121"/>
        <v>45292</v>
      </c>
      <c r="S290" s="8">
        <f t="shared" si="121"/>
        <v>45323</v>
      </c>
      <c r="T290" s="8">
        <f t="shared" si="121"/>
        <v>45352</v>
      </c>
      <c r="U290" s="8">
        <f t="shared" si="121"/>
        <v>45383</v>
      </c>
      <c r="V290" s="8">
        <f t="shared" si="121"/>
        <v>45413</v>
      </c>
      <c r="W290" s="8">
        <f t="shared" si="121"/>
        <v>45444</v>
      </c>
      <c r="X290" s="8">
        <f t="shared" si="121"/>
        <v>45474</v>
      </c>
      <c r="Y290" s="8">
        <f t="shared" si="121"/>
        <v>45505</v>
      </c>
      <c r="Z290" s="8">
        <f t="shared" si="121"/>
        <v>45536</v>
      </c>
      <c r="AA290" s="8">
        <f t="shared" si="121"/>
        <v>45566</v>
      </c>
      <c r="AB290" s="8">
        <f t="shared" si="121"/>
        <v>45597</v>
      </c>
      <c r="AC290" s="8">
        <f t="shared" si="121"/>
        <v>45627</v>
      </c>
      <c r="AD290" s="8">
        <f t="shared" si="121"/>
        <v>45658</v>
      </c>
      <c r="AE290" s="8">
        <f t="shared" si="121"/>
        <v>45689</v>
      </c>
      <c r="AF290" s="8">
        <f t="shared" si="121"/>
        <v>45717</v>
      </c>
      <c r="AG290" s="8">
        <f t="shared" si="121"/>
        <v>45748</v>
      </c>
      <c r="AH290" s="8">
        <f t="shared" si="121"/>
        <v>45778</v>
      </c>
      <c r="AI290" s="8">
        <f t="shared" si="121"/>
        <v>45809</v>
      </c>
      <c r="AJ290" s="8">
        <f t="shared" si="121"/>
        <v>45839</v>
      </c>
      <c r="AK290" s="8">
        <f t="shared" si="121"/>
        <v>45870</v>
      </c>
      <c r="AL290" s="8">
        <f t="shared" si="121"/>
        <v>45901</v>
      </c>
      <c r="AM290" s="8">
        <f t="shared" si="121"/>
        <v>45931</v>
      </c>
      <c r="AN290" s="8">
        <f t="shared" si="121"/>
        <v>45962</v>
      </c>
      <c r="AO290" s="8">
        <f t="shared" si="121"/>
        <v>45992</v>
      </c>
      <c r="AP290" s="8">
        <f t="shared" si="121"/>
        <v>46023</v>
      </c>
      <c r="AQ290" s="8">
        <f t="shared" si="121"/>
        <v>46054</v>
      </c>
      <c r="AR290" s="8">
        <f t="shared" si="121"/>
        <v>46082</v>
      </c>
      <c r="AS290" s="8">
        <f t="shared" si="121"/>
        <v>46113</v>
      </c>
      <c r="AT290" s="8">
        <f t="shared" si="121"/>
        <v>46143</v>
      </c>
      <c r="AU290" s="8">
        <f t="shared" si="121"/>
        <v>46174</v>
      </c>
      <c r="AV290" s="8">
        <f t="shared" si="121"/>
        <v>46204</v>
      </c>
      <c r="AW290" s="8">
        <f t="shared" si="121"/>
        <v>46235</v>
      </c>
      <c r="AX290" s="8">
        <f t="shared" si="121"/>
        <v>46266</v>
      </c>
      <c r="AY290" s="8">
        <f t="shared" si="121"/>
        <v>46296</v>
      </c>
      <c r="AZ290" s="8">
        <f t="shared" si="121"/>
        <v>46327</v>
      </c>
      <c r="BA290" s="8">
        <f t="shared" si="121"/>
        <v>46357</v>
      </c>
      <c r="BB290" s="8">
        <f t="shared" si="121"/>
        <v>46388</v>
      </c>
      <c r="BC290" s="8">
        <f t="shared" si="121"/>
        <v>46419</v>
      </c>
      <c r="BD290" s="8">
        <f t="shared" si="121"/>
        <v>46447</v>
      </c>
      <c r="BE290" s="8">
        <f t="shared" si="121"/>
        <v>46478</v>
      </c>
      <c r="BF290" s="8">
        <f t="shared" si="121"/>
        <v>46508</v>
      </c>
      <c r="BG290" s="8">
        <f t="shared" si="121"/>
        <v>46539</v>
      </c>
      <c r="BH290" s="8">
        <f t="shared" si="121"/>
        <v>46569</v>
      </c>
      <c r="BI290" s="8">
        <f t="shared" si="121"/>
        <v>46600</v>
      </c>
      <c r="BJ290" s="8">
        <f t="shared" si="121"/>
        <v>46631</v>
      </c>
      <c r="BK290" s="8">
        <f t="shared" si="121"/>
        <v>46661</v>
      </c>
      <c r="BL290" s="8">
        <f t="shared" si="121"/>
        <v>46692</v>
      </c>
      <c r="BM290" s="8">
        <f t="shared" si="121"/>
        <v>46722</v>
      </c>
      <c r="BN290" s="8">
        <f t="shared" si="121"/>
        <v>46753</v>
      </c>
      <c r="BO290" s="8">
        <f t="shared" si="121"/>
        <v>46784</v>
      </c>
      <c r="BP290" s="8">
        <f t="shared" si="121"/>
        <v>46813</v>
      </c>
      <c r="BQ290" s="8">
        <f t="shared" si="121"/>
        <v>46844</v>
      </c>
    </row>
    <row r="291" spans="1:69" outlineLevel="2">
      <c r="A291" s="34"/>
      <c r="B291" s="34"/>
      <c r="C291" s="64"/>
      <c r="D291" s="65"/>
      <c r="E291" s="21" t="s">
        <v>57</v>
      </c>
      <c r="F291" s="21"/>
      <c r="G291" s="21" t="s">
        <v>20</v>
      </c>
      <c r="H291" s="3">
        <f xml:space="preserve"> SUM( J291:BQ291 )</f>
        <v>12</v>
      </c>
      <c r="I291" s="21"/>
      <c r="J291" s="3">
        <f t="shared" ref="J291:BQ291" si="122" xml:space="preserve">  IF( J290 &gt;= $F289, 0, 1 )</f>
        <v>1</v>
      </c>
      <c r="K291" s="3">
        <f t="shared" si="122"/>
        <v>1</v>
      </c>
      <c r="L291" s="3">
        <f t="shared" si="122"/>
        <v>1</v>
      </c>
      <c r="M291" s="3">
        <f t="shared" si="122"/>
        <v>1</v>
      </c>
      <c r="N291" s="3">
        <f t="shared" si="122"/>
        <v>1</v>
      </c>
      <c r="O291" s="3">
        <f t="shared" si="122"/>
        <v>1</v>
      </c>
      <c r="P291" s="3">
        <f t="shared" si="122"/>
        <v>1</v>
      </c>
      <c r="Q291" s="3">
        <f t="shared" si="122"/>
        <v>1</v>
      </c>
      <c r="R291" s="3">
        <f t="shared" si="122"/>
        <v>1</v>
      </c>
      <c r="S291" s="3">
        <f t="shared" si="122"/>
        <v>1</v>
      </c>
      <c r="T291" s="3">
        <f t="shared" si="122"/>
        <v>1</v>
      </c>
      <c r="U291" s="3">
        <f t="shared" si="122"/>
        <v>1</v>
      </c>
      <c r="V291" s="3">
        <f t="shared" si="122"/>
        <v>0</v>
      </c>
      <c r="W291" s="3">
        <f t="shared" si="122"/>
        <v>0</v>
      </c>
      <c r="X291" s="3">
        <f t="shared" si="122"/>
        <v>0</v>
      </c>
      <c r="Y291" s="3">
        <f t="shared" si="122"/>
        <v>0</v>
      </c>
      <c r="Z291" s="3">
        <f t="shared" si="122"/>
        <v>0</v>
      </c>
      <c r="AA291" s="3">
        <f t="shared" si="122"/>
        <v>0</v>
      </c>
      <c r="AB291" s="3">
        <f t="shared" si="122"/>
        <v>0</v>
      </c>
      <c r="AC291" s="3">
        <f t="shared" si="122"/>
        <v>0</v>
      </c>
      <c r="AD291" s="3">
        <f t="shared" si="122"/>
        <v>0</v>
      </c>
      <c r="AE291" s="3">
        <f t="shared" si="122"/>
        <v>0</v>
      </c>
      <c r="AF291" s="3">
        <f t="shared" si="122"/>
        <v>0</v>
      </c>
      <c r="AG291" s="3">
        <f t="shared" si="122"/>
        <v>0</v>
      </c>
      <c r="AH291" s="3">
        <f t="shared" si="122"/>
        <v>0</v>
      </c>
      <c r="AI291" s="3">
        <f t="shared" si="122"/>
        <v>0</v>
      </c>
      <c r="AJ291" s="3">
        <f t="shared" si="122"/>
        <v>0</v>
      </c>
      <c r="AK291" s="3">
        <f t="shared" si="122"/>
        <v>0</v>
      </c>
      <c r="AL291" s="3">
        <f t="shared" si="122"/>
        <v>0</v>
      </c>
      <c r="AM291" s="3">
        <f t="shared" si="122"/>
        <v>0</v>
      </c>
      <c r="AN291" s="3">
        <f t="shared" si="122"/>
        <v>0</v>
      </c>
      <c r="AO291" s="3">
        <f t="shared" si="122"/>
        <v>0</v>
      </c>
      <c r="AP291" s="3">
        <f t="shared" si="122"/>
        <v>0</v>
      </c>
      <c r="AQ291" s="3">
        <f t="shared" si="122"/>
        <v>0</v>
      </c>
      <c r="AR291" s="3">
        <f t="shared" si="122"/>
        <v>0</v>
      </c>
      <c r="AS291" s="3">
        <f t="shared" si="122"/>
        <v>0</v>
      </c>
      <c r="AT291" s="3">
        <f t="shared" si="122"/>
        <v>0</v>
      </c>
      <c r="AU291" s="3">
        <f t="shared" si="122"/>
        <v>0</v>
      </c>
      <c r="AV291" s="3">
        <f t="shared" si="122"/>
        <v>0</v>
      </c>
      <c r="AW291" s="3">
        <f t="shared" si="122"/>
        <v>0</v>
      </c>
      <c r="AX291" s="3">
        <f t="shared" si="122"/>
        <v>0</v>
      </c>
      <c r="AY291" s="3">
        <f t="shared" si="122"/>
        <v>0</v>
      </c>
      <c r="AZ291" s="3">
        <f t="shared" si="122"/>
        <v>0</v>
      </c>
      <c r="BA291" s="3">
        <f t="shared" si="122"/>
        <v>0</v>
      </c>
      <c r="BB291" s="3">
        <f t="shared" si="122"/>
        <v>0</v>
      </c>
      <c r="BC291" s="3">
        <f t="shared" si="122"/>
        <v>0</v>
      </c>
      <c r="BD291" s="3">
        <f t="shared" si="122"/>
        <v>0</v>
      </c>
      <c r="BE291" s="3">
        <f t="shared" si="122"/>
        <v>0</v>
      </c>
      <c r="BF291" s="3">
        <f t="shared" si="122"/>
        <v>0</v>
      </c>
      <c r="BG291" s="3">
        <f t="shared" si="122"/>
        <v>0</v>
      </c>
      <c r="BH291" s="3">
        <f t="shared" si="122"/>
        <v>0</v>
      </c>
      <c r="BI291" s="3">
        <f t="shared" si="122"/>
        <v>0</v>
      </c>
      <c r="BJ291" s="3">
        <f t="shared" si="122"/>
        <v>0</v>
      </c>
      <c r="BK291" s="3">
        <f t="shared" si="122"/>
        <v>0</v>
      </c>
      <c r="BL291" s="3">
        <f t="shared" si="122"/>
        <v>0</v>
      </c>
      <c r="BM291" s="3">
        <f t="shared" si="122"/>
        <v>0</v>
      </c>
      <c r="BN291" s="3">
        <f t="shared" si="122"/>
        <v>0</v>
      </c>
      <c r="BO291" s="3">
        <f t="shared" si="122"/>
        <v>0</v>
      </c>
      <c r="BP291" s="3">
        <f t="shared" si="122"/>
        <v>0</v>
      </c>
      <c r="BQ291" s="3">
        <f t="shared" si="122"/>
        <v>0</v>
      </c>
    </row>
    <row r="292" spans="1:69" outlineLevel="1"/>
    <row r="294" spans="1:69">
      <c r="A294" s="25" t="s">
        <v>217</v>
      </c>
    </row>
    <row r="295" spans="1:69" outlineLevel="1">
      <c r="B295" s="25" t="s">
        <v>58</v>
      </c>
    </row>
    <row r="296" spans="1:69" outlineLevel="2">
      <c r="E296" s="5" t="str">
        <f t="shared" ref="E296:BQ296" si="123" xml:space="preserve">  E$28</f>
        <v>Period number</v>
      </c>
      <c r="F296" s="5">
        <f t="shared" si="123"/>
        <v>0</v>
      </c>
      <c r="G296" s="5" t="str">
        <f t="shared" si="123"/>
        <v>Counter</v>
      </c>
      <c r="H296" s="5">
        <f t="shared" si="123"/>
        <v>0</v>
      </c>
      <c r="I296" s="5">
        <f t="shared" si="123"/>
        <v>0</v>
      </c>
      <c r="J296" s="5">
        <f t="shared" si="123"/>
        <v>1</v>
      </c>
      <c r="K296" s="5">
        <f t="shared" si="123"/>
        <v>2</v>
      </c>
      <c r="L296" s="5">
        <f t="shared" si="123"/>
        <v>3</v>
      </c>
      <c r="M296" s="5">
        <f t="shared" si="123"/>
        <v>4</v>
      </c>
      <c r="N296" s="5">
        <f t="shared" si="123"/>
        <v>5</v>
      </c>
      <c r="O296" s="5">
        <f t="shared" si="123"/>
        <v>6</v>
      </c>
      <c r="P296" s="5">
        <f t="shared" si="123"/>
        <v>7</v>
      </c>
      <c r="Q296" s="5">
        <f t="shared" si="123"/>
        <v>8</v>
      </c>
      <c r="R296" s="5">
        <f t="shared" si="123"/>
        <v>9</v>
      </c>
      <c r="S296" s="5">
        <f t="shared" si="123"/>
        <v>10</v>
      </c>
      <c r="T296" s="5">
        <f t="shared" si="123"/>
        <v>11</v>
      </c>
      <c r="U296" s="5">
        <f t="shared" si="123"/>
        <v>12</v>
      </c>
      <c r="V296" s="5">
        <f t="shared" si="123"/>
        <v>13</v>
      </c>
      <c r="W296" s="5">
        <f t="shared" si="123"/>
        <v>14</v>
      </c>
      <c r="X296" s="5">
        <f t="shared" si="123"/>
        <v>15</v>
      </c>
      <c r="Y296" s="5">
        <f t="shared" si="123"/>
        <v>16</v>
      </c>
      <c r="Z296" s="5">
        <f t="shared" si="123"/>
        <v>17</v>
      </c>
      <c r="AA296" s="5">
        <f t="shared" si="123"/>
        <v>18</v>
      </c>
      <c r="AB296" s="5">
        <f t="shared" si="123"/>
        <v>19</v>
      </c>
      <c r="AC296" s="5">
        <f t="shared" si="123"/>
        <v>20</v>
      </c>
      <c r="AD296" s="5">
        <f t="shared" si="123"/>
        <v>21</v>
      </c>
      <c r="AE296" s="5">
        <f t="shared" si="123"/>
        <v>22</v>
      </c>
      <c r="AF296" s="5">
        <f t="shared" si="123"/>
        <v>23</v>
      </c>
      <c r="AG296" s="5">
        <f t="shared" si="123"/>
        <v>24</v>
      </c>
      <c r="AH296" s="5">
        <f t="shared" si="123"/>
        <v>25</v>
      </c>
      <c r="AI296" s="5">
        <f t="shared" si="123"/>
        <v>26</v>
      </c>
      <c r="AJ296" s="5">
        <f t="shared" si="123"/>
        <v>27</v>
      </c>
      <c r="AK296" s="5">
        <f t="shared" si="123"/>
        <v>28</v>
      </c>
      <c r="AL296" s="5">
        <f t="shared" si="123"/>
        <v>29</v>
      </c>
      <c r="AM296" s="5">
        <f t="shared" si="123"/>
        <v>30</v>
      </c>
      <c r="AN296" s="5">
        <f t="shared" si="123"/>
        <v>31</v>
      </c>
      <c r="AO296" s="5">
        <f t="shared" si="123"/>
        <v>32</v>
      </c>
      <c r="AP296" s="5">
        <f t="shared" si="123"/>
        <v>33</v>
      </c>
      <c r="AQ296" s="5">
        <f t="shared" si="123"/>
        <v>34</v>
      </c>
      <c r="AR296" s="5">
        <f t="shared" si="123"/>
        <v>35</v>
      </c>
      <c r="AS296" s="5">
        <f t="shared" si="123"/>
        <v>36</v>
      </c>
      <c r="AT296" s="5">
        <f t="shared" si="123"/>
        <v>37</v>
      </c>
      <c r="AU296" s="5">
        <f t="shared" si="123"/>
        <v>38</v>
      </c>
      <c r="AV296" s="5">
        <f t="shared" si="123"/>
        <v>39</v>
      </c>
      <c r="AW296" s="5">
        <f t="shared" si="123"/>
        <v>40</v>
      </c>
      <c r="AX296" s="5">
        <f t="shared" si="123"/>
        <v>41</v>
      </c>
      <c r="AY296" s="5">
        <f t="shared" si="123"/>
        <v>42</v>
      </c>
      <c r="AZ296" s="5">
        <f t="shared" si="123"/>
        <v>43</v>
      </c>
      <c r="BA296" s="5">
        <f t="shared" si="123"/>
        <v>44</v>
      </c>
      <c r="BB296" s="5">
        <f t="shared" si="123"/>
        <v>45</v>
      </c>
      <c r="BC296" s="5">
        <f t="shared" si="123"/>
        <v>46</v>
      </c>
      <c r="BD296" s="5">
        <f t="shared" si="123"/>
        <v>47</v>
      </c>
      <c r="BE296" s="5">
        <f t="shared" si="123"/>
        <v>48</v>
      </c>
      <c r="BF296" s="5">
        <f t="shared" si="123"/>
        <v>49</v>
      </c>
      <c r="BG296" s="5">
        <f t="shared" si="123"/>
        <v>50</v>
      </c>
      <c r="BH296" s="5">
        <f t="shared" si="123"/>
        <v>51</v>
      </c>
      <c r="BI296" s="5">
        <f t="shared" si="123"/>
        <v>52</v>
      </c>
      <c r="BJ296" s="5">
        <f t="shared" si="123"/>
        <v>53</v>
      </c>
      <c r="BK296" s="5">
        <f t="shared" si="123"/>
        <v>54</v>
      </c>
      <c r="BL296" s="5">
        <f t="shared" si="123"/>
        <v>55</v>
      </c>
      <c r="BM296" s="5">
        <f t="shared" si="123"/>
        <v>56</v>
      </c>
      <c r="BN296" s="5">
        <f t="shared" si="123"/>
        <v>57</v>
      </c>
      <c r="BO296" s="5">
        <f t="shared" si="123"/>
        <v>58</v>
      </c>
      <c r="BP296" s="5">
        <f t="shared" si="123"/>
        <v>59</v>
      </c>
      <c r="BQ296" s="5">
        <f t="shared" si="123"/>
        <v>60</v>
      </c>
    </row>
    <row r="297" spans="1:69" outlineLevel="2">
      <c r="E297" s="47" t="s">
        <v>58</v>
      </c>
      <c r="G297" s="47" t="s">
        <v>91</v>
      </c>
      <c r="J297" s="5">
        <f t="shared" ref="J297:BQ297" si="124" xml:space="preserve">  IF( J296 = 1, 1, I297 + IF( MOD( J296, 12 ) = 1, 1, 0 ) )</f>
        <v>1</v>
      </c>
      <c r="K297" s="5">
        <f t="shared" si="124"/>
        <v>1</v>
      </c>
      <c r="L297" s="5">
        <f t="shared" si="124"/>
        <v>1</v>
      </c>
      <c r="M297" s="5">
        <f t="shared" si="124"/>
        <v>1</v>
      </c>
      <c r="N297" s="5">
        <f t="shared" si="124"/>
        <v>1</v>
      </c>
      <c r="O297" s="5">
        <f t="shared" si="124"/>
        <v>1</v>
      </c>
      <c r="P297" s="5">
        <f t="shared" si="124"/>
        <v>1</v>
      </c>
      <c r="Q297" s="5">
        <f t="shared" si="124"/>
        <v>1</v>
      </c>
      <c r="R297" s="5">
        <f t="shared" si="124"/>
        <v>1</v>
      </c>
      <c r="S297" s="5">
        <f t="shared" si="124"/>
        <v>1</v>
      </c>
      <c r="T297" s="5">
        <f t="shared" si="124"/>
        <v>1</v>
      </c>
      <c r="U297" s="5">
        <f t="shared" si="124"/>
        <v>1</v>
      </c>
      <c r="V297" s="5">
        <f t="shared" si="124"/>
        <v>2</v>
      </c>
      <c r="W297" s="5">
        <f t="shared" si="124"/>
        <v>2</v>
      </c>
      <c r="X297" s="5">
        <f t="shared" si="124"/>
        <v>2</v>
      </c>
      <c r="Y297" s="5">
        <f t="shared" si="124"/>
        <v>2</v>
      </c>
      <c r="Z297" s="5">
        <f t="shared" si="124"/>
        <v>2</v>
      </c>
      <c r="AA297" s="5">
        <f t="shared" si="124"/>
        <v>2</v>
      </c>
      <c r="AB297" s="5">
        <f t="shared" si="124"/>
        <v>2</v>
      </c>
      <c r="AC297" s="5">
        <f t="shared" si="124"/>
        <v>2</v>
      </c>
      <c r="AD297" s="5">
        <f t="shared" si="124"/>
        <v>2</v>
      </c>
      <c r="AE297" s="5">
        <f t="shared" si="124"/>
        <v>2</v>
      </c>
      <c r="AF297" s="5">
        <f t="shared" si="124"/>
        <v>2</v>
      </c>
      <c r="AG297" s="5">
        <f t="shared" si="124"/>
        <v>2</v>
      </c>
      <c r="AH297" s="5">
        <f t="shared" si="124"/>
        <v>3</v>
      </c>
      <c r="AI297" s="5">
        <f t="shared" si="124"/>
        <v>3</v>
      </c>
      <c r="AJ297" s="5">
        <f t="shared" si="124"/>
        <v>3</v>
      </c>
      <c r="AK297" s="5">
        <f t="shared" si="124"/>
        <v>3</v>
      </c>
      <c r="AL297" s="5">
        <f t="shared" si="124"/>
        <v>3</v>
      </c>
      <c r="AM297" s="5">
        <f t="shared" si="124"/>
        <v>3</v>
      </c>
      <c r="AN297" s="5">
        <f t="shared" si="124"/>
        <v>3</v>
      </c>
      <c r="AO297" s="5">
        <f t="shared" si="124"/>
        <v>3</v>
      </c>
      <c r="AP297" s="5">
        <f t="shared" si="124"/>
        <v>3</v>
      </c>
      <c r="AQ297" s="5">
        <f t="shared" si="124"/>
        <v>3</v>
      </c>
      <c r="AR297" s="5">
        <f t="shared" si="124"/>
        <v>3</v>
      </c>
      <c r="AS297" s="5">
        <f t="shared" si="124"/>
        <v>3</v>
      </c>
      <c r="AT297" s="5">
        <f t="shared" si="124"/>
        <v>4</v>
      </c>
      <c r="AU297" s="5">
        <f t="shared" si="124"/>
        <v>4</v>
      </c>
      <c r="AV297" s="5">
        <f t="shared" si="124"/>
        <v>4</v>
      </c>
      <c r="AW297" s="5">
        <f t="shared" si="124"/>
        <v>4</v>
      </c>
      <c r="AX297" s="5">
        <f t="shared" si="124"/>
        <v>4</v>
      </c>
      <c r="AY297" s="5">
        <f t="shared" si="124"/>
        <v>4</v>
      </c>
      <c r="AZ297" s="5">
        <f t="shared" si="124"/>
        <v>4</v>
      </c>
      <c r="BA297" s="5">
        <f t="shared" si="124"/>
        <v>4</v>
      </c>
      <c r="BB297" s="5">
        <f t="shared" si="124"/>
        <v>4</v>
      </c>
      <c r="BC297" s="5">
        <f t="shared" si="124"/>
        <v>4</v>
      </c>
      <c r="BD297" s="5">
        <f t="shared" si="124"/>
        <v>4</v>
      </c>
      <c r="BE297" s="5">
        <f t="shared" si="124"/>
        <v>4</v>
      </c>
      <c r="BF297" s="5">
        <f t="shared" si="124"/>
        <v>5</v>
      </c>
      <c r="BG297" s="5">
        <f t="shared" si="124"/>
        <v>5</v>
      </c>
      <c r="BH297" s="5">
        <f t="shared" si="124"/>
        <v>5</v>
      </c>
      <c r="BI297" s="5">
        <f t="shared" si="124"/>
        <v>5</v>
      </c>
      <c r="BJ297" s="5">
        <f t="shared" si="124"/>
        <v>5</v>
      </c>
      <c r="BK297" s="5">
        <f t="shared" si="124"/>
        <v>5</v>
      </c>
      <c r="BL297" s="5">
        <f t="shared" si="124"/>
        <v>5</v>
      </c>
      <c r="BM297" s="5">
        <f t="shared" si="124"/>
        <v>5</v>
      </c>
      <c r="BN297" s="5">
        <f t="shared" si="124"/>
        <v>5</v>
      </c>
      <c r="BO297" s="5">
        <f t="shared" si="124"/>
        <v>5</v>
      </c>
      <c r="BP297" s="5">
        <f t="shared" si="124"/>
        <v>5</v>
      </c>
      <c r="BQ297" s="5">
        <f t="shared" si="124"/>
        <v>5</v>
      </c>
    </row>
    <row r="298" spans="1:69" outlineLevel="1"/>
    <row r="299" spans="1:69" outlineLevel="1"/>
    <row r="300" spans="1:69" outlineLevel="1">
      <c r="B300" s="25" t="s">
        <v>343</v>
      </c>
    </row>
    <row r="301" spans="1:69" outlineLevel="2">
      <c r="E301" s="5" t="str">
        <f t="shared" ref="E301:BQ301" si="125" xml:space="preserve">  E$28</f>
        <v>Period number</v>
      </c>
      <c r="F301" s="5">
        <f t="shared" si="125"/>
        <v>0</v>
      </c>
      <c r="G301" s="5" t="str">
        <f t="shared" si="125"/>
        <v>Counter</v>
      </c>
      <c r="H301" s="5">
        <f t="shared" si="125"/>
        <v>0</v>
      </c>
      <c r="I301" s="5">
        <f t="shared" si="125"/>
        <v>0</v>
      </c>
      <c r="J301" s="5">
        <f t="shared" si="125"/>
        <v>1</v>
      </c>
      <c r="K301" s="5">
        <f t="shared" si="125"/>
        <v>2</v>
      </c>
      <c r="L301" s="5">
        <f t="shared" si="125"/>
        <v>3</v>
      </c>
      <c r="M301" s="5">
        <f t="shared" si="125"/>
        <v>4</v>
      </c>
      <c r="N301" s="5">
        <f t="shared" si="125"/>
        <v>5</v>
      </c>
      <c r="O301" s="5">
        <f t="shared" si="125"/>
        <v>6</v>
      </c>
      <c r="P301" s="5">
        <f t="shared" si="125"/>
        <v>7</v>
      </c>
      <c r="Q301" s="5">
        <f t="shared" si="125"/>
        <v>8</v>
      </c>
      <c r="R301" s="5">
        <f t="shared" si="125"/>
        <v>9</v>
      </c>
      <c r="S301" s="5">
        <f t="shared" si="125"/>
        <v>10</v>
      </c>
      <c r="T301" s="5">
        <f t="shared" si="125"/>
        <v>11</v>
      </c>
      <c r="U301" s="5">
        <f t="shared" si="125"/>
        <v>12</v>
      </c>
      <c r="V301" s="5">
        <f t="shared" si="125"/>
        <v>13</v>
      </c>
      <c r="W301" s="5">
        <f t="shared" si="125"/>
        <v>14</v>
      </c>
      <c r="X301" s="5">
        <f t="shared" si="125"/>
        <v>15</v>
      </c>
      <c r="Y301" s="5">
        <f t="shared" si="125"/>
        <v>16</v>
      </c>
      <c r="Z301" s="5">
        <f t="shared" si="125"/>
        <v>17</v>
      </c>
      <c r="AA301" s="5">
        <f t="shared" si="125"/>
        <v>18</v>
      </c>
      <c r="AB301" s="5">
        <f t="shared" si="125"/>
        <v>19</v>
      </c>
      <c r="AC301" s="5">
        <f t="shared" si="125"/>
        <v>20</v>
      </c>
      <c r="AD301" s="5">
        <f t="shared" si="125"/>
        <v>21</v>
      </c>
      <c r="AE301" s="5">
        <f t="shared" si="125"/>
        <v>22</v>
      </c>
      <c r="AF301" s="5">
        <f t="shared" si="125"/>
        <v>23</v>
      </c>
      <c r="AG301" s="5">
        <f t="shared" si="125"/>
        <v>24</v>
      </c>
      <c r="AH301" s="5">
        <f t="shared" si="125"/>
        <v>25</v>
      </c>
      <c r="AI301" s="5">
        <f t="shared" si="125"/>
        <v>26</v>
      </c>
      <c r="AJ301" s="5">
        <f t="shared" si="125"/>
        <v>27</v>
      </c>
      <c r="AK301" s="5">
        <f t="shared" si="125"/>
        <v>28</v>
      </c>
      <c r="AL301" s="5">
        <f t="shared" si="125"/>
        <v>29</v>
      </c>
      <c r="AM301" s="5">
        <f t="shared" si="125"/>
        <v>30</v>
      </c>
      <c r="AN301" s="5">
        <f t="shared" si="125"/>
        <v>31</v>
      </c>
      <c r="AO301" s="5">
        <f t="shared" si="125"/>
        <v>32</v>
      </c>
      <c r="AP301" s="5">
        <f t="shared" si="125"/>
        <v>33</v>
      </c>
      <c r="AQ301" s="5">
        <f t="shared" si="125"/>
        <v>34</v>
      </c>
      <c r="AR301" s="5">
        <f t="shared" si="125"/>
        <v>35</v>
      </c>
      <c r="AS301" s="5">
        <f t="shared" si="125"/>
        <v>36</v>
      </c>
      <c r="AT301" s="5">
        <f t="shared" si="125"/>
        <v>37</v>
      </c>
      <c r="AU301" s="5">
        <f t="shared" si="125"/>
        <v>38</v>
      </c>
      <c r="AV301" s="5">
        <f t="shared" si="125"/>
        <v>39</v>
      </c>
      <c r="AW301" s="5">
        <f t="shared" si="125"/>
        <v>40</v>
      </c>
      <c r="AX301" s="5">
        <f t="shared" si="125"/>
        <v>41</v>
      </c>
      <c r="AY301" s="5">
        <f t="shared" si="125"/>
        <v>42</v>
      </c>
      <c r="AZ301" s="5">
        <f t="shared" si="125"/>
        <v>43</v>
      </c>
      <c r="BA301" s="5">
        <f t="shared" si="125"/>
        <v>44</v>
      </c>
      <c r="BB301" s="5">
        <f t="shared" si="125"/>
        <v>45</v>
      </c>
      <c r="BC301" s="5">
        <f t="shared" si="125"/>
        <v>46</v>
      </c>
      <c r="BD301" s="5">
        <f t="shared" si="125"/>
        <v>47</v>
      </c>
      <c r="BE301" s="5">
        <f t="shared" si="125"/>
        <v>48</v>
      </c>
      <c r="BF301" s="5">
        <f t="shared" si="125"/>
        <v>49</v>
      </c>
      <c r="BG301" s="5">
        <f t="shared" si="125"/>
        <v>50</v>
      </c>
      <c r="BH301" s="5">
        <f t="shared" si="125"/>
        <v>51</v>
      </c>
      <c r="BI301" s="5">
        <f t="shared" si="125"/>
        <v>52</v>
      </c>
      <c r="BJ301" s="5">
        <f t="shared" si="125"/>
        <v>53</v>
      </c>
      <c r="BK301" s="5">
        <f t="shared" si="125"/>
        <v>54</v>
      </c>
      <c r="BL301" s="5">
        <f t="shared" si="125"/>
        <v>55</v>
      </c>
      <c r="BM301" s="5">
        <f t="shared" si="125"/>
        <v>56</v>
      </c>
      <c r="BN301" s="5">
        <f t="shared" si="125"/>
        <v>57</v>
      </c>
      <c r="BO301" s="5">
        <f t="shared" si="125"/>
        <v>58</v>
      </c>
      <c r="BP301" s="5">
        <f t="shared" si="125"/>
        <v>59</v>
      </c>
      <c r="BQ301" s="5">
        <f t="shared" si="125"/>
        <v>60</v>
      </c>
    </row>
    <row r="302" spans="1:69" outlineLevel="2">
      <c r="E302" s="47" t="s">
        <v>343</v>
      </c>
      <c r="G302" s="47" t="s">
        <v>91</v>
      </c>
      <c r="I302" s="5">
        <f t="shared" ref="I302:BQ302" si="126" xml:space="preserve">  IF( MOD( I301, 12 ) = 0, ( I301 / 12 ), 0 )</f>
        <v>0</v>
      </c>
      <c r="J302" s="5">
        <f t="shared" si="126"/>
        <v>0</v>
      </c>
      <c r="K302" s="5">
        <f t="shared" si="126"/>
        <v>0</v>
      </c>
      <c r="L302" s="5">
        <f t="shared" si="126"/>
        <v>0</v>
      </c>
      <c r="M302" s="5">
        <f t="shared" si="126"/>
        <v>0</v>
      </c>
      <c r="N302" s="5">
        <f t="shared" si="126"/>
        <v>0</v>
      </c>
      <c r="O302" s="5">
        <f t="shared" si="126"/>
        <v>0</v>
      </c>
      <c r="P302" s="5">
        <f t="shared" si="126"/>
        <v>0</v>
      </c>
      <c r="Q302" s="5">
        <f t="shared" si="126"/>
        <v>0</v>
      </c>
      <c r="R302" s="5">
        <f t="shared" si="126"/>
        <v>0</v>
      </c>
      <c r="S302" s="5">
        <f t="shared" si="126"/>
        <v>0</v>
      </c>
      <c r="T302" s="5">
        <f t="shared" si="126"/>
        <v>0</v>
      </c>
      <c r="U302" s="5">
        <f t="shared" si="126"/>
        <v>1</v>
      </c>
      <c r="V302" s="5">
        <f t="shared" si="126"/>
        <v>0</v>
      </c>
      <c r="W302" s="5">
        <f t="shared" si="126"/>
        <v>0</v>
      </c>
      <c r="X302" s="5">
        <f t="shared" si="126"/>
        <v>0</v>
      </c>
      <c r="Y302" s="5">
        <f t="shared" si="126"/>
        <v>0</v>
      </c>
      <c r="Z302" s="5">
        <f t="shared" si="126"/>
        <v>0</v>
      </c>
      <c r="AA302" s="5">
        <f t="shared" si="126"/>
        <v>0</v>
      </c>
      <c r="AB302" s="5">
        <f t="shared" si="126"/>
        <v>0</v>
      </c>
      <c r="AC302" s="5">
        <f t="shared" si="126"/>
        <v>0</v>
      </c>
      <c r="AD302" s="5">
        <f t="shared" si="126"/>
        <v>0</v>
      </c>
      <c r="AE302" s="5">
        <f t="shared" si="126"/>
        <v>0</v>
      </c>
      <c r="AF302" s="5">
        <f t="shared" si="126"/>
        <v>0</v>
      </c>
      <c r="AG302" s="5">
        <f t="shared" si="126"/>
        <v>2</v>
      </c>
      <c r="AH302" s="5">
        <f t="shared" si="126"/>
        <v>0</v>
      </c>
      <c r="AI302" s="5">
        <f t="shared" si="126"/>
        <v>0</v>
      </c>
      <c r="AJ302" s="5">
        <f t="shared" si="126"/>
        <v>0</v>
      </c>
      <c r="AK302" s="5">
        <f t="shared" si="126"/>
        <v>0</v>
      </c>
      <c r="AL302" s="5">
        <f t="shared" si="126"/>
        <v>0</v>
      </c>
      <c r="AM302" s="5">
        <f t="shared" si="126"/>
        <v>0</v>
      </c>
      <c r="AN302" s="5">
        <f t="shared" si="126"/>
        <v>0</v>
      </c>
      <c r="AO302" s="5">
        <f t="shared" si="126"/>
        <v>0</v>
      </c>
      <c r="AP302" s="5">
        <f t="shared" si="126"/>
        <v>0</v>
      </c>
      <c r="AQ302" s="5">
        <f t="shared" si="126"/>
        <v>0</v>
      </c>
      <c r="AR302" s="5">
        <f t="shared" si="126"/>
        <v>0</v>
      </c>
      <c r="AS302" s="5">
        <f t="shared" si="126"/>
        <v>3</v>
      </c>
      <c r="AT302" s="5">
        <f t="shared" si="126"/>
        <v>0</v>
      </c>
      <c r="AU302" s="5">
        <f t="shared" si="126"/>
        <v>0</v>
      </c>
      <c r="AV302" s="5">
        <f t="shared" si="126"/>
        <v>0</v>
      </c>
      <c r="AW302" s="5">
        <f t="shared" si="126"/>
        <v>0</v>
      </c>
      <c r="AX302" s="5">
        <f t="shared" si="126"/>
        <v>0</v>
      </c>
      <c r="AY302" s="5">
        <f t="shared" si="126"/>
        <v>0</v>
      </c>
      <c r="AZ302" s="5">
        <f t="shared" si="126"/>
        <v>0</v>
      </c>
      <c r="BA302" s="5">
        <f t="shared" si="126"/>
        <v>0</v>
      </c>
      <c r="BB302" s="5">
        <f t="shared" si="126"/>
        <v>0</v>
      </c>
      <c r="BC302" s="5">
        <f t="shared" si="126"/>
        <v>0</v>
      </c>
      <c r="BD302" s="5">
        <f t="shared" si="126"/>
        <v>0</v>
      </c>
      <c r="BE302" s="5">
        <f t="shared" si="126"/>
        <v>4</v>
      </c>
      <c r="BF302" s="5">
        <f t="shared" si="126"/>
        <v>0</v>
      </c>
      <c r="BG302" s="5">
        <f t="shared" si="126"/>
        <v>0</v>
      </c>
      <c r="BH302" s="5">
        <f t="shared" si="126"/>
        <v>0</v>
      </c>
      <c r="BI302" s="5">
        <f t="shared" si="126"/>
        <v>0</v>
      </c>
      <c r="BJ302" s="5">
        <f t="shared" si="126"/>
        <v>0</v>
      </c>
      <c r="BK302" s="5">
        <f t="shared" si="126"/>
        <v>0</v>
      </c>
      <c r="BL302" s="5">
        <f t="shared" si="126"/>
        <v>0</v>
      </c>
      <c r="BM302" s="5">
        <f t="shared" si="126"/>
        <v>0</v>
      </c>
      <c r="BN302" s="5">
        <f t="shared" si="126"/>
        <v>0</v>
      </c>
      <c r="BO302" s="5">
        <f t="shared" si="126"/>
        <v>0</v>
      </c>
      <c r="BP302" s="5">
        <f t="shared" si="126"/>
        <v>0</v>
      </c>
      <c r="BQ302" s="5">
        <f t="shared" si="126"/>
        <v>5</v>
      </c>
    </row>
    <row r="303" spans="1:69" outlineLevel="1"/>
    <row r="304" spans="1:69" outlineLevel="1"/>
    <row r="305" spans="1:69" outlineLevel="1">
      <c r="B305" s="25" t="s">
        <v>11</v>
      </c>
    </row>
    <row r="306" spans="1:69" outlineLevel="2">
      <c r="A306" s="18"/>
      <c r="B306" s="18"/>
      <c r="C306" s="28"/>
      <c r="D306" s="27"/>
      <c r="E306" s="20" t="str">
        <f xml:space="preserve">  InpC!E$101</f>
        <v>Start date</v>
      </c>
      <c r="F306" s="20">
        <f xml:space="preserve">  InpC!F$101</f>
        <v>45047</v>
      </c>
      <c r="G306" s="20" t="str">
        <f xml:space="preserve">  InpC!G$101</f>
        <v>date</v>
      </c>
      <c r="M306" s="8"/>
    </row>
    <row r="307" spans="1:69" outlineLevel="2">
      <c r="E307" s="47" t="s">
        <v>11</v>
      </c>
      <c r="F307" s="2">
        <f xml:space="preserve">  $F306 - 1</f>
        <v>45046</v>
      </c>
      <c r="G307" s="47" t="s">
        <v>213</v>
      </c>
      <c r="M307" s="2"/>
    </row>
    <row r="308" spans="1:69" outlineLevel="1"/>
    <row r="309" spans="1:69" outlineLevel="1"/>
    <row r="310" spans="1:69" outlineLevel="1">
      <c r="B310" s="25" t="s">
        <v>284</v>
      </c>
    </row>
    <row r="311" spans="1:69" outlineLevel="2">
      <c r="A311" s="18"/>
      <c r="B311" s="18"/>
      <c r="C311" s="28"/>
      <c r="D311" s="27"/>
      <c r="E311" s="4" t="str">
        <f xml:space="preserve">  InpC!E$100</f>
        <v>Financial year end month</v>
      </c>
      <c r="F311" s="4">
        <f xml:space="preserve">  InpC!F$100</f>
        <v>4</v>
      </c>
      <c r="G311" s="4" t="str">
        <f xml:space="preserve">  InpC!G$100</f>
        <v>Months</v>
      </c>
      <c r="M311" s="2"/>
    </row>
    <row r="312" spans="1:69" outlineLevel="2">
      <c r="E312" s="5" t="str">
        <f t="shared" ref="E312:BQ312" si="127" xml:space="preserve">  E$28</f>
        <v>Period number</v>
      </c>
      <c r="F312" s="5">
        <f t="shared" si="127"/>
        <v>0</v>
      </c>
      <c r="G312" s="5" t="str">
        <f t="shared" si="127"/>
        <v>Counter</v>
      </c>
      <c r="H312" s="5">
        <f t="shared" si="127"/>
        <v>0</v>
      </c>
      <c r="I312" s="5">
        <f t="shared" si="127"/>
        <v>0</v>
      </c>
      <c r="J312" s="5">
        <f t="shared" si="127"/>
        <v>1</v>
      </c>
      <c r="K312" s="5">
        <f t="shared" si="127"/>
        <v>2</v>
      </c>
      <c r="L312" s="5">
        <f t="shared" si="127"/>
        <v>3</v>
      </c>
      <c r="M312" s="5">
        <f t="shared" si="127"/>
        <v>4</v>
      </c>
      <c r="N312" s="5">
        <f t="shared" si="127"/>
        <v>5</v>
      </c>
      <c r="O312" s="5">
        <f t="shared" si="127"/>
        <v>6</v>
      </c>
      <c r="P312" s="5">
        <f t="shared" si="127"/>
        <v>7</v>
      </c>
      <c r="Q312" s="5">
        <f t="shared" si="127"/>
        <v>8</v>
      </c>
      <c r="R312" s="5">
        <f t="shared" si="127"/>
        <v>9</v>
      </c>
      <c r="S312" s="5">
        <f t="shared" si="127"/>
        <v>10</v>
      </c>
      <c r="T312" s="5">
        <f t="shared" si="127"/>
        <v>11</v>
      </c>
      <c r="U312" s="5">
        <f t="shared" si="127"/>
        <v>12</v>
      </c>
      <c r="V312" s="5">
        <f t="shared" si="127"/>
        <v>13</v>
      </c>
      <c r="W312" s="5">
        <f t="shared" si="127"/>
        <v>14</v>
      </c>
      <c r="X312" s="5">
        <f t="shared" si="127"/>
        <v>15</v>
      </c>
      <c r="Y312" s="5">
        <f t="shared" si="127"/>
        <v>16</v>
      </c>
      <c r="Z312" s="5">
        <f t="shared" si="127"/>
        <v>17</v>
      </c>
      <c r="AA312" s="5">
        <f t="shared" si="127"/>
        <v>18</v>
      </c>
      <c r="AB312" s="5">
        <f t="shared" si="127"/>
        <v>19</v>
      </c>
      <c r="AC312" s="5">
        <f t="shared" si="127"/>
        <v>20</v>
      </c>
      <c r="AD312" s="5">
        <f t="shared" si="127"/>
        <v>21</v>
      </c>
      <c r="AE312" s="5">
        <f t="shared" si="127"/>
        <v>22</v>
      </c>
      <c r="AF312" s="5">
        <f t="shared" si="127"/>
        <v>23</v>
      </c>
      <c r="AG312" s="5">
        <f t="shared" si="127"/>
        <v>24</v>
      </c>
      <c r="AH312" s="5">
        <f t="shared" si="127"/>
        <v>25</v>
      </c>
      <c r="AI312" s="5">
        <f t="shared" si="127"/>
        <v>26</v>
      </c>
      <c r="AJ312" s="5">
        <f t="shared" si="127"/>
        <v>27</v>
      </c>
      <c r="AK312" s="5">
        <f t="shared" si="127"/>
        <v>28</v>
      </c>
      <c r="AL312" s="5">
        <f t="shared" si="127"/>
        <v>29</v>
      </c>
      <c r="AM312" s="5">
        <f t="shared" si="127"/>
        <v>30</v>
      </c>
      <c r="AN312" s="5">
        <f t="shared" si="127"/>
        <v>31</v>
      </c>
      <c r="AO312" s="5">
        <f t="shared" si="127"/>
        <v>32</v>
      </c>
      <c r="AP312" s="5">
        <f t="shared" si="127"/>
        <v>33</v>
      </c>
      <c r="AQ312" s="5">
        <f t="shared" si="127"/>
        <v>34</v>
      </c>
      <c r="AR312" s="5">
        <f t="shared" si="127"/>
        <v>35</v>
      </c>
      <c r="AS312" s="5">
        <f t="shared" si="127"/>
        <v>36</v>
      </c>
      <c r="AT312" s="5">
        <f t="shared" si="127"/>
        <v>37</v>
      </c>
      <c r="AU312" s="5">
        <f t="shared" si="127"/>
        <v>38</v>
      </c>
      <c r="AV312" s="5">
        <f t="shared" si="127"/>
        <v>39</v>
      </c>
      <c r="AW312" s="5">
        <f t="shared" si="127"/>
        <v>40</v>
      </c>
      <c r="AX312" s="5">
        <f t="shared" si="127"/>
        <v>41</v>
      </c>
      <c r="AY312" s="5">
        <f t="shared" si="127"/>
        <v>42</v>
      </c>
      <c r="AZ312" s="5">
        <f t="shared" si="127"/>
        <v>43</v>
      </c>
      <c r="BA312" s="5">
        <f t="shared" si="127"/>
        <v>44</v>
      </c>
      <c r="BB312" s="5">
        <f t="shared" si="127"/>
        <v>45</v>
      </c>
      <c r="BC312" s="5">
        <f t="shared" si="127"/>
        <v>46</v>
      </c>
      <c r="BD312" s="5">
        <f t="shared" si="127"/>
        <v>47</v>
      </c>
      <c r="BE312" s="5">
        <f t="shared" si="127"/>
        <v>48</v>
      </c>
      <c r="BF312" s="5">
        <f t="shared" si="127"/>
        <v>49</v>
      </c>
      <c r="BG312" s="5">
        <f t="shared" si="127"/>
        <v>50</v>
      </c>
      <c r="BH312" s="5">
        <f t="shared" si="127"/>
        <v>51</v>
      </c>
      <c r="BI312" s="5">
        <f t="shared" si="127"/>
        <v>52</v>
      </c>
      <c r="BJ312" s="5">
        <f t="shared" si="127"/>
        <v>53</v>
      </c>
      <c r="BK312" s="5">
        <f t="shared" si="127"/>
        <v>54</v>
      </c>
      <c r="BL312" s="5">
        <f t="shared" si="127"/>
        <v>55</v>
      </c>
      <c r="BM312" s="5">
        <f t="shared" si="127"/>
        <v>56</v>
      </c>
      <c r="BN312" s="5">
        <f t="shared" si="127"/>
        <v>57</v>
      </c>
      <c r="BO312" s="5">
        <f t="shared" si="127"/>
        <v>58</v>
      </c>
      <c r="BP312" s="5">
        <f t="shared" si="127"/>
        <v>59</v>
      </c>
      <c r="BQ312" s="5">
        <f t="shared" si="127"/>
        <v>60</v>
      </c>
    </row>
    <row r="313" spans="1:69" outlineLevel="2">
      <c r="E313" s="8" t="str">
        <f t="shared" ref="E313:BQ313" si="128" xml:space="preserve">  E$19</f>
        <v>Model period end</v>
      </c>
      <c r="F313" s="8">
        <f t="shared" si="128"/>
        <v>0</v>
      </c>
      <c r="G313" s="8" t="str">
        <f t="shared" si="128"/>
        <v>date</v>
      </c>
      <c r="H313" s="8">
        <f t="shared" si="128"/>
        <v>0</v>
      </c>
      <c r="I313" s="8">
        <f t="shared" si="128"/>
        <v>0</v>
      </c>
      <c r="J313" s="8">
        <f t="shared" si="128"/>
        <v>45077</v>
      </c>
      <c r="K313" s="8">
        <f t="shared" si="128"/>
        <v>45107</v>
      </c>
      <c r="L313" s="8">
        <f t="shared" si="128"/>
        <v>45138</v>
      </c>
      <c r="M313" s="8">
        <f t="shared" si="128"/>
        <v>45169</v>
      </c>
      <c r="N313" s="8">
        <f t="shared" si="128"/>
        <v>45199</v>
      </c>
      <c r="O313" s="8">
        <f t="shared" si="128"/>
        <v>45230</v>
      </c>
      <c r="P313" s="8">
        <f t="shared" si="128"/>
        <v>45260</v>
      </c>
      <c r="Q313" s="8">
        <f t="shared" si="128"/>
        <v>45291</v>
      </c>
      <c r="R313" s="8">
        <f t="shared" si="128"/>
        <v>45322</v>
      </c>
      <c r="S313" s="8">
        <f t="shared" si="128"/>
        <v>45351</v>
      </c>
      <c r="T313" s="8">
        <f t="shared" si="128"/>
        <v>45382</v>
      </c>
      <c r="U313" s="8">
        <f t="shared" si="128"/>
        <v>45412</v>
      </c>
      <c r="V313" s="8">
        <f t="shared" si="128"/>
        <v>45443</v>
      </c>
      <c r="W313" s="8">
        <f t="shared" si="128"/>
        <v>45473</v>
      </c>
      <c r="X313" s="8">
        <f t="shared" si="128"/>
        <v>45504</v>
      </c>
      <c r="Y313" s="8">
        <f t="shared" si="128"/>
        <v>45535</v>
      </c>
      <c r="Z313" s="8">
        <f t="shared" si="128"/>
        <v>45565</v>
      </c>
      <c r="AA313" s="8">
        <f t="shared" si="128"/>
        <v>45596</v>
      </c>
      <c r="AB313" s="8">
        <f t="shared" si="128"/>
        <v>45626</v>
      </c>
      <c r="AC313" s="8">
        <f t="shared" si="128"/>
        <v>45657</v>
      </c>
      <c r="AD313" s="8">
        <f t="shared" si="128"/>
        <v>45688</v>
      </c>
      <c r="AE313" s="8">
        <f t="shared" si="128"/>
        <v>45716</v>
      </c>
      <c r="AF313" s="8">
        <f t="shared" si="128"/>
        <v>45747</v>
      </c>
      <c r="AG313" s="8">
        <f t="shared" si="128"/>
        <v>45777</v>
      </c>
      <c r="AH313" s="8">
        <f t="shared" si="128"/>
        <v>45808</v>
      </c>
      <c r="AI313" s="8">
        <f t="shared" si="128"/>
        <v>45838</v>
      </c>
      <c r="AJ313" s="8">
        <f t="shared" si="128"/>
        <v>45869</v>
      </c>
      <c r="AK313" s="8">
        <f t="shared" si="128"/>
        <v>45900</v>
      </c>
      <c r="AL313" s="8">
        <f t="shared" si="128"/>
        <v>45930</v>
      </c>
      <c r="AM313" s="8">
        <f t="shared" si="128"/>
        <v>45961</v>
      </c>
      <c r="AN313" s="8">
        <f t="shared" si="128"/>
        <v>45991</v>
      </c>
      <c r="AO313" s="8">
        <f t="shared" si="128"/>
        <v>46022</v>
      </c>
      <c r="AP313" s="8">
        <f t="shared" si="128"/>
        <v>46053</v>
      </c>
      <c r="AQ313" s="8">
        <f t="shared" si="128"/>
        <v>46081</v>
      </c>
      <c r="AR313" s="8">
        <f t="shared" si="128"/>
        <v>46112</v>
      </c>
      <c r="AS313" s="8">
        <f t="shared" si="128"/>
        <v>46142</v>
      </c>
      <c r="AT313" s="8">
        <f t="shared" si="128"/>
        <v>46173</v>
      </c>
      <c r="AU313" s="8">
        <f t="shared" si="128"/>
        <v>46203</v>
      </c>
      <c r="AV313" s="8">
        <f t="shared" si="128"/>
        <v>46234</v>
      </c>
      <c r="AW313" s="8">
        <f t="shared" si="128"/>
        <v>46265</v>
      </c>
      <c r="AX313" s="8">
        <f t="shared" si="128"/>
        <v>46295</v>
      </c>
      <c r="AY313" s="8">
        <f t="shared" si="128"/>
        <v>46326</v>
      </c>
      <c r="AZ313" s="8">
        <f t="shared" si="128"/>
        <v>46356</v>
      </c>
      <c r="BA313" s="8">
        <f t="shared" si="128"/>
        <v>46387</v>
      </c>
      <c r="BB313" s="8">
        <f t="shared" si="128"/>
        <v>46418</v>
      </c>
      <c r="BC313" s="8">
        <f t="shared" si="128"/>
        <v>46446</v>
      </c>
      <c r="BD313" s="8">
        <f t="shared" si="128"/>
        <v>46477</v>
      </c>
      <c r="BE313" s="8">
        <f t="shared" si="128"/>
        <v>46507</v>
      </c>
      <c r="BF313" s="8">
        <f t="shared" si="128"/>
        <v>46538</v>
      </c>
      <c r="BG313" s="8">
        <f t="shared" si="128"/>
        <v>46568</v>
      </c>
      <c r="BH313" s="8">
        <f t="shared" si="128"/>
        <v>46599</v>
      </c>
      <c r="BI313" s="8">
        <f t="shared" si="128"/>
        <v>46630</v>
      </c>
      <c r="BJ313" s="8">
        <f t="shared" si="128"/>
        <v>46660</v>
      </c>
      <c r="BK313" s="8">
        <f t="shared" si="128"/>
        <v>46691</v>
      </c>
      <c r="BL313" s="8">
        <f t="shared" si="128"/>
        <v>46721</v>
      </c>
      <c r="BM313" s="8">
        <f t="shared" si="128"/>
        <v>46752</v>
      </c>
      <c r="BN313" s="8">
        <f t="shared" si="128"/>
        <v>46783</v>
      </c>
      <c r="BO313" s="8">
        <f t="shared" si="128"/>
        <v>46812</v>
      </c>
      <c r="BP313" s="8">
        <f t="shared" si="128"/>
        <v>46843</v>
      </c>
      <c r="BQ313" s="8">
        <f t="shared" si="128"/>
        <v>46873</v>
      </c>
    </row>
    <row r="314" spans="1:69" outlineLevel="2">
      <c r="E314" s="47" t="s">
        <v>284</v>
      </c>
      <c r="G314" s="47" t="s">
        <v>91</v>
      </c>
      <c r="J314" s="5">
        <f t="shared" ref="J314:BQ314" si="129" xml:space="preserve">  IF( J312 = 1, 1, I314 + IF( MONTH( I313 ) = $F311, 1, 0 ) )</f>
        <v>1</v>
      </c>
      <c r="K314" s="5">
        <f t="shared" si="129"/>
        <v>1</v>
      </c>
      <c r="L314" s="5">
        <f t="shared" si="129"/>
        <v>1</v>
      </c>
      <c r="M314" s="5">
        <f t="shared" si="129"/>
        <v>1</v>
      </c>
      <c r="N314" s="5">
        <f t="shared" si="129"/>
        <v>1</v>
      </c>
      <c r="O314" s="5">
        <f t="shared" si="129"/>
        <v>1</v>
      </c>
      <c r="P314" s="5">
        <f t="shared" si="129"/>
        <v>1</v>
      </c>
      <c r="Q314" s="5">
        <f t="shared" si="129"/>
        <v>1</v>
      </c>
      <c r="R314" s="5">
        <f t="shared" si="129"/>
        <v>1</v>
      </c>
      <c r="S314" s="5">
        <f t="shared" si="129"/>
        <v>1</v>
      </c>
      <c r="T314" s="5">
        <f t="shared" si="129"/>
        <v>1</v>
      </c>
      <c r="U314" s="5">
        <f t="shared" si="129"/>
        <v>1</v>
      </c>
      <c r="V314" s="5">
        <f t="shared" si="129"/>
        <v>2</v>
      </c>
      <c r="W314" s="5">
        <f t="shared" si="129"/>
        <v>2</v>
      </c>
      <c r="X314" s="5">
        <f t="shared" si="129"/>
        <v>2</v>
      </c>
      <c r="Y314" s="5">
        <f t="shared" si="129"/>
        <v>2</v>
      </c>
      <c r="Z314" s="5">
        <f t="shared" si="129"/>
        <v>2</v>
      </c>
      <c r="AA314" s="5">
        <f t="shared" si="129"/>
        <v>2</v>
      </c>
      <c r="AB314" s="5">
        <f t="shared" si="129"/>
        <v>2</v>
      </c>
      <c r="AC314" s="5">
        <f t="shared" si="129"/>
        <v>2</v>
      </c>
      <c r="AD314" s="5">
        <f t="shared" si="129"/>
        <v>2</v>
      </c>
      <c r="AE314" s="5">
        <f t="shared" si="129"/>
        <v>2</v>
      </c>
      <c r="AF314" s="5">
        <f t="shared" si="129"/>
        <v>2</v>
      </c>
      <c r="AG314" s="5">
        <f t="shared" si="129"/>
        <v>2</v>
      </c>
      <c r="AH314" s="5">
        <f t="shared" si="129"/>
        <v>3</v>
      </c>
      <c r="AI314" s="5">
        <f t="shared" si="129"/>
        <v>3</v>
      </c>
      <c r="AJ314" s="5">
        <f t="shared" si="129"/>
        <v>3</v>
      </c>
      <c r="AK314" s="5">
        <f t="shared" si="129"/>
        <v>3</v>
      </c>
      <c r="AL314" s="5">
        <f t="shared" si="129"/>
        <v>3</v>
      </c>
      <c r="AM314" s="5">
        <f t="shared" si="129"/>
        <v>3</v>
      </c>
      <c r="AN314" s="5">
        <f t="shared" si="129"/>
        <v>3</v>
      </c>
      <c r="AO314" s="5">
        <f t="shared" si="129"/>
        <v>3</v>
      </c>
      <c r="AP314" s="5">
        <f t="shared" si="129"/>
        <v>3</v>
      </c>
      <c r="AQ314" s="5">
        <f t="shared" si="129"/>
        <v>3</v>
      </c>
      <c r="AR314" s="5">
        <f t="shared" si="129"/>
        <v>3</v>
      </c>
      <c r="AS314" s="5">
        <f t="shared" si="129"/>
        <v>3</v>
      </c>
      <c r="AT314" s="5">
        <f t="shared" si="129"/>
        <v>4</v>
      </c>
      <c r="AU314" s="5">
        <f t="shared" si="129"/>
        <v>4</v>
      </c>
      <c r="AV314" s="5">
        <f t="shared" si="129"/>
        <v>4</v>
      </c>
      <c r="AW314" s="5">
        <f t="shared" si="129"/>
        <v>4</v>
      </c>
      <c r="AX314" s="5">
        <f t="shared" si="129"/>
        <v>4</v>
      </c>
      <c r="AY314" s="5">
        <f t="shared" si="129"/>
        <v>4</v>
      </c>
      <c r="AZ314" s="5">
        <f t="shared" si="129"/>
        <v>4</v>
      </c>
      <c r="BA314" s="5">
        <f t="shared" si="129"/>
        <v>4</v>
      </c>
      <c r="BB314" s="5">
        <f t="shared" si="129"/>
        <v>4</v>
      </c>
      <c r="BC314" s="5">
        <f t="shared" si="129"/>
        <v>4</v>
      </c>
      <c r="BD314" s="5">
        <f t="shared" si="129"/>
        <v>4</v>
      </c>
      <c r="BE314" s="5">
        <f t="shared" si="129"/>
        <v>4</v>
      </c>
      <c r="BF314" s="5">
        <f t="shared" si="129"/>
        <v>5</v>
      </c>
      <c r="BG314" s="5">
        <f t="shared" si="129"/>
        <v>5</v>
      </c>
      <c r="BH314" s="5">
        <f t="shared" si="129"/>
        <v>5</v>
      </c>
      <c r="BI314" s="5">
        <f t="shared" si="129"/>
        <v>5</v>
      </c>
      <c r="BJ314" s="5">
        <f t="shared" si="129"/>
        <v>5</v>
      </c>
      <c r="BK314" s="5">
        <f t="shared" si="129"/>
        <v>5</v>
      </c>
      <c r="BL314" s="5">
        <f t="shared" si="129"/>
        <v>5</v>
      </c>
      <c r="BM314" s="5">
        <f t="shared" si="129"/>
        <v>5</v>
      </c>
      <c r="BN314" s="5">
        <f t="shared" si="129"/>
        <v>5</v>
      </c>
      <c r="BO314" s="5">
        <f t="shared" si="129"/>
        <v>5</v>
      </c>
      <c r="BP314" s="5">
        <f t="shared" si="129"/>
        <v>5</v>
      </c>
      <c r="BQ314" s="5">
        <f t="shared" si="129"/>
        <v>5</v>
      </c>
    </row>
    <row r="315" spans="1:69" outlineLevel="1"/>
    <row r="316" spans="1:69" outlineLevel="1"/>
    <row r="317" spans="1:69" outlineLevel="1">
      <c r="B317" s="25" t="s">
        <v>171</v>
      </c>
    </row>
    <row r="318" spans="1:69" outlineLevel="2">
      <c r="A318" s="18"/>
      <c r="B318" s="18"/>
      <c r="C318" s="28"/>
      <c r="D318" s="27"/>
      <c r="E318" s="4" t="str">
        <f xml:space="preserve">  InpC!E$100</f>
        <v>Financial year end month</v>
      </c>
      <c r="F318" s="4">
        <f xml:space="preserve">  InpC!F$100</f>
        <v>4</v>
      </c>
      <c r="G318" s="4" t="str">
        <f xml:space="preserve">  InpC!G$100</f>
        <v>Months</v>
      </c>
      <c r="M318" s="2"/>
    </row>
    <row r="319" spans="1:69" outlineLevel="2">
      <c r="E319" s="8" t="str">
        <f t="shared" ref="E319:BQ319" si="130" xml:space="preserve">  E$19</f>
        <v>Model period end</v>
      </c>
      <c r="F319" s="8">
        <f t="shared" si="130"/>
        <v>0</v>
      </c>
      <c r="G319" s="8" t="str">
        <f t="shared" si="130"/>
        <v>date</v>
      </c>
      <c r="H319" s="8">
        <f t="shared" si="130"/>
        <v>0</v>
      </c>
      <c r="I319" s="8">
        <f t="shared" si="130"/>
        <v>0</v>
      </c>
      <c r="J319" s="8">
        <f t="shared" si="130"/>
        <v>45077</v>
      </c>
      <c r="K319" s="8">
        <f t="shared" si="130"/>
        <v>45107</v>
      </c>
      <c r="L319" s="8">
        <f t="shared" si="130"/>
        <v>45138</v>
      </c>
      <c r="M319" s="8">
        <f t="shared" si="130"/>
        <v>45169</v>
      </c>
      <c r="N319" s="8">
        <f t="shared" si="130"/>
        <v>45199</v>
      </c>
      <c r="O319" s="8">
        <f t="shared" si="130"/>
        <v>45230</v>
      </c>
      <c r="P319" s="8">
        <f t="shared" si="130"/>
        <v>45260</v>
      </c>
      <c r="Q319" s="8">
        <f t="shared" si="130"/>
        <v>45291</v>
      </c>
      <c r="R319" s="8">
        <f t="shared" si="130"/>
        <v>45322</v>
      </c>
      <c r="S319" s="8">
        <f t="shared" si="130"/>
        <v>45351</v>
      </c>
      <c r="T319" s="8">
        <f t="shared" si="130"/>
        <v>45382</v>
      </c>
      <c r="U319" s="8">
        <f t="shared" si="130"/>
        <v>45412</v>
      </c>
      <c r="V319" s="8">
        <f t="shared" si="130"/>
        <v>45443</v>
      </c>
      <c r="W319" s="8">
        <f t="shared" si="130"/>
        <v>45473</v>
      </c>
      <c r="X319" s="8">
        <f t="shared" si="130"/>
        <v>45504</v>
      </c>
      <c r="Y319" s="8">
        <f t="shared" si="130"/>
        <v>45535</v>
      </c>
      <c r="Z319" s="8">
        <f t="shared" si="130"/>
        <v>45565</v>
      </c>
      <c r="AA319" s="8">
        <f t="shared" si="130"/>
        <v>45596</v>
      </c>
      <c r="AB319" s="8">
        <f t="shared" si="130"/>
        <v>45626</v>
      </c>
      <c r="AC319" s="8">
        <f t="shared" si="130"/>
        <v>45657</v>
      </c>
      <c r="AD319" s="8">
        <f t="shared" si="130"/>
        <v>45688</v>
      </c>
      <c r="AE319" s="8">
        <f t="shared" si="130"/>
        <v>45716</v>
      </c>
      <c r="AF319" s="8">
        <f t="shared" si="130"/>
        <v>45747</v>
      </c>
      <c r="AG319" s="8">
        <f t="shared" si="130"/>
        <v>45777</v>
      </c>
      <c r="AH319" s="8">
        <f t="shared" si="130"/>
        <v>45808</v>
      </c>
      <c r="AI319" s="8">
        <f t="shared" si="130"/>
        <v>45838</v>
      </c>
      <c r="AJ319" s="8">
        <f t="shared" si="130"/>
        <v>45869</v>
      </c>
      <c r="AK319" s="8">
        <f t="shared" si="130"/>
        <v>45900</v>
      </c>
      <c r="AL319" s="8">
        <f t="shared" si="130"/>
        <v>45930</v>
      </c>
      <c r="AM319" s="8">
        <f t="shared" si="130"/>
        <v>45961</v>
      </c>
      <c r="AN319" s="8">
        <f t="shared" si="130"/>
        <v>45991</v>
      </c>
      <c r="AO319" s="8">
        <f t="shared" si="130"/>
        <v>46022</v>
      </c>
      <c r="AP319" s="8">
        <f t="shared" si="130"/>
        <v>46053</v>
      </c>
      <c r="AQ319" s="8">
        <f t="shared" si="130"/>
        <v>46081</v>
      </c>
      <c r="AR319" s="8">
        <f t="shared" si="130"/>
        <v>46112</v>
      </c>
      <c r="AS319" s="8">
        <f t="shared" si="130"/>
        <v>46142</v>
      </c>
      <c r="AT319" s="8">
        <f t="shared" si="130"/>
        <v>46173</v>
      </c>
      <c r="AU319" s="8">
        <f t="shared" si="130"/>
        <v>46203</v>
      </c>
      <c r="AV319" s="8">
        <f t="shared" si="130"/>
        <v>46234</v>
      </c>
      <c r="AW319" s="8">
        <f t="shared" si="130"/>
        <v>46265</v>
      </c>
      <c r="AX319" s="8">
        <f t="shared" si="130"/>
        <v>46295</v>
      </c>
      <c r="AY319" s="8">
        <f t="shared" si="130"/>
        <v>46326</v>
      </c>
      <c r="AZ319" s="8">
        <f t="shared" si="130"/>
        <v>46356</v>
      </c>
      <c r="BA319" s="8">
        <f t="shared" si="130"/>
        <v>46387</v>
      </c>
      <c r="BB319" s="8">
        <f t="shared" si="130"/>
        <v>46418</v>
      </c>
      <c r="BC319" s="8">
        <f t="shared" si="130"/>
        <v>46446</v>
      </c>
      <c r="BD319" s="8">
        <f t="shared" si="130"/>
        <v>46477</v>
      </c>
      <c r="BE319" s="8">
        <f t="shared" si="130"/>
        <v>46507</v>
      </c>
      <c r="BF319" s="8">
        <f t="shared" si="130"/>
        <v>46538</v>
      </c>
      <c r="BG319" s="8">
        <f t="shared" si="130"/>
        <v>46568</v>
      </c>
      <c r="BH319" s="8">
        <f t="shared" si="130"/>
        <v>46599</v>
      </c>
      <c r="BI319" s="8">
        <f t="shared" si="130"/>
        <v>46630</v>
      </c>
      <c r="BJ319" s="8">
        <f t="shared" si="130"/>
        <v>46660</v>
      </c>
      <c r="BK319" s="8">
        <f t="shared" si="130"/>
        <v>46691</v>
      </c>
      <c r="BL319" s="8">
        <f t="shared" si="130"/>
        <v>46721</v>
      </c>
      <c r="BM319" s="8">
        <f t="shared" si="130"/>
        <v>46752</v>
      </c>
      <c r="BN319" s="8">
        <f t="shared" si="130"/>
        <v>46783</v>
      </c>
      <c r="BO319" s="8">
        <f t="shared" si="130"/>
        <v>46812</v>
      </c>
      <c r="BP319" s="8">
        <f t="shared" si="130"/>
        <v>46843</v>
      </c>
      <c r="BQ319" s="8">
        <f t="shared" si="130"/>
        <v>46873</v>
      </c>
    </row>
    <row r="320" spans="1:69" outlineLevel="2">
      <c r="E320" s="5" t="str">
        <f t="shared" ref="E320:BQ320" si="131" xml:space="preserve">  E$28</f>
        <v>Period number</v>
      </c>
      <c r="F320" s="5">
        <f t="shared" si="131"/>
        <v>0</v>
      </c>
      <c r="G320" s="5" t="str">
        <f t="shared" si="131"/>
        <v>Counter</v>
      </c>
      <c r="H320" s="5">
        <f t="shared" si="131"/>
        <v>0</v>
      </c>
      <c r="I320" s="5">
        <f t="shared" si="131"/>
        <v>0</v>
      </c>
      <c r="J320" s="5">
        <f t="shared" si="131"/>
        <v>1</v>
      </c>
      <c r="K320" s="5">
        <f t="shared" si="131"/>
        <v>2</v>
      </c>
      <c r="L320" s="5">
        <f t="shared" si="131"/>
        <v>3</v>
      </c>
      <c r="M320" s="5">
        <f t="shared" si="131"/>
        <v>4</v>
      </c>
      <c r="N320" s="5">
        <f t="shared" si="131"/>
        <v>5</v>
      </c>
      <c r="O320" s="5">
        <f t="shared" si="131"/>
        <v>6</v>
      </c>
      <c r="P320" s="5">
        <f t="shared" si="131"/>
        <v>7</v>
      </c>
      <c r="Q320" s="5">
        <f t="shared" si="131"/>
        <v>8</v>
      </c>
      <c r="R320" s="5">
        <f t="shared" si="131"/>
        <v>9</v>
      </c>
      <c r="S320" s="5">
        <f t="shared" si="131"/>
        <v>10</v>
      </c>
      <c r="T320" s="5">
        <f t="shared" si="131"/>
        <v>11</v>
      </c>
      <c r="U320" s="5">
        <f t="shared" si="131"/>
        <v>12</v>
      </c>
      <c r="V320" s="5">
        <f t="shared" si="131"/>
        <v>13</v>
      </c>
      <c r="W320" s="5">
        <f t="shared" si="131"/>
        <v>14</v>
      </c>
      <c r="X320" s="5">
        <f t="shared" si="131"/>
        <v>15</v>
      </c>
      <c r="Y320" s="5">
        <f t="shared" si="131"/>
        <v>16</v>
      </c>
      <c r="Z320" s="5">
        <f t="shared" si="131"/>
        <v>17</v>
      </c>
      <c r="AA320" s="5">
        <f t="shared" si="131"/>
        <v>18</v>
      </c>
      <c r="AB320" s="5">
        <f t="shared" si="131"/>
        <v>19</v>
      </c>
      <c r="AC320" s="5">
        <f t="shared" si="131"/>
        <v>20</v>
      </c>
      <c r="AD320" s="5">
        <f t="shared" si="131"/>
        <v>21</v>
      </c>
      <c r="AE320" s="5">
        <f t="shared" si="131"/>
        <v>22</v>
      </c>
      <c r="AF320" s="5">
        <f t="shared" si="131"/>
        <v>23</v>
      </c>
      <c r="AG320" s="5">
        <f t="shared" si="131"/>
        <v>24</v>
      </c>
      <c r="AH320" s="5">
        <f t="shared" si="131"/>
        <v>25</v>
      </c>
      <c r="AI320" s="5">
        <f t="shared" si="131"/>
        <v>26</v>
      </c>
      <c r="AJ320" s="5">
        <f t="shared" si="131"/>
        <v>27</v>
      </c>
      <c r="AK320" s="5">
        <f t="shared" si="131"/>
        <v>28</v>
      </c>
      <c r="AL320" s="5">
        <f t="shared" si="131"/>
        <v>29</v>
      </c>
      <c r="AM320" s="5">
        <f t="shared" si="131"/>
        <v>30</v>
      </c>
      <c r="AN320" s="5">
        <f t="shared" si="131"/>
        <v>31</v>
      </c>
      <c r="AO320" s="5">
        <f t="shared" si="131"/>
        <v>32</v>
      </c>
      <c r="AP320" s="5">
        <f t="shared" si="131"/>
        <v>33</v>
      </c>
      <c r="AQ320" s="5">
        <f t="shared" si="131"/>
        <v>34</v>
      </c>
      <c r="AR320" s="5">
        <f t="shared" si="131"/>
        <v>35</v>
      </c>
      <c r="AS320" s="5">
        <f t="shared" si="131"/>
        <v>36</v>
      </c>
      <c r="AT320" s="5">
        <f t="shared" si="131"/>
        <v>37</v>
      </c>
      <c r="AU320" s="5">
        <f t="shared" si="131"/>
        <v>38</v>
      </c>
      <c r="AV320" s="5">
        <f t="shared" si="131"/>
        <v>39</v>
      </c>
      <c r="AW320" s="5">
        <f t="shared" si="131"/>
        <v>40</v>
      </c>
      <c r="AX320" s="5">
        <f t="shared" si="131"/>
        <v>41</v>
      </c>
      <c r="AY320" s="5">
        <f t="shared" si="131"/>
        <v>42</v>
      </c>
      <c r="AZ320" s="5">
        <f t="shared" si="131"/>
        <v>43</v>
      </c>
      <c r="BA320" s="5">
        <f t="shared" si="131"/>
        <v>44</v>
      </c>
      <c r="BB320" s="5">
        <f t="shared" si="131"/>
        <v>45</v>
      </c>
      <c r="BC320" s="5">
        <f t="shared" si="131"/>
        <v>46</v>
      </c>
      <c r="BD320" s="5">
        <f t="shared" si="131"/>
        <v>47</v>
      </c>
      <c r="BE320" s="5">
        <f t="shared" si="131"/>
        <v>48</v>
      </c>
      <c r="BF320" s="5">
        <f t="shared" si="131"/>
        <v>49</v>
      </c>
      <c r="BG320" s="5">
        <f t="shared" si="131"/>
        <v>50</v>
      </c>
      <c r="BH320" s="5">
        <f t="shared" si="131"/>
        <v>51</v>
      </c>
      <c r="BI320" s="5">
        <f t="shared" si="131"/>
        <v>52</v>
      </c>
      <c r="BJ320" s="5">
        <f t="shared" si="131"/>
        <v>53</v>
      </c>
      <c r="BK320" s="5">
        <f t="shared" si="131"/>
        <v>54</v>
      </c>
      <c r="BL320" s="5">
        <f t="shared" si="131"/>
        <v>55</v>
      </c>
      <c r="BM320" s="5">
        <f t="shared" si="131"/>
        <v>56</v>
      </c>
      <c r="BN320" s="5">
        <f t="shared" si="131"/>
        <v>57</v>
      </c>
      <c r="BO320" s="5">
        <f t="shared" si="131"/>
        <v>58</v>
      </c>
      <c r="BP320" s="5">
        <f t="shared" si="131"/>
        <v>59</v>
      </c>
      <c r="BQ320" s="5">
        <f t="shared" si="131"/>
        <v>60</v>
      </c>
    </row>
    <row r="321" spans="1:69" outlineLevel="2">
      <c r="E321" s="47" t="s">
        <v>171</v>
      </c>
      <c r="G321" s="47" t="s">
        <v>91</v>
      </c>
      <c r="I321" s="5">
        <f t="shared" ref="I321:BQ321" si="132" xml:space="preserve">  IF( MONTH( I319 ) = $F318, ROUNDUP( I320 / 12, 0 ), 0 )</f>
        <v>0</v>
      </c>
      <c r="J321" s="5">
        <f t="shared" si="132"/>
        <v>0</v>
      </c>
      <c r="K321" s="5">
        <f t="shared" si="132"/>
        <v>0</v>
      </c>
      <c r="L321" s="5">
        <f t="shared" si="132"/>
        <v>0</v>
      </c>
      <c r="M321" s="5">
        <f t="shared" si="132"/>
        <v>0</v>
      </c>
      <c r="N321" s="5">
        <f t="shared" si="132"/>
        <v>0</v>
      </c>
      <c r="O321" s="5">
        <f t="shared" si="132"/>
        <v>0</v>
      </c>
      <c r="P321" s="5">
        <f t="shared" si="132"/>
        <v>0</v>
      </c>
      <c r="Q321" s="5">
        <f t="shared" si="132"/>
        <v>0</v>
      </c>
      <c r="R321" s="5">
        <f t="shared" si="132"/>
        <v>0</v>
      </c>
      <c r="S321" s="5">
        <f t="shared" si="132"/>
        <v>0</v>
      </c>
      <c r="T321" s="5">
        <f t="shared" si="132"/>
        <v>0</v>
      </c>
      <c r="U321" s="5">
        <f t="shared" si="132"/>
        <v>1</v>
      </c>
      <c r="V321" s="5">
        <f t="shared" si="132"/>
        <v>0</v>
      </c>
      <c r="W321" s="5">
        <f t="shared" si="132"/>
        <v>0</v>
      </c>
      <c r="X321" s="5">
        <f t="shared" si="132"/>
        <v>0</v>
      </c>
      <c r="Y321" s="5">
        <f t="shared" si="132"/>
        <v>0</v>
      </c>
      <c r="Z321" s="5">
        <f t="shared" si="132"/>
        <v>0</v>
      </c>
      <c r="AA321" s="5">
        <f t="shared" si="132"/>
        <v>0</v>
      </c>
      <c r="AB321" s="5">
        <f t="shared" si="132"/>
        <v>0</v>
      </c>
      <c r="AC321" s="5">
        <f t="shared" si="132"/>
        <v>0</v>
      </c>
      <c r="AD321" s="5">
        <f t="shared" si="132"/>
        <v>0</v>
      </c>
      <c r="AE321" s="5">
        <f t="shared" si="132"/>
        <v>0</v>
      </c>
      <c r="AF321" s="5">
        <f t="shared" si="132"/>
        <v>0</v>
      </c>
      <c r="AG321" s="5">
        <f t="shared" si="132"/>
        <v>2</v>
      </c>
      <c r="AH321" s="5">
        <f t="shared" si="132"/>
        <v>0</v>
      </c>
      <c r="AI321" s="5">
        <f t="shared" si="132"/>
        <v>0</v>
      </c>
      <c r="AJ321" s="5">
        <f t="shared" si="132"/>
        <v>0</v>
      </c>
      <c r="AK321" s="5">
        <f t="shared" si="132"/>
        <v>0</v>
      </c>
      <c r="AL321" s="5">
        <f t="shared" si="132"/>
        <v>0</v>
      </c>
      <c r="AM321" s="5">
        <f t="shared" si="132"/>
        <v>0</v>
      </c>
      <c r="AN321" s="5">
        <f t="shared" si="132"/>
        <v>0</v>
      </c>
      <c r="AO321" s="5">
        <f t="shared" si="132"/>
        <v>0</v>
      </c>
      <c r="AP321" s="5">
        <f t="shared" si="132"/>
        <v>0</v>
      </c>
      <c r="AQ321" s="5">
        <f t="shared" si="132"/>
        <v>0</v>
      </c>
      <c r="AR321" s="5">
        <f t="shared" si="132"/>
        <v>0</v>
      </c>
      <c r="AS321" s="5">
        <f t="shared" si="132"/>
        <v>3</v>
      </c>
      <c r="AT321" s="5">
        <f t="shared" si="132"/>
        <v>0</v>
      </c>
      <c r="AU321" s="5">
        <f t="shared" si="132"/>
        <v>0</v>
      </c>
      <c r="AV321" s="5">
        <f t="shared" si="132"/>
        <v>0</v>
      </c>
      <c r="AW321" s="5">
        <f t="shared" si="132"/>
        <v>0</v>
      </c>
      <c r="AX321" s="5">
        <f t="shared" si="132"/>
        <v>0</v>
      </c>
      <c r="AY321" s="5">
        <f t="shared" si="132"/>
        <v>0</v>
      </c>
      <c r="AZ321" s="5">
        <f t="shared" si="132"/>
        <v>0</v>
      </c>
      <c r="BA321" s="5">
        <f t="shared" si="132"/>
        <v>0</v>
      </c>
      <c r="BB321" s="5">
        <f t="shared" si="132"/>
        <v>0</v>
      </c>
      <c r="BC321" s="5">
        <f t="shared" si="132"/>
        <v>0</v>
      </c>
      <c r="BD321" s="5">
        <f t="shared" si="132"/>
        <v>0</v>
      </c>
      <c r="BE321" s="5">
        <f t="shared" si="132"/>
        <v>4</v>
      </c>
      <c r="BF321" s="5">
        <f t="shared" si="132"/>
        <v>0</v>
      </c>
      <c r="BG321" s="5">
        <f t="shared" si="132"/>
        <v>0</v>
      </c>
      <c r="BH321" s="5">
        <f t="shared" si="132"/>
        <v>0</v>
      </c>
      <c r="BI321" s="5">
        <f t="shared" si="132"/>
        <v>0</v>
      </c>
      <c r="BJ321" s="5">
        <f t="shared" si="132"/>
        <v>0</v>
      </c>
      <c r="BK321" s="5">
        <f t="shared" si="132"/>
        <v>0</v>
      </c>
      <c r="BL321" s="5">
        <f t="shared" si="132"/>
        <v>0</v>
      </c>
      <c r="BM321" s="5">
        <f t="shared" si="132"/>
        <v>0</v>
      </c>
      <c r="BN321" s="5">
        <f t="shared" si="132"/>
        <v>0</v>
      </c>
      <c r="BO321" s="5">
        <f t="shared" si="132"/>
        <v>0</v>
      </c>
      <c r="BP321" s="5">
        <f t="shared" si="132"/>
        <v>0</v>
      </c>
      <c r="BQ321" s="5">
        <f t="shared" si="132"/>
        <v>5</v>
      </c>
    </row>
    <row r="322" spans="1:69" outlineLevel="1"/>
    <row r="323" spans="1:69" outlineLevel="1"/>
    <row r="324" spans="1:69" outlineLevel="1">
      <c r="B324" s="25" t="s">
        <v>218</v>
      </c>
    </row>
    <row r="325" spans="1:69" outlineLevel="2">
      <c r="A325" s="18"/>
      <c r="B325" s="18"/>
      <c r="C325" s="28"/>
      <c r="D325" s="27"/>
      <c r="E325" s="20" t="str">
        <f xml:space="preserve">  InpC!E$101</f>
        <v>Start date</v>
      </c>
      <c r="F325" s="20">
        <f xml:space="preserve">  InpC!F$101</f>
        <v>45047</v>
      </c>
      <c r="G325" s="20" t="str">
        <f xml:space="preserve">  InpC!G$101</f>
        <v>date</v>
      </c>
      <c r="M325" s="8"/>
    </row>
    <row r="326" spans="1:69" outlineLevel="2">
      <c r="A326" s="18"/>
      <c r="B326" s="18"/>
      <c r="C326" s="28"/>
      <c r="D326" s="27"/>
      <c r="E326" s="4" t="str">
        <f xml:space="preserve">  InpC!E$100</f>
        <v>Financial year end month</v>
      </c>
      <c r="F326" s="4">
        <f xml:space="preserve">  InpC!F$100</f>
        <v>4</v>
      </c>
      <c r="G326" s="4" t="str">
        <f xml:space="preserve">  InpC!G$100</f>
        <v>Months</v>
      </c>
      <c r="M326" s="2"/>
    </row>
    <row r="327" spans="1:69" outlineLevel="2">
      <c r="E327" s="47" t="s">
        <v>218</v>
      </c>
      <c r="F327" s="2">
        <f xml:space="preserve">  EOMONTH( DATE( YEAR( $F325 ) + IF( MONTH( $F325 ) &gt; MONTH( $F326 ), 0, -1 ), $F326, 1 ), 0 )</f>
        <v>45046</v>
      </c>
      <c r="G327" s="47" t="s">
        <v>213</v>
      </c>
      <c r="M327" s="2"/>
    </row>
    <row r="328" spans="1:69" outlineLevel="1"/>
    <row r="329" spans="1:69" outlineLevel="1"/>
    <row r="330" spans="1:69" outlineLevel="1">
      <c r="B330" s="25" t="s">
        <v>150</v>
      </c>
    </row>
    <row r="331" spans="1:69" outlineLevel="2">
      <c r="E331" s="5" t="str">
        <f t="shared" ref="E331:BQ331" si="133" xml:space="preserve">  E$28</f>
        <v>Period number</v>
      </c>
      <c r="F331" s="5">
        <f t="shared" si="133"/>
        <v>0</v>
      </c>
      <c r="G331" s="5" t="str">
        <f t="shared" si="133"/>
        <v>Counter</v>
      </c>
      <c r="H331" s="5">
        <f t="shared" si="133"/>
        <v>0</v>
      </c>
      <c r="I331" s="5">
        <f t="shared" si="133"/>
        <v>0</v>
      </c>
      <c r="J331" s="5">
        <f t="shared" si="133"/>
        <v>1</v>
      </c>
      <c r="K331" s="5">
        <f t="shared" si="133"/>
        <v>2</v>
      </c>
      <c r="L331" s="5">
        <f t="shared" si="133"/>
        <v>3</v>
      </c>
      <c r="M331" s="5">
        <f t="shared" si="133"/>
        <v>4</v>
      </c>
      <c r="N331" s="5">
        <f t="shared" si="133"/>
        <v>5</v>
      </c>
      <c r="O331" s="5">
        <f t="shared" si="133"/>
        <v>6</v>
      </c>
      <c r="P331" s="5">
        <f t="shared" si="133"/>
        <v>7</v>
      </c>
      <c r="Q331" s="5">
        <f t="shared" si="133"/>
        <v>8</v>
      </c>
      <c r="R331" s="5">
        <f t="shared" si="133"/>
        <v>9</v>
      </c>
      <c r="S331" s="5">
        <f t="shared" si="133"/>
        <v>10</v>
      </c>
      <c r="T331" s="5">
        <f t="shared" si="133"/>
        <v>11</v>
      </c>
      <c r="U331" s="5">
        <f t="shared" si="133"/>
        <v>12</v>
      </c>
      <c r="V331" s="5">
        <f t="shared" si="133"/>
        <v>13</v>
      </c>
      <c r="W331" s="5">
        <f t="shared" si="133"/>
        <v>14</v>
      </c>
      <c r="X331" s="5">
        <f t="shared" si="133"/>
        <v>15</v>
      </c>
      <c r="Y331" s="5">
        <f t="shared" si="133"/>
        <v>16</v>
      </c>
      <c r="Z331" s="5">
        <f t="shared" si="133"/>
        <v>17</v>
      </c>
      <c r="AA331" s="5">
        <f t="shared" si="133"/>
        <v>18</v>
      </c>
      <c r="AB331" s="5">
        <f t="shared" si="133"/>
        <v>19</v>
      </c>
      <c r="AC331" s="5">
        <f t="shared" si="133"/>
        <v>20</v>
      </c>
      <c r="AD331" s="5">
        <f t="shared" si="133"/>
        <v>21</v>
      </c>
      <c r="AE331" s="5">
        <f t="shared" si="133"/>
        <v>22</v>
      </c>
      <c r="AF331" s="5">
        <f t="shared" si="133"/>
        <v>23</v>
      </c>
      <c r="AG331" s="5">
        <f t="shared" si="133"/>
        <v>24</v>
      </c>
      <c r="AH331" s="5">
        <f t="shared" si="133"/>
        <v>25</v>
      </c>
      <c r="AI331" s="5">
        <f t="shared" si="133"/>
        <v>26</v>
      </c>
      <c r="AJ331" s="5">
        <f t="shared" si="133"/>
        <v>27</v>
      </c>
      <c r="AK331" s="5">
        <f t="shared" si="133"/>
        <v>28</v>
      </c>
      <c r="AL331" s="5">
        <f t="shared" si="133"/>
        <v>29</v>
      </c>
      <c r="AM331" s="5">
        <f t="shared" si="133"/>
        <v>30</v>
      </c>
      <c r="AN331" s="5">
        <f t="shared" si="133"/>
        <v>31</v>
      </c>
      <c r="AO331" s="5">
        <f t="shared" si="133"/>
        <v>32</v>
      </c>
      <c r="AP331" s="5">
        <f t="shared" si="133"/>
        <v>33</v>
      </c>
      <c r="AQ331" s="5">
        <f t="shared" si="133"/>
        <v>34</v>
      </c>
      <c r="AR331" s="5">
        <f t="shared" si="133"/>
        <v>35</v>
      </c>
      <c r="AS331" s="5">
        <f t="shared" si="133"/>
        <v>36</v>
      </c>
      <c r="AT331" s="5">
        <f t="shared" si="133"/>
        <v>37</v>
      </c>
      <c r="AU331" s="5">
        <f t="shared" si="133"/>
        <v>38</v>
      </c>
      <c r="AV331" s="5">
        <f t="shared" si="133"/>
        <v>39</v>
      </c>
      <c r="AW331" s="5">
        <f t="shared" si="133"/>
        <v>40</v>
      </c>
      <c r="AX331" s="5">
        <f t="shared" si="133"/>
        <v>41</v>
      </c>
      <c r="AY331" s="5">
        <f t="shared" si="133"/>
        <v>42</v>
      </c>
      <c r="AZ331" s="5">
        <f t="shared" si="133"/>
        <v>43</v>
      </c>
      <c r="BA331" s="5">
        <f t="shared" si="133"/>
        <v>44</v>
      </c>
      <c r="BB331" s="5">
        <f t="shared" si="133"/>
        <v>45</v>
      </c>
      <c r="BC331" s="5">
        <f t="shared" si="133"/>
        <v>46</v>
      </c>
      <c r="BD331" s="5">
        <f t="shared" si="133"/>
        <v>47</v>
      </c>
      <c r="BE331" s="5">
        <f t="shared" si="133"/>
        <v>48</v>
      </c>
      <c r="BF331" s="5">
        <f t="shared" si="133"/>
        <v>49</v>
      </c>
      <c r="BG331" s="5">
        <f t="shared" si="133"/>
        <v>50</v>
      </c>
      <c r="BH331" s="5">
        <f t="shared" si="133"/>
        <v>51</v>
      </c>
      <c r="BI331" s="5">
        <f t="shared" si="133"/>
        <v>52</v>
      </c>
      <c r="BJ331" s="5">
        <f t="shared" si="133"/>
        <v>53</v>
      </c>
      <c r="BK331" s="5">
        <f t="shared" si="133"/>
        <v>54</v>
      </c>
      <c r="BL331" s="5">
        <f t="shared" si="133"/>
        <v>55</v>
      </c>
      <c r="BM331" s="5">
        <f t="shared" si="133"/>
        <v>56</v>
      </c>
      <c r="BN331" s="5">
        <f t="shared" si="133"/>
        <v>57</v>
      </c>
      <c r="BO331" s="5">
        <f t="shared" si="133"/>
        <v>58</v>
      </c>
      <c r="BP331" s="5">
        <f t="shared" si="133"/>
        <v>59</v>
      </c>
      <c r="BQ331" s="5">
        <f t="shared" si="133"/>
        <v>60</v>
      </c>
    </row>
    <row r="332" spans="1:69" outlineLevel="2">
      <c r="E332" s="47" t="s">
        <v>150</v>
      </c>
      <c r="G332" s="47" t="s">
        <v>91</v>
      </c>
      <c r="J332" s="5">
        <f t="shared" ref="J332:BQ332" si="134" xml:space="preserve">  IF( J331 = 1, 1, I332 + IF( MOD( J331, 3 ) = 1, 1, 0 ) )</f>
        <v>1</v>
      </c>
      <c r="K332" s="5">
        <f t="shared" si="134"/>
        <v>1</v>
      </c>
      <c r="L332" s="5">
        <f t="shared" si="134"/>
        <v>1</v>
      </c>
      <c r="M332" s="5">
        <f t="shared" si="134"/>
        <v>2</v>
      </c>
      <c r="N332" s="5">
        <f t="shared" si="134"/>
        <v>2</v>
      </c>
      <c r="O332" s="5">
        <f t="shared" si="134"/>
        <v>2</v>
      </c>
      <c r="P332" s="5">
        <f t="shared" si="134"/>
        <v>3</v>
      </c>
      <c r="Q332" s="5">
        <f t="shared" si="134"/>
        <v>3</v>
      </c>
      <c r="R332" s="5">
        <f t="shared" si="134"/>
        <v>3</v>
      </c>
      <c r="S332" s="5">
        <f t="shared" si="134"/>
        <v>4</v>
      </c>
      <c r="T332" s="5">
        <f t="shared" si="134"/>
        <v>4</v>
      </c>
      <c r="U332" s="5">
        <f t="shared" si="134"/>
        <v>4</v>
      </c>
      <c r="V332" s="5">
        <f t="shared" si="134"/>
        <v>5</v>
      </c>
      <c r="W332" s="5">
        <f t="shared" si="134"/>
        <v>5</v>
      </c>
      <c r="X332" s="5">
        <f t="shared" si="134"/>
        <v>5</v>
      </c>
      <c r="Y332" s="5">
        <f t="shared" si="134"/>
        <v>6</v>
      </c>
      <c r="Z332" s="5">
        <f t="shared" si="134"/>
        <v>6</v>
      </c>
      <c r="AA332" s="5">
        <f t="shared" si="134"/>
        <v>6</v>
      </c>
      <c r="AB332" s="5">
        <f t="shared" si="134"/>
        <v>7</v>
      </c>
      <c r="AC332" s="5">
        <f t="shared" si="134"/>
        <v>7</v>
      </c>
      <c r="AD332" s="5">
        <f t="shared" si="134"/>
        <v>7</v>
      </c>
      <c r="AE332" s="5">
        <f t="shared" si="134"/>
        <v>8</v>
      </c>
      <c r="AF332" s="5">
        <f t="shared" si="134"/>
        <v>8</v>
      </c>
      <c r="AG332" s="5">
        <f t="shared" si="134"/>
        <v>8</v>
      </c>
      <c r="AH332" s="5">
        <f t="shared" si="134"/>
        <v>9</v>
      </c>
      <c r="AI332" s="5">
        <f t="shared" si="134"/>
        <v>9</v>
      </c>
      <c r="AJ332" s="5">
        <f t="shared" si="134"/>
        <v>9</v>
      </c>
      <c r="AK332" s="5">
        <f t="shared" si="134"/>
        <v>10</v>
      </c>
      <c r="AL332" s="5">
        <f t="shared" si="134"/>
        <v>10</v>
      </c>
      <c r="AM332" s="5">
        <f t="shared" si="134"/>
        <v>10</v>
      </c>
      <c r="AN332" s="5">
        <f t="shared" si="134"/>
        <v>11</v>
      </c>
      <c r="AO332" s="5">
        <f t="shared" si="134"/>
        <v>11</v>
      </c>
      <c r="AP332" s="5">
        <f t="shared" si="134"/>
        <v>11</v>
      </c>
      <c r="AQ332" s="5">
        <f t="shared" si="134"/>
        <v>12</v>
      </c>
      <c r="AR332" s="5">
        <f t="shared" si="134"/>
        <v>12</v>
      </c>
      <c r="AS332" s="5">
        <f t="shared" si="134"/>
        <v>12</v>
      </c>
      <c r="AT332" s="5">
        <f t="shared" si="134"/>
        <v>13</v>
      </c>
      <c r="AU332" s="5">
        <f t="shared" si="134"/>
        <v>13</v>
      </c>
      <c r="AV332" s="5">
        <f t="shared" si="134"/>
        <v>13</v>
      </c>
      <c r="AW332" s="5">
        <f t="shared" si="134"/>
        <v>14</v>
      </c>
      <c r="AX332" s="5">
        <f t="shared" si="134"/>
        <v>14</v>
      </c>
      <c r="AY332" s="5">
        <f t="shared" si="134"/>
        <v>14</v>
      </c>
      <c r="AZ332" s="5">
        <f t="shared" si="134"/>
        <v>15</v>
      </c>
      <c r="BA332" s="5">
        <f t="shared" si="134"/>
        <v>15</v>
      </c>
      <c r="BB332" s="5">
        <f t="shared" si="134"/>
        <v>15</v>
      </c>
      <c r="BC332" s="5">
        <f t="shared" si="134"/>
        <v>16</v>
      </c>
      <c r="BD332" s="5">
        <f t="shared" si="134"/>
        <v>16</v>
      </c>
      <c r="BE332" s="5">
        <f t="shared" si="134"/>
        <v>16</v>
      </c>
      <c r="BF332" s="5">
        <f t="shared" si="134"/>
        <v>17</v>
      </c>
      <c r="BG332" s="5">
        <f t="shared" si="134"/>
        <v>17</v>
      </c>
      <c r="BH332" s="5">
        <f t="shared" si="134"/>
        <v>17</v>
      </c>
      <c r="BI332" s="5">
        <f t="shared" si="134"/>
        <v>18</v>
      </c>
      <c r="BJ332" s="5">
        <f t="shared" si="134"/>
        <v>18</v>
      </c>
      <c r="BK332" s="5">
        <f t="shared" si="134"/>
        <v>18</v>
      </c>
      <c r="BL332" s="5">
        <f t="shared" si="134"/>
        <v>19</v>
      </c>
      <c r="BM332" s="5">
        <f t="shared" si="134"/>
        <v>19</v>
      </c>
      <c r="BN332" s="5">
        <f t="shared" si="134"/>
        <v>19</v>
      </c>
      <c r="BO332" s="5">
        <f t="shared" si="134"/>
        <v>20</v>
      </c>
      <c r="BP332" s="5">
        <f t="shared" si="134"/>
        <v>20</v>
      </c>
      <c r="BQ332" s="5">
        <f t="shared" si="134"/>
        <v>20</v>
      </c>
    </row>
    <row r="333" spans="1:69" outlineLevel="1"/>
    <row r="334" spans="1:69" outlineLevel="1"/>
    <row r="335" spans="1:69" outlineLevel="1">
      <c r="B335" s="25" t="s">
        <v>33</v>
      </c>
    </row>
    <row r="336" spans="1:69" outlineLevel="2">
      <c r="E336" s="5" t="str">
        <f t="shared" ref="E336:BQ336" si="135" xml:space="preserve">  E$28</f>
        <v>Period number</v>
      </c>
      <c r="F336" s="5">
        <f t="shared" si="135"/>
        <v>0</v>
      </c>
      <c r="G336" s="5" t="str">
        <f t="shared" si="135"/>
        <v>Counter</v>
      </c>
      <c r="H336" s="5">
        <f t="shared" si="135"/>
        <v>0</v>
      </c>
      <c r="I336" s="5">
        <f t="shared" si="135"/>
        <v>0</v>
      </c>
      <c r="J336" s="5">
        <f t="shared" si="135"/>
        <v>1</v>
      </c>
      <c r="K336" s="5">
        <f t="shared" si="135"/>
        <v>2</v>
      </c>
      <c r="L336" s="5">
        <f t="shared" si="135"/>
        <v>3</v>
      </c>
      <c r="M336" s="5">
        <f t="shared" si="135"/>
        <v>4</v>
      </c>
      <c r="N336" s="5">
        <f t="shared" si="135"/>
        <v>5</v>
      </c>
      <c r="O336" s="5">
        <f t="shared" si="135"/>
        <v>6</v>
      </c>
      <c r="P336" s="5">
        <f t="shared" si="135"/>
        <v>7</v>
      </c>
      <c r="Q336" s="5">
        <f t="shared" si="135"/>
        <v>8</v>
      </c>
      <c r="R336" s="5">
        <f t="shared" si="135"/>
        <v>9</v>
      </c>
      <c r="S336" s="5">
        <f t="shared" si="135"/>
        <v>10</v>
      </c>
      <c r="T336" s="5">
        <f t="shared" si="135"/>
        <v>11</v>
      </c>
      <c r="U336" s="5">
        <f t="shared" si="135"/>
        <v>12</v>
      </c>
      <c r="V336" s="5">
        <f t="shared" si="135"/>
        <v>13</v>
      </c>
      <c r="W336" s="5">
        <f t="shared" si="135"/>
        <v>14</v>
      </c>
      <c r="X336" s="5">
        <f t="shared" si="135"/>
        <v>15</v>
      </c>
      <c r="Y336" s="5">
        <f t="shared" si="135"/>
        <v>16</v>
      </c>
      <c r="Z336" s="5">
        <f t="shared" si="135"/>
        <v>17</v>
      </c>
      <c r="AA336" s="5">
        <f t="shared" si="135"/>
        <v>18</v>
      </c>
      <c r="AB336" s="5">
        <f t="shared" si="135"/>
        <v>19</v>
      </c>
      <c r="AC336" s="5">
        <f t="shared" si="135"/>
        <v>20</v>
      </c>
      <c r="AD336" s="5">
        <f t="shared" si="135"/>
        <v>21</v>
      </c>
      <c r="AE336" s="5">
        <f t="shared" si="135"/>
        <v>22</v>
      </c>
      <c r="AF336" s="5">
        <f t="shared" si="135"/>
        <v>23</v>
      </c>
      <c r="AG336" s="5">
        <f t="shared" si="135"/>
        <v>24</v>
      </c>
      <c r="AH336" s="5">
        <f t="shared" si="135"/>
        <v>25</v>
      </c>
      <c r="AI336" s="5">
        <f t="shared" si="135"/>
        <v>26</v>
      </c>
      <c r="AJ336" s="5">
        <f t="shared" si="135"/>
        <v>27</v>
      </c>
      <c r="AK336" s="5">
        <f t="shared" si="135"/>
        <v>28</v>
      </c>
      <c r="AL336" s="5">
        <f t="shared" si="135"/>
        <v>29</v>
      </c>
      <c r="AM336" s="5">
        <f t="shared" si="135"/>
        <v>30</v>
      </c>
      <c r="AN336" s="5">
        <f t="shared" si="135"/>
        <v>31</v>
      </c>
      <c r="AO336" s="5">
        <f t="shared" si="135"/>
        <v>32</v>
      </c>
      <c r="AP336" s="5">
        <f t="shared" si="135"/>
        <v>33</v>
      </c>
      <c r="AQ336" s="5">
        <f t="shared" si="135"/>
        <v>34</v>
      </c>
      <c r="AR336" s="5">
        <f t="shared" si="135"/>
        <v>35</v>
      </c>
      <c r="AS336" s="5">
        <f t="shared" si="135"/>
        <v>36</v>
      </c>
      <c r="AT336" s="5">
        <f t="shared" si="135"/>
        <v>37</v>
      </c>
      <c r="AU336" s="5">
        <f t="shared" si="135"/>
        <v>38</v>
      </c>
      <c r="AV336" s="5">
        <f t="shared" si="135"/>
        <v>39</v>
      </c>
      <c r="AW336" s="5">
        <f t="shared" si="135"/>
        <v>40</v>
      </c>
      <c r="AX336" s="5">
        <f t="shared" si="135"/>
        <v>41</v>
      </c>
      <c r="AY336" s="5">
        <f t="shared" si="135"/>
        <v>42</v>
      </c>
      <c r="AZ336" s="5">
        <f t="shared" si="135"/>
        <v>43</v>
      </c>
      <c r="BA336" s="5">
        <f t="shared" si="135"/>
        <v>44</v>
      </c>
      <c r="BB336" s="5">
        <f t="shared" si="135"/>
        <v>45</v>
      </c>
      <c r="BC336" s="5">
        <f t="shared" si="135"/>
        <v>46</v>
      </c>
      <c r="BD336" s="5">
        <f t="shared" si="135"/>
        <v>47</v>
      </c>
      <c r="BE336" s="5">
        <f t="shared" si="135"/>
        <v>48</v>
      </c>
      <c r="BF336" s="5">
        <f t="shared" si="135"/>
        <v>49</v>
      </c>
      <c r="BG336" s="5">
        <f t="shared" si="135"/>
        <v>50</v>
      </c>
      <c r="BH336" s="5">
        <f t="shared" si="135"/>
        <v>51</v>
      </c>
      <c r="BI336" s="5">
        <f t="shared" si="135"/>
        <v>52</v>
      </c>
      <c r="BJ336" s="5">
        <f t="shared" si="135"/>
        <v>53</v>
      </c>
      <c r="BK336" s="5">
        <f t="shared" si="135"/>
        <v>54</v>
      </c>
      <c r="BL336" s="5">
        <f t="shared" si="135"/>
        <v>55</v>
      </c>
      <c r="BM336" s="5">
        <f t="shared" si="135"/>
        <v>56</v>
      </c>
      <c r="BN336" s="5">
        <f t="shared" si="135"/>
        <v>57</v>
      </c>
      <c r="BO336" s="5">
        <f t="shared" si="135"/>
        <v>58</v>
      </c>
      <c r="BP336" s="5">
        <f t="shared" si="135"/>
        <v>59</v>
      </c>
      <c r="BQ336" s="5">
        <f t="shared" si="135"/>
        <v>60</v>
      </c>
    </row>
    <row r="337" spans="1:69" outlineLevel="2">
      <c r="E337" s="47" t="s">
        <v>33</v>
      </c>
      <c r="G337" s="47" t="s">
        <v>91</v>
      </c>
      <c r="I337" s="5">
        <f t="shared" ref="I337:BQ337" si="136" xml:space="preserve">  IF( MOD( I336, 3 ) = 0, ( I336 / 3 ), 0 )</f>
        <v>0</v>
      </c>
      <c r="J337" s="5">
        <f t="shared" si="136"/>
        <v>0</v>
      </c>
      <c r="K337" s="5">
        <f t="shared" si="136"/>
        <v>0</v>
      </c>
      <c r="L337" s="5">
        <f t="shared" si="136"/>
        <v>1</v>
      </c>
      <c r="M337" s="5">
        <f t="shared" si="136"/>
        <v>0</v>
      </c>
      <c r="N337" s="5">
        <f t="shared" si="136"/>
        <v>0</v>
      </c>
      <c r="O337" s="5">
        <f t="shared" si="136"/>
        <v>2</v>
      </c>
      <c r="P337" s="5">
        <f t="shared" si="136"/>
        <v>0</v>
      </c>
      <c r="Q337" s="5">
        <f t="shared" si="136"/>
        <v>0</v>
      </c>
      <c r="R337" s="5">
        <f t="shared" si="136"/>
        <v>3</v>
      </c>
      <c r="S337" s="5">
        <f t="shared" si="136"/>
        <v>0</v>
      </c>
      <c r="T337" s="5">
        <f t="shared" si="136"/>
        <v>0</v>
      </c>
      <c r="U337" s="5">
        <f t="shared" si="136"/>
        <v>4</v>
      </c>
      <c r="V337" s="5">
        <f t="shared" si="136"/>
        <v>0</v>
      </c>
      <c r="W337" s="5">
        <f t="shared" si="136"/>
        <v>0</v>
      </c>
      <c r="X337" s="5">
        <f t="shared" si="136"/>
        <v>5</v>
      </c>
      <c r="Y337" s="5">
        <f t="shared" si="136"/>
        <v>0</v>
      </c>
      <c r="Z337" s="5">
        <f t="shared" si="136"/>
        <v>0</v>
      </c>
      <c r="AA337" s="5">
        <f t="shared" si="136"/>
        <v>6</v>
      </c>
      <c r="AB337" s="5">
        <f t="shared" si="136"/>
        <v>0</v>
      </c>
      <c r="AC337" s="5">
        <f t="shared" si="136"/>
        <v>0</v>
      </c>
      <c r="AD337" s="5">
        <f t="shared" si="136"/>
        <v>7</v>
      </c>
      <c r="AE337" s="5">
        <f t="shared" si="136"/>
        <v>0</v>
      </c>
      <c r="AF337" s="5">
        <f t="shared" si="136"/>
        <v>0</v>
      </c>
      <c r="AG337" s="5">
        <f t="shared" si="136"/>
        <v>8</v>
      </c>
      <c r="AH337" s="5">
        <f t="shared" si="136"/>
        <v>0</v>
      </c>
      <c r="AI337" s="5">
        <f t="shared" si="136"/>
        <v>0</v>
      </c>
      <c r="AJ337" s="5">
        <f t="shared" si="136"/>
        <v>9</v>
      </c>
      <c r="AK337" s="5">
        <f t="shared" si="136"/>
        <v>0</v>
      </c>
      <c r="AL337" s="5">
        <f t="shared" si="136"/>
        <v>0</v>
      </c>
      <c r="AM337" s="5">
        <f t="shared" si="136"/>
        <v>10</v>
      </c>
      <c r="AN337" s="5">
        <f t="shared" si="136"/>
        <v>0</v>
      </c>
      <c r="AO337" s="5">
        <f t="shared" si="136"/>
        <v>0</v>
      </c>
      <c r="AP337" s="5">
        <f t="shared" si="136"/>
        <v>11</v>
      </c>
      <c r="AQ337" s="5">
        <f t="shared" si="136"/>
        <v>0</v>
      </c>
      <c r="AR337" s="5">
        <f t="shared" si="136"/>
        <v>0</v>
      </c>
      <c r="AS337" s="5">
        <f t="shared" si="136"/>
        <v>12</v>
      </c>
      <c r="AT337" s="5">
        <f t="shared" si="136"/>
        <v>0</v>
      </c>
      <c r="AU337" s="5">
        <f t="shared" si="136"/>
        <v>0</v>
      </c>
      <c r="AV337" s="5">
        <f t="shared" si="136"/>
        <v>13</v>
      </c>
      <c r="AW337" s="5">
        <f t="shared" si="136"/>
        <v>0</v>
      </c>
      <c r="AX337" s="5">
        <f t="shared" si="136"/>
        <v>0</v>
      </c>
      <c r="AY337" s="5">
        <f t="shared" si="136"/>
        <v>14</v>
      </c>
      <c r="AZ337" s="5">
        <f t="shared" si="136"/>
        <v>0</v>
      </c>
      <c r="BA337" s="5">
        <f t="shared" si="136"/>
        <v>0</v>
      </c>
      <c r="BB337" s="5">
        <f t="shared" si="136"/>
        <v>15</v>
      </c>
      <c r="BC337" s="5">
        <f t="shared" si="136"/>
        <v>0</v>
      </c>
      <c r="BD337" s="5">
        <f t="shared" si="136"/>
        <v>0</v>
      </c>
      <c r="BE337" s="5">
        <f t="shared" si="136"/>
        <v>16</v>
      </c>
      <c r="BF337" s="5">
        <f t="shared" si="136"/>
        <v>0</v>
      </c>
      <c r="BG337" s="5">
        <f t="shared" si="136"/>
        <v>0</v>
      </c>
      <c r="BH337" s="5">
        <f t="shared" si="136"/>
        <v>17</v>
      </c>
      <c r="BI337" s="5">
        <f t="shared" si="136"/>
        <v>0</v>
      </c>
      <c r="BJ337" s="5">
        <f t="shared" si="136"/>
        <v>0</v>
      </c>
      <c r="BK337" s="5">
        <f t="shared" si="136"/>
        <v>18</v>
      </c>
      <c r="BL337" s="5">
        <f t="shared" si="136"/>
        <v>0</v>
      </c>
      <c r="BM337" s="5">
        <f t="shared" si="136"/>
        <v>0</v>
      </c>
      <c r="BN337" s="5">
        <f t="shared" si="136"/>
        <v>19</v>
      </c>
      <c r="BO337" s="5">
        <f t="shared" si="136"/>
        <v>0</v>
      </c>
      <c r="BP337" s="5">
        <f t="shared" si="136"/>
        <v>0</v>
      </c>
      <c r="BQ337" s="5">
        <f t="shared" si="136"/>
        <v>20</v>
      </c>
    </row>
    <row r="338" spans="1:69" outlineLevel="1"/>
    <row r="339" spans="1:69" outlineLevel="1"/>
    <row r="340" spans="1:69" outlineLevel="1">
      <c r="B340" s="25" t="s">
        <v>79</v>
      </c>
    </row>
    <row r="341" spans="1:69" outlineLevel="2">
      <c r="A341" s="18"/>
      <c r="B341" s="18"/>
      <c r="C341" s="28"/>
      <c r="D341" s="27"/>
      <c r="E341" s="20" t="str">
        <f xml:space="preserve">  InpC!E$101</f>
        <v>Start date</v>
      </c>
      <c r="F341" s="20">
        <f xml:space="preserve">  InpC!F$101</f>
        <v>45047</v>
      </c>
      <c r="G341" s="20" t="str">
        <f xml:space="preserve">  InpC!G$101</f>
        <v>date</v>
      </c>
      <c r="M341" s="8"/>
    </row>
    <row r="342" spans="1:69" outlineLevel="2">
      <c r="E342" s="47" t="s">
        <v>79</v>
      </c>
      <c r="F342" s="2">
        <f xml:space="preserve">  $F341 - 1</f>
        <v>45046</v>
      </c>
      <c r="G342" s="47" t="s">
        <v>213</v>
      </c>
      <c r="M342" s="2"/>
    </row>
    <row r="343" spans="1:69" outlineLevel="1"/>
    <row r="344" spans="1:69" outlineLevel="1"/>
    <row r="345" spans="1:69" outlineLevel="1">
      <c r="B345" s="25" t="s">
        <v>319</v>
      </c>
    </row>
    <row r="346" spans="1:69" outlineLevel="2">
      <c r="E346" s="5" t="str">
        <f t="shared" ref="E346:BQ346" si="137" xml:space="preserve">  E$28</f>
        <v>Period number</v>
      </c>
      <c r="F346" s="5">
        <f t="shared" si="137"/>
        <v>0</v>
      </c>
      <c r="G346" s="5" t="str">
        <f t="shared" si="137"/>
        <v>Counter</v>
      </c>
      <c r="H346" s="5">
        <f t="shared" si="137"/>
        <v>0</v>
      </c>
      <c r="I346" s="5">
        <f t="shared" si="137"/>
        <v>0</v>
      </c>
      <c r="J346" s="5">
        <f t="shared" si="137"/>
        <v>1</v>
      </c>
      <c r="K346" s="5">
        <f t="shared" si="137"/>
        <v>2</v>
      </c>
      <c r="L346" s="5">
        <f t="shared" si="137"/>
        <v>3</v>
      </c>
      <c r="M346" s="5">
        <f t="shared" si="137"/>
        <v>4</v>
      </c>
      <c r="N346" s="5">
        <f t="shared" si="137"/>
        <v>5</v>
      </c>
      <c r="O346" s="5">
        <f t="shared" si="137"/>
        <v>6</v>
      </c>
      <c r="P346" s="5">
        <f t="shared" si="137"/>
        <v>7</v>
      </c>
      <c r="Q346" s="5">
        <f t="shared" si="137"/>
        <v>8</v>
      </c>
      <c r="R346" s="5">
        <f t="shared" si="137"/>
        <v>9</v>
      </c>
      <c r="S346" s="5">
        <f t="shared" si="137"/>
        <v>10</v>
      </c>
      <c r="T346" s="5">
        <f t="shared" si="137"/>
        <v>11</v>
      </c>
      <c r="U346" s="5">
        <f t="shared" si="137"/>
        <v>12</v>
      </c>
      <c r="V346" s="5">
        <f t="shared" si="137"/>
        <v>13</v>
      </c>
      <c r="W346" s="5">
        <f t="shared" si="137"/>
        <v>14</v>
      </c>
      <c r="X346" s="5">
        <f t="shared" si="137"/>
        <v>15</v>
      </c>
      <c r="Y346" s="5">
        <f t="shared" si="137"/>
        <v>16</v>
      </c>
      <c r="Z346" s="5">
        <f t="shared" si="137"/>
        <v>17</v>
      </c>
      <c r="AA346" s="5">
        <f t="shared" si="137"/>
        <v>18</v>
      </c>
      <c r="AB346" s="5">
        <f t="shared" si="137"/>
        <v>19</v>
      </c>
      <c r="AC346" s="5">
        <f t="shared" si="137"/>
        <v>20</v>
      </c>
      <c r="AD346" s="5">
        <f t="shared" si="137"/>
        <v>21</v>
      </c>
      <c r="AE346" s="5">
        <f t="shared" si="137"/>
        <v>22</v>
      </c>
      <c r="AF346" s="5">
        <f t="shared" si="137"/>
        <v>23</v>
      </c>
      <c r="AG346" s="5">
        <f t="shared" si="137"/>
        <v>24</v>
      </c>
      <c r="AH346" s="5">
        <f t="shared" si="137"/>
        <v>25</v>
      </c>
      <c r="AI346" s="5">
        <f t="shared" si="137"/>
        <v>26</v>
      </c>
      <c r="AJ346" s="5">
        <f t="shared" si="137"/>
        <v>27</v>
      </c>
      <c r="AK346" s="5">
        <f t="shared" si="137"/>
        <v>28</v>
      </c>
      <c r="AL346" s="5">
        <f t="shared" si="137"/>
        <v>29</v>
      </c>
      <c r="AM346" s="5">
        <f t="shared" si="137"/>
        <v>30</v>
      </c>
      <c r="AN346" s="5">
        <f t="shared" si="137"/>
        <v>31</v>
      </c>
      <c r="AO346" s="5">
        <f t="shared" si="137"/>
        <v>32</v>
      </c>
      <c r="AP346" s="5">
        <f t="shared" si="137"/>
        <v>33</v>
      </c>
      <c r="AQ346" s="5">
        <f t="shared" si="137"/>
        <v>34</v>
      </c>
      <c r="AR346" s="5">
        <f t="shared" si="137"/>
        <v>35</v>
      </c>
      <c r="AS346" s="5">
        <f t="shared" si="137"/>
        <v>36</v>
      </c>
      <c r="AT346" s="5">
        <f t="shared" si="137"/>
        <v>37</v>
      </c>
      <c r="AU346" s="5">
        <f t="shared" si="137"/>
        <v>38</v>
      </c>
      <c r="AV346" s="5">
        <f t="shared" si="137"/>
        <v>39</v>
      </c>
      <c r="AW346" s="5">
        <f t="shared" si="137"/>
        <v>40</v>
      </c>
      <c r="AX346" s="5">
        <f t="shared" si="137"/>
        <v>41</v>
      </c>
      <c r="AY346" s="5">
        <f t="shared" si="137"/>
        <v>42</v>
      </c>
      <c r="AZ346" s="5">
        <f t="shared" si="137"/>
        <v>43</v>
      </c>
      <c r="BA346" s="5">
        <f t="shared" si="137"/>
        <v>44</v>
      </c>
      <c r="BB346" s="5">
        <f t="shared" si="137"/>
        <v>45</v>
      </c>
      <c r="BC346" s="5">
        <f t="shared" si="137"/>
        <v>46</v>
      </c>
      <c r="BD346" s="5">
        <f t="shared" si="137"/>
        <v>47</v>
      </c>
      <c r="BE346" s="5">
        <f t="shared" si="137"/>
        <v>48</v>
      </c>
      <c r="BF346" s="5">
        <f t="shared" si="137"/>
        <v>49</v>
      </c>
      <c r="BG346" s="5">
        <f t="shared" si="137"/>
        <v>50</v>
      </c>
      <c r="BH346" s="5">
        <f t="shared" si="137"/>
        <v>51</v>
      </c>
      <c r="BI346" s="5">
        <f t="shared" si="137"/>
        <v>52</v>
      </c>
      <c r="BJ346" s="5">
        <f t="shared" si="137"/>
        <v>53</v>
      </c>
      <c r="BK346" s="5">
        <f t="shared" si="137"/>
        <v>54</v>
      </c>
      <c r="BL346" s="5">
        <f t="shared" si="137"/>
        <v>55</v>
      </c>
      <c r="BM346" s="5">
        <f t="shared" si="137"/>
        <v>56</v>
      </c>
      <c r="BN346" s="5">
        <f t="shared" si="137"/>
        <v>57</v>
      </c>
      <c r="BO346" s="5">
        <f t="shared" si="137"/>
        <v>58</v>
      </c>
      <c r="BP346" s="5">
        <f t="shared" si="137"/>
        <v>59</v>
      </c>
      <c r="BQ346" s="5">
        <f t="shared" si="137"/>
        <v>60</v>
      </c>
    </row>
    <row r="347" spans="1:69" outlineLevel="2">
      <c r="E347" s="47" t="s">
        <v>319</v>
      </c>
      <c r="G347" s="47" t="s">
        <v>91</v>
      </c>
      <c r="J347" s="5">
        <f t="shared" ref="J347:BQ347" si="138" xml:space="preserve">  IF( J346 = 1, 1, I347 + IF( MOD( J346, 6 ) = 1, 1, 0 ) )</f>
        <v>1</v>
      </c>
      <c r="K347" s="5">
        <f t="shared" si="138"/>
        <v>1</v>
      </c>
      <c r="L347" s="5">
        <f t="shared" si="138"/>
        <v>1</v>
      </c>
      <c r="M347" s="5">
        <f t="shared" si="138"/>
        <v>1</v>
      </c>
      <c r="N347" s="5">
        <f t="shared" si="138"/>
        <v>1</v>
      </c>
      <c r="O347" s="5">
        <f t="shared" si="138"/>
        <v>1</v>
      </c>
      <c r="P347" s="5">
        <f t="shared" si="138"/>
        <v>2</v>
      </c>
      <c r="Q347" s="5">
        <f t="shared" si="138"/>
        <v>2</v>
      </c>
      <c r="R347" s="5">
        <f t="shared" si="138"/>
        <v>2</v>
      </c>
      <c r="S347" s="5">
        <f t="shared" si="138"/>
        <v>2</v>
      </c>
      <c r="T347" s="5">
        <f t="shared" si="138"/>
        <v>2</v>
      </c>
      <c r="U347" s="5">
        <f t="shared" si="138"/>
        <v>2</v>
      </c>
      <c r="V347" s="5">
        <f t="shared" si="138"/>
        <v>3</v>
      </c>
      <c r="W347" s="5">
        <f t="shared" si="138"/>
        <v>3</v>
      </c>
      <c r="X347" s="5">
        <f t="shared" si="138"/>
        <v>3</v>
      </c>
      <c r="Y347" s="5">
        <f t="shared" si="138"/>
        <v>3</v>
      </c>
      <c r="Z347" s="5">
        <f t="shared" si="138"/>
        <v>3</v>
      </c>
      <c r="AA347" s="5">
        <f t="shared" si="138"/>
        <v>3</v>
      </c>
      <c r="AB347" s="5">
        <f t="shared" si="138"/>
        <v>4</v>
      </c>
      <c r="AC347" s="5">
        <f t="shared" si="138"/>
        <v>4</v>
      </c>
      <c r="AD347" s="5">
        <f t="shared" si="138"/>
        <v>4</v>
      </c>
      <c r="AE347" s="5">
        <f t="shared" si="138"/>
        <v>4</v>
      </c>
      <c r="AF347" s="5">
        <f t="shared" si="138"/>
        <v>4</v>
      </c>
      <c r="AG347" s="5">
        <f t="shared" si="138"/>
        <v>4</v>
      </c>
      <c r="AH347" s="5">
        <f t="shared" si="138"/>
        <v>5</v>
      </c>
      <c r="AI347" s="5">
        <f t="shared" si="138"/>
        <v>5</v>
      </c>
      <c r="AJ347" s="5">
        <f t="shared" si="138"/>
        <v>5</v>
      </c>
      <c r="AK347" s="5">
        <f t="shared" si="138"/>
        <v>5</v>
      </c>
      <c r="AL347" s="5">
        <f t="shared" si="138"/>
        <v>5</v>
      </c>
      <c r="AM347" s="5">
        <f t="shared" si="138"/>
        <v>5</v>
      </c>
      <c r="AN347" s="5">
        <f t="shared" si="138"/>
        <v>6</v>
      </c>
      <c r="AO347" s="5">
        <f t="shared" si="138"/>
        <v>6</v>
      </c>
      <c r="AP347" s="5">
        <f t="shared" si="138"/>
        <v>6</v>
      </c>
      <c r="AQ347" s="5">
        <f t="shared" si="138"/>
        <v>6</v>
      </c>
      <c r="AR347" s="5">
        <f t="shared" si="138"/>
        <v>6</v>
      </c>
      <c r="AS347" s="5">
        <f t="shared" si="138"/>
        <v>6</v>
      </c>
      <c r="AT347" s="5">
        <f t="shared" si="138"/>
        <v>7</v>
      </c>
      <c r="AU347" s="5">
        <f t="shared" si="138"/>
        <v>7</v>
      </c>
      <c r="AV347" s="5">
        <f t="shared" si="138"/>
        <v>7</v>
      </c>
      <c r="AW347" s="5">
        <f t="shared" si="138"/>
        <v>7</v>
      </c>
      <c r="AX347" s="5">
        <f t="shared" si="138"/>
        <v>7</v>
      </c>
      <c r="AY347" s="5">
        <f t="shared" si="138"/>
        <v>7</v>
      </c>
      <c r="AZ347" s="5">
        <f t="shared" si="138"/>
        <v>8</v>
      </c>
      <c r="BA347" s="5">
        <f t="shared" si="138"/>
        <v>8</v>
      </c>
      <c r="BB347" s="5">
        <f t="shared" si="138"/>
        <v>8</v>
      </c>
      <c r="BC347" s="5">
        <f t="shared" si="138"/>
        <v>8</v>
      </c>
      <c r="BD347" s="5">
        <f t="shared" si="138"/>
        <v>8</v>
      </c>
      <c r="BE347" s="5">
        <f t="shared" si="138"/>
        <v>8</v>
      </c>
      <c r="BF347" s="5">
        <f t="shared" si="138"/>
        <v>9</v>
      </c>
      <c r="BG347" s="5">
        <f t="shared" si="138"/>
        <v>9</v>
      </c>
      <c r="BH347" s="5">
        <f t="shared" si="138"/>
        <v>9</v>
      </c>
      <c r="BI347" s="5">
        <f t="shared" si="138"/>
        <v>9</v>
      </c>
      <c r="BJ347" s="5">
        <f t="shared" si="138"/>
        <v>9</v>
      </c>
      <c r="BK347" s="5">
        <f t="shared" si="138"/>
        <v>9</v>
      </c>
      <c r="BL347" s="5">
        <f t="shared" si="138"/>
        <v>10</v>
      </c>
      <c r="BM347" s="5">
        <f t="shared" si="138"/>
        <v>10</v>
      </c>
      <c r="BN347" s="5">
        <f t="shared" si="138"/>
        <v>10</v>
      </c>
      <c r="BO347" s="5">
        <f t="shared" si="138"/>
        <v>10</v>
      </c>
      <c r="BP347" s="5">
        <f t="shared" si="138"/>
        <v>10</v>
      </c>
      <c r="BQ347" s="5">
        <f t="shared" si="138"/>
        <v>10</v>
      </c>
    </row>
    <row r="348" spans="1:69" outlineLevel="1"/>
    <row r="349" spans="1:69" outlineLevel="1"/>
    <row r="350" spans="1:69" outlineLevel="1">
      <c r="B350" s="25" t="s">
        <v>261</v>
      </c>
    </row>
    <row r="351" spans="1:69" outlineLevel="2">
      <c r="E351" s="5" t="str">
        <f t="shared" ref="E351:BQ351" si="139" xml:space="preserve">  E$28</f>
        <v>Period number</v>
      </c>
      <c r="F351" s="5">
        <f t="shared" si="139"/>
        <v>0</v>
      </c>
      <c r="G351" s="5" t="str">
        <f t="shared" si="139"/>
        <v>Counter</v>
      </c>
      <c r="H351" s="5">
        <f t="shared" si="139"/>
        <v>0</v>
      </c>
      <c r="I351" s="5">
        <f t="shared" si="139"/>
        <v>0</v>
      </c>
      <c r="J351" s="5">
        <f t="shared" si="139"/>
        <v>1</v>
      </c>
      <c r="K351" s="5">
        <f t="shared" si="139"/>
        <v>2</v>
      </c>
      <c r="L351" s="5">
        <f t="shared" si="139"/>
        <v>3</v>
      </c>
      <c r="M351" s="5">
        <f t="shared" si="139"/>
        <v>4</v>
      </c>
      <c r="N351" s="5">
        <f t="shared" si="139"/>
        <v>5</v>
      </c>
      <c r="O351" s="5">
        <f t="shared" si="139"/>
        <v>6</v>
      </c>
      <c r="P351" s="5">
        <f t="shared" si="139"/>
        <v>7</v>
      </c>
      <c r="Q351" s="5">
        <f t="shared" si="139"/>
        <v>8</v>
      </c>
      <c r="R351" s="5">
        <f t="shared" si="139"/>
        <v>9</v>
      </c>
      <c r="S351" s="5">
        <f t="shared" si="139"/>
        <v>10</v>
      </c>
      <c r="T351" s="5">
        <f t="shared" si="139"/>
        <v>11</v>
      </c>
      <c r="U351" s="5">
        <f t="shared" si="139"/>
        <v>12</v>
      </c>
      <c r="V351" s="5">
        <f t="shared" si="139"/>
        <v>13</v>
      </c>
      <c r="W351" s="5">
        <f t="shared" si="139"/>
        <v>14</v>
      </c>
      <c r="X351" s="5">
        <f t="shared" si="139"/>
        <v>15</v>
      </c>
      <c r="Y351" s="5">
        <f t="shared" si="139"/>
        <v>16</v>
      </c>
      <c r="Z351" s="5">
        <f t="shared" si="139"/>
        <v>17</v>
      </c>
      <c r="AA351" s="5">
        <f t="shared" si="139"/>
        <v>18</v>
      </c>
      <c r="AB351" s="5">
        <f t="shared" si="139"/>
        <v>19</v>
      </c>
      <c r="AC351" s="5">
        <f t="shared" si="139"/>
        <v>20</v>
      </c>
      <c r="AD351" s="5">
        <f t="shared" si="139"/>
        <v>21</v>
      </c>
      <c r="AE351" s="5">
        <f t="shared" si="139"/>
        <v>22</v>
      </c>
      <c r="AF351" s="5">
        <f t="shared" si="139"/>
        <v>23</v>
      </c>
      <c r="AG351" s="5">
        <f t="shared" si="139"/>
        <v>24</v>
      </c>
      <c r="AH351" s="5">
        <f t="shared" si="139"/>
        <v>25</v>
      </c>
      <c r="AI351" s="5">
        <f t="shared" si="139"/>
        <v>26</v>
      </c>
      <c r="AJ351" s="5">
        <f t="shared" si="139"/>
        <v>27</v>
      </c>
      <c r="AK351" s="5">
        <f t="shared" si="139"/>
        <v>28</v>
      </c>
      <c r="AL351" s="5">
        <f t="shared" si="139"/>
        <v>29</v>
      </c>
      <c r="AM351" s="5">
        <f t="shared" si="139"/>
        <v>30</v>
      </c>
      <c r="AN351" s="5">
        <f t="shared" si="139"/>
        <v>31</v>
      </c>
      <c r="AO351" s="5">
        <f t="shared" si="139"/>
        <v>32</v>
      </c>
      <c r="AP351" s="5">
        <f t="shared" si="139"/>
        <v>33</v>
      </c>
      <c r="AQ351" s="5">
        <f t="shared" si="139"/>
        <v>34</v>
      </c>
      <c r="AR351" s="5">
        <f t="shared" si="139"/>
        <v>35</v>
      </c>
      <c r="AS351" s="5">
        <f t="shared" si="139"/>
        <v>36</v>
      </c>
      <c r="AT351" s="5">
        <f t="shared" si="139"/>
        <v>37</v>
      </c>
      <c r="AU351" s="5">
        <f t="shared" si="139"/>
        <v>38</v>
      </c>
      <c r="AV351" s="5">
        <f t="shared" si="139"/>
        <v>39</v>
      </c>
      <c r="AW351" s="5">
        <f t="shared" si="139"/>
        <v>40</v>
      </c>
      <c r="AX351" s="5">
        <f t="shared" si="139"/>
        <v>41</v>
      </c>
      <c r="AY351" s="5">
        <f t="shared" si="139"/>
        <v>42</v>
      </c>
      <c r="AZ351" s="5">
        <f t="shared" si="139"/>
        <v>43</v>
      </c>
      <c r="BA351" s="5">
        <f t="shared" si="139"/>
        <v>44</v>
      </c>
      <c r="BB351" s="5">
        <f t="shared" si="139"/>
        <v>45</v>
      </c>
      <c r="BC351" s="5">
        <f t="shared" si="139"/>
        <v>46</v>
      </c>
      <c r="BD351" s="5">
        <f t="shared" si="139"/>
        <v>47</v>
      </c>
      <c r="BE351" s="5">
        <f t="shared" si="139"/>
        <v>48</v>
      </c>
      <c r="BF351" s="5">
        <f t="shared" si="139"/>
        <v>49</v>
      </c>
      <c r="BG351" s="5">
        <f t="shared" si="139"/>
        <v>50</v>
      </c>
      <c r="BH351" s="5">
        <f t="shared" si="139"/>
        <v>51</v>
      </c>
      <c r="BI351" s="5">
        <f t="shared" si="139"/>
        <v>52</v>
      </c>
      <c r="BJ351" s="5">
        <f t="shared" si="139"/>
        <v>53</v>
      </c>
      <c r="BK351" s="5">
        <f t="shared" si="139"/>
        <v>54</v>
      </c>
      <c r="BL351" s="5">
        <f t="shared" si="139"/>
        <v>55</v>
      </c>
      <c r="BM351" s="5">
        <f t="shared" si="139"/>
        <v>56</v>
      </c>
      <c r="BN351" s="5">
        <f t="shared" si="139"/>
        <v>57</v>
      </c>
      <c r="BO351" s="5">
        <f t="shared" si="139"/>
        <v>58</v>
      </c>
      <c r="BP351" s="5">
        <f t="shared" si="139"/>
        <v>59</v>
      </c>
      <c r="BQ351" s="5">
        <f t="shared" si="139"/>
        <v>60</v>
      </c>
    </row>
    <row r="352" spans="1:69" outlineLevel="2">
      <c r="E352" s="47" t="s">
        <v>261</v>
      </c>
      <c r="G352" s="47" t="s">
        <v>91</v>
      </c>
      <c r="I352" s="5">
        <f t="shared" ref="I352:BQ352" si="140" xml:space="preserve">  IF( MOD( I351, 6 ) = 0, ( I351 / 6 ), 0 )</f>
        <v>0</v>
      </c>
      <c r="J352" s="5">
        <f t="shared" si="140"/>
        <v>0</v>
      </c>
      <c r="K352" s="5">
        <f t="shared" si="140"/>
        <v>0</v>
      </c>
      <c r="L352" s="5">
        <f t="shared" si="140"/>
        <v>0</v>
      </c>
      <c r="M352" s="5">
        <f t="shared" si="140"/>
        <v>0</v>
      </c>
      <c r="N352" s="5">
        <f t="shared" si="140"/>
        <v>0</v>
      </c>
      <c r="O352" s="5">
        <f t="shared" si="140"/>
        <v>1</v>
      </c>
      <c r="P352" s="5">
        <f t="shared" si="140"/>
        <v>0</v>
      </c>
      <c r="Q352" s="5">
        <f t="shared" si="140"/>
        <v>0</v>
      </c>
      <c r="R352" s="5">
        <f t="shared" si="140"/>
        <v>0</v>
      </c>
      <c r="S352" s="5">
        <f t="shared" si="140"/>
        <v>0</v>
      </c>
      <c r="T352" s="5">
        <f t="shared" si="140"/>
        <v>0</v>
      </c>
      <c r="U352" s="5">
        <f t="shared" si="140"/>
        <v>2</v>
      </c>
      <c r="V352" s="5">
        <f t="shared" si="140"/>
        <v>0</v>
      </c>
      <c r="W352" s="5">
        <f t="shared" si="140"/>
        <v>0</v>
      </c>
      <c r="X352" s="5">
        <f t="shared" si="140"/>
        <v>0</v>
      </c>
      <c r="Y352" s="5">
        <f t="shared" si="140"/>
        <v>0</v>
      </c>
      <c r="Z352" s="5">
        <f t="shared" si="140"/>
        <v>0</v>
      </c>
      <c r="AA352" s="5">
        <f t="shared" si="140"/>
        <v>3</v>
      </c>
      <c r="AB352" s="5">
        <f t="shared" si="140"/>
        <v>0</v>
      </c>
      <c r="AC352" s="5">
        <f t="shared" si="140"/>
        <v>0</v>
      </c>
      <c r="AD352" s="5">
        <f t="shared" si="140"/>
        <v>0</v>
      </c>
      <c r="AE352" s="5">
        <f t="shared" si="140"/>
        <v>0</v>
      </c>
      <c r="AF352" s="5">
        <f t="shared" si="140"/>
        <v>0</v>
      </c>
      <c r="AG352" s="5">
        <f t="shared" si="140"/>
        <v>4</v>
      </c>
      <c r="AH352" s="5">
        <f t="shared" si="140"/>
        <v>0</v>
      </c>
      <c r="AI352" s="5">
        <f t="shared" si="140"/>
        <v>0</v>
      </c>
      <c r="AJ352" s="5">
        <f t="shared" si="140"/>
        <v>0</v>
      </c>
      <c r="AK352" s="5">
        <f t="shared" si="140"/>
        <v>0</v>
      </c>
      <c r="AL352" s="5">
        <f t="shared" si="140"/>
        <v>0</v>
      </c>
      <c r="AM352" s="5">
        <f t="shared" si="140"/>
        <v>5</v>
      </c>
      <c r="AN352" s="5">
        <f t="shared" si="140"/>
        <v>0</v>
      </c>
      <c r="AO352" s="5">
        <f t="shared" si="140"/>
        <v>0</v>
      </c>
      <c r="AP352" s="5">
        <f t="shared" si="140"/>
        <v>0</v>
      </c>
      <c r="AQ352" s="5">
        <f t="shared" si="140"/>
        <v>0</v>
      </c>
      <c r="AR352" s="5">
        <f t="shared" si="140"/>
        <v>0</v>
      </c>
      <c r="AS352" s="5">
        <f t="shared" si="140"/>
        <v>6</v>
      </c>
      <c r="AT352" s="5">
        <f t="shared" si="140"/>
        <v>0</v>
      </c>
      <c r="AU352" s="5">
        <f t="shared" si="140"/>
        <v>0</v>
      </c>
      <c r="AV352" s="5">
        <f t="shared" si="140"/>
        <v>0</v>
      </c>
      <c r="AW352" s="5">
        <f t="shared" si="140"/>
        <v>0</v>
      </c>
      <c r="AX352" s="5">
        <f t="shared" si="140"/>
        <v>0</v>
      </c>
      <c r="AY352" s="5">
        <f t="shared" si="140"/>
        <v>7</v>
      </c>
      <c r="AZ352" s="5">
        <f t="shared" si="140"/>
        <v>0</v>
      </c>
      <c r="BA352" s="5">
        <f t="shared" si="140"/>
        <v>0</v>
      </c>
      <c r="BB352" s="5">
        <f t="shared" si="140"/>
        <v>0</v>
      </c>
      <c r="BC352" s="5">
        <f t="shared" si="140"/>
        <v>0</v>
      </c>
      <c r="BD352" s="5">
        <f t="shared" si="140"/>
        <v>0</v>
      </c>
      <c r="BE352" s="5">
        <f t="shared" si="140"/>
        <v>8</v>
      </c>
      <c r="BF352" s="5">
        <f t="shared" si="140"/>
        <v>0</v>
      </c>
      <c r="BG352" s="5">
        <f t="shared" si="140"/>
        <v>0</v>
      </c>
      <c r="BH352" s="5">
        <f t="shared" si="140"/>
        <v>0</v>
      </c>
      <c r="BI352" s="5">
        <f t="shared" si="140"/>
        <v>0</v>
      </c>
      <c r="BJ352" s="5">
        <f t="shared" si="140"/>
        <v>0</v>
      </c>
      <c r="BK352" s="5">
        <f t="shared" si="140"/>
        <v>9</v>
      </c>
      <c r="BL352" s="5">
        <f t="shared" si="140"/>
        <v>0</v>
      </c>
      <c r="BM352" s="5">
        <f t="shared" si="140"/>
        <v>0</v>
      </c>
      <c r="BN352" s="5">
        <f t="shared" si="140"/>
        <v>0</v>
      </c>
      <c r="BO352" s="5">
        <f t="shared" si="140"/>
        <v>0</v>
      </c>
      <c r="BP352" s="5">
        <f t="shared" si="140"/>
        <v>0</v>
      </c>
      <c r="BQ352" s="5">
        <f t="shared" si="140"/>
        <v>10</v>
      </c>
    </row>
    <row r="353" spans="1:13" outlineLevel="1"/>
    <row r="354" spans="1:13" outlineLevel="1"/>
    <row r="355" spans="1:13" outlineLevel="1">
      <c r="B355" s="25" t="s">
        <v>262</v>
      </c>
    </row>
    <row r="356" spans="1:13" outlineLevel="2">
      <c r="A356" s="18"/>
      <c r="B356" s="18"/>
      <c r="C356" s="28"/>
      <c r="D356" s="27"/>
      <c r="E356" s="20" t="str">
        <f xml:space="preserve">  InpC!E$101</f>
        <v>Start date</v>
      </c>
      <c r="F356" s="20">
        <f xml:space="preserve">  InpC!F$101</f>
        <v>45047</v>
      </c>
      <c r="G356" s="20" t="str">
        <f xml:space="preserve">  InpC!G$101</f>
        <v>date</v>
      </c>
      <c r="M356" s="8"/>
    </row>
    <row r="357" spans="1:13" outlineLevel="2">
      <c r="E357" s="47" t="s">
        <v>262</v>
      </c>
      <c r="F357" s="2">
        <f xml:space="preserve">  $F356 - 1</f>
        <v>45046</v>
      </c>
      <c r="G357" s="47" t="s">
        <v>213</v>
      </c>
      <c r="M357" s="2"/>
    </row>
    <row r="358" spans="1:13" outlineLevel="1"/>
    <row r="361" spans="1:13">
      <c r="B361" s="25" t="s">
        <v>271</v>
      </c>
    </row>
  </sheetData>
  <conditionalFormatting sqref="F2:F3">
    <cfRule type="cellIs" dxfId="266" priority="1" stopIfTrue="1" operator="notEqual">
      <formula>0</formula>
    </cfRule>
    <cfRule type="cellIs" dxfId="265" priority="2" stopIfTrue="1" operator="equal">
      <formula>""</formula>
    </cfRule>
  </conditionalFormatting>
  <conditionalFormatting sqref="J3:BQ3">
    <cfRule type="cellIs" dxfId="264" priority="8" operator="equal">
      <formula>"PPA ext."</formula>
    </cfRule>
    <cfRule type="cellIs" dxfId="263" priority="9" operator="equal">
      <formula>"Delay"</formula>
    </cfRule>
    <cfRule type="cellIs" dxfId="262" priority="10" operator="equal">
      <formula>"Fin Close"</formula>
    </cfRule>
    <cfRule type="cellIs" dxfId="261" priority="11" stopIfTrue="1" operator="equal">
      <formula>"Construction"</formula>
    </cfRule>
    <cfRule type="cellIs" dxfId="260"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BQ9"/>
  <sheetViews>
    <sheetView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5" customWidth="1"/>
    <col min="3" max="3" width="1.44140625" style="62" customWidth="1"/>
    <col min="4" max="4" width="1.44140625" style="91" customWidth="1"/>
    <col min="5" max="5" width="23.33203125" style="47" bestFit="1" customWidth="1"/>
    <col min="6" max="6" width="20.5546875" style="47" bestFit="1" customWidth="1"/>
    <col min="7" max="7" width="13.21875" style="47" bestFit="1" customWidth="1"/>
    <col min="8" max="8" width="7.66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218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218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218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Unallocated</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9" spans="1:69">
      <c r="B9" s="25" t="s">
        <v>271</v>
      </c>
    </row>
  </sheetData>
  <conditionalFormatting sqref="F2:F3">
    <cfRule type="cellIs" dxfId="259" priority="1" stopIfTrue="1" operator="notEqual">
      <formula>0</formula>
    </cfRule>
    <cfRule type="cellIs" dxfId="258" priority="2" stopIfTrue="1" operator="equal">
      <formula>""</formula>
    </cfRule>
  </conditionalFormatting>
  <conditionalFormatting sqref="J3:BQ3">
    <cfRule type="cellIs" dxfId="257" priority="8" operator="equal">
      <formula>"PPA ext."</formula>
    </cfRule>
    <cfRule type="cellIs" dxfId="256" priority="9" operator="equal">
      <formula>"Delay"</formula>
    </cfRule>
    <cfRule type="cellIs" dxfId="255" priority="10" operator="equal">
      <formula>"Fin Close"</formula>
    </cfRule>
    <cfRule type="cellIs" dxfId="254" priority="11" stopIfTrue="1" operator="equal">
      <formula>"Construction"</formula>
    </cfRule>
    <cfRule type="cellIs" dxfId="253"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outlinePr summaryBelow="0" summaryRight="0"/>
  </sheetPr>
  <dimension ref="A1:BQ13"/>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23.33203125" style="47" bestFit="1" customWidth="1"/>
    <col min="6" max="6" width="20.5546875" style="47" bestFit="1" customWidth="1"/>
    <col min="7" max="7" width="13.21875" style="47" bestFit="1" customWidth="1"/>
    <col min="8" max="8" width="7.66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67" width="13.21875" style="47" bestFit="1" customWidth="1"/>
    <col min="68" max="69" width="14.4414062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Metrics</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59</v>
      </c>
    </row>
    <row r="9" spans="1:69" outlineLevel="1">
      <c r="A9" s="18"/>
      <c r="B9" s="18"/>
      <c r="C9" s="28"/>
      <c r="D9" s="27"/>
      <c r="E9" s="4" t="str">
        <f xml:space="preserve">  Financials!E$13</f>
        <v>Cash</v>
      </c>
      <c r="F9" s="4">
        <f xml:space="preserve">  Financials!F$13</f>
        <v>0</v>
      </c>
      <c r="G9" s="4" t="str">
        <f xml:space="preserve">  Financials!G$13</f>
        <v>GBP</v>
      </c>
      <c r="H9" s="4">
        <f xml:space="preserve">  Financials!H$13</f>
        <v>0</v>
      </c>
      <c r="I9" s="4">
        <f xml:space="preserve">  Financials!I$13</f>
        <v>0</v>
      </c>
      <c r="J9" s="4">
        <f ca="1" xml:space="preserve">  Financials!J$13</f>
        <v>-65340</v>
      </c>
      <c r="K9" s="4">
        <f ca="1" xml:space="preserve">  Financials!K$13</f>
        <v>71320</v>
      </c>
      <c r="L9" s="4">
        <f ca="1" xml:space="preserve">  Financials!L$13</f>
        <v>193176.66666666663</v>
      </c>
      <c r="M9" s="4">
        <f ca="1" xml:space="preserve">  Financials!M$13</f>
        <v>485520.54065655801</v>
      </c>
      <c r="N9" s="4">
        <f ca="1" xml:space="preserve">  Financials!N$13</f>
        <v>744475.49392885691</v>
      </c>
      <c r="O9" s="4">
        <f ca="1" xml:space="preserve">  Financials!O$13</f>
        <v>1332026.2822021695</v>
      </c>
      <c r="P9" s="4">
        <f ca="1" xml:space="preserve">  Financials!P$13</f>
        <v>1614348.9419903029</v>
      </c>
      <c r="Q9" s="4">
        <f ca="1" xml:space="preserve">  Financials!Q$13</f>
        <v>1872187.0585899514</v>
      </c>
      <c r="R9" s="4">
        <f ca="1" xml:space="preserve">  Financials!R$13</f>
        <v>1906847.9353443733</v>
      </c>
      <c r="S9" s="4">
        <f ca="1" xml:space="preserve">  Financials!S$13</f>
        <v>2069733.9779660082</v>
      </c>
      <c r="T9" s="4">
        <f ca="1" xml:space="preserve">  Financials!T$13</f>
        <v>1943782.0255325965</v>
      </c>
      <c r="U9" s="4">
        <f ca="1" xml:space="preserve">  Financials!U$13</f>
        <v>1957540.9211432522</v>
      </c>
      <c r="V9" s="4">
        <f ca="1" xml:space="preserve">  Financials!V$13</f>
        <v>3371414.3072090307</v>
      </c>
      <c r="W9" s="4">
        <f ca="1" xml:space="preserve">  Financials!W$13</f>
        <v>3341287.6750310166</v>
      </c>
      <c r="X9" s="4">
        <f ca="1" xml:space="preserve">  Financials!X$13</f>
        <v>4242935.1976549812</v>
      </c>
      <c r="Y9" s="4">
        <f ca="1" xml:space="preserve">  Financials!Y$13</f>
        <v>5289249.8100747652</v>
      </c>
      <c r="Z9" s="4">
        <f ca="1" xml:space="preserve">  Financials!Z$13</f>
        <v>5878606.5808998188</v>
      </c>
      <c r="AA9" s="4">
        <f ca="1" xml:space="preserve">  Financials!AA$13</f>
        <v>7090626.989580051</v>
      </c>
      <c r="AB9" s="4">
        <f ca="1" xml:space="preserve">  Financials!AB$13</f>
        <v>7379084.5286071366</v>
      </c>
      <c r="AC9" s="4">
        <f ca="1" xml:space="preserve">  Financials!AC$13</f>
        <v>7636516.3688325454</v>
      </c>
      <c r="AD9" s="4">
        <f ca="1" xml:space="preserve">  Financials!AD$13</f>
        <v>8109084.5977086704</v>
      </c>
      <c r="AE9" s="4">
        <f ca="1" xml:space="preserve">  Financials!AE$13</f>
        <v>8413056.4745804574</v>
      </c>
      <c r="AF9" s="4">
        <f ca="1" xml:space="preserve">  Financials!AF$13</f>
        <v>8755744.0039493926</v>
      </c>
      <c r="AG9" s="4">
        <f ca="1" xml:space="preserve">  Financials!AG$13</f>
        <v>8329011.129965825</v>
      </c>
      <c r="AH9" s="4">
        <f ca="1" xml:space="preserve">  Financials!AH$13</f>
        <v>10278157.193556726</v>
      </c>
      <c r="AI9" s="4">
        <f ca="1" xml:space="preserve">  Financials!AI$13</f>
        <v>10622427.227291511</v>
      </c>
      <c r="AJ9" s="4">
        <f ca="1" xml:space="preserve">  Financials!AJ$13</f>
        <v>10927461.114585085</v>
      </c>
      <c r="AK9" s="4">
        <f ca="1" xml:space="preserve">  Financials!AK$13</f>
        <v>10539192.102519272</v>
      </c>
      <c r="AL9" s="4">
        <f ca="1" xml:space="preserve">  Financials!AL$13</f>
        <v>11613712.802068811</v>
      </c>
      <c r="AM9" s="4">
        <f ca="1" xml:space="preserve">  Financials!AM$13</f>
        <v>12151204.616155239</v>
      </c>
      <c r="AN9" s="4">
        <f ca="1" xml:space="preserve">  Financials!AN$13</f>
        <v>12885600.038111474</v>
      </c>
      <c r="AO9" s="4">
        <f ca="1" xml:space="preserve">  Financials!AO$13</f>
        <v>13096984.831451703</v>
      </c>
      <c r="AP9" s="4">
        <f ca="1" xml:space="preserve">  Financials!AP$13</f>
        <v>13482662.303804016</v>
      </c>
      <c r="AQ9" s="4">
        <f ca="1" xml:space="preserve">  Financials!AQ$13</f>
        <v>14036695.259712268</v>
      </c>
      <c r="AR9" s="4">
        <f ca="1" xml:space="preserve">  Financials!AR$13</f>
        <v>15492636.135125874</v>
      </c>
      <c r="AS9" s="4">
        <f ca="1" xml:space="preserve">  Financials!AS$13</f>
        <v>15289313.001587993</v>
      </c>
      <c r="AT9" s="4">
        <f ca="1" xml:space="preserve">  Financials!AT$13</f>
        <v>17318995.400375046</v>
      </c>
      <c r="AU9" s="4">
        <f ca="1" xml:space="preserve">  Financials!AU$13</f>
        <v>19378657.180336289</v>
      </c>
      <c r="AV9" s="4">
        <f ca="1" xml:space="preserve">  Financials!AV$13</f>
        <v>20035854.700380128</v>
      </c>
      <c r="AW9" s="4">
        <f ca="1" xml:space="preserve">  Financials!AW$13</f>
        <v>20534671.253194194</v>
      </c>
      <c r="AX9" s="4">
        <f ca="1" xml:space="preserve">  Financials!AX$13</f>
        <v>24138627.817100395</v>
      </c>
      <c r="AY9" s="4">
        <f ca="1" xml:space="preserve">  Financials!AY$13</f>
        <v>24927166.384974305</v>
      </c>
      <c r="AZ9" s="4">
        <f ca="1" xml:space="preserve">  Financials!AZ$13</f>
        <v>29039229.424874354</v>
      </c>
      <c r="BA9" s="4">
        <f ca="1" xml:space="preserve">  Financials!BA$13</f>
        <v>32348710.391419355</v>
      </c>
      <c r="BB9" s="4">
        <f ca="1" xml:space="preserve">  Financials!BB$13</f>
        <v>34263452.75993482</v>
      </c>
      <c r="BC9" s="4">
        <f ca="1" xml:space="preserve">  Financials!BC$13</f>
        <v>39027112.172513455</v>
      </c>
      <c r="BD9" s="4">
        <f ca="1" xml:space="preserve">  Financials!BD$13</f>
        <v>43603968.545262851</v>
      </c>
      <c r="BE9" s="4">
        <f ca="1" xml:space="preserve">  Financials!BE$13</f>
        <v>45603976.907935813</v>
      </c>
      <c r="BF9" s="4">
        <f ca="1" xml:space="preserve">  Financials!BF$13</f>
        <v>50903420.819390401</v>
      </c>
      <c r="BG9" s="4">
        <f ca="1" xml:space="preserve">  Financials!BG$13</f>
        <v>56819624.399427071</v>
      </c>
      <c r="BH9" s="4">
        <f ca="1" xml:space="preserve">  Financials!BH$13</f>
        <v>59497763.603100367</v>
      </c>
      <c r="BI9" s="4">
        <f ca="1" xml:space="preserve">  Financials!BI$13</f>
        <v>58667779.217042223</v>
      </c>
      <c r="BJ9" s="4">
        <f ca="1" xml:space="preserve">  Financials!BJ$13</f>
        <v>65896571.923300467</v>
      </c>
      <c r="BK9" s="4">
        <f ca="1" xml:space="preserve">  Financials!BK$13</f>
        <v>68975317.157275334</v>
      </c>
      <c r="BL9" s="4">
        <f ca="1" xml:space="preserve">  Financials!BL$13</f>
        <v>77553340.110263273</v>
      </c>
      <c r="BM9" s="4">
        <f ca="1" xml:space="preserve">  Financials!BM$13</f>
        <v>85052108.092245489</v>
      </c>
      <c r="BN9" s="4">
        <f ca="1" xml:space="preserve">  Financials!BN$13</f>
        <v>89496561.020795286</v>
      </c>
      <c r="BO9" s="4">
        <f ca="1" xml:space="preserve">  Financials!BO$13</f>
        <v>99184293.256211728</v>
      </c>
      <c r="BP9" s="4">
        <f ca="1" xml:space="preserve">  Financials!BP$13</f>
        <v>108538579.20224711</v>
      </c>
      <c r="BQ9" s="4">
        <f ca="1" xml:space="preserve">  Financials!BQ$13</f>
        <v>114153158.88072786</v>
      </c>
    </row>
    <row r="10" spans="1:69" outlineLevel="1">
      <c r="A10" s="34"/>
      <c r="B10" s="34"/>
      <c r="C10" s="64"/>
      <c r="D10" s="65"/>
      <c r="E10" s="21" t="s">
        <v>59</v>
      </c>
      <c r="F10" s="3">
        <f ca="1" xml:space="preserve">  MIN( $J9:$BQ9 )</f>
        <v>-65340</v>
      </c>
      <c r="G10" s="21" t="s">
        <v>258</v>
      </c>
      <c r="M10" s="2"/>
    </row>
    <row r="13" spans="1:69">
      <c r="B13" s="25" t="s">
        <v>271</v>
      </c>
    </row>
  </sheetData>
  <conditionalFormatting sqref="F2:F3">
    <cfRule type="cellIs" dxfId="252" priority="1" stopIfTrue="1" operator="notEqual">
      <formula>0</formula>
    </cfRule>
    <cfRule type="cellIs" dxfId="251" priority="2" stopIfTrue="1" operator="equal">
      <formula>""</formula>
    </cfRule>
  </conditionalFormatting>
  <conditionalFormatting sqref="J3:BQ3">
    <cfRule type="cellIs" dxfId="250" priority="8" operator="equal">
      <formula>"PPA ext."</formula>
    </cfRule>
    <cfRule type="cellIs" dxfId="249" priority="9" operator="equal">
      <formula>"Delay"</formula>
    </cfRule>
    <cfRule type="cellIs" dxfId="248" priority="10" operator="equal">
      <formula>"Fin Close"</formula>
    </cfRule>
    <cfRule type="cellIs" dxfId="247" priority="11" stopIfTrue="1" operator="equal">
      <formula>"Construction"</formula>
    </cfRule>
    <cfRule type="cellIs" dxfId="246"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outlinePr summaryBelow="0" summaryRight="0"/>
  </sheetPr>
  <dimension ref="A1:BQ41"/>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31.664062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59" width="13.21875" style="47" bestFit="1" customWidth="1"/>
    <col min="60" max="69" width="14.4414062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Financials</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320</v>
      </c>
    </row>
    <row r="9" spans="1:69" s="82" customFormat="1">
      <c r="A9" s="59"/>
      <c r="B9" s="59"/>
      <c r="C9" s="87"/>
      <c r="D9" s="84"/>
      <c r="E9" s="40" t="str">
        <f xml:space="preserve">  InpC!E$48</f>
        <v>Opening Cash</v>
      </c>
      <c r="F9" s="40">
        <f xml:space="preserve">  InpC!F$48</f>
        <v>0</v>
      </c>
      <c r="G9" s="40" t="str">
        <f xml:space="preserve">  InpC!G$48</f>
        <v>GBP</v>
      </c>
      <c r="M9" s="80"/>
    </row>
    <row r="10" spans="1:69">
      <c r="A10" s="18"/>
      <c r="B10" s="18"/>
      <c r="C10" s="28"/>
      <c r="D10" s="27"/>
      <c r="E10" s="9" t="str">
        <f xml:space="preserve">  Time!E$28</f>
        <v>Period number</v>
      </c>
      <c r="F10" s="9">
        <f xml:space="preserve">  Time!F$28</f>
        <v>0</v>
      </c>
      <c r="G10" s="9" t="str">
        <f xml:space="preserve">  Time!G$28</f>
        <v>Counter</v>
      </c>
      <c r="H10" s="9">
        <f xml:space="preserve">  Time!H$28</f>
        <v>0</v>
      </c>
      <c r="I10" s="9">
        <f xml:space="preserve">  Time!I$28</f>
        <v>0</v>
      </c>
      <c r="J10" s="9">
        <f xml:space="preserve">  Time!J$28</f>
        <v>1</v>
      </c>
      <c r="K10" s="9">
        <f xml:space="preserve">  Time!K$28</f>
        <v>2</v>
      </c>
      <c r="L10" s="9">
        <f xml:space="preserve">  Time!L$28</f>
        <v>3</v>
      </c>
      <c r="M10" s="9">
        <f xml:space="preserve">  Time!M$28</f>
        <v>4</v>
      </c>
      <c r="N10" s="9">
        <f xml:space="preserve">  Time!N$28</f>
        <v>5</v>
      </c>
      <c r="O10" s="9">
        <f xml:space="preserve">  Time!O$28</f>
        <v>6</v>
      </c>
      <c r="P10" s="9">
        <f xml:space="preserve">  Time!P$28</f>
        <v>7</v>
      </c>
      <c r="Q10" s="9">
        <f xml:space="preserve">  Time!Q$28</f>
        <v>8</v>
      </c>
      <c r="R10" s="9">
        <f xml:space="preserve">  Time!R$28</f>
        <v>9</v>
      </c>
      <c r="S10" s="9">
        <f xml:space="preserve">  Time!S$28</f>
        <v>10</v>
      </c>
      <c r="T10" s="9">
        <f xml:space="preserve">  Time!T$28</f>
        <v>11</v>
      </c>
      <c r="U10" s="9">
        <f xml:space="preserve">  Time!U$28</f>
        <v>12</v>
      </c>
      <c r="V10" s="9">
        <f xml:space="preserve">  Time!V$28</f>
        <v>13</v>
      </c>
      <c r="W10" s="9">
        <f xml:space="preserve">  Time!W$28</f>
        <v>14</v>
      </c>
      <c r="X10" s="9">
        <f xml:space="preserve">  Time!X$28</f>
        <v>15</v>
      </c>
      <c r="Y10" s="9">
        <f xml:space="preserve">  Time!Y$28</f>
        <v>16</v>
      </c>
      <c r="Z10" s="9">
        <f xml:space="preserve">  Time!Z$28</f>
        <v>17</v>
      </c>
      <c r="AA10" s="9">
        <f xml:space="preserve">  Time!AA$28</f>
        <v>18</v>
      </c>
      <c r="AB10" s="9">
        <f xml:space="preserve">  Time!AB$28</f>
        <v>19</v>
      </c>
      <c r="AC10" s="9">
        <f xml:space="preserve">  Time!AC$28</f>
        <v>20</v>
      </c>
      <c r="AD10" s="9">
        <f xml:space="preserve">  Time!AD$28</f>
        <v>21</v>
      </c>
      <c r="AE10" s="9">
        <f xml:space="preserve">  Time!AE$28</f>
        <v>22</v>
      </c>
      <c r="AF10" s="9">
        <f xml:space="preserve">  Time!AF$28</f>
        <v>23</v>
      </c>
      <c r="AG10" s="9">
        <f xml:space="preserve">  Time!AG$28</f>
        <v>24</v>
      </c>
      <c r="AH10" s="9">
        <f xml:space="preserve">  Time!AH$28</f>
        <v>25</v>
      </c>
      <c r="AI10" s="9">
        <f xml:space="preserve">  Time!AI$28</f>
        <v>26</v>
      </c>
      <c r="AJ10" s="9">
        <f xml:space="preserve">  Time!AJ$28</f>
        <v>27</v>
      </c>
      <c r="AK10" s="9">
        <f xml:space="preserve">  Time!AK$28</f>
        <v>28</v>
      </c>
      <c r="AL10" s="9">
        <f xml:space="preserve">  Time!AL$28</f>
        <v>29</v>
      </c>
      <c r="AM10" s="9">
        <f xml:space="preserve">  Time!AM$28</f>
        <v>30</v>
      </c>
      <c r="AN10" s="9">
        <f xml:space="preserve">  Time!AN$28</f>
        <v>31</v>
      </c>
      <c r="AO10" s="9">
        <f xml:space="preserve">  Time!AO$28</f>
        <v>32</v>
      </c>
      <c r="AP10" s="9">
        <f xml:space="preserve">  Time!AP$28</f>
        <v>33</v>
      </c>
      <c r="AQ10" s="9">
        <f xml:space="preserve">  Time!AQ$28</f>
        <v>34</v>
      </c>
      <c r="AR10" s="9">
        <f xml:space="preserve">  Time!AR$28</f>
        <v>35</v>
      </c>
      <c r="AS10" s="9">
        <f xml:space="preserve">  Time!AS$28</f>
        <v>36</v>
      </c>
      <c r="AT10" s="9">
        <f xml:space="preserve">  Time!AT$28</f>
        <v>37</v>
      </c>
      <c r="AU10" s="9">
        <f xml:space="preserve">  Time!AU$28</f>
        <v>38</v>
      </c>
      <c r="AV10" s="9">
        <f xml:space="preserve">  Time!AV$28</f>
        <v>39</v>
      </c>
      <c r="AW10" s="9">
        <f xml:space="preserve">  Time!AW$28</f>
        <v>40</v>
      </c>
      <c r="AX10" s="9">
        <f xml:space="preserve">  Time!AX$28</f>
        <v>41</v>
      </c>
      <c r="AY10" s="9">
        <f xml:space="preserve">  Time!AY$28</f>
        <v>42</v>
      </c>
      <c r="AZ10" s="9">
        <f xml:space="preserve">  Time!AZ$28</f>
        <v>43</v>
      </c>
      <c r="BA10" s="9">
        <f xml:space="preserve">  Time!BA$28</f>
        <v>44</v>
      </c>
      <c r="BB10" s="9">
        <f xml:space="preserve">  Time!BB$28</f>
        <v>45</v>
      </c>
      <c r="BC10" s="9">
        <f xml:space="preserve">  Time!BC$28</f>
        <v>46</v>
      </c>
      <c r="BD10" s="9">
        <f xml:space="preserve">  Time!BD$28</f>
        <v>47</v>
      </c>
      <c r="BE10" s="9">
        <f xml:space="preserve">  Time!BE$28</f>
        <v>48</v>
      </c>
      <c r="BF10" s="9">
        <f xml:space="preserve">  Time!BF$28</f>
        <v>49</v>
      </c>
      <c r="BG10" s="9">
        <f xml:space="preserve">  Time!BG$28</f>
        <v>50</v>
      </c>
      <c r="BH10" s="9">
        <f xml:space="preserve">  Time!BH$28</f>
        <v>51</v>
      </c>
      <c r="BI10" s="9">
        <f xml:space="preserve">  Time!BI$28</f>
        <v>52</v>
      </c>
      <c r="BJ10" s="9">
        <f xml:space="preserve">  Time!BJ$28</f>
        <v>53</v>
      </c>
      <c r="BK10" s="9">
        <f xml:space="preserve">  Time!BK$28</f>
        <v>54</v>
      </c>
      <c r="BL10" s="9">
        <f xml:space="preserve">  Time!BL$28</f>
        <v>55</v>
      </c>
      <c r="BM10" s="9">
        <f xml:space="preserve">  Time!BM$28</f>
        <v>56</v>
      </c>
      <c r="BN10" s="9">
        <f xml:space="preserve">  Time!BN$28</f>
        <v>57</v>
      </c>
      <c r="BO10" s="9">
        <f xml:space="preserve">  Time!BO$28</f>
        <v>58</v>
      </c>
      <c r="BP10" s="9">
        <f xml:space="preserve">  Time!BP$28</f>
        <v>59</v>
      </c>
      <c r="BQ10" s="9">
        <f xml:space="preserve">  Time!BQ$28</f>
        <v>60</v>
      </c>
    </row>
    <row r="11" spans="1:69">
      <c r="E11" s="47" t="s">
        <v>307</v>
      </c>
      <c r="G11" s="47" t="s">
        <v>258</v>
      </c>
      <c r="J11" s="2">
        <f t="shared" ref="J11:BQ11" si="0" xml:space="preserve">  I13</f>
        <v>0</v>
      </c>
      <c r="K11" s="2">
        <f t="shared" ca="1" si="0"/>
        <v>-65340</v>
      </c>
      <c r="L11" s="2">
        <f t="shared" ca="1" si="0"/>
        <v>71320</v>
      </c>
      <c r="M11" s="2">
        <f t="shared" ca="1" si="0"/>
        <v>193176.66666666663</v>
      </c>
      <c r="N11" s="2">
        <f t="shared" ca="1" si="0"/>
        <v>485520.54065655801</v>
      </c>
      <c r="O11" s="2">
        <f t="shared" ca="1" si="0"/>
        <v>744475.49392885691</v>
      </c>
      <c r="P11" s="2">
        <f t="shared" ca="1" si="0"/>
        <v>1332026.2822021695</v>
      </c>
      <c r="Q11" s="2">
        <f t="shared" ca="1" si="0"/>
        <v>1614348.9419903029</v>
      </c>
      <c r="R11" s="2">
        <f t="shared" ca="1" si="0"/>
        <v>1872187.0585899514</v>
      </c>
      <c r="S11" s="2">
        <f t="shared" ca="1" si="0"/>
        <v>1906847.9353443733</v>
      </c>
      <c r="T11" s="2">
        <f t="shared" ca="1" si="0"/>
        <v>2069733.9779660082</v>
      </c>
      <c r="U11" s="2">
        <f t="shared" ca="1" si="0"/>
        <v>1943782.0255325965</v>
      </c>
      <c r="V11" s="2">
        <f t="shared" ca="1" si="0"/>
        <v>1957540.9211432522</v>
      </c>
      <c r="W11" s="2">
        <f t="shared" ca="1" si="0"/>
        <v>3371414.3072090307</v>
      </c>
      <c r="X11" s="2">
        <f t="shared" ca="1" si="0"/>
        <v>3341287.6750310166</v>
      </c>
      <c r="Y11" s="2">
        <f t="shared" ca="1" si="0"/>
        <v>4242935.1976549812</v>
      </c>
      <c r="Z11" s="2">
        <f t="shared" ca="1" si="0"/>
        <v>5289249.8100747652</v>
      </c>
      <c r="AA11" s="2">
        <f t="shared" ca="1" si="0"/>
        <v>5878606.5808998188</v>
      </c>
      <c r="AB11" s="2">
        <f t="shared" ca="1" si="0"/>
        <v>7090626.989580051</v>
      </c>
      <c r="AC11" s="2">
        <f t="shared" ca="1" si="0"/>
        <v>7379084.5286071366</v>
      </c>
      <c r="AD11" s="2">
        <f t="shared" ca="1" si="0"/>
        <v>7636516.3688325454</v>
      </c>
      <c r="AE11" s="2">
        <f t="shared" ca="1" si="0"/>
        <v>8109084.5977086704</v>
      </c>
      <c r="AF11" s="2">
        <f t="shared" ca="1" si="0"/>
        <v>8413056.4745804574</v>
      </c>
      <c r="AG11" s="2">
        <f t="shared" ca="1" si="0"/>
        <v>8755744.0039493926</v>
      </c>
      <c r="AH11" s="2">
        <f t="shared" ca="1" si="0"/>
        <v>8329011.129965825</v>
      </c>
      <c r="AI11" s="2">
        <f t="shared" ca="1" si="0"/>
        <v>10278157.193556726</v>
      </c>
      <c r="AJ11" s="2">
        <f t="shared" ca="1" si="0"/>
        <v>10622427.227291511</v>
      </c>
      <c r="AK11" s="2">
        <f t="shared" ca="1" si="0"/>
        <v>10927461.114585085</v>
      </c>
      <c r="AL11" s="2">
        <f t="shared" ca="1" si="0"/>
        <v>10539192.102519272</v>
      </c>
      <c r="AM11" s="2">
        <f t="shared" ca="1" si="0"/>
        <v>11613712.802068811</v>
      </c>
      <c r="AN11" s="2">
        <f t="shared" ca="1" si="0"/>
        <v>12151204.616155239</v>
      </c>
      <c r="AO11" s="2">
        <f t="shared" ca="1" si="0"/>
        <v>12885600.038111474</v>
      </c>
      <c r="AP11" s="2">
        <f t="shared" ca="1" si="0"/>
        <v>13096984.831451703</v>
      </c>
      <c r="AQ11" s="2">
        <f t="shared" ca="1" si="0"/>
        <v>13482662.303804016</v>
      </c>
      <c r="AR11" s="2">
        <f t="shared" ca="1" si="0"/>
        <v>14036695.259712268</v>
      </c>
      <c r="AS11" s="2">
        <f t="shared" ca="1" si="0"/>
        <v>15492636.135125874</v>
      </c>
      <c r="AT11" s="2">
        <f t="shared" ca="1" si="0"/>
        <v>15289313.001587993</v>
      </c>
      <c r="AU11" s="2">
        <f t="shared" ca="1" si="0"/>
        <v>17318995.400375046</v>
      </c>
      <c r="AV11" s="2">
        <f t="shared" ca="1" si="0"/>
        <v>19378657.180336289</v>
      </c>
      <c r="AW11" s="2">
        <f t="shared" ca="1" si="0"/>
        <v>20035854.700380128</v>
      </c>
      <c r="AX11" s="2">
        <f t="shared" ca="1" si="0"/>
        <v>20534671.253194194</v>
      </c>
      <c r="AY11" s="2">
        <f t="shared" ca="1" si="0"/>
        <v>24138627.817100395</v>
      </c>
      <c r="AZ11" s="2">
        <f t="shared" ca="1" si="0"/>
        <v>24927166.384974305</v>
      </c>
      <c r="BA11" s="2">
        <f t="shared" ca="1" si="0"/>
        <v>29039229.424874354</v>
      </c>
      <c r="BB11" s="2">
        <f t="shared" ca="1" si="0"/>
        <v>32348710.391419355</v>
      </c>
      <c r="BC11" s="2">
        <f t="shared" ca="1" si="0"/>
        <v>34263452.75993482</v>
      </c>
      <c r="BD11" s="2">
        <f t="shared" ca="1" si="0"/>
        <v>39027112.172513455</v>
      </c>
      <c r="BE11" s="2">
        <f t="shared" ca="1" si="0"/>
        <v>43603968.545262851</v>
      </c>
      <c r="BF11" s="2">
        <f t="shared" ca="1" si="0"/>
        <v>45603976.907935813</v>
      </c>
      <c r="BG11" s="2">
        <f t="shared" ca="1" si="0"/>
        <v>50903420.819390401</v>
      </c>
      <c r="BH11" s="2">
        <f t="shared" ca="1" si="0"/>
        <v>56819624.399427071</v>
      </c>
      <c r="BI11" s="2">
        <f t="shared" ca="1" si="0"/>
        <v>59497763.603100367</v>
      </c>
      <c r="BJ11" s="2">
        <f t="shared" ca="1" si="0"/>
        <v>58667779.217042223</v>
      </c>
      <c r="BK11" s="2">
        <f t="shared" ca="1" si="0"/>
        <v>65896571.923300467</v>
      </c>
      <c r="BL11" s="2">
        <f t="shared" ca="1" si="0"/>
        <v>68975317.157275334</v>
      </c>
      <c r="BM11" s="2">
        <f t="shared" ca="1" si="0"/>
        <v>77553340.110263273</v>
      </c>
      <c r="BN11" s="2">
        <f t="shared" ca="1" si="0"/>
        <v>85052108.092245489</v>
      </c>
      <c r="BO11" s="2">
        <f t="shared" ca="1" si="0"/>
        <v>89496561.020795286</v>
      </c>
      <c r="BP11" s="2">
        <f t="shared" ca="1" si="0"/>
        <v>99184293.256211728</v>
      </c>
      <c r="BQ11" s="2">
        <f t="shared" ca="1" si="0"/>
        <v>108538579.20224711</v>
      </c>
    </row>
    <row r="12" spans="1:69">
      <c r="A12" s="18"/>
      <c r="B12" s="18"/>
      <c r="C12" s="28"/>
      <c r="D12" s="27" t="s">
        <v>219</v>
      </c>
      <c r="E12" s="4" t="str">
        <f xml:space="preserve">  Cashflow!E$29</f>
        <v>Net Cashflow</v>
      </c>
      <c r="F12" s="4">
        <f xml:space="preserve">  Cashflow!F$29</f>
        <v>0</v>
      </c>
      <c r="G12" s="4" t="str">
        <f xml:space="preserve">  Cashflow!G$29</f>
        <v>GBP</v>
      </c>
      <c r="H12" s="4">
        <f ca="1" xml:space="preserve">  Cashflow!H$29</f>
        <v>114153158.88072786</v>
      </c>
      <c r="I12" s="4">
        <f xml:space="preserve">  Cashflow!I$29</f>
        <v>0</v>
      </c>
      <c r="J12" s="4">
        <f ca="1" xml:space="preserve">  Cashflow!J$29</f>
        <v>-65340</v>
      </c>
      <c r="K12" s="4">
        <f ca="1" xml:space="preserve">  Cashflow!K$29</f>
        <v>136660</v>
      </c>
      <c r="L12" s="4">
        <f ca="1" xml:space="preserve">  Cashflow!L$29</f>
        <v>121856.66666666663</v>
      </c>
      <c r="M12" s="4">
        <f ca="1" xml:space="preserve">  Cashflow!M$29</f>
        <v>292343.87398989138</v>
      </c>
      <c r="N12" s="4">
        <f ca="1" xml:space="preserve">  Cashflow!N$29</f>
        <v>258954.95327229885</v>
      </c>
      <c r="O12" s="4">
        <f ca="1" xml:space="preserve">  Cashflow!O$29</f>
        <v>587550.78827331262</v>
      </c>
      <c r="P12" s="4">
        <f ca="1" xml:space="preserve">  Cashflow!P$29</f>
        <v>282322.65978813334</v>
      </c>
      <c r="Q12" s="4">
        <f ca="1" xml:space="preserve">  Cashflow!Q$29</f>
        <v>257838.11659964841</v>
      </c>
      <c r="R12" s="4">
        <f ca="1" xml:space="preserve">  Cashflow!R$29</f>
        <v>34660.876754421857</v>
      </c>
      <c r="S12" s="4">
        <f ca="1" xml:space="preserve">  Cashflow!S$29</f>
        <v>162886.04262163484</v>
      </c>
      <c r="T12" s="4">
        <f ca="1" xml:space="preserve">  Cashflow!T$29</f>
        <v>-125951.95243341167</v>
      </c>
      <c r="U12" s="4">
        <f ca="1" xml:space="preserve">  Cashflow!U$29</f>
        <v>13758.895610655658</v>
      </c>
      <c r="V12" s="4">
        <f ca="1" xml:space="preserve">  Cashflow!V$29</f>
        <v>1413873.3860657788</v>
      </c>
      <c r="W12" s="4">
        <f ca="1" xml:space="preserve">  Cashflow!W$29</f>
        <v>-30126.632178014144</v>
      </c>
      <c r="X12" s="4">
        <f ca="1" xml:space="preserve">  Cashflow!X$29</f>
        <v>901647.52262396493</v>
      </c>
      <c r="Y12" s="4">
        <f ca="1" xml:space="preserve">  Cashflow!Y$29</f>
        <v>1046314.6124197841</v>
      </c>
      <c r="Z12" s="4">
        <f ca="1" xml:space="preserve">  Cashflow!Z$29</f>
        <v>589356.77082505357</v>
      </c>
      <c r="AA12" s="4">
        <f ca="1" xml:space="preserve">  Cashflow!AA$29</f>
        <v>1212020.4086802325</v>
      </c>
      <c r="AB12" s="4">
        <f ca="1" xml:space="preserve">  Cashflow!AB$29</f>
        <v>288457.53902708529</v>
      </c>
      <c r="AC12" s="4">
        <f ca="1" xml:space="preserve">  Cashflow!AC$29</f>
        <v>257431.84022540922</v>
      </c>
      <c r="AD12" s="4">
        <f ca="1" xml:space="preserve">  Cashflow!AD$29</f>
        <v>472568.22887612501</v>
      </c>
      <c r="AE12" s="4">
        <f ca="1" xml:space="preserve">  Cashflow!AE$29</f>
        <v>303971.87687178724</v>
      </c>
      <c r="AF12" s="4">
        <f ca="1" xml:space="preserve">  Cashflow!AF$29</f>
        <v>342687.52936893562</v>
      </c>
      <c r="AG12" s="4">
        <f ca="1" xml:space="preserve">  Cashflow!AG$29</f>
        <v>-426732.87398356723</v>
      </c>
      <c r="AH12" s="4">
        <f ca="1" xml:space="preserve">  Cashflow!AH$29</f>
        <v>1949146.0635909005</v>
      </c>
      <c r="AI12" s="4">
        <f ca="1" xml:space="preserve">  Cashflow!AI$29</f>
        <v>344270.03373478586</v>
      </c>
      <c r="AJ12" s="4">
        <f ca="1" xml:space="preserve">  Cashflow!AJ$29</f>
        <v>305033.88729357335</v>
      </c>
      <c r="AK12" s="4">
        <f ca="1" xml:space="preserve">  Cashflow!AK$29</f>
        <v>-388269.01206581341</v>
      </c>
      <c r="AL12" s="4">
        <f ca="1" xml:space="preserve">  Cashflow!AL$29</f>
        <v>1074520.6995495399</v>
      </c>
      <c r="AM12" s="4">
        <f ca="1" xml:space="preserve">  Cashflow!AM$29</f>
        <v>537491.81408642721</v>
      </c>
      <c r="AN12" s="4">
        <f ca="1" xml:space="preserve">  Cashflow!AN$29</f>
        <v>734395.42195623601</v>
      </c>
      <c r="AO12" s="4">
        <f ca="1" xml:space="preserve">  Cashflow!AO$29</f>
        <v>211384.79334022786</v>
      </c>
      <c r="AP12" s="4">
        <f ca="1" xml:space="preserve">  Cashflow!AP$29</f>
        <v>385677.47235231352</v>
      </c>
      <c r="AQ12" s="4">
        <f ca="1" xml:space="preserve">  Cashflow!AQ$29</f>
        <v>554032.95590825169</v>
      </c>
      <c r="AR12" s="4">
        <f ca="1" xml:space="preserve">  Cashflow!AR$29</f>
        <v>1455940.8754136055</v>
      </c>
      <c r="AS12" s="4">
        <f ca="1" xml:space="preserve">  Cashflow!AS$29</f>
        <v>-203323.13353788183</v>
      </c>
      <c r="AT12" s="4">
        <f ca="1" xml:space="preserve">  Cashflow!AT$29</f>
        <v>2029682.3987870535</v>
      </c>
      <c r="AU12" s="4">
        <f ca="1" xml:space="preserve">  Cashflow!AU$29</f>
        <v>2059661.7799612428</v>
      </c>
      <c r="AV12" s="4">
        <f ca="1" xml:space="preserve">  Cashflow!AV$29</f>
        <v>657197.52004384005</v>
      </c>
      <c r="AW12" s="4">
        <f ca="1" xml:space="preserve">  Cashflow!AW$29</f>
        <v>498816.55281406769</v>
      </c>
      <c r="AX12" s="4">
        <f ca="1" xml:space="preserve">  Cashflow!AX$29</f>
        <v>3603956.5639062012</v>
      </c>
      <c r="AY12" s="4">
        <f ca="1" xml:space="preserve">  Cashflow!AY$29</f>
        <v>788538.56787391123</v>
      </c>
      <c r="AZ12" s="4">
        <f ca="1" xml:space="preserve">  Cashflow!AZ$29</f>
        <v>4112063.0399000496</v>
      </c>
      <c r="BA12" s="4">
        <f ca="1" xml:space="preserve">  Cashflow!BA$29</f>
        <v>3309480.9665450007</v>
      </c>
      <c r="BB12" s="4">
        <f ca="1" xml:space="preserve">  Cashflow!BB$29</f>
        <v>1914742.3685154635</v>
      </c>
      <c r="BC12" s="4">
        <f ca="1" xml:space="preserve">  Cashflow!BC$29</f>
        <v>4763659.4125786349</v>
      </c>
      <c r="BD12" s="4">
        <f ca="1" xml:space="preserve">  Cashflow!BD$29</f>
        <v>4576856.3727493985</v>
      </c>
      <c r="BE12" s="4">
        <f ca="1" xml:space="preserve">  Cashflow!BE$29</f>
        <v>2000008.3626729653</v>
      </c>
      <c r="BF12" s="4">
        <f ca="1" xml:space="preserve">  Cashflow!BF$29</f>
        <v>5299443.9114545891</v>
      </c>
      <c r="BG12" s="4">
        <f ca="1" xml:space="preserve">  Cashflow!BG$29</f>
        <v>5916203.5800366709</v>
      </c>
      <c r="BH12" s="4">
        <f ca="1" xml:space="preserve">  Cashflow!BH$29</f>
        <v>2678139.2036732929</v>
      </c>
      <c r="BI12" s="4">
        <f ca="1" xml:space="preserve">  Cashflow!BI$29</f>
        <v>-829984.38605814136</v>
      </c>
      <c r="BJ12" s="4">
        <f ca="1" xml:space="preserve">  Cashflow!BJ$29</f>
        <v>7228792.7062582448</v>
      </c>
      <c r="BK12" s="4">
        <f ca="1" xml:space="preserve">  Cashflow!BK$29</f>
        <v>3078745.2339748736</v>
      </c>
      <c r="BL12" s="4">
        <f ca="1" xml:space="preserve">  Cashflow!BL$29</f>
        <v>8578022.9529879373</v>
      </c>
      <c r="BM12" s="4">
        <f ca="1" xml:space="preserve">  Cashflow!BM$29</f>
        <v>7498767.9819822107</v>
      </c>
      <c r="BN12" s="4">
        <f ca="1" xml:space="preserve">  Cashflow!BN$29</f>
        <v>4444452.9285497973</v>
      </c>
      <c r="BO12" s="4">
        <f ca="1" xml:space="preserve">  Cashflow!BO$29</f>
        <v>9687732.2354164422</v>
      </c>
      <c r="BP12" s="4">
        <f ca="1" xml:space="preserve">  Cashflow!BP$29</f>
        <v>9354285.9460353851</v>
      </c>
      <c r="BQ12" s="4">
        <f ca="1" xml:space="preserve">  Cashflow!BQ$29</f>
        <v>5614579.6784807472</v>
      </c>
    </row>
    <row r="13" spans="1:69" s="81" customFormat="1">
      <c r="A13" s="63"/>
      <c r="B13" s="63"/>
      <c r="C13" s="88"/>
      <c r="D13" s="90"/>
      <c r="E13" s="33" t="s">
        <v>320</v>
      </c>
      <c r="F13" s="33"/>
      <c r="G13" s="33" t="s">
        <v>258</v>
      </c>
      <c r="H13" s="33"/>
      <c r="I13" s="11">
        <f t="shared" ref="I13:BQ13" si="1" xml:space="preserve">  IF( I10 = 0, $F9, I11 + I12 )</f>
        <v>0</v>
      </c>
      <c r="J13" s="11">
        <f t="shared" ca="1" si="1"/>
        <v>-65340</v>
      </c>
      <c r="K13" s="11">
        <f t="shared" ca="1" si="1"/>
        <v>71320</v>
      </c>
      <c r="L13" s="11">
        <f t="shared" ca="1" si="1"/>
        <v>193176.66666666663</v>
      </c>
      <c r="M13" s="11">
        <f t="shared" ca="1" si="1"/>
        <v>485520.54065655801</v>
      </c>
      <c r="N13" s="11">
        <f t="shared" ca="1" si="1"/>
        <v>744475.49392885691</v>
      </c>
      <c r="O13" s="11">
        <f t="shared" ca="1" si="1"/>
        <v>1332026.2822021695</v>
      </c>
      <c r="P13" s="11">
        <f t="shared" ca="1" si="1"/>
        <v>1614348.9419903029</v>
      </c>
      <c r="Q13" s="11">
        <f t="shared" ca="1" si="1"/>
        <v>1872187.0585899514</v>
      </c>
      <c r="R13" s="11">
        <f t="shared" ca="1" si="1"/>
        <v>1906847.9353443733</v>
      </c>
      <c r="S13" s="11">
        <f t="shared" ca="1" si="1"/>
        <v>2069733.9779660082</v>
      </c>
      <c r="T13" s="11">
        <f t="shared" ca="1" si="1"/>
        <v>1943782.0255325965</v>
      </c>
      <c r="U13" s="11">
        <f t="shared" ca="1" si="1"/>
        <v>1957540.9211432522</v>
      </c>
      <c r="V13" s="11">
        <f t="shared" ca="1" si="1"/>
        <v>3371414.3072090307</v>
      </c>
      <c r="W13" s="11">
        <f t="shared" ca="1" si="1"/>
        <v>3341287.6750310166</v>
      </c>
      <c r="X13" s="11">
        <f t="shared" ca="1" si="1"/>
        <v>4242935.1976549812</v>
      </c>
      <c r="Y13" s="11">
        <f t="shared" ca="1" si="1"/>
        <v>5289249.8100747652</v>
      </c>
      <c r="Z13" s="11">
        <f t="shared" ca="1" si="1"/>
        <v>5878606.5808998188</v>
      </c>
      <c r="AA13" s="11">
        <f t="shared" ca="1" si="1"/>
        <v>7090626.989580051</v>
      </c>
      <c r="AB13" s="11">
        <f t="shared" ca="1" si="1"/>
        <v>7379084.5286071366</v>
      </c>
      <c r="AC13" s="11">
        <f t="shared" ca="1" si="1"/>
        <v>7636516.3688325454</v>
      </c>
      <c r="AD13" s="11">
        <f t="shared" ca="1" si="1"/>
        <v>8109084.5977086704</v>
      </c>
      <c r="AE13" s="11">
        <f t="shared" ca="1" si="1"/>
        <v>8413056.4745804574</v>
      </c>
      <c r="AF13" s="11">
        <f t="shared" ca="1" si="1"/>
        <v>8755744.0039493926</v>
      </c>
      <c r="AG13" s="11">
        <f t="shared" ca="1" si="1"/>
        <v>8329011.129965825</v>
      </c>
      <c r="AH13" s="11">
        <f t="shared" ca="1" si="1"/>
        <v>10278157.193556726</v>
      </c>
      <c r="AI13" s="11">
        <f t="shared" ca="1" si="1"/>
        <v>10622427.227291511</v>
      </c>
      <c r="AJ13" s="11">
        <f t="shared" ca="1" si="1"/>
        <v>10927461.114585085</v>
      </c>
      <c r="AK13" s="11">
        <f t="shared" ca="1" si="1"/>
        <v>10539192.102519272</v>
      </c>
      <c r="AL13" s="11">
        <f t="shared" ca="1" si="1"/>
        <v>11613712.802068811</v>
      </c>
      <c r="AM13" s="11">
        <f t="shared" ca="1" si="1"/>
        <v>12151204.616155239</v>
      </c>
      <c r="AN13" s="11">
        <f t="shared" ca="1" si="1"/>
        <v>12885600.038111474</v>
      </c>
      <c r="AO13" s="11">
        <f t="shared" ca="1" si="1"/>
        <v>13096984.831451703</v>
      </c>
      <c r="AP13" s="11">
        <f t="shared" ca="1" si="1"/>
        <v>13482662.303804016</v>
      </c>
      <c r="AQ13" s="11">
        <f t="shared" ca="1" si="1"/>
        <v>14036695.259712268</v>
      </c>
      <c r="AR13" s="11">
        <f t="shared" ca="1" si="1"/>
        <v>15492636.135125874</v>
      </c>
      <c r="AS13" s="11">
        <f t="shared" ca="1" si="1"/>
        <v>15289313.001587993</v>
      </c>
      <c r="AT13" s="11">
        <f t="shared" ca="1" si="1"/>
        <v>17318995.400375046</v>
      </c>
      <c r="AU13" s="11">
        <f t="shared" ca="1" si="1"/>
        <v>19378657.180336289</v>
      </c>
      <c r="AV13" s="11">
        <f t="shared" ca="1" si="1"/>
        <v>20035854.700380128</v>
      </c>
      <c r="AW13" s="11">
        <f t="shared" ca="1" si="1"/>
        <v>20534671.253194194</v>
      </c>
      <c r="AX13" s="11">
        <f t="shared" ca="1" si="1"/>
        <v>24138627.817100395</v>
      </c>
      <c r="AY13" s="11">
        <f t="shared" ca="1" si="1"/>
        <v>24927166.384974305</v>
      </c>
      <c r="AZ13" s="11">
        <f t="shared" ca="1" si="1"/>
        <v>29039229.424874354</v>
      </c>
      <c r="BA13" s="11">
        <f t="shared" ca="1" si="1"/>
        <v>32348710.391419355</v>
      </c>
      <c r="BB13" s="11">
        <f t="shared" ca="1" si="1"/>
        <v>34263452.75993482</v>
      </c>
      <c r="BC13" s="11">
        <f t="shared" ca="1" si="1"/>
        <v>39027112.172513455</v>
      </c>
      <c r="BD13" s="11">
        <f t="shared" ca="1" si="1"/>
        <v>43603968.545262851</v>
      </c>
      <c r="BE13" s="11">
        <f t="shared" ca="1" si="1"/>
        <v>45603976.907935813</v>
      </c>
      <c r="BF13" s="11">
        <f t="shared" ca="1" si="1"/>
        <v>50903420.819390401</v>
      </c>
      <c r="BG13" s="11">
        <f t="shared" ca="1" si="1"/>
        <v>56819624.399427071</v>
      </c>
      <c r="BH13" s="11">
        <f t="shared" ca="1" si="1"/>
        <v>59497763.603100367</v>
      </c>
      <c r="BI13" s="11">
        <f t="shared" ca="1" si="1"/>
        <v>58667779.217042223</v>
      </c>
      <c r="BJ13" s="11">
        <f t="shared" ca="1" si="1"/>
        <v>65896571.923300467</v>
      </c>
      <c r="BK13" s="11">
        <f t="shared" ca="1" si="1"/>
        <v>68975317.157275334</v>
      </c>
      <c r="BL13" s="11">
        <f t="shared" ca="1" si="1"/>
        <v>77553340.110263273</v>
      </c>
      <c r="BM13" s="11">
        <f t="shared" ca="1" si="1"/>
        <v>85052108.092245489</v>
      </c>
      <c r="BN13" s="11">
        <f t="shared" ca="1" si="1"/>
        <v>89496561.020795286</v>
      </c>
      <c r="BO13" s="11">
        <f t="shared" ca="1" si="1"/>
        <v>99184293.256211728</v>
      </c>
      <c r="BP13" s="11">
        <f t="shared" ca="1" si="1"/>
        <v>108538579.20224711</v>
      </c>
      <c r="BQ13" s="11">
        <f t="shared" ca="1" si="1"/>
        <v>114153158.88072786</v>
      </c>
    </row>
    <row r="15" spans="1:69">
      <c r="B15" s="25" t="s">
        <v>321</v>
      </c>
    </row>
    <row r="16" spans="1:69" outlineLevel="1">
      <c r="A16" s="18"/>
      <c r="B16" s="18"/>
      <c r="C16" s="28"/>
      <c r="D16" s="27"/>
      <c r="E16" s="4" t="str">
        <f xml:space="preserve">  InpC!E$34</f>
        <v>Supplier price per unit</v>
      </c>
      <c r="F16" s="4">
        <f xml:space="preserve">  InpC!F$34</f>
        <v>35</v>
      </c>
      <c r="G16" s="4" t="str">
        <f xml:space="preserve">  InpC!G$34</f>
        <v>GBP</v>
      </c>
      <c r="M16" s="2"/>
    </row>
    <row r="17" spans="1:69" outlineLevel="1">
      <c r="A17" s="18"/>
      <c r="B17" s="18"/>
      <c r="C17" s="28"/>
      <c r="D17" s="27"/>
      <c r="E17" s="4" t="str">
        <f xml:space="preserve">  Inventory!E$33</f>
        <v>Units ordered</v>
      </c>
      <c r="F17" s="4">
        <f xml:space="preserve">  Inventory!F$33</f>
        <v>0</v>
      </c>
      <c r="G17" s="4" t="str">
        <f xml:space="preserve">  Inventory!G$33</f>
        <v>Units</v>
      </c>
      <c r="H17" s="4">
        <f ca="1" xml:space="preserve">  Inventory!H$33</f>
        <v>1640000</v>
      </c>
      <c r="I17" s="4">
        <f xml:space="preserve">  Inventory!I$33</f>
        <v>0</v>
      </c>
      <c r="J17" s="4">
        <f xml:space="preserve">  Inventory!J$33</f>
        <v>0</v>
      </c>
      <c r="K17" s="4">
        <f xml:space="preserve">  Inventory!K$33</f>
        <v>0</v>
      </c>
      <c r="L17" s="4">
        <f xml:space="preserve">  Inventory!L$33</f>
        <v>10000</v>
      </c>
      <c r="M17" s="4">
        <f xml:space="preserve">  Inventory!M$33</f>
        <v>10000</v>
      </c>
      <c r="N17" s="4">
        <f xml:space="preserve">  Inventory!N$33</f>
        <v>10000</v>
      </c>
      <c r="O17" s="4">
        <f xml:space="preserve">  Inventory!O$33</f>
        <v>0</v>
      </c>
      <c r="P17" s="4">
        <f xml:space="preserve">  Inventory!P$33</f>
        <v>10000</v>
      </c>
      <c r="Q17" s="4">
        <f xml:space="preserve">  Inventory!Q$33</f>
        <v>0</v>
      </c>
      <c r="R17" s="4">
        <f xml:space="preserve">  Inventory!R$33</f>
        <v>10000</v>
      </c>
      <c r="S17" s="4">
        <f xml:space="preserve">  Inventory!S$33</f>
        <v>0</v>
      </c>
      <c r="T17" s="4">
        <f xml:space="preserve">  Inventory!T$33</f>
        <v>0</v>
      </c>
      <c r="U17" s="4">
        <f xml:space="preserve">  Inventory!U$33</f>
        <v>0</v>
      </c>
      <c r="V17" s="4">
        <f ca="1" xml:space="preserve">  Inventory!V$33</f>
        <v>0</v>
      </c>
      <c r="W17" s="4">
        <f ca="1" xml:space="preserve">  Inventory!W$33</f>
        <v>0</v>
      </c>
      <c r="X17" s="4">
        <f ca="1" xml:space="preserve">  Inventory!X$33</f>
        <v>0</v>
      </c>
      <c r="Y17" s="4">
        <f ca="1" xml:space="preserve">  Inventory!Y$33</f>
        <v>5000</v>
      </c>
      <c r="Z17" s="4">
        <f ca="1" xml:space="preserve">  Inventory!Z$33</f>
        <v>5000</v>
      </c>
      <c r="AA17" s="4">
        <f ca="1" xml:space="preserve">  Inventory!AA$33</f>
        <v>5000</v>
      </c>
      <c r="AB17" s="4">
        <f ca="1" xml:space="preserve">  Inventory!AB$33</f>
        <v>10000</v>
      </c>
      <c r="AC17" s="4">
        <f ca="1" xml:space="preserve">  Inventory!AC$33</f>
        <v>10000</v>
      </c>
      <c r="AD17" s="4">
        <f ca="1" xml:space="preserve">  Inventory!AD$33</f>
        <v>5000</v>
      </c>
      <c r="AE17" s="4">
        <f ca="1" xml:space="preserve">  Inventory!AE$33</f>
        <v>10000</v>
      </c>
      <c r="AF17" s="4">
        <f ca="1" xml:space="preserve">  Inventory!AF$33</f>
        <v>10000</v>
      </c>
      <c r="AG17" s="4">
        <f ca="1" xml:space="preserve">  Inventory!AG$33</f>
        <v>10000</v>
      </c>
      <c r="AH17" s="4">
        <f ca="1" xml:space="preserve">  Inventory!AH$33</f>
        <v>10000</v>
      </c>
      <c r="AI17" s="4">
        <f ca="1" xml:space="preserve">  Inventory!AI$33</f>
        <v>15000</v>
      </c>
      <c r="AJ17" s="4">
        <f ca="1" xml:space="preserve">  Inventory!AJ$33</f>
        <v>10000</v>
      </c>
      <c r="AK17" s="4">
        <f ca="1" xml:space="preserve">  Inventory!AK$33</f>
        <v>15000</v>
      </c>
      <c r="AL17" s="4">
        <f ca="1" xml:space="preserve">  Inventory!AL$33</f>
        <v>15000</v>
      </c>
      <c r="AM17" s="4">
        <f ca="1" xml:space="preserve">  Inventory!AM$33</f>
        <v>15000</v>
      </c>
      <c r="AN17" s="4">
        <f ca="1" xml:space="preserve">  Inventory!AN$33</f>
        <v>20000</v>
      </c>
      <c r="AO17" s="4">
        <f ca="1" xml:space="preserve">  Inventory!AO$33</f>
        <v>20000</v>
      </c>
      <c r="AP17" s="4">
        <f ca="1" xml:space="preserve">  Inventory!AP$33</f>
        <v>20000</v>
      </c>
      <c r="AQ17" s="4">
        <f ca="1" xml:space="preserve">  Inventory!AQ$33</f>
        <v>25000</v>
      </c>
      <c r="AR17" s="4">
        <f ca="1" xml:space="preserve">  Inventory!AR$33</f>
        <v>20000</v>
      </c>
      <c r="AS17" s="4">
        <f ca="1" xml:space="preserve">  Inventory!AS$33</f>
        <v>25000</v>
      </c>
      <c r="AT17" s="4">
        <f ca="1" xml:space="preserve">  Inventory!AT$33</f>
        <v>30000</v>
      </c>
      <c r="AU17" s="4">
        <f ca="1" xml:space="preserve">  Inventory!AU$33</f>
        <v>25000</v>
      </c>
      <c r="AV17" s="4">
        <f ca="1" xml:space="preserve">  Inventory!AV$33</f>
        <v>30000</v>
      </c>
      <c r="AW17" s="4">
        <f ca="1" xml:space="preserve">  Inventory!AW$33</f>
        <v>30000</v>
      </c>
      <c r="AX17" s="4">
        <f ca="1" xml:space="preserve">  Inventory!AX$33</f>
        <v>35000</v>
      </c>
      <c r="AY17" s="4">
        <f ca="1" xml:space="preserve">  Inventory!AY$33</f>
        <v>35000</v>
      </c>
      <c r="AZ17" s="4">
        <f ca="1" xml:space="preserve">  Inventory!AZ$33</f>
        <v>35000</v>
      </c>
      <c r="BA17" s="4">
        <f ca="1" xml:space="preserve">  Inventory!BA$33</f>
        <v>40000</v>
      </c>
      <c r="BB17" s="4">
        <f ca="1" xml:space="preserve">  Inventory!BB$33</f>
        <v>40000</v>
      </c>
      <c r="BC17" s="4">
        <f ca="1" xml:space="preserve">  Inventory!BC$33</f>
        <v>45000</v>
      </c>
      <c r="BD17" s="4">
        <f ca="1" xml:space="preserve">  Inventory!BD$33</f>
        <v>45000</v>
      </c>
      <c r="BE17" s="4">
        <f ca="1" xml:space="preserve">  Inventory!BE$33</f>
        <v>50000</v>
      </c>
      <c r="BF17" s="4">
        <f ca="1" xml:space="preserve">  Inventory!BF$33</f>
        <v>50000</v>
      </c>
      <c r="BG17" s="4">
        <f ca="1" xml:space="preserve">  Inventory!BG$33</f>
        <v>55000</v>
      </c>
      <c r="BH17" s="4">
        <f ca="1" xml:space="preserve">  Inventory!BH$33</f>
        <v>60000</v>
      </c>
      <c r="BI17" s="4">
        <f ca="1" xml:space="preserve">  Inventory!BI$33</f>
        <v>60000</v>
      </c>
      <c r="BJ17" s="4">
        <f ca="1" xml:space="preserve">  Inventory!BJ$33</f>
        <v>65000</v>
      </c>
      <c r="BK17" s="4">
        <f ca="1" xml:space="preserve">  Inventory!BK$33</f>
        <v>70000</v>
      </c>
      <c r="BL17" s="4">
        <f ca="1" xml:space="preserve">  Inventory!BL$33</f>
        <v>75000</v>
      </c>
      <c r="BM17" s="4">
        <f ca="1" xml:space="preserve">  Inventory!BM$33</f>
        <v>75000</v>
      </c>
      <c r="BN17" s="4">
        <f ca="1" xml:space="preserve">  Inventory!BN$33</f>
        <v>85000</v>
      </c>
      <c r="BO17" s="4">
        <f ca="1" xml:space="preserve">  Inventory!BO$33</f>
        <v>85000</v>
      </c>
      <c r="BP17" s="4">
        <f ca="1" xml:space="preserve">  Inventory!BP$33</f>
        <v>95000</v>
      </c>
      <c r="BQ17" s="4">
        <f ca="1" xml:space="preserve">  Inventory!BQ$33</f>
        <v>95000</v>
      </c>
    </row>
    <row r="18" spans="1:69" outlineLevel="1">
      <c r="A18" s="34"/>
      <c r="B18" s="34"/>
      <c r="C18" s="64"/>
      <c r="D18" s="65"/>
      <c r="E18" s="21" t="s">
        <v>321</v>
      </c>
      <c r="F18" s="21"/>
      <c r="G18" s="21" t="s">
        <v>258</v>
      </c>
      <c r="H18" s="3">
        <f ca="1" xml:space="preserve"> SUM( J18:BQ18 )</f>
        <v>57400000</v>
      </c>
      <c r="I18" s="21"/>
      <c r="J18" s="3">
        <f t="shared" ref="J18:BQ18" si="2" xml:space="preserve">  J17 * $F16</f>
        <v>0</v>
      </c>
      <c r="K18" s="3">
        <f t="shared" si="2"/>
        <v>0</v>
      </c>
      <c r="L18" s="3">
        <f t="shared" si="2"/>
        <v>350000</v>
      </c>
      <c r="M18" s="3">
        <f t="shared" si="2"/>
        <v>350000</v>
      </c>
      <c r="N18" s="3">
        <f t="shared" si="2"/>
        <v>350000</v>
      </c>
      <c r="O18" s="3">
        <f t="shared" si="2"/>
        <v>0</v>
      </c>
      <c r="P18" s="3">
        <f t="shared" si="2"/>
        <v>350000</v>
      </c>
      <c r="Q18" s="3">
        <f t="shared" si="2"/>
        <v>0</v>
      </c>
      <c r="R18" s="3">
        <f t="shared" si="2"/>
        <v>350000</v>
      </c>
      <c r="S18" s="3">
        <f t="shared" si="2"/>
        <v>0</v>
      </c>
      <c r="T18" s="3">
        <f t="shared" si="2"/>
        <v>0</v>
      </c>
      <c r="U18" s="3">
        <f t="shared" si="2"/>
        <v>0</v>
      </c>
      <c r="V18" s="3">
        <f t="shared" ca="1" si="2"/>
        <v>0</v>
      </c>
      <c r="W18" s="3">
        <f t="shared" ca="1" si="2"/>
        <v>0</v>
      </c>
      <c r="X18" s="3">
        <f t="shared" ca="1" si="2"/>
        <v>0</v>
      </c>
      <c r="Y18" s="3">
        <f t="shared" ca="1" si="2"/>
        <v>175000</v>
      </c>
      <c r="Z18" s="3">
        <f t="shared" ca="1" si="2"/>
        <v>175000</v>
      </c>
      <c r="AA18" s="3">
        <f t="shared" ca="1" si="2"/>
        <v>175000</v>
      </c>
      <c r="AB18" s="3">
        <f t="shared" ca="1" si="2"/>
        <v>350000</v>
      </c>
      <c r="AC18" s="3">
        <f t="shared" ca="1" si="2"/>
        <v>350000</v>
      </c>
      <c r="AD18" s="3">
        <f t="shared" ca="1" si="2"/>
        <v>175000</v>
      </c>
      <c r="AE18" s="3">
        <f t="shared" ca="1" si="2"/>
        <v>350000</v>
      </c>
      <c r="AF18" s="3">
        <f t="shared" ca="1" si="2"/>
        <v>350000</v>
      </c>
      <c r="AG18" s="3">
        <f t="shared" ca="1" si="2"/>
        <v>350000</v>
      </c>
      <c r="AH18" s="3">
        <f t="shared" ca="1" si="2"/>
        <v>350000</v>
      </c>
      <c r="AI18" s="3">
        <f t="shared" ca="1" si="2"/>
        <v>525000</v>
      </c>
      <c r="AJ18" s="3">
        <f t="shared" ca="1" si="2"/>
        <v>350000</v>
      </c>
      <c r="AK18" s="3">
        <f t="shared" ca="1" si="2"/>
        <v>525000</v>
      </c>
      <c r="AL18" s="3">
        <f t="shared" ca="1" si="2"/>
        <v>525000</v>
      </c>
      <c r="AM18" s="3">
        <f t="shared" ca="1" si="2"/>
        <v>525000</v>
      </c>
      <c r="AN18" s="3">
        <f t="shared" ca="1" si="2"/>
        <v>700000</v>
      </c>
      <c r="AO18" s="3">
        <f t="shared" ca="1" si="2"/>
        <v>700000</v>
      </c>
      <c r="AP18" s="3">
        <f t="shared" ca="1" si="2"/>
        <v>700000</v>
      </c>
      <c r="AQ18" s="3">
        <f t="shared" ca="1" si="2"/>
        <v>875000</v>
      </c>
      <c r="AR18" s="3">
        <f t="shared" ca="1" si="2"/>
        <v>700000</v>
      </c>
      <c r="AS18" s="3">
        <f t="shared" ca="1" si="2"/>
        <v>875000</v>
      </c>
      <c r="AT18" s="3">
        <f t="shared" ca="1" si="2"/>
        <v>1050000</v>
      </c>
      <c r="AU18" s="3">
        <f t="shared" ca="1" si="2"/>
        <v>875000</v>
      </c>
      <c r="AV18" s="3">
        <f t="shared" ca="1" si="2"/>
        <v>1050000</v>
      </c>
      <c r="AW18" s="3">
        <f t="shared" ca="1" si="2"/>
        <v>1050000</v>
      </c>
      <c r="AX18" s="3">
        <f t="shared" ca="1" si="2"/>
        <v>1225000</v>
      </c>
      <c r="AY18" s="3">
        <f t="shared" ca="1" si="2"/>
        <v>1225000</v>
      </c>
      <c r="AZ18" s="3">
        <f t="shared" ca="1" si="2"/>
        <v>1225000</v>
      </c>
      <c r="BA18" s="3">
        <f t="shared" ca="1" si="2"/>
        <v>1400000</v>
      </c>
      <c r="BB18" s="3">
        <f t="shared" ca="1" si="2"/>
        <v>1400000</v>
      </c>
      <c r="BC18" s="3">
        <f t="shared" ca="1" si="2"/>
        <v>1575000</v>
      </c>
      <c r="BD18" s="3">
        <f t="shared" ca="1" si="2"/>
        <v>1575000</v>
      </c>
      <c r="BE18" s="3">
        <f t="shared" ca="1" si="2"/>
        <v>1750000</v>
      </c>
      <c r="BF18" s="3">
        <f t="shared" ca="1" si="2"/>
        <v>1750000</v>
      </c>
      <c r="BG18" s="3">
        <f t="shared" ca="1" si="2"/>
        <v>1925000</v>
      </c>
      <c r="BH18" s="3">
        <f t="shared" ca="1" si="2"/>
        <v>2100000</v>
      </c>
      <c r="BI18" s="3">
        <f t="shared" ca="1" si="2"/>
        <v>2100000</v>
      </c>
      <c r="BJ18" s="3">
        <f t="shared" ca="1" si="2"/>
        <v>2275000</v>
      </c>
      <c r="BK18" s="3">
        <f t="shared" ca="1" si="2"/>
        <v>2450000</v>
      </c>
      <c r="BL18" s="3">
        <f t="shared" ca="1" si="2"/>
        <v>2625000</v>
      </c>
      <c r="BM18" s="3">
        <f t="shared" ca="1" si="2"/>
        <v>2625000</v>
      </c>
      <c r="BN18" s="3">
        <f t="shared" ca="1" si="2"/>
        <v>2975000</v>
      </c>
      <c r="BO18" s="3">
        <f t="shared" ca="1" si="2"/>
        <v>2975000</v>
      </c>
      <c r="BP18" s="3">
        <f t="shared" ca="1" si="2"/>
        <v>3325000</v>
      </c>
      <c r="BQ18" s="3">
        <f t="shared" ca="1" si="2"/>
        <v>3325000</v>
      </c>
    </row>
    <row r="21" spans="1:69">
      <c r="B21" s="25" t="s">
        <v>285</v>
      </c>
    </row>
    <row r="22" spans="1:69" outlineLevel="1">
      <c r="A22" s="18"/>
      <c r="B22" s="18"/>
      <c r="C22" s="28"/>
      <c r="D22" s="27"/>
      <c r="E22" s="4" t="str">
        <f xml:space="preserve">  'Balance Sheet'!E$12</f>
        <v>Assets</v>
      </c>
      <c r="F22" s="4">
        <f xml:space="preserve">  'Balance Sheet'!F$12</f>
        <v>0</v>
      </c>
      <c r="G22" s="4" t="str">
        <f xml:space="preserve">  'Balance Sheet'!G$12</f>
        <v>GBP</v>
      </c>
      <c r="H22" s="4">
        <f xml:space="preserve">  'Balance Sheet'!H$12</f>
        <v>0</v>
      </c>
      <c r="I22" s="4">
        <f xml:space="preserve">  'Balance Sheet'!I$12</f>
        <v>0</v>
      </c>
      <c r="J22" s="4">
        <f ca="1" xml:space="preserve">  'Balance Sheet'!J$12</f>
        <v>-58048.333333333336</v>
      </c>
      <c r="K22" s="4">
        <f ca="1" xml:space="preserve">  'Balance Sheet'!K$12</f>
        <v>251411.66666666666</v>
      </c>
      <c r="L22" s="4">
        <f ca="1" xml:space="preserve">  'Balance Sheet'!L$12</f>
        <v>910651.66666666663</v>
      </c>
      <c r="M22" s="4">
        <f ca="1" xml:space="preserve">  'Balance Sheet'!M$12</f>
        <v>1567578.8739898915</v>
      </c>
      <c r="N22" s="4">
        <f ca="1" xml:space="preserve">  'Balance Sheet'!N$12</f>
        <v>2191117.1605955237</v>
      </c>
      <c r="O22" s="4">
        <f ca="1" xml:space="preserve">  'Balance Sheet'!O$12</f>
        <v>2936884.6155355028</v>
      </c>
      <c r="P22" s="4">
        <f ca="1" xml:space="preserve">  'Balance Sheet'!P$12</f>
        <v>4087607.2753236359</v>
      </c>
      <c r="Q22" s="4">
        <f ca="1" xml:space="preserve">  'Balance Sheet'!Q$12</f>
        <v>4503662.0585899511</v>
      </c>
      <c r="R22" s="4">
        <f ca="1" xml:space="preserve">  'Balance Sheet'!R$12</f>
        <v>4715522.9353443738</v>
      </c>
      <c r="S22" s="4">
        <f ca="1" xml:space="preserve">  'Balance Sheet'!S$12</f>
        <v>4330842.3112993408</v>
      </c>
      <c r="T22" s="4">
        <f ca="1" xml:space="preserve">  'Balance Sheet'!T$12</f>
        <v>5385323.6921992637</v>
      </c>
      <c r="U22" s="4">
        <f ca="1" xml:space="preserve">  'Balance Sheet'!U$12</f>
        <v>5355332.5878099194</v>
      </c>
      <c r="V22" s="4">
        <f ca="1" xml:space="preserve">  'Balance Sheet'!V$12</f>
        <v>6710872.6405423637</v>
      </c>
      <c r="W22" s="4">
        <f ca="1" xml:space="preserve">  'Balance Sheet'!W$12</f>
        <v>8056188.7885574475</v>
      </c>
      <c r="X22" s="4">
        <f ca="1" xml:space="preserve">  'Balance Sheet'!X$12</f>
        <v>7796743.5309883142</v>
      </c>
      <c r="Y22" s="4">
        <f ca="1" xml:space="preserve">  'Balance Sheet'!Y$12</f>
        <v>9221715.3005097471</v>
      </c>
      <c r="Z22" s="4">
        <f ca="1" xml:space="preserve">  'Balance Sheet'!Z$12</f>
        <v>9651164.9142331518</v>
      </c>
      <c r="AA22" s="4">
        <f ca="1" xml:space="preserve">  'Balance Sheet'!AA$12</f>
        <v>9615102.0522853062</v>
      </c>
      <c r="AB22" s="4">
        <f ca="1" xml:space="preserve">  'Balance Sheet'!AB$12</f>
        <v>10515884.528607138</v>
      </c>
      <c r="AC22" s="4">
        <f ca="1" xml:space="preserve">  'Balance Sheet'!AC$12</f>
        <v>11237783.035499211</v>
      </c>
      <c r="AD22" s="4">
        <f ca="1" xml:space="preserve">  'Balance Sheet'!AD$12</f>
        <v>11646926.264375336</v>
      </c>
      <c r="AE22" s="4">
        <f ca="1" xml:space="preserve">  'Balance Sheet'!AE$12</f>
        <v>11716873.141247123</v>
      </c>
      <c r="AF22" s="4">
        <f ca="1" xml:space="preserve">  'Balance Sheet'!AF$12</f>
        <v>14410244.003949393</v>
      </c>
      <c r="AG22" s="4">
        <f ca="1" xml:space="preserve">  'Balance Sheet'!AG$12</f>
        <v>15117302.796632491</v>
      </c>
      <c r="AH22" s="4">
        <f ca="1" xml:space="preserve">  'Balance Sheet'!AH$12</f>
        <v>17321657.193556726</v>
      </c>
      <c r="AI22" s="4">
        <f ca="1" xml:space="preserve">  'Balance Sheet'!AI$12</f>
        <v>20215278.340817943</v>
      </c>
      <c r="AJ22" s="4">
        <f ca="1" xml:space="preserve">  'Balance Sheet'!AJ$12</f>
        <v>20359586.114585087</v>
      </c>
      <c r="AK22" s="4">
        <f ca="1" xml:space="preserve">  'Balance Sheet'!AK$12</f>
        <v>19782015.926287588</v>
      </c>
      <c r="AL22" s="4">
        <f ca="1" xml:space="preserve">  'Balance Sheet'!AL$12</f>
        <v>20979546.135402143</v>
      </c>
      <c r="AM22" s="4">
        <f ca="1" xml:space="preserve">  'Balance Sheet'!AM$12</f>
        <v>21232863.012193829</v>
      </c>
      <c r="AN22" s="4">
        <f ca="1" xml:space="preserve">  'Balance Sheet'!AN$12</f>
        <v>22323683.371444806</v>
      </c>
      <c r="AO22" s="4">
        <f ca="1" xml:space="preserve">  'Balance Sheet'!AO$12</f>
        <v>23071734.831451703</v>
      </c>
      <c r="AP22" s="4">
        <f ca="1" xml:space="preserve">  'Balance Sheet'!AP$12</f>
        <v>24850787.303804018</v>
      </c>
      <c r="AQ22" s="4">
        <f ca="1" xml:space="preserve">  'Balance Sheet'!AQ$12</f>
        <v>26101903.5930456</v>
      </c>
      <c r="AR22" s="4">
        <f ca="1" xml:space="preserve">  'Balance Sheet'!AR$12</f>
        <v>28922052.80179254</v>
      </c>
      <c r="AS22" s="4">
        <f ca="1" xml:space="preserve">  'Balance Sheet'!AS$12</f>
        <v>31114646.334921326</v>
      </c>
      <c r="AT22" s="4">
        <f ca="1" xml:space="preserve">  'Balance Sheet'!AT$12</f>
        <v>33972662.06704171</v>
      </c>
      <c r="AU22" s="4">
        <f ca="1" xml:space="preserve">  'Balance Sheet'!AU$12</f>
        <v>38384924.098732658</v>
      </c>
      <c r="AV22" s="4">
        <f ca="1" xml:space="preserve">  'Balance Sheet'!AV$12</f>
        <v>41556031.489608452</v>
      </c>
      <c r="AW22" s="4">
        <f ca="1" xml:space="preserve">  'Balance Sheet'!AW$12</f>
        <v>41948970.881801382</v>
      </c>
      <c r="AX22" s="4">
        <f ca="1" xml:space="preserve">  'Balance Sheet'!AX$12</f>
        <v>47337362.209408581</v>
      </c>
      <c r="AY22" s="4">
        <f ca="1" xml:space="preserve">  'Balance Sheet'!AY$12</f>
        <v>49883610.414920151</v>
      </c>
      <c r="AZ22" s="4">
        <f ca="1" xml:space="preserve">  'Balance Sheet'!AZ$12</f>
        <v>54855945.066350162</v>
      </c>
      <c r="BA22" s="4">
        <f ca="1" xml:space="preserve">  'Balance Sheet'!BA$12</f>
        <v>60910456.133527353</v>
      </c>
      <c r="BB22" s="4">
        <f ca="1" xml:space="preserve">  'Balance Sheet'!BB$12</f>
        <v>64674053.402012274</v>
      </c>
      <c r="BC22" s="4">
        <f ca="1" xml:space="preserve">  'Balance Sheet'!BC$12</f>
        <v>70573372.453949481</v>
      </c>
      <c r="BD22" s="4">
        <f ca="1" xml:space="preserve">  'Balance Sheet'!BD$12</f>
        <v>77111839.072363675</v>
      </c>
      <c r="BE22" s="4">
        <f ca="1" xml:space="preserve">  'Balance Sheet'!BE$12</f>
        <v>82082472.514428034</v>
      </c>
      <c r="BF22" s="4">
        <f ca="1" xml:space="preserve">  'Balance Sheet'!BF$12</f>
        <v>89452083.171940684</v>
      </c>
      <c r="BG22" s="4">
        <f ca="1" xml:space="preserve">  'Balance Sheet'!BG$12</f>
        <v>97579174.834828153</v>
      </c>
      <c r="BH22" s="4">
        <f ca="1" xml:space="preserve">  'Balance Sheet'!BH$12</f>
        <v>103473842.19289011</v>
      </c>
      <c r="BI22" s="4">
        <f ca="1" xml:space="preserve">  'Balance Sheet'!BI$12</f>
        <v>104949416.06498106</v>
      </c>
      <c r="BJ22" s="4">
        <f ca="1" xml:space="preserve">  'Balance Sheet'!BJ$12</f>
        <v>115484120.04469937</v>
      </c>
      <c r="BK22" s="4">
        <f ca="1" xml:space="preserve">  'Balance Sheet'!BK$12</f>
        <v>121137555.4666743</v>
      </c>
      <c r="BL22" s="4">
        <f ca="1" xml:space="preserve">  'Balance Sheet'!BL$12</f>
        <v>132424205.05544689</v>
      </c>
      <c r="BM22" s="4">
        <f ca="1" xml:space="preserve">  'Balance Sheet'!BM$12</f>
        <v>144305179.15141821</v>
      </c>
      <c r="BN22" s="4">
        <f ca="1" xml:space="preserve">  'Balance Sheet'!BN$12</f>
        <v>151710633.625965</v>
      </c>
      <c r="BO22" s="4">
        <f ca="1" xml:space="preserve">  'Balance Sheet'!BO$12</f>
        <v>165166956.05282331</v>
      </c>
      <c r="BP22" s="4">
        <f ca="1" xml:space="preserve">  'Balance Sheet'!BP$12</f>
        <v>178592170.902913</v>
      </c>
      <c r="BQ22" s="4">
        <f ca="1" xml:space="preserve">  'Balance Sheet'!BQ$12</f>
        <v>188209688.31956792</v>
      </c>
    </row>
    <row r="23" spans="1:69" outlineLevel="1">
      <c r="A23" s="18"/>
      <c r="B23" s="18"/>
      <c r="C23" s="28"/>
      <c r="D23" s="27"/>
      <c r="E23" s="4" t="str">
        <f xml:space="preserve">  'Balance Sheet'!E$21</f>
        <v>Liabilities</v>
      </c>
      <c r="F23" s="4">
        <f xml:space="preserve">  'Balance Sheet'!F$21</f>
        <v>0</v>
      </c>
      <c r="G23" s="4" t="str">
        <f xml:space="preserve">  'Balance Sheet'!G$21</f>
        <v>GBP</v>
      </c>
      <c r="H23" s="4">
        <f xml:space="preserve">  'Balance Sheet'!H$21</f>
        <v>0</v>
      </c>
      <c r="I23" s="4">
        <f xml:space="preserve">  'Balance Sheet'!I$21</f>
        <v>0</v>
      </c>
      <c r="J23" s="4">
        <f ca="1" xml:space="preserve">  'Balance Sheet'!J$21</f>
        <v>-23940</v>
      </c>
      <c r="K23" s="4">
        <f ca="1" xml:space="preserve">  'Balance Sheet'!K$21</f>
        <v>314920</v>
      </c>
      <c r="L23" s="4">
        <f ca="1" xml:space="preserve">  'Balance Sheet'!L$21</f>
        <v>978368.33333333337</v>
      </c>
      <c r="M23" s="4">
        <f ca="1" xml:space="preserve">  'Balance Sheet'!M$21</f>
        <v>1630731.0718778688</v>
      </c>
      <c r="N23" s="4">
        <f ca="1" xml:space="preserve">  'Balance Sheet'!N$21</f>
        <v>2268504.9707233305</v>
      </c>
      <c r="O23" s="4">
        <f ca="1" xml:space="preserve">  'Balance Sheet'!O$21</f>
        <v>3035676.7266569971</v>
      </c>
      <c r="P23" s="4">
        <f ca="1" xml:space="preserve">  'Balance Sheet'!P$21</f>
        <v>4148901.6486591003</v>
      </c>
      <c r="Q23" s="4">
        <f ca="1" xml:space="preserve">  'Balance Sheet'!Q$21</f>
        <v>4542408.0296353595</v>
      </c>
      <c r="R23" s="4">
        <f ca="1" xml:space="preserve">  'Balance Sheet'!R$21</f>
        <v>4694494.1691564284</v>
      </c>
      <c r="S23" s="4">
        <f ca="1" xml:space="preserve">  'Balance Sheet'!S$21</f>
        <v>4280536.9258851176</v>
      </c>
      <c r="T23" s="4">
        <f ca="1" xml:space="preserve">  'Balance Sheet'!T$21</f>
        <v>5210356.6983709512</v>
      </c>
      <c r="U23" s="4">
        <f ca="1" xml:space="preserve">  'Balance Sheet'!U$21</f>
        <v>5069106.8431514241</v>
      </c>
      <c r="V23" s="4">
        <f ca="1" xml:space="preserve">  'Balance Sheet'!V$21</f>
        <v>6239334.6786515126</v>
      </c>
      <c r="W23" s="4">
        <f ca="1" xml:space="preserve">  'Balance Sheet'!W$21</f>
        <v>7333986.2022414375</v>
      </c>
      <c r="X23" s="4">
        <f ca="1" xml:space="preserve">  'Balance Sheet'!X$21</f>
        <v>6817536.5817553308</v>
      </c>
      <c r="Y23" s="4">
        <f ca="1" xml:space="preserve">  'Balance Sheet'!Y$21</f>
        <v>7899241.7631100239</v>
      </c>
      <c r="Z23" s="4">
        <f ca="1" xml:space="preserve">  'Balance Sheet'!Z$21</f>
        <v>7980283.1384421885</v>
      </c>
      <c r="AA23" s="4">
        <f ca="1" xml:space="preserve">  'Balance Sheet'!AA$21</f>
        <v>7601790.9286104552</v>
      </c>
      <c r="AB23" s="4">
        <f ca="1" xml:space="preserve">  'Balance Sheet'!AB$21</f>
        <v>8159308.8843173953</v>
      </c>
      <c r="AC23" s="4">
        <f ca="1" xml:space="preserve">  'Balance Sheet'!AC$21</f>
        <v>8544549.772286633</v>
      </c>
      <c r="AD23" s="4">
        <f ca="1" xml:space="preserve">  'Balance Sheet'!AD$21</f>
        <v>8631255.4198247232</v>
      </c>
      <c r="AE23" s="4">
        <f ca="1" xml:space="preserve">  'Balance Sheet'!AE$21</f>
        <v>8386110.8412088323</v>
      </c>
      <c r="AF23" s="4">
        <f ca="1" xml:space="preserve">  'Balance Sheet'!AF$21</f>
        <v>10731540.061741369</v>
      </c>
      <c r="AG23" s="4">
        <f ca="1" xml:space="preserve">  'Balance Sheet'!AG$21</f>
        <v>11058585.665226139</v>
      </c>
      <c r="AH23" s="4">
        <f ca="1" xml:space="preserve">  'Balance Sheet'!AH$21</f>
        <v>12879916.484837156</v>
      </c>
      <c r="AI23" s="4">
        <f ca="1" xml:space="preserve">  'Balance Sheet'!AI$21</f>
        <v>15317571.694586013</v>
      </c>
      <c r="AJ23" s="4">
        <f ca="1" xml:space="preserve">  'Balance Sheet'!AJ$21</f>
        <v>14942006.188372485</v>
      </c>
      <c r="AK23" s="4">
        <f ca="1" xml:space="preserve">  'Balance Sheet'!AK$21</f>
        <v>13813425.197852336</v>
      </c>
      <c r="AL23" s="4">
        <f ca="1" xml:space="preserve">  'Balance Sheet'!AL$21</f>
        <v>14425734.53179637</v>
      </c>
      <c r="AM23" s="4">
        <f ca="1" xml:space="preserve">  'Balance Sheet'!AM$21</f>
        <v>14043742.250924384</v>
      </c>
      <c r="AN23" s="4">
        <f ca="1" xml:space="preserve">  'Balance Sheet'!AN$21</f>
        <v>14443516.750520226</v>
      </c>
      <c r="AO23" s="4">
        <f ca="1" xml:space="preserve">  'Balance Sheet'!AO$21</f>
        <v>14498812.010860858</v>
      </c>
      <c r="AP23" s="4">
        <f ca="1" xml:space="preserve">  'Balance Sheet'!AP$21</f>
        <v>15504144.887962755</v>
      </c>
      <c r="AQ23" s="4">
        <f ca="1" xml:space="preserve">  'Balance Sheet'!AQ$21</f>
        <v>15953151.579992529</v>
      </c>
      <c r="AR23" s="4">
        <f ca="1" xml:space="preserve">  'Balance Sheet'!AR$21</f>
        <v>17908969.618460875</v>
      </c>
      <c r="AS23" s="4">
        <f ca="1" xml:space="preserve">  'Balance Sheet'!AS$21</f>
        <v>19161165.445872135</v>
      </c>
      <c r="AT23" s="4">
        <f ca="1" xml:space="preserve">  'Balance Sheet'!AT$21</f>
        <v>21017826.458124548</v>
      </c>
      <c r="AU23" s="4">
        <f ca="1" xml:space="preserve">  'Balance Sheet'!AU$21</f>
        <v>24336859.921498634</v>
      </c>
      <c r="AV23" s="4">
        <f ca="1" xml:space="preserve">  'Balance Sheet'!AV$21</f>
        <v>26312094.341512017</v>
      </c>
      <c r="AW23" s="4">
        <f ca="1" xml:space="preserve">  'Balance Sheet'!AW$21</f>
        <v>25426302.383615308</v>
      </c>
      <c r="AX23" s="4">
        <f ca="1" xml:space="preserve">  'Balance Sheet'!AX$21</f>
        <v>29393633.775805715</v>
      </c>
      <c r="AY23" s="4">
        <f ca="1" xml:space="preserve">  'Balance Sheet'!AY$21</f>
        <v>30443607.553425673</v>
      </c>
      <c r="AZ23" s="4">
        <f ca="1" xml:space="preserve">  'Balance Sheet'!AZ$21</f>
        <v>33809736.738851741</v>
      </c>
      <c r="BA23" s="4">
        <f ca="1" xml:space="preserve">  'Balance Sheet'!BA$21</f>
        <v>38089418.982671417</v>
      </c>
      <c r="BB23" s="4">
        <f ca="1" xml:space="preserve">  'Balance Sheet'!BB$21</f>
        <v>39977532.401053317</v>
      </c>
      <c r="BC23" s="4">
        <f ca="1" xml:space="preserve">  'Balance Sheet'!BC$21</f>
        <v>43852349.350211196</v>
      </c>
      <c r="BD23" s="4">
        <f ca="1" xml:space="preserve">  'Balance Sheet'!BD$21</f>
        <v>48236697.547146052</v>
      </c>
      <c r="BE23" s="4">
        <f ca="1" xml:space="preserve">  'Balance Sheet'!BE$21</f>
        <v>50874705.806548052</v>
      </c>
      <c r="BF23" s="4">
        <f ca="1" xml:space="preserve">  'Balance Sheet'!BF$21</f>
        <v>55757107.492890432</v>
      </c>
      <c r="BG23" s="4">
        <f ca="1" xml:space="preserve">  'Balance Sheet'!BG$21</f>
        <v>61247067.276505239</v>
      </c>
      <c r="BH23" s="4">
        <f ca="1" xml:space="preserve">  'Balance Sheet'!BH$21</f>
        <v>64314289.893632255</v>
      </c>
      <c r="BI23" s="4">
        <f ca="1" xml:space="preserve">  'Balance Sheet'!BI$21</f>
        <v>62796032.290986456</v>
      </c>
      <c r="BJ23" s="4">
        <f ca="1" xml:space="preserve">  'Balance Sheet'!BJ$21</f>
        <v>70139766.123416483</v>
      </c>
      <c r="BK23" s="4">
        <f ca="1" xml:space="preserve">  'Balance Sheet'!BK$21</f>
        <v>72418807.258557528</v>
      </c>
      <c r="BL23" s="4">
        <f ca="1" xml:space="preserve">  'Balance Sheet'!BL$21</f>
        <v>80110535.740175441</v>
      </c>
      <c r="BM23" s="4">
        <f ca="1" xml:space="preserve">  'Balance Sheet'!BM$21</f>
        <v>88216767.903842941</v>
      </c>
      <c r="BN23" s="4">
        <f ca="1" xml:space="preserve">  'Balance Sheet'!BN$21</f>
        <v>91620500.932587996</v>
      </c>
      <c r="BO23" s="4">
        <f ca="1" xml:space="preserve">  'Balance Sheet'!BO$21</f>
        <v>100827437.43625133</v>
      </c>
      <c r="BP23" s="4">
        <f ca="1" xml:space="preserve">  'Balance Sheet'!BP$21</f>
        <v>109759050.04777673</v>
      </c>
      <c r="BQ23" s="4">
        <f ca="1" xml:space="preserve">  'Balance Sheet'!BQ$21</f>
        <v>114625415.78294745</v>
      </c>
    </row>
    <row r="24" spans="1:69" outlineLevel="1">
      <c r="A24" s="34"/>
      <c r="B24" s="34"/>
      <c r="C24" s="64"/>
      <c r="D24" s="65"/>
      <c r="E24" s="21" t="s">
        <v>285</v>
      </c>
      <c r="F24" s="21"/>
      <c r="G24" s="21" t="s">
        <v>258</v>
      </c>
      <c r="H24" s="21"/>
      <c r="I24" s="21"/>
      <c r="J24" s="3">
        <f t="shared" ref="J24:BQ24" ca="1" si="3" xml:space="preserve">  J22 - J23</f>
        <v>-34108.333333333336</v>
      </c>
      <c r="K24" s="3">
        <f t="shared" ca="1" si="3"/>
        <v>-63508.333333333343</v>
      </c>
      <c r="L24" s="3">
        <f t="shared" ca="1" si="3"/>
        <v>-67716.666666666744</v>
      </c>
      <c r="M24" s="3">
        <f t="shared" ca="1" si="3"/>
        <v>-63152.197887977352</v>
      </c>
      <c r="N24" s="3">
        <f t="shared" ca="1" si="3"/>
        <v>-77387.81012780685</v>
      </c>
      <c r="O24" s="3">
        <f t="shared" ca="1" si="3"/>
        <v>-98792.111121494323</v>
      </c>
      <c r="P24" s="3">
        <f t="shared" ca="1" si="3"/>
        <v>-61294.373335464392</v>
      </c>
      <c r="Q24" s="3">
        <f t="shared" ca="1" si="3"/>
        <v>-38745.971045408398</v>
      </c>
      <c r="R24" s="3">
        <f t="shared" ca="1" si="3"/>
        <v>21028.766187945381</v>
      </c>
      <c r="S24" s="3">
        <f t="shared" ca="1" si="3"/>
        <v>50305.385414223187</v>
      </c>
      <c r="T24" s="3">
        <f t="shared" ca="1" si="3"/>
        <v>174966.99382831249</v>
      </c>
      <c r="U24" s="3">
        <f t="shared" ca="1" si="3"/>
        <v>286225.7446584953</v>
      </c>
      <c r="V24" s="3">
        <f t="shared" ca="1" si="3"/>
        <v>471537.96189085115</v>
      </c>
      <c r="W24" s="3">
        <f t="shared" ca="1" si="3"/>
        <v>722202.58631600998</v>
      </c>
      <c r="X24" s="3">
        <f t="shared" ca="1" si="3"/>
        <v>979206.9492329834</v>
      </c>
      <c r="Y24" s="3">
        <f t="shared" ca="1" si="3"/>
        <v>1322473.5373997232</v>
      </c>
      <c r="Z24" s="3">
        <f t="shared" ca="1" si="3"/>
        <v>1670881.7757909633</v>
      </c>
      <c r="AA24" s="3">
        <f t="shared" ca="1" si="3"/>
        <v>2013311.1236748509</v>
      </c>
      <c r="AB24" s="3">
        <f t="shared" ca="1" si="3"/>
        <v>2356575.6442897422</v>
      </c>
      <c r="AC24" s="3">
        <f t="shared" ca="1" si="3"/>
        <v>2693233.2632125784</v>
      </c>
      <c r="AD24" s="3">
        <f t="shared" ca="1" si="3"/>
        <v>3015670.8445506133</v>
      </c>
      <c r="AE24" s="3">
        <f t="shared" ca="1" si="3"/>
        <v>3330762.3000382911</v>
      </c>
      <c r="AF24" s="3">
        <f t="shared" ca="1" si="3"/>
        <v>3678703.9422080237</v>
      </c>
      <c r="AG24" s="3">
        <f t="shared" ca="1" si="3"/>
        <v>4058717.1314063519</v>
      </c>
      <c r="AH24" s="3">
        <f t="shared" ca="1" si="3"/>
        <v>4441740.7087195702</v>
      </c>
      <c r="AI24" s="3">
        <f t="shared" ca="1" si="3"/>
        <v>4897706.6462319307</v>
      </c>
      <c r="AJ24" s="3">
        <f t="shared" ca="1" si="3"/>
        <v>5417579.9262126014</v>
      </c>
      <c r="AK24" s="3">
        <f t="shared" ca="1" si="3"/>
        <v>5968590.7284352519</v>
      </c>
      <c r="AL24" s="3">
        <f t="shared" ca="1" si="3"/>
        <v>6553811.6036057733</v>
      </c>
      <c r="AM24" s="3">
        <f t="shared" ca="1" si="3"/>
        <v>7189120.7612694446</v>
      </c>
      <c r="AN24" s="3">
        <f t="shared" ca="1" si="3"/>
        <v>7880166.6209245808</v>
      </c>
      <c r="AO24" s="3">
        <f t="shared" ca="1" si="3"/>
        <v>8572922.8205908444</v>
      </c>
      <c r="AP24" s="3">
        <f t="shared" ca="1" si="3"/>
        <v>9346642.4158412628</v>
      </c>
      <c r="AQ24" s="3">
        <f t="shared" ca="1" si="3"/>
        <v>10148752.013053071</v>
      </c>
      <c r="AR24" s="3">
        <f t="shared" ca="1" si="3"/>
        <v>11013083.183331665</v>
      </c>
      <c r="AS24" s="3">
        <f t="shared" ca="1" si="3"/>
        <v>11953480.889049191</v>
      </c>
      <c r="AT24" s="3">
        <f t="shared" ca="1" si="3"/>
        <v>12954835.608917162</v>
      </c>
      <c r="AU24" s="3">
        <f t="shared" ca="1" si="3"/>
        <v>14048064.177234024</v>
      </c>
      <c r="AV24" s="3">
        <f t="shared" ca="1" si="3"/>
        <v>15243937.148096435</v>
      </c>
      <c r="AW24" s="3">
        <f t="shared" ca="1" si="3"/>
        <v>16522668.498186074</v>
      </c>
      <c r="AX24" s="3">
        <f t="shared" ca="1" si="3"/>
        <v>17943728.433602866</v>
      </c>
      <c r="AY24" s="3">
        <f t="shared" ca="1" si="3"/>
        <v>19440002.861494478</v>
      </c>
      <c r="AZ24" s="3">
        <f t="shared" ca="1" si="3"/>
        <v>21046208.327498421</v>
      </c>
      <c r="BA24" s="3">
        <f t="shared" ca="1" si="3"/>
        <v>22821037.150855936</v>
      </c>
      <c r="BB24" s="3">
        <f t="shared" ca="1" si="3"/>
        <v>24696521.000958957</v>
      </c>
      <c r="BC24" s="3">
        <f t="shared" ca="1" si="3"/>
        <v>26721023.103738286</v>
      </c>
      <c r="BD24" s="3">
        <f t="shared" ca="1" si="3"/>
        <v>28875141.525217623</v>
      </c>
      <c r="BE24" s="3">
        <f t="shared" ca="1" si="3"/>
        <v>31207766.707879983</v>
      </c>
      <c r="BF24" s="3">
        <f t="shared" ca="1" si="3"/>
        <v>33694975.679050252</v>
      </c>
      <c r="BG24" s="3">
        <f t="shared" ca="1" si="3"/>
        <v>36332107.558322914</v>
      </c>
      <c r="BH24" s="3">
        <f t="shared" ca="1" si="3"/>
        <v>39159552.299257852</v>
      </c>
      <c r="BI24" s="3">
        <f t="shared" ca="1" si="3"/>
        <v>42153383.773994602</v>
      </c>
      <c r="BJ24" s="3">
        <f t="shared" ca="1" si="3"/>
        <v>45344353.921282887</v>
      </c>
      <c r="BK24" s="3">
        <f t="shared" ca="1" si="3"/>
        <v>48718748.20811677</v>
      </c>
      <c r="BL24" s="3">
        <f t="shared" ca="1" si="3"/>
        <v>52313669.315271452</v>
      </c>
      <c r="BM24" s="3">
        <f t="shared" ca="1" si="3"/>
        <v>56088411.247575268</v>
      </c>
      <c r="BN24" s="3">
        <f t="shared" ca="1" si="3"/>
        <v>60090132.693377003</v>
      </c>
      <c r="BO24" s="3">
        <f t="shared" ca="1" si="3"/>
        <v>64339518.616571978</v>
      </c>
      <c r="BP24" s="3">
        <f t="shared" ca="1" si="3"/>
        <v>68833120.855136275</v>
      </c>
      <c r="BQ24" s="3">
        <f t="shared" ca="1" si="3"/>
        <v>73584272.536620468</v>
      </c>
    </row>
    <row r="27" spans="1:69">
      <c r="B27" s="25" t="s">
        <v>34</v>
      </c>
    </row>
    <row r="28" spans="1:69" outlineLevel="1">
      <c r="E28" s="2" t="str">
        <f t="shared" ref="E28:BQ28" si="4" xml:space="preserve">  E$38</f>
        <v>Retained Earnings</v>
      </c>
      <c r="F28" s="2">
        <f t="shared" si="4"/>
        <v>0</v>
      </c>
      <c r="G28" s="2" t="str">
        <f t="shared" si="4"/>
        <v>GBP</v>
      </c>
      <c r="H28" s="2">
        <f t="shared" si="4"/>
        <v>0</v>
      </c>
      <c r="I28" s="2">
        <f t="shared" si="4"/>
        <v>0</v>
      </c>
      <c r="J28" s="2">
        <f t="shared" ca="1" si="4"/>
        <v>-34108.333333333336</v>
      </c>
      <c r="K28" s="2">
        <f t="shared" ca="1" si="4"/>
        <v>-63508.333333333336</v>
      </c>
      <c r="L28" s="2">
        <f t="shared" ca="1" si="4"/>
        <v>-67716.666666666672</v>
      </c>
      <c r="M28" s="2">
        <f t="shared" ca="1" si="4"/>
        <v>-63152.197887977491</v>
      </c>
      <c r="N28" s="2">
        <f t="shared" ca="1" si="4"/>
        <v>-77387.810127806821</v>
      </c>
      <c r="O28" s="2">
        <f t="shared" ca="1" si="4"/>
        <v>-98792.111121494177</v>
      </c>
      <c r="P28" s="2">
        <f t="shared" ca="1" si="4"/>
        <v>-61294.373335464028</v>
      </c>
      <c r="Q28" s="2">
        <f t="shared" ca="1" si="4"/>
        <v>-38745.971045408362</v>
      </c>
      <c r="R28" s="2">
        <f t="shared" ca="1" si="4"/>
        <v>21028.766187944522</v>
      </c>
      <c r="S28" s="2">
        <f t="shared" ca="1" si="4"/>
        <v>50305.385414222823</v>
      </c>
      <c r="T28" s="2">
        <f t="shared" ca="1" si="4"/>
        <v>174966.99382831081</v>
      </c>
      <c r="U28" s="2">
        <f t="shared" ca="1" si="4"/>
        <v>286225.74465849414</v>
      </c>
      <c r="V28" s="2">
        <f t="shared" ca="1" si="4"/>
        <v>471537.96189085185</v>
      </c>
      <c r="W28" s="2">
        <f t="shared" ca="1" si="4"/>
        <v>722202.58631600952</v>
      </c>
      <c r="X28" s="2">
        <f t="shared" ca="1" si="4"/>
        <v>979206.94923298375</v>
      </c>
      <c r="Y28" s="2">
        <f t="shared" ca="1" si="4"/>
        <v>1322473.5373997237</v>
      </c>
      <c r="Z28" s="2">
        <f t="shared" ca="1" si="4"/>
        <v>1670881.7757909633</v>
      </c>
      <c r="AA28" s="2">
        <f t="shared" ca="1" si="4"/>
        <v>2013311.1236748483</v>
      </c>
      <c r="AB28" s="2">
        <f t="shared" ca="1" si="4"/>
        <v>2356575.6442897408</v>
      </c>
      <c r="AC28" s="2">
        <f t="shared" ca="1" si="4"/>
        <v>2693233.2632125793</v>
      </c>
      <c r="AD28" s="2">
        <f t="shared" ca="1" si="4"/>
        <v>3015670.8445506133</v>
      </c>
      <c r="AE28" s="2">
        <f t="shared" ca="1" si="4"/>
        <v>3330762.3000382911</v>
      </c>
      <c r="AF28" s="2">
        <f t="shared" ca="1" si="4"/>
        <v>3678703.9422080233</v>
      </c>
      <c r="AG28" s="2">
        <f t="shared" ca="1" si="4"/>
        <v>4058717.1314063538</v>
      </c>
      <c r="AH28" s="2">
        <f t="shared" ca="1" si="4"/>
        <v>4441740.7087195702</v>
      </c>
      <c r="AI28" s="2">
        <f t="shared" ca="1" si="4"/>
        <v>4897706.6462319326</v>
      </c>
      <c r="AJ28" s="2">
        <f t="shared" ca="1" si="4"/>
        <v>5417579.9262126014</v>
      </c>
      <c r="AK28" s="2">
        <f t="shared" ca="1" si="4"/>
        <v>5968590.7284352537</v>
      </c>
      <c r="AL28" s="2">
        <f t="shared" ca="1" si="4"/>
        <v>6553811.6036057789</v>
      </c>
      <c r="AM28" s="2">
        <f t="shared" ca="1" si="4"/>
        <v>7189120.7612694446</v>
      </c>
      <c r="AN28" s="2">
        <f t="shared" ca="1" si="4"/>
        <v>7880166.6209245846</v>
      </c>
      <c r="AO28" s="2">
        <f t="shared" ca="1" si="4"/>
        <v>8572922.8205908481</v>
      </c>
      <c r="AP28" s="2">
        <f t="shared" ca="1" si="4"/>
        <v>9346642.4158412665</v>
      </c>
      <c r="AQ28" s="2">
        <f t="shared" ca="1" si="4"/>
        <v>10148752.013053076</v>
      </c>
      <c r="AR28" s="2">
        <f t="shared" ca="1" si="4"/>
        <v>11013083.18333167</v>
      </c>
      <c r="AS28" s="2">
        <f t="shared" ca="1" si="4"/>
        <v>11953480.889049191</v>
      </c>
      <c r="AT28" s="2">
        <f t="shared" ca="1" si="4"/>
        <v>12954835.608917173</v>
      </c>
      <c r="AU28" s="2">
        <f t="shared" ca="1" si="4"/>
        <v>14048064.177234029</v>
      </c>
      <c r="AV28" s="2">
        <f t="shared" ca="1" si="4"/>
        <v>15243937.148096446</v>
      </c>
      <c r="AW28" s="2">
        <f t="shared" ca="1" si="4"/>
        <v>16522668.498186078</v>
      </c>
      <c r="AX28" s="2">
        <f t="shared" ca="1" si="4"/>
        <v>17943728.43360287</v>
      </c>
      <c r="AY28" s="2">
        <f t="shared" ca="1" si="4"/>
        <v>19440002.861494482</v>
      </c>
      <c r="AZ28" s="2">
        <f t="shared" ca="1" si="4"/>
        <v>21046208.327498429</v>
      </c>
      <c r="BA28" s="2">
        <f t="shared" ca="1" si="4"/>
        <v>22821037.150855947</v>
      </c>
      <c r="BB28" s="2">
        <f t="shared" ca="1" si="4"/>
        <v>24696521.000958964</v>
      </c>
      <c r="BC28" s="2">
        <f t="shared" ca="1" si="4"/>
        <v>26721023.103738304</v>
      </c>
      <c r="BD28" s="2">
        <f t="shared" ca="1" si="4"/>
        <v>28875141.525217637</v>
      </c>
      <c r="BE28" s="2">
        <f t="shared" ca="1" si="4"/>
        <v>31207766.70787999</v>
      </c>
      <c r="BF28" s="2">
        <f t="shared" ca="1" si="4"/>
        <v>33694975.679050267</v>
      </c>
      <c r="BG28" s="2">
        <f t="shared" ca="1" si="4"/>
        <v>36332107.558322944</v>
      </c>
      <c r="BH28" s="2">
        <f t="shared" ca="1" si="4"/>
        <v>39159552.29925786</v>
      </c>
      <c r="BI28" s="2">
        <f t="shared" ca="1" si="4"/>
        <v>42153383.773994625</v>
      </c>
      <c r="BJ28" s="2">
        <f t="shared" ca="1" si="4"/>
        <v>45344353.921282917</v>
      </c>
      <c r="BK28" s="2">
        <f t="shared" ca="1" si="4"/>
        <v>48718748.208116777</v>
      </c>
      <c r="BL28" s="2">
        <f t="shared" ca="1" si="4"/>
        <v>52313669.315271474</v>
      </c>
      <c r="BM28" s="2">
        <f t="shared" ca="1" si="4"/>
        <v>56088411.247575298</v>
      </c>
      <c r="BN28" s="2">
        <f t="shared" ca="1" si="4"/>
        <v>60090132.693377018</v>
      </c>
      <c r="BO28" s="2">
        <f t="shared" ca="1" si="4"/>
        <v>64339518.616572008</v>
      </c>
      <c r="BP28" s="2">
        <f t="shared" ca="1" si="4"/>
        <v>68833120.85513629</v>
      </c>
      <c r="BQ28" s="2">
        <f t="shared" ca="1" si="4"/>
        <v>73584272.536620528</v>
      </c>
    </row>
    <row r="29" spans="1:69" outlineLevel="1">
      <c r="A29" s="18"/>
      <c r="B29" s="18"/>
      <c r="C29" s="28"/>
      <c r="D29" s="27"/>
      <c r="E29" s="4" t="str">
        <f xml:space="preserve">  Equity!E$13</f>
        <v>Share Capital</v>
      </c>
      <c r="F29" s="4">
        <f xml:space="preserve">  Equity!F$13</f>
        <v>0</v>
      </c>
      <c r="G29" s="4" t="str">
        <f xml:space="preserve">  Equity!G$13</f>
        <v>GBP</v>
      </c>
      <c r="H29" s="4">
        <f xml:space="preserve">  Equity!H$13</f>
        <v>0</v>
      </c>
      <c r="I29" s="4">
        <f xml:space="preserve">  Equity!I$13</f>
        <v>0</v>
      </c>
      <c r="J29" s="4">
        <f xml:space="preserve">  Equity!J$13</f>
        <v>0</v>
      </c>
      <c r="K29" s="4">
        <f xml:space="preserve">  Equity!K$13</f>
        <v>0</v>
      </c>
      <c r="L29" s="4">
        <f xml:space="preserve">  Equity!L$13</f>
        <v>0</v>
      </c>
      <c r="M29" s="4">
        <f xml:space="preserve">  Equity!M$13</f>
        <v>0</v>
      </c>
      <c r="N29" s="4">
        <f xml:space="preserve">  Equity!N$13</f>
        <v>0</v>
      </c>
      <c r="O29" s="4">
        <f xml:space="preserve">  Equity!O$13</f>
        <v>0</v>
      </c>
      <c r="P29" s="4">
        <f xml:space="preserve">  Equity!P$13</f>
        <v>0</v>
      </c>
      <c r="Q29" s="4">
        <f xml:space="preserve">  Equity!Q$13</f>
        <v>0</v>
      </c>
      <c r="R29" s="4">
        <f xml:space="preserve">  Equity!R$13</f>
        <v>0</v>
      </c>
      <c r="S29" s="4">
        <f xml:space="preserve">  Equity!S$13</f>
        <v>0</v>
      </c>
      <c r="T29" s="4">
        <f xml:space="preserve">  Equity!T$13</f>
        <v>0</v>
      </c>
      <c r="U29" s="4">
        <f xml:space="preserve">  Equity!U$13</f>
        <v>0</v>
      </c>
      <c r="V29" s="4">
        <f xml:space="preserve">  Equity!V$13</f>
        <v>0</v>
      </c>
      <c r="W29" s="4">
        <f xml:space="preserve">  Equity!W$13</f>
        <v>0</v>
      </c>
      <c r="X29" s="4">
        <f xml:space="preserve">  Equity!X$13</f>
        <v>0</v>
      </c>
      <c r="Y29" s="4">
        <f xml:space="preserve">  Equity!Y$13</f>
        <v>0</v>
      </c>
      <c r="Z29" s="4">
        <f xml:space="preserve">  Equity!Z$13</f>
        <v>0</v>
      </c>
      <c r="AA29" s="4">
        <f xml:space="preserve">  Equity!AA$13</f>
        <v>0</v>
      </c>
      <c r="AB29" s="4">
        <f xml:space="preserve">  Equity!AB$13</f>
        <v>0</v>
      </c>
      <c r="AC29" s="4">
        <f xml:space="preserve">  Equity!AC$13</f>
        <v>0</v>
      </c>
      <c r="AD29" s="4">
        <f xml:space="preserve">  Equity!AD$13</f>
        <v>0</v>
      </c>
      <c r="AE29" s="4">
        <f xml:space="preserve">  Equity!AE$13</f>
        <v>0</v>
      </c>
      <c r="AF29" s="4">
        <f xml:space="preserve">  Equity!AF$13</f>
        <v>0</v>
      </c>
      <c r="AG29" s="4">
        <f xml:space="preserve">  Equity!AG$13</f>
        <v>0</v>
      </c>
      <c r="AH29" s="4">
        <f xml:space="preserve">  Equity!AH$13</f>
        <v>0</v>
      </c>
      <c r="AI29" s="4">
        <f xml:space="preserve">  Equity!AI$13</f>
        <v>0</v>
      </c>
      <c r="AJ29" s="4">
        <f xml:space="preserve">  Equity!AJ$13</f>
        <v>0</v>
      </c>
      <c r="AK29" s="4">
        <f xml:space="preserve">  Equity!AK$13</f>
        <v>0</v>
      </c>
      <c r="AL29" s="4">
        <f xml:space="preserve">  Equity!AL$13</f>
        <v>0</v>
      </c>
      <c r="AM29" s="4">
        <f xml:space="preserve">  Equity!AM$13</f>
        <v>0</v>
      </c>
      <c r="AN29" s="4">
        <f xml:space="preserve">  Equity!AN$13</f>
        <v>0</v>
      </c>
      <c r="AO29" s="4">
        <f xml:space="preserve">  Equity!AO$13</f>
        <v>0</v>
      </c>
      <c r="AP29" s="4">
        <f xml:space="preserve">  Equity!AP$13</f>
        <v>0</v>
      </c>
      <c r="AQ29" s="4">
        <f xml:space="preserve">  Equity!AQ$13</f>
        <v>0</v>
      </c>
      <c r="AR29" s="4">
        <f xml:space="preserve">  Equity!AR$13</f>
        <v>0</v>
      </c>
      <c r="AS29" s="4">
        <f xml:space="preserve">  Equity!AS$13</f>
        <v>0</v>
      </c>
      <c r="AT29" s="4">
        <f xml:space="preserve">  Equity!AT$13</f>
        <v>0</v>
      </c>
      <c r="AU29" s="4">
        <f xml:space="preserve">  Equity!AU$13</f>
        <v>0</v>
      </c>
      <c r="AV29" s="4">
        <f xml:space="preserve">  Equity!AV$13</f>
        <v>0</v>
      </c>
      <c r="AW29" s="4">
        <f xml:space="preserve">  Equity!AW$13</f>
        <v>0</v>
      </c>
      <c r="AX29" s="4">
        <f xml:space="preserve">  Equity!AX$13</f>
        <v>0</v>
      </c>
      <c r="AY29" s="4">
        <f xml:space="preserve">  Equity!AY$13</f>
        <v>0</v>
      </c>
      <c r="AZ29" s="4">
        <f xml:space="preserve">  Equity!AZ$13</f>
        <v>0</v>
      </c>
      <c r="BA29" s="4">
        <f xml:space="preserve">  Equity!BA$13</f>
        <v>0</v>
      </c>
      <c r="BB29" s="4">
        <f xml:space="preserve">  Equity!BB$13</f>
        <v>0</v>
      </c>
      <c r="BC29" s="4">
        <f xml:space="preserve">  Equity!BC$13</f>
        <v>0</v>
      </c>
      <c r="BD29" s="4">
        <f xml:space="preserve">  Equity!BD$13</f>
        <v>0</v>
      </c>
      <c r="BE29" s="4">
        <f xml:space="preserve">  Equity!BE$13</f>
        <v>0</v>
      </c>
      <c r="BF29" s="4">
        <f xml:space="preserve">  Equity!BF$13</f>
        <v>0</v>
      </c>
      <c r="BG29" s="4">
        <f xml:space="preserve">  Equity!BG$13</f>
        <v>0</v>
      </c>
      <c r="BH29" s="4">
        <f xml:space="preserve">  Equity!BH$13</f>
        <v>0</v>
      </c>
      <c r="BI29" s="4">
        <f xml:space="preserve">  Equity!BI$13</f>
        <v>0</v>
      </c>
      <c r="BJ29" s="4">
        <f xml:space="preserve">  Equity!BJ$13</f>
        <v>0</v>
      </c>
      <c r="BK29" s="4">
        <f xml:space="preserve">  Equity!BK$13</f>
        <v>0</v>
      </c>
      <c r="BL29" s="4">
        <f xml:space="preserve">  Equity!BL$13</f>
        <v>0</v>
      </c>
      <c r="BM29" s="4">
        <f xml:space="preserve">  Equity!BM$13</f>
        <v>0</v>
      </c>
      <c r="BN29" s="4">
        <f xml:space="preserve">  Equity!BN$13</f>
        <v>0</v>
      </c>
      <c r="BO29" s="4">
        <f xml:space="preserve">  Equity!BO$13</f>
        <v>0</v>
      </c>
      <c r="BP29" s="4">
        <f xml:space="preserve">  Equity!BP$13</f>
        <v>0</v>
      </c>
      <c r="BQ29" s="4">
        <f xml:space="preserve">  Equity!BQ$13</f>
        <v>0</v>
      </c>
    </row>
    <row r="30" spans="1:69" outlineLevel="1">
      <c r="A30" s="34"/>
      <c r="B30" s="34"/>
      <c r="C30" s="64"/>
      <c r="D30" s="65"/>
      <c r="E30" s="21" t="s">
        <v>34</v>
      </c>
      <c r="F30" s="21"/>
      <c r="G30" s="21" t="s">
        <v>258</v>
      </c>
      <c r="H30" s="21"/>
      <c r="I30" s="21"/>
      <c r="J30" s="3">
        <f t="shared" ref="J30:BQ30" ca="1" si="5" xml:space="preserve">  J28 + J29</f>
        <v>-34108.333333333336</v>
      </c>
      <c r="K30" s="3">
        <f t="shared" ca="1" si="5"/>
        <v>-63508.333333333336</v>
      </c>
      <c r="L30" s="3">
        <f t="shared" ca="1" si="5"/>
        <v>-67716.666666666672</v>
      </c>
      <c r="M30" s="3">
        <f t="shared" ca="1" si="5"/>
        <v>-63152.197887977491</v>
      </c>
      <c r="N30" s="3">
        <f t="shared" ca="1" si="5"/>
        <v>-77387.810127806821</v>
      </c>
      <c r="O30" s="3">
        <f t="shared" ca="1" si="5"/>
        <v>-98792.111121494177</v>
      </c>
      <c r="P30" s="3">
        <f t="shared" ca="1" si="5"/>
        <v>-61294.373335464028</v>
      </c>
      <c r="Q30" s="3">
        <f t="shared" ca="1" si="5"/>
        <v>-38745.971045408362</v>
      </c>
      <c r="R30" s="3">
        <f t="shared" ca="1" si="5"/>
        <v>21028.766187944522</v>
      </c>
      <c r="S30" s="3">
        <f t="shared" ca="1" si="5"/>
        <v>50305.385414222823</v>
      </c>
      <c r="T30" s="3">
        <f t="shared" ca="1" si="5"/>
        <v>174966.99382831081</v>
      </c>
      <c r="U30" s="3">
        <f t="shared" ca="1" si="5"/>
        <v>286225.74465849414</v>
      </c>
      <c r="V30" s="3">
        <f t="shared" ca="1" si="5"/>
        <v>471537.96189085185</v>
      </c>
      <c r="W30" s="3">
        <f t="shared" ca="1" si="5"/>
        <v>722202.58631600952</v>
      </c>
      <c r="X30" s="3">
        <f t="shared" ca="1" si="5"/>
        <v>979206.94923298375</v>
      </c>
      <c r="Y30" s="3">
        <f t="shared" ca="1" si="5"/>
        <v>1322473.5373997237</v>
      </c>
      <c r="Z30" s="3">
        <f t="shared" ca="1" si="5"/>
        <v>1670881.7757909633</v>
      </c>
      <c r="AA30" s="3">
        <f t="shared" ca="1" si="5"/>
        <v>2013311.1236748483</v>
      </c>
      <c r="AB30" s="3">
        <f t="shared" ca="1" si="5"/>
        <v>2356575.6442897408</v>
      </c>
      <c r="AC30" s="3">
        <f t="shared" ca="1" si="5"/>
        <v>2693233.2632125793</v>
      </c>
      <c r="AD30" s="3">
        <f t="shared" ca="1" si="5"/>
        <v>3015670.8445506133</v>
      </c>
      <c r="AE30" s="3">
        <f t="shared" ca="1" si="5"/>
        <v>3330762.3000382911</v>
      </c>
      <c r="AF30" s="3">
        <f t="shared" ca="1" si="5"/>
        <v>3678703.9422080233</v>
      </c>
      <c r="AG30" s="3">
        <f t="shared" ca="1" si="5"/>
        <v>4058717.1314063538</v>
      </c>
      <c r="AH30" s="3">
        <f t="shared" ca="1" si="5"/>
        <v>4441740.7087195702</v>
      </c>
      <c r="AI30" s="3">
        <f t="shared" ca="1" si="5"/>
        <v>4897706.6462319326</v>
      </c>
      <c r="AJ30" s="3">
        <f t="shared" ca="1" si="5"/>
        <v>5417579.9262126014</v>
      </c>
      <c r="AK30" s="3">
        <f t="shared" ca="1" si="5"/>
        <v>5968590.7284352537</v>
      </c>
      <c r="AL30" s="3">
        <f t="shared" ca="1" si="5"/>
        <v>6553811.6036057789</v>
      </c>
      <c r="AM30" s="3">
        <f t="shared" ca="1" si="5"/>
        <v>7189120.7612694446</v>
      </c>
      <c r="AN30" s="3">
        <f t="shared" ca="1" si="5"/>
        <v>7880166.6209245846</v>
      </c>
      <c r="AO30" s="3">
        <f t="shared" ca="1" si="5"/>
        <v>8572922.8205908481</v>
      </c>
      <c r="AP30" s="3">
        <f t="shared" ca="1" si="5"/>
        <v>9346642.4158412665</v>
      </c>
      <c r="AQ30" s="3">
        <f t="shared" ca="1" si="5"/>
        <v>10148752.013053076</v>
      </c>
      <c r="AR30" s="3">
        <f t="shared" ca="1" si="5"/>
        <v>11013083.18333167</v>
      </c>
      <c r="AS30" s="3">
        <f t="shared" ca="1" si="5"/>
        <v>11953480.889049191</v>
      </c>
      <c r="AT30" s="3">
        <f t="shared" ca="1" si="5"/>
        <v>12954835.608917173</v>
      </c>
      <c r="AU30" s="3">
        <f t="shared" ca="1" si="5"/>
        <v>14048064.177234029</v>
      </c>
      <c r="AV30" s="3">
        <f t="shared" ca="1" si="5"/>
        <v>15243937.148096446</v>
      </c>
      <c r="AW30" s="3">
        <f t="shared" ca="1" si="5"/>
        <v>16522668.498186078</v>
      </c>
      <c r="AX30" s="3">
        <f t="shared" ca="1" si="5"/>
        <v>17943728.43360287</v>
      </c>
      <c r="AY30" s="3">
        <f t="shared" ca="1" si="5"/>
        <v>19440002.861494482</v>
      </c>
      <c r="AZ30" s="3">
        <f t="shared" ca="1" si="5"/>
        <v>21046208.327498429</v>
      </c>
      <c r="BA30" s="3">
        <f t="shared" ca="1" si="5"/>
        <v>22821037.150855947</v>
      </c>
      <c r="BB30" s="3">
        <f t="shared" ca="1" si="5"/>
        <v>24696521.000958964</v>
      </c>
      <c r="BC30" s="3">
        <f t="shared" ca="1" si="5"/>
        <v>26721023.103738304</v>
      </c>
      <c r="BD30" s="3">
        <f t="shared" ca="1" si="5"/>
        <v>28875141.525217637</v>
      </c>
      <c r="BE30" s="3">
        <f t="shared" ca="1" si="5"/>
        <v>31207766.70787999</v>
      </c>
      <c r="BF30" s="3">
        <f t="shared" ca="1" si="5"/>
        <v>33694975.679050267</v>
      </c>
      <c r="BG30" s="3">
        <f t="shared" ca="1" si="5"/>
        <v>36332107.558322944</v>
      </c>
      <c r="BH30" s="3">
        <f t="shared" ca="1" si="5"/>
        <v>39159552.29925786</v>
      </c>
      <c r="BI30" s="3">
        <f t="shared" ca="1" si="5"/>
        <v>42153383.773994625</v>
      </c>
      <c r="BJ30" s="3">
        <f t="shared" ca="1" si="5"/>
        <v>45344353.921282917</v>
      </c>
      <c r="BK30" s="3">
        <f t="shared" ca="1" si="5"/>
        <v>48718748.208116777</v>
      </c>
      <c r="BL30" s="3">
        <f t="shared" ca="1" si="5"/>
        <v>52313669.315271474</v>
      </c>
      <c r="BM30" s="3">
        <f t="shared" ca="1" si="5"/>
        <v>56088411.247575298</v>
      </c>
      <c r="BN30" s="3">
        <f t="shared" ca="1" si="5"/>
        <v>60090132.693377018</v>
      </c>
      <c r="BO30" s="3">
        <f t="shared" ca="1" si="5"/>
        <v>64339518.616572008</v>
      </c>
      <c r="BP30" s="3">
        <f t="shared" ca="1" si="5"/>
        <v>68833120.85513629</v>
      </c>
      <c r="BQ30" s="3">
        <f t="shared" ca="1" si="5"/>
        <v>73584272.536620528</v>
      </c>
    </row>
    <row r="33" spans="1:69">
      <c r="B33" s="25" t="s">
        <v>12</v>
      </c>
    </row>
    <row r="34" spans="1:69" s="82" customFormat="1">
      <c r="A34" s="59"/>
      <c r="B34" s="59"/>
      <c r="C34" s="87"/>
      <c r="D34" s="84"/>
      <c r="E34" s="40" t="str">
        <f xml:space="preserve">  InpC!E$53</f>
        <v>Opening Retained Earnings</v>
      </c>
      <c r="F34" s="40">
        <f xml:space="preserve">  InpC!F$53</f>
        <v>0</v>
      </c>
      <c r="G34" s="40" t="str">
        <f xml:space="preserve">  InpC!G$53</f>
        <v>GBP</v>
      </c>
      <c r="M34" s="80"/>
    </row>
    <row r="35" spans="1:69">
      <c r="A35" s="18"/>
      <c r="B35" s="18"/>
      <c r="C35" s="28"/>
      <c r="D35" s="27"/>
      <c r="E35" s="9" t="str">
        <f xml:space="preserve">  Time!E$28</f>
        <v>Period number</v>
      </c>
      <c r="F35" s="9">
        <f xml:space="preserve">  Time!F$28</f>
        <v>0</v>
      </c>
      <c r="G35" s="9" t="str">
        <f xml:space="preserve">  Time!G$28</f>
        <v>Counter</v>
      </c>
      <c r="H35" s="9">
        <f xml:space="preserve">  Time!H$28</f>
        <v>0</v>
      </c>
      <c r="I35" s="9">
        <f xml:space="preserve">  Time!I$28</f>
        <v>0</v>
      </c>
      <c r="J35" s="9">
        <f xml:space="preserve">  Time!J$28</f>
        <v>1</v>
      </c>
      <c r="K35" s="9">
        <f xml:space="preserve">  Time!K$28</f>
        <v>2</v>
      </c>
      <c r="L35" s="9">
        <f xml:space="preserve">  Time!L$28</f>
        <v>3</v>
      </c>
      <c r="M35" s="9">
        <f xml:space="preserve">  Time!M$28</f>
        <v>4</v>
      </c>
      <c r="N35" s="9">
        <f xml:space="preserve">  Time!N$28</f>
        <v>5</v>
      </c>
      <c r="O35" s="9">
        <f xml:space="preserve">  Time!O$28</f>
        <v>6</v>
      </c>
      <c r="P35" s="9">
        <f xml:space="preserve">  Time!P$28</f>
        <v>7</v>
      </c>
      <c r="Q35" s="9">
        <f xml:space="preserve">  Time!Q$28</f>
        <v>8</v>
      </c>
      <c r="R35" s="9">
        <f xml:space="preserve">  Time!R$28</f>
        <v>9</v>
      </c>
      <c r="S35" s="9">
        <f xml:space="preserve">  Time!S$28</f>
        <v>10</v>
      </c>
      <c r="T35" s="9">
        <f xml:space="preserve">  Time!T$28</f>
        <v>11</v>
      </c>
      <c r="U35" s="9">
        <f xml:space="preserve">  Time!U$28</f>
        <v>12</v>
      </c>
      <c r="V35" s="9">
        <f xml:space="preserve">  Time!V$28</f>
        <v>13</v>
      </c>
      <c r="W35" s="9">
        <f xml:space="preserve">  Time!W$28</f>
        <v>14</v>
      </c>
      <c r="X35" s="9">
        <f xml:space="preserve">  Time!X$28</f>
        <v>15</v>
      </c>
      <c r="Y35" s="9">
        <f xml:space="preserve">  Time!Y$28</f>
        <v>16</v>
      </c>
      <c r="Z35" s="9">
        <f xml:space="preserve">  Time!Z$28</f>
        <v>17</v>
      </c>
      <c r="AA35" s="9">
        <f xml:space="preserve">  Time!AA$28</f>
        <v>18</v>
      </c>
      <c r="AB35" s="9">
        <f xml:space="preserve">  Time!AB$28</f>
        <v>19</v>
      </c>
      <c r="AC35" s="9">
        <f xml:space="preserve">  Time!AC$28</f>
        <v>20</v>
      </c>
      <c r="AD35" s="9">
        <f xml:space="preserve">  Time!AD$28</f>
        <v>21</v>
      </c>
      <c r="AE35" s="9">
        <f xml:space="preserve">  Time!AE$28</f>
        <v>22</v>
      </c>
      <c r="AF35" s="9">
        <f xml:space="preserve">  Time!AF$28</f>
        <v>23</v>
      </c>
      <c r="AG35" s="9">
        <f xml:space="preserve">  Time!AG$28</f>
        <v>24</v>
      </c>
      <c r="AH35" s="9">
        <f xml:space="preserve">  Time!AH$28</f>
        <v>25</v>
      </c>
      <c r="AI35" s="9">
        <f xml:space="preserve">  Time!AI$28</f>
        <v>26</v>
      </c>
      <c r="AJ35" s="9">
        <f xml:space="preserve">  Time!AJ$28</f>
        <v>27</v>
      </c>
      <c r="AK35" s="9">
        <f xml:space="preserve">  Time!AK$28</f>
        <v>28</v>
      </c>
      <c r="AL35" s="9">
        <f xml:space="preserve">  Time!AL$28</f>
        <v>29</v>
      </c>
      <c r="AM35" s="9">
        <f xml:space="preserve">  Time!AM$28</f>
        <v>30</v>
      </c>
      <c r="AN35" s="9">
        <f xml:space="preserve">  Time!AN$28</f>
        <v>31</v>
      </c>
      <c r="AO35" s="9">
        <f xml:space="preserve">  Time!AO$28</f>
        <v>32</v>
      </c>
      <c r="AP35" s="9">
        <f xml:space="preserve">  Time!AP$28</f>
        <v>33</v>
      </c>
      <c r="AQ35" s="9">
        <f xml:space="preserve">  Time!AQ$28</f>
        <v>34</v>
      </c>
      <c r="AR35" s="9">
        <f xml:space="preserve">  Time!AR$28</f>
        <v>35</v>
      </c>
      <c r="AS35" s="9">
        <f xml:space="preserve">  Time!AS$28</f>
        <v>36</v>
      </c>
      <c r="AT35" s="9">
        <f xml:space="preserve">  Time!AT$28</f>
        <v>37</v>
      </c>
      <c r="AU35" s="9">
        <f xml:space="preserve">  Time!AU$28</f>
        <v>38</v>
      </c>
      <c r="AV35" s="9">
        <f xml:space="preserve">  Time!AV$28</f>
        <v>39</v>
      </c>
      <c r="AW35" s="9">
        <f xml:space="preserve">  Time!AW$28</f>
        <v>40</v>
      </c>
      <c r="AX35" s="9">
        <f xml:space="preserve">  Time!AX$28</f>
        <v>41</v>
      </c>
      <c r="AY35" s="9">
        <f xml:space="preserve">  Time!AY$28</f>
        <v>42</v>
      </c>
      <c r="AZ35" s="9">
        <f xml:space="preserve">  Time!AZ$28</f>
        <v>43</v>
      </c>
      <c r="BA35" s="9">
        <f xml:space="preserve">  Time!BA$28</f>
        <v>44</v>
      </c>
      <c r="BB35" s="9">
        <f xml:space="preserve">  Time!BB$28</f>
        <v>45</v>
      </c>
      <c r="BC35" s="9">
        <f xml:space="preserve">  Time!BC$28</f>
        <v>46</v>
      </c>
      <c r="BD35" s="9">
        <f xml:space="preserve">  Time!BD$28</f>
        <v>47</v>
      </c>
      <c r="BE35" s="9">
        <f xml:space="preserve">  Time!BE$28</f>
        <v>48</v>
      </c>
      <c r="BF35" s="9">
        <f xml:space="preserve">  Time!BF$28</f>
        <v>49</v>
      </c>
      <c r="BG35" s="9">
        <f xml:space="preserve">  Time!BG$28</f>
        <v>50</v>
      </c>
      <c r="BH35" s="9">
        <f xml:space="preserve">  Time!BH$28</f>
        <v>51</v>
      </c>
      <c r="BI35" s="9">
        <f xml:space="preserve">  Time!BI$28</f>
        <v>52</v>
      </c>
      <c r="BJ35" s="9">
        <f xml:space="preserve">  Time!BJ$28</f>
        <v>53</v>
      </c>
      <c r="BK35" s="9">
        <f xml:space="preserve">  Time!BK$28</f>
        <v>54</v>
      </c>
      <c r="BL35" s="9">
        <f xml:space="preserve">  Time!BL$28</f>
        <v>55</v>
      </c>
      <c r="BM35" s="9">
        <f xml:space="preserve">  Time!BM$28</f>
        <v>56</v>
      </c>
      <c r="BN35" s="9">
        <f xml:space="preserve">  Time!BN$28</f>
        <v>57</v>
      </c>
      <c r="BO35" s="9">
        <f xml:space="preserve">  Time!BO$28</f>
        <v>58</v>
      </c>
      <c r="BP35" s="9">
        <f xml:space="preserve">  Time!BP$28</f>
        <v>59</v>
      </c>
      <c r="BQ35" s="9">
        <f xml:space="preserve">  Time!BQ$28</f>
        <v>60</v>
      </c>
    </row>
    <row r="36" spans="1:69">
      <c r="E36" s="47" t="s">
        <v>39</v>
      </c>
      <c r="G36" s="47" t="s">
        <v>258</v>
      </c>
      <c r="J36" s="2">
        <f t="shared" ref="J36:BQ36" si="6" xml:space="preserve">  I38</f>
        <v>0</v>
      </c>
      <c r="K36" s="2">
        <f t="shared" ca="1" si="6"/>
        <v>-34108.333333333336</v>
      </c>
      <c r="L36" s="2">
        <f t="shared" ca="1" si="6"/>
        <v>-63508.333333333336</v>
      </c>
      <c r="M36" s="2">
        <f t="shared" ca="1" si="6"/>
        <v>-67716.666666666672</v>
      </c>
      <c r="N36" s="2">
        <f t="shared" ca="1" si="6"/>
        <v>-63152.197887977491</v>
      </c>
      <c r="O36" s="2">
        <f t="shared" ca="1" si="6"/>
        <v>-77387.810127806821</v>
      </c>
      <c r="P36" s="2">
        <f t="shared" ca="1" si="6"/>
        <v>-98792.111121494177</v>
      </c>
      <c r="Q36" s="2">
        <f t="shared" ca="1" si="6"/>
        <v>-61294.373335464028</v>
      </c>
      <c r="R36" s="2">
        <f t="shared" ca="1" si="6"/>
        <v>-38745.971045408362</v>
      </c>
      <c r="S36" s="2">
        <f t="shared" ca="1" si="6"/>
        <v>21028.766187944522</v>
      </c>
      <c r="T36" s="2">
        <f t="shared" ca="1" si="6"/>
        <v>50305.385414222823</v>
      </c>
      <c r="U36" s="2">
        <f t="shared" ca="1" si="6"/>
        <v>174966.99382831081</v>
      </c>
      <c r="V36" s="2">
        <f t="shared" ca="1" si="6"/>
        <v>286225.74465849414</v>
      </c>
      <c r="W36" s="2">
        <f t="shared" ca="1" si="6"/>
        <v>471537.96189085185</v>
      </c>
      <c r="X36" s="2">
        <f t="shared" ca="1" si="6"/>
        <v>722202.58631600952</v>
      </c>
      <c r="Y36" s="2">
        <f t="shared" ca="1" si="6"/>
        <v>979206.94923298375</v>
      </c>
      <c r="Z36" s="2">
        <f t="shared" ca="1" si="6"/>
        <v>1322473.5373997237</v>
      </c>
      <c r="AA36" s="2">
        <f t="shared" ca="1" si="6"/>
        <v>1670881.7757909633</v>
      </c>
      <c r="AB36" s="2">
        <f t="shared" ca="1" si="6"/>
        <v>2013311.1236748483</v>
      </c>
      <c r="AC36" s="2">
        <f t="shared" ca="1" si="6"/>
        <v>2356575.6442897408</v>
      </c>
      <c r="AD36" s="2">
        <f t="shared" ca="1" si="6"/>
        <v>2693233.2632125793</v>
      </c>
      <c r="AE36" s="2">
        <f t="shared" ca="1" si="6"/>
        <v>3015670.8445506133</v>
      </c>
      <c r="AF36" s="2">
        <f t="shared" ca="1" si="6"/>
        <v>3330762.3000382911</v>
      </c>
      <c r="AG36" s="2">
        <f t="shared" ca="1" si="6"/>
        <v>3678703.9422080233</v>
      </c>
      <c r="AH36" s="2">
        <f t="shared" ca="1" si="6"/>
        <v>4058717.1314063538</v>
      </c>
      <c r="AI36" s="2">
        <f t="shared" ca="1" si="6"/>
        <v>4441740.7087195702</v>
      </c>
      <c r="AJ36" s="2">
        <f t="shared" ca="1" si="6"/>
        <v>4897706.6462319326</v>
      </c>
      <c r="AK36" s="2">
        <f t="shared" ca="1" si="6"/>
        <v>5417579.9262126014</v>
      </c>
      <c r="AL36" s="2">
        <f t="shared" ca="1" si="6"/>
        <v>5968590.7284352537</v>
      </c>
      <c r="AM36" s="2">
        <f t="shared" ca="1" si="6"/>
        <v>6553811.6036057789</v>
      </c>
      <c r="AN36" s="2">
        <f t="shared" ca="1" si="6"/>
        <v>7189120.7612694446</v>
      </c>
      <c r="AO36" s="2">
        <f t="shared" ca="1" si="6"/>
        <v>7880166.6209245846</v>
      </c>
      <c r="AP36" s="2">
        <f t="shared" ca="1" si="6"/>
        <v>8572922.8205908481</v>
      </c>
      <c r="AQ36" s="2">
        <f t="shared" ca="1" si="6"/>
        <v>9346642.4158412665</v>
      </c>
      <c r="AR36" s="2">
        <f t="shared" ca="1" si="6"/>
        <v>10148752.013053076</v>
      </c>
      <c r="AS36" s="2">
        <f t="shared" ca="1" si="6"/>
        <v>11013083.18333167</v>
      </c>
      <c r="AT36" s="2">
        <f t="shared" ca="1" si="6"/>
        <v>11953480.889049191</v>
      </c>
      <c r="AU36" s="2">
        <f t="shared" ca="1" si="6"/>
        <v>12954835.608917173</v>
      </c>
      <c r="AV36" s="2">
        <f t="shared" ca="1" si="6"/>
        <v>14048064.177234029</v>
      </c>
      <c r="AW36" s="2">
        <f t="shared" ca="1" si="6"/>
        <v>15243937.148096446</v>
      </c>
      <c r="AX36" s="2">
        <f t="shared" ca="1" si="6"/>
        <v>16522668.498186078</v>
      </c>
      <c r="AY36" s="2">
        <f t="shared" ca="1" si="6"/>
        <v>17943728.43360287</v>
      </c>
      <c r="AZ36" s="2">
        <f t="shared" ca="1" si="6"/>
        <v>19440002.861494482</v>
      </c>
      <c r="BA36" s="2">
        <f t="shared" ca="1" si="6"/>
        <v>21046208.327498429</v>
      </c>
      <c r="BB36" s="2">
        <f t="shared" ca="1" si="6"/>
        <v>22821037.150855947</v>
      </c>
      <c r="BC36" s="2">
        <f t="shared" ca="1" si="6"/>
        <v>24696521.000958964</v>
      </c>
      <c r="BD36" s="2">
        <f t="shared" ca="1" si="6"/>
        <v>26721023.103738304</v>
      </c>
      <c r="BE36" s="2">
        <f t="shared" ca="1" si="6"/>
        <v>28875141.525217637</v>
      </c>
      <c r="BF36" s="2">
        <f t="shared" ca="1" si="6"/>
        <v>31207766.70787999</v>
      </c>
      <c r="BG36" s="2">
        <f t="shared" ca="1" si="6"/>
        <v>33694975.679050267</v>
      </c>
      <c r="BH36" s="2">
        <f t="shared" ca="1" si="6"/>
        <v>36332107.558322944</v>
      </c>
      <c r="BI36" s="2">
        <f t="shared" ca="1" si="6"/>
        <v>39159552.29925786</v>
      </c>
      <c r="BJ36" s="2">
        <f t="shared" ca="1" si="6"/>
        <v>42153383.773994625</v>
      </c>
      <c r="BK36" s="2">
        <f t="shared" ca="1" si="6"/>
        <v>45344353.921282917</v>
      </c>
      <c r="BL36" s="2">
        <f t="shared" ca="1" si="6"/>
        <v>48718748.208116777</v>
      </c>
      <c r="BM36" s="2">
        <f t="shared" ca="1" si="6"/>
        <v>52313669.315271474</v>
      </c>
      <c r="BN36" s="2">
        <f t="shared" ca="1" si="6"/>
        <v>56088411.247575298</v>
      </c>
      <c r="BO36" s="2">
        <f t="shared" ca="1" si="6"/>
        <v>60090132.693377018</v>
      </c>
      <c r="BP36" s="2">
        <f t="shared" ca="1" si="6"/>
        <v>64339518.616572008</v>
      </c>
      <c r="BQ36" s="2">
        <f t="shared" ca="1" si="6"/>
        <v>68833120.85513629</v>
      </c>
    </row>
    <row r="37" spans="1:69">
      <c r="A37" s="18"/>
      <c r="B37" s="18"/>
      <c r="C37" s="28"/>
      <c r="D37" s="27" t="s">
        <v>219</v>
      </c>
      <c r="E37" s="4" t="str">
        <f xml:space="preserve">  'Income Statement'!E$22</f>
        <v>Retained Earnings this period</v>
      </c>
      <c r="F37" s="4">
        <f xml:space="preserve">  'Income Statement'!F$22</f>
        <v>0</v>
      </c>
      <c r="G37" s="4" t="str">
        <f xml:space="preserve">  'Income Statement'!G$22</f>
        <v>GBP</v>
      </c>
      <c r="H37" s="4">
        <f ca="1" xml:space="preserve">  'Income Statement'!H$22</f>
        <v>73584272.536620528</v>
      </c>
      <c r="I37" s="4">
        <f xml:space="preserve">  'Income Statement'!I$22</f>
        <v>0</v>
      </c>
      <c r="J37" s="4">
        <f ca="1" xml:space="preserve">  'Income Statement'!J$22</f>
        <v>-34108.333333333336</v>
      </c>
      <c r="K37" s="4">
        <f ca="1" xml:space="preserve">  'Income Statement'!K$22</f>
        <v>-29400</v>
      </c>
      <c r="L37" s="4">
        <f ca="1" xml:space="preserve">  'Income Statement'!L$22</f>
        <v>-4208.333333333333</v>
      </c>
      <c r="M37" s="4">
        <f ca="1" xml:space="preserve">  'Income Statement'!M$22</f>
        <v>4564.4687786891827</v>
      </c>
      <c r="N37" s="4">
        <f ca="1" xml:space="preserve">  'Income Statement'!N$22</f>
        <v>-14235.612239829337</v>
      </c>
      <c r="O37" s="4">
        <f ca="1" xml:space="preserve">  'Income Statement'!O$22</f>
        <v>-21404.30099368736</v>
      </c>
      <c r="P37" s="4">
        <f ca="1" xml:space="preserve">  'Income Statement'!P$22</f>
        <v>37497.737786030149</v>
      </c>
      <c r="Q37" s="4">
        <f ca="1" xml:space="preserve">  'Income Statement'!Q$22</f>
        <v>22548.402290055667</v>
      </c>
      <c r="R37" s="4">
        <f ca="1" xml:space="preserve">  'Income Statement'!R$22</f>
        <v>59774.737233352884</v>
      </c>
      <c r="S37" s="4">
        <f ca="1" xml:space="preserve">  'Income Statement'!S$22</f>
        <v>29276.619226278301</v>
      </c>
      <c r="T37" s="4">
        <f ca="1" xml:space="preserve">  'Income Statement'!T$22</f>
        <v>124661.608414088</v>
      </c>
      <c r="U37" s="4">
        <f ca="1" xml:space="preserve">  'Income Statement'!U$22</f>
        <v>111258.75083018336</v>
      </c>
      <c r="V37" s="4">
        <f ca="1" xml:space="preserve">  'Income Statement'!V$22</f>
        <v>185312.21723235771</v>
      </c>
      <c r="W37" s="4">
        <f ca="1" xml:space="preserve">  'Income Statement'!W$22</f>
        <v>250664.6244251577</v>
      </c>
      <c r="X37" s="4">
        <f ca="1" xml:space="preserve">  'Income Statement'!X$22</f>
        <v>257004.36291697421</v>
      </c>
      <c r="Y37" s="4">
        <f ca="1" xml:space="preserve">  'Income Statement'!Y$22</f>
        <v>343266.58816673979</v>
      </c>
      <c r="Z37" s="4">
        <f ca="1" xml:space="preserve">  'Income Statement'!Z$22</f>
        <v>348408.23839123978</v>
      </c>
      <c r="AA37" s="4">
        <f ca="1" xml:space="preserve">  'Income Statement'!AA$22</f>
        <v>342429.34788388503</v>
      </c>
      <c r="AB37" s="4">
        <f ca="1" xml:space="preserve">  'Income Statement'!AB$22</f>
        <v>343264.52061489236</v>
      </c>
      <c r="AC37" s="4">
        <f ca="1" xml:space="preserve">  'Income Statement'!AC$22</f>
        <v>336657.6189228383</v>
      </c>
      <c r="AD37" s="4">
        <f ca="1" xml:space="preserve">  'Income Statement'!AD$22</f>
        <v>322437.58133803419</v>
      </c>
      <c r="AE37" s="4">
        <f ca="1" xml:space="preserve">  'Income Statement'!AE$22</f>
        <v>315091.45548767783</v>
      </c>
      <c r="AF37" s="4">
        <f ca="1" xml:space="preserve">  'Income Statement'!AF$22</f>
        <v>347941.64216973196</v>
      </c>
      <c r="AG37" s="4">
        <f ca="1" xml:space="preserve">  'Income Statement'!AG$22</f>
        <v>380013.18919833057</v>
      </c>
      <c r="AH37" s="4">
        <f ca="1" xml:space="preserve">  'Income Statement'!AH$22</f>
        <v>383023.57731321629</v>
      </c>
      <c r="AI37" s="4">
        <f ca="1" xml:space="preserve">  'Income Statement'!AI$22</f>
        <v>455965.93751236191</v>
      </c>
      <c r="AJ37" s="4">
        <f ca="1" xml:space="preserve">  'Income Statement'!AJ$22</f>
        <v>519873.27998066926</v>
      </c>
      <c r="AK37" s="4">
        <f ca="1" xml:space="preserve">  'Income Statement'!AK$22</f>
        <v>551010.8022226519</v>
      </c>
      <c r="AL37" s="4">
        <f ca="1" xml:space="preserve">  'Income Statement'!AL$22</f>
        <v>585220.8751705247</v>
      </c>
      <c r="AM37" s="4">
        <f ca="1" xml:space="preserve">  'Income Statement'!AM$22</f>
        <v>635309.1576636656</v>
      </c>
      <c r="AN37" s="4">
        <f ca="1" xml:space="preserve">  'Income Statement'!AN$22</f>
        <v>691045.8596551402</v>
      </c>
      <c r="AO37" s="4">
        <f ca="1" xml:space="preserve">  'Income Statement'!AO$22</f>
        <v>692756.19966626272</v>
      </c>
      <c r="AP37" s="4">
        <f ca="1" xml:space="preserve">  'Income Statement'!AP$22</f>
        <v>773719.59525041748</v>
      </c>
      <c r="AQ37" s="4">
        <f ca="1" xml:space="preserve">  'Income Statement'!AQ$22</f>
        <v>802109.59721181029</v>
      </c>
      <c r="AR37" s="4">
        <f ca="1" xml:space="preserve">  'Income Statement'!AR$22</f>
        <v>864331.1702785932</v>
      </c>
      <c r="AS37" s="4">
        <f ca="1" xml:space="preserve">  'Income Statement'!AS$22</f>
        <v>940397.70571752032</v>
      </c>
      <c r="AT37" s="4">
        <f ca="1" xml:space="preserve">  'Income Statement'!AT$22</f>
        <v>1001354.719867981</v>
      </c>
      <c r="AU37" s="4">
        <f ca="1" xml:space="preserve">  'Income Statement'!AU$22</f>
        <v>1093228.5683168566</v>
      </c>
      <c r="AV37" s="4">
        <f ca="1" xml:space="preserve">  'Income Statement'!AV$22</f>
        <v>1195872.9708624172</v>
      </c>
      <c r="AW37" s="4">
        <f ca="1" xml:space="preserve">  'Income Statement'!AW$22</f>
        <v>1278731.3500896324</v>
      </c>
      <c r="AX37" s="4">
        <f ca="1" xml:space="preserve">  'Income Statement'!AX$22</f>
        <v>1421059.9354167928</v>
      </c>
      <c r="AY37" s="4">
        <f ca="1" xml:space="preserve">  'Income Statement'!AY$22</f>
        <v>1496274.4278916111</v>
      </c>
      <c r="AZ37" s="4">
        <f ca="1" xml:space="preserve">  'Income Statement'!AZ$22</f>
        <v>1606205.4660039477</v>
      </c>
      <c r="BA37" s="4">
        <f ca="1" xml:space="preserve">  'Income Statement'!BA$22</f>
        <v>1774828.8233575204</v>
      </c>
      <c r="BB37" s="4">
        <f ca="1" xml:space="preserve">  'Income Statement'!BB$22</f>
        <v>1875483.8501030183</v>
      </c>
      <c r="BC37" s="4">
        <f ca="1" xml:space="preserve">  'Income Statement'!BC$22</f>
        <v>2024502.1027793384</v>
      </c>
      <c r="BD37" s="4">
        <f ca="1" xml:space="preserve">  'Income Statement'!BD$22</f>
        <v>2154118.4214793346</v>
      </c>
      <c r="BE37" s="4">
        <f ca="1" xml:space="preserve">  'Income Statement'!BE$22</f>
        <v>2332625.1826623525</v>
      </c>
      <c r="BF37" s="4">
        <f ca="1" xml:space="preserve">  'Income Statement'!BF$22</f>
        <v>2487208.971170275</v>
      </c>
      <c r="BG37" s="4">
        <f ca="1" xml:space="preserve">  'Income Statement'!BG$22</f>
        <v>2637131.8792726751</v>
      </c>
      <c r="BH37" s="4">
        <f ca="1" xml:space="preserve">  'Income Statement'!BH$22</f>
        <v>2827444.7409349177</v>
      </c>
      <c r="BI37" s="4">
        <f ca="1" xml:space="preserve">  'Income Statement'!BI$22</f>
        <v>2993831.4747367627</v>
      </c>
      <c r="BJ37" s="4">
        <f ca="1" xml:space="preserve">  'Income Statement'!BJ$22</f>
        <v>3190970.1472882889</v>
      </c>
      <c r="BK37" s="4">
        <f ca="1" xml:space="preserve">  'Income Statement'!BK$22</f>
        <v>3374394.2868338577</v>
      </c>
      <c r="BL37" s="4">
        <f ca="1" xml:space="preserve">  'Income Statement'!BL$22</f>
        <v>3594921.1071546949</v>
      </c>
      <c r="BM37" s="4">
        <f ca="1" xml:space="preserve">  'Income Statement'!BM$22</f>
        <v>3774741.9323038249</v>
      </c>
      <c r="BN37" s="4">
        <f ca="1" xml:space="preserve">  'Income Statement'!BN$22</f>
        <v>4001721.4458017196</v>
      </c>
      <c r="BO37" s="4">
        <f ca="1" xml:space="preserve">  'Income Statement'!BO$22</f>
        <v>4249385.9231949924</v>
      </c>
      <c r="BP37" s="4">
        <f ca="1" xml:space="preserve">  'Income Statement'!BP$22</f>
        <v>4493602.2385642836</v>
      </c>
      <c r="BQ37" s="4">
        <f ca="1" xml:space="preserve">  'Income Statement'!BQ$22</f>
        <v>4751151.6814842327</v>
      </c>
    </row>
    <row r="38" spans="1:69" s="81" customFormat="1">
      <c r="A38" s="63"/>
      <c r="B38" s="63"/>
      <c r="C38" s="88"/>
      <c r="D38" s="90"/>
      <c r="E38" s="33" t="s">
        <v>12</v>
      </c>
      <c r="F38" s="33"/>
      <c r="G38" s="33" t="s">
        <v>258</v>
      </c>
      <c r="H38" s="33"/>
      <c r="I38" s="11">
        <f t="shared" ref="I38:BQ38" si="7" xml:space="preserve">  IF( I35 = 0, $F34, I36 + I37 )</f>
        <v>0</v>
      </c>
      <c r="J38" s="11">
        <f t="shared" ca="1" si="7"/>
        <v>-34108.333333333336</v>
      </c>
      <c r="K38" s="11">
        <f t="shared" ca="1" si="7"/>
        <v>-63508.333333333336</v>
      </c>
      <c r="L38" s="11">
        <f t="shared" ca="1" si="7"/>
        <v>-67716.666666666672</v>
      </c>
      <c r="M38" s="11">
        <f t="shared" ca="1" si="7"/>
        <v>-63152.197887977491</v>
      </c>
      <c r="N38" s="11">
        <f t="shared" ca="1" si="7"/>
        <v>-77387.810127806821</v>
      </c>
      <c r="O38" s="11">
        <f t="shared" ca="1" si="7"/>
        <v>-98792.111121494177</v>
      </c>
      <c r="P38" s="11">
        <f t="shared" ca="1" si="7"/>
        <v>-61294.373335464028</v>
      </c>
      <c r="Q38" s="11">
        <f t="shared" ca="1" si="7"/>
        <v>-38745.971045408362</v>
      </c>
      <c r="R38" s="11">
        <f t="shared" ca="1" si="7"/>
        <v>21028.766187944522</v>
      </c>
      <c r="S38" s="11">
        <f t="shared" ca="1" si="7"/>
        <v>50305.385414222823</v>
      </c>
      <c r="T38" s="11">
        <f t="shared" ca="1" si="7"/>
        <v>174966.99382831081</v>
      </c>
      <c r="U38" s="11">
        <f t="shared" ca="1" si="7"/>
        <v>286225.74465849414</v>
      </c>
      <c r="V38" s="11">
        <f t="shared" ca="1" si="7"/>
        <v>471537.96189085185</v>
      </c>
      <c r="W38" s="11">
        <f t="shared" ca="1" si="7"/>
        <v>722202.58631600952</v>
      </c>
      <c r="X38" s="11">
        <f t="shared" ca="1" si="7"/>
        <v>979206.94923298375</v>
      </c>
      <c r="Y38" s="11">
        <f t="shared" ca="1" si="7"/>
        <v>1322473.5373997237</v>
      </c>
      <c r="Z38" s="11">
        <f t="shared" ca="1" si="7"/>
        <v>1670881.7757909633</v>
      </c>
      <c r="AA38" s="11">
        <f t="shared" ca="1" si="7"/>
        <v>2013311.1236748483</v>
      </c>
      <c r="AB38" s="11">
        <f t="shared" ca="1" si="7"/>
        <v>2356575.6442897408</v>
      </c>
      <c r="AC38" s="11">
        <f t="shared" ca="1" si="7"/>
        <v>2693233.2632125793</v>
      </c>
      <c r="AD38" s="11">
        <f t="shared" ca="1" si="7"/>
        <v>3015670.8445506133</v>
      </c>
      <c r="AE38" s="11">
        <f t="shared" ca="1" si="7"/>
        <v>3330762.3000382911</v>
      </c>
      <c r="AF38" s="11">
        <f t="shared" ca="1" si="7"/>
        <v>3678703.9422080233</v>
      </c>
      <c r="AG38" s="11">
        <f t="shared" ca="1" si="7"/>
        <v>4058717.1314063538</v>
      </c>
      <c r="AH38" s="11">
        <f t="shared" ca="1" si="7"/>
        <v>4441740.7087195702</v>
      </c>
      <c r="AI38" s="11">
        <f t="shared" ca="1" si="7"/>
        <v>4897706.6462319326</v>
      </c>
      <c r="AJ38" s="11">
        <f t="shared" ca="1" si="7"/>
        <v>5417579.9262126014</v>
      </c>
      <c r="AK38" s="11">
        <f t="shared" ca="1" si="7"/>
        <v>5968590.7284352537</v>
      </c>
      <c r="AL38" s="11">
        <f t="shared" ca="1" si="7"/>
        <v>6553811.6036057789</v>
      </c>
      <c r="AM38" s="11">
        <f t="shared" ca="1" si="7"/>
        <v>7189120.7612694446</v>
      </c>
      <c r="AN38" s="11">
        <f t="shared" ca="1" si="7"/>
        <v>7880166.6209245846</v>
      </c>
      <c r="AO38" s="11">
        <f t="shared" ca="1" si="7"/>
        <v>8572922.8205908481</v>
      </c>
      <c r="AP38" s="11">
        <f t="shared" ca="1" si="7"/>
        <v>9346642.4158412665</v>
      </c>
      <c r="AQ38" s="11">
        <f t="shared" ca="1" si="7"/>
        <v>10148752.013053076</v>
      </c>
      <c r="AR38" s="11">
        <f t="shared" ca="1" si="7"/>
        <v>11013083.18333167</v>
      </c>
      <c r="AS38" s="11">
        <f t="shared" ca="1" si="7"/>
        <v>11953480.889049191</v>
      </c>
      <c r="AT38" s="11">
        <f t="shared" ca="1" si="7"/>
        <v>12954835.608917173</v>
      </c>
      <c r="AU38" s="11">
        <f t="shared" ca="1" si="7"/>
        <v>14048064.177234029</v>
      </c>
      <c r="AV38" s="11">
        <f t="shared" ca="1" si="7"/>
        <v>15243937.148096446</v>
      </c>
      <c r="AW38" s="11">
        <f t="shared" ca="1" si="7"/>
        <v>16522668.498186078</v>
      </c>
      <c r="AX38" s="11">
        <f t="shared" ca="1" si="7"/>
        <v>17943728.43360287</v>
      </c>
      <c r="AY38" s="11">
        <f t="shared" ca="1" si="7"/>
        <v>19440002.861494482</v>
      </c>
      <c r="AZ38" s="11">
        <f t="shared" ca="1" si="7"/>
        <v>21046208.327498429</v>
      </c>
      <c r="BA38" s="11">
        <f t="shared" ca="1" si="7"/>
        <v>22821037.150855947</v>
      </c>
      <c r="BB38" s="11">
        <f t="shared" ca="1" si="7"/>
        <v>24696521.000958964</v>
      </c>
      <c r="BC38" s="11">
        <f t="shared" ca="1" si="7"/>
        <v>26721023.103738304</v>
      </c>
      <c r="BD38" s="11">
        <f t="shared" ca="1" si="7"/>
        <v>28875141.525217637</v>
      </c>
      <c r="BE38" s="11">
        <f t="shared" ca="1" si="7"/>
        <v>31207766.70787999</v>
      </c>
      <c r="BF38" s="11">
        <f t="shared" ca="1" si="7"/>
        <v>33694975.679050267</v>
      </c>
      <c r="BG38" s="11">
        <f t="shared" ca="1" si="7"/>
        <v>36332107.558322944</v>
      </c>
      <c r="BH38" s="11">
        <f t="shared" ca="1" si="7"/>
        <v>39159552.29925786</v>
      </c>
      <c r="BI38" s="11">
        <f t="shared" ca="1" si="7"/>
        <v>42153383.773994625</v>
      </c>
      <c r="BJ38" s="11">
        <f t="shared" ca="1" si="7"/>
        <v>45344353.921282917</v>
      </c>
      <c r="BK38" s="11">
        <f t="shared" ca="1" si="7"/>
        <v>48718748.208116777</v>
      </c>
      <c r="BL38" s="11">
        <f t="shared" ca="1" si="7"/>
        <v>52313669.315271474</v>
      </c>
      <c r="BM38" s="11">
        <f t="shared" ca="1" si="7"/>
        <v>56088411.247575298</v>
      </c>
      <c r="BN38" s="11">
        <f t="shared" ca="1" si="7"/>
        <v>60090132.693377018</v>
      </c>
      <c r="BO38" s="11">
        <f t="shared" ca="1" si="7"/>
        <v>64339518.616572008</v>
      </c>
      <c r="BP38" s="11">
        <f t="shared" ca="1" si="7"/>
        <v>68833120.85513629</v>
      </c>
      <c r="BQ38" s="11">
        <f t="shared" ca="1" si="7"/>
        <v>73584272.536620528</v>
      </c>
    </row>
    <row r="41" spans="1:69">
      <c r="B41" s="25" t="s">
        <v>271</v>
      </c>
    </row>
  </sheetData>
  <conditionalFormatting sqref="F2:F3">
    <cfRule type="cellIs" dxfId="245" priority="1" stopIfTrue="1" operator="notEqual">
      <formula>0</formula>
    </cfRule>
    <cfRule type="cellIs" dxfId="244" priority="2" stopIfTrue="1" operator="equal">
      <formula>""</formula>
    </cfRule>
  </conditionalFormatting>
  <conditionalFormatting sqref="J3:BQ3">
    <cfRule type="cellIs" dxfId="243" priority="8" operator="equal">
      <formula>"PPA ext."</formula>
    </cfRule>
    <cfRule type="cellIs" dxfId="242" priority="9" operator="equal">
      <formula>"Delay"</formula>
    </cfRule>
    <cfRule type="cellIs" dxfId="241" priority="10" operator="equal">
      <formula>"Fin Close"</formula>
    </cfRule>
    <cfRule type="cellIs" dxfId="240" priority="11" stopIfTrue="1" operator="equal">
      <formula>"Construction"</formula>
    </cfRule>
    <cfRule type="cellIs" dxfId="239"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outlinePr summaryBelow="0" summaryRight="0"/>
  </sheetPr>
  <dimension ref="A1:BQ46"/>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48.3320312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777343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77734375" style="47" bestFit="1" customWidth="1"/>
    <col min="49" max="49" width="12.33203125" style="47" bestFit="1" customWidth="1"/>
    <col min="50" max="50" width="12.21875" style="47" bestFit="1" customWidth="1"/>
    <col min="51" max="51" width="11.77734375" style="47" bestFit="1" customWidth="1"/>
    <col min="52" max="69" width="13.218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Customers</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80</v>
      </c>
    </row>
    <row r="9" spans="1:69" outlineLevel="1">
      <c r="A9" s="18"/>
      <c r="B9" s="18"/>
      <c r="C9" s="28"/>
      <c r="D9" s="27"/>
      <c r="E9" s="4" t="str">
        <f xml:space="preserve">  InpC!E$15</f>
        <v>Customer base order number</v>
      </c>
      <c r="F9" s="4">
        <f xml:space="preserve">  InpC!F$15</f>
        <v>500</v>
      </c>
      <c r="G9" s="4" t="str">
        <f xml:space="preserve">  InpC!G$15</f>
        <v>Units</v>
      </c>
      <c r="M9" s="2"/>
    </row>
    <row r="10" spans="1:69" outlineLevel="1">
      <c r="A10" s="18"/>
      <c r="B10" s="18"/>
      <c r="C10" s="28"/>
      <c r="D10" s="27"/>
      <c r="E10" s="42" t="str">
        <f xml:space="preserve">  Time!E$170</f>
        <v>Monthly Growth Rate</v>
      </c>
      <c r="F10" s="42">
        <f xml:space="preserve">  Time!F$170</f>
        <v>5.946309435929531E-2</v>
      </c>
      <c r="G10" s="42" t="str">
        <f xml:space="preserve">  Time!G$170</f>
        <v>%</v>
      </c>
      <c r="M10" s="57"/>
    </row>
    <row r="11" spans="1:69" outlineLevel="1">
      <c r="A11" s="18"/>
      <c r="B11" s="18"/>
      <c r="C11" s="28"/>
      <c r="D11" s="27"/>
      <c r="E11" s="4" t="str">
        <f xml:space="preserve">  InpS!E$16</f>
        <v>STF New Customer orders</v>
      </c>
      <c r="F11" s="4">
        <f xml:space="preserve">  InpS!F$16</f>
        <v>0</v>
      </c>
      <c r="G11" s="4" t="str">
        <f xml:space="preserve">  InpS!G$16</f>
        <v>GBP</v>
      </c>
      <c r="H11" s="4">
        <f xml:space="preserve">  InpS!H$16</f>
        <v>38000</v>
      </c>
      <c r="I11" s="4">
        <f xml:space="preserve">  InpS!I$16</f>
        <v>0</v>
      </c>
      <c r="J11" s="4">
        <f xml:space="preserve">  InpS!J$16</f>
        <v>1000</v>
      </c>
      <c r="K11" s="4">
        <f xml:space="preserve">  InpS!K$16</f>
        <v>1000</v>
      </c>
      <c r="L11" s="4">
        <f xml:space="preserve">  InpS!L$16</f>
        <v>1000</v>
      </c>
      <c r="M11" s="4">
        <f xml:space="preserve">  InpS!M$16</f>
        <v>1000</v>
      </c>
      <c r="N11" s="4">
        <f xml:space="preserve">  InpS!N$16</f>
        <v>3000</v>
      </c>
      <c r="O11" s="4">
        <f xml:space="preserve">  InpS!O$16</f>
        <v>3000</v>
      </c>
      <c r="P11" s="4">
        <f xml:space="preserve">  InpS!P$16</f>
        <v>3000</v>
      </c>
      <c r="Q11" s="4">
        <f xml:space="preserve">  InpS!Q$16</f>
        <v>5000</v>
      </c>
      <c r="R11" s="4">
        <f xml:space="preserve">  InpS!R$16</f>
        <v>5000</v>
      </c>
      <c r="S11" s="4">
        <f xml:space="preserve">  InpS!S$16</f>
        <v>5000</v>
      </c>
      <c r="T11" s="4">
        <f xml:space="preserve">  InpS!T$16</f>
        <v>5000</v>
      </c>
      <c r="U11" s="4">
        <f xml:space="preserve">  InpS!U$16</f>
        <v>5000</v>
      </c>
      <c r="V11" s="4">
        <f xml:space="preserve">  InpS!V$16</f>
        <v>0</v>
      </c>
      <c r="W11" s="4">
        <f xml:space="preserve">  InpS!W$16</f>
        <v>0</v>
      </c>
      <c r="X11" s="4">
        <f xml:space="preserve">  InpS!X$16</f>
        <v>0</v>
      </c>
      <c r="Y11" s="4">
        <f xml:space="preserve">  InpS!Y$16</f>
        <v>0</v>
      </c>
      <c r="Z11" s="4">
        <f xml:space="preserve">  InpS!Z$16</f>
        <v>0</v>
      </c>
      <c r="AA11" s="4">
        <f xml:space="preserve">  InpS!AA$16</f>
        <v>0</v>
      </c>
      <c r="AB11" s="4">
        <f xml:space="preserve">  InpS!AB$16</f>
        <v>0</v>
      </c>
      <c r="AC11" s="4">
        <f xml:space="preserve">  InpS!AC$16</f>
        <v>0</v>
      </c>
      <c r="AD11" s="4">
        <f xml:space="preserve">  InpS!AD$16</f>
        <v>0</v>
      </c>
      <c r="AE11" s="4">
        <f xml:space="preserve">  InpS!AE$16</f>
        <v>0</v>
      </c>
      <c r="AF11" s="4">
        <f xml:space="preserve">  InpS!AF$16</f>
        <v>0</v>
      </c>
      <c r="AG11" s="4">
        <f xml:space="preserve">  InpS!AG$16</f>
        <v>0</v>
      </c>
      <c r="AH11" s="4">
        <f xml:space="preserve">  InpS!AH$16</f>
        <v>0</v>
      </c>
      <c r="AI11" s="4">
        <f xml:space="preserve">  InpS!AI$16</f>
        <v>0</v>
      </c>
      <c r="AJ11" s="4">
        <f xml:space="preserve">  InpS!AJ$16</f>
        <v>0</v>
      </c>
      <c r="AK11" s="4">
        <f xml:space="preserve">  InpS!AK$16</f>
        <v>0</v>
      </c>
      <c r="AL11" s="4">
        <f xml:space="preserve">  InpS!AL$16</f>
        <v>0</v>
      </c>
      <c r="AM11" s="4">
        <f xml:space="preserve">  InpS!AM$16</f>
        <v>0</v>
      </c>
      <c r="AN11" s="4">
        <f xml:space="preserve">  InpS!AN$16</f>
        <v>0</v>
      </c>
      <c r="AO11" s="4">
        <f xml:space="preserve">  InpS!AO$16</f>
        <v>0</v>
      </c>
      <c r="AP11" s="4">
        <f xml:space="preserve">  InpS!AP$16</f>
        <v>0</v>
      </c>
      <c r="AQ11" s="4">
        <f xml:space="preserve">  InpS!AQ$16</f>
        <v>0</v>
      </c>
      <c r="AR11" s="4">
        <f xml:space="preserve">  InpS!AR$16</f>
        <v>0</v>
      </c>
      <c r="AS11" s="4">
        <f xml:space="preserve">  InpS!AS$16</f>
        <v>0</v>
      </c>
      <c r="AT11" s="4">
        <f xml:space="preserve">  InpS!AT$16</f>
        <v>0</v>
      </c>
      <c r="AU11" s="4">
        <f xml:space="preserve">  InpS!AU$16</f>
        <v>0</v>
      </c>
      <c r="AV11" s="4">
        <f xml:space="preserve">  InpS!AV$16</f>
        <v>0</v>
      </c>
      <c r="AW11" s="4">
        <f xml:space="preserve">  InpS!AW$16</f>
        <v>0</v>
      </c>
      <c r="AX11" s="4">
        <f xml:space="preserve">  InpS!AX$16</f>
        <v>0</v>
      </c>
      <c r="AY11" s="4">
        <f xml:space="preserve">  InpS!AY$16</f>
        <v>0</v>
      </c>
      <c r="AZ11" s="4">
        <f xml:space="preserve">  InpS!AZ$16</f>
        <v>0</v>
      </c>
      <c r="BA11" s="4">
        <f xml:space="preserve">  InpS!BA$16</f>
        <v>0</v>
      </c>
      <c r="BB11" s="4">
        <f xml:space="preserve">  InpS!BB$16</f>
        <v>0</v>
      </c>
      <c r="BC11" s="4">
        <f xml:space="preserve">  InpS!BC$16</f>
        <v>0</v>
      </c>
      <c r="BD11" s="4">
        <f xml:space="preserve">  InpS!BD$16</f>
        <v>0</v>
      </c>
      <c r="BE11" s="4">
        <f xml:space="preserve">  InpS!BE$16</f>
        <v>0</v>
      </c>
      <c r="BF11" s="4">
        <f xml:space="preserve">  InpS!BF$16</f>
        <v>0</v>
      </c>
      <c r="BG11" s="4">
        <f xml:space="preserve">  InpS!BG$16</f>
        <v>0</v>
      </c>
      <c r="BH11" s="4">
        <f xml:space="preserve">  InpS!BH$16</f>
        <v>0</v>
      </c>
      <c r="BI11" s="4">
        <f xml:space="preserve">  InpS!BI$16</f>
        <v>0</v>
      </c>
      <c r="BJ11" s="4">
        <f xml:space="preserve">  InpS!BJ$16</f>
        <v>0</v>
      </c>
      <c r="BK11" s="4">
        <f xml:space="preserve">  InpS!BK$16</f>
        <v>0</v>
      </c>
      <c r="BL11" s="4">
        <f xml:space="preserve">  InpS!BL$16</f>
        <v>0</v>
      </c>
      <c r="BM11" s="4">
        <f xml:space="preserve">  InpS!BM$16</f>
        <v>0</v>
      </c>
      <c r="BN11" s="4">
        <f xml:space="preserve">  InpS!BN$16</f>
        <v>0</v>
      </c>
      <c r="BO11" s="4">
        <f xml:space="preserve">  InpS!BO$16</f>
        <v>0</v>
      </c>
      <c r="BP11" s="4">
        <f xml:space="preserve">  InpS!BP$16</f>
        <v>0</v>
      </c>
      <c r="BQ11" s="4">
        <f xml:space="preserve">  InpS!BQ$16</f>
        <v>0</v>
      </c>
    </row>
    <row r="12" spans="1:69" outlineLevel="1">
      <c r="A12" s="18"/>
      <c r="B12" s="18"/>
      <c r="C12" s="28"/>
      <c r="D12" s="27"/>
      <c r="E12" s="9" t="str">
        <f xml:space="preserve">  Time!E$28</f>
        <v>Period number</v>
      </c>
      <c r="F12" s="9">
        <f xml:space="preserve">  Time!F$28</f>
        <v>0</v>
      </c>
      <c r="G12" s="9" t="str">
        <f xml:space="preserve">  Time!G$28</f>
        <v>Counter</v>
      </c>
      <c r="H12" s="9">
        <f xml:space="preserve">  Time!H$28</f>
        <v>0</v>
      </c>
      <c r="I12" s="9">
        <f xml:space="preserve">  Time!I$28</f>
        <v>0</v>
      </c>
      <c r="J12" s="9">
        <f xml:space="preserve">  Time!J$28</f>
        <v>1</v>
      </c>
      <c r="K12" s="9">
        <f xml:space="preserve">  Time!K$28</f>
        <v>2</v>
      </c>
      <c r="L12" s="9">
        <f xml:space="preserve">  Time!L$28</f>
        <v>3</v>
      </c>
      <c r="M12" s="9">
        <f xml:space="preserve">  Time!M$28</f>
        <v>4</v>
      </c>
      <c r="N12" s="9">
        <f xml:space="preserve">  Time!N$28</f>
        <v>5</v>
      </c>
      <c r="O12" s="9">
        <f xml:space="preserve">  Time!O$28</f>
        <v>6</v>
      </c>
      <c r="P12" s="9">
        <f xml:space="preserve">  Time!P$28</f>
        <v>7</v>
      </c>
      <c r="Q12" s="9">
        <f xml:space="preserve">  Time!Q$28</f>
        <v>8</v>
      </c>
      <c r="R12" s="9">
        <f xml:space="preserve">  Time!R$28</f>
        <v>9</v>
      </c>
      <c r="S12" s="9">
        <f xml:space="preserve">  Time!S$28</f>
        <v>10</v>
      </c>
      <c r="T12" s="9">
        <f xml:space="preserve">  Time!T$28</f>
        <v>11</v>
      </c>
      <c r="U12" s="9">
        <f xml:space="preserve">  Time!U$28</f>
        <v>12</v>
      </c>
      <c r="V12" s="9">
        <f xml:space="preserve">  Time!V$28</f>
        <v>13</v>
      </c>
      <c r="W12" s="9">
        <f xml:space="preserve">  Time!W$28</f>
        <v>14</v>
      </c>
      <c r="X12" s="9">
        <f xml:space="preserve">  Time!X$28</f>
        <v>15</v>
      </c>
      <c r="Y12" s="9">
        <f xml:space="preserve">  Time!Y$28</f>
        <v>16</v>
      </c>
      <c r="Z12" s="9">
        <f xml:space="preserve">  Time!Z$28</f>
        <v>17</v>
      </c>
      <c r="AA12" s="9">
        <f xml:space="preserve">  Time!AA$28</f>
        <v>18</v>
      </c>
      <c r="AB12" s="9">
        <f xml:space="preserve">  Time!AB$28</f>
        <v>19</v>
      </c>
      <c r="AC12" s="9">
        <f xml:space="preserve">  Time!AC$28</f>
        <v>20</v>
      </c>
      <c r="AD12" s="9">
        <f xml:space="preserve">  Time!AD$28</f>
        <v>21</v>
      </c>
      <c r="AE12" s="9">
        <f xml:space="preserve">  Time!AE$28</f>
        <v>22</v>
      </c>
      <c r="AF12" s="9">
        <f xml:space="preserve">  Time!AF$28</f>
        <v>23</v>
      </c>
      <c r="AG12" s="9">
        <f xml:space="preserve">  Time!AG$28</f>
        <v>24</v>
      </c>
      <c r="AH12" s="9">
        <f xml:space="preserve">  Time!AH$28</f>
        <v>25</v>
      </c>
      <c r="AI12" s="9">
        <f xml:space="preserve">  Time!AI$28</f>
        <v>26</v>
      </c>
      <c r="AJ12" s="9">
        <f xml:space="preserve">  Time!AJ$28</f>
        <v>27</v>
      </c>
      <c r="AK12" s="9">
        <f xml:space="preserve">  Time!AK$28</f>
        <v>28</v>
      </c>
      <c r="AL12" s="9">
        <f xml:space="preserve">  Time!AL$28</f>
        <v>29</v>
      </c>
      <c r="AM12" s="9">
        <f xml:space="preserve">  Time!AM$28</f>
        <v>30</v>
      </c>
      <c r="AN12" s="9">
        <f xml:space="preserve">  Time!AN$28</f>
        <v>31</v>
      </c>
      <c r="AO12" s="9">
        <f xml:space="preserve">  Time!AO$28</f>
        <v>32</v>
      </c>
      <c r="AP12" s="9">
        <f xml:space="preserve">  Time!AP$28</f>
        <v>33</v>
      </c>
      <c r="AQ12" s="9">
        <f xml:space="preserve">  Time!AQ$28</f>
        <v>34</v>
      </c>
      <c r="AR12" s="9">
        <f xml:space="preserve">  Time!AR$28</f>
        <v>35</v>
      </c>
      <c r="AS12" s="9">
        <f xml:space="preserve">  Time!AS$28</f>
        <v>36</v>
      </c>
      <c r="AT12" s="9">
        <f xml:space="preserve">  Time!AT$28</f>
        <v>37</v>
      </c>
      <c r="AU12" s="9">
        <f xml:space="preserve">  Time!AU$28</f>
        <v>38</v>
      </c>
      <c r="AV12" s="9">
        <f xml:space="preserve">  Time!AV$28</f>
        <v>39</v>
      </c>
      <c r="AW12" s="9">
        <f xml:space="preserve">  Time!AW$28</f>
        <v>40</v>
      </c>
      <c r="AX12" s="9">
        <f xml:space="preserve">  Time!AX$28</f>
        <v>41</v>
      </c>
      <c r="AY12" s="9">
        <f xml:space="preserve">  Time!AY$28</f>
        <v>42</v>
      </c>
      <c r="AZ12" s="9">
        <f xml:space="preserve">  Time!AZ$28</f>
        <v>43</v>
      </c>
      <c r="BA12" s="9">
        <f xml:space="preserve">  Time!BA$28</f>
        <v>44</v>
      </c>
      <c r="BB12" s="9">
        <f xml:space="preserve">  Time!BB$28</f>
        <v>45</v>
      </c>
      <c r="BC12" s="9">
        <f xml:space="preserve">  Time!BC$28</f>
        <v>46</v>
      </c>
      <c r="BD12" s="9">
        <f xml:space="preserve">  Time!BD$28</f>
        <v>47</v>
      </c>
      <c r="BE12" s="9">
        <f xml:space="preserve">  Time!BE$28</f>
        <v>48</v>
      </c>
      <c r="BF12" s="9">
        <f xml:space="preserve">  Time!BF$28</f>
        <v>49</v>
      </c>
      <c r="BG12" s="9">
        <f xml:space="preserve">  Time!BG$28</f>
        <v>50</v>
      </c>
      <c r="BH12" s="9">
        <f xml:space="preserve">  Time!BH$28</f>
        <v>51</v>
      </c>
      <c r="BI12" s="9">
        <f xml:space="preserve">  Time!BI$28</f>
        <v>52</v>
      </c>
      <c r="BJ12" s="9">
        <f xml:space="preserve">  Time!BJ$28</f>
        <v>53</v>
      </c>
      <c r="BK12" s="9">
        <f xml:space="preserve">  Time!BK$28</f>
        <v>54</v>
      </c>
      <c r="BL12" s="9">
        <f xml:space="preserve">  Time!BL$28</f>
        <v>55</v>
      </c>
      <c r="BM12" s="9">
        <f xml:space="preserve">  Time!BM$28</f>
        <v>56</v>
      </c>
      <c r="BN12" s="9">
        <f xml:space="preserve">  Time!BN$28</f>
        <v>57</v>
      </c>
      <c r="BO12" s="9">
        <f xml:space="preserve">  Time!BO$28</f>
        <v>58</v>
      </c>
      <c r="BP12" s="9">
        <f xml:space="preserve">  Time!BP$28</f>
        <v>59</v>
      </c>
      <c r="BQ12" s="9">
        <f xml:space="preserve">  Time!BQ$28</f>
        <v>60</v>
      </c>
    </row>
    <row r="13" spans="1:69" outlineLevel="1">
      <c r="A13" s="18"/>
      <c r="B13" s="18"/>
      <c r="C13" s="28"/>
      <c r="D13" s="27"/>
      <c r="E13" s="4" t="str">
        <f xml:space="preserve">  Time!E$291</f>
        <v>Use short term forecast flag</v>
      </c>
      <c r="F13" s="4">
        <f xml:space="preserve">  Time!F$291</f>
        <v>0</v>
      </c>
      <c r="G13" s="4" t="str">
        <f xml:space="preserve">  Time!G$291</f>
        <v>flag</v>
      </c>
      <c r="H13" s="4">
        <f xml:space="preserve">  Time!H$291</f>
        <v>12</v>
      </c>
      <c r="I13" s="4">
        <f xml:space="preserve">  Time!I$291</f>
        <v>0</v>
      </c>
      <c r="J13" s="4">
        <f xml:space="preserve">  Time!J$291</f>
        <v>1</v>
      </c>
      <c r="K13" s="4">
        <f xml:space="preserve">  Time!K$291</f>
        <v>1</v>
      </c>
      <c r="L13" s="4">
        <f xml:space="preserve">  Time!L$291</f>
        <v>1</v>
      </c>
      <c r="M13" s="4">
        <f xml:space="preserve">  Time!M$291</f>
        <v>1</v>
      </c>
      <c r="N13" s="4">
        <f xml:space="preserve">  Time!N$291</f>
        <v>1</v>
      </c>
      <c r="O13" s="4">
        <f xml:space="preserve">  Time!O$291</f>
        <v>1</v>
      </c>
      <c r="P13" s="4">
        <f xml:space="preserve">  Time!P$291</f>
        <v>1</v>
      </c>
      <c r="Q13" s="4">
        <f xml:space="preserve">  Time!Q$291</f>
        <v>1</v>
      </c>
      <c r="R13" s="4">
        <f xml:space="preserve">  Time!R$291</f>
        <v>1</v>
      </c>
      <c r="S13" s="4">
        <f xml:space="preserve">  Time!S$291</f>
        <v>1</v>
      </c>
      <c r="T13" s="4">
        <f xml:space="preserve">  Time!T$291</f>
        <v>1</v>
      </c>
      <c r="U13" s="4">
        <f xml:space="preserve">  Time!U$291</f>
        <v>1</v>
      </c>
      <c r="V13" s="4">
        <f xml:space="preserve">  Time!V$291</f>
        <v>0</v>
      </c>
      <c r="W13" s="4">
        <f xml:space="preserve">  Time!W$291</f>
        <v>0</v>
      </c>
      <c r="X13" s="4">
        <f xml:space="preserve">  Time!X$291</f>
        <v>0</v>
      </c>
      <c r="Y13" s="4">
        <f xml:space="preserve">  Time!Y$291</f>
        <v>0</v>
      </c>
      <c r="Z13" s="4">
        <f xml:space="preserve">  Time!Z$291</f>
        <v>0</v>
      </c>
      <c r="AA13" s="4">
        <f xml:space="preserve">  Time!AA$291</f>
        <v>0</v>
      </c>
      <c r="AB13" s="4">
        <f xml:space="preserve">  Time!AB$291</f>
        <v>0</v>
      </c>
      <c r="AC13" s="4">
        <f xml:space="preserve">  Time!AC$291</f>
        <v>0</v>
      </c>
      <c r="AD13" s="4">
        <f xml:space="preserve">  Time!AD$291</f>
        <v>0</v>
      </c>
      <c r="AE13" s="4">
        <f xml:space="preserve">  Time!AE$291</f>
        <v>0</v>
      </c>
      <c r="AF13" s="4">
        <f xml:space="preserve">  Time!AF$291</f>
        <v>0</v>
      </c>
      <c r="AG13" s="4">
        <f xml:space="preserve">  Time!AG$291</f>
        <v>0</v>
      </c>
      <c r="AH13" s="4">
        <f xml:space="preserve">  Time!AH$291</f>
        <v>0</v>
      </c>
      <c r="AI13" s="4">
        <f xml:space="preserve">  Time!AI$291</f>
        <v>0</v>
      </c>
      <c r="AJ13" s="4">
        <f xml:space="preserve">  Time!AJ$291</f>
        <v>0</v>
      </c>
      <c r="AK13" s="4">
        <f xml:space="preserve">  Time!AK$291</f>
        <v>0</v>
      </c>
      <c r="AL13" s="4">
        <f xml:space="preserve">  Time!AL$291</f>
        <v>0</v>
      </c>
      <c r="AM13" s="4">
        <f xml:space="preserve">  Time!AM$291</f>
        <v>0</v>
      </c>
      <c r="AN13" s="4">
        <f xml:space="preserve">  Time!AN$291</f>
        <v>0</v>
      </c>
      <c r="AO13" s="4">
        <f xml:space="preserve">  Time!AO$291</f>
        <v>0</v>
      </c>
      <c r="AP13" s="4">
        <f xml:space="preserve">  Time!AP$291</f>
        <v>0</v>
      </c>
      <c r="AQ13" s="4">
        <f xml:space="preserve">  Time!AQ$291</f>
        <v>0</v>
      </c>
      <c r="AR13" s="4">
        <f xml:space="preserve">  Time!AR$291</f>
        <v>0</v>
      </c>
      <c r="AS13" s="4">
        <f xml:space="preserve">  Time!AS$291</f>
        <v>0</v>
      </c>
      <c r="AT13" s="4">
        <f xml:space="preserve">  Time!AT$291</f>
        <v>0</v>
      </c>
      <c r="AU13" s="4">
        <f xml:space="preserve">  Time!AU$291</f>
        <v>0</v>
      </c>
      <c r="AV13" s="4">
        <f xml:space="preserve">  Time!AV$291</f>
        <v>0</v>
      </c>
      <c r="AW13" s="4">
        <f xml:space="preserve">  Time!AW$291</f>
        <v>0</v>
      </c>
      <c r="AX13" s="4">
        <f xml:space="preserve">  Time!AX$291</f>
        <v>0</v>
      </c>
      <c r="AY13" s="4">
        <f xml:space="preserve">  Time!AY$291</f>
        <v>0</v>
      </c>
      <c r="AZ13" s="4">
        <f xml:space="preserve">  Time!AZ$291</f>
        <v>0</v>
      </c>
      <c r="BA13" s="4">
        <f xml:space="preserve">  Time!BA$291</f>
        <v>0</v>
      </c>
      <c r="BB13" s="4">
        <f xml:space="preserve">  Time!BB$291</f>
        <v>0</v>
      </c>
      <c r="BC13" s="4">
        <f xml:space="preserve">  Time!BC$291</f>
        <v>0</v>
      </c>
      <c r="BD13" s="4">
        <f xml:space="preserve">  Time!BD$291</f>
        <v>0</v>
      </c>
      <c r="BE13" s="4">
        <f xml:space="preserve">  Time!BE$291</f>
        <v>0</v>
      </c>
      <c r="BF13" s="4">
        <f xml:space="preserve">  Time!BF$291</f>
        <v>0</v>
      </c>
      <c r="BG13" s="4">
        <f xml:space="preserve">  Time!BG$291</f>
        <v>0</v>
      </c>
      <c r="BH13" s="4">
        <f xml:space="preserve">  Time!BH$291</f>
        <v>0</v>
      </c>
      <c r="BI13" s="4">
        <f xml:space="preserve">  Time!BI$291</f>
        <v>0</v>
      </c>
      <c r="BJ13" s="4">
        <f xml:space="preserve">  Time!BJ$291</f>
        <v>0</v>
      </c>
      <c r="BK13" s="4">
        <f xml:space="preserve">  Time!BK$291</f>
        <v>0</v>
      </c>
      <c r="BL13" s="4">
        <f xml:space="preserve">  Time!BL$291</f>
        <v>0</v>
      </c>
      <c r="BM13" s="4">
        <f xml:space="preserve">  Time!BM$291</f>
        <v>0</v>
      </c>
      <c r="BN13" s="4">
        <f xml:space="preserve">  Time!BN$291</f>
        <v>0</v>
      </c>
      <c r="BO13" s="4">
        <f xml:space="preserve">  Time!BO$291</f>
        <v>0</v>
      </c>
      <c r="BP13" s="4">
        <f xml:space="preserve">  Time!BP$291</f>
        <v>0</v>
      </c>
      <c r="BQ13" s="4">
        <f xml:space="preserve">  Time!BQ$291</f>
        <v>0</v>
      </c>
    </row>
    <row r="14" spans="1:69" outlineLevel="1">
      <c r="A14" s="34"/>
      <c r="B14" s="34"/>
      <c r="C14" s="64"/>
      <c r="D14" s="65"/>
      <c r="E14" s="21" t="s">
        <v>80</v>
      </c>
      <c r="F14" s="21"/>
      <c r="G14" s="21" t="s">
        <v>123</v>
      </c>
      <c r="H14" s="3">
        <f xml:space="preserve"> SUM( J14:BQ14 )</f>
        <v>1374286.5308829343</v>
      </c>
      <c r="I14" s="21"/>
      <c r="J14" s="3">
        <f t="shared" ref="J14:BQ14" si="0" xml:space="preserve">  IF( J13 = 1, J11, IF( J12 = 1, $F9, I14 * ( 1 + $F10 ) ) )</f>
        <v>1000</v>
      </c>
      <c r="K14" s="3">
        <f t="shared" si="0"/>
        <v>1000</v>
      </c>
      <c r="L14" s="3">
        <f t="shared" si="0"/>
        <v>1000</v>
      </c>
      <c r="M14" s="3">
        <f t="shared" si="0"/>
        <v>1000</v>
      </c>
      <c r="N14" s="3">
        <f t="shared" si="0"/>
        <v>3000</v>
      </c>
      <c r="O14" s="3">
        <f t="shared" si="0"/>
        <v>3000</v>
      </c>
      <c r="P14" s="3">
        <f t="shared" si="0"/>
        <v>3000</v>
      </c>
      <c r="Q14" s="3">
        <f t="shared" si="0"/>
        <v>5000</v>
      </c>
      <c r="R14" s="3">
        <f t="shared" si="0"/>
        <v>5000</v>
      </c>
      <c r="S14" s="3">
        <f t="shared" si="0"/>
        <v>5000</v>
      </c>
      <c r="T14" s="3">
        <f t="shared" si="0"/>
        <v>5000</v>
      </c>
      <c r="U14" s="3">
        <f t="shared" si="0"/>
        <v>5000</v>
      </c>
      <c r="V14" s="3">
        <f t="shared" si="0"/>
        <v>5297.3154717964762</v>
      </c>
      <c r="W14" s="3">
        <f t="shared" si="0"/>
        <v>5612.3102415468647</v>
      </c>
      <c r="X14" s="3">
        <f t="shared" si="0"/>
        <v>5946.035575013605</v>
      </c>
      <c r="Y14" s="3">
        <f t="shared" si="0"/>
        <v>6299.6052494743653</v>
      </c>
      <c r="Z14" s="3">
        <f t="shared" si="0"/>
        <v>6674.1992708501712</v>
      </c>
      <c r="AA14" s="3">
        <f t="shared" si="0"/>
        <v>7071.0678118654751</v>
      </c>
      <c r="AB14" s="3">
        <f t="shared" si="0"/>
        <v>7491.5353843834073</v>
      </c>
      <c r="AC14" s="3">
        <f t="shared" si="0"/>
        <v>7937.0052598409975</v>
      </c>
      <c r="AD14" s="3">
        <f t="shared" si="0"/>
        <v>8408.9641525371462</v>
      </c>
      <c r="AE14" s="3">
        <f t="shared" si="0"/>
        <v>8908.9871814033941</v>
      </c>
      <c r="AF14" s="3">
        <f t="shared" si="0"/>
        <v>9438.7431268169366</v>
      </c>
      <c r="AG14" s="3">
        <f t="shared" si="0"/>
        <v>10000.000000000002</v>
      </c>
      <c r="AH14" s="3">
        <f t="shared" si="0"/>
        <v>10594.630943592954</v>
      </c>
      <c r="AI14" s="3">
        <f t="shared" si="0"/>
        <v>11224.620483093731</v>
      </c>
      <c r="AJ14" s="3">
        <f t="shared" si="0"/>
        <v>11892.071150027214</v>
      </c>
      <c r="AK14" s="3">
        <f t="shared" si="0"/>
        <v>12599.210498948736</v>
      </c>
      <c r="AL14" s="3">
        <f t="shared" si="0"/>
        <v>13348.39854170035</v>
      </c>
      <c r="AM14" s="3">
        <f t="shared" si="0"/>
        <v>14142.135623730957</v>
      </c>
      <c r="AN14" s="3">
        <f t="shared" si="0"/>
        <v>14983.070768766824</v>
      </c>
      <c r="AO14" s="3">
        <f t="shared" si="0"/>
        <v>15874.010519682004</v>
      </c>
      <c r="AP14" s="3">
        <f t="shared" si="0"/>
        <v>16817.9283050743</v>
      </c>
      <c r="AQ14" s="3">
        <f t="shared" si="0"/>
        <v>17817.974362806795</v>
      </c>
      <c r="AR14" s="3">
        <f t="shared" si="0"/>
        <v>18877.486253633881</v>
      </c>
      <c r="AS14" s="3">
        <f t="shared" si="0"/>
        <v>20000.000000000011</v>
      </c>
      <c r="AT14" s="3">
        <f t="shared" si="0"/>
        <v>21189.261887185919</v>
      </c>
      <c r="AU14" s="3">
        <f t="shared" si="0"/>
        <v>22449.240966187477</v>
      </c>
      <c r="AV14" s="3">
        <f t="shared" si="0"/>
        <v>23784.142300054442</v>
      </c>
      <c r="AW14" s="3">
        <f t="shared" si="0"/>
        <v>25198.420997897487</v>
      </c>
      <c r="AX14" s="3">
        <f t="shared" si="0"/>
        <v>26696.797083400714</v>
      </c>
      <c r="AY14" s="3">
        <f t="shared" si="0"/>
        <v>28284.271247461929</v>
      </c>
      <c r="AZ14" s="3">
        <f t="shared" si="0"/>
        <v>29966.141537533662</v>
      </c>
      <c r="BA14" s="3">
        <f t="shared" si="0"/>
        <v>31748.021039364026</v>
      </c>
      <c r="BB14" s="3">
        <f t="shared" si="0"/>
        <v>33635.856610148621</v>
      </c>
      <c r="BC14" s="3">
        <f t="shared" si="0"/>
        <v>35635.948725613613</v>
      </c>
      <c r="BD14" s="3">
        <f t="shared" si="0"/>
        <v>37754.972507267783</v>
      </c>
      <c r="BE14" s="3">
        <f t="shared" si="0"/>
        <v>40000.000000000051</v>
      </c>
      <c r="BF14" s="3">
        <f t="shared" si="0"/>
        <v>42378.523774371868</v>
      </c>
      <c r="BG14" s="3">
        <f t="shared" si="0"/>
        <v>44898.481932374983</v>
      </c>
      <c r="BH14" s="3">
        <f t="shared" si="0"/>
        <v>47568.284600108913</v>
      </c>
      <c r="BI14" s="3">
        <f t="shared" si="0"/>
        <v>50396.841995795003</v>
      </c>
      <c r="BJ14" s="3">
        <f t="shared" si="0"/>
        <v>53393.594166801457</v>
      </c>
      <c r="BK14" s="3">
        <f t="shared" si="0"/>
        <v>56568.542494923888</v>
      </c>
      <c r="BL14" s="3">
        <f t="shared" si="0"/>
        <v>59932.283075067353</v>
      </c>
      <c r="BM14" s="3">
        <f t="shared" si="0"/>
        <v>63496.042078728082</v>
      </c>
      <c r="BN14" s="3">
        <f t="shared" si="0"/>
        <v>67271.713220297272</v>
      </c>
      <c r="BO14" s="3">
        <f t="shared" si="0"/>
        <v>71271.897451227269</v>
      </c>
      <c r="BP14" s="3">
        <f t="shared" si="0"/>
        <v>75509.94501453561</v>
      </c>
      <c r="BQ14" s="3">
        <f t="shared" si="0"/>
        <v>80000.000000000146</v>
      </c>
    </row>
    <row r="17" spans="1:69">
      <c r="B17" s="25" t="s">
        <v>322</v>
      </c>
    </row>
    <row r="18" spans="1:69" s="82" customFormat="1">
      <c r="A18" s="59"/>
      <c r="B18" s="59"/>
      <c r="C18" s="87"/>
      <c r="D18" s="84"/>
      <c r="E18" s="40" t="str">
        <f xml:space="preserve">  InpC!E$18</f>
        <v>Opening Customer Orders Awaiting Fullfilment</v>
      </c>
      <c r="F18" s="40">
        <f xml:space="preserve">  InpC!F$18</f>
        <v>0</v>
      </c>
      <c r="G18" s="40" t="str">
        <f xml:space="preserve">  InpC!G$18</f>
        <v>Units</v>
      </c>
      <c r="M18" s="80"/>
    </row>
    <row r="19" spans="1:69">
      <c r="A19" s="18"/>
      <c r="B19" s="18"/>
      <c r="C19" s="28"/>
      <c r="D19" s="27"/>
      <c r="E19" s="9" t="str">
        <f xml:space="preserve">  Time!E$28</f>
        <v>Period number</v>
      </c>
      <c r="F19" s="9">
        <f xml:space="preserve">  Time!F$28</f>
        <v>0</v>
      </c>
      <c r="G19" s="9" t="str">
        <f xml:space="preserve">  Time!G$28</f>
        <v>Counter</v>
      </c>
      <c r="H19" s="9">
        <f xml:space="preserve">  Time!H$28</f>
        <v>0</v>
      </c>
      <c r="I19" s="9">
        <f xml:space="preserve">  Time!I$28</f>
        <v>0</v>
      </c>
      <c r="J19" s="9">
        <f xml:space="preserve">  Time!J$28</f>
        <v>1</v>
      </c>
      <c r="K19" s="9">
        <f xml:space="preserve">  Time!K$28</f>
        <v>2</v>
      </c>
      <c r="L19" s="9">
        <f xml:space="preserve">  Time!L$28</f>
        <v>3</v>
      </c>
      <c r="M19" s="9">
        <f xml:space="preserve">  Time!M$28</f>
        <v>4</v>
      </c>
      <c r="N19" s="9">
        <f xml:space="preserve">  Time!N$28</f>
        <v>5</v>
      </c>
      <c r="O19" s="9">
        <f xml:space="preserve">  Time!O$28</f>
        <v>6</v>
      </c>
      <c r="P19" s="9">
        <f xml:space="preserve">  Time!P$28</f>
        <v>7</v>
      </c>
      <c r="Q19" s="9">
        <f xml:space="preserve">  Time!Q$28</f>
        <v>8</v>
      </c>
      <c r="R19" s="9">
        <f xml:space="preserve">  Time!R$28</f>
        <v>9</v>
      </c>
      <c r="S19" s="9">
        <f xml:space="preserve">  Time!S$28</f>
        <v>10</v>
      </c>
      <c r="T19" s="9">
        <f xml:space="preserve">  Time!T$28</f>
        <v>11</v>
      </c>
      <c r="U19" s="9">
        <f xml:space="preserve">  Time!U$28</f>
        <v>12</v>
      </c>
      <c r="V19" s="9">
        <f xml:space="preserve">  Time!V$28</f>
        <v>13</v>
      </c>
      <c r="W19" s="9">
        <f xml:space="preserve">  Time!W$28</f>
        <v>14</v>
      </c>
      <c r="X19" s="9">
        <f xml:space="preserve">  Time!X$28</f>
        <v>15</v>
      </c>
      <c r="Y19" s="9">
        <f xml:space="preserve">  Time!Y$28</f>
        <v>16</v>
      </c>
      <c r="Z19" s="9">
        <f xml:space="preserve">  Time!Z$28</f>
        <v>17</v>
      </c>
      <c r="AA19" s="9">
        <f xml:space="preserve">  Time!AA$28</f>
        <v>18</v>
      </c>
      <c r="AB19" s="9">
        <f xml:space="preserve">  Time!AB$28</f>
        <v>19</v>
      </c>
      <c r="AC19" s="9">
        <f xml:space="preserve">  Time!AC$28</f>
        <v>20</v>
      </c>
      <c r="AD19" s="9">
        <f xml:space="preserve">  Time!AD$28</f>
        <v>21</v>
      </c>
      <c r="AE19" s="9">
        <f xml:space="preserve">  Time!AE$28</f>
        <v>22</v>
      </c>
      <c r="AF19" s="9">
        <f xml:space="preserve">  Time!AF$28</f>
        <v>23</v>
      </c>
      <c r="AG19" s="9">
        <f xml:space="preserve">  Time!AG$28</f>
        <v>24</v>
      </c>
      <c r="AH19" s="9">
        <f xml:space="preserve">  Time!AH$28</f>
        <v>25</v>
      </c>
      <c r="AI19" s="9">
        <f xml:space="preserve">  Time!AI$28</f>
        <v>26</v>
      </c>
      <c r="AJ19" s="9">
        <f xml:space="preserve">  Time!AJ$28</f>
        <v>27</v>
      </c>
      <c r="AK19" s="9">
        <f xml:space="preserve">  Time!AK$28</f>
        <v>28</v>
      </c>
      <c r="AL19" s="9">
        <f xml:space="preserve">  Time!AL$28</f>
        <v>29</v>
      </c>
      <c r="AM19" s="9">
        <f xml:space="preserve">  Time!AM$28</f>
        <v>30</v>
      </c>
      <c r="AN19" s="9">
        <f xml:space="preserve">  Time!AN$28</f>
        <v>31</v>
      </c>
      <c r="AO19" s="9">
        <f xml:space="preserve">  Time!AO$28</f>
        <v>32</v>
      </c>
      <c r="AP19" s="9">
        <f xml:space="preserve">  Time!AP$28</f>
        <v>33</v>
      </c>
      <c r="AQ19" s="9">
        <f xml:space="preserve">  Time!AQ$28</f>
        <v>34</v>
      </c>
      <c r="AR19" s="9">
        <f xml:space="preserve">  Time!AR$28</f>
        <v>35</v>
      </c>
      <c r="AS19" s="9">
        <f xml:space="preserve">  Time!AS$28</f>
        <v>36</v>
      </c>
      <c r="AT19" s="9">
        <f xml:space="preserve">  Time!AT$28</f>
        <v>37</v>
      </c>
      <c r="AU19" s="9">
        <f xml:space="preserve">  Time!AU$28</f>
        <v>38</v>
      </c>
      <c r="AV19" s="9">
        <f xml:space="preserve">  Time!AV$28</f>
        <v>39</v>
      </c>
      <c r="AW19" s="9">
        <f xml:space="preserve">  Time!AW$28</f>
        <v>40</v>
      </c>
      <c r="AX19" s="9">
        <f xml:space="preserve">  Time!AX$28</f>
        <v>41</v>
      </c>
      <c r="AY19" s="9">
        <f xml:space="preserve">  Time!AY$28</f>
        <v>42</v>
      </c>
      <c r="AZ19" s="9">
        <f xml:space="preserve">  Time!AZ$28</f>
        <v>43</v>
      </c>
      <c r="BA19" s="9">
        <f xml:space="preserve">  Time!BA$28</f>
        <v>44</v>
      </c>
      <c r="BB19" s="9">
        <f xml:space="preserve">  Time!BB$28</f>
        <v>45</v>
      </c>
      <c r="BC19" s="9">
        <f xml:space="preserve">  Time!BC$28</f>
        <v>46</v>
      </c>
      <c r="BD19" s="9">
        <f xml:space="preserve">  Time!BD$28</f>
        <v>47</v>
      </c>
      <c r="BE19" s="9">
        <f xml:space="preserve">  Time!BE$28</f>
        <v>48</v>
      </c>
      <c r="BF19" s="9">
        <f xml:space="preserve">  Time!BF$28</f>
        <v>49</v>
      </c>
      <c r="BG19" s="9">
        <f xml:space="preserve">  Time!BG$28</f>
        <v>50</v>
      </c>
      <c r="BH19" s="9">
        <f xml:space="preserve">  Time!BH$28</f>
        <v>51</v>
      </c>
      <c r="BI19" s="9">
        <f xml:space="preserve">  Time!BI$28</f>
        <v>52</v>
      </c>
      <c r="BJ19" s="9">
        <f xml:space="preserve">  Time!BJ$28</f>
        <v>53</v>
      </c>
      <c r="BK19" s="9">
        <f xml:space="preserve">  Time!BK$28</f>
        <v>54</v>
      </c>
      <c r="BL19" s="9">
        <f xml:space="preserve">  Time!BL$28</f>
        <v>55</v>
      </c>
      <c r="BM19" s="9">
        <f xml:space="preserve">  Time!BM$28</f>
        <v>56</v>
      </c>
      <c r="BN19" s="9">
        <f xml:space="preserve">  Time!BN$28</f>
        <v>57</v>
      </c>
      <c r="BO19" s="9">
        <f xml:space="preserve">  Time!BO$28</f>
        <v>58</v>
      </c>
      <c r="BP19" s="9">
        <f xml:space="preserve">  Time!BP$28</f>
        <v>59</v>
      </c>
      <c r="BQ19" s="9">
        <f xml:space="preserve">  Time!BQ$28</f>
        <v>60</v>
      </c>
    </row>
    <row r="20" spans="1:69">
      <c r="E20" s="47" t="s">
        <v>182</v>
      </c>
      <c r="G20" s="47" t="s">
        <v>123</v>
      </c>
      <c r="J20" s="2">
        <f t="shared" ref="J20:BQ20" si="1" xml:space="preserve">  I24</f>
        <v>0</v>
      </c>
      <c r="K20" s="2">
        <f t="shared" ca="1" si="1"/>
        <v>1000</v>
      </c>
      <c r="L20" s="2">
        <f t="shared" ca="1" si="1"/>
        <v>1000</v>
      </c>
      <c r="M20" s="2">
        <f t="shared" ca="1" si="1"/>
        <v>1000</v>
      </c>
      <c r="N20" s="2">
        <f t="shared" ca="1" si="1"/>
        <v>1000</v>
      </c>
      <c r="O20" s="2">
        <f t="shared" ca="1" si="1"/>
        <v>3000</v>
      </c>
      <c r="P20" s="2">
        <f t="shared" ca="1" si="1"/>
        <v>4000</v>
      </c>
      <c r="Q20" s="2">
        <f t="shared" ca="1" si="1"/>
        <v>3000</v>
      </c>
      <c r="R20" s="2">
        <f t="shared" ca="1" si="1"/>
        <v>5000</v>
      </c>
      <c r="S20" s="2">
        <f t="shared" ca="1" si="1"/>
        <v>7000</v>
      </c>
      <c r="T20" s="2">
        <f t="shared" ca="1" si="1"/>
        <v>12000</v>
      </c>
      <c r="U20" s="2">
        <f t="shared" ca="1" si="1"/>
        <v>7000</v>
      </c>
      <c r="V20" s="2">
        <f t="shared" ca="1" si="1"/>
        <v>12000</v>
      </c>
      <c r="W20" s="2">
        <f t="shared" ca="1" si="1"/>
        <v>7297.3154717964753</v>
      </c>
      <c r="X20" s="2">
        <f t="shared" ca="1" si="1"/>
        <v>5612.3102415468638</v>
      </c>
      <c r="Y20" s="2">
        <f t="shared" ca="1" si="1"/>
        <v>8855.6612883569433</v>
      </c>
      <c r="Z20" s="2">
        <f t="shared" ca="1" si="1"/>
        <v>6299.6052494743653</v>
      </c>
      <c r="AA20" s="2">
        <f t="shared" ca="1" si="1"/>
        <v>11829.46580868148</v>
      </c>
      <c r="AB20" s="2">
        <f t="shared" ca="1" si="1"/>
        <v>18900.533620546954</v>
      </c>
      <c r="AC20" s="2">
        <f t="shared" ca="1" si="1"/>
        <v>26392.069004930359</v>
      </c>
      <c r="AD20" s="2">
        <f t="shared" ca="1" si="1"/>
        <v>34329.074264771356</v>
      </c>
      <c r="AE20" s="2">
        <f t="shared" ca="1" si="1"/>
        <v>42738.038417308504</v>
      </c>
      <c r="AF20" s="2">
        <f t="shared" ca="1" si="1"/>
        <v>51647.025598711902</v>
      </c>
      <c r="AG20" s="2">
        <f t="shared" ca="1" si="1"/>
        <v>56085.76872552884</v>
      </c>
      <c r="AH20" s="2">
        <f t="shared" ca="1" si="1"/>
        <v>61085.768725528847</v>
      </c>
      <c r="AI20" s="2">
        <f t="shared" ca="1" si="1"/>
        <v>67580.399669121805</v>
      </c>
      <c r="AJ20" s="2">
        <f t="shared" ca="1" si="1"/>
        <v>69705.02015221554</v>
      </c>
      <c r="AK20" s="2">
        <f t="shared" ca="1" si="1"/>
        <v>72497.091302242756</v>
      </c>
      <c r="AL20" s="2">
        <f t="shared" ca="1" si="1"/>
        <v>80996.301801191497</v>
      </c>
      <c r="AM20" s="2">
        <f t="shared" ca="1" si="1"/>
        <v>87044.700342891854</v>
      </c>
      <c r="AN20" s="2">
        <f t="shared" ca="1" si="1"/>
        <v>93886.835966622806</v>
      </c>
      <c r="AO20" s="2">
        <f t="shared" ca="1" si="1"/>
        <v>101569.90673538962</v>
      </c>
      <c r="AP20" s="2">
        <f t="shared" ca="1" si="1"/>
        <v>111943.91725507163</v>
      </c>
      <c r="AQ20" s="2">
        <f t="shared" ca="1" si="1"/>
        <v>118261.84556014591</v>
      </c>
      <c r="AR20" s="2">
        <f t="shared" ca="1" si="1"/>
        <v>130579.81992295271</v>
      </c>
      <c r="AS20" s="2">
        <f t="shared" ca="1" si="1"/>
        <v>138957.3061765866</v>
      </c>
      <c r="AT20" s="2">
        <f t="shared" ca="1" si="1"/>
        <v>148457.3061765866</v>
      </c>
      <c r="AU20" s="2">
        <f t="shared" ca="1" si="1"/>
        <v>159414.15198838935</v>
      </c>
      <c r="AV20" s="2">
        <f t="shared" ca="1" si="1"/>
        <v>166914.47217196898</v>
      </c>
      <c r="AW20" s="2">
        <f t="shared" ca="1" si="1"/>
        <v>176050.04648953566</v>
      </c>
      <c r="AX20" s="2">
        <f t="shared" ca="1" si="1"/>
        <v>186918.11221196008</v>
      </c>
      <c r="AY20" s="2">
        <f t="shared" ca="1" si="1"/>
        <v>194621.68863912593</v>
      </c>
      <c r="AZ20" s="2">
        <f t="shared" ca="1" si="1"/>
        <v>209269.92091726681</v>
      </c>
      <c r="BA20" s="2">
        <f t="shared" ca="1" si="1"/>
        <v>220978.44430074553</v>
      </c>
      <c r="BB20" s="2">
        <f t="shared" ca="1" si="1"/>
        <v>229869.77007396644</v>
      </c>
      <c r="BC20" s="2">
        <f t="shared" ca="1" si="1"/>
        <v>246073.69442139845</v>
      </c>
      <c r="BD20" s="2">
        <f t="shared" ca="1" si="1"/>
        <v>259727.73161027511</v>
      </c>
      <c r="BE20" s="2">
        <f t="shared" ca="1" si="1"/>
        <v>275977.57293167815</v>
      </c>
      <c r="BF20" s="2">
        <f t="shared" ca="1" si="1"/>
        <v>289977.57293167821</v>
      </c>
      <c r="BG20" s="2">
        <f t="shared" ca="1" si="1"/>
        <v>306891.26455528376</v>
      </c>
      <c r="BH20" s="2">
        <f t="shared" ca="1" si="1"/>
        <v>326891.90492244309</v>
      </c>
      <c r="BI20" s="2">
        <f t="shared" ca="1" si="1"/>
        <v>345163.0535575765</v>
      </c>
      <c r="BJ20" s="2">
        <f t="shared" ca="1" si="1"/>
        <v>366899.18500242539</v>
      </c>
      <c r="BK20" s="2">
        <f t="shared" ca="1" si="1"/>
        <v>387306.33785675722</v>
      </c>
      <c r="BL20" s="2">
        <f t="shared" ca="1" si="1"/>
        <v>411602.80241303897</v>
      </c>
      <c r="BM20" s="2">
        <f t="shared" ca="1" si="1"/>
        <v>435019.84917999641</v>
      </c>
      <c r="BN20" s="2">
        <f t="shared" ca="1" si="1"/>
        <v>462802.5007264383</v>
      </c>
      <c r="BO20" s="2">
        <f t="shared" ca="1" si="1"/>
        <v>490210.34942130244</v>
      </c>
      <c r="BP20" s="2">
        <f t="shared" ca="1" si="1"/>
        <v>517518.42379905586</v>
      </c>
      <c r="BQ20" s="2">
        <f t="shared" ca="1" si="1"/>
        <v>550018.10644186195</v>
      </c>
    </row>
    <row r="21" spans="1:69">
      <c r="D21" s="91" t="s">
        <v>219</v>
      </c>
      <c r="E21" s="2" t="str">
        <f t="shared" ref="E21:BQ21" si="2" xml:space="preserve">  E$14</f>
        <v>New customer orders</v>
      </c>
      <c r="F21" s="2">
        <f t="shared" si="2"/>
        <v>0</v>
      </c>
      <c r="G21" s="2" t="str">
        <f t="shared" si="2"/>
        <v>Units</v>
      </c>
      <c r="H21" s="2">
        <f t="shared" si="2"/>
        <v>1374286.5308829343</v>
      </c>
      <c r="I21" s="2">
        <f t="shared" si="2"/>
        <v>0</v>
      </c>
      <c r="J21" s="2">
        <f t="shared" si="2"/>
        <v>1000</v>
      </c>
      <c r="K21" s="2">
        <f t="shared" si="2"/>
        <v>1000</v>
      </c>
      <c r="L21" s="2">
        <f t="shared" si="2"/>
        <v>1000</v>
      </c>
      <c r="M21" s="2">
        <f t="shared" si="2"/>
        <v>1000</v>
      </c>
      <c r="N21" s="2">
        <f t="shared" si="2"/>
        <v>3000</v>
      </c>
      <c r="O21" s="2">
        <f t="shared" si="2"/>
        <v>3000</v>
      </c>
      <c r="P21" s="2">
        <f t="shared" si="2"/>
        <v>3000</v>
      </c>
      <c r="Q21" s="2">
        <f t="shared" si="2"/>
        <v>5000</v>
      </c>
      <c r="R21" s="2">
        <f t="shared" si="2"/>
        <v>5000</v>
      </c>
      <c r="S21" s="2">
        <f t="shared" si="2"/>
        <v>5000</v>
      </c>
      <c r="T21" s="2">
        <f t="shared" si="2"/>
        <v>5000</v>
      </c>
      <c r="U21" s="2">
        <f t="shared" si="2"/>
        <v>5000</v>
      </c>
      <c r="V21" s="2">
        <f t="shared" si="2"/>
        <v>5297.3154717964762</v>
      </c>
      <c r="W21" s="2">
        <f t="shared" si="2"/>
        <v>5612.3102415468647</v>
      </c>
      <c r="X21" s="2">
        <f t="shared" si="2"/>
        <v>5946.035575013605</v>
      </c>
      <c r="Y21" s="2">
        <f t="shared" si="2"/>
        <v>6299.6052494743653</v>
      </c>
      <c r="Z21" s="2">
        <f t="shared" si="2"/>
        <v>6674.1992708501712</v>
      </c>
      <c r="AA21" s="2">
        <f t="shared" si="2"/>
        <v>7071.0678118654751</v>
      </c>
      <c r="AB21" s="2">
        <f t="shared" si="2"/>
        <v>7491.5353843834073</v>
      </c>
      <c r="AC21" s="2">
        <f t="shared" si="2"/>
        <v>7937.0052598409975</v>
      </c>
      <c r="AD21" s="2">
        <f t="shared" si="2"/>
        <v>8408.9641525371462</v>
      </c>
      <c r="AE21" s="2">
        <f t="shared" si="2"/>
        <v>8908.9871814033941</v>
      </c>
      <c r="AF21" s="2">
        <f t="shared" si="2"/>
        <v>9438.7431268169366</v>
      </c>
      <c r="AG21" s="2">
        <f t="shared" si="2"/>
        <v>10000.000000000002</v>
      </c>
      <c r="AH21" s="2">
        <f t="shared" si="2"/>
        <v>10594.630943592954</v>
      </c>
      <c r="AI21" s="2">
        <f t="shared" si="2"/>
        <v>11224.620483093731</v>
      </c>
      <c r="AJ21" s="2">
        <f t="shared" si="2"/>
        <v>11892.071150027214</v>
      </c>
      <c r="AK21" s="2">
        <f t="shared" si="2"/>
        <v>12599.210498948736</v>
      </c>
      <c r="AL21" s="2">
        <f t="shared" si="2"/>
        <v>13348.39854170035</v>
      </c>
      <c r="AM21" s="2">
        <f t="shared" si="2"/>
        <v>14142.135623730957</v>
      </c>
      <c r="AN21" s="2">
        <f t="shared" si="2"/>
        <v>14983.070768766824</v>
      </c>
      <c r="AO21" s="2">
        <f t="shared" si="2"/>
        <v>15874.010519682004</v>
      </c>
      <c r="AP21" s="2">
        <f t="shared" si="2"/>
        <v>16817.9283050743</v>
      </c>
      <c r="AQ21" s="2">
        <f t="shared" si="2"/>
        <v>17817.974362806795</v>
      </c>
      <c r="AR21" s="2">
        <f t="shared" si="2"/>
        <v>18877.486253633881</v>
      </c>
      <c r="AS21" s="2">
        <f t="shared" si="2"/>
        <v>20000.000000000011</v>
      </c>
      <c r="AT21" s="2">
        <f t="shared" si="2"/>
        <v>21189.261887185919</v>
      </c>
      <c r="AU21" s="2">
        <f t="shared" si="2"/>
        <v>22449.240966187477</v>
      </c>
      <c r="AV21" s="2">
        <f t="shared" si="2"/>
        <v>23784.142300054442</v>
      </c>
      <c r="AW21" s="2">
        <f t="shared" si="2"/>
        <v>25198.420997897487</v>
      </c>
      <c r="AX21" s="2">
        <f t="shared" si="2"/>
        <v>26696.797083400714</v>
      </c>
      <c r="AY21" s="2">
        <f t="shared" si="2"/>
        <v>28284.271247461929</v>
      </c>
      <c r="AZ21" s="2">
        <f t="shared" si="2"/>
        <v>29966.141537533662</v>
      </c>
      <c r="BA21" s="2">
        <f t="shared" si="2"/>
        <v>31748.021039364026</v>
      </c>
      <c r="BB21" s="2">
        <f t="shared" si="2"/>
        <v>33635.856610148621</v>
      </c>
      <c r="BC21" s="2">
        <f t="shared" si="2"/>
        <v>35635.948725613613</v>
      </c>
      <c r="BD21" s="2">
        <f t="shared" si="2"/>
        <v>37754.972507267783</v>
      </c>
      <c r="BE21" s="2">
        <f t="shared" si="2"/>
        <v>40000.000000000051</v>
      </c>
      <c r="BF21" s="2">
        <f t="shared" si="2"/>
        <v>42378.523774371868</v>
      </c>
      <c r="BG21" s="2">
        <f t="shared" si="2"/>
        <v>44898.481932374983</v>
      </c>
      <c r="BH21" s="2">
        <f t="shared" si="2"/>
        <v>47568.284600108913</v>
      </c>
      <c r="BI21" s="2">
        <f t="shared" si="2"/>
        <v>50396.841995795003</v>
      </c>
      <c r="BJ21" s="2">
        <f t="shared" si="2"/>
        <v>53393.594166801457</v>
      </c>
      <c r="BK21" s="2">
        <f t="shared" si="2"/>
        <v>56568.542494923888</v>
      </c>
      <c r="BL21" s="2">
        <f t="shared" si="2"/>
        <v>59932.283075067353</v>
      </c>
      <c r="BM21" s="2">
        <f t="shared" si="2"/>
        <v>63496.042078728082</v>
      </c>
      <c r="BN21" s="2">
        <f t="shared" si="2"/>
        <v>67271.713220297272</v>
      </c>
      <c r="BO21" s="2">
        <f t="shared" si="2"/>
        <v>71271.897451227269</v>
      </c>
      <c r="BP21" s="2">
        <f t="shared" si="2"/>
        <v>75509.94501453561</v>
      </c>
      <c r="BQ21" s="2">
        <f t="shared" si="2"/>
        <v>80000.000000000146</v>
      </c>
    </row>
    <row r="22" spans="1:69">
      <c r="D22" s="91" t="s">
        <v>219</v>
      </c>
      <c r="E22" s="2" t="str">
        <f t="shared" ref="E22:BQ22" si="3" xml:space="preserve">  E$35</f>
        <v>Renewing Customer Orders</v>
      </c>
      <c r="F22" s="2">
        <f t="shared" si="3"/>
        <v>0</v>
      </c>
      <c r="G22" s="2" t="str">
        <f t="shared" si="3"/>
        <v>Units</v>
      </c>
      <c r="H22" s="2">
        <f t="shared" ca="1" si="3"/>
        <v>274731.57555892796</v>
      </c>
      <c r="I22" s="2">
        <f t="shared" si="3"/>
        <v>0</v>
      </c>
      <c r="J22" s="2">
        <f t="shared" ca="1" si="3"/>
        <v>0</v>
      </c>
      <c r="K22" s="2">
        <f t="shared" ca="1" si="3"/>
        <v>0</v>
      </c>
      <c r="L22" s="2">
        <f t="shared" ca="1" si="3"/>
        <v>0</v>
      </c>
      <c r="M22" s="2">
        <f t="shared" ca="1" si="3"/>
        <v>0</v>
      </c>
      <c r="N22" s="2">
        <f t="shared" ca="1" si="3"/>
        <v>0</v>
      </c>
      <c r="O22" s="2">
        <f t="shared" ca="1" si="3"/>
        <v>0</v>
      </c>
      <c r="P22" s="2">
        <f t="shared" ca="1" si="3"/>
        <v>0</v>
      </c>
      <c r="Q22" s="2">
        <f t="shared" ca="1" si="3"/>
        <v>0</v>
      </c>
      <c r="R22" s="2">
        <f t="shared" ca="1" si="3"/>
        <v>0</v>
      </c>
      <c r="S22" s="2">
        <f t="shared" ca="1" si="3"/>
        <v>0</v>
      </c>
      <c r="T22" s="2">
        <f t="shared" ca="1" si="3"/>
        <v>0</v>
      </c>
      <c r="U22" s="2">
        <f t="shared" ca="1" si="3"/>
        <v>0</v>
      </c>
      <c r="V22" s="2">
        <f t="shared" ca="1" si="3"/>
        <v>0</v>
      </c>
      <c r="W22" s="2">
        <f t="shared" ca="1" si="3"/>
        <v>0</v>
      </c>
      <c r="X22" s="2">
        <f t="shared" ca="1" si="3"/>
        <v>0</v>
      </c>
      <c r="Y22" s="2">
        <f t="shared" ca="1" si="3"/>
        <v>0</v>
      </c>
      <c r="Z22" s="2">
        <f t="shared" ca="1" si="3"/>
        <v>0</v>
      </c>
      <c r="AA22" s="2">
        <f t="shared" ca="1" si="3"/>
        <v>0</v>
      </c>
      <c r="AB22" s="2">
        <f t="shared" ca="1" si="3"/>
        <v>0</v>
      </c>
      <c r="AC22" s="2">
        <f t="shared" ca="1" si="3"/>
        <v>0</v>
      </c>
      <c r="AD22" s="2">
        <f t="shared" ca="1" si="3"/>
        <v>0</v>
      </c>
      <c r="AE22" s="2">
        <f t="shared" ca="1" si="3"/>
        <v>0</v>
      </c>
      <c r="AF22" s="2">
        <f t="shared" ca="1" si="3"/>
        <v>0</v>
      </c>
      <c r="AG22" s="2">
        <f t="shared" ca="1" si="3"/>
        <v>0</v>
      </c>
      <c r="AH22" s="2">
        <f t="shared" ca="1" si="3"/>
        <v>900</v>
      </c>
      <c r="AI22" s="2">
        <f t="shared" ca="1" si="3"/>
        <v>900</v>
      </c>
      <c r="AJ22" s="2">
        <f t="shared" ca="1" si="3"/>
        <v>900</v>
      </c>
      <c r="AK22" s="2">
        <f t="shared" ca="1" si="3"/>
        <v>900</v>
      </c>
      <c r="AL22" s="2">
        <f t="shared" ca="1" si="3"/>
        <v>2700</v>
      </c>
      <c r="AM22" s="2">
        <f t="shared" ca="1" si="3"/>
        <v>2700</v>
      </c>
      <c r="AN22" s="2">
        <f t="shared" ca="1" si="3"/>
        <v>2700</v>
      </c>
      <c r="AO22" s="2">
        <f t="shared" ca="1" si="3"/>
        <v>4500</v>
      </c>
      <c r="AP22" s="2">
        <f t="shared" ca="1" si="3"/>
        <v>4500</v>
      </c>
      <c r="AQ22" s="2">
        <f t="shared" ca="1" si="3"/>
        <v>4500</v>
      </c>
      <c r="AR22" s="2">
        <f t="shared" ca="1" si="3"/>
        <v>4500</v>
      </c>
      <c r="AS22" s="2">
        <f t="shared" ca="1" si="3"/>
        <v>4500</v>
      </c>
      <c r="AT22" s="2">
        <f t="shared" ca="1" si="3"/>
        <v>4767.5839246168289</v>
      </c>
      <c r="AU22" s="2">
        <f t="shared" ca="1" si="3"/>
        <v>5051.0792173921782</v>
      </c>
      <c r="AV22" s="2">
        <f t="shared" ca="1" si="3"/>
        <v>5351.4320175122448</v>
      </c>
      <c r="AW22" s="2">
        <f t="shared" ca="1" si="3"/>
        <v>5669.6447245269292</v>
      </c>
      <c r="AX22" s="2">
        <f t="shared" ca="1" si="3"/>
        <v>6006.7793437651544</v>
      </c>
      <c r="AY22" s="2">
        <f t="shared" ca="1" si="3"/>
        <v>6363.9610306789273</v>
      </c>
      <c r="AZ22" s="2">
        <f t="shared" ca="1" si="3"/>
        <v>6742.3818459450667</v>
      </c>
      <c r="BA22" s="2">
        <f t="shared" ca="1" si="3"/>
        <v>7143.3047338568977</v>
      </c>
      <c r="BB22" s="2">
        <f t="shared" ca="1" si="3"/>
        <v>7568.0677372834316</v>
      </c>
      <c r="BC22" s="2">
        <f t="shared" ca="1" si="3"/>
        <v>8018.088463263055</v>
      </c>
      <c r="BD22" s="2">
        <f t="shared" ca="1" si="3"/>
        <v>8494.8688141352432</v>
      </c>
      <c r="BE22" s="2">
        <f t="shared" ca="1" si="3"/>
        <v>9000.0000000000018</v>
      </c>
      <c r="BF22" s="2">
        <f t="shared" ca="1" si="3"/>
        <v>9535.1678492336596</v>
      </c>
      <c r="BG22" s="2">
        <f t="shared" ca="1" si="3"/>
        <v>10102.158434784358</v>
      </c>
      <c r="BH22" s="2">
        <f t="shared" ca="1" si="3"/>
        <v>10702.864035024493</v>
      </c>
      <c r="BI22" s="2">
        <f t="shared" ca="1" si="3"/>
        <v>11339.289449053862</v>
      </c>
      <c r="BJ22" s="2">
        <f t="shared" ca="1" si="3"/>
        <v>12013.558687530314</v>
      </c>
      <c r="BK22" s="2">
        <f t="shared" ca="1" si="3"/>
        <v>12727.922061357862</v>
      </c>
      <c r="BL22" s="2">
        <f t="shared" ca="1" si="3"/>
        <v>13484.763691890141</v>
      </c>
      <c r="BM22" s="2">
        <f t="shared" ca="1" si="3"/>
        <v>14286.609467713804</v>
      </c>
      <c r="BN22" s="2">
        <f t="shared" ca="1" si="3"/>
        <v>15136.13547456687</v>
      </c>
      <c r="BO22" s="2">
        <f t="shared" ca="1" si="3"/>
        <v>16036.176926526115</v>
      </c>
      <c r="BP22" s="2">
        <f t="shared" ca="1" si="3"/>
        <v>16989.737628270494</v>
      </c>
      <c r="BQ22" s="2">
        <f t="shared" ca="1" si="3"/>
        <v>18000.000000000011</v>
      </c>
    </row>
    <row r="23" spans="1:69">
      <c r="D23" s="91" t="s">
        <v>300</v>
      </c>
      <c r="E23" s="2" t="str">
        <f t="shared" ref="E23:BQ23" si="4" xml:space="preserve">  E$29</f>
        <v>Customer orders fullfilled</v>
      </c>
      <c r="F23" s="2">
        <f t="shared" si="4"/>
        <v>0</v>
      </c>
      <c r="G23" s="2" t="str">
        <f t="shared" si="4"/>
        <v>Units</v>
      </c>
      <c r="H23" s="2">
        <f t="shared" ca="1" si="4"/>
        <v>1066000</v>
      </c>
      <c r="I23" s="2">
        <f t="shared" si="4"/>
        <v>0</v>
      </c>
      <c r="J23" s="2">
        <f t="shared" si="4"/>
        <v>0</v>
      </c>
      <c r="K23" s="2">
        <f t="shared" ca="1" si="4"/>
        <v>1000</v>
      </c>
      <c r="L23" s="2">
        <f t="shared" ca="1" si="4"/>
        <v>1000</v>
      </c>
      <c r="M23" s="2">
        <f t="shared" ca="1" si="4"/>
        <v>1000</v>
      </c>
      <c r="N23" s="2">
        <f t="shared" ca="1" si="4"/>
        <v>1000</v>
      </c>
      <c r="O23" s="2">
        <f t="shared" ca="1" si="4"/>
        <v>2000</v>
      </c>
      <c r="P23" s="2">
        <f t="shared" ca="1" si="4"/>
        <v>4000</v>
      </c>
      <c r="Q23" s="2">
        <f t="shared" ca="1" si="4"/>
        <v>3000</v>
      </c>
      <c r="R23" s="2">
        <f t="shared" ca="1" si="4"/>
        <v>3000</v>
      </c>
      <c r="S23" s="2">
        <f t="shared" ca="1" si="4"/>
        <v>0</v>
      </c>
      <c r="T23" s="2">
        <f t="shared" ca="1" si="4"/>
        <v>10000</v>
      </c>
      <c r="U23" s="2">
        <f t="shared" ca="1" si="4"/>
        <v>0</v>
      </c>
      <c r="V23" s="2">
        <f t="shared" ca="1" si="4"/>
        <v>10000</v>
      </c>
      <c r="W23" s="2">
        <f t="shared" ca="1" si="4"/>
        <v>7297.3154717964753</v>
      </c>
      <c r="X23" s="2">
        <f t="shared" ca="1" si="4"/>
        <v>2702.6845282035247</v>
      </c>
      <c r="Y23" s="2">
        <f t="shared" ca="1" si="4"/>
        <v>8855.6612883569433</v>
      </c>
      <c r="Z23" s="2">
        <f t="shared" ca="1" si="4"/>
        <v>1144.3387116430567</v>
      </c>
      <c r="AA23" s="2">
        <f t="shared" ca="1" si="4"/>
        <v>0</v>
      </c>
      <c r="AB23" s="2">
        <f t="shared" ca="1" si="4"/>
        <v>0</v>
      </c>
      <c r="AC23" s="2">
        <f t="shared" ca="1" si="4"/>
        <v>0</v>
      </c>
      <c r="AD23" s="2">
        <f t="shared" ca="1" si="4"/>
        <v>0</v>
      </c>
      <c r="AE23" s="2">
        <f t="shared" ca="1" si="4"/>
        <v>0</v>
      </c>
      <c r="AF23" s="2">
        <f t="shared" ca="1" si="4"/>
        <v>5000</v>
      </c>
      <c r="AG23" s="2">
        <f t="shared" ca="1" si="4"/>
        <v>5000</v>
      </c>
      <c r="AH23" s="2">
        <f t="shared" ca="1" si="4"/>
        <v>5000</v>
      </c>
      <c r="AI23" s="2">
        <f t="shared" ca="1" si="4"/>
        <v>10000</v>
      </c>
      <c r="AJ23" s="2">
        <f t="shared" ca="1" si="4"/>
        <v>10000</v>
      </c>
      <c r="AK23" s="2">
        <f t="shared" ca="1" si="4"/>
        <v>5000</v>
      </c>
      <c r="AL23" s="2">
        <f t="shared" ca="1" si="4"/>
        <v>10000</v>
      </c>
      <c r="AM23" s="2">
        <f t="shared" ca="1" si="4"/>
        <v>10000</v>
      </c>
      <c r="AN23" s="2">
        <f t="shared" ca="1" si="4"/>
        <v>10000</v>
      </c>
      <c r="AO23" s="2">
        <f t="shared" ca="1" si="4"/>
        <v>10000</v>
      </c>
      <c r="AP23" s="2">
        <f t="shared" ca="1" si="4"/>
        <v>15000</v>
      </c>
      <c r="AQ23" s="2">
        <f t="shared" ca="1" si="4"/>
        <v>10000</v>
      </c>
      <c r="AR23" s="2">
        <f t="shared" ca="1" si="4"/>
        <v>15000</v>
      </c>
      <c r="AS23" s="2">
        <f t="shared" ca="1" si="4"/>
        <v>15000</v>
      </c>
      <c r="AT23" s="2">
        <f t="shared" ca="1" si="4"/>
        <v>15000</v>
      </c>
      <c r="AU23" s="2">
        <f t="shared" ca="1" si="4"/>
        <v>20000</v>
      </c>
      <c r="AV23" s="2">
        <f t="shared" ca="1" si="4"/>
        <v>20000</v>
      </c>
      <c r="AW23" s="2">
        <f t="shared" ca="1" si="4"/>
        <v>20000</v>
      </c>
      <c r="AX23" s="2">
        <f t="shared" ca="1" si="4"/>
        <v>25000</v>
      </c>
      <c r="AY23" s="2">
        <f t="shared" ca="1" si="4"/>
        <v>20000</v>
      </c>
      <c r="AZ23" s="2">
        <f t="shared" ca="1" si="4"/>
        <v>25000</v>
      </c>
      <c r="BA23" s="2">
        <f t="shared" ca="1" si="4"/>
        <v>30000</v>
      </c>
      <c r="BB23" s="2">
        <f t="shared" ca="1" si="4"/>
        <v>25000</v>
      </c>
      <c r="BC23" s="2">
        <f t="shared" ca="1" si="4"/>
        <v>30000</v>
      </c>
      <c r="BD23" s="2">
        <f t="shared" ca="1" si="4"/>
        <v>30000.000000000004</v>
      </c>
      <c r="BE23" s="2">
        <f t="shared" ca="1" si="4"/>
        <v>35000</v>
      </c>
      <c r="BF23" s="2">
        <f t="shared" ca="1" si="4"/>
        <v>35000</v>
      </c>
      <c r="BG23" s="2">
        <f t="shared" ca="1" si="4"/>
        <v>35000</v>
      </c>
      <c r="BH23" s="2">
        <f t="shared" ca="1" si="4"/>
        <v>40000</v>
      </c>
      <c r="BI23" s="2">
        <f t="shared" ca="1" si="4"/>
        <v>40000</v>
      </c>
      <c r="BJ23" s="2">
        <f t="shared" ca="1" si="4"/>
        <v>45000</v>
      </c>
      <c r="BK23" s="2">
        <f t="shared" ca="1" si="4"/>
        <v>45000</v>
      </c>
      <c r="BL23" s="2">
        <f t="shared" ca="1" si="4"/>
        <v>49999.999999999993</v>
      </c>
      <c r="BM23" s="2">
        <f t="shared" ca="1" si="4"/>
        <v>50000.000000000007</v>
      </c>
      <c r="BN23" s="2">
        <f t="shared" ca="1" si="4"/>
        <v>54999.999999999985</v>
      </c>
      <c r="BO23" s="2">
        <f t="shared" ca="1" si="4"/>
        <v>60000</v>
      </c>
      <c r="BP23" s="2">
        <f t="shared" ca="1" si="4"/>
        <v>60000</v>
      </c>
      <c r="BQ23" s="2">
        <f t="shared" ca="1" si="4"/>
        <v>65000</v>
      </c>
    </row>
    <row r="24" spans="1:69" s="81" customFormat="1">
      <c r="A24" s="63"/>
      <c r="B24" s="63"/>
      <c r="C24" s="88"/>
      <c r="D24" s="90"/>
      <c r="E24" s="33" t="s">
        <v>322</v>
      </c>
      <c r="F24" s="33"/>
      <c r="G24" s="33" t="s">
        <v>123</v>
      </c>
      <c r="H24" s="33"/>
      <c r="I24" s="11">
        <f t="shared" ref="I24:BQ24" si="5" xml:space="preserve">  IF( I19 = 0, $F18, I20 + I21 + I22 - I23 )</f>
        <v>0</v>
      </c>
      <c r="J24" s="11">
        <f t="shared" ca="1" si="5"/>
        <v>1000</v>
      </c>
      <c r="K24" s="11">
        <f t="shared" ca="1" si="5"/>
        <v>1000</v>
      </c>
      <c r="L24" s="11">
        <f t="shared" ca="1" si="5"/>
        <v>1000</v>
      </c>
      <c r="M24" s="11">
        <f t="shared" ca="1" si="5"/>
        <v>1000</v>
      </c>
      <c r="N24" s="11">
        <f t="shared" ca="1" si="5"/>
        <v>3000</v>
      </c>
      <c r="O24" s="11">
        <f t="shared" ca="1" si="5"/>
        <v>4000</v>
      </c>
      <c r="P24" s="11">
        <f t="shared" ca="1" si="5"/>
        <v>3000</v>
      </c>
      <c r="Q24" s="11">
        <f t="shared" ca="1" si="5"/>
        <v>5000</v>
      </c>
      <c r="R24" s="11">
        <f t="shared" ca="1" si="5"/>
        <v>7000</v>
      </c>
      <c r="S24" s="11">
        <f t="shared" ca="1" si="5"/>
        <v>12000</v>
      </c>
      <c r="T24" s="11">
        <f t="shared" ca="1" si="5"/>
        <v>7000</v>
      </c>
      <c r="U24" s="11">
        <f t="shared" ca="1" si="5"/>
        <v>12000</v>
      </c>
      <c r="V24" s="11">
        <f t="shared" ca="1" si="5"/>
        <v>7297.3154717964753</v>
      </c>
      <c r="W24" s="11">
        <f t="shared" ca="1" si="5"/>
        <v>5612.3102415468638</v>
      </c>
      <c r="X24" s="11">
        <f t="shared" ca="1" si="5"/>
        <v>8855.6612883569433</v>
      </c>
      <c r="Y24" s="11">
        <f t="shared" ca="1" si="5"/>
        <v>6299.6052494743653</v>
      </c>
      <c r="Z24" s="11">
        <f t="shared" ca="1" si="5"/>
        <v>11829.46580868148</v>
      </c>
      <c r="AA24" s="11">
        <f t="shared" ca="1" si="5"/>
        <v>18900.533620546954</v>
      </c>
      <c r="AB24" s="11">
        <f t="shared" ca="1" si="5"/>
        <v>26392.069004930359</v>
      </c>
      <c r="AC24" s="11">
        <f t="shared" ca="1" si="5"/>
        <v>34329.074264771356</v>
      </c>
      <c r="AD24" s="11">
        <f t="shared" ca="1" si="5"/>
        <v>42738.038417308504</v>
      </c>
      <c r="AE24" s="11">
        <f t="shared" ca="1" si="5"/>
        <v>51647.025598711902</v>
      </c>
      <c r="AF24" s="11">
        <f t="shared" ca="1" si="5"/>
        <v>56085.76872552884</v>
      </c>
      <c r="AG24" s="11">
        <f t="shared" ca="1" si="5"/>
        <v>61085.768725528847</v>
      </c>
      <c r="AH24" s="11">
        <f t="shared" ca="1" si="5"/>
        <v>67580.399669121805</v>
      </c>
      <c r="AI24" s="11">
        <f t="shared" ca="1" si="5"/>
        <v>69705.02015221554</v>
      </c>
      <c r="AJ24" s="11">
        <f t="shared" ca="1" si="5"/>
        <v>72497.091302242756</v>
      </c>
      <c r="AK24" s="11">
        <f t="shared" ca="1" si="5"/>
        <v>80996.301801191497</v>
      </c>
      <c r="AL24" s="11">
        <f t="shared" ca="1" si="5"/>
        <v>87044.700342891854</v>
      </c>
      <c r="AM24" s="11">
        <f t="shared" ca="1" si="5"/>
        <v>93886.835966622806</v>
      </c>
      <c r="AN24" s="11">
        <f t="shared" ca="1" si="5"/>
        <v>101569.90673538962</v>
      </c>
      <c r="AO24" s="11">
        <f t="shared" ca="1" si="5"/>
        <v>111943.91725507163</v>
      </c>
      <c r="AP24" s="11">
        <f t="shared" ca="1" si="5"/>
        <v>118261.84556014591</v>
      </c>
      <c r="AQ24" s="11">
        <f t="shared" ca="1" si="5"/>
        <v>130579.81992295271</v>
      </c>
      <c r="AR24" s="11">
        <f t="shared" ca="1" si="5"/>
        <v>138957.3061765866</v>
      </c>
      <c r="AS24" s="11">
        <f t="shared" ca="1" si="5"/>
        <v>148457.3061765866</v>
      </c>
      <c r="AT24" s="11">
        <f t="shared" ca="1" si="5"/>
        <v>159414.15198838935</v>
      </c>
      <c r="AU24" s="11">
        <f t="shared" ca="1" si="5"/>
        <v>166914.47217196898</v>
      </c>
      <c r="AV24" s="11">
        <f t="shared" ca="1" si="5"/>
        <v>176050.04648953566</v>
      </c>
      <c r="AW24" s="11">
        <f t="shared" ca="1" si="5"/>
        <v>186918.11221196008</v>
      </c>
      <c r="AX24" s="11">
        <f t="shared" ca="1" si="5"/>
        <v>194621.68863912593</v>
      </c>
      <c r="AY24" s="11">
        <f t="shared" ca="1" si="5"/>
        <v>209269.92091726681</v>
      </c>
      <c r="AZ24" s="11">
        <f t="shared" ca="1" si="5"/>
        <v>220978.44430074553</v>
      </c>
      <c r="BA24" s="11">
        <f t="shared" ca="1" si="5"/>
        <v>229869.77007396644</v>
      </c>
      <c r="BB24" s="11">
        <f t="shared" ca="1" si="5"/>
        <v>246073.69442139845</v>
      </c>
      <c r="BC24" s="11">
        <f t="shared" ca="1" si="5"/>
        <v>259727.73161027511</v>
      </c>
      <c r="BD24" s="11">
        <f t="shared" ca="1" si="5"/>
        <v>275977.57293167815</v>
      </c>
      <c r="BE24" s="11">
        <f t="shared" ca="1" si="5"/>
        <v>289977.57293167821</v>
      </c>
      <c r="BF24" s="11">
        <f t="shared" ca="1" si="5"/>
        <v>306891.26455528376</v>
      </c>
      <c r="BG24" s="11">
        <f t="shared" ca="1" si="5"/>
        <v>326891.90492244309</v>
      </c>
      <c r="BH24" s="11">
        <f t="shared" ca="1" si="5"/>
        <v>345163.0535575765</v>
      </c>
      <c r="BI24" s="11">
        <f t="shared" ca="1" si="5"/>
        <v>366899.18500242539</v>
      </c>
      <c r="BJ24" s="11">
        <f t="shared" ca="1" si="5"/>
        <v>387306.33785675722</v>
      </c>
      <c r="BK24" s="11">
        <f t="shared" ca="1" si="5"/>
        <v>411602.80241303897</v>
      </c>
      <c r="BL24" s="11">
        <f t="shared" ca="1" si="5"/>
        <v>435019.84917999641</v>
      </c>
      <c r="BM24" s="11">
        <f t="shared" ca="1" si="5"/>
        <v>462802.5007264383</v>
      </c>
      <c r="BN24" s="11">
        <f t="shared" ca="1" si="5"/>
        <v>490210.34942130244</v>
      </c>
      <c r="BO24" s="11">
        <f t="shared" ca="1" si="5"/>
        <v>517518.42379905586</v>
      </c>
      <c r="BP24" s="11">
        <f t="shared" ca="1" si="5"/>
        <v>550018.10644186195</v>
      </c>
      <c r="BQ24" s="11">
        <f t="shared" ca="1" si="5"/>
        <v>583018.10644186207</v>
      </c>
    </row>
    <row r="26" spans="1:69">
      <c r="B26" s="25" t="s">
        <v>220</v>
      </c>
    </row>
    <row r="27" spans="1:69" outlineLevel="1">
      <c r="A27" s="18"/>
      <c r="B27" s="18"/>
      <c r="C27" s="28"/>
      <c r="D27" s="27"/>
      <c r="E27" s="4" t="str">
        <f xml:space="preserve">  Inventory!E$60</f>
        <v>Units in stock BEG</v>
      </c>
      <c r="F27" s="4">
        <f xml:space="preserve">  Inventory!F$60</f>
        <v>0</v>
      </c>
      <c r="G27" s="4" t="str">
        <f xml:space="preserve">  Inventory!G$60</f>
        <v>Units</v>
      </c>
      <c r="H27" s="4">
        <f xml:space="preserve">  Inventory!H$60</f>
        <v>0</v>
      </c>
      <c r="I27" s="4">
        <f xml:space="preserve">  Inventory!I$60</f>
        <v>0</v>
      </c>
      <c r="J27" s="4">
        <f xml:space="preserve">  Inventory!J$60</f>
        <v>1000</v>
      </c>
      <c r="K27" s="4">
        <f ca="1" xml:space="preserve">  Inventory!K$60</f>
        <v>1000</v>
      </c>
      <c r="L27" s="4">
        <f ca="1" xml:space="preserve">  Inventory!L$60</f>
        <v>5000</v>
      </c>
      <c r="M27" s="4">
        <f ca="1" xml:space="preserve">  Inventory!M$60</f>
        <v>4000</v>
      </c>
      <c r="N27" s="4">
        <f ca="1" xml:space="preserve">  Inventory!N$60</f>
        <v>3000</v>
      </c>
      <c r="O27" s="4">
        <f ca="1" xml:space="preserve">  Inventory!O$60</f>
        <v>2000</v>
      </c>
      <c r="P27" s="4">
        <f ca="1" xml:space="preserve">  Inventory!P$60</f>
        <v>10000</v>
      </c>
      <c r="Q27" s="4">
        <f ca="1" xml:space="preserve">  Inventory!Q$60</f>
        <v>6000</v>
      </c>
      <c r="R27" s="4">
        <f ca="1" xml:space="preserve">  Inventory!R$60</f>
        <v>3000</v>
      </c>
      <c r="S27" s="4">
        <f ca="1" xml:space="preserve">  Inventory!S$60</f>
        <v>0</v>
      </c>
      <c r="T27" s="4">
        <f ca="1" xml:space="preserve">  Inventory!T$60</f>
        <v>10000</v>
      </c>
      <c r="U27" s="4">
        <f ca="1" xml:space="preserve">  Inventory!U$60</f>
        <v>0</v>
      </c>
      <c r="V27" s="4">
        <f ca="1" xml:space="preserve">  Inventory!V$60</f>
        <v>10000</v>
      </c>
      <c r="W27" s="4">
        <f ca="1" xml:space="preserve">  Inventory!W$60</f>
        <v>10000</v>
      </c>
      <c r="X27" s="4">
        <f ca="1" xml:space="preserve">  Inventory!X$60</f>
        <v>2702.6845282035247</v>
      </c>
      <c r="Y27" s="4">
        <f ca="1" xml:space="preserve">  Inventory!Y$60</f>
        <v>10000</v>
      </c>
      <c r="Z27" s="4">
        <f ca="1" xml:space="preserve">  Inventory!Z$60</f>
        <v>1144.3387116430567</v>
      </c>
      <c r="AA27" s="4">
        <f ca="1" xml:space="preserve">  Inventory!AA$60</f>
        <v>0</v>
      </c>
      <c r="AB27" s="4">
        <f ca="1" xml:space="preserve">  Inventory!AB$60</f>
        <v>0</v>
      </c>
      <c r="AC27" s="4">
        <f ca="1" xml:space="preserve">  Inventory!AC$60</f>
        <v>0</v>
      </c>
      <c r="AD27" s="4">
        <f ca="1" xml:space="preserve">  Inventory!AD$60</f>
        <v>0</v>
      </c>
      <c r="AE27" s="4">
        <f ca="1" xml:space="preserve">  Inventory!AE$60</f>
        <v>0</v>
      </c>
      <c r="AF27" s="4">
        <f ca="1" xml:space="preserve">  Inventory!AF$60</f>
        <v>5000</v>
      </c>
      <c r="AG27" s="4">
        <f ca="1" xml:space="preserve">  Inventory!AG$60</f>
        <v>5000</v>
      </c>
      <c r="AH27" s="4">
        <f ca="1" xml:space="preserve">  Inventory!AH$60</f>
        <v>5000</v>
      </c>
      <c r="AI27" s="4">
        <f ca="1" xml:space="preserve">  Inventory!AI$60</f>
        <v>10000</v>
      </c>
      <c r="AJ27" s="4">
        <f ca="1" xml:space="preserve">  Inventory!AJ$60</f>
        <v>10000</v>
      </c>
      <c r="AK27" s="4">
        <f ca="1" xml:space="preserve">  Inventory!AK$60</f>
        <v>5000</v>
      </c>
      <c r="AL27" s="4">
        <f ca="1" xml:space="preserve">  Inventory!AL$60</f>
        <v>10000</v>
      </c>
      <c r="AM27" s="4">
        <f ca="1" xml:space="preserve">  Inventory!AM$60</f>
        <v>10000</v>
      </c>
      <c r="AN27" s="4">
        <f ca="1" xml:space="preserve">  Inventory!AN$60</f>
        <v>10000</v>
      </c>
      <c r="AO27" s="4">
        <f ca="1" xml:space="preserve">  Inventory!AO$60</f>
        <v>10000</v>
      </c>
      <c r="AP27" s="4">
        <f ca="1" xml:space="preserve">  Inventory!AP$60</f>
        <v>15000</v>
      </c>
      <c r="AQ27" s="4">
        <f ca="1" xml:space="preserve">  Inventory!AQ$60</f>
        <v>10000</v>
      </c>
      <c r="AR27" s="4">
        <f ca="1" xml:space="preserve">  Inventory!AR$60</f>
        <v>15000</v>
      </c>
      <c r="AS27" s="4">
        <f ca="1" xml:space="preserve">  Inventory!AS$60</f>
        <v>15000</v>
      </c>
      <c r="AT27" s="4">
        <f ca="1" xml:space="preserve">  Inventory!AT$60</f>
        <v>15000</v>
      </c>
      <c r="AU27" s="4">
        <f ca="1" xml:space="preserve">  Inventory!AU$60</f>
        <v>20000</v>
      </c>
      <c r="AV27" s="4">
        <f ca="1" xml:space="preserve">  Inventory!AV$60</f>
        <v>20000</v>
      </c>
      <c r="AW27" s="4">
        <f ca="1" xml:space="preserve">  Inventory!AW$60</f>
        <v>20000</v>
      </c>
      <c r="AX27" s="4">
        <f ca="1" xml:space="preserve">  Inventory!AX$60</f>
        <v>25000</v>
      </c>
      <c r="AY27" s="4">
        <f ca="1" xml:space="preserve">  Inventory!AY$60</f>
        <v>20000</v>
      </c>
      <c r="AZ27" s="4">
        <f ca="1" xml:space="preserve">  Inventory!AZ$60</f>
        <v>25000</v>
      </c>
      <c r="BA27" s="4">
        <f ca="1" xml:space="preserve">  Inventory!BA$60</f>
        <v>30000</v>
      </c>
      <c r="BB27" s="4">
        <f ca="1" xml:space="preserve">  Inventory!BB$60</f>
        <v>25000</v>
      </c>
      <c r="BC27" s="4">
        <f ca="1" xml:space="preserve">  Inventory!BC$60</f>
        <v>30000</v>
      </c>
      <c r="BD27" s="4">
        <f ca="1" xml:space="preserve">  Inventory!BD$60</f>
        <v>30000.000000000004</v>
      </c>
      <c r="BE27" s="4">
        <f ca="1" xml:space="preserve">  Inventory!BE$60</f>
        <v>35000</v>
      </c>
      <c r="BF27" s="4">
        <f ca="1" xml:space="preserve">  Inventory!BF$60</f>
        <v>35000</v>
      </c>
      <c r="BG27" s="4">
        <f ca="1" xml:space="preserve">  Inventory!BG$60</f>
        <v>35000</v>
      </c>
      <c r="BH27" s="4">
        <f ca="1" xml:space="preserve">  Inventory!BH$60</f>
        <v>40000</v>
      </c>
      <c r="BI27" s="4">
        <f ca="1" xml:space="preserve">  Inventory!BI$60</f>
        <v>40000</v>
      </c>
      <c r="BJ27" s="4">
        <f ca="1" xml:space="preserve">  Inventory!BJ$60</f>
        <v>45000</v>
      </c>
      <c r="BK27" s="4">
        <f ca="1" xml:space="preserve">  Inventory!BK$60</f>
        <v>45000</v>
      </c>
      <c r="BL27" s="4">
        <f ca="1" xml:space="preserve">  Inventory!BL$60</f>
        <v>49999.999999999993</v>
      </c>
      <c r="BM27" s="4">
        <f ca="1" xml:space="preserve">  Inventory!BM$60</f>
        <v>50000.000000000007</v>
      </c>
      <c r="BN27" s="4">
        <f ca="1" xml:space="preserve">  Inventory!BN$60</f>
        <v>54999.999999999985</v>
      </c>
      <c r="BO27" s="4">
        <f ca="1" xml:space="preserve">  Inventory!BO$60</f>
        <v>60000</v>
      </c>
      <c r="BP27" s="4">
        <f ca="1" xml:space="preserve">  Inventory!BP$60</f>
        <v>60000</v>
      </c>
      <c r="BQ27" s="4">
        <f ca="1" xml:space="preserve">  Inventory!BQ$60</f>
        <v>65000</v>
      </c>
    </row>
    <row r="28" spans="1:69" outlineLevel="1">
      <c r="E28" s="2" t="str">
        <f t="shared" ref="E28:BQ28" si="6" xml:space="preserve">  E$20</f>
        <v>Customer Orders Awaiting Fullfilment BEG</v>
      </c>
      <c r="F28" s="2">
        <f t="shared" si="6"/>
        <v>0</v>
      </c>
      <c r="G28" s="2" t="str">
        <f t="shared" si="6"/>
        <v>Units</v>
      </c>
      <c r="H28" s="2">
        <f t="shared" si="6"/>
        <v>0</v>
      </c>
      <c r="I28" s="2">
        <f t="shared" si="6"/>
        <v>0</v>
      </c>
      <c r="J28" s="2">
        <f t="shared" si="6"/>
        <v>0</v>
      </c>
      <c r="K28" s="2">
        <f t="shared" ca="1" si="6"/>
        <v>1000</v>
      </c>
      <c r="L28" s="2">
        <f t="shared" ca="1" si="6"/>
        <v>1000</v>
      </c>
      <c r="M28" s="2">
        <f t="shared" ca="1" si="6"/>
        <v>1000</v>
      </c>
      <c r="N28" s="2">
        <f t="shared" ca="1" si="6"/>
        <v>1000</v>
      </c>
      <c r="O28" s="2">
        <f t="shared" ca="1" si="6"/>
        <v>3000</v>
      </c>
      <c r="P28" s="2">
        <f t="shared" ca="1" si="6"/>
        <v>4000</v>
      </c>
      <c r="Q28" s="2">
        <f t="shared" ca="1" si="6"/>
        <v>3000</v>
      </c>
      <c r="R28" s="2">
        <f t="shared" ca="1" si="6"/>
        <v>5000</v>
      </c>
      <c r="S28" s="2">
        <f t="shared" ca="1" si="6"/>
        <v>7000</v>
      </c>
      <c r="T28" s="2">
        <f t="shared" ca="1" si="6"/>
        <v>12000</v>
      </c>
      <c r="U28" s="2">
        <f t="shared" ca="1" si="6"/>
        <v>7000</v>
      </c>
      <c r="V28" s="2">
        <f t="shared" ca="1" si="6"/>
        <v>12000</v>
      </c>
      <c r="W28" s="2">
        <f t="shared" ca="1" si="6"/>
        <v>7297.3154717964753</v>
      </c>
      <c r="X28" s="2">
        <f t="shared" ca="1" si="6"/>
        <v>5612.3102415468638</v>
      </c>
      <c r="Y28" s="2">
        <f t="shared" ca="1" si="6"/>
        <v>8855.6612883569433</v>
      </c>
      <c r="Z28" s="2">
        <f t="shared" ca="1" si="6"/>
        <v>6299.6052494743653</v>
      </c>
      <c r="AA28" s="2">
        <f t="shared" ca="1" si="6"/>
        <v>11829.46580868148</v>
      </c>
      <c r="AB28" s="2">
        <f t="shared" ca="1" si="6"/>
        <v>18900.533620546954</v>
      </c>
      <c r="AC28" s="2">
        <f t="shared" ca="1" si="6"/>
        <v>26392.069004930359</v>
      </c>
      <c r="AD28" s="2">
        <f t="shared" ca="1" si="6"/>
        <v>34329.074264771356</v>
      </c>
      <c r="AE28" s="2">
        <f t="shared" ca="1" si="6"/>
        <v>42738.038417308504</v>
      </c>
      <c r="AF28" s="2">
        <f t="shared" ca="1" si="6"/>
        <v>51647.025598711902</v>
      </c>
      <c r="AG28" s="2">
        <f t="shared" ca="1" si="6"/>
        <v>56085.76872552884</v>
      </c>
      <c r="AH28" s="2">
        <f t="shared" ca="1" si="6"/>
        <v>61085.768725528847</v>
      </c>
      <c r="AI28" s="2">
        <f t="shared" ca="1" si="6"/>
        <v>67580.399669121805</v>
      </c>
      <c r="AJ28" s="2">
        <f t="shared" ca="1" si="6"/>
        <v>69705.02015221554</v>
      </c>
      <c r="AK28" s="2">
        <f t="shared" ca="1" si="6"/>
        <v>72497.091302242756</v>
      </c>
      <c r="AL28" s="2">
        <f t="shared" ca="1" si="6"/>
        <v>80996.301801191497</v>
      </c>
      <c r="AM28" s="2">
        <f t="shared" ca="1" si="6"/>
        <v>87044.700342891854</v>
      </c>
      <c r="AN28" s="2">
        <f t="shared" ca="1" si="6"/>
        <v>93886.835966622806</v>
      </c>
      <c r="AO28" s="2">
        <f t="shared" ca="1" si="6"/>
        <v>101569.90673538962</v>
      </c>
      <c r="AP28" s="2">
        <f t="shared" ca="1" si="6"/>
        <v>111943.91725507163</v>
      </c>
      <c r="AQ28" s="2">
        <f t="shared" ca="1" si="6"/>
        <v>118261.84556014591</v>
      </c>
      <c r="AR28" s="2">
        <f t="shared" ca="1" si="6"/>
        <v>130579.81992295271</v>
      </c>
      <c r="AS28" s="2">
        <f t="shared" ca="1" si="6"/>
        <v>138957.3061765866</v>
      </c>
      <c r="AT28" s="2">
        <f t="shared" ca="1" si="6"/>
        <v>148457.3061765866</v>
      </c>
      <c r="AU28" s="2">
        <f t="shared" ca="1" si="6"/>
        <v>159414.15198838935</v>
      </c>
      <c r="AV28" s="2">
        <f t="shared" ca="1" si="6"/>
        <v>166914.47217196898</v>
      </c>
      <c r="AW28" s="2">
        <f t="shared" ca="1" si="6"/>
        <v>176050.04648953566</v>
      </c>
      <c r="AX28" s="2">
        <f t="shared" ca="1" si="6"/>
        <v>186918.11221196008</v>
      </c>
      <c r="AY28" s="2">
        <f t="shared" ca="1" si="6"/>
        <v>194621.68863912593</v>
      </c>
      <c r="AZ28" s="2">
        <f t="shared" ca="1" si="6"/>
        <v>209269.92091726681</v>
      </c>
      <c r="BA28" s="2">
        <f t="shared" ca="1" si="6"/>
        <v>220978.44430074553</v>
      </c>
      <c r="BB28" s="2">
        <f t="shared" ca="1" si="6"/>
        <v>229869.77007396644</v>
      </c>
      <c r="BC28" s="2">
        <f t="shared" ca="1" si="6"/>
        <v>246073.69442139845</v>
      </c>
      <c r="BD28" s="2">
        <f t="shared" ca="1" si="6"/>
        <v>259727.73161027511</v>
      </c>
      <c r="BE28" s="2">
        <f t="shared" ca="1" si="6"/>
        <v>275977.57293167815</v>
      </c>
      <c r="BF28" s="2">
        <f t="shared" ca="1" si="6"/>
        <v>289977.57293167821</v>
      </c>
      <c r="BG28" s="2">
        <f t="shared" ca="1" si="6"/>
        <v>306891.26455528376</v>
      </c>
      <c r="BH28" s="2">
        <f t="shared" ca="1" si="6"/>
        <v>326891.90492244309</v>
      </c>
      <c r="BI28" s="2">
        <f t="shared" ca="1" si="6"/>
        <v>345163.0535575765</v>
      </c>
      <c r="BJ28" s="2">
        <f t="shared" ca="1" si="6"/>
        <v>366899.18500242539</v>
      </c>
      <c r="BK28" s="2">
        <f t="shared" ca="1" si="6"/>
        <v>387306.33785675722</v>
      </c>
      <c r="BL28" s="2">
        <f t="shared" ca="1" si="6"/>
        <v>411602.80241303897</v>
      </c>
      <c r="BM28" s="2">
        <f t="shared" ca="1" si="6"/>
        <v>435019.84917999641</v>
      </c>
      <c r="BN28" s="2">
        <f t="shared" ca="1" si="6"/>
        <v>462802.5007264383</v>
      </c>
      <c r="BO28" s="2">
        <f t="shared" ca="1" si="6"/>
        <v>490210.34942130244</v>
      </c>
      <c r="BP28" s="2">
        <f t="shared" ca="1" si="6"/>
        <v>517518.42379905586</v>
      </c>
      <c r="BQ28" s="2">
        <f t="shared" ca="1" si="6"/>
        <v>550018.10644186195</v>
      </c>
    </row>
    <row r="29" spans="1:69" outlineLevel="1">
      <c r="A29" s="34"/>
      <c r="B29" s="34"/>
      <c r="C29" s="64"/>
      <c r="D29" s="65"/>
      <c r="E29" s="21" t="s">
        <v>220</v>
      </c>
      <c r="F29" s="21"/>
      <c r="G29" s="21" t="s">
        <v>123</v>
      </c>
      <c r="H29" s="3">
        <f ca="1" xml:space="preserve"> SUM( J29:BQ29 )</f>
        <v>1066000</v>
      </c>
      <c r="I29" s="21"/>
      <c r="J29" s="3">
        <f t="shared" ref="J29:BQ29" si="7" xml:space="preserve">  IF( J27 &gt; 0, IF( J28 &gt; J27, J27, J28 ), 0 )</f>
        <v>0</v>
      </c>
      <c r="K29" s="3">
        <f t="shared" ca="1" si="7"/>
        <v>1000</v>
      </c>
      <c r="L29" s="3">
        <f t="shared" ca="1" si="7"/>
        <v>1000</v>
      </c>
      <c r="M29" s="3">
        <f t="shared" ca="1" si="7"/>
        <v>1000</v>
      </c>
      <c r="N29" s="3">
        <f t="shared" ca="1" si="7"/>
        <v>1000</v>
      </c>
      <c r="O29" s="3">
        <f t="shared" ca="1" si="7"/>
        <v>2000</v>
      </c>
      <c r="P29" s="3">
        <f t="shared" ca="1" si="7"/>
        <v>4000</v>
      </c>
      <c r="Q29" s="3">
        <f t="shared" ca="1" si="7"/>
        <v>3000</v>
      </c>
      <c r="R29" s="3">
        <f t="shared" ca="1" si="7"/>
        <v>3000</v>
      </c>
      <c r="S29" s="3">
        <f t="shared" ca="1" si="7"/>
        <v>0</v>
      </c>
      <c r="T29" s="3">
        <f t="shared" ca="1" si="7"/>
        <v>10000</v>
      </c>
      <c r="U29" s="3">
        <f t="shared" ca="1" si="7"/>
        <v>0</v>
      </c>
      <c r="V29" s="3">
        <f t="shared" ca="1" si="7"/>
        <v>10000</v>
      </c>
      <c r="W29" s="3">
        <f t="shared" ca="1" si="7"/>
        <v>7297.3154717964753</v>
      </c>
      <c r="X29" s="3">
        <f t="shared" ca="1" si="7"/>
        <v>2702.6845282035247</v>
      </c>
      <c r="Y29" s="3">
        <f t="shared" ca="1" si="7"/>
        <v>8855.6612883569433</v>
      </c>
      <c r="Z29" s="3">
        <f t="shared" ca="1" si="7"/>
        <v>1144.3387116430567</v>
      </c>
      <c r="AA29" s="3">
        <f t="shared" ca="1" si="7"/>
        <v>0</v>
      </c>
      <c r="AB29" s="3">
        <f t="shared" ca="1" si="7"/>
        <v>0</v>
      </c>
      <c r="AC29" s="3">
        <f t="shared" ca="1" si="7"/>
        <v>0</v>
      </c>
      <c r="AD29" s="3">
        <f t="shared" ca="1" si="7"/>
        <v>0</v>
      </c>
      <c r="AE29" s="3">
        <f t="shared" ca="1" si="7"/>
        <v>0</v>
      </c>
      <c r="AF29" s="3">
        <f t="shared" ca="1" si="7"/>
        <v>5000</v>
      </c>
      <c r="AG29" s="3">
        <f t="shared" ca="1" si="7"/>
        <v>5000</v>
      </c>
      <c r="AH29" s="3">
        <f t="shared" ca="1" si="7"/>
        <v>5000</v>
      </c>
      <c r="AI29" s="3">
        <f t="shared" ca="1" si="7"/>
        <v>10000</v>
      </c>
      <c r="AJ29" s="3">
        <f t="shared" ca="1" si="7"/>
        <v>10000</v>
      </c>
      <c r="AK29" s="3">
        <f t="shared" ca="1" si="7"/>
        <v>5000</v>
      </c>
      <c r="AL29" s="3">
        <f t="shared" ca="1" si="7"/>
        <v>10000</v>
      </c>
      <c r="AM29" s="3">
        <f t="shared" ca="1" si="7"/>
        <v>10000</v>
      </c>
      <c r="AN29" s="3">
        <f t="shared" ca="1" si="7"/>
        <v>10000</v>
      </c>
      <c r="AO29" s="3">
        <f t="shared" ca="1" si="7"/>
        <v>10000</v>
      </c>
      <c r="AP29" s="3">
        <f t="shared" ca="1" si="7"/>
        <v>15000</v>
      </c>
      <c r="AQ29" s="3">
        <f t="shared" ca="1" si="7"/>
        <v>10000</v>
      </c>
      <c r="AR29" s="3">
        <f t="shared" ca="1" si="7"/>
        <v>15000</v>
      </c>
      <c r="AS29" s="3">
        <f t="shared" ca="1" si="7"/>
        <v>15000</v>
      </c>
      <c r="AT29" s="3">
        <f t="shared" ca="1" si="7"/>
        <v>15000</v>
      </c>
      <c r="AU29" s="3">
        <f t="shared" ca="1" si="7"/>
        <v>20000</v>
      </c>
      <c r="AV29" s="3">
        <f t="shared" ca="1" si="7"/>
        <v>20000</v>
      </c>
      <c r="AW29" s="3">
        <f t="shared" ca="1" si="7"/>
        <v>20000</v>
      </c>
      <c r="AX29" s="3">
        <f t="shared" ca="1" si="7"/>
        <v>25000</v>
      </c>
      <c r="AY29" s="3">
        <f t="shared" ca="1" si="7"/>
        <v>20000</v>
      </c>
      <c r="AZ29" s="3">
        <f t="shared" ca="1" si="7"/>
        <v>25000</v>
      </c>
      <c r="BA29" s="3">
        <f t="shared" ca="1" si="7"/>
        <v>30000</v>
      </c>
      <c r="BB29" s="3">
        <f t="shared" ca="1" si="7"/>
        <v>25000</v>
      </c>
      <c r="BC29" s="3">
        <f t="shared" ca="1" si="7"/>
        <v>30000</v>
      </c>
      <c r="BD29" s="3">
        <f t="shared" ca="1" si="7"/>
        <v>30000.000000000004</v>
      </c>
      <c r="BE29" s="3">
        <f t="shared" ca="1" si="7"/>
        <v>35000</v>
      </c>
      <c r="BF29" s="3">
        <f t="shared" ca="1" si="7"/>
        <v>35000</v>
      </c>
      <c r="BG29" s="3">
        <f t="shared" ca="1" si="7"/>
        <v>35000</v>
      </c>
      <c r="BH29" s="3">
        <f t="shared" ca="1" si="7"/>
        <v>40000</v>
      </c>
      <c r="BI29" s="3">
        <f t="shared" ca="1" si="7"/>
        <v>40000</v>
      </c>
      <c r="BJ29" s="3">
        <f t="shared" ca="1" si="7"/>
        <v>45000</v>
      </c>
      <c r="BK29" s="3">
        <f t="shared" ca="1" si="7"/>
        <v>45000</v>
      </c>
      <c r="BL29" s="3">
        <f t="shared" ca="1" si="7"/>
        <v>49999.999999999993</v>
      </c>
      <c r="BM29" s="3">
        <f t="shared" ca="1" si="7"/>
        <v>50000.000000000007</v>
      </c>
      <c r="BN29" s="3">
        <f t="shared" ca="1" si="7"/>
        <v>54999.999999999985</v>
      </c>
      <c r="BO29" s="3">
        <f t="shared" ca="1" si="7"/>
        <v>60000</v>
      </c>
      <c r="BP29" s="3">
        <f t="shared" ca="1" si="7"/>
        <v>60000</v>
      </c>
      <c r="BQ29" s="3">
        <f t="shared" ca="1" si="7"/>
        <v>65000</v>
      </c>
    </row>
    <row r="32" spans="1:69">
      <c r="B32" s="25" t="s">
        <v>344</v>
      </c>
    </row>
    <row r="33" spans="1:69" outlineLevel="1">
      <c r="A33" s="18"/>
      <c r="B33" s="18"/>
      <c r="C33" s="28"/>
      <c r="D33" s="27"/>
      <c r="E33" s="42" t="str">
        <f xml:space="preserve">  InpC!E$14</f>
        <v>Customer Retention</v>
      </c>
      <c r="F33" s="42">
        <f xml:space="preserve">  InpC!F$14</f>
        <v>0.9</v>
      </c>
      <c r="G33" s="42" t="str">
        <f xml:space="preserve">  InpC!G$14</f>
        <v>%</v>
      </c>
      <c r="M33" s="57"/>
    </row>
    <row r="34" spans="1:69" outlineLevel="1">
      <c r="E34" s="2" t="str">
        <f t="shared" ref="E34:BQ34" si="8" xml:space="preserve">  E$14</f>
        <v>New customer orders</v>
      </c>
      <c r="F34" s="2">
        <f t="shared" si="8"/>
        <v>0</v>
      </c>
      <c r="G34" s="2" t="str">
        <f t="shared" si="8"/>
        <v>Units</v>
      </c>
      <c r="H34" s="2">
        <f t="shared" si="8"/>
        <v>1374286.5308829343</v>
      </c>
      <c r="I34" s="2">
        <f t="shared" si="8"/>
        <v>0</v>
      </c>
      <c r="J34" s="2">
        <f t="shared" si="8"/>
        <v>1000</v>
      </c>
      <c r="K34" s="2">
        <f t="shared" si="8"/>
        <v>1000</v>
      </c>
      <c r="L34" s="2">
        <f t="shared" si="8"/>
        <v>1000</v>
      </c>
      <c r="M34" s="2">
        <f t="shared" si="8"/>
        <v>1000</v>
      </c>
      <c r="N34" s="2">
        <f t="shared" si="8"/>
        <v>3000</v>
      </c>
      <c r="O34" s="2">
        <f t="shared" si="8"/>
        <v>3000</v>
      </c>
      <c r="P34" s="2">
        <f t="shared" si="8"/>
        <v>3000</v>
      </c>
      <c r="Q34" s="2">
        <f t="shared" si="8"/>
        <v>5000</v>
      </c>
      <c r="R34" s="2">
        <f t="shared" si="8"/>
        <v>5000</v>
      </c>
      <c r="S34" s="2">
        <f t="shared" si="8"/>
        <v>5000</v>
      </c>
      <c r="T34" s="2">
        <f t="shared" si="8"/>
        <v>5000</v>
      </c>
      <c r="U34" s="2">
        <f t="shared" si="8"/>
        <v>5000</v>
      </c>
      <c r="V34" s="2">
        <f t="shared" si="8"/>
        <v>5297.3154717964762</v>
      </c>
      <c r="W34" s="2">
        <f t="shared" si="8"/>
        <v>5612.3102415468647</v>
      </c>
      <c r="X34" s="2">
        <f t="shared" si="8"/>
        <v>5946.035575013605</v>
      </c>
      <c r="Y34" s="2">
        <f t="shared" si="8"/>
        <v>6299.6052494743653</v>
      </c>
      <c r="Z34" s="2">
        <f t="shared" si="8"/>
        <v>6674.1992708501712</v>
      </c>
      <c r="AA34" s="2">
        <f t="shared" si="8"/>
        <v>7071.0678118654751</v>
      </c>
      <c r="AB34" s="2">
        <f t="shared" si="8"/>
        <v>7491.5353843834073</v>
      </c>
      <c r="AC34" s="2">
        <f t="shared" si="8"/>
        <v>7937.0052598409975</v>
      </c>
      <c r="AD34" s="2">
        <f t="shared" si="8"/>
        <v>8408.9641525371462</v>
      </c>
      <c r="AE34" s="2">
        <f t="shared" si="8"/>
        <v>8908.9871814033941</v>
      </c>
      <c r="AF34" s="2">
        <f t="shared" si="8"/>
        <v>9438.7431268169366</v>
      </c>
      <c r="AG34" s="2">
        <f t="shared" si="8"/>
        <v>10000.000000000002</v>
      </c>
      <c r="AH34" s="2">
        <f t="shared" si="8"/>
        <v>10594.630943592954</v>
      </c>
      <c r="AI34" s="2">
        <f t="shared" si="8"/>
        <v>11224.620483093731</v>
      </c>
      <c r="AJ34" s="2">
        <f t="shared" si="8"/>
        <v>11892.071150027214</v>
      </c>
      <c r="AK34" s="2">
        <f t="shared" si="8"/>
        <v>12599.210498948736</v>
      </c>
      <c r="AL34" s="2">
        <f t="shared" si="8"/>
        <v>13348.39854170035</v>
      </c>
      <c r="AM34" s="2">
        <f t="shared" si="8"/>
        <v>14142.135623730957</v>
      </c>
      <c r="AN34" s="2">
        <f t="shared" si="8"/>
        <v>14983.070768766824</v>
      </c>
      <c r="AO34" s="2">
        <f t="shared" si="8"/>
        <v>15874.010519682004</v>
      </c>
      <c r="AP34" s="2">
        <f t="shared" si="8"/>
        <v>16817.9283050743</v>
      </c>
      <c r="AQ34" s="2">
        <f t="shared" si="8"/>
        <v>17817.974362806795</v>
      </c>
      <c r="AR34" s="2">
        <f t="shared" si="8"/>
        <v>18877.486253633881</v>
      </c>
      <c r="AS34" s="2">
        <f t="shared" si="8"/>
        <v>20000.000000000011</v>
      </c>
      <c r="AT34" s="2">
        <f t="shared" si="8"/>
        <v>21189.261887185919</v>
      </c>
      <c r="AU34" s="2">
        <f t="shared" si="8"/>
        <v>22449.240966187477</v>
      </c>
      <c r="AV34" s="2">
        <f t="shared" si="8"/>
        <v>23784.142300054442</v>
      </c>
      <c r="AW34" s="2">
        <f t="shared" si="8"/>
        <v>25198.420997897487</v>
      </c>
      <c r="AX34" s="2">
        <f t="shared" si="8"/>
        <v>26696.797083400714</v>
      </c>
      <c r="AY34" s="2">
        <f t="shared" si="8"/>
        <v>28284.271247461929</v>
      </c>
      <c r="AZ34" s="2">
        <f t="shared" si="8"/>
        <v>29966.141537533662</v>
      </c>
      <c r="BA34" s="2">
        <f t="shared" si="8"/>
        <v>31748.021039364026</v>
      </c>
      <c r="BB34" s="2">
        <f t="shared" si="8"/>
        <v>33635.856610148621</v>
      </c>
      <c r="BC34" s="2">
        <f t="shared" si="8"/>
        <v>35635.948725613613</v>
      </c>
      <c r="BD34" s="2">
        <f t="shared" si="8"/>
        <v>37754.972507267783</v>
      </c>
      <c r="BE34" s="2">
        <f t="shared" si="8"/>
        <v>40000.000000000051</v>
      </c>
      <c r="BF34" s="2">
        <f t="shared" si="8"/>
        <v>42378.523774371868</v>
      </c>
      <c r="BG34" s="2">
        <f t="shared" si="8"/>
        <v>44898.481932374983</v>
      </c>
      <c r="BH34" s="2">
        <f t="shared" si="8"/>
        <v>47568.284600108913</v>
      </c>
      <c r="BI34" s="2">
        <f t="shared" si="8"/>
        <v>50396.841995795003</v>
      </c>
      <c r="BJ34" s="2">
        <f t="shared" si="8"/>
        <v>53393.594166801457</v>
      </c>
      <c r="BK34" s="2">
        <f t="shared" si="8"/>
        <v>56568.542494923888</v>
      </c>
      <c r="BL34" s="2">
        <f t="shared" si="8"/>
        <v>59932.283075067353</v>
      </c>
      <c r="BM34" s="2">
        <f t="shared" si="8"/>
        <v>63496.042078728082</v>
      </c>
      <c r="BN34" s="2">
        <f t="shared" si="8"/>
        <v>67271.713220297272</v>
      </c>
      <c r="BO34" s="2">
        <f t="shared" si="8"/>
        <v>71271.897451227269</v>
      </c>
      <c r="BP34" s="2">
        <f t="shared" si="8"/>
        <v>75509.94501453561</v>
      </c>
      <c r="BQ34" s="2">
        <f t="shared" si="8"/>
        <v>80000.000000000146</v>
      </c>
    </row>
    <row r="35" spans="1:69" outlineLevel="1">
      <c r="A35" s="34"/>
      <c r="B35" s="34"/>
      <c r="C35" s="64"/>
      <c r="D35" s="65"/>
      <c r="E35" s="21" t="s">
        <v>344</v>
      </c>
      <c r="F35" s="21"/>
      <c r="G35" s="21" t="s">
        <v>123</v>
      </c>
      <c r="H35" s="3">
        <f ca="1" xml:space="preserve"> SUM( J35:BQ35 )</f>
        <v>274731.57555892796</v>
      </c>
      <c r="I35" s="21"/>
      <c r="J35" s="3">
        <f ca="1" xml:space="preserve">  $F33 * IF( Time!J28 &lt; 1 + 24, 0, OFFSET( J34, 0, - 1 * ( 24 ) ) )</f>
        <v>0</v>
      </c>
      <c r="K35" s="3">
        <f ca="1" xml:space="preserve">  $F33 * IF( Time!K28 &lt; 1 + 24, 0, OFFSET( K34, 0, - 1 * ( 24 ) ) )</f>
        <v>0</v>
      </c>
      <c r="L35" s="3">
        <f ca="1" xml:space="preserve">  $F33 * IF( Time!L28 &lt; 1 + 24, 0, OFFSET( L34, 0, - 1 * ( 24 ) ) )</f>
        <v>0</v>
      </c>
      <c r="M35" s="3">
        <f ca="1" xml:space="preserve">  $F33 * IF( Time!M28 &lt; 1 + 24, 0, OFFSET( M34, 0, - 1 * ( 24 ) ) )</f>
        <v>0</v>
      </c>
      <c r="N35" s="3">
        <f ca="1" xml:space="preserve">  $F33 * IF( Time!N28 &lt; 1 + 24, 0, OFFSET( N34, 0, - 1 * ( 24 ) ) )</f>
        <v>0</v>
      </c>
      <c r="O35" s="3">
        <f ca="1" xml:space="preserve">  $F33 * IF( Time!O28 &lt; 1 + 24, 0, OFFSET( O34, 0, - 1 * ( 24 ) ) )</f>
        <v>0</v>
      </c>
      <c r="P35" s="3">
        <f ca="1" xml:space="preserve">  $F33 * IF( Time!P28 &lt; 1 + 24, 0, OFFSET( P34, 0, - 1 * ( 24 ) ) )</f>
        <v>0</v>
      </c>
      <c r="Q35" s="3">
        <f ca="1" xml:space="preserve">  $F33 * IF( Time!Q28 &lt; 1 + 24, 0, OFFSET( Q34, 0, - 1 * ( 24 ) ) )</f>
        <v>0</v>
      </c>
      <c r="R35" s="3">
        <f ca="1" xml:space="preserve">  $F33 * IF( Time!R28 &lt; 1 + 24, 0, OFFSET( R34, 0, - 1 * ( 24 ) ) )</f>
        <v>0</v>
      </c>
      <c r="S35" s="3">
        <f ca="1" xml:space="preserve">  $F33 * IF( Time!S28 &lt; 1 + 24, 0, OFFSET( S34, 0, - 1 * ( 24 ) ) )</f>
        <v>0</v>
      </c>
      <c r="T35" s="3">
        <f ca="1" xml:space="preserve">  $F33 * IF( Time!T28 &lt; 1 + 24, 0, OFFSET( T34, 0, - 1 * ( 24 ) ) )</f>
        <v>0</v>
      </c>
      <c r="U35" s="3">
        <f ca="1" xml:space="preserve">  $F33 * IF( Time!U28 &lt; 1 + 24, 0, OFFSET( U34, 0, - 1 * ( 24 ) ) )</f>
        <v>0</v>
      </c>
      <c r="V35" s="3">
        <f ca="1" xml:space="preserve">  $F33 * IF( Time!V28 &lt; 1 + 24, 0, OFFSET( V34, 0, - 1 * ( 24 ) ) )</f>
        <v>0</v>
      </c>
      <c r="W35" s="3">
        <f ca="1" xml:space="preserve">  $F33 * IF( Time!W28 &lt; 1 + 24, 0, OFFSET( W34, 0, - 1 * ( 24 ) ) )</f>
        <v>0</v>
      </c>
      <c r="X35" s="3">
        <f ca="1" xml:space="preserve">  $F33 * IF( Time!X28 &lt; 1 + 24, 0, OFFSET( X34, 0, - 1 * ( 24 ) ) )</f>
        <v>0</v>
      </c>
      <c r="Y35" s="3">
        <f ca="1" xml:space="preserve">  $F33 * IF( Time!Y28 &lt; 1 + 24, 0, OFFSET( Y34, 0, - 1 * ( 24 ) ) )</f>
        <v>0</v>
      </c>
      <c r="Z35" s="3">
        <f ca="1" xml:space="preserve">  $F33 * IF( Time!Z28 &lt; 1 + 24, 0, OFFSET( Z34, 0, - 1 * ( 24 ) ) )</f>
        <v>0</v>
      </c>
      <c r="AA35" s="3">
        <f ca="1" xml:space="preserve">  $F33 * IF( Time!AA28 &lt; 1 + 24, 0, OFFSET( AA34, 0, - 1 * ( 24 ) ) )</f>
        <v>0</v>
      </c>
      <c r="AB35" s="3">
        <f ca="1" xml:space="preserve">  $F33 * IF( Time!AB28 &lt; 1 + 24, 0, OFFSET( AB34, 0, - 1 * ( 24 ) ) )</f>
        <v>0</v>
      </c>
      <c r="AC35" s="3">
        <f ca="1" xml:space="preserve">  $F33 * IF( Time!AC28 &lt; 1 + 24, 0, OFFSET( AC34, 0, - 1 * ( 24 ) ) )</f>
        <v>0</v>
      </c>
      <c r="AD35" s="3">
        <f ca="1" xml:space="preserve">  $F33 * IF( Time!AD28 &lt; 1 + 24, 0, OFFSET( AD34, 0, - 1 * ( 24 ) ) )</f>
        <v>0</v>
      </c>
      <c r="AE35" s="3">
        <f ca="1" xml:space="preserve">  $F33 * IF( Time!AE28 &lt; 1 + 24, 0, OFFSET( AE34, 0, - 1 * ( 24 ) ) )</f>
        <v>0</v>
      </c>
      <c r="AF35" s="3">
        <f ca="1" xml:space="preserve">  $F33 * IF( Time!AF28 &lt; 1 + 24, 0, OFFSET( AF34, 0, - 1 * ( 24 ) ) )</f>
        <v>0</v>
      </c>
      <c r="AG35" s="3">
        <f ca="1" xml:space="preserve">  $F33 * IF( Time!AG28 &lt; 1 + 24, 0, OFFSET( AG34, 0, - 1 * ( 24 ) ) )</f>
        <v>0</v>
      </c>
      <c r="AH35" s="3">
        <f ca="1" xml:space="preserve">  $F33 * IF( Time!AH28 &lt; 1 + 24, 0, OFFSET( AH34, 0, - 1 * ( 24 ) ) )</f>
        <v>900</v>
      </c>
      <c r="AI35" s="3">
        <f ca="1" xml:space="preserve">  $F33 * IF( Time!AI28 &lt; 1 + 24, 0, OFFSET( AI34, 0, - 1 * ( 24 ) ) )</f>
        <v>900</v>
      </c>
      <c r="AJ35" s="3">
        <f ca="1" xml:space="preserve">  $F33 * IF( Time!AJ28 &lt; 1 + 24, 0, OFFSET( AJ34, 0, - 1 * ( 24 ) ) )</f>
        <v>900</v>
      </c>
      <c r="AK35" s="3">
        <f ca="1" xml:space="preserve">  $F33 * IF( Time!AK28 &lt; 1 + 24, 0, OFFSET( AK34, 0, - 1 * ( 24 ) ) )</f>
        <v>900</v>
      </c>
      <c r="AL35" s="3">
        <f ca="1" xml:space="preserve">  $F33 * IF( Time!AL28 &lt; 1 + 24, 0, OFFSET( AL34, 0, - 1 * ( 24 ) ) )</f>
        <v>2700</v>
      </c>
      <c r="AM35" s="3">
        <f ca="1" xml:space="preserve">  $F33 * IF( Time!AM28 &lt; 1 + 24, 0, OFFSET( AM34, 0, - 1 * ( 24 ) ) )</f>
        <v>2700</v>
      </c>
      <c r="AN35" s="3">
        <f ca="1" xml:space="preserve">  $F33 * IF( Time!AN28 &lt; 1 + 24, 0, OFFSET( AN34, 0, - 1 * ( 24 ) ) )</f>
        <v>2700</v>
      </c>
      <c r="AO35" s="3">
        <f ca="1" xml:space="preserve">  $F33 * IF( Time!AO28 &lt; 1 + 24, 0, OFFSET( AO34, 0, - 1 * ( 24 ) ) )</f>
        <v>4500</v>
      </c>
      <c r="AP35" s="3">
        <f ca="1" xml:space="preserve">  $F33 * IF( Time!AP28 &lt; 1 + 24, 0, OFFSET( AP34, 0, - 1 * ( 24 ) ) )</f>
        <v>4500</v>
      </c>
      <c r="AQ35" s="3">
        <f ca="1" xml:space="preserve">  $F33 * IF( Time!AQ28 &lt; 1 + 24, 0, OFFSET( AQ34, 0, - 1 * ( 24 ) ) )</f>
        <v>4500</v>
      </c>
      <c r="AR35" s="3">
        <f ca="1" xml:space="preserve">  $F33 * IF( Time!AR28 &lt; 1 + 24, 0, OFFSET( AR34, 0, - 1 * ( 24 ) ) )</f>
        <v>4500</v>
      </c>
      <c r="AS35" s="3">
        <f ca="1" xml:space="preserve">  $F33 * IF( Time!AS28 &lt; 1 + 24, 0, OFFSET( AS34, 0, - 1 * ( 24 ) ) )</f>
        <v>4500</v>
      </c>
      <c r="AT35" s="3">
        <f ca="1" xml:space="preserve">  $F33 * IF( Time!AT28 &lt; 1 + 24, 0, OFFSET( AT34, 0, - 1 * ( 24 ) ) )</f>
        <v>4767.5839246168289</v>
      </c>
      <c r="AU35" s="3">
        <f ca="1" xml:space="preserve">  $F33 * IF( Time!AU28 &lt; 1 + 24, 0, OFFSET( AU34, 0, - 1 * ( 24 ) ) )</f>
        <v>5051.0792173921782</v>
      </c>
      <c r="AV35" s="3">
        <f ca="1" xml:space="preserve">  $F33 * IF( Time!AV28 &lt; 1 + 24, 0, OFFSET( AV34, 0, - 1 * ( 24 ) ) )</f>
        <v>5351.4320175122448</v>
      </c>
      <c r="AW35" s="3">
        <f ca="1" xml:space="preserve">  $F33 * IF( Time!AW28 &lt; 1 + 24, 0, OFFSET( AW34, 0, - 1 * ( 24 ) ) )</f>
        <v>5669.6447245269292</v>
      </c>
      <c r="AX35" s="3">
        <f ca="1" xml:space="preserve">  $F33 * IF( Time!AX28 &lt; 1 + 24, 0, OFFSET( AX34, 0, - 1 * ( 24 ) ) )</f>
        <v>6006.7793437651544</v>
      </c>
      <c r="AY35" s="3">
        <f ca="1" xml:space="preserve">  $F33 * IF( Time!AY28 &lt; 1 + 24, 0, OFFSET( AY34, 0, - 1 * ( 24 ) ) )</f>
        <v>6363.9610306789273</v>
      </c>
      <c r="AZ35" s="3">
        <f ca="1" xml:space="preserve">  $F33 * IF( Time!AZ28 &lt; 1 + 24, 0, OFFSET( AZ34, 0, - 1 * ( 24 ) ) )</f>
        <v>6742.3818459450667</v>
      </c>
      <c r="BA35" s="3">
        <f ca="1" xml:space="preserve">  $F33 * IF( Time!BA28 &lt; 1 + 24, 0, OFFSET( BA34, 0, - 1 * ( 24 ) ) )</f>
        <v>7143.3047338568977</v>
      </c>
      <c r="BB35" s="3">
        <f ca="1" xml:space="preserve">  $F33 * IF( Time!BB28 &lt; 1 + 24, 0, OFFSET( BB34, 0, - 1 * ( 24 ) ) )</f>
        <v>7568.0677372834316</v>
      </c>
      <c r="BC35" s="3">
        <f ca="1" xml:space="preserve">  $F33 * IF( Time!BC28 &lt; 1 + 24, 0, OFFSET( BC34, 0, - 1 * ( 24 ) ) )</f>
        <v>8018.088463263055</v>
      </c>
      <c r="BD35" s="3">
        <f ca="1" xml:space="preserve">  $F33 * IF( Time!BD28 &lt; 1 + 24, 0, OFFSET( BD34, 0, - 1 * ( 24 ) ) )</f>
        <v>8494.8688141352432</v>
      </c>
      <c r="BE35" s="3">
        <f ca="1" xml:space="preserve">  $F33 * IF( Time!BE28 &lt; 1 + 24, 0, OFFSET( BE34, 0, - 1 * ( 24 ) ) )</f>
        <v>9000.0000000000018</v>
      </c>
      <c r="BF35" s="3">
        <f ca="1" xml:space="preserve">  $F33 * IF( Time!BF28 &lt; 1 + 24, 0, OFFSET( BF34, 0, - 1 * ( 24 ) ) )</f>
        <v>9535.1678492336596</v>
      </c>
      <c r="BG35" s="3">
        <f ca="1" xml:space="preserve">  $F33 * IF( Time!BG28 &lt; 1 + 24, 0, OFFSET( BG34, 0, - 1 * ( 24 ) ) )</f>
        <v>10102.158434784358</v>
      </c>
      <c r="BH35" s="3">
        <f ca="1" xml:space="preserve">  $F33 * IF( Time!BH28 &lt; 1 + 24, 0, OFFSET( BH34, 0, - 1 * ( 24 ) ) )</f>
        <v>10702.864035024493</v>
      </c>
      <c r="BI35" s="3">
        <f ca="1" xml:space="preserve">  $F33 * IF( Time!BI28 &lt; 1 + 24, 0, OFFSET( BI34, 0, - 1 * ( 24 ) ) )</f>
        <v>11339.289449053862</v>
      </c>
      <c r="BJ35" s="3">
        <f ca="1" xml:space="preserve">  $F33 * IF( Time!BJ28 &lt; 1 + 24, 0, OFFSET( BJ34, 0, - 1 * ( 24 ) ) )</f>
        <v>12013.558687530314</v>
      </c>
      <c r="BK35" s="3">
        <f ca="1" xml:space="preserve">  $F33 * IF( Time!BK28 &lt; 1 + 24, 0, OFFSET( BK34, 0, - 1 * ( 24 ) ) )</f>
        <v>12727.922061357862</v>
      </c>
      <c r="BL35" s="3">
        <f ca="1" xml:space="preserve">  $F33 * IF( Time!BL28 &lt; 1 + 24, 0, OFFSET( BL34, 0, - 1 * ( 24 ) ) )</f>
        <v>13484.763691890141</v>
      </c>
      <c r="BM35" s="3">
        <f ca="1" xml:space="preserve">  $F33 * IF( Time!BM28 &lt; 1 + 24, 0, OFFSET( BM34, 0, - 1 * ( 24 ) ) )</f>
        <v>14286.609467713804</v>
      </c>
      <c r="BN35" s="3">
        <f ca="1" xml:space="preserve">  $F33 * IF( Time!BN28 &lt; 1 + 24, 0, OFFSET( BN34, 0, - 1 * ( 24 ) ) )</f>
        <v>15136.13547456687</v>
      </c>
      <c r="BO35" s="3">
        <f ca="1" xml:space="preserve">  $F33 * IF( Time!BO28 &lt; 1 + 24, 0, OFFSET( BO34, 0, - 1 * ( 24 ) ) )</f>
        <v>16036.176926526115</v>
      </c>
      <c r="BP35" s="3">
        <f ca="1" xml:space="preserve">  $F33 * IF( Time!BP28 &lt; 1 + 24, 0, OFFSET( BP34, 0, - 1 * ( 24 ) ) )</f>
        <v>16989.737628270494</v>
      </c>
      <c r="BQ35" s="3">
        <f ca="1" xml:space="preserve">  $F33 * IF( Time!BQ28 &lt; 1 + 24, 0, OFFSET( BQ34, 0, - 1 * ( 24 ) ) )</f>
        <v>18000.000000000011</v>
      </c>
    </row>
    <row r="38" spans="1:69">
      <c r="B38" s="25" t="s">
        <v>172</v>
      </c>
    </row>
    <row r="39" spans="1:69" outlineLevel="1">
      <c r="A39" s="18"/>
      <c r="B39" s="18"/>
      <c r="C39" s="28"/>
      <c r="D39" s="27"/>
      <c r="E39" s="4" t="str">
        <f xml:space="preserve">  InpC!E$20</f>
        <v>Sales Price Unit</v>
      </c>
      <c r="F39" s="4">
        <f xml:space="preserve">  InpC!F$20</f>
        <v>12</v>
      </c>
      <c r="G39" s="4" t="str">
        <f xml:space="preserve">  InpC!G$20</f>
        <v>GBP</v>
      </c>
      <c r="M39" s="2"/>
    </row>
    <row r="40" spans="1:69" outlineLevel="1">
      <c r="A40" s="18"/>
      <c r="B40" s="18"/>
      <c r="C40" s="28"/>
      <c r="D40" s="27"/>
      <c r="E40" s="4" t="str">
        <f xml:space="preserve">  InpC!E$21</f>
        <v>Contract Length</v>
      </c>
      <c r="F40" s="4">
        <f xml:space="preserve">  InpC!F$21</f>
        <v>24</v>
      </c>
      <c r="G40" s="4" t="str">
        <f xml:space="preserve">  InpC!G$21</f>
        <v>Months</v>
      </c>
      <c r="M40" s="2"/>
    </row>
    <row r="41" spans="1:69" outlineLevel="1">
      <c r="E41" s="2" t="str">
        <f t="shared" ref="E41:BQ41" si="9" xml:space="preserve">  E$14</f>
        <v>New customer orders</v>
      </c>
      <c r="F41" s="2">
        <f t="shared" si="9"/>
        <v>0</v>
      </c>
      <c r="G41" s="2" t="str">
        <f t="shared" si="9"/>
        <v>Units</v>
      </c>
      <c r="H41" s="2">
        <f t="shared" si="9"/>
        <v>1374286.5308829343</v>
      </c>
      <c r="I41" s="2">
        <f t="shared" si="9"/>
        <v>0</v>
      </c>
      <c r="J41" s="2">
        <f t="shared" si="9"/>
        <v>1000</v>
      </c>
      <c r="K41" s="2">
        <f t="shared" si="9"/>
        <v>1000</v>
      </c>
      <c r="L41" s="2">
        <f t="shared" si="9"/>
        <v>1000</v>
      </c>
      <c r="M41" s="2">
        <f t="shared" si="9"/>
        <v>1000</v>
      </c>
      <c r="N41" s="2">
        <f t="shared" si="9"/>
        <v>3000</v>
      </c>
      <c r="O41" s="2">
        <f t="shared" si="9"/>
        <v>3000</v>
      </c>
      <c r="P41" s="2">
        <f t="shared" si="9"/>
        <v>3000</v>
      </c>
      <c r="Q41" s="2">
        <f t="shared" si="9"/>
        <v>5000</v>
      </c>
      <c r="R41" s="2">
        <f t="shared" si="9"/>
        <v>5000</v>
      </c>
      <c r="S41" s="2">
        <f t="shared" si="9"/>
        <v>5000</v>
      </c>
      <c r="T41" s="2">
        <f t="shared" si="9"/>
        <v>5000</v>
      </c>
      <c r="U41" s="2">
        <f t="shared" si="9"/>
        <v>5000</v>
      </c>
      <c r="V41" s="2">
        <f t="shared" si="9"/>
        <v>5297.3154717964762</v>
      </c>
      <c r="W41" s="2">
        <f t="shared" si="9"/>
        <v>5612.3102415468647</v>
      </c>
      <c r="X41" s="2">
        <f t="shared" si="9"/>
        <v>5946.035575013605</v>
      </c>
      <c r="Y41" s="2">
        <f t="shared" si="9"/>
        <v>6299.6052494743653</v>
      </c>
      <c r="Z41" s="2">
        <f t="shared" si="9"/>
        <v>6674.1992708501712</v>
      </c>
      <c r="AA41" s="2">
        <f t="shared" si="9"/>
        <v>7071.0678118654751</v>
      </c>
      <c r="AB41" s="2">
        <f t="shared" si="9"/>
        <v>7491.5353843834073</v>
      </c>
      <c r="AC41" s="2">
        <f t="shared" si="9"/>
        <v>7937.0052598409975</v>
      </c>
      <c r="AD41" s="2">
        <f t="shared" si="9"/>
        <v>8408.9641525371462</v>
      </c>
      <c r="AE41" s="2">
        <f t="shared" si="9"/>
        <v>8908.9871814033941</v>
      </c>
      <c r="AF41" s="2">
        <f t="shared" si="9"/>
        <v>9438.7431268169366</v>
      </c>
      <c r="AG41" s="2">
        <f t="shared" si="9"/>
        <v>10000.000000000002</v>
      </c>
      <c r="AH41" s="2">
        <f t="shared" si="9"/>
        <v>10594.630943592954</v>
      </c>
      <c r="AI41" s="2">
        <f t="shared" si="9"/>
        <v>11224.620483093731</v>
      </c>
      <c r="AJ41" s="2">
        <f t="shared" si="9"/>
        <v>11892.071150027214</v>
      </c>
      <c r="AK41" s="2">
        <f t="shared" si="9"/>
        <v>12599.210498948736</v>
      </c>
      <c r="AL41" s="2">
        <f t="shared" si="9"/>
        <v>13348.39854170035</v>
      </c>
      <c r="AM41" s="2">
        <f t="shared" si="9"/>
        <v>14142.135623730957</v>
      </c>
      <c r="AN41" s="2">
        <f t="shared" si="9"/>
        <v>14983.070768766824</v>
      </c>
      <c r="AO41" s="2">
        <f t="shared" si="9"/>
        <v>15874.010519682004</v>
      </c>
      <c r="AP41" s="2">
        <f t="shared" si="9"/>
        <v>16817.9283050743</v>
      </c>
      <c r="AQ41" s="2">
        <f t="shared" si="9"/>
        <v>17817.974362806795</v>
      </c>
      <c r="AR41" s="2">
        <f t="shared" si="9"/>
        <v>18877.486253633881</v>
      </c>
      <c r="AS41" s="2">
        <f t="shared" si="9"/>
        <v>20000.000000000011</v>
      </c>
      <c r="AT41" s="2">
        <f t="shared" si="9"/>
        <v>21189.261887185919</v>
      </c>
      <c r="AU41" s="2">
        <f t="shared" si="9"/>
        <v>22449.240966187477</v>
      </c>
      <c r="AV41" s="2">
        <f t="shared" si="9"/>
        <v>23784.142300054442</v>
      </c>
      <c r="AW41" s="2">
        <f t="shared" si="9"/>
        <v>25198.420997897487</v>
      </c>
      <c r="AX41" s="2">
        <f t="shared" si="9"/>
        <v>26696.797083400714</v>
      </c>
      <c r="AY41" s="2">
        <f t="shared" si="9"/>
        <v>28284.271247461929</v>
      </c>
      <c r="AZ41" s="2">
        <f t="shared" si="9"/>
        <v>29966.141537533662</v>
      </c>
      <c r="BA41" s="2">
        <f t="shared" si="9"/>
        <v>31748.021039364026</v>
      </c>
      <c r="BB41" s="2">
        <f t="shared" si="9"/>
        <v>33635.856610148621</v>
      </c>
      <c r="BC41" s="2">
        <f t="shared" si="9"/>
        <v>35635.948725613613</v>
      </c>
      <c r="BD41" s="2">
        <f t="shared" si="9"/>
        <v>37754.972507267783</v>
      </c>
      <c r="BE41" s="2">
        <f t="shared" si="9"/>
        <v>40000.000000000051</v>
      </c>
      <c r="BF41" s="2">
        <f t="shared" si="9"/>
        <v>42378.523774371868</v>
      </c>
      <c r="BG41" s="2">
        <f t="shared" si="9"/>
        <v>44898.481932374983</v>
      </c>
      <c r="BH41" s="2">
        <f t="shared" si="9"/>
        <v>47568.284600108913</v>
      </c>
      <c r="BI41" s="2">
        <f t="shared" si="9"/>
        <v>50396.841995795003</v>
      </c>
      <c r="BJ41" s="2">
        <f t="shared" si="9"/>
        <v>53393.594166801457</v>
      </c>
      <c r="BK41" s="2">
        <f t="shared" si="9"/>
        <v>56568.542494923888</v>
      </c>
      <c r="BL41" s="2">
        <f t="shared" si="9"/>
        <v>59932.283075067353</v>
      </c>
      <c r="BM41" s="2">
        <f t="shared" si="9"/>
        <v>63496.042078728082</v>
      </c>
      <c r="BN41" s="2">
        <f t="shared" si="9"/>
        <v>67271.713220297272</v>
      </c>
      <c r="BO41" s="2">
        <f t="shared" si="9"/>
        <v>71271.897451227269</v>
      </c>
      <c r="BP41" s="2">
        <f t="shared" si="9"/>
        <v>75509.94501453561</v>
      </c>
      <c r="BQ41" s="2">
        <f t="shared" si="9"/>
        <v>80000.000000000146</v>
      </c>
    </row>
    <row r="42" spans="1:69" outlineLevel="1">
      <c r="E42" s="2" t="str">
        <f t="shared" ref="E42:BQ42" si="10" xml:space="preserve">  E$35</f>
        <v>Renewing Customer Orders</v>
      </c>
      <c r="F42" s="2">
        <f t="shared" si="10"/>
        <v>0</v>
      </c>
      <c r="G42" s="2" t="str">
        <f t="shared" si="10"/>
        <v>Units</v>
      </c>
      <c r="H42" s="2">
        <f t="shared" ca="1" si="10"/>
        <v>274731.57555892796</v>
      </c>
      <c r="I42" s="2">
        <f t="shared" si="10"/>
        <v>0</v>
      </c>
      <c r="J42" s="2">
        <f t="shared" ca="1" si="10"/>
        <v>0</v>
      </c>
      <c r="K42" s="2">
        <f t="shared" ca="1" si="10"/>
        <v>0</v>
      </c>
      <c r="L42" s="2">
        <f t="shared" ca="1" si="10"/>
        <v>0</v>
      </c>
      <c r="M42" s="2">
        <f t="shared" ca="1" si="10"/>
        <v>0</v>
      </c>
      <c r="N42" s="2">
        <f t="shared" ca="1" si="10"/>
        <v>0</v>
      </c>
      <c r="O42" s="2">
        <f t="shared" ca="1" si="10"/>
        <v>0</v>
      </c>
      <c r="P42" s="2">
        <f t="shared" ca="1" si="10"/>
        <v>0</v>
      </c>
      <c r="Q42" s="2">
        <f t="shared" ca="1" si="10"/>
        <v>0</v>
      </c>
      <c r="R42" s="2">
        <f t="shared" ca="1" si="10"/>
        <v>0</v>
      </c>
      <c r="S42" s="2">
        <f t="shared" ca="1" si="10"/>
        <v>0</v>
      </c>
      <c r="T42" s="2">
        <f t="shared" ca="1" si="10"/>
        <v>0</v>
      </c>
      <c r="U42" s="2">
        <f t="shared" ca="1" si="10"/>
        <v>0</v>
      </c>
      <c r="V42" s="2">
        <f t="shared" ca="1" si="10"/>
        <v>0</v>
      </c>
      <c r="W42" s="2">
        <f t="shared" ca="1" si="10"/>
        <v>0</v>
      </c>
      <c r="X42" s="2">
        <f t="shared" ca="1" si="10"/>
        <v>0</v>
      </c>
      <c r="Y42" s="2">
        <f t="shared" ca="1" si="10"/>
        <v>0</v>
      </c>
      <c r="Z42" s="2">
        <f t="shared" ca="1" si="10"/>
        <v>0</v>
      </c>
      <c r="AA42" s="2">
        <f t="shared" ca="1" si="10"/>
        <v>0</v>
      </c>
      <c r="AB42" s="2">
        <f t="shared" ca="1" si="10"/>
        <v>0</v>
      </c>
      <c r="AC42" s="2">
        <f t="shared" ca="1" si="10"/>
        <v>0</v>
      </c>
      <c r="AD42" s="2">
        <f t="shared" ca="1" si="10"/>
        <v>0</v>
      </c>
      <c r="AE42" s="2">
        <f t="shared" ca="1" si="10"/>
        <v>0</v>
      </c>
      <c r="AF42" s="2">
        <f t="shared" ca="1" si="10"/>
        <v>0</v>
      </c>
      <c r="AG42" s="2">
        <f t="shared" ca="1" si="10"/>
        <v>0</v>
      </c>
      <c r="AH42" s="2">
        <f t="shared" ca="1" si="10"/>
        <v>900</v>
      </c>
      <c r="AI42" s="2">
        <f t="shared" ca="1" si="10"/>
        <v>900</v>
      </c>
      <c r="AJ42" s="2">
        <f t="shared" ca="1" si="10"/>
        <v>900</v>
      </c>
      <c r="AK42" s="2">
        <f t="shared" ca="1" si="10"/>
        <v>900</v>
      </c>
      <c r="AL42" s="2">
        <f t="shared" ca="1" si="10"/>
        <v>2700</v>
      </c>
      <c r="AM42" s="2">
        <f t="shared" ca="1" si="10"/>
        <v>2700</v>
      </c>
      <c r="AN42" s="2">
        <f t="shared" ca="1" si="10"/>
        <v>2700</v>
      </c>
      <c r="AO42" s="2">
        <f t="shared" ca="1" si="10"/>
        <v>4500</v>
      </c>
      <c r="AP42" s="2">
        <f t="shared" ca="1" si="10"/>
        <v>4500</v>
      </c>
      <c r="AQ42" s="2">
        <f t="shared" ca="1" si="10"/>
        <v>4500</v>
      </c>
      <c r="AR42" s="2">
        <f t="shared" ca="1" si="10"/>
        <v>4500</v>
      </c>
      <c r="AS42" s="2">
        <f t="shared" ca="1" si="10"/>
        <v>4500</v>
      </c>
      <c r="AT42" s="2">
        <f t="shared" ca="1" si="10"/>
        <v>4767.5839246168289</v>
      </c>
      <c r="AU42" s="2">
        <f t="shared" ca="1" si="10"/>
        <v>5051.0792173921782</v>
      </c>
      <c r="AV42" s="2">
        <f t="shared" ca="1" si="10"/>
        <v>5351.4320175122448</v>
      </c>
      <c r="AW42" s="2">
        <f t="shared" ca="1" si="10"/>
        <v>5669.6447245269292</v>
      </c>
      <c r="AX42" s="2">
        <f t="shared" ca="1" si="10"/>
        <v>6006.7793437651544</v>
      </c>
      <c r="AY42" s="2">
        <f t="shared" ca="1" si="10"/>
        <v>6363.9610306789273</v>
      </c>
      <c r="AZ42" s="2">
        <f t="shared" ca="1" si="10"/>
        <v>6742.3818459450667</v>
      </c>
      <c r="BA42" s="2">
        <f t="shared" ca="1" si="10"/>
        <v>7143.3047338568977</v>
      </c>
      <c r="BB42" s="2">
        <f t="shared" ca="1" si="10"/>
        <v>7568.0677372834316</v>
      </c>
      <c r="BC42" s="2">
        <f t="shared" ca="1" si="10"/>
        <v>8018.088463263055</v>
      </c>
      <c r="BD42" s="2">
        <f t="shared" ca="1" si="10"/>
        <v>8494.8688141352432</v>
      </c>
      <c r="BE42" s="2">
        <f t="shared" ca="1" si="10"/>
        <v>9000.0000000000018</v>
      </c>
      <c r="BF42" s="2">
        <f t="shared" ca="1" si="10"/>
        <v>9535.1678492336596</v>
      </c>
      <c r="BG42" s="2">
        <f t="shared" ca="1" si="10"/>
        <v>10102.158434784358</v>
      </c>
      <c r="BH42" s="2">
        <f t="shared" ca="1" si="10"/>
        <v>10702.864035024493</v>
      </c>
      <c r="BI42" s="2">
        <f t="shared" ca="1" si="10"/>
        <v>11339.289449053862</v>
      </c>
      <c r="BJ42" s="2">
        <f t="shared" ca="1" si="10"/>
        <v>12013.558687530314</v>
      </c>
      <c r="BK42" s="2">
        <f t="shared" ca="1" si="10"/>
        <v>12727.922061357862</v>
      </c>
      <c r="BL42" s="2">
        <f t="shared" ca="1" si="10"/>
        <v>13484.763691890141</v>
      </c>
      <c r="BM42" s="2">
        <f t="shared" ca="1" si="10"/>
        <v>14286.609467713804</v>
      </c>
      <c r="BN42" s="2">
        <f t="shared" ca="1" si="10"/>
        <v>15136.13547456687</v>
      </c>
      <c r="BO42" s="2">
        <f t="shared" ca="1" si="10"/>
        <v>16036.176926526115</v>
      </c>
      <c r="BP42" s="2">
        <f t="shared" ca="1" si="10"/>
        <v>16989.737628270494</v>
      </c>
      <c r="BQ42" s="2">
        <f t="shared" ca="1" si="10"/>
        <v>18000.000000000011</v>
      </c>
    </row>
    <row r="43" spans="1:69" outlineLevel="1">
      <c r="A43" s="34"/>
      <c r="B43" s="34"/>
      <c r="C43" s="64"/>
      <c r="D43" s="65"/>
      <c r="E43" s="21" t="s">
        <v>172</v>
      </c>
      <c r="F43" s="21"/>
      <c r="G43" s="21" t="s">
        <v>258</v>
      </c>
      <c r="H43" s="3">
        <f ca="1" xml:space="preserve"> SUM( J43:BQ43 )</f>
        <v>474917214.65525633</v>
      </c>
      <c r="I43" s="21"/>
      <c r="J43" s="3">
        <f t="shared" ref="J43:BQ43" ca="1" si="11" xml:space="preserve">  ( J41 + J42 ) * $F39 * $F40</f>
        <v>288000</v>
      </c>
      <c r="K43" s="3">
        <f t="shared" ca="1" si="11"/>
        <v>288000</v>
      </c>
      <c r="L43" s="3">
        <f t="shared" ca="1" si="11"/>
        <v>288000</v>
      </c>
      <c r="M43" s="3">
        <f t="shared" ca="1" si="11"/>
        <v>288000</v>
      </c>
      <c r="N43" s="3">
        <f t="shared" ca="1" si="11"/>
        <v>864000</v>
      </c>
      <c r="O43" s="3">
        <f t="shared" ca="1" si="11"/>
        <v>864000</v>
      </c>
      <c r="P43" s="3">
        <f t="shared" ca="1" si="11"/>
        <v>864000</v>
      </c>
      <c r="Q43" s="3">
        <f t="shared" ca="1" si="11"/>
        <v>1440000</v>
      </c>
      <c r="R43" s="3">
        <f t="shared" ca="1" si="11"/>
        <v>1440000</v>
      </c>
      <c r="S43" s="3">
        <f t="shared" ca="1" si="11"/>
        <v>1440000</v>
      </c>
      <c r="T43" s="3">
        <f t="shared" ca="1" si="11"/>
        <v>1440000</v>
      </c>
      <c r="U43" s="3">
        <f t="shared" ca="1" si="11"/>
        <v>1440000</v>
      </c>
      <c r="V43" s="3">
        <f t="shared" ca="1" si="11"/>
        <v>1525626.8558773852</v>
      </c>
      <c r="W43" s="3">
        <f t="shared" ca="1" si="11"/>
        <v>1616345.3495654971</v>
      </c>
      <c r="X43" s="3">
        <f t="shared" ca="1" si="11"/>
        <v>1712458.2456039183</v>
      </c>
      <c r="Y43" s="3">
        <f t="shared" ca="1" si="11"/>
        <v>1814286.3118486174</v>
      </c>
      <c r="Z43" s="3">
        <f t="shared" ca="1" si="11"/>
        <v>1922169.3900048493</v>
      </c>
      <c r="AA43" s="3">
        <f t="shared" ca="1" si="11"/>
        <v>2036467.5298172566</v>
      </c>
      <c r="AB43" s="3">
        <f t="shared" ca="1" si="11"/>
        <v>2157562.1907024211</v>
      </c>
      <c r="AC43" s="3">
        <f t="shared" ca="1" si="11"/>
        <v>2285857.5148342075</v>
      </c>
      <c r="AD43" s="3">
        <f t="shared" ca="1" si="11"/>
        <v>2421781.6759306979</v>
      </c>
      <c r="AE43" s="3">
        <f t="shared" ca="1" si="11"/>
        <v>2565788.3082441776</v>
      </c>
      <c r="AF43" s="3">
        <f t="shared" ca="1" si="11"/>
        <v>2718358.0205232776</v>
      </c>
      <c r="AG43" s="3">
        <f t="shared" ca="1" si="11"/>
        <v>2880000.0000000009</v>
      </c>
      <c r="AH43" s="3">
        <f t="shared" ca="1" si="11"/>
        <v>3310453.7117547705</v>
      </c>
      <c r="AI43" s="3">
        <f t="shared" ca="1" si="11"/>
        <v>3491890.6991309943</v>
      </c>
      <c r="AJ43" s="3">
        <f t="shared" ca="1" si="11"/>
        <v>3684116.4912078371</v>
      </c>
      <c r="AK43" s="3">
        <f t="shared" ca="1" si="11"/>
        <v>3887772.6236972362</v>
      </c>
      <c r="AL43" s="3">
        <f t="shared" ca="1" si="11"/>
        <v>4621938.7800097009</v>
      </c>
      <c r="AM43" s="3">
        <f t="shared" ca="1" si="11"/>
        <v>4850535.059634516</v>
      </c>
      <c r="AN43" s="3">
        <f t="shared" ca="1" si="11"/>
        <v>5092724.381404846</v>
      </c>
      <c r="AO43" s="3">
        <f t="shared" ca="1" si="11"/>
        <v>5867715.0296684168</v>
      </c>
      <c r="AP43" s="3">
        <f t="shared" ca="1" si="11"/>
        <v>6139563.3518613987</v>
      </c>
      <c r="AQ43" s="3">
        <f t="shared" ca="1" si="11"/>
        <v>6427576.6164883571</v>
      </c>
      <c r="AR43" s="3">
        <f t="shared" ca="1" si="11"/>
        <v>6732716.0410465579</v>
      </c>
      <c r="AS43" s="3">
        <f t="shared" ca="1" si="11"/>
        <v>7056000.0000000028</v>
      </c>
      <c r="AT43" s="3">
        <f t="shared" ca="1" si="11"/>
        <v>7475571.5937991915</v>
      </c>
      <c r="AU43" s="3">
        <f t="shared" ca="1" si="11"/>
        <v>7920092.2128709406</v>
      </c>
      <c r="AV43" s="3">
        <f t="shared" ca="1" si="11"/>
        <v>8391045.4034592062</v>
      </c>
      <c r="AW43" s="3">
        <f t="shared" ca="1" si="11"/>
        <v>8890002.9280582312</v>
      </c>
      <c r="AX43" s="3">
        <f t="shared" ca="1" si="11"/>
        <v>9418630.011023771</v>
      </c>
      <c r="AY43" s="3">
        <f t="shared" ca="1" si="11"/>
        <v>9978690.8961045668</v>
      </c>
      <c r="AZ43" s="3">
        <f t="shared" ca="1" si="11"/>
        <v>10572054.734441875</v>
      </c>
      <c r="BA43" s="3">
        <f t="shared" ca="1" si="11"/>
        <v>11200701.822687626</v>
      </c>
      <c r="BB43" s="3">
        <f t="shared" ca="1" si="11"/>
        <v>11866730.212060431</v>
      </c>
      <c r="BC43" s="3">
        <f t="shared" ca="1" si="11"/>
        <v>12572362.71039648</v>
      </c>
      <c r="BD43" s="3">
        <f t="shared" ca="1" si="11"/>
        <v>13319954.300564071</v>
      </c>
      <c r="BE43" s="3">
        <f t="shared" ca="1" si="11"/>
        <v>14112000.000000015</v>
      </c>
      <c r="BF43" s="3">
        <f t="shared" ca="1" si="11"/>
        <v>14951143.187598392</v>
      </c>
      <c r="BG43" s="3">
        <f t="shared" ca="1" si="11"/>
        <v>15840184.425741892</v>
      </c>
      <c r="BH43" s="3">
        <f t="shared" ca="1" si="11"/>
        <v>16782090.80691842</v>
      </c>
      <c r="BI43" s="3">
        <f t="shared" ca="1" si="11"/>
        <v>17780005.856116474</v>
      </c>
      <c r="BJ43" s="3">
        <f t="shared" ca="1" si="11"/>
        <v>18837260.022047549</v>
      </c>
      <c r="BK43" s="3">
        <f t="shared" ca="1" si="11"/>
        <v>19957381.792209141</v>
      </c>
      <c r="BL43" s="3">
        <f t="shared" ca="1" si="11"/>
        <v>21144109.46888376</v>
      </c>
      <c r="BM43" s="3">
        <f t="shared" ca="1" si="11"/>
        <v>22401403.645375267</v>
      </c>
      <c r="BN43" s="3">
        <f t="shared" ca="1" si="11"/>
        <v>23733460.424120873</v>
      </c>
      <c r="BO43" s="3">
        <f t="shared" ca="1" si="11"/>
        <v>25144725.420792975</v>
      </c>
      <c r="BP43" s="3">
        <f t="shared" ca="1" si="11"/>
        <v>26639908.601128161</v>
      </c>
      <c r="BQ43" s="3">
        <f t="shared" ca="1" si="11"/>
        <v>28224000.000000045</v>
      </c>
    </row>
    <row r="46" spans="1:69">
      <c r="B46" s="25" t="s">
        <v>271</v>
      </c>
    </row>
  </sheetData>
  <conditionalFormatting sqref="F2:F3">
    <cfRule type="cellIs" dxfId="238" priority="1" stopIfTrue="1" operator="notEqual">
      <formula>0</formula>
    </cfRule>
    <cfRule type="cellIs" dxfId="237" priority="2" stopIfTrue="1" operator="equal">
      <formula>""</formula>
    </cfRule>
  </conditionalFormatting>
  <conditionalFormatting sqref="J3:BQ3">
    <cfRule type="cellIs" dxfId="236" priority="8" operator="equal">
      <formula>"PPA ext."</formula>
    </cfRule>
    <cfRule type="cellIs" dxfId="235" priority="9" operator="equal">
      <formula>"Delay"</formula>
    </cfRule>
    <cfRule type="cellIs" dxfId="234" priority="10" operator="equal">
      <formula>"Fin Close"</formula>
    </cfRule>
    <cfRule type="cellIs" dxfId="233" priority="11" stopIfTrue="1" operator="equal">
      <formula>"Construction"</formula>
    </cfRule>
    <cfRule type="cellIs" dxfId="232"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outlinePr summaryBelow="0" summaryRight="0"/>
  </sheetPr>
  <dimension ref="A1:BQ30"/>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46.554687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777343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69" width="13.218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Income</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151</v>
      </c>
    </row>
    <row r="9" spans="1:69" outlineLevel="1">
      <c r="A9" s="18"/>
      <c r="B9" s="18"/>
      <c r="C9" s="28"/>
      <c r="D9" s="27"/>
      <c r="E9" s="4" t="str">
        <f xml:space="preserve">  InpC!E$22</f>
        <v>Invoice Term</v>
      </c>
      <c r="F9" s="4">
        <f xml:space="preserve">  InpC!F$22</f>
        <v>12</v>
      </c>
      <c r="G9" s="4" t="str">
        <f xml:space="preserve">  InpC!G$22</f>
        <v>Months</v>
      </c>
      <c r="M9" s="2"/>
    </row>
    <row r="10" spans="1:69" outlineLevel="1">
      <c r="A10" s="18"/>
      <c r="B10" s="18"/>
      <c r="C10" s="28"/>
      <c r="D10" s="27"/>
      <c r="E10" s="4" t="str">
        <f xml:space="preserve">  InpC!E$20</f>
        <v>Sales Price Unit</v>
      </c>
      <c r="F10" s="4">
        <f xml:space="preserve">  InpC!F$20</f>
        <v>12</v>
      </c>
      <c r="G10" s="4" t="str">
        <f xml:space="preserve">  InpC!G$20</f>
        <v>GBP</v>
      </c>
      <c r="M10" s="2"/>
    </row>
    <row r="11" spans="1:69" outlineLevel="1">
      <c r="A11" s="18"/>
      <c r="B11" s="18"/>
      <c r="C11" s="28"/>
      <c r="D11" s="27"/>
      <c r="E11" s="4" t="str">
        <f xml:space="preserve">  Customers!E$29</f>
        <v>Customer orders fullfilled</v>
      </c>
      <c r="F11" s="4">
        <f xml:space="preserve">  Customers!F$29</f>
        <v>0</v>
      </c>
      <c r="G11" s="4" t="str">
        <f xml:space="preserve">  Customers!G$29</f>
        <v>Units</v>
      </c>
      <c r="H11" s="4">
        <f ca="1" xml:space="preserve">  Customers!H$29</f>
        <v>1066000</v>
      </c>
      <c r="I11" s="4">
        <f xml:space="preserve">  Customers!I$29</f>
        <v>0</v>
      </c>
      <c r="J11" s="4">
        <f xml:space="preserve">  Customers!J$29</f>
        <v>0</v>
      </c>
      <c r="K11" s="4">
        <f ca="1" xml:space="preserve">  Customers!K$29</f>
        <v>1000</v>
      </c>
      <c r="L11" s="4">
        <f ca="1" xml:space="preserve">  Customers!L$29</f>
        <v>1000</v>
      </c>
      <c r="M11" s="4">
        <f ca="1" xml:space="preserve">  Customers!M$29</f>
        <v>1000</v>
      </c>
      <c r="N11" s="4">
        <f ca="1" xml:space="preserve">  Customers!N$29</f>
        <v>1000</v>
      </c>
      <c r="O11" s="4">
        <f ca="1" xml:space="preserve">  Customers!O$29</f>
        <v>2000</v>
      </c>
      <c r="P11" s="4">
        <f ca="1" xml:space="preserve">  Customers!P$29</f>
        <v>4000</v>
      </c>
      <c r="Q11" s="4">
        <f ca="1" xml:space="preserve">  Customers!Q$29</f>
        <v>3000</v>
      </c>
      <c r="R11" s="4">
        <f ca="1" xml:space="preserve">  Customers!R$29</f>
        <v>3000</v>
      </c>
      <c r="S11" s="4">
        <f ca="1" xml:space="preserve">  Customers!S$29</f>
        <v>0</v>
      </c>
      <c r="T11" s="4">
        <f ca="1" xml:space="preserve">  Customers!T$29</f>
        <v>10000</v>
      </c>
      <c r="U11" s="4">
        <f ca="1" xml:space="preserve">  Customers!U$29</f>
        <v>0</v>
      </c>
      <c r="V11" s="4">
        <f ca="1" xml:space="preserve">  Customers!V$29</f>
        <v>10000</v>
      </c>
      <c r="W11" s="4">
        <f ca="1" xml:space="preserve">  Customers!W$29</f>
        <v>7297.3154717964753</v>
      </c>
      <c r="X11" s="4">
        <f ca="1" xml:space="preserve">  Customers!X$29</f>
        <v>2702.6845282035247</v>
      </c>
      <c r="Y11" s="4">
        <f ca="1" xml:space="preserve">  Customers!Y$29</f>
        <v>8855.6612883569433</v>
      </c>
      <c r="Z11" s="4">
        <f ca="1" xml:space="preserve">  Customers!Z$29</f>
        <v>1144.3387116430567</v>
      </c>
      <c r="AA11" s="4">
        <f ca="1" xml:space="preserve">  Customers!AA$29</f>
        <v>0</v>
      </c>
      <c r="AB11" s="4">
        <f ca="1" xml:space="preserve">  Customers!AB$29</f>
        <v>0</v>
      </c>
      <c r="AC11" s="4">
        <f ca="1" xml:space="preserve">  Customers!AC$29</f>
        <v>0</v>
      </c>
      <c r="AD11" s="4">
        <f ca="1" xml:space="preserve">  Customers!AD$29</f>
        <v>0</v>
      </c>
      <c r="AE11" s="4">
        <f ca="1" xml:space="preserve">  Customers!AE$29</f>
        <v>0</v>
      </c>
      <c r="AF11" s="4">
        <f ca="1" xml:space="preserve">  Customers!AF$29</f>
        <v>5000</v>
      </c>
      <c r="AG11" s="4">
        <f ca="1" xml:space="preserve">  Customers!AG$29</f>
        <v>5000</v>
      </c>
      <c r="AH11" s="4">
        <f ca="1" xml:space="preserve">  Customers!AH$29</f>
        <v>5000</v>
      </c>
      <c r="AI11" s="4">
        <f ca="1" xml:space="preserve">  Customers!AI$29</f>
        <v>10000</v>
      </c>
      <c r="AJ11" s="4">
        <f ca="1" xml:space="preserve">  Customers!AJ$29</f>
        <v>10000</v>
      </c>
      <c r="AK11" s="4">
        <f ca="1" xml:space="preserve">  Customers!AK$29</f>
        <v>5000</v>
      </c>
      <c r="AL11" s="4">
        <f ca="1" xml:space="preserve">  Customers!AL$29</f>
        <v>10000</v>
      </c>
      <c r="AM11" s="4">
        <f ca="1" xml:space="preserve">  Customers!AM$29</f>
        <v>10000</v>
      </c>
      <c r="AN11" s="4">
        <f ca="1" xml:space="preserve">  Customers!AN$29</f>
        <v>10000</v>
      </c>
      <c r="AO11" s="4">
        <f ca="1" xml:space="preserve">  Customers!AO$29</f>
        <v>10000</v>
      </c>
      <c r="AP11" s="4">
        <f ca="1" xml:space="preserve">  Customers!AP$29</f>
        <v>15000</v>
      </c>
      <c r="AQ11" s="4">
        <f ca="1" xml:space="preserve">  Customers!AQ$29</f>
        <v>10000</v>
      </c>
      <c r="AR11" s="4">
        <f ca="1" xml:space="preserve">  Customers!AR$29</f>
        <v>15000</v>
      </c>
      <c r="AS11" s="4">
        <f ca="1" xml:space="preserve">  Customers!AS$29</f>
        <v>15000</v>
      </c>
      <c r="AT11" s="4">
        <f ca="1" xml:space="preserve">  Customers!AT$29</f>
        <v>15000</v>
      </c>
      <c r="AU11" s="4">
        <f ca="1" xml:space="preserve">  Customers!AU$29</f>
        <v>20000</v>
      </c>
      <c r="AV11" s="4">
        <f ca="1" xml:space="preserve">  Customers!AV$29</f>
        <v>20000</v>
      </c>
      <c r="AW11" s="4">
        <f ca="1" xml:space="preserve">  Customers!AW$29</f>
        <v>20000</v>
      </c>
      <c r="AX11" s="4">
        <f ca="1" xml:space="preserve">  Customers!AX$29</f>
        <v>25000</v>
      </c>
      <c r="AY11" s="4">
        <f ca="1" xml:space="preserve">  Customers!AY$29</f>
        <v>20000</v>
      </c>
      <c r="AZ11" s="4">
        <f ca="1" xml:space="preserve">  Customers!AZ$29</f>
        <v>25000</v>
      </c>
      <c r="BA11" s="4">
        <f ca="1" xml:space="preserve">  Customers!BA$29</f>
        <v>30000</v>
      </c>
      <c r="BB11" s="4">
        <f ca="1" xml:space="preserve">  Customers!BB$29</f>
        <v>25000</v>
      </c>
      <c r="BC11" s="4">
        <f ca="1" xml:space="preserve">  Customers!BC$29</f>
        <v>30000</v>
      </c>
      <c r="BD11" s="4">
        <f ca="1" xml:space="preserve">  Customers!BD$29</f>
        <v>30000.000000000004</v>
      </c>
      <c r="BE11" s="4">
        <f ca="1" xml:space="preserve">  Customers!BE$29</f>
        <v>35000</v>
      </c>
      <c r="BF11" s="4">
        <f ca="1" xml:space="preserve">  Customers!BF$29</f>
        <v>35000</v>
      </c>
      <c r="BG11" s="4">
        <f ca="1" xml:space="preserve">  Customers!BG$29</f>
        <v>35000</v>
      </c>
      <c r="BH11" s="4">
        <f ca="1" xml:space="preserve">  Customers!BH$29</f>
        <v>40000</v>
      </c>
      <c r="BI11" s="4">
        <f ca="1" xml:space="preserve">  Customers!BI$29</f>
        <v>40000</v>
      </c>
      <c r="BJ11" s="4">
        <f ca="1" xml:space="preserve">  Customers!BJ$29</f>
        <v>45000</v>
      </c>
      <c r="BK11" s="4">
        <f ca="1" xml:space="preserve">  Customers!BK$29</f>
        <v>45000</v>
      </c>
      <c r="BL11" s="4">
        <f ca="1" xml:space="preserve">  Customers!BL$29</f>
        <v>49999.999999999993</v>
      </c>
      <c r="BM11" s="4">
        <f ca="1" xml:space="preserve">  Customers!BM$29</f>
        <v>50000.000000000007</v>
      </c>
      <c r="BN11" s="4">
        <f ca="1" xml:space="preserve">  Customers!BN$29</f>
        <v>54999.999999999985</v>
      </c>
      <c r="BO11" s="4">
        <f ca="1" xml:space="preserve">  Customers!BO$29</f>
        <v>60000</v>
      </c>
      <c r="BP11" s="4">
        <f ca="1" xml:space="preserve">  Customers!BP$29</f>
        <v>60000</v>
      </c>
      <c r="BQ11" s="4">
        <f ca="1" xml:space="preserve">  Customers!BQ$29</f>
        <v>65000</v>
      </c>
    </row>
    <row r="12" spans="1:69" outlineLevel="1">
      <c r="A12" s="34"/>
      <c r="B12" s="34"/>
      <c r="C12" s="64"/>
      <c r="D12" s="65"/>
      <c r="E12" s="21" t="s">
        <v>151</v>
      </c>
      <c r="F12" s="21"/>
      <c r="G12" s="21" t="s">
        <v>258</v>
      </c>
      <c r="H12" s="3">
        <f ca="1" xml:space="preserve"> SUM( J12:BQ12 )</f>
        <v>223488000</v>
      </c>
      <c r="I12" s="21"/>
      <c r="J12" s="3">
        <f ca="1" xml:space="preserve">  ( J11 * $F9 * $F10 ) + ( IF( Time!J28 &lt; 1 + $F9, 0, OFFSET( J11, 0, - 1 * ( $F9 ) ) ) * $F9 * $F10 )</f>
        <v>0</v>
      </c>
      <c r="K12" s="3">
        <f ca="1" xml:space="preserve">  ( K11 * $F9 * $F10 ) + ( IF( Time!K28 &lt; 1 + $F9, 0, OFFSET( K11, 0, - 1 * ( $F9 ) ) ) * $F9 * $F10 )</f>
        <v>144000</v>
      </c>
      <c r="L12" s="3">
        <f ca="1" xml:space="preserve">  ( L11 * $F9 * $F10 ) + ( IF( Time!L28 &lt; 1 + $F9, 0, OFFSET( L11, 0, - 1 * ( $F9 ) ) ) * $F9 * $F10 )</f>
        <v>144000</v>
      </c>
      <c r="M12" s="3">
        <f ca="1" xml:space="preserve">  ( M11 * $F9 * $F10 ) + ( IF( Time!M28 &lt; 1 + $F9, 0, OFFSET( M11, 0, - 1 * ( $F9 ) ) ) * $F9 * $F10 )</f>
        <v>144000</v>
      </c>
      <c r="N12" s="3">
        <f ca="1" xml:space="preserve">  ( N11 * $F9 * $F10 ) + ( IF( Time!N28 &lt; 1 + $F9, 0, OFFSET( N11, 0, - 1 * ( $F9 ) ) ) * $F9 * $F10 )</f>
        <v>144000</v>
      </c>
      <c r="O12" s="3">
        <f ca="1" xml:space="preserve">  ( O11 * $F9 * $F10 ) + ( IF( Time!O28 &lt; 1 + $F9, 0, OFFSET( O11, 0, - 1 * ( $F9 ) ) ) * $F9 * $F10 )</f>
        <v>288000</v>
      </c>
      <c r="P12" s="3">
        <f ca="1" xml:space="preserve">  ( P11 * $F9 * $F10 ) + ( IF( Time!P28 &lt; 1 + $F9, 0, OFFSET( P11, 0, - 1 * ( $F9 ) ) ) * $F9 * $F10 )</f>
        <v>576000</v>
      </c>
      <c r="Q12" s="3">
        <f ca="1" xml:space="preserve">  ( Q11 * $F9 * $F10 ) + ( IF( Time!Q28 &lt; 1 + $F9, 0, OFFSET( Q11, 0, - 1 * ( $F9 ) ) ) * $F9 * $F10 )</f>
        <v>432000</v>
      </c>
      <c r="R12" s="3">
        <f ca="1" xml:space="preserve">  ( R11 * $F9 * $F10 ) + ( IF( Time!R28 &lt; 1 + $F9, 0, OFFSET( R11, 0, - 1 * ( $F9 ) ) ) * $F9 * $F10 )</f>
        <v>432000</v>
      </c>
      <c r="S12" s="3">
        <f ca="1" xml:space="preserve">  ( S11 * $F9 * $F10 ) + ( IF( Time!S28 &lt; 1 + $F9, 0, OFFSET( S11, 0, - 1 * ( $F9 ) ) ) * $F9 * $F10 )</f>
        <v>0</v>
      </c>
      <c r="T12" s="3">
        <f ca="1" xml:space="preserve">  ( T11 * $F9 * $F10 ) + ( IF( Time!T28 &lt; 1 + $F9, 0, OFFSET( T11, 0, - 1 * ( $F9 ) ) ) * $F9 * $F10 )</f>
        <v>1440000</v>
      </c>
      <c r="U12" s="3">
        <f ca="1" xml:space="preserve">  ( U11 * $F9 * $F10 ) + ( IF( Time!U28 &lt; 1 + $F9, 0, OFFSET( U11, 0, - 1 * ( $F9 ) ) ) * $F9 * $F10 )</f>
        <v>0</v>
      </c>
      <c r="V12" s="3">
        <f ca="1" xml:space="preserve">  ( V11 * $F9 * $F10 ) + ( IF( Time!V28 &lt; 1 + $F9, 0, OFFSET( V11, 0, - 1 * ( $F9 ) ) ) * $F9 * $F10 )</f>
        <v>1440000</v>
      </c>
      <c r="W12" s="3">
        <f ca="1" xml:space="preserve">  ( W11 * $F9 * $F10 ) + ( IF( Time!W28 &lt; 1 + $F9, 0, OFFSET( W11, 0, - 1 * ( $F9 ) ) ) * $F9 * $F10 )</f>
        <v>1194813.4279386925</v>
      </c>
      <c r="X12" s="3">
        <f ca="1" xml:space="preserve">  ( X11 * $F9 * $F10 ) + ( IF( Time!X28 &lt; 1 + $F9, 0, OFFSET( X11, 0, - 1 * ( $F9 ) ) ) * $F9 * $F10 )</f>
        <v>533186.5720613075</v>
      </c>
      <c r="Y12" s="3">
        <f ca="1" xml:space="preserve">  ( Y11 * $F9 * $F10 ) + ( IF( Time!Y28 &lt; 1 + $F9, 0, OFFSET( Y11, 0, - 1 * ( $F9 ) ) ) * $F9 * $F10 )</f>
        <v>1419215.2255233999</v>
      </c>
      <c r="Z12" s="3">
        <f ca="1" xml:space="preserve">  ( Z11 * $F9 * $F10 ) + ( IF( Time!Z28 &lt; 1 + $F9, 0, OFFSET( Z11, 0, - 1 * ( $F9 ) ) ) * $F9 * $F10 )</f>
        <v>308784.77447660017</v>
      </c>
      <c r="AA12" s="3">
        <f ca="1" xml:space="preserve">  ( AA11 * $F9 * $F10 ) + ( IF( Time!AA28 &lt; 1 + $F9, 0, OFFSET( AA11, 0, - 1 * ( $F9 ) ) ) * $F9 * $F10 )</f>
        <v>288000</v>
      </c>
      <c r="AB12" s="3">
        <f ca="1" xml:space="preserve">  ( AB11 * $F9 * $F10 ) + ( IF( Time!AB28 &lt; 1 + $F9, 0, OFFSET( AB11, 0, - 1 * ( $F9 ) ) ) * $F9 * $F10 )</f>
        <v>576000</v>
      </c>
      <c r="AC12" s="3">
        <f ca="1" xml:space="preserve">  ( AC11 * $F9 * $F10 ) + ( IF( Time!AC28 &lt; 1 + $F9, 0, OFFSET( AC11, 0, - 1 * ( $F9 ) ) ) * $F9 * $F10 )</f>
        <v>432000</v>
      </c>
      <c r="AD12" s="3">
        <f ca="1" xml:space="preserve">  ( AD11 * $F9 * $F10 ) + ( IF( Time!AD28 &lt; 1 + $F9, 0, OFFSET( AD11, 0, - 1 * ( $F9 ) ) ) * $F9 * $F10 )</f>
        <v>432000</v>
      </c>
      <c r="AE12" s="3">
        <f ca="1" xml:space="preserve">  ( AE11 * $F9 * $F10 ) + ( IF( Time!AE28 &lt; 1 + $F9, 0, OFFSET( AE11, 0, - 1 * ( $F9 ) ) ) * $F9 * $F10 )</f>
        <v>0</v>
      </c>
      <c r="AF12" s="3">
        <f ca="1" xml:space="preserve">  ( AF11 * $F9 * $F10 ) + ( IF( Time!AF28 &lt; 1 + $F9, 0, OFFSET( AF11, 0, - 1 * ( $F9 ) ) ) * $F9 * $F10 )</f>
        <v>2160000</v>
      </c>
      <c r="AG12" s="3">
        <f ca="1" xml:space="preserve">  ( AG11 * $F9 * $F10 ) + ( IF( Time!AG28 &lt; 1 + $F9, 0, OFFSET( AG11, 0, - 1 * ( $F9 ) ) ) * $F9 * $F10 )</f>
        <v>720000</v>
      </c>
      <c r="AH12" s="3">
        <f ca="1" xml:space="preserve">  ( AH11 * $F9 * $F10 ) + ( IF( Time!AH28 &lt; 1 + $F9, 0, OFFSET( AH11, 0, - 1 * ( $F9 ) ) ) * $F9 * $F10 )</f>
        <v>2160000</v>
      </c>
      <c r="AI12" s="3">
        <f ca="1" xml:space="preserve">  ( AI11 * $F9 * $F10 ) + ( IF( Time!AI28 &lt; 1 + $F9, 0, OFFSET( AI11, 0, - 1 * ( $F9 ) ) ) * $F9 * $F10 )</f>
        <v>2490813.4279386923</v>
      </c>
      <c r="AJ12" s="3">
        <f ca="1" xml:space="preserve">  ( AJ11 * $F9 * $F10 ) + ( IF( Time!AJ28 &lt; 1 + $F9, 0, OFFSET( AJ11, 0, - 1 * ( $F9 ) ) ) * $F9 * $F10 )</f>
        <v>1829186.5720613075</v>
      </c>
      <c r="AK12" s="3">
        <f ca="1" xml:space="preserve">  ( AK11 * $F9 * $F10 ) + ( IF( Time!AK28 &lt; 1 + $F9, 0, OFFSET( AK11, 0, - 1 * ( $F9 ) ) ) * $F9 * $F10 )</f>
        <v>1995215.2255233999</v>
      </c>
      <c r="AL12" s="3">
        <f ca="1" xml:space="preserve">  ( AL11 * $F9 * $F10 ) + ( IF( Time!AL28 &lt; 1 + $F9, 0, OFFSET( AL11, 0, - 1 * ( $F9 ) ) ) * $F9 * $F10 )</f>
        <v>1604784.7744766001</v>
      </c>
      <c r="AM12" s="3">
        <f ca="1" xml:space="preserve">  ( AM11 * $F9 * $F10 ) + ( IF( Time!AM28 &lt; 1 + $F9, 0, OFFSET( AM11, 0, - 1 * ( $F9 ) ) ) * $F9 * $F10 )</f>
        <v>1440000</v>
      </c>
      <c r="AN12" s="3">
        <f ca="1" xml:space="preserve">  ( AN11 * $F9 * $F10 ) + ( IF( Time!AN28 &lt; 1 + $F9, 0, OFFSET( AN11, 0, - 1 * ( $F9 ) ) ) * $F9 * $F10 )</f>
        <v>1440000</v>
      </c>
      <c r="AO12" s="3">
        <f ca="1" xml:space="preserve">  ( AO11 * $F9 * $F10 ) + ( IF( Time!AO28 &lt; 1 + $F9, 0, OFFSET( AO11, 0, - 1 * ( $F9 ) ) ) * $F9 * $F10 )</f>
        <v>1440000</v>
      </c>
      <c r="AP12" s="3">
        <f ca="1" xml:space="preserve">  ( AP11 * $F9 * $F10 ) + ( IF( Time!AP28 &lt; 1 + $F9, 0, OFFSET( AP11, 0, - 1 * ( $F9 ) ) ) * $F9 * $F10 )</f>
        <v>2160000</v>
      </c>
      <c r="AQ12" s="3">
        <f ca="1" xml:space="preserve">  ( AQ11 * $F9 * $F10 ) + ( IF( Time!AQ28 &lt; 1 + $F9, 0, OFFSET( AQ11, 0, - 1 * ( $F9 ) ) ) * $F9 * $F10 )</f>
        <v>1440000</v>
      </c>
      <c r="AR12" s="3">
        <f ca="1" xml:space="preserve">  ( AR11 * $F9 * $F10 ) + ( IF( Time!AR28 &lt; 1 + $F9, 0, OFFSET( AR11, 0, - 1 * ( $F9 ) ) ) * $F9 * $F10 )</f>
        <v>2880000</v>
      </c>
      <c r="AS12" s="3">
        <f ca="1" xml:space="preserve">  ( AS11 * $F9 * $F10 ) + ( IF( Time!AS28 &lt; 1 + $F9, 0, OFFSET( AS11, 0, - 1 * ( $F9 ) ) ) * $F9 * $F10 )</f>
        <v>2880000</v>
      </c>
      <c r="AT12" s="3">
        <f ca="1" xml:space="preserve">  ( AT11 * $F9 * $F10 ) + ( IF( Time!AT28 &lt; 1 + $F9, 0, OFFSET( AT11, 0, - 1 * ( $F9 ) ) ) * $F9 * $F10 )</f>
        <v>2880000</v>
      </c>
      <c r="AU12" s="3">
        <f ca="1" xml:space="preserve">  ( AU11 * $F9 * $F10 ) + ( IF( Time!AU28 &lt; 1 + $F9, 0, OFFSET( AU11, 0, - 1 * ( $F9 ) ) ) * $F9 * $F10 )</f>
        <v>4320000</v>
      </c>
      <c r="AV12" s="3">
        <f ca="1" xml:space="preserve">  ( AV11 * $F9 * $F10 ) + ( IF( Time!AV28 &lt; 1 + $F9, 0, OFFSET( AV11, 0, - 1 * ( $F9 ) ) ) * $F9 * $F10 )</f>
        <v>4320000</v>
      </c>
      <c r="AW12" s="3">
        <f ca="1" xml:space="preserve">  ( AW11 * $F9 * $F10 ) + ( IF( Time!AW28 &lt; 1 + $F9, 0, OFFSET( AW11, 0, - 1 * ( $F9 ) ) ) * $F9 * $F10 )</f>
        <v>3600000</v>
      </c>
      <c r="AX12" s="3">
        <f ca="1" xml:space="preserve">  ( AX11 * $F9 * $F10 ) + ( IF( Time!AX28 &lt; 1 + $F9, 0, OFFSET( AX11, 0, - 1 * ( $F9 ) ) ) * $F9 * $F10 )</f>
        <v>5040000</v>
      </c>
      <c r="AY12" s="3">
        <f ca="1" xml:space="preserve">  ( AY11 * $F9 * $F10 ) + ( IF( Time!AY28 &lt; 1 + $F9, 0, OFFSET( AY11, 0, - 1 * ( $F9 ) ) ) * $F9 * $F10 )</f>
        <v>4320000</v>
      </c>
      <c r="AZ12" s="3">
        <f ca="1" xml:space="preserve">  ( AZ11 * $F9 * $F10 ) + ( IF( Time!AZ28 &lt; 1 + $F9, 0, OFFSET( AZ11, 0, - 1 * ( $F9 ) ) ) * $F9 * $F10 )</f>
        <v>5040000</v>
      </c>
      <c r="BA12" s="3">
        <f ca="1" xml:space="preserve">  ( BA11 * $F9 * $F10 ) + ( IF( Time!BA28 &lt; 1 + $F9, 0, OFFSET( BA11, 0, - 1 * ( $F9 ) ) ) * $F9 * $F10 )</f>
        <v>5760000</v>
      </c>
      <c r="BB12" s="3">
        <f ca="1" xml:space="preserve">  ( BB11 * $F9 * $F10 ) + ( IF( Time!BB28 &lt; 1 + $F9, 0, OFFSET( BB11, 0, - 1 * ( $F9 ) ) ) * $F9 * $F10 )</f>
        <v>5760000</v>
      </c>
      <c r="BC12" s="3">
        <f ca="1" xml:space="preserve">  ( BC11 * $F9 * $F10 ) + ( IF( Time!BC28 &lt; 1 + $F9, 0, OFFSET( BC11, 0, - 1 * ( $F9 ) ) ) * $F9 * $F10 )</f>
        <v>5760000</v>
      </c>
      <c r="BD12" s="3">
        <f ca="1" xml:space="preserve">  ( BD11 * $F9 * $F10 ) + ( IF( Time!BD28 &lt; 1 + $F9, 0, OFFSET( BD11, 0, - 1 * ( $F9 ) ) ) * $F9 * $F10 )</f>
        <v>6480000.0000000009</v>
      </c>
      <c r="BE12" s="3">
        <f ca="1" xml:space="preserve">  ( BE11 * $F9 * $F10 ) + ( IF( Time!BE28 &lt; 1 + $F9, 0, OFFSET( BE11, 0, - 1 * ( $F9 ) ) ) * $F9 * $F10 )</f>
        <v>7200000</v>
      </c>
      <c r="BF12" s="3">
        <f ca="1" xml:space="preserve">  ( BF11 * $F9 * $F10 ) + ( IF( Time!BF28 &lt; 1 + $F9, 0, OFFSET( BF11, 0, - 1 * ( $F9 ) ) ) * $F9 * $F10 )</f>
        <v>7200000</v>
      </c>
      <c r="BG12" s="3">
        <f ca="1" xml:space="preserve">  ( BG11 * $F9 * $F10 ) + ( IF( Time!BG28 &lt; 1 + $F9, 0, OFFSET( BG11, 0, - 1 * ( $F9 ) ) ) * $F9 * $F10 )</f>
        <v>7920000</v>
      </c>
      <c r="BH12" s="3">
        <f ca="1" xml:space="preserve">  ( BH11 * $F9 * $F10 ) + ( IF( Time!BH28 &lt; 1 + $F9, 0, OFFSET( BH11, 0, - 1 * ( $F9 ) ) ) * $F9 * $F10 )</f>
        <v>8640000</v>
      </c>
      <c r="BI12" s="3">
        <f ca="1" xml:space="preserve">  ( BI11 * $F9 * $F10 ) + ( IF( Time!BI28 &lt; 1 + $F9, 0, OFFSET( BI11, 0, - 1 * ( $F9 ) ) ) * $F9 * $F10 )</f>
        <v>8640000</v>
      </c>
      <c r="BJ12" s="3">
        <f ca="1" xml:space="preserve">  ( BJ11 * $F9 * $F10 ) + ( IF( Time!BJ28 &lt; 1 + $F9, 0, OFFSET( BJ11, 0, - 1 * ( $F9 ) ) ) * $F9 * $F10 )</f>
        <v>10080000</v>
      </c>
      <c r="BK12" s="3">
        <f ca="1" xml:space="preserve">  ( BK11 * $F9 * $F10 ) + ( IF( Time!BK28 &lt; 1 + $F9, 0, OFFSET( BK11, 0, - 1 * ( $F9 ) ) ) * $F9 * $F10 )</f>
        <v>9360000</v>
      </c>
      <c r="BL12" s="3">
        <f ca="1" xml:space="preserve">  ( BL11 * $F9 * $F10 ) + ( IF( Time!BL28 &lt; 1 + $F9, 0, OFFSET( BL11, 0, - 1 * ( $F9 ) ) ) * $F9 * $F10 )</f>
        <v>10799999.999999998</v>
      </c>
      <c r="BM12" s="3">
        <f ca="1" xml:space="preserve">  ( BM11 * $F9 * $F10 ) + ( IF( Time!BM28 &lt; 1 + $F9, 0, OFFSET( BM11, 0, - 1 * ( $F9 ) ) ) * $F9 * $F10 )</f>
        <v>11520000.000000002</v>
      </c>
      <c r="BN12" s="3">
        <f ca="1" xml:space="preserve">  ( BN11 * $F9 * $F10 ) + ( IF( Time!BN28 &lt; 1 + $F9, 0, OFFSET( BN11, 0, - 1 * ( $F9 ) ) ) * $F9 * $F10 )</f>
        <v>11519999.999999996</v>
      </c>
      <c r="BO12" s="3">
        <f ca="1" xml:space="preserve">  ( BO11 * $F9 * $F10 ) + ( IF( Time!BO28 &lt; 1 + $F9, 0, OFFSET( BO11, 0, - 1 * ( $F9 ) ) ) * $F9 * $F10 )</f>
        <v>12960000</v>
      </c>
      <c r="BP12" s="3">
        <f ca="1" xml:space="preserve">  ( BP11 * $F9 * $F10 ) + ( IF( Time!BP28 &lt; 1 + $F9, 0, OFFSET( BP11, 0, - 1 * ( $F9 ) ) ) * $F9 * $F10 )</f>
        <v>12960000</v>
      </c>
      <c r="BQ12" s="3">
        <f ca="1" xml:space="preserve">  ( BQ11 * $F9 * $F10 ) + ( IF( Time!BQ28 &lt; 1 + $F9, 0, OFFSET( BQ11, 0, - 1 * ( $F9 ) ) ) * $F9 * $F10 )</f>
        <v>14400000</v>
      </c>
    </row>
    <row r="15" spans="1:69">
      <c r="B15" s="25" t="s">
        <v>173</v>
      </c>
    </row>
    <row r="16" spans="1:69" outlineLevel="1">
      <c r="A16" s="18"/>
      <c r="B16" s="18"/>
      <c r="C16" s="28"/>
      <c r="D16" s="27"/>
      <c r="E16" s="4" t="str">
        <f xml:space="preserve">  InpC!E$20</f>
        <v>Sales Price Unit</v>
      </c>
      <c r="F16" s="4">
        <f xml:space="preserve">  InpC!F$20</f>
        <v>12</v>
      </c>
      <c r="G16" s="4" t="str">
        <f xml:space="preserve">  InpC!G$20</f>
        <v>GBP</v>
      </c>
      <c r="M16" s="2"/>
    </row>
    <row r="17" spans="1:69" outlineLevel="1">
      <c r="A17" s="18"/>
      <c r="B17" s="18"/>
      <c r="C17" s="28"/>
      <c r="D17" s="27"/>
      <c r="E17" s="4" t="str">
        <f xml:space="preserve">  Inventory!E$73</f>
        <v>Units in use</v>
      </c>
      <c r="F17" s="4">
        <f xml:space="preserve">  Inventory!F$73</f>
        <v>0</v>
      </c>
      <c r="G17" s="4" t="str">
        <f xml:space="preserve">  Inventory!G$73</f>
        <v>Units</v>
      </c>
      <c r="H17" s="4">
        <f xml:space="preserve">  Inventory!H$73</f>
        <v>0</v>
      </c>
      <c r="I17" s="4">
        <f xml:space="preserve">  Inventory!I$73</f>
        <v>1500</v>
      </c>
      <c r="J17" s="4">
        <f ca="1" xml:space="preserve">  Inventory!J$73</f>
        <v>1500</v>
      </c>
      <c r="K17" s="4">
        <f ca="1" xml:space="preserve">  Inventory!K$73</f>
        <v>2500</v>
      </c>
      <c r="L17" s="4">
        <f ca="1" xml:space="preserve">  Inventory!L$73</f>
        <v>3500</v>
      </c>
      <c r="M17" s="4">
        <f ca="1" xml:space="preserve">  Inventory!M$73</f>
        <v>4500</v>
      </c>
      <c r="N17" s="4">
        <f ca="1" xml:space="preserve">  Inventory!N$73</f>
        <v>5500</v>
      </c>
      <c r="O17" s="4">
        <f ca="1" xml:space="preserve">  Inventory!O$73</f>
        <v>7500</v>
      </c>
      <c r="P17" s="4">
        <f ca="1" xml:space="preserve">  Inventory!P$73</f>
        <v>11500</v>
      </c>
      <c r="Q17" s="4">
        <f ca="1" xml:space="preserve">  Inventory!Q$73</f>
        <v>14500</v>
      </c>
      <c r="R17" s="4">
        <f ca="1" xml:space="preserve">  Inventory!R$73</f>
        <v>17500</v>
      </c>
      <c r="S17" s="4">
        <f ca="1" xml:space="preserve">  Inventory!S$73</f>
        <v>17500</v>
      </c>
      <c r="T17" s="4">
        <f ca="1" xml:space="preserve">  Inventory!T$73</f>
        <v>27500</v>
      </c>
      <c r="U17" s="4">
        <f ca="1" xml:space="preserve">  Inventory!U$73</f>
        <v>27500</v>
      </c>
      <c r="V17" s="4">
        <f ca="1" xml:space="preserve">  Inventory!V$73</f>
        <v>37500</v>
      </c>
      <c r="W17" s="4">
        <f ca="1" xml:space="preserve">  Inventory!W$73</f>
        <v>44797.315471796479</v>
      </c>
      <c r="X17" s="4">
        <f ca="1" xml:space="preserve">  Inventory!X$73</f>
        <v>47500</v>
      </c>
      <c r="Y17" s="4">
        <f ca="1" xml:space="preserve">  Inventory!Y$73</f>
        <v>56355.661288356947</v>
      </c>
      <c r="Z17" s="4">
        <f ca="1" xml:space="preserve">  Inventory!Z$73</f>
        <v>57500</v>
      </c>
      <c r="AA17" s="4">
        <f ca="1" xml:space="preserve">  Inventory!AA$73</f>
        <v>57500</v>
      </c>
      <c r="AB17" s="4">
        <f ca="1" xml:space="preserve">  Inventory!AB$73</f>
        <v>57500</v>
      </c>
      <c r="AC17" s="4">
        <f ca="1" xml:space="preserve">  Inventory!AC$73</f>
        <v>57500</v>
      </c>
      <c r="AD17" s="4">
        <f ca="1" xml:space="preserve">  Inventory!AD$73</f>
        <v>57500</v>
      </c>
      <c r="AE17" s="4">
        <f ca="1" xml:space="preserve">  Inventory!AE$73</f>
        <v>57500</v>
      </c>
      <c r="AF17" s="4">
        <f ca="1" xml:space="preserve">  Inventory!AF$73</f>
        <v>62500</v>
      </c>
      <c r="AG17" s="4">
        <f ca="1" xml:space="preserve">  Inventory!AG$73</f>
        <v>67500</v>
      </c>
      <c r="AH17" s="4">
        <f ca="1" xml:space="preserve">  Inventory!AH$73</f>
        <v>71500</v>
      </c>
      <c r="AI17" s="4">
        <f ca="1" xml:space="preserve">  Inventory!AI$73</f>
        <v>80500</v>
      </c>
      <c r="AJ17" s="4">
        <f ca="1" xml:space="preserve">  Inventory!AJ$73</f>
        <v>89500</v>
      </c>
      <c r="AK17" s="4">
        <f ca="1" xml:space="preserve">  Inventory!AK$73</f>
        <v>93500</v>
      </c>
      <c r="AL17" s="4">
        <f ca="1" xml:space="preserve">  Inventory!AL$73</f>
        <v>100500</v>
      </c>
      <c r="AM17" s="4">
        <f ca="1" xml:space="preserve">  Inventory!AM$73</f>
        <v>107500</v>
      </c>
      <c r="AN17" s="4">
        <f ca="1" xml:space="preserve">  Inventory!AN$73</f>
        <v>114500</v>
      </c>
      <c r="AO17" s="4">
        <f ca="1" xml:space="preserve">  Inventory!AO$73</f>
        <v>119500</v>
      </c>
      <c r="AP17" s="4">
        <f ca="1" xml:space="preserve">  Inventory!AP$73</f>
        <v>129500</v>
      </c>
      <c r="AQ17" s="4">
        <f ca="1" xml:space="preserve">  Inventory!AQ$73</f>
        <v>134500</v>
      </c>
      <c r="AR17" s="4">
        <f ca="1" xml:space="preserve">  Inventory!AR$73</f>
        <v>144500</v>
      </c>
      <c r="AS17" s="4">
        <f ca="1" xml:space="preserve">  Inventory!AS$73</f>
        <v>154500</v>
      </c>
      <c r="AT17" s="4">
        <f ca="1" xml:space="preserve">  Inventory!AT$73</f>
        <v>164202.68452820354</v>
      </c>
      <c r="AU17" s="4">
        <f ca="1" xml:space="preserve">  Inventory!AU$73</f>
        <v>178590.37428665668</v>
      </c>
      <c r="AV17" s="4">
        <f ca="1" xml:space="preserve">  Inventory!AV$73</f>
        <v>192644.33871164307</v>
      </c>
      <c r="AW17" s="4">
        <f ca="1" xml:space="preserve">  Inventory!AW$73</f>
        <v>206344.73346216869</v>
      </c>
      <c r="AX17" s="4">
        <f ca="1" xml:space="preserve">  Inventory!AX$73</f>
        <v>224670.53419131853</v>
      </c>
      <c r="AY17" s="4">
        <f ca="1" xml:space="preserve">  Inventory!AY$73</f>
        <v>237599.46637945305</v>
      </c>
      <c r="AZ17" s="4">
        <f ca="1" xml:space="preserve">  Inventory!AZ$73</f>
        <v>255107.93099506968</v>
      </c>
      <c r="BA17" s="4">
        <f ca="1" xml:space="preserve">  Inventory!BA$73</f>
        <v>277170.92573522869</v>
      </c>
      <c r="BB17" s="4">
        <f ca="1" xml:space="preserve">  Inventory!BB$73</f>
        <v>293761.96158269153</v>
      </c>
      <c r="BC17" s="4">
        <f ca="1" xml:space="preserve">  Inventory!BC$73</f>
        <v>314852.97440128814</v>
      </c>
      <c r="BD17" s="4">
        <f ca="1" xml:space="preserve">  Inventory!BD$73</f>
        <v>335414.23127447121</v>
      </c>
      <c r="BE17" s="4">
        <f ca="1" xml:space="preserve">  Inventory!BE$73</f>
        <v>360414.23127447121</v>
      </c>
      <c r="BF17" s="4">
        <f ca="1" xml:space="preserve">  Inventory!BF$73</f>
        <v>383919.60033087828</v>
      </c>
      <c r="BG17" s="4">
        <f ca="1" xml:space="preserve">  Inventory!BG$73</f>
        <v>406794.97984778456</v>
      </c>
      <c r="BH17" s="4">
        <f ca="1" xml:space="preserve">  Inventory!BH$73</f>
        <v>434002.90869775735</v>
      </c>
      <c r="BI17" s="4">
        <f ca="1" xml:space="preserve">  Inventory!BI$73</f>
        <v>460503.69819880859</v>
      </c>
      <c r="BJ17" s="4">
        <f ca="1" xml:space="preserve">  Inventory!BJ$73</f>
        <v>489455.29965710826</v>
      </c>
      <c r="BK17" s="4">
        <f ca="1" xml:space="preserve">  Inventory!BK$73</f>
        <v>517613.16403337731</v>
      </c>
      <c r="BL17" s="4">
        <f ca="1" xml:space="preserve">  Inventory!BL$73</f>
        <v>549930.09326461051</v>
      </c>
      <c r="BM17" s="4">
        <f ca="1" xml:space="preserve">  Inventory!BM$73</f>
        <v>579556.08274492854</v>
      </c>
      <c r="BN17" s="4">
        <f ca="1" xml:space="preserve">  Inventory!BN$73</f>
        <v>613238.1544398542</v>
      </c>
      <c r="BO17" s="4">
        <f ca="1" xml:space="preserve">  Inventory!BO$73</f>
        <v>650920.18007704744</v>
      </c>
      <c r="BP17" s="4">
        <f ca="1" xml:space="preserve">  Inventory!BP$73</f>
        <v>687542.69382341357</v>
      </c>
      <c r="BQ17" s="4">
        <f ca="1" xml:space="preserve">  Inventory!BQ$73</f>
        <v>728042.69382341357</v>
      </c>
    </row>
    <row r="18" spans="1:69" outlineLevel="1">
      <c r="A18" s="34"/>
      <c r="B18" s="34"/>
      <c r="C18" s="64"/>
      <c r="D18" s="65"/>
      <c r="E18" s="21" t="s">
        <v>173</v>
      </c>
      <c r="F18" s="21"/>
      <c r="G18" s="21" t="s">
        <v>258</v>
      </c>
      <c r="H18" s="3">
        <f ca="1" xml:space="preserve"> SUM( J18:BQ18 )</f>
        <v>140213362.95026162</v>
      </c>
      <c r="I18" s="21"/>
      <c r="J18" s="3">
        <f t="shared" ref="J18:BQ18" ca="1" si="0" xml:space="preserve">  $F16 * J17</f>
        <v>18000</v>
      </c>
      <c r="K18" s="3">
        <f t="shared" ca="1" si="0"/>
        <v>30000</v>
      </c>
      <c r="L18" s="3">
        <f t="shared" ca="1" si="0"/>
        <v>42000</v>
      </c>
      <c r="M18" s="3">
        <f t="shared" ca="1" si="0"/>
        <v>54000</v>
      </c>
      <c r="N18" s="3">
        <f t="shared" ca="1" si="0"/>
        <v>66000</v>
      </c>
      <c r="O18" s="3">
        <f t="shared" ca="1" si="0"/>
        <v>90000</v>
      </c>
      <c r="P18" s="3">
        <f t="shared" ca="1" si="0"/>
        <v>138000</v>
      </c>
      <c r="Q18" s="3">
        <f t="shared" ca="1" si="0"/>
        <v>174000</v>
      </c>
      <c r="R18" s="3">
        <f t="shared" ca="1" si="0"/>
        <v>210000</v>
      </c>
      <c r="S18" s="3">
        <f t="shared" ca="1" si="0"/>
        <v>210000</v>
      </c>
      <c r="T18" s="3">
        <f t="shared" ca="1" si="0"/>
        <v>330000</v>
      </c>
      <c r="U18" s="3">
        <f t="shared" ca="1" si="0"/>
        <v>330000</v>
      </c>
      <c r="V18" s="3">
        <f t="shared" ca="1" si="0"/>
        <v>450000</v>
      </c>
      <c r="W18" s="3">
        <f t="shared" ca="1" si="0"/>
        <v>537567.78566155769</v>
      </c>
      <c r="X18" s="3">
        <f t="shared" ca="1" si="0"/>
        <v>570000</v>
      </c>
      <c r="Y18" s="3">
        <f t="shared" ca="1" si="0"/>
        <v>676267.93546028342</v>
      </c>
      <c r="Z18" s="3">
        <f t="shared" ca="1" si="0"/>
        <v>690000</v>
      </c>
      <c r="AA18" s="3">
        <f t="shared" ca="1" si="0"/>
        <v>690000</v>
      </c>
      <c r="AB18" s="3">
        <f t="shared" ca="1" si="0"/>
        <v>690000</v>
      </c>
      <c r="AC18" s="3">
        <f t="shared" ca="1" si="0"/>
        <v>690000</v>
      </c>
      <c r="AD18" s="3">
        <f t="shared" ca="1" si="0"/>
        <v>690000</v>
      </c>
      <c r="AE18" s="3">
        <f t="shared" ca="1" si="0"/>
        <v>690000</v>
      </c>
      <c r="AF18" s="3">
        <f t="shared" ca="1" si="0"/>
        <v>750000</v>
      </c>
      <c r="AG18" s="3">
        <f t="shared" ca="1" si="0"/>
        <v>810000</v>
      </c>
      <c r="AH18" s="3">
        <f t="shared" ca="1" si="0"/>
        <v>858000</v>
      </c>
      <c r="AI18" s="3">
        <f t="shared" ca="1" si="0"/>
        <v>966000</v>
      </c>
      <c r="AJ18" s="3">
        <f t="shared" ca="1" si="0"/>
        <v>1074000</v>
      </c>
      <c r="AK18" s="3">
        <f t="shared" ca="1" si="0"/>
        <v>1122000</v>
      </c>
      <c r="AL18" s="3">
        <f t="shared" ca="1" si="0"/>
        <v>1206000</v>
      </c>
      <c r="AM18" s="3">
        <f t="shared" ca="1" si="0"/>
        <v>1290000</v>
      </c>
      <c r="AN18" s="3">
        <f t="shared" ca="1" si="0"/>
        <v>1374000</v>
      </c>
      <c r="AO18" s="3">
        <f t="shared" ca="1" si="0"/>
        <v>1434000</v>
      </c>
      <c r="AP18" s="3">
        <f t="shared" ca="1" si="0"/>
        <v>1554000</v>
      </c>
      <c r="AQ18" s="3">
        <f t="shared" ca="1" si="0"/>
        <v>1614000</v>
      </c>
      <c r="AR18" s="3">
        <f t="shared" ca="1" si="0"/>
        <v>1734000</v>
      </c>
      <c r="AS18" s="3">
        <f t="shared" ca="1" si="0"/>
        <v>1854000</v>
      </c>
      <c r="AT18" s="3">
        <f t="shared" ca="1" si="0"/>
        <v>1970432.2143384423</v>
      </c>
      <c r="AU18" s="3">
        <f t="shared" ca="1" si="0"/>
        <v>2143084.4914398799</v>
      </c>
      <c r="AV18" s="3">
        <f t="shared" ca="1" si="0"/>
        <v>2311732.0645397166</v>
      </c>
      <c r="AW18" s="3">
        <f t="shared" ca="1" si="0"/>
        <v>2476136.8015460242</v>
      </c>
      <c r="AX18" s="3">
        <f t="shared" ca="1" si="0"/>
        <v>2696046.4102958222</v>
      </c>
      <c r="AY18" s="3">
        <f t="shared" ca="1" si="0"/>
        <v>2851193.5965534365</v>
      </c>
      <c r="AZ18" s="3">
        <f t="shared" ca="1" si="0"/>
        <v>3061295.1719408361</v>
      </c>
      <c r="BA18" s="3">
        <f t="shared" ca="1" si="0"/>
        <v>3326051.1088227443</v>
      </c>
      <c r="BB18" s="3">
        <f t="shared" ca="1" si="0"/>
        <v>3525143.5389922983</v>
      </c>
      <c r="BC18" s="3">
        <f t="shared" ca="1" si="0"/>
        <v>3778235.6928154575</v>
      </c>
      <c r="BD18" s="3">
        <f t="shared" ca="1" si="0"/>
        <v>4024970.7752936548</v>
      </c>
      <c r="BE18" s="3">
        <f t="shared" ca="1" si="0"/>
        <v>4324970.7752936548</v>
      </c>
      <c r="BF18" s="3">
        <f t="shared" ca="1" si="0"/>
        <v>4607035.2039705394</v>
      </c>
      <c r="BG18" s="3">
        <f t="shared" ca="1" si="0"/>
        <v>4881539.7581734145</v>
      </c>
      <c r="BH18" s="3">
        <f t="shared" ca="1" si="0"/>
        <v>5208034.9043730879</v>
      </c>
      <c r="BI18" s="3">
        <f t="shared" ca="1" si="0"/>
        <v>5526044.3783857031</v>
      </c>
      <c r="BJ18" s="3">
        <f t="shared" ca="1" si="0"/>
        <v>5873463.5958852991</v>
      </c>
      <c r="BK18" s="3">
        <f t="shared" ca="1" si="0"/>
        <v>6211357.9684005277</v>
      </c>
      <c r="BL18" s="3">
        <f t="shared" ca="1" si="0"/>
        <v>6599161.1191753261</v>
      </c>
      <c r="BM18" s="3">
        <f t="shared" ca="1" si="0"/>
        <v>6954672.9929391425</v>
      </c>
      <c r="BN18" s="3">
        <f t="shared" ca="1" si="0"/>
        <v>7358857.8532782504</v>
      </c>
      <c r="BO18" s="3">
        <f t="shared" ca="1" si="0"/>
        <v>7811042.1609245688</v>
      </c>
      <c r="BP18" s="3">
        <f t="shared" ca="1" si="0"/>
        <v>8250512.3258809634</v>
      </c>
      <c r="BQ18" s="3">
        <f t="shared" ca="1" si="0"/>
        <v>8736512.3258809634</v>
      </c>
    </row>
    <row r="21" spans="1:69">
      <c r="B21" s="25" t="s">
        <v>345</v>
      </c>
    </row>
    <row r="22" spans="1:69" s="82" customFormat="1">
      <c r="A22" s="59"/>
      <c r="B22" s="59"/>
      <c r="C22" s="87"/>
      <c r="D22" s="84"/>
      <c r="E22" s="40" t="str">
        <f xml:space="preserve">  InpC!E$49</f>
        <v>Opening Deferred Income</v>
      </c>
      <c r="F22" s="40">
        <f xml:space="preserve">  InpC!F$49</f>
        <v>0</v>
      </c>
      <c r="G22" s="40" t="str">
        <f xml:space="preserve">  InpC!G$49</f>
        <v>GBP</v>
      </c>
      <c r="M22" s="80"/>
    </row>
    <row r="23" spans="1:69">
      <c r="A23" s="18"/>
      <c r="B23" s="18"/>
      <c r="C23" s="28"/>
      <c r="D23" s="27"/>
      <c r="E23" s="9" t="str">
        <f xml:space="preserve">  Time!E$28</f>
        <v>Period number</v>
      </c>
      <c r="F23" s="9">
        <f xml:space="preserve">  Time!F$28</f>
        <v>0</v>
      </c>
      <c r="G23" s="9" t="str">
        <f xml:space="preserve">  Time!G$28</f>
        <v>Counter</v>
      </c>
      <c r="H23" s="9">
        <f xml:space="preserve">  Time!H$28</f>
        <v>0</v>
      </c>
      <c r="I23" s="9">
        <f xml:space="preserve">  Time!I$28</f>
        <v>0</v>
      </c>
      <c r="J23" s="9">
        <f xml:space="preserve">  Time!J$28</f>
        <v>1</v>
      </c>
      <c r="K23" s="9">
        <f xml:space="preserve">  Time!K$28</f>
        <v>2</v>
      </c>
      <c r="L23" s="9">
        <f xml:space="preserve">  Time!L$28</f>
        <v>3</v>
      </c>
      <c r="M23" s="9">
        <f xml:space="preserve">  Time!M$28</f>
        <v>4</v>
      </c>
      <c r="N23" s="9">
        <f xml:space="preserve">  Time!N$28</f>
        <v>5</v>
      </c>
      <c r="O23" s="9">
        <f xml:space="preserve">  Time!O$28</f>
        <v>6</v>
      </c>
      <c r="P23" s="9">
        <f xml:space="preserve">  Time!P$28</f>
        <v>7</v>
      </c>
      <c r="Q23" s="9">
        <f xml:space="preserve">  Time!Q$28</f>
        <v>8</v>
      </c>
      <c r="R23" s="9">
        <f xml:space="preserve">  Time!R$28</f>
        <v>9</v>
      </c>
      <c r="S23" s="9">
        <f xml:space="preserve">  Time!S$28</f>
        <v>10</v>
      </c>
      <c r="T23" s="9">
        <f xml:space="preserve">  Time!T$28</f>
        <v>11</v>
      </c>
      <c r="U23" s="9">
        <f xml:space="preserve">  Time!U$28</f>
        <v>12</v>
      </c>
      <c r="V23" s="9">
        <f xml:space="preserve">  Time!V$28</f>
        <v>13</v>
      </c>
      <c r="W23" s="9">
        <f xml:space="preserve">  Time!W$28</f>
        <v>14</v>
      </c>
      <c r="X23" s="9">
        <f xml:space="preserve">  Time!X$28</f>
        <v>15</v>
      </c>
      <c r="Y23" s="9">
        <f xml:space="preserve">  Time!Y$28</f>
        <v>16</v>
      </c>
      <c r="Z23" s="9">
        <f xml:space="preserve">  Time!Z$28</f>
        <v>17</v>
      </c>
      <c r="AA23" s="9">
        <f xml:space="preserve">  Time!AA$28</f>
        <v>18</v>
      </c>
      <c r="AB23" s="9">
        <f xml:space="preserve">  Time!AB$28</f>
        <v>19</v>
      </c>
      <c r="AC23" s="9">
        <f xml:space="preserve">  Time!AC$28</f>
        <v>20</v>
      </c>
      <c r="AD23" s="9">
        <f xml:space="preserve">  Time!AD$28</f>
        <v>21</v>
      </c>
      <c r="AE23" s="9">
        <f xml:space="preserve">  Time!AE$28</f>
        <v>22</v>
      </c>
      <c r="AF23" s="9">
        <f xml:space="preserve">  Time!AF$28</f>
        <v>23</v>
      </c>
      <c r="AG23" s="9">
        <f xml:space="preserve">  Time!AG$28</f>
        <v>24</v>
      </c>
      <c r="AH23" s="9">
        <f xml:space="preserve">  Time!AH$28</f>
        <v>25</v>
      </c>
      <c r="AI23" s="9">
        <f xml:space="preserve">  Time!AI$28</f>
        <v>26</v>
      </c>
      <c r="AJ23" s="9">
        <f xml:space="preserve">  Time!AJ$28</f>
        <v>27</v>
      </c>
      <c r="AK23" s="9">
        <f xml:space="preserve">  Time!AK$28</f>
        <v>28</v>
      </c>
      <c r="AL23" s="9">
        <f xml:space="preserve">  Time!AL$28</f>
        <v>29</v>
      </c>
      <c r="AM23" s="9">
        <f xml:space="preserve">  Time!AM$28</f>
        <v>30</v>
      </c>
      <c r="AN23" s="9">
        <f xml:space="preserve">  Time!AN$28</f>
        <v>31</v>
      </c>
      <c r="AO23" s="9">
        <f xml:space="preserve">  Time!AO$28</f>
        <v>32</v>
      </c>
      <c r="AP23" s="9">
        <f xml:space="preserve">  Time!AP$28</f>
        <v>33</v>
      </c>
      <c r="AQ23" s="9">
        <f xml:space="preserve">  Time!AQ$28</f>
        <v>34</v>
      </c>
      <c r="AR23" s="9">
        <f xml:space="preserve">  Time!AR$28</f>
        <v>35</v>
      </c>
      <c r="AS23" s="9">
        <f xml:space="preserve">  Time!AS$28</f>
        <v>36</v>
      </c>
      <c r="AT23" s="9">
        <f xml:space="preserve">  Time!AT$28</f>
        <v>37</v>
      </c>
      <c r="AU23" s="9">
        <f xml:space="preserve">  Time!AU$28</f>
        <v>38</v>
      </c>
      <c r="AV23" s="9">
        <f xml:space="preserve">  Time!AV$28</f>
        <v>39</v>
      </c>
      <c r="AW23" s="9">
        <f xml:space="preserve">  Time!AW$28</f>
        <v>40</v>
      </c>
      <c r="AX23" s="9">
        <f xml:space="preserve">  Time!AX$28</f>
        <v>41</v>
      </c>
      <c r="AY23" s="9">
        <f xml:space="preserve">  Time!AY$28</f>
        <v>42</v>
      </c>
      <c r="AZ23" s="9">
        <f xml:space="preserve">  Time!AZ$28</f>
        <v>43</v>
      </c>
      <c r="BA23" s="9">
        <f xml:space="preserve">  Time!BA$28</f>
        <v>44</v>
      </c>
      <c r="BB23" s="9">
        <f xml:space="preserve">  Time!BB$28</f>
        <v>45</v>
      </c>
      <c r="BC23" s="9">
        <f xml:space="preserve">  Time!BC$28</f>
        <v>46</v>
      </c>
      <c r="BD23" s="9">
        <f xml:space="preserve">  Time!BD$28</f>
        <v>47</v>
      </c>
      <c r="BE23" s="9">
        <f xml:space="preserve">  Time!BE$28</f>
        <v>48</v>
      </c>
      <c r="BF23" s="9">
        <f xml:space="preserve">  Time!BF$28</f>
        <v>49</v>
      </c>
      <c r="BG23" s="9">
        <f xml:space="preserve">  Time!BG$28</f>
        <v>50</v>
      </c>
      <c r="BH23" s="9">
        <f xml:space="preserve">  Time!BH$28</f>
        <v>51</v>
      </c>
      <c r="BI23" s="9">
        <f xml:space="preserve">  Time!BI$28</f>
        <v>52</v>
      </c>
      <c r="BJ23" s="9">
        <f xml:space="preserve">  Time!BJ$28</f>
        <v>53</v>
      </c>
      <c r="BK23" s="9">
        <f xml:space="preserve">  Time!BK$28</f>
        <v>54</v>
      </c>
      <c r="BL23" s="9">
        <f xml:space="preserve">  Time!BL$28</f>
        <v>55</v>
      </c>
      <c r="BM23" s="9">
        <f xml:space="preserve">  Time!BM$28</f>
        <v>56</v>
      </c>
      <c r="BN23" s="9">
        <f xml:space="preserve">  Time!BN$28</f>
        <v>57</v>
      </c>
      <c r="BO23" s="9">
        <f xml:space="preserve">  Time!BO$28</f>
        <v>58</v>
      </c>
      <c r="BP23" s="9">
        <f xml:space="preserve">  Time!BP$28</f>
        <v>59</v>
      </c>
      <c r="BQ23" s="9">
        <f xml:space="preserve">  Time!BQ$28</f>
        <v>60</v>
      </c>
    </row>
    <row r="24" spans="1:69">
      <c r="E24" s="47" t="s">
        <v>87</v>
      </c>
      <c r="G24" s="47" t="s">
        <v>258</v>
      </c>
      <c r="J24" s="2">
        <f t="shared" ref="J24:BQ24" si="1" xml:space="preserve">  I27</f>
        <v>0</v>
      </c>
      <c r="K24" s="2">
        <f t="shared" ca="1" si="1"/>
        <v>-18000</v>
      </c>
      <c r="L24" s="2">
        <f t="shared" ca="1" si="1"/>
        <v>96000</v>
      </c>
      <c r="M24" s="2">
        <f t="shared" ca="1" si="1"/>
        <v>198000</v>
      </c>
      <c r="N24" s="2">
        <f t="shared" ca="1" si="1"/>
        <v>288000</v>
      </c>
      <c r="O24" s="2">
        <f t="shared" ca="1" si="1"/>
        <v>366000</v>
      </c>
      <c r="P24" s="2">
        <f t="shared" ca="1" si="1"/>
        <v>564000</v>
      </c>
      <c r="Q24" s="2">
        <f t="shared" ca="1" si="1"/>
        <v>1002000</v>
      </c>
      <c r="R24" s="2">
        <f t="shared" ca="1" si="1"/>
        <v>1260000</v>
      </c>
      <c r="S24" s="2">
        <f t="shared" ca="1" si="1"/>
        <v>1482000</v>
      </c>
      <c r="T24" s="2">
        <f t="shared" ca="1" si="1"/>
        <v>1272000</v>
      </c>
      <c r="U24" s="2">
        <f t="shared" ca="1" si="1"/>
        <v>2382000</v>
      </c>
      <c r="V24" s="2">
        <f t="shared" ca="1" si="1"/>
        <v>2052000</v>
      </c>
      <c r="W24" s="2">
        <f t="shared" ca="1" si="1"/>
        <v>3042000</v>
      </c>
      <c r="X24" s="2">
        <f t="shared" ca="1" si="1"/>
        <v>3699245.6422771346</v>
      </c>
      <c r="Y24" s="2">
        <f t="shared" ca="1" si="1"/>
        <v>3662432.2143384423</v>
      </c>
      <c r="Z24" s="2">
        <f t="shared" ca="1" si="1"/>
        <v>4405379.504401559</v>
      </c>
      <c r="AA24" s="2">
        <f t="shared" ca="1" si="1"/>
        <v>4024164.2788781589</v>
      </c>
      <c r="AB24" s="2">
        <f t="shared" ca="1" si="1"/>
        <v>3622164.2788781589</v>
      </c>
      <c r="AC24" s="2">
        <f t="shared" ca="1" si="1"/>
        <v>3508164.2788781589</v>
      </c>
      <c r="AD24" s="2">
        <f t="shared" ca="1" si="1"/>
        <v>3250164.2788781589</v>
      </c>
      <c r="AE24" s="2">
        <f t="shared" ca="1" si="1"/>
        <v>2992164.2788781589</v>
      </c>
      <c r="AF24" s="2">
        <f t="shared" ca="1" si="1"/>
        <v>2302164.2788781589</v>
      </c>
      <c r="AG24" s="2">
        <f t="shared" ca="1" si="1"/>
        <v>3712164.2788781589</v>
      </c>
      <c r="AH24" s="2">
        <f t="shared" ca="1" si="1"/>
        <v>3622164.2788781589</v>
      </c>
      <c r="AI24" s="2">
        <f t="shared" ca="1" si="1"/>
        <v>4924164.2788781589</v>
      </c>
      <c r="AJ24" s="2">
        <f t="shared" ca="1" si="1"/>
        <v>6448977.7068168512</v>
      </c>
      <c r="AK24" s="2">
        <f t="shared" ca="1" si="1"/>
        <v>7204164.2788781589</v>
      </c>
      <c r="AL24" s="2">
        <f t="shared" ca="1" si="1"/>
        <v>8077379.504401559</v>
      </c>
      <c r="AM24" s="2">
        <f t="shared" ca="1" si="1"/>
        <v>8476164.2788781598</v>
      </c>
      <c r="AN24" s="2">
        <f t="shared" ca="1" si="1"/>
        <v>8626164.2788781598</v>
      </c>
      <c r="AO24" s="2">
        <f t="shared" ca="1" si="1"/>
        <v>8692164.2788781598</v>
      </c>
      <c r="AP24" s="2">
        <f t="shared" ca="1" si="1"/>
        <v>8698164.2788781598</v>
      </c>
      <c r="AQ24" s="2">
        <f t="shared" ca="1" si="1"/>
        <v>9304164.2788781598</v>
      </c>
      <c r="AR24" s="2">
        <f t="shared" ca="1" si="1"/>
        <v>9130164.2788781598</v>
      </c>
      <c r="AS24" s="2">
        <f t="shared" ca="1" si="1"/>
        <v>10276164.27887816</v>
      </c>
      <c r="AT24" s="2">
        <f t="shared" ca="1" si="1"/>
        <v>11302164.27887816</v>
      </c>
      <c r="AU24" s="2">
        <f t="shared" ca="1" si="1"/>
        <v>12211732.064539718</v>
      </c>
      <c r="AV24" s="2">
        <f t="shared" ca="1" si="1"/>
        <v>14388647.573099837</v>
      </c>
      <c r="AW24" s="2">
        <f t="shared" ca="1" si="1"/>
        <v>16396915.508560121</v>
      </c>
      <c r="AX24" s="2">
        <f t="shared" ca="1" si="1"/>
        <v>17520778.707014099</v>
      </c>
      <c r="AY24" s="2">
        <f t="shared" ca="1" si="1"/>
        <v>19864732.296718277</v>
      </c>
      <c r="AZ24" s="2">
        <f t="shared" ca="1" si="1"/>
        <v>21333538.70016484</v>
      </c>
      <c r="BA24" s="2">
        <f t="shared" ca="1" si="1"/>
        <v>23312243.528224003</v>
      </c>
      <c r="BB24" s="2">
        <f t="shared" ca="1" si="1"/>
        <v>25746192.419401258</v>
      </c>
      <c r="BC24" s="2">
        <f t="shared" ca="1" si="1"/>
        <v>27981048.880408961</v>
      </c>
      <c r="BD24" s="2">
        <f t="shared" ca="1" si="1"/>
        <v>29962813.187593501</v>
      </c>
      <c r="BE24" s="2">
        <f t="shared" ca="1" si="1"/>
        <v>32417842.412299849</v>
      </c>
      <c r="BF24" s="2">
        <f t="shared" ca="1" si="1"/>
        <v>35292871.637006193</v>
      </c>
      <c r="BG24" s="2">
        <f t="shared" ca="1" si="1"/>
        <v>37885836.433035657</v>
      </c>
      <c r="BH24" s="2">
        <f t="shared" ca="1" si="1"/>
        <v>40924296.674862243</v>
      </c>
      <c r="BI24" s="2">
        <f t="shared" ca="1" si="1"/>
        <v>44356261.770489156</v>
      </c>
      <c r="BJ24" s="2">
        <f t="shared" ca="1" si="1"/>
        <v>47470217.392103456</v>
      </c>
      <c r="BK24" s="2">
        <f t="shared" ca="1" si="1"/>
        <v>51676753.796218157</v>
      </c>
      <c r="BL24" s="2">
        <f t="shared" ca="1" si="1"/>
        <v>54825395.827817626</v>
      </c>
      <c r="BM24" s="2">
        <f t="shared" ca="1" si="1"/>
        <v>59026234.708642304</v>
      </c>
      <c r="BN24" s="2">
        <f t="shared" ca="1" si="1"/>
        <v>63591561.71570316</v>
      </c>
      <c r="BO24" s="2">
        <f t="shared" ca="1" si="1"/>
        <v>67752703.86242491</v>
      </c>
      <c r="BP24" s="2">
        <f t="shared" ca="1" si="1"/>
        <v>72901661.701500341</v>
      </c>
      <c r="BQ24" s="2">
        <f t="shared" ca="1" si="1"/>
        <v>77611149.375619382</v>
      </c>
    </row>
    <row r="25" spans="1:69">
      <c r="D25" s="91" t="s">
        <v>219</v>
      </c>
      <c r="E25" s="2" t="str">
        <f t="shared" ref="E25:BQ25" si="2" xml:space="preserve">  E$12</f>
        <v>New Deferred Income from customer orders</v>
      </c>
      <c r="F25" s="2">
        <f t="shared" si="2"/>
        <v>0</v>
      </c>
      <c r="G25" s="2" t="str">
        <f t="shared" si="2"/>
        <v>GBP</v>
      </c>
      <c r="H25" s="2">
        <f t="shared" ca="1" si="2"/>
        <v>223488000</v>
      </c>
      <c r="I25" s="2">
        <f t="shared" si="2"/>
        <v>0</v>
      </c>
      <c r="J25" s="2">
        <f t="shared" ca="1" si="2"/>
        <v>0</v>
      </c>
      <c r="K25" s="2">
        <f t="shared" ca="1" si="2"/>
        <v>144000</v>
      </c>
      <c r="L25" s="2">
        <f t="shared" ca="1" si="2"/>
        <v>144000</v>
      </c>
      <c r="M25" s="2">
        <f t="shared" ca="1" si="2"/>
        <v>144000</v>
      </c>
      <c r="N25" s="2">
        <f t="shared" ca="1" si="2"/>
        <v>144000</v>
      </c>
      <c r="O25" s="2">
        <f t="shared" ca="1" si="2"/>
        <v>288000</v>
      </c>
      <c r="P25" s="2">
        <f t="shared" ca="1" si="2"/>
        <v>576000</v>
      </c>
      <c r="Q25" s="2">
        <f t="shared" ca="1" si="2"/>
        <v>432000</v>
      </c>
      <c r="R25" s="2">
        <f t="shared" ca="1" si="2"/>
        <v>432000</v>
      </c>
      <c r="S25" s="2">
        <f t="shared" ca="1" si="2"/>
        <v>0</v>
      </c>
      <c r="T25" s="2">
        <f t="shared" ca="1" si="2"/>
        <v>1440000</v>
      </c>
      <c r="U25" s="2">
        <f t="shared" ca="1" si="2"/>
        <v>0</v>
      </c>
      <c r="V25" s="2">
        <f t="shared" ca="1" si="2"/>
        <v>1440000</v>
      </c>
      <c r="W25" s="2">
        <f t="shared" ca="1" si="2"/>
        <v>1194813.4279386925</v>
      </c>
      <c r="X25" s="2">
        <f t="shared" ca="1" si="2"/>
        <v>533186.5720613075</v>
      </c>
      <c r="Y25" s="2">
        <f t="shared" ca="1" si="2"/>
        <v>1419215.2255233999</v>
      </c>
      <c r="Z25" s="2">
        <f t="shared" ca="1" si="2"/>
        <v>308784.77447660017</v>
      </c>
      <c r="AA25" s="2">
        <f t="shared" ca="1" si="2"/>
        <v>288000</v>
      </c>
      <c r="AB25" s="2">
        <f t="shared" ca="1" si="2"/>
        <v>576000</v>
      </c>
      <c r="AC25" s="2">
        <f t="shared" ca="1" si="2"/>
        <v>432000</v>
      </c>
      <c r="AD25" s="2">
        <f t="shared" ca="1" si="2"/>
        <v>432000</v>
      </c>
      <c r="AE25" s="2">
        <f t="shared" ca="1" si="2"/>
        <v>0</v>
      </c>
      <c r="AF25" s="2">
        <f t="shared" ca="1" si="2"/>
        <v>2160000</v>
      </c>
      <c r="AG25" s="2">
        <f t="shared" ca="1" si="2"/>
        <v>720000</v>
      </c>
      <c r="AH25" s="2">
        <f t="shared" ca="1" si="2"/>
        <v>2160000</v>
      </c>
      <c r="AI25" s="2">
        <f t="shared" ca="1" si="2"/>
        <v>2490813.4279386923</v>
      </c>
      <c r="AJ25" s="2">
        <f t="shared" ca="1" si="2"/>
        <v>1829186.5720613075</v>
      </c>
      <c r="AK25" s="2">
        <f t="shared" ca="1" si="2"/>
        <v>1995215.2255233999</v>
      </c>
      <c r="AL25" s="2">
        <f t="shared" ca="1" si="2"/>
        <v>1604784.7744766001</v>
      </c>
      <c r="AM25" s="2">
        <f t="shared" ca="1" si="2"/>
        <v>1440000</v>
      </c>
      <c r="AN25" s="2">
        <f t="shared" ca="1" si="2"/>
        <v>1440000</v>
      </c>
      <c r="AO25" s="2">
        <f t="shared" ca="1" si="2"/>
        <v>1440000</v>
      </c>
      <c r="AP25" s="2">
        <f t="shared" ca="1" si="2"/>
        <v>2160000</v>
      </c>
      <c r="AQ25" s="2">
        <f t="shared" ca="1" si="2"/>
        <v>1440000</v>
      </c>
      <c r="AR25" s="2">
        <f t="shared" ca="1" si="2"/>
        <v>2880000</v>
      </c>
      <c r="AS25" s="2">
        <f t="shared" ca="1" si="2"/>
        <v>2880000</v>
      </c>
      <c r="AT25" s="2">
        <f t="shared" ca="1" si="2"/>
        <v>2880000</v>
      </c>
      <c r="AU25" s="2">
        <f t="shared" ca="1" si="2"/>
        <v>4320000</v>
      </c>
      <c r="AV25" s="2">
        <f t="shared" ca="1" si="2"/>
        <v>4320000</v>
      </c>
      <c r="AW25" s="2">
        <f t="shared" ca="1" si="2"/>
        <v>3600000</v>
      </c>
      <c r="AX25" s="2">
        <f t="shared" ca="1" si="2"/>
        <v>5040000</v>
      </c>
      <c r="AY25" s="2">
        <f t="shared" ca="1" si="2"/>
        <v>4320000</v>
      </c>
      <c r="AZ25" s="2">
        <f t="shared" ca="1" si="2"/>
        <v>5040000</v>
      </c>
      <c r="BA25" s="2">
        <f t="shared" ca="1" si="2"/>
        <v>5760000</v>
      </c>
      <c r="BB25" s="2">
        <f t="shared" ca="1" si="2"/>
        <v>5760000</v>
      </c>
      <c r="BC25" s="2">
        <f t="shared" ca="1" si="2"/>
        <v>5760000</v>
      </c>
      <c r="BD25" s="2">
        <f t="shared" ca="1" si="2"/>
        <v>6480000.0000000009</v>
      </c>
      <c r="BE25" s="2">
        <f t="shared" ca="1" si="2"/>
        <v>7200000</v>
      </c>
      <c r="BF25" s="2">
        <f t="shared" ca="1" si="2"/>
        <v>7200000</v>
      </c>
      <c r="BG25" s="2">
        <f t="shared" ca="1" si="2"/>
        <v>7920000</v>
      </c>
      <c r="BH25" s="2">
        <f t="shared" ca="1" si="2"/>
        <v>8640000</v>
      </c>
      <c r="BI25" s="2">
        <f t="shared" ca="1" si="2"/>
        <v>8640000</v>
      </c>
      <c r="BJ25" s="2">
        <f t="shared" ca="1" si="2"/>
        <v>10080000</v>
      </c>
      <c r="BK25" s="2">
        <f t="shared" ca="1" si="2"/>
        <v>9360000</v>
      </c>
      <c r="BL25" s="2">
        <f t="shared" ca="1" si="2"/>
        <v>10799999.999999998</v>
      </c>
      <c r="BM25" s="2">
        <f t="shared" ca="1" si="2"/>
        <v>11520000.000000002</v>
      </c>
      <c r="BN25" s="2">
        <f t="shared" ca="1" si="2"/>
        <v>11519999.999999996</v>
      </c>
      <c r="BO25" s="2">
        <f t="shared" ca="1" si="2"/>
        <v>12960000</v>
      </c>
      <c r="BP25" s="2">
        <f t="shared" ca="1" si="2"/>
        <v>12960000</v>
      </c>
      <c r="BQ25" s="2">
        <f t="shared" ca="1" si="2"/>
        <v>14400000</v>
      </c>
    </row>
    <row r="26" spans="1:69">
      <c r="D26" s="91" t="s">
        <v>300</v>
      </c>
      <c r="E26" s="2" t="str">
        <f t="shared" ref="E26:BQ26" si="3" xml:space="preserve">  E$18</f>
        <v>Income</v>
      </c>
      <c r="F26" s="2">
        <f t="shared" si="3"/>
        <v>0</v>
      </c>
      <c r="G26" s="2" t="str">
        <f t="shared" si="3"/>
        <v>GBP</v>
      </c>
      <c r="H26" s="2">
        <f t="shared" ca="1" si="3"/>
        <v>140213362.95026162</v>
      </c>
      <c r="I26" s="2">
        <f t="shared" si="3"/>
        <v>0</v>
      </c>
      <c r="J26" s="2">
        <f t="shared" ca="1" si="3"/>
        <v>18000</v>
      </c>
      <c r="K26" s="2">
        <f t="shared" ca="1" si="3"/>
        <v>30000</v>
      </c>
      <c r="L26" s="2">
        <f t="shared" ca="1" si="3"/>
        <v>42000</v>
      </c>
      <c r="M26" s="2">
        <f t="shared" ca="1" si="3"/>
        <v>54000</v>
      </c>
      <c r="N26" s="2">
        <f t="shared" ca="1" si="3"/>
        <v>66000</v>
      </c>
      <c r="O26" s="2">
        <f t="shared" ca="1" si="3"/>
        <v>90000</v>
      </c>
      <c r="P26" s="2">
        <f t="shared" ca="1" si="3"/>
        <v>138000</v>
      </c>
      <c r="Q26" s="2">
        <f t="shared" ca="1" si="3"/>
        <v>174000</v>
      </c>
      <c r="R26" s="2">
        <f t="shared" ca="1" si="3"/>
        <v>210000</v>
      </c>
      <c r="S26" s="2">
        <f t="shared" ca="1" si="3"/>
        <v>210000</v>
      </c>
      <c r="T26" s="2">
        <f t="shared" ca="1" si="3"/>
        <v>330000</v>
      </c>
      <c r="U26" s="2">
        <f t="shared" ca="1" si="3"/>
        <v>330000</v>
      </c>
      <c r="V26" s="2">
        <f t="shared" ca="1" si="3"/>
        <v>450000</v>
      </c>
      <c r="W26" s="2">
        <f t="shared" ca="1" si="3"/>
        <v>537567.78566155769</v>
      </c>
      <c r="X26" s="2">
        <f t="shared" ca="1" si="3"/>
        <v>570000</v>
      </c>
      <c r="Y26" s="2">
        <f t="shared" ca="1" si="3"/>
        <v>676267.93546028342</v>
      </c>
      <c r="Z26" s="2">
        <f t="shared" ca="1" si="3"/>
        <v>690000</v>
      </c>
      <c r="AA26" s="2">
        <f t="shared" ca="1" si="3"/>
        <v>690000</v>
      </c>
      <c r="AB26" s="2">
        <f t="shared" ca="1" si="3"/>
        <v>690000</v>
      </c>
      <c r="AC26" s="2">
        <f t="shared" ca="1" si="3"/>
        <v>690000</v>
      </c>
      <c r="AD26" s="2">
        <f t="shared" ca="1" si="3"/>
        <v>690000</v>
      </c>
      <c r="AE26" s="2">
        <f t="shared" ca="1" si="3"/>
        <v>690000</v>
      </c>
      <c r="AF26" s="2">
        <f t="shared" ca="1" si="3"/>
        <v>750000</v>
      </c>
      <c r="AG26" s="2">
        <f t="shared" ca="1" si="3"/>
        <v>810000</v>
      </c>
      <c r="AH26" s="2">
        <f t="shared" ca="1" si="3"/>
        <v>858000</v>
      </c>
      <c r="AI26" s="2">
        <f t="shared" ca="1" si="3"/>
        <v>966000</v>
      </c>
      <c r="AJ26" s="2">
        <f t="shared" ca="1" si="3"/>
        <v>1074000</v>
      </c>
      <c r="AK26" s="2">
        <f t="shared" ca="1" si="3"/>
        <v>1122000</v>
      </c>
      <c r="AL26" s="2">
        <f t="shared" ca="1" si="3"/>
        <v>1206000</v>
      </c>
      <c r="AM26" s="2">
        <f t="shared" ca="1" si="3"/>
        <v>1290000</v>
      </c>
      <c r="AN26" s="2">
        <f t="shared" ca="1" si="3"/>
        <v>1374000</v>
      </c>
      <c r="AO26" s="2">
        <f t="shared" ca="1" si="3"/>
        <v>1434000</v>
      </c>
      <c r="AP26" s="2">
        <f t="shared" ca="1" si="3"/>
        <v>1554000</v>
      </c>
      <c r="AQ26" s="2">
        <f t="shared" ca="1" si="3"/>
        <v>1614000</v>
      </c>
      <c r="AR26" s="2">
        <f t="shared" ca="1" si="3"/>
        <v>1734000</v>
      </c>
      <c r="AS26" s="2">
        <f t="shared" ca="1" si="3"/>
        <v>1854000</v>
      </c>
      <c r="AT26" s="2">
        <f t="shared" ca="1" si="3"/>
        <v>1970432.2143384423</v>
      </c>
      <c r="AU26" s="2">
        <f t="shared" ca="1" si="3"/>
        <v>2143084.4914398799</v>
      </c>
      <c r="AV26" s="2">
        <f t="shared" ca="1" si="3"/>
        <v>2311732.0645397166</v>
      </c>
      <c r="AW26" s="2">
        <f t="shared" ca="1" si="3"/>
        <v>2476136.8015460242</v>
      </c>
      <c r="AX26" s="2">
        <f t="shared" ca="1" si="3"/>
        <v>2696046.4102958222</v>
      </c>
      <c r="AY26" s="2">
        <f t="shared" ca="1" si="3"/>
        <v>2851193.5965534365</v>
      </c>
      <c r="AZ26" s="2">
        <f t="shared" ca="1" si="3"/>
        <v>3061295.1719408361</v>
      </c>
      <c r="BA26" s="2">
        <f t="shared" ca="1" si="3"/>
        <v>3326051.1088227443</v>
      </c>
      <c r="BB26" s="2">
        <f t="shared" ca="1" si="3"/>
        <v>3525143.5389922983</v>
      </c>
      <c r="BC26" s="2">
        <f t="shared" ca="1" si="3"/>
        <v>3778235.6928154575</v>
      </c>
      <c r="BD26" s="2">
        <f t="shared" ca="1" si="3"/>
        <v>4024970.7752936548</v>
      </c>
      <c r="BE26" s="2">
        <f t="shared" ca="1" si="3"/>
        <v>4324970.7752936548</v>
      </c>
      <c r="BF26" s="2">
        <f t="shared" ca="1" si="3"/>
        <v>4607035.2039705394</v>
      </c>
      <c r="BG26" s="2">
        <f t="shared" ca="1" si="3"/>
        <v>4881539.7581734145</v>
      </c>
      <c r="BH26" s="2">
        <f t="shared" ca="1" si="3"/>
        <v>5208034.9043730879</v>
      </c>
      <c r="BI26" s="2">
        <f t="shared" ca="1" si="3"/>
        <v>5526044.3783857031</v>
      </c>
      <c r="BJ26" s="2">
        <f t="shared" ca="1" si="3"/>
        <v>5873463.5958852991</v>
      </c>
      <c r="BK26" s="2">
        <f t="shared" ca="1" si="3"/>
        <v>6211357.9684005277</v>
      </c>
      <c r="BL26" s="2">
        <f t="shared" ca="1" si="3"/>
        <v>6599161.1191753261</v>
      </c>
      <c r="BM26" s="2">
        <f t="shared" ca="1" si="3"/>
        <v>6954672.9929391425</v>
      </c>
      <c r="BN26" s="2">
        <f t="shared" ca="1" si="3"/>
        <v>7358857.8532782504</v>
      </c>
      <c r="BO26" s="2">
        <f t="shared" ca="1" si="3"/>
        <v>7811042.1609245688</v>
      </c>
      <c r="BP26" s="2">
        <f t="shared" ca="1" si="3"/>
        <v>8250512.3258809634</v>
      </c>
      <c r="BQ26" s="2">
        <f t="shared" ca="1" si="3"/>
        <v>8736512.3258809634</v>
      </c>
    </row>
    <row r="27" spans="1:69" s="81" customFormat="1">
      <c r="A27" s="63"/>
      <c r="B27" s="63"/>
      <c r="C27" s="88"/>
      <c r="D27" s="90"/>
      <c r="E27" s="33" t="s">
        <v>345</v>
      </c>
      <c r="F27" s="33"/>
      <c r="G27" s="33" t="s">
        <v>258</v>
      </c>
      <c r="H27" s="33"/>
      <c r="I27" s="11">
        <f t="shared" ref="I27:BQ27" si="4" xml:space="preserve">  IF( I23 = 0, $F22, I24 + I25 - I26 )</f>
        <v>0</v>
      </c>
      <c r="J27" s="11">
        <f t="shared" ca="1" si="4"/>
        <v>-18000</v>
      </c>
      <c r="K27" s="11">
        <f t="shared" ca="1" si="4"/>
        <v>96000</v>
      </c>
      <c r="L27" s="11">
        <f t="shared" ca="1" si="4"/>
        <v>198000</v>
      </c>
      <c r="M27" s="11">
        <f t="shared" ca="1" si="4"/>
        <v>288000</v>
      </c>
      <c r="N27" s="11">
        <f t="shared" ca="1" si="4"/>
        <v>366000</v>
      </c>
      <c r="O27" s="11">
        <f t="shared" ca="1" si="4"/>
        <v>564000</v>
      </c>
      <c r="P27" s="11">
        <f t="shared" ca="1" si="4"/>
        <v>1002000</v>
      </c>
      <c r="Q27" s="11">
        <f t="shared" ca="1" si="4"/>
        <v>1260000</v>
      </c>
      <c r="R27" s="11">
        <f t="shared" ca="1" si="4"/>
        <v>1482000</v>
      </c>
      <c r="S27" s="11">
        <f t="shared" ca="1" si="4"/>
        <v>1272000</v>
      </c>
      <c r="T27" s="11">
        <f t="shared" ca="1" si="4"/>
        <v>2382000</v>
      </c>
      <c r="U27" s="11">
        <f t="shared" ca="1" si="4"/>
        <v>2052000</v>
      </c>
      <c r="V27" s="11">
        <f t="shared" ca="1" si="4"/>
        <v>3042000</v>
      </c>
      <c r="W27" s="11">
        <f t="shared" ca="1" si="4"/>
        <v>3699245.6422771346</v>
      </c>
      <c r="X27" s="11">
        <f t="shared" ca="1" si="4"/>
        <v>3662432.2143384423</v>
      </c>
      <c r="Y27" s="11">
        <f t="shared" ca="1" si="4"/>
        <v>4405379.504401559</v>
      </c>
      <c r="Z27" s="11">
        <f t="shared" ca="1" si="4"/>
        <v>4024164.2788781589</v>
      </c>
      <c r="AA27" s="11">
        <f t="shared" ca="1" si="4"/>
        <v>3622164.2788781589</v>
      </c>
      <c r="AB27" s="11">
        <f t="shared" ca="1" si="4"/>
        <v>3508164.2788781589</v>
      </c>
      <c r="AC27" s="11">
        <f t="shared" ca="1" si="4"/>
        <v>3250164.2788781589</v>
      </c>
      <c r="AD27" s="11">
        <f t="shared" ca="1" si="4"/>
        <v>2992164.2788781589</v>
      </c>
      <c r="AE27" s="11">
        <f t="shared" ca="1" si="4"/>
        <v>2302164.2788781589</v>
      </c>
      <c r="AF27" s="11">
        <f t="shared" ca="1" si="4"/>
        <v>3712164.2788781589</v>
      </c>
      <c r="AG27" s="11">
        <f t="shared" ca="1" si="4"/>
        <v>3622164.2788781589</v>
      </c>
      <c r="AH27" s="11">
        <f t="shared" ca="1" si="4"/>
        <v>4924164.2788781589</v>
      </c>
      <c r="AI27" s="11">
        <f t="shared" ca="1" si="4"/>
        <v>6448977.7068168512</v>
      </c>
      <c r="AJ27" s="11">
        <f t="shared" ca="1" si="4"/>
        <v>7204164.2788781589</v>
      </c>
      <c r="AK27" s="11">
        <f t="shared" ca="1" si="4"/>
        <v>8077379.504401559</v>
      </c>
      <c r="AL27" s="11">
        <f t="shared" ca="1" si="4"/>
        <v>8476164.2788781598</v>
      </c>
      <c r="AM27" s="11">
        <f t="shared" ca="1" si="4"/>
        <v>8626164.2788781598</v>
      </c>
      <c r="AN27" s="11">
        <f t="shared" ca="1" si="4"/>
        <v>8692164.2788781598</v>
      </c>
      <c r="AO27" s="11">
        <f t="shared" ca="1" si="4"/>
        <v>8698164.2788781598</v>
      </c>
      <c r="AP27" s="11">
        <f t="shared" ca="1" si="4"/>
        <v>9304164.2788781598</v>
      </c>
      <c r="AQ27" s="11">
        <f t="shared" ca="1" si="4"/>
        <v>9130164.2788781598</v>
      </c>
      <c r="AR27" s="11">
        <f t="shared" ca="1" si="4"/>
        <v>10276164.27887816</v>
      </c>
      <c r="AS27" s="11">
        <f t="shared" ca="1" si="4"/>
        <v>11302164.27887816</v>
      </c>
      <c r="AT27" s="11">
        <f t="shared" ca="1" si="4"/>
        <v>12211732.064539718</v>
      </c>
      <c r="AU27" s="11">
        <f t="shared" ca="1" si="4"/>
        <v>14388647.573099837</v>
      </c>
      <c r="AV27" s="11">
        <f t="shared" ca="1" si="4"/>
        <v>16396915.508560121</v>
      </c>
      <c r="AW27" s="11">
        <f t="shared" ca="1" si="4"/>
        <v>17520778.707014099</v>
      </c>
      <c r="AX27" s="11">
        <f t="shared" ca="1" si="4"/>
        <v>19864732.296718277</v>
      </c>
      <c r="AY27" s="11">
        <f t="shared" ca="1" si="4"/>
        <v>21333538.70016484</v>
      </c>
      <c r="AZ27" s="11">
        <f t="shared" ca="1" si="4"/>
        <v>23312243.528224003</v>
      </c>
      <c r="BA27" s="11">
        <f t="shared" ca="1" si="4"/>
        <v>25746192.419401258</v>
      </c>
      <c r="BB27" s="11">
        <f t="shared" ca="1" si="4"/>
        <v>27981048.880408961</v>
      </c>
      <c r="BC27" s="11">
        <f t="shared" ca="1" si="4"/>
        <v>29962813.187593501</v>
      </c>
      <c r="BD27" s="11">
        <f t="shared" ca="1" si="4"/>
        <v>32417842.412299849</v>
      </c>
      <c r="BE27" s="11">
        <f t="shared" ca="1" si="4"/>
        <v>35292871.637006193</v>
      </c>
      <c r="BF27" s="11">
        <f t="shared" ca="1" si="4"/>
        <v>37885836.433035657</v>
      </c>
      <c r="BG27" s="11">
        <f t="shared" ca="1" si="4"/>
        <v>40924296.674862243</v>
      </c>
      <c r="BH27" s="11">
        <f t="shared" ca="1" si="4"/>
        <v>44356261.770489156</v>
      </c>
      <c r="BI27" s="11">
        <f t="shared" ca="1" si="4"/>
        <v>47470217.392103456</v>
      </c>
      <c r="BJ27" s="11">
        <f t="shared" ca="1" si="4"/>
        <v>51676753.796218157</v>
      </c>
      <c r="BK27" s="11">
        <f t="shared" ca="1" si="4"/>
        <v>54825395.827817626</v>
      </c>
      <c r="BL27" s="11">
        <f t="shared" ca="1" si="4"/>
        <v>59026234.708642304</v>
      </c>
      <c r="BM27" s="11">
        <f t="shared" ca="1" si="4"/>
        <v>63591561.71570316</v>
      </c>
      <c r="BN27" s="11">
        <f t="shared" ca="1" si="4"/>
        <v>67752703.86242491</v>
      </c>
      <c r="BO27" s="11">
        <f t="shared" ca="1" si="4"/>
        <v>72901661.701500341</v>
      </c>
      <c r="BP27" s="11">
        <f t="shared" ca="1" si="4"/>
        <v>77611149.375619382</v>
      </c>
      <c r="BQ27" s="11">
        <f t="shared" ca="1" si="4"/>
        <v>83274637.049738422</v>
      </c>
    </row>
    <row r="30" spans="1:69">
      <c r="B30" s="25" t="s">
        <v>271</v>
      </c>
    </row>
  </sheetData>
  <conditionalFormatting sqref="F2:F3">
    <cfRule type="cellIs" dxfId="231" priority="1" stopIfTrue="1" operator="notEqual">
      <formula>0</formula>
    </cfRule>
    <cfRule type="cellIs" dxfId="230" priority="2" stopIfTrue="1" operator="equal">
      <formula>""</formula>
    </cfRule>
  </conditionalFormatting>
  <conditionalFormatting sqref="J3:BQ3">
    <cfRule type="cellIs" dxfId="229" priority="8" operator="equal">
      <formula>"PPA ext."</formula>
    </cfRule>
    <cfRule type="cellIs" dxfId="228" priority="9" operator="equal">
      <formula>"Delay"</formula>
    </cfRule>
    <cfRule type="cellIs" dxfId="227" priority="10" operator="equal">
      <formula>"Fin Close"</formula>
    </cfRule>
    <cfRule type="cellIs" dxfId="226" priority="11" stopIfTrue="1" operator="equal">
      <formula>"Construction"</formula>
    </cfRule>
    <cfRule type="cellIs" dxfId="225"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outlinePr summaryBelow="0" summaryRight="0"/>
  </sheetPr>
  <dimension ref="A1:BQ88"/>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39.33203125" style="47" bestFit="1" customWidth="1"/>
    <col min="6" max="6" width="20.5546875" style="47" bestFit="1" customWidth="1"/>
    <col min="7" max="8" width="13.2187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218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777343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777343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Inventory</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197</v>
      </c>
    </row>
    <row r="9" spans="1:69" outlineLevel="1">
      <c r="A9" s="18"/>
      <c r="B9" s="18"/>
      <c r="C9" s="28"/>
      <c r="D9" s="27"/>
      <c r="E9" s="42" t="str">
        <f xml:space="preserve">  InpC!E$85</f>
        <v>VAT rate</v>
      </c>
      <c r="F9" s="42">
        <f xml:space="preserve">  InpC!F$85</f>
        <v>0.2</v>
      </c>
      <c r="G9" s="42" t="str">
        <f xml:space="preserve">  InpC!G$85</f>
        <v>%</v>
      </c>
      <c r="M9" s="57"/>
    </row>
    <row r="10" spans="1:69" outlineLevel="1">
      <c r="A10" s="18"/>
      <c r="B10" s="18"/>
      <c r="C10" s="28"/>
      <c r="D10" s="27"/>
      <c r="E10" s="4" t="str">
        <f xml:space="preserve">  Financials!E$18</f>
        <v>Supplier Invoices</v>
      </c>
      <c r="F10" s="4">
        <f xml:space="preserve">  Financials!F$18</f>
        <v>0</v>
      </c>
      <c r="G10" s="4" t="str">
        <f xml:space="preserve">  Financials!G$18</f>
        <v>GBP</v>
      </c>
      <c r="H10" s="4">
        <f ca="1" xml:space="preserve">  Financials!H$18</f>
        <v>57400000</v>
      </c>
      <c r="I10" s="4">
        <f xml:space="preserve">  Financials!I$18</f>
        <v>0</v>
      </c>
      <c r="J10" s="4">
        <f xml:space="preserve">  Financials!J$18</f>
        <v>0</v>
      </c>
      <c r="K10" s="4">
        <f xml:space="preserve">  Financials!K$18</f>
        <v>0</v>
      </c>
      <c r="L10" s="4">
        <f xml:space="preserve">  Financials!L$18</f>
        <v>350000</v>
      </c>
      <c r="M10" s="4">
        <f xml:space="preserve">  Financials!M$18</f>
        <v>350000</v>
      </c>
      <c r="N10" s="4">
        <f xml:space="preserve">  Financials!N$18</f>
        <v>350000</v>
      </c>
      <c r="O10" s="4">
        <f xml:space="preserve">  Financials!O$18</f>
        <v>0</v>
      </c>
      <c r="P10" s="4">
        <f xml:space="preserve">  Financials!P$18</f>
        <v>350000</v>
      </c>
      <c r="Q10" s="4">
        <f xml:space="preserve">  Financials!Q$18</f>
        <v>0</v>
      </c>
      <c r="R10" s="4">
        <f xml:space="preserve">  Financials!R$18</f>
        <v>350000</v>
      </c>
      <c r="S10" s="4">
        <f xml:space="preserve">  Financials!S$18</f>
        <v>0</v>
      </c>
      <c r="T10" s="4">
        <f xml:space="preserve">  Financials!T$18</f>
        <v>0</v>
      </c>
      <c r="U10" s="4">
        <f xml:space="preserve">  Financials!U$18</f>
        <v>0</v>
      </c>
      <c r="V10" s="4">
        <f ca="1" xml:space="preserve">  Financials!V$18</f>
        <v>0</v>
      </c>
      <c r="W10" s="4">
        <f ca="1" xml:space="preserve">  Financials!W$18</f>
        <v>0</v>
      </c>
      <c r="X10" s="4">
        <f ca="1" xml:space="preserve">  Financials!X$18</f>
        <v>0</v>
      </c>
      <c r="Y10" s="4">
        <f ca="1" xml:space="preserve">  Financials!Y$18</f>
        <v>175000</v>
      </c>
      <c r="Z10" s="4">
        <f ca="1" xml:space="preserve">  Financials!Z$18</f>
        <v>175000</v>
      </c>
      <c r="AA10" s="4">
        <f ca="1" xml:space="preserve">  Financials!AA$18</f>
        <v>175000</v>
      </c>
      <c r="AB10" s="4">
        <f ca="1" xml:space="preserve">  Financials!AB$18</f>
        <v>350000</v>
      </c>
      <c r="AC10" s="4">
        <f ca="1" xml:space="preserve">  Financials!AC$18</f>
        <v>350000</v>
      </c>
      <c r="AD10" s="4">
        <f ca="1" xml:space="preserve">  Financials!AD$18</f>
        <v>175000</v>
      </c>
      <c r="AE10" s="4">
        <f ca="1" xml:space="preserve">  Financials!AE$18</f>
        <v>350000</v>
      </c>
      <c r="AF10" s="4">
        <f ca="1" xml:space="preserve">  Financials!AF$18</f>
        <v>350000</v>
      </c>
      <c r="AG10" s="4">
        <f ca="1" xml:space="preserve">  Financials!AG$18</f>
        <v>350000</v>
      </c>
      <c r="AH10" s="4">
        <f ca="1" xml:space="preserve">  Financials!AH$18</f>
        <v>350000</v>
      </c>
      <c r="AI10" s="4">
        <f ca="1" xml:space="preserve">  Financials!AI$18</f>
        <v>525000</v>
      </c>
      <c r="AJ10" s="4">
        <f ca="1" xml:space="preserve">  Financials!AJ$18</f>
        <v>350000</v>
      </c>
      <c r="AK10" s="4">
        <f ca="1" xml:space="preserve">  Financials!AK$18</f>
        <v>525000</v>
      </c>
      <c r="AL10" s="4">
        <f ca="1" xml:space="preserve">  Financials!AL$18</f>
        <v>525000</v>
      </c>
      <c r="AM10" s="4">
        <f ca="1" xml:space="preserve">  Financials!AM$18</f>
        <v>525000</v>
      </c>
      <c r="AN10" s="4">
        <f ca="1" xml:space="preserve">  Financials!AN$18</f>
        <v>700000</v>
      </c>
      <c r="AO10" s="4">
        <f ca="1" xml:space="preserve">  Financials!AO$18</f>
        <v>700000</v>
      </c>
      <c r="AP10" s="4">
        <f ca="1" xml:space="preserve">  Financials!AP$18</f>
        <v>700000</v>
      </c>
      <c r="AQ10" s="4">
        <f ca="1" xml:space="preserve">  Financials!AQ$18</f>
        <v>875000</v>
      </c>
      <c r="AR10" s="4">
        <f ca="1" xml:space="preserve">  Financials!AR$18</f>
        <v>700000</v>
      </c>
      <c r="AS10" s="4">
        <f ca="1" xml:space="preserve">  Financials!AS$18</f>
        <v>875000</v>
      </c>
      <c r="AT10" s="4">
        <f ca="1" xml:space="preserve">  Financials!AT$18</f>
        <v>1050000</v>
      </c>
      <c r="AU10" s="4">
        <f ca="1" xml:space="preserve">  Financials!AU$18</f>
        <v>875000</v>
      </c>
      <c r="AV10" s="4">
        <f ca="1" xml:space="preserve">  Financials!AV$18</f>
        <v>1050000</v>
      </c>
      <c r="AW10" s="4">
        <f ca="1" xml:space="preserve">  Financials!AW$18</f>
        <v>1050000</v>
      </c>
      <c r="AX10" s="4">
        <f ca="1" xml:space="preserve">  Financials!AX$18</f>
        <v>1225000</v>
      </c>
      <c r="AY10" s="4">
        <f ca="1" xml:space="preserve">  Financials!AY$18</f>
        <v>1225000</v>
      </c>
      <c r="AZ10" s="4">
        <f ca="1" xml:space="preserve">  Financials!AZ$18</f>
        <v>1225000</v>
      </c>
      <c r="BA10" s="4">
        <f ca="1" xml:space="preserve">  Financials!BA$18</f>
        <v>1400000</v>
      </c>
      <c r="BB10" s="4">
        <f ca="1" xml:space="preserve">  Financials!BB$18</f>
        <v>1400000</v>
      </c>
      <c r="BC10" s="4">
        <f ca="1" xml:space="preserve">  Financials!BC$18</f>
        <v>1575000</v>
      </c>
      <c r="BD10" s="4">
        <f ca="1" xml:space="preserve">  Financials!BD$18</f>
        <v>1575000</v>
      </c>
      <c r="BE10" s="4">
        <f ca="1" xml:space="preserve">  Financials!BE$18</f>
        <v>1750000</v>
      </c>
      <c r="BF10" s="4">
        <f ca="1" xml:space="preserve">  Financials!BF$18</f>
        <v>1750000</v>
      </c>
      <c r="BG10" s="4">
        <f ca="1" xml:space="preserve">  Financials!BG$18</f>
        <v>1925000</v>
      </c>
      <c r="BH10" s="4">
        <f ca="1" xml:space="preserve">  Financials!BH$18</f>
        <v>2100000</v>
      </c>
      <c r="BI10" s="4">
        <f ca="1" xml:space="preserve">  Financials!BI$18</f>
        <v>2100000</v>
      </c>
      <c r="BJ10" s="4">
        <f ca="1" xml:space="preserve">  Financials!BJ$18</f>
        <v>2275000</v>
      </c>
      <c r="BK10" s="4">
        <f ca="1" xml:space="preserve">  Financials!BK$18</f>
        <v>2450000</v>
      </c>
      <c r="BL10" s="4">
        <f ca="1" xml:space="preserve">  Financials!BL$18</f>
        <v>2625000</v>
      </c>
      <c r="BM10" s="4">
        <f ca="1" xml:space="preserve">  Financials!BM$18</f>
        <v>2625000</v>
      </c>
      <c r="BN10" s="4">
        <f ca="1" xml:space="preserve">  Financials!BN$18</f>
        <v>2975000</v>
      </c>
      <c r="BO10" s="4">
        <f ca="1" xml:space="preserve">  Financials!BO$18</f>
        <v>2975000</v>
      </c>
      <c r="BP10" s="4">
        <f ca="1" xml:space="preserve">  Financials!BP$18</f>
        <v>3325000</v>
      </c>
      <c r="BQ10" s="4">
        <f ca="1" xml:space="preserve">  Financials!BQ$18</f>
        <v>3325000</v>
      </c>
    </row>
    <row r="11" spans="1:69" outlineLevel="1">
      <c r="A11" s="34"/>
      <c r="B11" s="34"/>
      <c r="C11" s="64"/>
      <c r="D11" s="65"/>
      <c r="E11" s="21" t="s">
        <v>197</v>
      </c>
      <c r="F11" s="21"/>
      <c r="G11" s="21" t="s">
        <v>258</v>
      </c>
      <c r="H11" s="3">
        <f ca="1" xml:space="preserve"> SUM( J11:BQ11 )</f>
        <v>11480000</v>
      </c>
      <c r="I11" s="21"/>
      <c r="J11" s="3">
        <f t="shared" ref="J11:BQ11" si="0" xml:space="preserve">  ( J10 * $F9 )</f>
        <v>0</v>
      </c>
      <c r="K11" s="3">
        <f t="shared" si="0"/>
        <v>0</v>
      </c>
      <c r="L11" s="3">
        <f t="shared" si="0"/>
        <v>70000</v>
      </c>
      <c r="M11" s="3">
        <f t="shared" si="0"/>
        <v>70000</v>
      </c>
      <c r="N11" s="3">
        <f t="shared" si="0"/>
        <v>70000</v>
      </c>
      <c r="O11" s="3">
        <f t="shared" si="0"/>
        <v>0</v>
      </c>
      <c r="P11" s="3">
        <f t="shared" si="0"/>
        <v>70000</v>
      </c>
      <c r="Q11" s="3">
        <f t="shared" si="0"/>
        <v>0</v>
      </c>
      <c r="R11" s="3">
        <f t="shared" si="0"/>
        <v>70000</v>
      </c>
      <c r="S11" s="3">
        <f t="shared" si="0"/>
        <v>0</v>
      </c>
      <c r="T11" s="3">
        <f t="shared" si="0"/>
        <v>0</v>
      </c>
      <c r="U11" s="3">
        <f t="shared" si="0"/>
        <v>0</v>
      </c>
      <c r="V11" s="3">
        <f t="shared" ca="1" si="0"/>
        <v>0</v>
      </c>
      <c r="W11" s="3">
        <f t="shared" ca="1" si="0"/>
        <v>0</v>
      </c>
      <c r="X11" s="3">
        <f t="shared" ca="1" si="0"/>
        <v>0</v>
      </c>
      <c r="Y11" s="3">
        <f t="shared" ca="1" si="0"/>
        <v>35000</v>
      </c>
      <c r="Z11" s="3">
        <f t="shared" ca="1" si="0"/>
        <v>35000</v>
      </c>
      <c r="AA11" s="3">
        <f t="shared" ca="1" si="0"/>
        <v>35000</v>
      </c>
      <c r="AB11" s="3">
        <f t="shared" ca="1" si="0"/>
        <v>70000</v>
      </c>
      <c r="AC11" s="3">
        <f t="shared" ca="1" si="0"/>
        <v>70000</v>
      </c>
      <c r="AD11" s="3">
        <f t="shared" ca="1" si="0"/>
        <v>35000</v>
      </c>
      <c r="AE11" s="3">
        <f t="shared" ca="1" si="0"/>
        <v>70000</v>
      </c>
      <c r="AF11" s="3">
        <f t="shared" ca="1" si="0"/>
        <v>70000</v>
      </c>
      <c r="AG11" s="3">
        <f t="shared" ca="1" si="0"/>
        <v>70000</v>
      </c>
      <c r="AH11" s="3">
        <f t="shared" ca="1" si="0"/>
        <v>70000</v>
      </c>
      <c r="AI11" s="3">
        <f t="shared" ca="1" si="0"/>
        <v>105000</v>
      </c>
      <c r="AJ11" s="3">
        <f t="shared" ca="1" si="0"/>
        <v>70000</v>
      </c>
      <c r="AK11" s="3">
        <f t="shared" ca="1" si="0"/>
        <v>105000</v>
      </c>
      <c r="AL11" s="3">
        <f t="shared" ca="1" si="0"/>
        <v>105000</v>
      </c>
      <c r="AM11" s="3">
        <f t="shared" ca="1" si="0"/>
        <v>105000</v>
      </c>
      <c r="AN11" s="3">
        <f t="shared" ca="1" si="0"/>
        <v>140000</v>
      </c>
      <c r="AO11" s="3">
        <f t="shared" ca="1" si="0"/>
        <v>140000</v>
      </c>
      <c r="AP11" s="3">
        <f t="shared" ca="1" si="0"/>
        <v>140000</v>
      </c>
      <c r="AQ11" s="3">
        <f t="shared" ca="1" si="0"/>
        <v>175000</v>
      </c>
      <c r="AR11" s="3">
        <f t="shared" ca="1" si="0"/>
        <v>140000</v>
      </c>
      <c r="AS11" s="3">
        <f t="shared" ca="1" si="0"/>
        <v>175000</v>
      </c>
      <c r="AT11" s="3">
        <f t="shared" ca="1" si="0"/>
        <v>210000</v>
      </c>
      <c r="AU11" s="3">
        <f t="shared" ca="1" si="0"/>
        <v>175000</v>
      </c>
      <c r="AV11" s="3">
        <f t="shared" ca="1" si="0"/>
        <v>210000</v>
      </c>
      <c r="AW11" s="3">
        <f t="shared" ca="1" si="0"/>
        <v>210000</v>
      </c>
      <c r="AX11" s="3">
        <f t="shared" ca="1" si="0"/>
        <v>245000</v>
      </c>
      <c r="AY11" s="3">
        <f t="shared" ca="1" si="0"/>
        <v>245000</v>
      </c>
      <c r="AZ11" s="3">
        <f t="shared" ca="1" si="0"/>
        <v>245000</v>
      </c>
      <c r="BA11" s="3">
        <f t="shared" ca="1" si="0"/>
        <v>280000</v>
      </c>
      <c r="BB11" s="3">
        <f t="shared" ca="1" si="0"/>
        <v>280000</v>
      </c>
      <c r="BC11" s="3">
        <f t="shared" ca="1" si="0"/>
        <v>315000</v>
      </c>
      <c r="BD11" s="3">
        <f t="shared" ca="1" si="0"/>
        <v>315000</v>
      </c>
      <c r="BE11" s="3">
        <f t="shared" ca="1" si="0"/>
        <v>350000</v>
      </c>
      <c r="BF11" s="3">
        <f t="shared" ca="1" si="0"/>
        <v>350000</v>
      </c>
      <c r="BG11" s="3">
        <f t="shared" ca="1" si="0"/>
        <v>385000</v>
      </c>
      <c r="BH11" s="3">
        <f t="shared" ca="1" si="0"/>
        <v>420000</v>
      </c>
      <c r="BI11" s="3">
        <f t="shared" ca="1" si="0"/>
        <v>420000</v>
      </c>
      <c r="BJ11" s="3">
        <f t="shared" ca="1" si="0"/>
        <v>455000</v>
      </c>
      <c r="BK11" s="3">
        <f t="shared" ca="1" si="0"/>
        <v>490000</v>
      </c>
      <c r="BL11" s="3">
        <f t="shared" ca="1" si="0"/>
        <v>525000</v>
      </c>
      <c r="BM11" s="3">
        <f t="shared" ca="1" si="0"/>
        <v>525000</v>
      </c>
      <c r="BN11" s="3">
        <f t="shared" ca="1" si="0"/>
        <v>595000</v>
      </c>
      <c r="BO11" s="3">
        <f t="shared" ca="1" si="0"/>
        <v>595000</v>
      </c>
      <c r="BP11" s="3">
        <f t="shared" ca="1" si="0"/>
        <v>665000</v>
      </c>
      <c r="BQ11" s="3">
        <f t="shared" ca="1" si="0"/>
        <v>665000</v>
      </c>
    </row>
    <row r="14" spans="1:69">
      <c r="B14" s="25" t="s">
        <v>244</v>
      </c>
    </row>
    <row r="15" spans="1:69" outlineLevel="1">
      <c r="A15" s="18"/>
      <c r="B15" s="18"/>
      <c r="C15" s="28"/>
      <c r="D15" s="27"/>
      <c r="E15" s="4" t="str">
        <f xml:space="preserve">  InpC!E$21</f>
        <v>Contract Length</v>
      </c>
      <c r="F15" s="4">
        <f xml:space="preserve">  InpC!F$21</f>
        <v>24</v>
      </c>
      <c r="G15" s="4" t="str">
        <f xml:space="preserve">  InpC!G$21</f>
        <v>Months</v>
      </c>
      <c r="M15" s="2"/>
    </row>
    <row r="16" spans="1:69" outlineLevel="1">
      <c r="A16" s="18"/>
      <c r="B16" s="18"/>
      <c r="C16" s="28"/>
      <c r="D16" s="27"/>
      <c r="E16" s="4" t="str">
        <f xml:space="preserve">  Customers!E$14</f>
        <v>New customer orders</v>
      </c>
      <c r="F16" s="4">
        <f xml:space="preserve">  Customers!F$14</f>
        <v>0</v>
      </c>
      <c r="G16" s="4" t="str">
        <f xml:space="preserve">  Customers!G$14</f>
        <v>Units</v>
      </c>
      <c r="H16" s="4">
        <f xml:space="preserve">  Customers!H$14</f>
        <v>1374286.5308829343</v>
      </c>
      <c r="I16" s="4">
        <f xml:space="preserve">  Customers!I$14</f>
        <v>0</v>
      </c>
      <c r="J16" s="4">
        <f xml:space="preserve">  Customers!J$14</f>
        <v>1000</v>
      </c>
      <c r="K16" s="4">
        <f xml:space="preserve">  Customers!K$14</f>
        <v>1000</v>
      </c>
      <c r="L16" s="4">
        <f xml:space="preserve">  Customers!L$14</f>
        <v>1000</v>
      </c>
      <c r="M16" s="4">
        <f xml:space="preserve">  Customers!M$14</f>
        <v>1000</v>
      </c>
      <c r="N16" s="4">
        <f xml:space="preserve">  Customers!N$14</f>
        <v>3000</v>
      </c>
      <c r="O16" s="4">
        <f xml:space="preserve">  Customers!O$14</f>
        <v>3000</v>
      </c>
      <c r="P16" s="4">
        <f xml:space="preserve">  Customers!P$14</f>
        <v>3000</v>
      </c>
      <c r="Q16" s="4">
        <f xml:space="preserve">  Customers!Q$14</f>
        <v>5000</v>
      </c>
      <c r="R16" s="4">
        <f xml:space="preserve">  Customers!R$14</f>
        <v>5000</v>
      </c>
      <c r="S16" s="4">
        <f xml:space="preserve">  Customers!S$14</f>
        <v>5000</v>
      </c>
      <c r="T16" s="4">
        <f xml:space="preserve">  Customers!T$14</f>
        <v>5000</v>
      </c>
      <c r="U16" s="4">
        <f xml:space="preserve">  Customers!U$14</f>
        <v>5000</v>
      </c>
      <c r="V16" s="4">
        <f xml:space="preserve">  Customers!V$14</f>
        <v>5297.3154717964762</v>
      </c>
      <c r="W16" s="4">
        <f xml:space="preserve">  Customers!W$14</f>
        <v>5612.3102415468647</v>
      </c>
      <c r="X16" s="4">
        <f xml:space="preserve">  Customers!X$14</f>
        <v>5946.035575013605</v>
      </c>
      <c r="Y16" s="4">
        <f xml:space="preserve">  Customers!Y$14</f>
        <v>6299.6052494743653</v>
      </c>
      <c r="Z16" s="4">
        <f xml:space="preserve">  Customers!Z$14</f>
        <v>6674.1992708501712</v>
      </c>
      <c r="AA16" s="4">
        <f xml:space="preserve">  Customers!AA$14</f>
        <v>7071.0678118654751</v>
      </c>
      <c r="AB16" s="4">
        <f xml:space="preserve">  Customers!AB$14</f>
        <v>7491.5353843834073</v>
      </c>
      <c r="AC16" s="4">
        <f xml:space="preserve">  Customers!AC$14</f>
        <v>7937.0052598409975</v>
      </c>
      <c r="AD16" s="4">
        <f xml:space="preserve">  Customers!AD$14</f>
        <v>8408.9641525371462</v>
      </c>
      <c r="AE16" s="4">
        <f xml:space="preserve">  Customers!AE$14</f>
        <v>8908.9871814033941</v>
      </c>
      <c r="AF16" s="4">
        <f xml:space="preserve">  Customers!AF$14</f>
        <v>9438.7431268169366</v>
      </c>
      <c r="AG16" s="4">
        <f xml:space="preserve">  Customers!AG$14</f>
        <v>10000.000000000002</v>
      </c>
      <c r="AH16" s="4">
        <f xml:space="preserve">  Customers!AH$14</f>
        <v>10594.630943592954</v>
      </c>
      <c r="AI16" s="4">
        <f xml:space="preserve">  Customers!AI$14</f>
        <v>11224.620483093731</v>
      </c>
      <c r="AJ16" s="4">
        <f xml:space="preserve">  Customers!AJ$14</f>
        <v>11892.071150027214</v>
      </c>
      <c r="AK16" s="4">
        <f xml:space="preserve">  Customers!AK$14</f>
        <v>12599.210498948736</v>
      </c>
      <c r="AL16" s="4">
        <f xml:space="preserve">  Customers!AL$14</f>
        <v>13348.39854170035</v>
      </c>
      <c r="AM16" s="4">
        <f xml:space="preserve">  Customers!AM$14</f>
        <v>14142.135623730957</v>
      </c>
      <c r="AN16" s="4">
        <f xml:space="preserve">  Customers!AN$14</f>
        <v>14983.070768766824</v>
      </c>
      <c r="AO16" s="4">
        <f xml:space="preserve">  Customers!AO$14</f>
        <v>15874.010519682004</v>
      </c>
      <c r="AP16" s="4">
        <f xml:space="preserve">  Customers!AP$14</f>
        <v>16817.9283050743</v>
      </c>
      <c r="AQ16" s="4">
        <f xml:space="preserve">  Customers!AQ$14</f>
        <v>17817.974362806795</v>
      </c>
      <c r="AR16" s="4">
        <f xml:space="preserve">  Customers!AR$14</f>
        <v>18877.486253633881</v>
      </c>
      <c r="AS16" s="4">
        <f xml:space="preserve">  Customers!AS$14</f>
        <v>20000.000000000011</v>
      </c>
      <c r="AT16" s="4">
        <f xml:space="preserve">  Customers!AT$14</f>
        <v>21189.261887185919</v>
      </c>
      <c r="AU16" s="4">
        <f xml:space="preserve">  Customers!AU$14</f>
        <v>22449.240966187477</v>
      </c>
      <c r="AV16" s="4">
        <f xml:space="preserve">  Customers!AV$14</f>
        <v>23784.142300054442</v>
      </c>
      <c r="AW16" s="4">
        <f xml:space="preserve">  Customers!AW$14</f>
        <v>25198.420997897487</v>
      </c>
      <c r="AX16" s="4">
        <f xml:space="preserve">  Customers!AX$14</f>
        <v>26696.797083400714</v>
      </c>
      <c r="AY16" s="4">
        <f xml:space="preserve">  Customers!AY$14</f>
        <v>28284.271247461929</v>
      </c>
      <c r="AZ16" s="4">
        <f xml:space="preserve">  Customers!AZ$14</f>
        <v>29966.141537533662</v>
      </c>
      <c r="BA16" s="4">
        <f xml:space="preserve">  Customers!BA$14</f>
        <v>31748.021039364026</v>
      </c>
      <c r="BB16" s="4">
        <f xml:space="preserve">  Customers!BB$14</f>
        <v>33635.856610148621</v>
      </c>
      <c r="BC16" s="4">
        <f xml:space="preserve">  Customers!BC$14</f>
        <v>35635.948725613613</v>
      </c>
      <c r="BD16" s="4">
        <f xml:space="preserve">  Customers!BD$14</f>
        <v>37754.972507267783</v>
      </c>
      <c r="BE16" s="4">
        <f xml:space="preserve">  Customers!BE$14</f>
        <v>40000.000000000051</v>
      </c>
      <c r="BF16" s="4">
        <f xml:space="preserve">  Customers!BF$14</f>
        <v>42378.523774371868</v>
      </c>
      <c r="BG16" s="4">
        <f xml:space="preserve">  Customers!BG$14</f>
        <v>44898.481932374983</v>
      </c>
      <c r="BH16" s="4">
        <f xml:space="preserve">  Customers!BH$14</f>
        <v>47568.284600108913</v>
      </c>
      <c r="BI16" s="4">
        <f xml:space="preserve">  Customers!BI$14</f>
        <v>50396.841995795003</v>
      </c>
      <c r="BJ16" s="4">
        <f xml:space="preserve">  Customers!BJ$14</f>
        <v>53393.594166801457</v>
      </c>
      <c r="BK16" s="4">
        <f xml:space="preserve">  Customers!BK$14</f>
        <v>56568.542494923888</v>
      </c>
      <c r="BL16" s="4">
        <f xml:space="preserve">  Customers!BL$14</f>
        <v>59932.283075067353</v>
      </c>
      <c r="BM16" s="4">
        <f xml:space="preserve">  Customers!BM$14</f>
        <v>63496.042078728082</v>
      </c>
      <c r="BN16" s="4">
        <f xml:space="preserve">  Customers!BN$14</f>
        <v>67271.713220297272</v>
      </c>
      <c r="BO16" s="4">
        <f xml:space="preserve">  Customers!BO$14</f>
        <v>71271.897451227269</v>
      </c>
      <c r="BP16" s="4">
        <f xml:space="preserve">  Customers!BP$14</f>
        <v>75509.94501453561</v>
      </c>
      <c r="BQ16" s="4">
        <f xml:space="preserve">  Customers!BQ$14</f>
        <v>80000.000000000146</v>
      </c>
    </row>
    <row r="17" spans="1:69" outlineLevel="1">
      <c r="A17" s="18"/>
      <c r="B17" s="18"/>
      <c r="C17" s="28"/>
      <c r="D17" s="27"/>
      <c r="E17" s="4" t="str">
        <f xml:space="preserve">  Customers!E$35</f>
        <v>Renewing Customer Orders</v>
      </c>
      <c r="F17" s="4">
        <f xml:space="preserve">  Customers!F$35</f>
        <v>0</v>
      </c>
      <c r="G17" s="4" t="str">
        <f xml:space="preserve">  Customers!G$35</f>
        <v>Units</v>
      </c>
      <c r="H17" s="4">
        <f ca="1" xml:space="preserve">  Customers!H$35</f>
        <v>274731.57555892796</v>
      </c>
      <c r="I17" s="4">
        <f xml:space="preserve">  Customers!I$35</f>
        <v>0</v>
      </c>
      <c r="J17" s="4">
        <f ca="1" xml:space="preserve">  Customers!J$35</f>
        <v>0</v>
      </c>
      <c r="K17" s="4">
        <f ca="1" xml:space="preserve">  Customers!K$35</f>
        <v>0</v>
      </c>
      <c r="L17" s="4">
        <f ca="1" xml:space="preserve">  Customers!L$35</f>
        <v>0</v>
      </c>
      <c r="M17" s="4">
        <f ca="1" xml:space="preserve">  Customers!M$35</f>
        <v>0</v>
      </c>
      <c r="N17" s="4">
        <f ca="1" xml:space="preserve">  Customers!N$35</f>
        <v>0</v>
      </c>
      <c r="O17" s="4">
        <f ca="1" xml:space="preserve">  Customers!O$35</f>
        <v>0</v>
      </c>
      <c r="P17" s="4">
        <f ca="1" xml:space="preserve">  Customers!P$35</f>
        <v>0</v>
      </c>
      <c r="Q17" s="4">
        <f ca="1" xml:space="preserve">  Customers!Q$35</f>
        <v>0</v>
      </c>
      <c r="R17" s="4">
        <f ca="1" xml:space="preserve">  Customers!R$35</f>
        <v>0</v>
      </c>
      <c r="S17" s="4">
        <f ca="1" xml:space="preserve">  Customers!S$35</f>
        <v>0</v>
      </c>
      <c r="T17" s="4">
        <f ca="1" xml:space="preserve">  Customers!T$35</f>
        <v>0</v>
      </c>
      <c r="U17" s="4">
        <f ca="1" xml:space="preserve">  Customers!U$35</f>
        <v>0</v>
      </c>
      <c r="V17" s="4">
        <f ca="1" xml:space="preserve">  Customers!V$35</f>
        <v>0</v>
      </c>
      <c r="W17" s="4">
        <f ca="1" xml:space="preserve">  Customers!W$35</f>
        <v>0</v>
      </c>
      <c r="X17" s="4">
        <f ca="1" xml:space="preserve">  Customers!X$35</f>
        <v>0</v>
      </c>
      <c r="Y17" s="4">
        <f ca="1" xml:space="preserve">  Customers!Y$35</f>
        <v>0</v>
      </c>
      <c r="Z17" s="4">
        <f ca="1" xml:space="preserve">  Customers!Z$35</f>
        <v>0</v>
      </c>
      <c r="AA17" s="4">
        <f ca="1" xml:space="preserve">  Customers!AA$35</f>
        <v>0</v>
      </c>
      <c r="AB17" s="4">
        <f ca="1" xml:space="preserve">  Customers!AB$35</f>
        <v>0</v>
      </c>
      <c r="AC17" s="4">
        <f ca="1" xml:space="preserve">  Customers!AC$35</f>
        <v>0</v>
      </c>
      <c r="AD17" s="4">
        <f ca="1" xml:space="preserve">  Customers!AD$35</f>
        <v>0</v>
      </c>
      <c r="AE17" s="4">
        <f ca="1" xml:space="preserve">  Customers!AE$35</f>
        <v>0</v>
      </c>
      <c r="AF17" s="4">
        <f ca="1" xml:space="preserve">  Customers!AF$35</f>
        <v>0</v>
      </c>
      <c r="AG17" s="4">
        <f ca="1" xml:space="preserve">  Customers!AG$35</f>
        <v>0</v>
      </c>
      <c r="AH17" s="4">
        <f ca="1" xml:space="preserve">  Customers!AH$35</f>
        <v>900</v>
      </c>
      <c r="AI17" s="4">
        <f ca="1" xml:space="preserve">  Customers!AI$35</f>
        <v>900</v>
      </c>
      <c r="AJ17" s="4">
        <f ca="1" xml:space="preserve">  Customers!AJ$35</f>
        <v>900</v>
      </c>
      <c r="AK17" s="4">
        <f ca="1" xml:space="preserve">  Customers!AK$35</f>
        <v>900</v>
      </c>
      <c r="AL17" s="4">
        <f ca="1" xml:space="preserve">  Customers!AL$35</f>
        <v>2700</v>
      </c>
      <c r="AM17" s="4">
        <f ca="1" xml:space="preserve">  Customers!AM$35</f>
        <v>2700</v>
      </c>
      <c r="AN17" s="4">
        <f ca="1" xml:space="preserve">  Customers!AN$35</f>
        <v>2700</v>
      </c>
      <c r="AO17" s="4">
        <f ca="1" xml:space="preserve">  Customers!AO$35</f>
        <v>4500</v>
      </c>
      <c r="AP17" s="4">
        <f ca="1" xml:space="preserve">  Customers!AP$35</f>
        <v>4500</v>
      </c>
      <c r="AQ17" s="4">
        <f ca="1" xml:space="preserve">  Customers!AQ$35</f>
        <v>4500</v>
      </c>
      <c r="AR17" s="4">
        <f ca="1" xml:space="preserve">  Customers!AR$35</f>
        <v>4500</v>
      </c>
      <c r="AS17" s="4">
        <f ca="1" xml:space="preserve">  Customers!AS$35</f>
        <v>4500</v>
      </c>
      <c r="AT17" s="4">
        <f ca="1" xml:space="preserve">  Customers!AT$35</f>
        <v>4767.5839246168289</v>
      </c>
      <c r="AU17" s="4">
        <f ca="1" xml:space="preserve">  Customers!AU$35</f>
        <v>5051.0792173921782</v>
      </c>
      <c r="AV17" s="4">
        <f ca="1" xml:space="preserve">  Customers!AV$35</f>
        <v>5351.4320175122448</v>
      </c>
      <c r="AW17" s="4">
        <f ca="1" xml:space="preserve">  Customers!AW$35</f>
        <v>5669.6447245269292</v>
      </c>
      <c r="AX17" s="4">
        <f ca="1" xml:space="preserve">  Customers!AX$35</f>
        <v>6006.7793437651544</v>
      </c>
      <c r="AY17" s="4">
        <f ca="1" xml:space="preserve">  Customers!AY$35</f>
        <v>6363.9610306789273</v>
      </c>
      <c r="AZ17" s="4">
        <f ca="1" xml:space="preserve">  Customers!AZ$35</f>
        <v>6742.3818459450667</v>
      </c>
      <c r="BA17" s="4">
        <f ca="1" xml:space="preserve">  Customers!BA$35</f>
        <v>7143.3047338568977</v>
      </c>
      <c r="BB17" s="4">
        <f ca="1" xml:space="preserve">  Customers!BB$35</f>
        <v>7568.0677372834316</v>
      </c>
      <c r="BC17" s="4">
        <f ca="1" xml:space="preserve">  Customers!BC$35</f>
        <v>8018.088463263055</v>
      </c>
      <c r="BD17" s="4">
        <f ca="1" xml:space="preserve">  Customers!BD$35</f>
        <v>8494.8688141352432</v>
      </c>
      <c r="BE17" s="4">
        <f ca="1" xml:space="preserve">  Customers!BE$35</f>
        <v>9000.0000000000018</v>
      </c>
      <c r="BF17" s="4">
        <f ca="1" xml:space="preserve">  Customers!BF$35</f>
        <v>9535.1678492336596</v>
      </c>
      <c r="BG17" s="4">
        <f ca="1" xml:space="preserve">  Customers!BG$35</f>
        <v>10102.158434784358</v>
      </c>
      <c r="BH17" s="4">
        <f ca="1" xml:space="preserve">  Customers!BH$35</f>
        <v>10702.864035024493</v>
      </c>
      <c r="BI17" s="4">
        <f ca="1" xml:space="preserve">  Customers!BI$35</f>
        <v>11339.289449053862</v>
      </c>
      <c r="BJ17" s="4">
        <f ca="1" xml:space="preserve">  Customers!BJ$35</f>
        <v>12013.558687530314</v>
      </c>
      <c r="BK17" s="4">
        <f ca="1" xml:space="preserve">  Customers!BK$35</f>
        <v>12727.922061357862</v>
      </c>
      <c r="BL17" s="4">
        <f ca="1" xml:space="preserve">  Customers!BL$35</f>
        <v>13484.763691890141</v>
      </c>
      <c r="BM17" s="4">
        <f ca="1" xml:space="preserve">  Customers!BM$35</f>
        <v>14286.609467713804</v>
      </c>
      <c r="BN17" s="4">
        <f ca="1" xml:space="preserve">  Customers!BN$35</f>
        <v>15136.13547456687</v>
      </c>
      <c r="BO17" s="4">
        <f ca="1" xml:space="preserve">  Customers!BO$35</f>
        <v>16036.176926526115</v>
      </c>
      <c r="BP17" s="4">
        <f ca="1" xml:space="preserve">  Customers!BP$35</f>
        <v>16989.737628270494</v>
      </c>
      <c r="BQ17" s="4">
        <f ca="1" xml:space="preserve">  Customers!BQ$35</f>
        <v>18000.000000000011</v>
      </c>
    </row>
    <row r="18" spans="1:69" outlineLevel="1">
      <c r="A18" s="34"/>
      <c r="B18" s="34"/>
      <c r="C18" s="64"/>
      <c r="D18" s="65"/>
      <c r="E18" s="21" t="s">
        <v>244</v>
      </c>
      <c r="F18" s="21"/>
      <c r="G18" s="21" t="s">
        <v>123</v>
      </c>
      <c r="H18" s="3">
        <f ca="1" xml:space="preserve"> SUM( J18:BQ18 )</f>
        <v>339457.30617658654</v>
      </c>
      <c r="I18" s="21"/>
      <c r="J18" s="3">
        <f ca="1" xml:space="preserve">  IF( Time!J28 &lt; 1 + $F15, 0, OFFSET( J16, 0, - 1 * ( $F15 ) ) ) + IF( Time!J28 &lt; 1 + $F15, 0, OFFSET( J17, 0, - 1 * ( $F15 ) ) )</f>
        <v>0</v>
      </c>
      <c r="K18" s="3">
        <f ca="1" xml:space="preserve">  IF( Time!K28 &lt; 1 + $F15, 0, OFFSET( K16, 0, - 1 * ( $F15 ) ) ) + IF( Time!K28 &lt; 1 + $F15, 0, OFFSET( K17, 0, - 1 * ( $F15 ) ) )</f>
        <v>0</v>
      </c>
      <c r="L18" s="3">
        <f ca="1" xml:space="preserve">  IF( Time!L28 &lt; 1 + $F15, 0, OFFSET( L16, 0, - 1 * ( $F15 ) ) ) + IF( Time!L28 &lt; 1 + $F15, 0, OFFSET( L17, 0, - 1 * ( $F15 ) ) )</f>
        <v>0</v>
      </c>
      <c r="M18" s="3">
        <f ca="1" xml:space="preserve">  IF( Time!M28 &lt; 1 + $F15, 0, OFFSET( M16, 0, - 1 * ( $F15 ) ) ) + IF( Time!M28 &lt; 1 + $F15, 0, OFFSET( M17, 0, - 1 * ( $F15 ) ) )</f>
        <v>0</v>
      </c>
      <c r="N18" s="3">
        <f ca="1" xml:space="preserve">  IF( Time!N28 &lt; 1 + $F15, 0, OFFSET( N16, 0, - 1 * ( $F15 ) ) ) + IF( Time!N28 &lt; 1 + $F15, 0, OFFSET( N17, 0, - 1 * ( $F15 ) ) )</f>
        <v>0</v>
      </c>
      <c r="O18" s="3">
        <f ca="1" xml:space="preserve">  IF( Time!O28 &lt; 1 + $F15, 0, OFFSET( O16, 0, - 1 * ( $F15 ) ) ) + IF( Time!O28 &lt; 1 + $F15, 0, OFFSET( O17, 0, - 1 * ( $F15 ) ) )</f>
        <v>0</v>
      </c>
      <c r="P18" s="3">
        <f ca="1" xml:space="preserve">  IF( Time!P28 &lt; 1 + $F15, 0, OFFSET( P16, 0, - 1 * ( $F15 ) ) ) + IF( Time!P28 &lt; 1 + $F15, 0, OFFSET( P17, 0, - 1 * ( $F15 ) ) )</f>
        <v>0</v>
      </c>
      <c r="Q18" s="3">
        <f ca="1" xml:space="preserve">  IF( Time!Q28 &lt; 1 + $F15, 0, OFFSET( Q16, 0, - 1 * ( $F15 ) ) ) + IF( Time!Q28 &lt; 1 + $F15, 0, OFFSET( Q17, 0, - 1 * ( $F15 ) ) )</f>
        <v>0</v>
      </c>
      <c r="R18" s="3">
        <f ca="1" xml:space="preserve">  IF( Time!R28 &lt; 1 + $F15, 0, OFFSET( R16, 0, - 1 * ( $F15 ) ) ) + IF( Time!R28 &lt; 1 + $F15, 0, OFFSET( R17, 0, - 1 * ( $F15 ) ) )</f>
        <v>0</v>
      </c>
      <c r="S18" s="3">
        <f ca="1" xml:space="preserve">  IF( Time!S28 &lt; 1 + $F15, 0, OFFSET( S16, 0, - 1 * ( $F15 ) ) ) + IF( Time!S28 &lt; 1 + $F15, 0, OFFSET( S17, 0, - 1 * ( $F15 ) ) )</f>
        <v>0</v>
      </c>
      <c r="T18" s="3">
        <f ca="1" xml:space="preserve">  IF( Time!T28 &lt; 1 + $F15, 0, OFFSET( T16, 0, - 1 * ( $F15 ) ) ) + IF( Time!T28 &lt; 1 + $F15, 0, OFFSET( T17, 0, - 1 * ( $F15 ) ) )</f>
        <v>0</v>
      </c>
      <c r="U18" s="3">
        <f ca="1" xml:space="preserve">  IF( Time!U28 &lt; 1 + $F15, 0, OFFSET( U16, 0, - 1 * ( $F15 ) ) ) + IF( Time!U28 &lt; 1 + $F15, 0, OFFSET( U17, 0, - 1 * ( $F15 ) ) )</f>
        <v>0</v>
      </c>
      <c r="V18" s="3">
        <f ca="1" xml:space="preserve">  IF( Time!V28 &lt; 1 + $F15, 0, OFFSET( V16, 0, - 1 * ( $F15 ) ) ) + IF( Time!V28 &lt; 1 + $F15, 0, OFFSET( V17, 0, - 1 * ( $F15 ) ) )</f>
        <v>0</v>
      </c>
      <c r="W18" s="3">
        <f ca="1" xml:space="preserve">  IF( Time!W28 &lt; 1 + $F15, 0, OFFSET( W16, 0, - 1 * ( $F15 ) ) ) + IF( Time!W28 &lt; 1 + $F15, 0, OFFSET( W17, 0, - 1 * ( $F15 ) ) )</f>
        <v>0</v>
      </c>
      <c r="X18" s="3">
        <f ca="1" xml:space="preserve">  IF( Time!X28 &lt; 1 + $F15, 0, OFFSET( X16, 0, - 1 * ( $F15 ) ) ) + IF( Time!X28 &lt; 1 + $F15, 0, OFFSET( X17, 0, - 1 * ( $F15 ) ) )</f>
        <v>0</v>
      </c>
      <c r="Y18" s="3">
        <f ca="1" xml:space="preserve">  IF( Time!Y28 &lt; 1 + $F15, 0, OFFSET( Y16, 0, - 1 * ( $F15 ) ) ) + IF( Time!Y28 &lt; 1 + $F15, 0, OFFSET( Y17, 0, - 1 * ( $F15 ) ) )</f>
        <v>0</v>
      </c>
      <c r="Z18" s="3">
        <f ca="1" xml:space="preserve">  IF( Time!Z28 &lt; 1 + $F15, 0, OFFSET( Z16, 0, - 1 * ( $F15 ) ) ) + IF( Time!Z28 &lt; 1 + $F15, 0, OFFSET( Z17, 0, - 1 * ( $F15 ) ) )</f>
        <v>0</v>
      </c>
      <c r="AA18" s="3">
        <f ca="1" xml:space="preserve">  IF( Time!AA28 &lt; 1 + $F15, 0, OFFSET( AA16, 0, - 1 * ( $F15 ) ) ) + IF( Time!AA28 &lt; 1 + $F15, 0, OFFSET( AA17, 0, - 1 * ( $F15 ) ) )</f>
        <v>0</v>
      </c>
      <c r="AB18" s="3">
        <f ca="1" xml:space="preserve">  IF( Time!AB28 &lt; 1 + $F15, 0, OFFSET( AB16, 0, - 1 * ( $F15 ) ) ) + IF( Time!AB28 &lt; 1 + $F15, 0, OFFSET( AB17, 0, - 1 * ( $F15 ) ) )</f>
        <v>0</v>
      </c>
      <c r="AC18" s="3">
        <f ca="1" xml:space="preserve">  IF( Time!AC28 &lt; 1 + $F15, 0, OFFSET( AC16, 0, - 1 * ( $F15 ) ) ) + IF( Time!AC28 &lt; 1 + $F15, 0, OFFSET( AC17, 0, - 1 * ( $F15 ) ) )</f>
        <v>0</v>
      </c>
      <c r="AD18" s="3">
        <f ca="1" xml:space="preserve">  IF( Time!AD28 &lt; 1 + $F15, 0, OFFSET( AD16, 0, - 1 * ( $F15 ) ) ) + IF( Time!AD28 &lt; 1 + $F15, 0, OFFSET( AD17, 0, - 1 * ( $F15 ) ) )</f>
        <v>0</v>
      </c>
      <c r="AE18" s="3">
        <f ca="1" xml:space="preserve">  IF( Time!AE28 &lt; 1 + $F15, 0, OFFSET( AE16, 0, - 1 * ( $F15 ) ) ) + IF( Time!AE28 &lt; 1 + $F15, 0, OFFSET( AE17, 0, - 1 * ( $F15 ) ) )</f>
        <v>0</v>
      </c>
      <c r="AF18" s="3">
        <f ca="1" xml:space="preserve">  IF( Time!AF28 &lt; 1 + $F15, 0, OFFSET( AF16, 0, - 1 * ( $F15 ) ) ) + IF( Time!AF28 &lt; 1 + $F15, 0, OFFSET( AF17, 0, - 1 * ( $F15 ) ) )</f>
        <v>0</v>
      </c>
      <c r="AG18" s="3">
        <f ca="1" xml:space="preserve">  IF( Time!AG28 &lt; 1 + $F15, 0, OFFSET( AG16, 0, - 1 * ( $F15 ) ) ) + IF( Time!AG28 &lt; 1 + $F15, 0, OFFSET( AG17, 0, - 1 * ( $F15 ) ) )</f>
        <v>0</v>
      </c>
      <c r="AH18" s="3">
        <f ca="1" xml:space="preserve">  IF( Time!AH28 &lt; 1 + $F15, 0, OFFSET( AH16, 0, - 1 * ( $F15 ) ) ) + IF( Time!AH28 &lt; 1 + $F15, 0, OFFSET( AH17, 0, - 1 * ( $F15 ) ) )</f>
        <v>1000</v>
      </c>
      <c r="AI18" s="3">
        <f ca="1" xml:space="preserve">  IF( Time!AI28 &lt; 1 + $F15, 0, OFFSET( AI16, 0, - 1 * ( $F15 ) ) ) + IF( Time!AI28 &lt; 1 + $F15, 0, OFFSET( AI17, 0, - 1 * ( $F15 ) ) )</f>
        <v>1000</v>
      </c>
      <c r="AJ18" s="3">
        <f ca="1" xml:space="preserve">  IF( Time!AJ28 &lt; 1 + $F15, 0, OFFSET( AJ16, 0, - 1 * ( $F15 ) ) ) + IF( Time!AJ28 &lt; 1 + $F15, 0, OFFSET( AJ17, 0, - 1 * ( $F15 ) ) )</f>
        <v>1000</v>
      </c>
      <c r="AK18" s="3">
        <f ca="1" xml:space="preserve">  IF( Time!AK28 &lt; 1 + $F15, 0, OFFSET( AK16, 0, - 1 * ( $F15 ) ) ) + IF( Time!AK28 &lt; 1 + $F15, 0, OFFSET( AK17, 0, - 1 * ( $F15 ) ) )</f>
        <v>1000</v>
      </c>
      <c r="AL18" s="3">
        <f ca="1" xml:space="preserve">  IF( Time!AL28 &lt; 1 + $F15, 0, OFFSET( AL16, 0, - 1 * ( $F15 ) ) ) + IF( Time!AL28 &lt; 1 + $F15, 0, OFFSET( AL17, 0, - 1 * ( $F15 ) ) )</f>
        <v>3000</v>
      </c>
      <c r="AM18" s="3">
        <f ca="1" xml:space="preserve">  IF( Time!AM28 &lt; 1 + $F15, 0, OFFSET( AM16, 0, - 1 * ( $F15 ) ) ) + IF( Time!AM28 &lt; 1 + $F15, 0, OFFSET( AM17, 0, - 1 * ( $F15 ) ) )</f>
        <v>3000</v>
      </c>
      <c r="AN18" s="3">
        <f ca="1" xml:space="preserve">  IF( Time!AN28 &lt; 1 + $F15, 0, OFFSET( AN16, 0, - 1 * ( $F15 ) ) ) + IF( Time!AN28 &lt; 1 + $F15, 0, OFFSET( AN17, 0, - 1 * ( $F15 ) ) )</f>
        <v>3000</v>
      </c>
      <c r="AO18" s="3">
        <f ca="1" xml:space="preserve">  IF( Time!AO28 &lt; 1 + $F15, 0, OFFSET( AO16, 0, - 1 * ( $F15 ) ) ) + IF( Time!AO28 &lt; 1 + $F15, 0, OFFSET( AO17, 0, - 1 * ( $F15 ) ) )</f>
        <v>5000</v>
      </c>
      <c r="AP18" s="3">
        <f ca="1" xml:space="preserve">  IF( Time!AP28 &lt; 1 + $F15, 0, OFFSET( AP16, 0, - 1 * ( $F15 ) ) ) + IF( Time!AP28 &lt; 1 + $F15, 0, OFFSET( AP17, 0, - 1 * ( $F15 ) ) )</f>
        <v>5000</v>
      </c>
      <c r="AQ18" s="3">
        <f ca="1" xml:space="preserve">  IF( Time!AQ28 &lt; 1 + $F15, 0, OFFSET( AQ16, 0, - 1 * ( $F15 ) ) ) + IF( Time!AQ28 &lt; 1 + $F15, 0, OFFSET( AQ17, 0, - 1 * ( $F15 ) ) )</f>
        <v>5000</v>
      </c>
      <c r="AR18" s="3">
        <f ca="1" xml:space="preserve">  IF( Time!AR28 &lt; 1 + $F15, 0, OFFSET( AR16, 0, - 1 * ( $F15 ) ) ) + IF( Time!AR28 &lt; 1 + $F15, 0, OFFSET( AR17, 0, - 1 * ( $F15 ) ) )</f>
        <v>5000</v>
      </c>
      <c r="AS18" s="3">
        <f ca="1" xml:space="preserve">  IF( Time!AS28 &lt; 1 + $F15, 0, OFFSET( AS16, 0, - 1 * ( $F15 ) ) ) + IF( Time!AS28 &lt; 1 + $F15, 0, OFFSET( AS17, 0, - 1 * ( $F15 ) ) )</f>
        <v>5000</v>
      </c>
      <c r="AT18" s="3">
        <f ca="1" xml:space="preserve">  IF( Time!AT28 &lt; 1 + $F15, 0, OFFSET( AT16, 0, - 1 * ( $F15 ) ) ) + IF( Time!AT28 &lt; 1 + $F15, 0, OFFSET( AT17, 0, - 1 * ( $F15 ) ) )</f>
        <v>5297.3154717964762</v>
      </c>
      <c r="AU18" s="3">
        <f ca="1" xml:space="preserve">  IF( Time!AU28 &lt; 1 + $F15, 0, OFFSET( AU16, 0, - 1 * ( $F15 ) ) ) + IF( Time!AU28 &lt; 1 + $F15, 0, OFFSET( AU17, 0, - 1 * ( $F15 ) ) )</f>
        <v>5612.3102415468647</v>
      </c>
      <c r="AV18" s="3">
        <f ca="1" xml:space="preserve">  IF( Time!AV28 &lt; 1 + $F15, 0, OFFSET( AV16, 0, - 1 * ( $F15 ) ) ) + IF( Time!AV28 &lt; 1 + $F15, 0, OFFSET( AV17, 0, - 1 * ( $F15 ) ) )</f>
        <v>5946.035575013605</v>
      </c>
      <c r="AW18" s="3">
        <f ca="1" xml:space="preserve">  IF( Time!AW28 &lt; 1 + $F15, 0, OFFSET( AW16, 0, - 1 * ( $F15 ) ) ) + IF( Time!AW28 &lt; 1 + $F15, 0, OFFSET( AW17, 0, - 1 * ( $F15 ) ) )</f>
        <v>6299.6052494743653</v>
      </c>
      <c r="AX18" s="3">
        <f ca="1" xml:space="preserve">  IF( Time!AX28 &lt; 1 + $F15, 0, OFFSET( AX16, 0, - 1 * ( $F15 ) ) ) + IF( Time!AX28 &lt; 1 + $F15, 0, OFFSET( AX17, 0, - 1 * ( $F15 ) ) )</f>
        <v>6674.1992708501712</v>
      </c>
      <c r="AY18" s="3">
        <f ca="1" xml:space="preserve">  IF( Time!AY28 &lt; 1 + $F15, 0, OFFSET( AY16, 0, - 1 * ( $F15 ) ) ) + IF( Time!AY28 &lt; 1 + $F15, 0, OFFSET( AY17, 0, - 1 * ( $F15 ) ) )</f>
        <v>7071.0678118654751</v>
      </c>
      <c r="AZ18" s="3">
        <f ca="1" xml:space="preserve">  IF( Time!AZ28 &lt; 1 + $F15, 0, OFFSET( AZ16, 0, - 1 * ( $F15 ) ) ) + IF( Time!AZ28 &lt; 1 + $F15, 0, OFFSET( AZ17, 0, - 1 * ( $F15 ) ) )</f>
        <v>7491.5353843834073</v>
      </c>
      <c r="BA18" s="3">
        <f ca="1" xml:space="preserve">  IF( Time!BA28 &lt; 1 + $F15, 0, OFFSET( BA16, 0, - 1 * ( $F15 ) ) ) + IF( Time!BA28 &lt; 1 + $F15, 0, OFFSET( BA17, 0, - 1 * ( $F15 ) ) )</f>
        <v>7937.0052598409975</v>
      </c>
      <c r="BB18" s="3">
        <f ca="1" xml:space="preserve">  IF( Time!BB28 &lt; 1 + $F15, 0, OFFSET( BB16, 0, - 1 * ( $F15 ) ) ) + IF( Time!BB28 &lt; 1 + $F15, 0, OFFSET( BB17, 0, - 1 * ( $F15 ) ) )</f>
        <v>8408.9641525371462</v>
      </c>
      <c r="BC18" s="3">
        <f ca="1" xml:space="preserve">  IF( Time!BC28 &lt; 1 + $F15, 0, OFFSET( BC16, 0, - 1 * ( $F15 ) ) ) + IF( Time!BC28 &lt; 1 + $F15, 0, OFFSET( BC17, 0, - 1 * ( $F15 ) ) )</f>
        <v>8908.9871814033941</v>
      </c>
      <c r="BD18" s="3">
        <f ca="1" xml:space="preserve">  IF( Time!BD28 &lt; 1 + $F15, 0, OFFSET( BD16, 0, - 1 * ( $F15 ) ) ) + IF( Time!BD28 &lt; 1 + $F15, 0, OFFSET( BD17, 0, - 1 * ( $F15 ) ) )</f>
        <v>9438.7431268169366</v>
      </c>
      <c r="BE18" s="3">
        <f ca="1" xml:space="preserve">  IF( Time!BE28 &lt; 1 + $F15, 0, OFFSET( BE16, 0, - 1 * ( $F15 ) ) ) + IF( Time!BE28 &lt; 1 + $F15, 0, OFFSET( BE17, 0, - 1 * ( $F15 ) ) )</f>
        <v>10000.000000000002</v>
      </c>
      <c r="BF18" s="3">
        <f ca="1" xml:space="preserve">  IF( Time!BF28 &lt; 1 + $F15, 0, OFFSET( BF16, 0, - 1 * ( $F15 ) ) ) + IF( Time!BF28 &lt; 1 + $F15, 0, OFFSET( BF17, 0, - 1 * ( $F15 ) ) )</f>
        <v>11494.630943592954</v>
      </c>
      <c r="BG18" s="3">
        <f ca="1" xml:space="preserve">  IF( Time!BG28 &lt; 1 + $F15, 0, OFFSET( BG16, 0, - 1 * ( $F15 ) ) ) + IF( Time!BG28 &lt; 1 + $F15, 0, OFFSET( BG17, 0, - 1 * ( $F15 ) ) )</f>
        <v>12124.620483093731</v>
      </c>
      <c r="BH18" s="3">
        <f ca="1" xml:space="preserve">  IF( Time!BH28 &lt; 1 + $F15, 0, OFFSET( BH16, 0, - 1 * ( $F15 ) ) ) + IF( Time!BH28 &lt; 1 + $F15, 0, OFFSET( BH17, 0, - 1 * ( $F15 ) ) )</f>
        <v>12792.071150027214</v>
      </c>
      <c r="BI18" s="3">
        <f ca="1" xml:space="preserve">  IF( Time!BI28 &lt; 1 + $F15, 0, OFFSET( BI16, 0, - 1 * ( $F15 ) ) ) + IF( Time!BI28 &lt; 1 + $F15, 0, OFFSET( BI17, 0, - 1 * ( $F15 ) ) )</f>
        <v>13499.210498948736</v>
      </c>
      <c r="BJ18" s="3">
        <f ca="1" xml:space="preserve">  IF( Time!BJ28 &lt; 1 + $F15, 0, OFFSET( BJ16, 0, - 1 * ( $F15 ) ) ) + IF( Time!BJ28 &lt; 1 + $F15, 0, OFFSET( BJ17, 0, - 1 * ( $F15 ) ) )</f>
        <v>16048.39854170035</v>
      </c>
      <c r="BK18" s="3">
        <f ca="1" xml:space="preserve">  IF( Time!BK28 &lt; 1 + $F15, 0, OFFSET( BK16, 0, - 1 * ( $F15 ) ) ) + IF( Time!BK28 &lt; 1 + $F15, 0, OFFSET( BK17, 0, - 1 * ( $F15 ) ) )</f>
        <v>16842.135623730959</v>
      </c>
      <c r="BL18" s="3">
        <f ca="1" xml:space="preserve">  IF( Time!BL28 &lt; 1 + $F15, 0, OFFSET( BL16, 0, - 1 * ( $F15 ) ) ) + IF( Time!BL28 &lt; 1 + $F15, 0, OFFSET( BL17, 0, - 1 * ( $F15 ) ) )</f>
        <v>17683.070768766825</v>
      </c>
      <c r="BM18" s="3">
        <f ca="1" xml:space="preserve">  IF( Time!BM28 &lt; 1 + $F15, 0, OFFSET( BM16, 0, - 1 * ( $F15 ) ) ) + IF( Time!BM28 &lt; 1 + $F15, 0, OFFSET( BM17, 0, - 1 * ( $F15 ) ) )</f>
        <v>20374.010519682004</v>
      </c>
      <c r="BN18" s="3">
        <f ca="1" xml:space="preserve">  IF( Time!BN28 &lt; 1 + $F15, 0, OFFSET( BN16, 0, - 1 * ( $F15 ) ) ) + IF( Time!BN28 &lt; 1 + $F15, 0, OFFSET( BN17, 0, - 1 * ( $F15 ) ) )</f>
        <v>21317.9283050743</v>
      </c>
      <c r="BO18" s="3">
        <f ca="1" xml:space="preserve">  IF( Time!BO28 &lt; 1 + $F15, 0, OFFSET( BO16, 0, - 1 * ( $F15 ) ) ) + IF( Time!BO28 &lt; 1 + $F15, 0, OFFSET( BO17, 0, - 1 * ( $F15 ) ) )</f>
        <v>22317.974362806795</v>
      </c>
      <c r="BP18" s="3">
        <f ca="1" xml:space="preserve">  IF( Time!BP28 &lt; 1 + $F15, 0, OFFSET( BP16, 0, - 1 * ( $F15 ) ) ) + IF( Time!BP28 &lt; 1 + $F15, 0, OFFSET( BP17, 0, - 1 * ( $F15 ) ) )</f>
        <v>23377.486253633881</v>
      </c>
      <c r="BQ18" s="3">
        <f ca="1" xml:space="preserve">  IF( Time!BQ28 &lt; 1 + $F15, 0, OFFSET( BQ16, 0, - 1 * ( $F15 ) ) ) + IF( Time!BQ28 &lt; 1 + $F15, 0, OFFSET( BQ17, 0, - 1 * ( $F15 ) ) )</f>
        <v>24500.000000000011</v>
      </c>
    </row>
    <row r="21" spans="1:69">
      <c r="B21" s="25" t="s">
        <v>245</v>
      </c>
    </row>
    <row r="22" spans="1:69" outlineLevel="1">
      <c r="A22" s="18"/>
      <c r="B22" s="18"/>
      <c r="C22" s="28"/>
      <c r="D22" s="27"/>
      <c r="E22" s="4" t="str">
        <f xml:space="preserve">  InpC!E$31</f>
        <v>Minimum quantity before reorder</v>
      </c>
      <c r="F22" s="4">
        <f xml:space="preserve">  InpC!F$31</f>
        <v>1000</v>
      </c>
      <c r="G22" s="4" t="str">
        <f xml:space="preserve">  InpC!G$31</f>
        <v>Units</v>
      </c>
      <c r="M22" s="2"/>
    </row>
    <row r="23" spans="1:69" outlineLevel="1">
      <c r="A23" s="18"/>
      <c r="B23" s="18"/>
      <c r="C23" s="28"/>
      <c r="D23" s="27"/>
      <c r="E23" s="4" t="str">
        <f xml:space="preserve">  InpC!E$35</f>
        <v>Minimum supplier order quantity</v>
      </c>
      <c r="F23" s="4">
        <f xml:space="preserve">  InpC!F$35</f>
        <v>5000</v>
      </c>
      <c r="G23" s="4" t="str">
        <f xml:space="preserve">  InpC!G$35</f>
        <v>Units</v>
      </c>
      <c r="M23" s="2"/>
    </row>
    <row r="24" spans="1:69" outlineLevel="1">
      <c r="A24" s="18"/>
      <c r="B24" s="18"/>
      <c r="C24" s="28"/>
      <c r="D24" s="27"/>
      <c r="E24" s="4" t="str">
        <f xml:space="preserve">  Customers!E$24</f>
        <v>Customer Orders Awaiting Fullfilment</v>
      </c>
      <c r="F24" s="4">
        <f xml:space="preserve">  Customers!F$24</f>
        <v>0</v>
      </c>
      <c r="G24" s="4" t="str">
        <f xml:space="preserve">  Customers!G$24</f>
        <v>Units</v>
      </c>
      <c r="H24" s="4">
        <f xml:space="preserve">  Customers!H$24</f>
        <v>0</v>
      </c>
      <c r="I24" s="4">
        <f xml:space="preserve">  Customers!I$24</f>
        <v>0</v>
      </c>
      <c r="J24" s="4">
        <f ca="1" xml:space="preserve">  Customers!J$24</f>
        <v>1000</v>
      </c>
      <c r="K24" s="4">
        <f ca="1" xml:space="preserve">  Customers!K$24</f>
        <v>1000</v>
      </c>
      <c r="L24" s="4">
        <f ca="1" xml:space="preserve">  Customers!L$24</f>
        <v>1000</v>
      </c>
      <c r="M24" s="4">
        <f ca="1" xml:space="preserve">  Customers!M$24</f>
        <v>1000</v>
      </c>
      <c r="N24" s="4">
        <f ca="1" xml:space="preserve">  Customers!N$24</f>
        <v>3000</v>
      </c>
      <c r="O24" s="4">
        <f ca="1" xml:space="preserve">  Customers!O$24</f>
        <v>4000</v>
      </c>
      <c r="P24" s="4">
        <f ca="1" xml:space="preserve">  Customers!P$24</f>
        <v>3000</v>
      </c>
      <c r="Q24" s="4">
        <f ca="1" xml:space="preserve">  Customers!Q$24</f>
        <v>5000</v>
      </c>
      <c r="R24" s="4">
        <f ca="1" xml:space="preserve">  Customers!R$24</f>
        <v>7000</v>
      </c>
      <c r="S24" s="4">
        <f ca="1" xml:space="preserve">  Customers!S$24</f>
        <v>12000</v>
      </c>
      <c r="T24" s="4">
        <f ca="1" xml:space="preserve">  Customers!T$24</f>
        <v>7000</v>
      </c>
      <c r="U24" s="4">
        <f ca="1" xml:space="preserve">  Customers!U$24</f>
        <v>12000</v>
      </c>
      <c r="V24" s="4">
        <f ca="1" xml:space="preserve">  Customers!V$24</f>
        <v>7297.3154717964753</v>
      </c>
      <c r="W24" s="4">
        <f ca="1" xml:space="preserve">  Customers!W$24</f>
        <v>5612.3102415468638</v>
      </c>
      <c r="X24" s="4">
        <f ca="1" xml:space="preserve">  Customers!X$24</f>
        <v>8855.6612883569433</v>
      </c>
      <c r="Y24" s="4">
        <f ca="1" xml:space="preserve">  Customers!Y$24</f>
        <v>6299.6052494743653</v>
      </c>
      <c r="Z24" s="4">
        <f ca="1" xml:space="preserve">  Customers!Z$24</f>
        <v>11829.46580868148</v>
      </c>
      <c r="AA24" s="4">
        <f ca="1" xml:space="preserve">  Customers!AA$24</f>
        <v>18900.533620546954</v>
      </c>
      <c r="AB24" s="4">
        <f ca="1" xml:space="preserve">  Customers!AB$24</f>
        <v>26392.069004930359</v>
      </c>
      <c r="AC24" s="4">
        <f ca="1" xml:space="preserve">  Customers!AC$24</f>
        <v>34329.074264771356</v>
      </c>
      <c r="AD24" s="4">
        <f ca="1" xml:space="preserve">  Customers!AD$24</f>
        <v>42738.038417308504</v>
      </c>
      <c r="AE24" s="4">
        <f ca="1" xml:space="preserve">  Customers!AE$24</f>
        <v>51647.025598711902</v>
      </c>
      <c r="AF24" s="4">
        <f ca="1" xml:space="preserve">  Customers!AF$24</f>
        <v>56085.76872552884</v>
      </c>
      <c r="AG24" s="4">
        <f ca="1" xml:space="preserve">  Customers!AG$24</f>
        <v>61085.768725528847</v>
      </c>
      <c r="AH24" s="4">
        <f ca="1" xml:space="preserve">  Customers!AH$24</f>
        <v>67580.399669121805</v>
      </c>
      <c r="AI24" s="4">
        <f ca="1" xml:space="preserve">  Customers!AI$24</f>
        <v>69705.02015221554</v>
      </c>
      <c r="AJ24" s="4">
        <f ca="1" xml:space="preserve">  Customers!AJ$24</f>
        <v>72497.091302242756</v>
      </c>
      <c r="AK24" s="4">
        <f ca="1" xml:space="preserve">  Customers!AK$24</f>
        <v>80996.301801191497</v>
      </c>
      <c r="AL24" s="4">
        <f ca="1" xml:space="preserve">  Customers!AL$24</f>
        <v>87044.700342891854</v>
      </c>
      <c r="AM24" s="4">
        <f ca="1" xml:space="preserve">  Customers!AM$24</f>
        <v>93886.835966622806</v>
      </c>
      <c r="AN24" s="4">
        <f ca="1" xml:space="preserve">  Customers!AN$24</f>
        <v>101569.90673538962</v>
      </c>
      <c r="AO24" s="4">
        <f ca="1" xml:space="preserve">  Customers!AO$24</f>
        <v>111943.91725507163</v>
      </c>
      <c r="AP24" s="4">
        <f ca="1" xml:space="preserve">  Customers!AP$24</f>
        <v>118261.84556014591</v>
      </c>
      <c r="AQ24" s="4">
        <f ca="1" xml:space="preserve">  Customers!AQ$24</f>
        <v>130579.81992295271</v>
      </c>
      <c r="AR24" s="4">
        <f ca="1" xml:space="preserve">  Customers!AR$24</f>
        <v>138957.3061765866</v>
      </c>
      <c r="AS24" s="4">
        <f ca="1" xml:space="preserve">  Customers!AS$24</f>
        <v>148457.3061765866</v>
      </c>
      <c r="AT24" s="4">
        <f ca="1" xml:space="preserve">  Customers!AT$24</f>
        <v>159414.15198838935</v>
      </c>
      <c r="AU24" s="4">
        <f ca="1" xml:space="preserve">  Customers!AU$24</f>
        <v>166914.47217196898</v>
      </c>
      <c r="AV24" s="4">
        <f ca="1" xml:space="preserve">  Customers!AV$24</f>
        <v>176050.04648953566</v>
      </c>
      <c r="AW24" s="4">
        <f ca="1" xml:space="preserve">  Customers!AW$24</f>
        <v>186918.11221196008</v>
      </c>
      <c r="AX24" s="4">
        <f ca="1" xml:space="preserve">  Customers!AX$24</f>
        <v>194621.68863912593</v>
      </c>
      <c r="AY24" s="4">
        <f ca="1" xml:space="preserve">  Customers!AY$24</f>
        <v>209269.92091726681</v>
      </c>
      <c r="AZ24" s="4">
        <f ca="1" xml:space="preserve">  Customers!AZ$24</f>
        <v>220978.44430074553</v>
      </c>
      <c r="BA24" s="4">
        <f ca="1" xml:space="preserve">  Customers!BA$24</f>
        <v>229869.77007396644</v>
      </c>
      <c r="BB24" s="4">
        <f ca="1" xml:space="preserve">  Customers!BB$24</f>
        <v>246073.69442139845</v>
      </c>
      <c r="BC24" s="4">
        <f ca="1" xml:space="preserve">  Customers!BC$24</f>
        <v>259727.73161027511</v>
      </c>
      <c r="BD24" s="4">
        <f ca="1" xml:space="preserve">  Customers!BD$24</f>
        <v>275977.57293167815</v>
      </c>
      <c r="BE24" s="4">
        <f ca="1" xml:space="preserve">  Customers!BE$24</f>
        <v>289977.57293167821</v>
      </c>
      <c r="BF24" s="4">
        <f ca="1" xml:space="preserve">  Customers!BF$24</f>
        <v>306891.26455528376</v>
      </c>
      <c r="BG24" s="4">
        <f ca="1" xml:space="preserve">  Customers!BG$24</f>
        <v>326891.90492244309</v>
      </c>
      <c r="BH24" s="4">
        <f ca="1" xml:space="preserve">  Customers!BH$24</f>
        <v>345163.0535575765</v>
      </c>
      <c r="BI24" s="4">
        <f ca="1" xml:space="preserve">  Customers!BI$24</f>
        <v>366899.18500242539</v>
      </c>
      <c r="BJ24" s="4">
        <f ca="1" xml:space="preserve">  Customers!BJ$24</f>
        <v>387306.33785675722</v>
      </c>
      <c r="BK24" s="4">
        <f ca="1" xml:space="preserve">  Customers!BK$24</f>
        <v>411602.80241303897</v>
      </c>
      <c r="BL24" s="4">
        <f ca="1" xml:space="preserve">  Customers!BL$24</f>
        <v>435019.84917999641</v>
      </c>
      <c r="BM24" s="4">
        <f ca="1" xml:space="preserve">  Customers!BM$24</f>
        <v>462802.5007264383</v>
      </c>
      <c r="BN24" s="4">
        <f ca="1" xml:space="preserve">  Customers!BN$24</f>
        <v>490210.34942130244</v>
      </c>
      <c r="BO24" s="4">
        <f ca="1" xml:space="preserve">  Customers!BO$24</f>
        <v>517518.42379905586</v>
      </c>
      <c r="BP24" s="4">
        <f ca="1" xml:space="preserve">  Customers!BP$24</f>
        <v>550018.10644186195</v>
      </c>
      <c r="BQ24" s="4">
        <f ca="1" xml:space="preserve">  Customers!BQ$24</f>
        <v>583018.10644186207</v>
      </c>
    </row>
    <row r="25" spans="1:69" outlineLevel="1">
      <c r="E25" s="2" t="str">
        <f t="shared" ref="E25:BQ25" si="1" xml:space="preserve">  E$47</f>
        <v>Units on order BEG</v>
      </c>
      <c r="F25" s="2">
        <f t="shared" si="1"/>
        <v>0</v>
      </c>
      <c r="G25" s="2" t="str">
        <f t="shared" si="1"/>
        <v>Units</v>
      </c>
      <c r="H25" s="2">
        <f t="shared" si="1"/>
        <v>0</v>
      </c>
      <c r="I25" s="2">
        <f t="shared" si="1"/>
        <v>0</v>
      </c>
      <c r="J25" s="2">
        <f t="shared" si="1"/>
        <v>5000</v>
      </c>
      <c r="K25" s="2">
        <f t="shared" ca="1" si="1"/>
        <v>5000</v>
      </c>
      <c r="L25" s="2">
        <f t="shared" ca="1" si="1"/>
        <v>0</v>
      </c>
      <c r="M25" s="2">
        <f t="shared" ca="1" si="1"/>
        <v>10000</v>
      </c>
      <c r="N25" s="2">
        <f t="shared" ca="1" si="1"/>
        <v>20000</v>
      </c>
      <c r="O25" s="2">
        <f t="shared" ca="1" si="1"/>
        <v>30000</v>
      </c>
      <c r="P25" s="2">
        <f t="shared" ca="1" si="1"/>
        <v>20000</v>
      </c>
      <c r="Q25" s="2">
        <f t="shared" ca="1" si="1"/>
        <v>30000</v>
      </c>
      <c r="R25" s="2">
        <f t="shared" ca="1" si="1"/>
        <v>30000</v>
      </c>
      <c r="S25" s="2">
        <f t="shared" ca="1" si="1"/>
        <v>40000</v>
      </c>
      <c r="T25" s="2">
        <f t="shared" ca="1" si="1"/>
        <v>30000</v>
      </c>
      <c r="U25" s="2">
        <f t="shared" ca="1" si="1"/>
        <v>30000</v>
      </c>
      <c r="V25" s="2">
        <f t="shared" ca="1" si="1"/>
        <v>20000</v>
      </c>
      <c r="W25" s="2">
        <f t="shared" ca="1" si="1"/>
        <v>10000</v>
      </c>
      <c r="X25" s="2">
        <f t="shared" ca="1" si="1"/>
        <v>10000</v>
      </c>
      <c r="Y25" s="2">
        <f t="shared" ca="1" si="1"/>
        <v>0</v>
      </c>
      <c r="Z25" s="2">
        <f t="shared" ca="1" si="1"/>
        <v>5000</v>
      </c>
      <c r="AA25" s="2">
        <f t="shared" ca="1" si="1"/>
        <v>10000</v>
      </c>
      <c r="AB25" s="2">
        <f t="shared" ca="1" si="1"/>
        <v>15000</v>
      </c>
      <c r="AC25" s="2">
        <f t="shared" ca="1" si="1"/>
        <v>25000</v>
      </c>
      <c r="AD25" s="2">
        <f t="shared" ca="1" si="1"/>
        <v>35000</v>
      </c>
      <c r="AE25" s="2">
        <f t="shared" ca="1" si="1"/>
        <v>40000</v>
      </c>
      <c r="AF25" s="2">
        <f t="shared" ca="1" si="1"/>
        <v>45000</v>
      </c>
      <c r="AG25" s="2">
        <f t="shared" ca="1" si="1"/>
        <v>50000</v>
      </c>
      <c r="AH25" s="2">
        <f t="shared" ca="1" si="1"/>
        <v>55000</v>
      </c>
      <c r="AI25" s="2">
        <f t="shared" ca="1" si="1"/>
        <v>55000</v>
      </c>
      <c r="AJ25" s="2">
        <f t="shared" ca="1" si="1"/>
        <v>60000</v>
      </c>
      <c r="AK25" s="2">
        <f t="shared" ca="1" si="1"/>
        <v>65000</v>
      </c>
      <c r="AL25" s="2">
        <f t="shared" ca="1" si="1"/>
        <v>70000</v>
      </c>
      <c r="AM25" s="2">
        <f t="shared" ca="1" si="1"/>
        <v>75000</v>
      </c>
      <c r="AN25" s="2">
        <f t="shared" ca="1" si="1"/>
        <v>80000</v>
      </c>
      <c r="AO25" s="2">
        <f t="shared" ca="1" si="1"/>
        <v>90000</v>
      </c>
      <c r="AP25" s="2">
        <f t="shared" ca="1" si="1"/>
        <v>95000</v>
      </c>
      <c r="AQ25" s="2">
        <f t="shared" ca="1" si="1"/>
        <v>105000</v>
      </c>
      <c r="AR25" s="2">
        <f t="shared" ca="1" si="1"/>
        <v>115000</v>
      </c>
      <c r="AS25" s="2">
        <f t="shared" ca="1" si="1"/>
        <v>120000</v>
      </c>
      <c r="AT25" s="2">
        <f t="shared" ca="1" si="1"/>
        <v>130000</v>
      </c>
      <c r="AU25" s="2">
        <f t="shared" ca="1" si="1"/>
        <v>140000</v>
      </c>
      <c r="AV25" s="2">
        <f t="shared" ca="1" si="1"/>
        <v>145000</v>
      </c>
      <c r="AW25" s="2">
        <f t="shared" ca="1" si="1"/>
        <v>155000</v>
      </c>
      <c r="AX25" s="2">
        <f t="shared" ca="1" si="1"/>
        <v>160000</v>
      </c>
      <c r="AY25" s="2">
        <f t="shared" ca="1" si="1"/>
        <v>175000</v>
      </c>
      <c r="AZ25" s="2">
        <f t="shared" ca="1" si="1"/>
        <v>185000</v>
      </c>
      <c r="BA25" s="2">
        <f t="shared" ca="1" si="1"/>
        <v>190000</v>
      </c>
      <c r="BB25" s="2">
        <f t="shared" ca="1" si="1"/>
        <v>205000</v>
      </c>
      <c r="BC25" s="2">
        <f t="shared" ca="1" si="1"/>
        <v>215000</v>
      </c>
      <c r="BD25" s="2">
        <f t="shared" ca="1" si="1"/>
        <v>230000</v>
      </c>
      <c r="BE25" s="2">
        <f t="shared" ca="1" si="1"/>
        <v>240000</v>
      </c>
      <c r="BF25" s="2">
        <f t="shared" ca="1" si="1"/>
        <v>255000</v>
      </c>
      <c r="BG25" s="2">
        <f t="shared" ca="1" si="1"/>
        <v>270000</v>
      </c>
      <c r="BH25" s="2">
        <f t="shared" ca="1" si="1"/>
        <v>285000</v>
      </c>
      <c r="BI25" s="2">
        <f t="shared" ca="1" si="1"/>
        <v>305000</v>
      </c>
      <c r="BJ25" s="2">
        <f t="shared" ca="1" si="1"/>
        <v>320000</v>
      </c>
      <c r="BK25" s="2">
        <f t="shared" ca="1" si="1"/>
        <v>340000</v>
      </c>
      <c r="BL25" s="2">
        <f t="shared" ca="1" si="1"/>
        <v>360000</v>
      </c>
      <c r="BM25" s="2">
        <f t="shared" ca="1" si="1"/>
        <v>385000</v>
      </c>
      <c r="BN25" s="2">
        <f t="shared" ca="1" si="1"/>
        <v>405000</v>
      </c>
      <c r="BO25" s="2">
        <f t="shared" ca="1" si="1"/>
        <v>430000</v>
      </c>
      <c r="BP25" s="2">
        <f t="shared" ca="1" si="1"/>
        <v>455000</v>
      </c>
      <c r="BQ25" s="2">
        <f t="shared" ca="1" si="1"/>
        <v>485000</v>
      </c>
    </row>
    <row r="26" spans="1:69" outlineLevel="1">
      <c r="E26" s="47" t="s">
        <v>245</v>
      </c>
      <c r="G26" s="47" t="s">
        <v>123</v>
      </c>
      <c r="H26" s="2">
        <f ca="1" xml:space="preserve"> SUM( J26:BQ26 )</f>
        <v>1590000</v>
      </c>
      <c r="J26" s="2">
        <f t="shared" ref="J26:BQ26" ca="1" si="2" xml:space="preserve">  IF( J24 + $F22 - J25 &gt; 0, FLOOR( ( J24 + $F22 - J25 ) / $F23, 1 ) * $F23, 0 )</f>
        <v>0</v>
      </c>
      <c r="K26" s="2">
        <f t="shared" ca="1" si="2"/>
        <v>0</v>
      </c>
      <c r="L26" s="2">
        <f t="shared" ca="1" si="2"/>
        <v>0</v>
      </c>
      <c r="M26" s="2">
        <f t="shared" ca="1" si="2"/>
        <v>0</v>
      </c>
      <c r="N26" s="2">
        <f t="shared" ca="1" si="2"/>
        <v>0</v>
      </c>
      <c r="O26" s="2">
        <f t="shared" ca="1" si="2"/>
        <v>0</v>
      </c>
      <c r="P26" s="2">
        <f t="shared" ca="1" si="2"/>
        <v>0</v>
      </c>
      <c r="Q26" s="2">
        <f t="shared" ca="1" si="2"/>
        <v>0</v>
      </c>
      <c r="R26" s="2">
        <f t="shared" ca="1" si="2"/>
        <v>0</v>
      </c>
      <c r="S26" s="2">
        <f t="shared" ca="1" si="2"/>
        <v>0</v>
      </c>
      <c r="T26" s="2">
        <f t="shared" ca="1" si="2"/>
        <v>0</v>
      </c>
      <c r="U26" s="2">
        <f t="shared" ca="1" si="2"/>
        <v>0</v>
      </c>
      <c r="V26" s="2">
        <f t="shared" ca="1" si="2"/>
        <v>0</v>
      </c>
      <c r="W26" s="2">
        <f t="shared" ca="1" si="2"/>
        <v>0</v>
      </c>
      <c r="X26" s="2">
        <f t="shared" ca="1" si="2"/>
        <v>0</v>
      </c>
      <c r="Y26" s="2">
        <f t="shared" ca="1" si="2"/>
        <v>5000</v>
      </c>
      <c r="Z26" s="2">
        <f t="shared" ca="1" si="2"/>
        <v>5000</v>
      </c>
      <c r="AA26" s="2">
        <f t="shared" ca="1" si="2"/>
        <v>5000</v>
      </c>
      <c r="AB26" s="2">
        <f t="shared" ca="1" si="2"/>
        <v>10000</v>
      </c>
      <c r="AC26" s="2">
        <f t="shared" ca="1" si="2"/>
        <v>10000</v>
      </c>
      <c r="AD26" s="2">
        <f t="shared" ca="1" si="2"/>
        <v>5000</v>
      </c>
      <c r="AE26" s="2">
        <f t="shared" ca="1" si="2"/>
        <v>10000</v>
      </c>
      <c r="AF26" s="2">
        <f t="shared" ca="1" si="2"/>
        <v>10000</v>
      </c>
      <c r="AG26" s="2">
        <f t="shared" ca="1" si="2"/>
        <v>10000</v>
      </c>
      <c r="AH26" s="2">
        <f t="shared" ca="1" si="2"/>
        <v>10000</v>
      </c>
      <c r="AI26" s="2">
        <f t="shared" ca="1" si="2"/>
        <v>15000</v>
      </c>
      <c r="AJ26" s="2">
        <f t="shared" ca="1" si="2"/>
        <v>10000</v>
      </c>
      <c r="AK26" s="2">
        <f t="shared" ca="1" si="2"/>
        <v>15000</v>
      </c>
      <c r="AL26" s="2">
        <f t="shared" ca="1" si="2"/>
        <v>15000</v>
      </c>
      <c r="AM26" s="2">
        <f t="shared" ca="1" si="2"/>
        <v>15000</v>
      </c>
      <c r="AN26" s="2">
        <f t="shared" ca="1" si="2"/>
        <v>20000</v>
      </c>
      <c r="AO26" s="2">
        <f t="shared" ca="1" si="2"/>
        <v>20000</v>
      </c>
      <c r="AP26" s="2">
        <f t="shared" ca="1" si="2"/>
        <v>20000</v>
      </c>
      <c r="AQ26" s="2">
        <f t="shared" ca="1" si="2"/>
        <v>25000</v>
      </c>
      <c r="AR26" s="2">
        <f t="shared" ca="1" si="2"/>
        <v>20000</v>
      </c>
      <c r="AS26" s="2">
        <f t="shared" ca="1" si="2"/>
        <v>25000</v>
      </c>
      <c r="AT26" s="2">
        <f t="shared" ca="1" si="2"/>
        <v>30000</v>
      </c>
      <c r="AU26" s="2">
        <f t="shared" ca="1" si="2"/>
        <v>25000</v>
      </c>
      <c r="AV26" s="2">
        <f t="shared" ca="1" si="2"/>
        <v>30000</v>
      </c>
      <c r="AW26" s="2">
        <f t="shared" ca="1" si="2"/>
        <v>30000</v>
      </c>
      <c r="AX26" s="2">
        <f t="shared" ca="1" si="2"/>
        <v>35000</v>
      </c>
      <c r="AY26" s="2">
        <f t="shared" ca="1" si="2"/>
        <v>35000</v>
      </c>
      <c r="AZ26" s="2">
        <f t="shared" ca="1" si="2"/>
        <v>35000</v>
      </c>
      <c r="BA26" s="2">
        <f t="shared" ca="1" si="2"/>
        <v>40000</v>
      </c>
      <c r="BB26" s="2">
        <f t="shared" ca="1" si="2"/>
        <v>40000</v>
      </c>
      <c r="BC26" s="2">
        <f t="shared" ca="1" si="2"/>
        <v>45000</v>
      </c>
      <c r="BD26" s="2">
        <f t="shared" ca="1" si="2"/>
        <v>45000</v>
      </c>
      <c r="BE26" s="2">
        <f t="shared" ca="1" si="2"/>
        <v>50000</v>
      </c>
      <c r="BF26" s="2">
        <f t="shared" ca="1" si="2"/>
        <v>50000</v>
      </c>
      <c r="BG26" s="2">
        <f t="shared" ca="1" si="2"/>
        <v>55000</v>
      </c>
      <c r="BH26" s="2">
        <f t="shared" ca="1" si="2"/>
        <v>60000</v>
      </c>
      <c r="BI26" s="2">
        <f t="shared" ca="1" si="2"/>
        <v>60000</v>
      </c>
      <c r="BJ26" s="2">
        <f t="shared" ca="1" si="2"/>
        <v>65000</v>
      </c>
      <c r="BK26" s="2">
        <f t="shared" ca="1" si="2"/>
        <v>70000</v>
      </c>
      <c r="BL26" s="2">
        <f t="shared" ca="1" si="2"/>
        <v>75000</v>
      </c>
      <c r="BM26" s="2">
        <f t="shared" ca="1" si="2"/>
        <v>75000</v>
      </c>
      <c r="BN26" s="2">
        <f t="shared" ca="1" si="2"/>
        <v>85000</v>
      </c>
      <c r="BO26" s="2">
        <f t="shared" ca="1" si="2"/>
        <v>85000</v>
      </c>
      <c r="BP26" s="2">
        <f t="shared" ca="1" si="2"/>
        <v>95000</v>
      </c>
      <c r="BQ26" s="2">
        <f t="shared" ca="1" si="2"/>
        <v>95000</v>
      </c>
    </row>
    <row r="29" spans="1:69">
      <c r="B29" s="25" t="s">
        <v>130</v>
      </c>
    </row>
    <row r="30" spans="1:69" outlineLevel="1">
      <c r="A30" s="18"/>
      <c r="B30" s="18"/>
      <c r="C30" s="28"/>
      <c r="D30" s="27"/>
      <c r="E30" s="4" t="str">
        <f xml:space="preserve">  InpS!E$15</f>
        <v>STF Units ordered</v>
      </c>
      <c r="F30" s="4">
        <f xml:space="preserve">  InpS!F$15</f>
        <v>0</v>
      </c>
      <c r="G30" s="4" t="str">
        <f xml:space="preserve">  InpS!G$15</f>
        <v>GBP</v>
      </c>
      <c r="H30" s="4">
        <f xml:space="preserve">  InpS!H$15</f>
        <v>50000</v>
      </c>
      <c r="I30" s="4">
        <f xml:space="preserve">  InpS!I$15</f>
        <v>0</v>
      </c>
      <c r="J30" s="4">
        <f xml:space="preserve">  InpS!J$15</f>
        <v>0</v>
      </c>
      <c r="K30" s="4">
        <f xml:space="preserve">  InpS!K$15</f>
        <v>0</v>
      </c>
      <c r="L30" s="4">
        <f xml:space="preserve">  InpS!L$15</f>
        <v>10000</v>
      </c>
      <c r="M30" s="4">
        <f xml:space="preserve">  InpS!M$15</f>
        <v>10000</v>
      </c>
      <c r="N30" s="4">
        <f xml:space="preserve">  InpS!N$15</f>
        <v>10000</v>
      </c>
      <c r="O30" s="4">
        <f xml:space="preserve">  InpS!O$15</f>
        <v>0</v>
      </c>
      <c r="P30" s="4">
        <f xml:space="preserve">  InpS!P$15</f>
        <v>10000</v>
      </c>
      <c r="Q30" s="4">
        <f xml:space="preserve">  InpS!Q$15</f>
        <v>0</v>
      </c>
      <c r="R30" s="4">
        <f xml:space="preserve">  InpS!R$15</f>
        <v>10000</v>
      </c>
      <c r="S30" s="4">
        <f xml:space="preserve">  InpS!S$15</f>
        <v>0</v>
      </c>
      <c r="T30" s="4">
        <f xml:space="preserve">  InpS!T$15</f>
        <v>0</v>
      </c>
      <c r="U30" s="4">
        <f xml:space="preserve">  InpS!U$15</f>
        <v>0</v>
      </c>
      <c r="V30" s="4">
        <f xml:space="preserve">  InpS!V$15</f>
        <v>0</v>
      </c>
      <c r="W30" s="4">
        <f xml:space="preserve">  InpS!W$15</f>
        <v>0</v>
      </c>
      <c r="X30" s="4">
        <f xml:space="preserve">  InpS!X$15</f>
        <v>0</v>
      </c>
      <c r="Y30" s="4">
        <f xml:space="preserve">  InpS!Y$15</f>
        <v>0</v>
      </c>
      <c r="Z30" s="4">
        <f xml:space="preserve">  InpS!Z$15</f>
        <v>0</v>
      </c>
      <c r="AA30" s="4">
        <f xml:space="preserve">  InpS!AA$15</f>
        <v>0</v>
      </c>
      <c r="AB30" s="4">
        <f xml:space="preserve">  InpS!AB$15</f>
        <v>0</v>
      </c>
      <c r="AC30" s="4">
        <f xml:space="preserve">  InpS!AC$15</f>
        <v>0</v>
      </c>
      <c r="AD30" s="4">
        <f xml:space="preserve">  InpS!AD$15</f>
        <v>0</v>
      </c>
      <c r="AE30" s="4">
        <f xml:space="preserve">  InpS!AE$15</f>
        <v>0</v>
      </c>
      <c r="AF30" s="4">
        <f xml:space="preserve">  InpS!AF$15</f>
        <v>0</v>
      </c>
      <c r="AG30" s="4">
        <f xml:space="preserve">  InpS!AG$15</f>
        <v>0</v>
      </c>
      <c r="AH30" s="4">
        <f xml:space="preserve">  InpS!AH$15</f>
        <v>0</v>
      </c>
      <c r="AI30" s="4">
        <f xml:space="preserve">  InpS!AI$15</f>
        <v>0</v>
      </c>
      <c r="AJ30" s="4">
        <f xml:space="preserve">  InpS!AJ$15</f>
        <v>0</v>
      </c>
      <c r="AK30" s="4">
        <f xml:space="preserve">  InpS!AK$15</f>
        <v>0</v>
      </c>
      <c r="AL30" s="4">
        <f xml:space="preserve">  InpS!AL$15</f>
        <v>0</v>
      </c>
      <c r="AM30" s="4">
        <f xml:space="preserve">  InpS!AM$15</f>
        <v>0</v>
      </c>
      <c r="AN30" s="4">
        <f xml:space="preserve">  InpS!AN$15</f>
        <v>0</v>
      </c>
      <c r="AO30" s="4">
        <f xml:space="preserve">  InpS!AO$15</f>
        <v>0</v>
      </c>
      <c r="AP30" s="4">
        <f xml:space="preserve">  InpS!AP$15</f>
        <v>0</v>
      </c>
      <c r="AQ30" s="4">
        <f xml:space="preserve">  InpS!AQ$15</f>
        <v>0</v>
      </c>
      <c r="AR30" s="4">
        <f xml:space="preserve">  InpS!AR$15</f>
        <v>0</v>
      </c>
      <c r="AS30" s="4">
        <f xml:space="preserve">  InpS!AS$15</f>
        <v>0</v>
      </c>
      <c r="AT30" s="4">
        <f xml:space="preserve">  InpS!AT$15</f>
        <v>0</v>
      </c>
      <c r="AU30" s="4">
        <f xml:space="preserve">  InpS!AU$15</f>
        <v>0</v>
      </c>
      <c r="AV30" s="4">
        <f xml:space="preserve">  InpS!AV$15</f>
        <v>0</v>
      </c>
      <c r="AW30" s="4">
        <f xml:space="preserve">  InpS!AW$15</f>
        <v>0</v>
      </c>
      <c r="AX30" s="4">
        <f xml:space="preserve">  InpS!AX$15</f>
        <v>0</v>
      </c>
      <c r="AY30" s="4">
        <f xml:space="preserve">  InpS!AY$15</f>
        <v>0</v>
      </c>
      <c r="AZ30" s="4">
        <f xml:space="preserve">  InpS!AZ$15</f>
        <v>0</v>
      </c>
      <c r="BA30" s="4">
        <f xml:space="preserve">  InpS!BA$15</f>
        <v>0</v>
      </c>
      <c r="BB30" s="4">
        <f xml:space="preserve">  InpS!BB$15</f>
        <v>0</v>
      </c>
      <c r="BC30" s="4">
        <f xml:space="preserve">  InpS!BC$15</f>
        <v>0</v>
      </c>
      <c r="BD30" s="4">
        <f xml:space="preserve">  InpS!BD$15</f>
        <v>0</v>
      </c>
      <c r="BE30" s="4">
        <f xml:space="preserve">  InpS!BE$15</f>
        <v>0</v>
      </c>
      <c r="BF30" s="4">
        <f xml:space="preserve">  InpS!BF$15</f>
        <v>0</v>
      </c>
      <c r="BG30" s="4">
        <f xml:space="preserve">  InpS!BG$15</f>
        <v>0</v>
      </c>
      <c r="BH30" s="4">
        <f xml:space="preserve">  InpS!BH$15</f>
        <v>0</v>
      </c>
      <c r="BI30" s="4">
        <f xml:space="preserve">  InpS!BI$15</f>
        <v>0</v>
      </c>
      <c r="BJ30" s="4">
        <f xml:space="preserve">  InpS!BJ$15</f>
        <v>0</v>
      </c>
      <c r="BK30" s="4">
        <f xml:space="preserve">  InpS!BK$15</f>
        <v>0</v>
      </c>
      <c r="BL30" s="4">
        <f xml:space="preserve">  InpS!BL$15</f>
        <v>0</v>
      </c>
      <c r="BM30" s="4">
        <f xml:space="preserve">  InpS!BM$15</f>
        <v>0</v>
      </c>
      <c r="BN30" s="4">
        <f xml:space="preserve">  InpS!BN$15</f>
        <v>0</v>
      </c>
      <c r="BO30" s="4">
        <f xml:space="preserve">  InpS!BO$15</f>
        <v>0</v>
      </c>
      <c r="BP30" s="4">
        <f xml:space="preserve">  InpS!BP$15</f>
        <v>0</v>
      </c>
      <c r="BQ30" s="4">
        <f xml:space="preserve">  InpS!BQ$15</f>
        <v>0</v>
      </c>
    </row>
    <row r="31" spans="1:69" outlineLevel="1">
      <c r="E31" s="2" t="str">
        <f t="shared" ref="E31:BQ31" si="3" xml:space="preserve">  E$26</f>
        <v>Order Quantity</v>
      </c>
      <c r="F31" s="2">
        <f t="shared" si="3"/>
        <v>0</v>
      </c>
      <c r="G31" s="2" t="str">
        <f t="shared" si="3"/>
        <v>Units</v>
      </c>
      <c r="H31" s="2">
        <f t="shared" ca="1" si="3"/>
        <v>1590000</v>
      </c>
      <c r="I31" s="2">
        <f t="shared" si="3"/>
        <v>0</v>
      </c>
      <c r="J31" s="2">
        <f t="shared" ca="1" si="3"/>
        <v>0</v>
      </c>
      <c r="K31" s="2">
        <f t="shared" ca="1" si="3"/>
        <v>0</v>
      </c>
      <c r="L31" s="2">
        <f t="shared" ca="1" si="3"/>
        <v>0</v>
      </c>
      <c r="M31" s="2">
        <f t="shared" ca="1" si="3"/>
        <v>0</v>
      </c>
      <c r="N31" s="2">
        <f t="shared" ca="1" si="3"/>
        <v>0</v>
      </c>
      <c r="O31" s="2">
        <f t="shared" ca="1" si="3"/>
        <v>0</v>
      </c>
      <c r="P31" s="2">
        <f t="shared" ca="1" si="3"/>
        <v>0</v>
      </c>
      <c r="Q31" s="2">
        <f t="shared" ca="1" si="3"/>
        <v>0</v>
      </c>
      <c r="R31" s="2">
        <f t="shared" ca="1" si="3"/>
        <v>0</v>
      </c>
      <c r="S31" s="2">
        <f t="shared" ca="1" si="3"/>
        <v>0</v>
      </c>
      <c r="T31" s="2">
        <f t="shared" ca="1" si="3"/>
        <v>0</v>
      </c>
      <c r="U31" s="2">
        <f t="shared" ca="1" si="3"/>
        <v>0</v>
      </c>
      <c r="V31" s="2">
        <f t="shared" ca="1" si="3"/>
        <v>0</v>
      </c>
      <c r="W31" s="2">
        <f t="shared" ca="1" si="3"/>
        <v>0</v>
      </c>
      <c r="X31" s="2">
        <f t="shared" ca="1" si="3"/>
        <v>0</v>
      </c>
      <c r="Y31" s="2">
        <f t="shared" ca="1" si="3"/>
        <v>5000</v>
      </c>
      <c r="Z31" s="2">
        <f t="shared" ca="1" si="3"/>
        <v>5000</v>
      </c>
      <c r="AA31" s="2">
        <f t="shared" ca="1" si="3"/>
        <v>5000</v>
      </c>
      <c r="AB31" s="2">
        <f t="shared" ca="1" si="3"/>
        <v>10000</v>
      </c>
      <c r="AC31" s="2">
        <f t="shared" ca="1" si="3"/>
        <v>10000</v>
      </c>
      <c r="AD31" s="2">
        <f t="shared" ca="1" si="3"/>
        <v>5000</v>
      </c>
      <c r="AE31" s="2">
        <f t="shared" ca="1" si="3"/>
        <v>10000</v>
      </c>
      <c r="AF31" s="2">
        <f t="shared" ca="1" si="3"/>
        <v>10000</v>
      </c>
      <c r="AG31" s="2">
        <f t="shared" ca="1" si="3"/>
        <v>10000</v>
      </c>
      <c r="AH31" s="2">
        <f t="shared" ca="1" si="3"/>
        <v>10000</v>
      </c>
      <c r="AI31" s="2">
        <f t="shared" ca="1" si="3"/>
        <v>15000</v>
      </c>
      <c r="AJ31" s="2">
        <f t="shared" ca="1" si="3"/>
        <v>10000</v>
      </c>
      <c r="AK31" s="2">
        <f t="shared" ca="1" si="3"/>
        <v>15000</v>
      </c>
      <c r="AL31" s="2">
        <f t="shared" ca="1" si="3"/>
        <v>15000</v>
      </c>
      <c r="AM31" s="2">
        <f t="shared" ca="1" si="3"/>
        <v>15000</v>
      </c>
      <c r="AN31" s="2">
        <f t="shared" ca="1" si="3"/>
        <v>20000</v>
      </c>
      <c r="AO31" s="2">
        <f t="shared" ca="1" si="3"/>
        <v>20000</v>
      </c>
      <c r="AP31" s="2">
        <f t="shared" ca="1" si="3"/>
        <v>20000</v>
      </c>
      <c r="AQ31" s="2">
        <f t="shared" ca="1" si="3"/>
        <v>25000</v>
      </c>
      <c r="AR31" s="2">
        <f t="shared" ca="1" si="3"/>
        <v>20000</v>
      </c>
      <c r="AS31" s="2">
        <f t="shared" ca="1" si="3"/>
        <v>25000</v>
      </c>
      <c r="AT31" s="2">
        <f t="shared" ca="1" si="3"/>
        <v>30000</v>
      </c>
      <c r="AU31" s="2">
        <f t="shared" ca="1" si="3"/>
        <v>25000</v>
      </c>
      <c r="AV31" s="2">
        <f t="shared" ca="1" si="3"/>
        <v>30000</v>
      </c>
      <c r="AW31" s="2">
        <f t="shared" ca="1" si="3"/>
        <v>30000</v>
      </c>
      <c r="AX31" s="2">
        <f t="shared" ca="1" si="3"/>
        <v>35000</v>
      </c>
      <c r="AY31" s="2">
        <f t="shared" ca="1" si="3"/>
        <v>35000</v>
      </c>
      <c r="AZ31" s="2">
        <f t="shared" ca="1" si="3"/>
        <v>35000</v>
      </c>
      <c r="BA31" s="2">
        <f t="shared" ca="1" si="3"/>
        <v>40000</v>
      </c>
      <c r="BB31" s="2">
        <f t="shared" ca="1" si="3"/>
        <v>40000</v>
      </c>
      <c r="BC31" s="2">
        <f t="shared" ca="1" si="3"/>
        <v>45000</v>
      </c>
      <c r="BD31" s="2">
        <f t="shared" ca="1" si="3"/>
        <v>45000</v>
      </c>
      <c r="BE31" s="2">
        <f t="shared" ca="1" si="3"/>
        <v>50000</v>
      </c>
      <c r="BF31" s="2">
        <f t="shared" ca="1" si="3"/>
        <v>50000</v>
      </c>
      <c r="BG31" s="2">
        <f t="shared" ca="1" si="3"/>
        <v>55000</v>
      </c>
      <c r="BH31" s="2">
        <f t="shared" ca="1" si="3"/>
        <v>60000</v>
      </c>
      <c r="BI31" s="2">
        <f t="shared" ca="1" si="3"/>
        <v>60000</v>
      </c>
      <c r="BJ31" s="2">
        <f t="shared" ca="1" si="3"/>
        <v>65000</v>
      </c>
      <c r="BK31" s="2">
        <f t="shared" ca="1" si="3"/>
        <v>70000</v>
      </c>
      <c r="BL31" s="2">
        <f t="shared" ca="1" si="3"/>
        <v>75000</v>
      </c>
      <c r="BM31" s="2">
        <f t="shared" ca="1" si="3"/>
        <v>75000</v>
      </c>
      <c r="BN31" s="2">
        <f t="shared" ca="1" si="3"/>
        <v>85000</v>
      </c>
      <c r="BO31" s="2">
        <f t="shared" ca="1" si="3"/>
        <v>85000</v>
      </c>
      <c r="BP31" s="2">
        <f t="shared" ca="1" si="3"/>
        <v>95000</v>
      </c>
      <c r="BQ31" s="2">
        <f t="shared" ca="1" si="3"/>
        <v>95000</v>
      </c>
    </row>
    <row r="32" spans="1:69" outlineLevel="1">
      <c r="A32" s="18"/>
      <c r="B32" s="18"/>
      <c r="C32" s="28"/>
      <c r="D32" s="27"/>
      <c r="E32" s="4" t="str">
        <f xml:space="preserve">  Time!E$291</f>
        <v>Use short term forecast flag</v>
      </c>
      <c r="F32" s="4">
        <f xml:space="preserve">  Time!F$291</f>
        <v>0</v>
      </c>
      <c r="G32" s="4" t="str">
        <f xml:space="preserve">  Time!G$291</f>
        <v>flag</v>
      </c>
      <c r="H32" s="4">
        <f xml:space="preserve">  Time!H$291</f>
        <v>12</v>
      </c>
      <c r="I32" s="4">
        <f xml:space="preserve">  Time!I$291</f>
        <v>0</v>
      </c>
      <c r="J32" s="4">
        <f xml:space="preserve">  Time!J$291</f>
        <v>1</v>
      </c>
      <c r="K32" s="4">
        <f xml:space="preserve">  Time!K$291</f>
        <v>1</v>
      </c>
      <c r="L32" s="4">
        <f xml:space="preserve">  Time!L$291</f>
        <v>1</v>
      </c>
      <c r="M32" s="4">
        <f xml:space="preserve">  Time!M$291</f>
        <v>1</v>
      </c>
      <c r="N32" s="4">
        <f xml:space="preserve">  Time!N$291</f>
        <v>1</v>
      </c>
      <c r="O32" s="4">
        <f xml:space="preserve">  Time!O$291</f>
        <v>1</v>
      </c>
      <c r="P32" s="4">
        <f xml:space="preserve">  Time!P$291</f>
        <v>1</v>
      </c>
      <c r="Q32" s="4">
        <f xml:space="preserve">  Time!Q$291</f>
        <v>1</v>
      </c>
      <c r="R32" s="4">
        <f xml:space="preserve">  Time!R$291</f>
        <v>1</v>
      </c>
      <c r="S32" s="4">
        <f xml:space="preserve">  Time!S$291</f>
        <v>1</v>
      </c>
      <c r="T32" s="4">
        <f xml:space="preserve">  Time!T$291</f>
        <v>1</v>
      </c>
      <c r="U32" s="4">
        <f xml:space="preserve">  Time!U$291</f>
        <v>1</v>
      </c>
      <c r="V32" s="4">
        <f xml:space="preserve">  Time!V$291</f>
        <v>0</v>
      </c>
      <c r="W32" s="4">
        <f xml:space="preserve">  Time!W$291</f>
        <v>0</v>
      </c>
      <c r="X32" s="4">
        <f xml:space="preserve">  Time!X$291</f>
        <v>0</v>
      </c>
      <c r="Y32" s="4">
        <f xml:space="preserve">  Time!Y$291</f>
        <v>0</v>
      </c>
      <c r="Z32" s="4">
        <f xml:space="preserve">  Time!Z$291</f>
        <v>0</v>
      </c>
      <c r="AA32" s="4">
        <f xml:space="preserve">  Time!AA$291</f>
        <v>0</v>
      </c>
      <c r="AB32" s="4">
        <f xml:space="preserve">  Time!AB$291</f>
        <v>0</v>
      </c>
      <c r="AC32" s="4">
        <f xml:space="preserve">  Time!AC$291</f>
        <v>0</v>
      </c>
      <c r="AD32" s="4">
        <f xml:space="preserve">  Time!AD$291</f>
        <v>0</v>
      </c>
      <c r="AE32" s="4">
        <f xml:space="preserve">  Time!AE$291</f>
        <v>0</v>
      </c>
      <c r="AF32" s="4">
        <f xml:space="preserve">  Time!AF$291</f>
        <v>0</v>
      </c>
      <c r="AG32" s="4">
        <f xml:space="preserve">  Time!AG$291</f>
        <v>0</v>
      </c>
      <c r="AH32" s="4">
        <f xml:space="preserve">  Time!AH$291</f>
        <v>0</v>
      </c>
      <c r="AI32" s="4">
        <f xml:space="preserve">  Time!AI$291</f>
        <v>0</v>
      </c>
      <c r="AJ32" s="4">
        <f xml:space="preserve">  Time!AJ$291</f>
        <v>0</v>
      </c>
      <c r="AK32" s="4">
        <f xml:space="preserve">  Time!AK$291</f>
        <v>0</v>
      </c>
      <c r="AL32" s="4">
        <f xml:space="preserve">  Time!AL$291</f>
        <v>0</v>
      </c>
      <c r="AM32" s="4">
        <f xml:space="preserve">  Time!AM$291</f>
        <v>0</v>
      </c>
      <c r="AN32" s="4">
        <f xml:space="preserve">  Time!AN$291</f>
        <v>0</v>
      </c>
      <c r="AO32" s="4">
        <f xml:space="preserve">  Time!AO$291</f>
        <v>0</v>
      </c>
      <c r="AP32" s="4">
        <f xml:space="preserve">  Time!AP$291</f>
        <v>0</v>
      </c>
      <c r="AQ32" s="4">
        <f xml:space="preserve">  Time!AQ$291</f>
        <v>0</v>
      </c>
      <c r="AR32" s="4">
        <f xml:space="preserve">  Time!AR$291</f>
        <v>0</v>
      </c>
      <c r="AS32" s="4">
        <f xml:space="preserve">  Time!AS$291</f>
        <v>0</v>
      </c>
      <c r="AT32" s="4">
        <f xml:space="preserve">  Time!AT$291</f>
        <v>0</v>
      </c>
      <c r="AU32" s="4">
        <f xml:space="preserve">  Time!AU$291</f>
        <v>0</v>
      </c>
      <c r="AV32" s="4">
        <f xml:space="preserve">  Time!AV$291</f>
        <v>0</v>
      </c>
      <c r="AW32" s="4">
        <f xml:space="preserve">  Time!AW$291</f>
        <v>0</v>
      </c>
      <c r="AX32" s="4">
        <f xml:space="preserve">  Time!AX$291</f>
        <v>0</v>
      </c>
      <c r="AY32" s="4">
        <f xml:space="preserve">  Time!AY$291</f>
        <v>0</v>
      </c>
      <c r="AZ32" s="4">
        <f xml:space="preserve">  Time!AZ$291</f>
        <v>0</v>
      </c>
      <c r="BA32" s="4">
        <f xml:space="preserve">  Time!BA$291</f>
        <v>0</v>
      </c>
      <c r="BB32" s="4">
        <f xml:space="preserve">  Time!BB$291</f>
        <v>0</v>
      </c>
      <c r="BC32" s="4">
        <f xml:space="preserve">  Time!BC$291</f>
        <v>0</v>
      </c>
      <c r="BD32" s="4">
        <f xml:space="preserve">  Time!BD$291</f>
        <v>0</v>
      </c>
      <c r="BE32" s="4">
        <f xml:space="preserve">  Time!BE$291</f>
        <v>0</v>
      </c>
      <c r="BF32" s="4">
        <f xml:space="preserve">  Time!BF$291</f>
        <v>0</v>
      </c>
      <c r="BG32" s="4">
        <f xml:space="preserve">  Time!BG$291</f>
        <v>0</v>
      </c>
      <c r="BH32" s="4">
        <f xml:space="preserve">  Time!BH$291</f>
        <v>0</v>
      </c>
      <c r="BI32" s="4">
        <f xml:space="preserve">  Time!BI$291</f>
        <v>0</v>
      </c>
      <c r="BJ32" s="4">
        <f xml:space="preserve">  Time!BJ$291</f>
        <v>0</v>
      </c>
      <c r="BK32" s="4">
        <f xml:space="preserve">  Time!BK$291</f>
        <v>0</v>
      </c>
      <c r="BL32" s="4">
        <f xml:space="preserve">  Time!BL$291</f>
        <v>0</v>
      </c>
      <c r="BM32" s="4">
        <f xml:space="preserve">  Time!BM$291</f>
        <v>0</v>
      </c>
      <c r="BN32" s="4">
        <f xml:space="preserve">  Time!BN$291</f>
        <v>0</v>
      </c>
      <c r="BO32" s="4">
        <f xml:space="preserve">  Time!BO$291</f>
        <v>0</v>
      </c>
      <c r="BP32" s="4">
        <f xml:space="preserve">  Time!BP$291</f>
        <v>0</v>
      </c>
      <c r="BQ32" s="4">
        <f xml:space="preserve">  Time!BQ$291</f>
        <v>0</v>
      </c>
    </row>
    <row r="33" spans="1:69" outlineLevel="1">
      <c r="A33" s="34"/>
      <c r="B33" s="34"/>
      <c r="C33" s="64"/>
      <c r="D33" s="65"/>
      <c r="E33" s="21" t="s">
        <v>130</v>
      </c>
      <c r="F33" s="21"/>
      <c r="G33" s="21" t="s">
        <v>123</v>
      </c>
      <c r="H33" s="3">
        <f ca="1" xml:space="preserve"> SUM( J33:BQ33 )</f>
        <v>1640000</v>
      </c>
      <c r="I33" s="21"/>
      <c r="J33" s="3">
        <f t="shared" ref="J33:BQ33" si="4" xml:space="preserve">  IF( J32 = 1, J30, J31 )</f>
        <v>0</v>
      </c>
      <c r="K33" s="3">
        <f t="shared" si="4"/>
        <v>0</v>
      </c>
      <c r="L33" s="3">
        <f t="shared" si="4"/>
        <v>10000</v>
      </c>
      <c r="M33" s="3">
        <f t="shared" si="4"/>
        <v>10000</v>
      </c>
      <c r="N33" s="3">
        <f t="shared" si="4"/>
        <v>10000</v>
      </c>
      <c r="O33" s="3">
        <f t="shared" si="4"/>
        <v>0</v>
      </c>
      <c r="P33" s="3">
        <f t="shared" si="4"/>
        <v>10000</v>
      </c>
      <c r="Q33" s="3">
        <f t="shared" si="4"/>
        <v>0</v>
      </c>
      <c r="R33" s="3">
        <f t="shared" si="4"/>
        <v>10000</v>
      </c>
      <c r="S33" s="3">
        <f t="shared" si="4"/>
        <v>0</v>
      </c>
      <c r="T33" s="3">
        <f t="shared" si="4"/>
        <v>0</v>
      </c>
      <c r="U33" s="3">
        <f t="shared" si="4"/>
        <v>0</v>
      </c>
      <c r="V33" s="3">
        <f t="shared" ca="1" si="4"/>
        <v>0</v>
      </c>
      <c r="W33" s="3">
        <f t="shared" ca="1" si="4"/>
        <v>0</v>
      </c>
      <c r="X33" s="3">
        <f t="shared" ca="1" si="4"/>
        <v>0</v>
      </c>
      <c r="Y33" s="3">
        <f t="shared" ca="1" si="4"/>
        <v>5000</v>
      </c>
      <c r="Z33" s="3">
        <f t="shared" ca="1" si="4"/>
        <v>5000</v>
      </c>
      <c r="AA33" s="3">
        <f t="shared" ca="1" si="4"/>
        <v>5000</v>
      </c>
      <c r="AB33" s="3">
        <f t="shared" ca="1" si="4"/>
        <v>10000</v>
      </c>
      <c r="AC33" s="3">
        <f t="shared" ca="1" si="4"/>
        <v>10000</v>
      </c>
      <c r="AD33" s="3">
        <f t="shared" ca="1" si="4"/>
        <v>5000</v>
      </c>
      <c r="AE33" s="3">
        <f t="shared" ca="1" si="4"/>
        <v>10000</v>
      </c>
      <c r="AF33" s="3">
        <f t="shared" ca="1" si="4"/>
        <v>10000</v>
      </c>
      <c r="AG33" s="3">
        <f t="shared" ca="1" si="4"/>
        <v>10000</v>
      </c>
      <c r="AH33" s="3">
        <f t="shared" ca="1" si="4"/>
        <v>10000</v>
      </c>
      <c r="AI33" s="3">
        <f t="shared" ca="1" si="4"/>
        <v>15000</v>
      </c>
      <c r="AJ33" s="3">
        <f t="shared" ca="1" si="4"/>
        <v>10000</v>
      </c>
      <c r="AK33" s="3">
        <f t="shared" ca="1" si="4"/>
        <v>15000</v>
      </c>
      <c r="AL33" s="3">
        <f t="shared" ca="1" si="4"/>
        <v>15000</v>
      </c>
      <c r="AM33" s="3">
        <f t="shared" ca="1" si="4"/>
        <v>15000</v>
      </c>
      <c r="AN33" s="3">
        <f t="shared" ca="1" si="4"/>
        <v>20000</v>
      </c>
      <c r="AO33" s="3">
        <f t="shared" ca="1" si="4"/>
        <v>20000</v>
      </c>
      <c r="AP33" s="3">
        <f t="shared" ca="1" si="4"/>
        <v>20000</v>
      </c>
      <c r="AQ33" s="3">
        <f t="shared" ca="1" si="4"/>
        <v>25000</v>
      </c>
      <c r="AR33" s="3">
        <f t="shared" ca="1" si="4"/>
        <v>20000</v>
      </c>
      <c r="AS33" s="3">
        <f t="shared" ca="1" si="4"/>
        <v>25000</v>
      </c>
      <c r="AT33" s="3">
        <f t="shared" ca="1" si="4"/>
        <v>30000</v>
      </c>
      <c r="AU33" s="3">
        <f t="shared" ca="1" si="4"/>
        <v>25000</v>
      </c>
      <c r="AV33" s="3">
        <f t="shared" ca="1" si="4"/>
        <v>30000</v>
      </c>
      <c r="AW33" s="3">
        <f t="shared" ca="1" si="4"/>
        <v>30000</v>
      </c>
      <c r="AX33" s="3">
        <f t="shared" ca="1" si="4"/>
        <v>35000</v>
      </c>
      <c r="AY33" s="3">
        <f t="shared" ca="1" si="4"/>
        <v>35000</v>
      </c>
      <c r="AZ33" s="3">
        <f t="shared" ca="1" si="4"/>
        <v>35000</v>
      </c>
      <c r="BA33" s="3">
        <f t="shared" ca="1" si="4"/>
        <v>40000</v>
      </c>
      <c r="BB33" s="3">
        <f t="shared" ca="1" si="4"/>
        <v>40000</v>
      </c>
      <c r="BC33" s="3">
        <f t="shared" ca="1" si="4"/>
        <v>45000</v>
      </c>
      <c r="BD33" s="3">
        <f t="shared" ca="1" si="4"/>
        <v>45000</v>
      </c>
      <c r="BE33" s="3">
        <f t="shared" ca="1" si="4"/>
        <v>50000</v>
      </c>
      <c r="BF33" s="3">
        <f t="shared" ca="1" si="4"/>
        <v>50000</v>
      </c>
      <c r="BG33" s="3">
        <f t="shared" ca="1" si="4"/>
        <v>55000</v>
      </c>
      <c r="BH33" s="3">
        <f t="shared" ca="1" si="4"/>
        <v>60000</v>
      </c>
      <c r="BI33" s="3">
        <f t="shared" ca="1" si="4"/>
        <v>60000</v>
      </c>
      <c r="BJ33" s="3">
        <f t="shared" ca="1" si="4"/>
        <v>65000</v>
      </c>
      <c r="BK33" s="3">
        <f t="shared" ca="1" si="4"/>
        <v>70000</v>
      </c>
      <c r="BL33" s="3">
        <f t="shared" ca="1" si="4"/>
        <v>75000</v>
      </c>
      <c r="BM33" s="3">
        <f t="shared" ca="1" si="4"/>
        <v>75000</v>
      </c>
      <c r="BN33" s="3">
        <f t="shared" ca="1" si="4"/>
        <v>85000</v>
      </c>
      <c r="BO33" s="3">
        <f t="shared" ca="1" si="4"/>
        <v>85000</v>
      </c>
      <c r="BP33" s="3">
        <f t="shared" ca="1" si="4"/>
        <v>95000</v>
      </c>
      <c r="BQ33" s="3">
        <f t="shared" ca="1" si="4"/>
        <v>95000</v>
      </c>
    </row>
    <row r="36" spans="1:69">
      <c r="B36" s="25" t="s">
        <v>198</v>
      </c>
    </row>
    <row r="37" spans="1:69" outlineLevel="1">
      <c r="A37" s="18"/>
      <c r="B37" s="18"/>
      <c r="C37" s="28"/>
      <c r="D37" s="27"/>
      <c r="E37" s="4" t="str">
        <f xml:space="preserve">  InpC!E$33</f>
        <v>Order lead time (months)</v>
      </c>
      <c r="F37" s="4">
        <f xml:space="preserve">  InpC!F$33</f>
        <v>6</v>
      </c>
      <c r="G37" s="4" t="str">
        <f xml:space="preserve">  InpC!G$33</f>
        <v>Months</v>
      </c>
      <c r="M37" s="2"/>
    </row>
    <row r="38" spans="1:69" outlineLevel="1">
      <c r="A38" s="18"/>
      <c r="B38" s="18"/>
      <c r="C38" s="28"/>
      <c r="D38" s="27"/>
      <c r="E38" s="4" t="str">
        <f xml:space="preserve">  InpS!E$14</f>
        <v>STF Units delivered</v>
      </c>
      <c r="F38" s="4">
        <f xml:space="preserve">  InpS!F$14</f>
        <v>0</v>
      </c>
      <c r="G38" s="4" t="str">
        <f xml:space="preserve">  InpS!G$14</f>
        <v>GBP</v>
      </c>
      <c r="H38" s="4">
        <f xml:space="preserve">  InpS!H$14</f>
        <v>35000</v>
      </c>
      <c r="I38" s="4">
        <f xml:space="preserve">  InpS!I$14</f>
        <v>0</v>
      </c>
      <c r="J38" s="4">
        <f xml:space="preserve">  InpS!J$14</f>
        <v>0</v>
      </c>
      <c r="K38" s="4">
        <f xml:space="preserve">  InpS!K$14</f>
        <v>5000</v>
      </c>
      <c r="L38" s="4">
        <f xml:space="preserve">  InpS!L$14</f>
        <v>0</v>
      </c>
      <c r="M38" s="4">
        <f xml:space="preserve">  InpS!M$14</f>
        <v>0</v>
      </c>
      <c r="N38" s="4">
        <f xml:space="preserve">  InpS!N$14</f>
        <v>0</v>
      </c>
      <c r="O38" s="4">
        <f xml:space="preserve">  InpS!O$14</f>
        <v>10000</v>
      </c>
      <c r="P38" s="4">
        <f xml:space="preserve">  InpS!P$14</f>
        <v>0</v>
      </c>
      <c r="Q38" s="4">
        <f xml:space="preserve">  InpS!Q$14</f>
        <v>0</v>
      </c>
      <c r="R38" s="4">
        <f xml:space="preserve">  InpS!R$14</f>
        <v>0</v>
      </c>
      <c r="S38" s="4">
        <f xml:space="preserve">  InpS!S$14</f>
        <v>10000</v>
      </c>
      <c r="T38" s="4">
        <f xml:space="preserve">  InpS!T$14</f>
        <v>0</v>
      </c>
      <c r="U38" s="4">
        <f xml:space="preserve">  InpS!U$14</f>
        <v>10000</v>
      </c>
      <c r="V38" s="4">
        <f xml:space="preserve">  InpS!V$14</f>
        <v>0</v>
      </c>
      <c r="W38" s="4">
        <f xml:space="preserve">  InpS!W$14</f>
        <v>0</v>
      </c>
      <c r="X38" s="4">
        <f xml:space="preserve">  InpS!X$14</f>
        <v>0</v>
      </c>
      <c r="Y38" s="4">
        <f xml:space="preserve">  InpS!Y$14</f>
        <v>0</v>
      </c>
      <c r="Z38" s="4">
        <f xml:space="preserve">  InpS!Z$14</f>
        <v>0</v>
      </c>
      <c r="AA38" s="4">
        <f xml:space="preserve">  InpS!AA$14</f>
        <v>0</v>
      </c>
      <c r="AB38" s="4">
        <f xml:space="preserve">  InpS!AB$14</f>
        <v>0</v>
      </c>
      <c r="AC38" s="4">
        <f xml:space="preserve">  InpS!AC$14</f>
        <v>0</v>
      </c>
      <c r="AD38" s="4">
        <f xml:space="preserve">  InpS!AD$14</f>
        <v>0</v>
      </c>
      <c r="AE38" s="4">
        <f xml:space="preserve">  InpS!AE$14</f>
        <v>0</v>
      </c>
      <c r="AF38" s="4">
        <f xml:space="preserve">  InpS!AF$14</f>
        <v>0</v>
      </c>
      <c r="AG38" s="4">
        <f xml:space="preserve">  InpS!AG$14</f>
        <v>0</v>
      </c>
      <c r="AH38" s="4">
        <f xml:space="preserve">  InpS!AH$14</f>
        <v>0</v>
      </c>
      <c r="AI38" s="4">
        <f xml:space="preserve">  InpS!AI$14</f>
        <v>0</v>
      </c>
      <c r="AJ38" s="4">
        <f xml:space="preserve">  InpS!AJ$14</f>
        <v>0</v>
      </c>
      <c r="AK38" s="4">
        <f xml:space="preserve">  InpS!AK$14</f>
        <v>0</v>
      </c>
      <c r="AL38" s="4">
        <f xml:space="preserve">  InpS!AL$14</f>
        <v>0</v>
      </c>
      <c r="AM38" s="4">
        <f xml:space="preserve">  InpS!AM$14</f>
        <v>0</v>
      </c>
      <c r="AN38" s="4">
        <f xml:space="preserve">  InpS!AN$14</f>
        <v>0</v>
      </c>
      <c r="AO38" s="4">
        <f xml:space="preserve">  InpS!AO$14</f>
        <v>0</v>
      </c>
      <c r="AP38" s="4">
        <f xml:space="preserve">  InpS!AP$14</f>
        <v>0</v>
      </c>
      <c r="AQ38" s="4">
        <f xml:space="preserve">  InpS!AQ$14</f>
        <v>0</v>
      </c>
      <c r="AR38" s="4">
        <f xml:space="preserve">  InpS!AR$14</f>
        <v>0</v>
      </c>
      <c r="AS38" s="4">
        <f xml:space="preserve">  InpS!AS$14</f>
        <v>0</v>
      </c>
      <c r="AT38" s="4">
        <f xml:space="preserve">  InpS!AT$14</f>
        <v>0</v>
      </c>
      <c r="AU38" s="4">
        <f xml:space="preserve">  InpS!AU$14</f>
        <v>0</v>
      </c>
      <c r="AV38" s="4">
        <f xml:space="preserve">  InpS!AV$14</f>
        <v>0</v>
      </c>
      <c r="AW38" s="4">
        <f xml:space="preserve">  InpS!AW$14</f>
        <v>0</v>
      </c>
      <c r="AX38" s="4">
        <f xml:space="preserve">  InpS!AX$14</f>
        <v>0</v>
      </c>
      <c r="AY38" s="4">
        <f xml:space="preserve">  InpS!AY$14</f>
        <v>0</v>
      </c>
      <c r="AZ38" s="4">
        <f xml:space="preserve">  InpS!AZ$14</f>
        <v>0</v>
      </c>
      <c r="BA38" s="4">
        <f xml:space="preserve">  InpS!BA$14</f>
        <v>0</v>
      </c>
      <c r="BB38" s="4">
        <f xml:space="preserve">  InpS!BB$14</f>
        <v>0</v>
      </c>
      <c r="BC38" s="4">
        <f xml:space="preserve">  InpS!BC$14</f>
        <v>0</v>
      </c>
      <c r="BD38" s="4">
        <f xml:space="preserve">  InpS!BD$14</f>
        <v>0</v>
      </c>
      <c r="BE38" s="4">
        <f xml:space="preserve">  InpS!BE$14</f>
        <v>0</v>
      </c>
      <c r="BF38" s="4">
        <f xml:space="preserve">  InpS!BF$14</f>
        <v>0</v>
      </c>
      <c r="BG38" s="4">
        <f xml:space="preserve">  InpS!BG$14</f>
        <v>0</v>
      </c>
      <c r="BH38" s="4">
        <f xml:space="preserve">  InpS!BH$14</f>
        <v>0</v>
      </c>
      <c r="BI38" s="4">
        <f xml:space="preserve">  InpS!BI$14</f>
        <v>0</v>
      </c>
      <c r="BJ38" s="4">
        <f xml:space="preserve">  InpS!BJ$14</f>
        <v>0</v>
      </c>
      <c r="BK38" s="4">
        <f xml:space="preserve">  InpS!BK$14</f>
        <v>0</v>
      </c>
      <c r="BL38" s="4">
        <f xml:space="preserve">  InpS!BL$14</f>
        <v>0</v>
      </c>
      <c r="BM38" s="4">
        <f xml:space="preserve">  InpS!BM$14</f>
        <v>0</v>
      </c>
      <c r="BN38" s="4">
        <f xml:space="preserve">  InpS!BN$14</f>
        <v>0</v>
      </c>
      <c r="BO38" s="4">
        <f xml:space="preserve">  InpS!BO$14</f>
        <v>0</v>
      </c>
      <c r="BP38" s="4">
        <f xml:space="preserve">  InpS!BP$14</f>
        <v>0</v>
      </c>
      <c r="BQ38" s="4">
        <f xml:space="preserve">  InpS!BQ$14</f>
        <v>0</v>
      </c>
    </row>
    <row r="39" spans="1:69" outlineLevel="1">
      <c r="E39" s="2" t="str">
        <f t="shared" ref="E39:BQ39" si="5" xml:space="preserve">  E$33</f>
        <v>Units ordered</v>
      </c>
      <c r="F39" s="2">
        <f t="shared" si="5"/>
        <v>0</v>
      </c>
      <c r="G39" s="2" t="str">
        <f t="shared" si="5"/>
        <v>Units</v>
      </c>
      <c r="H39" s="2">
        <f t="shared" ca="1" si="5"/>
        <v>1640000</v>
      </c>
      <c r="I39" s="2">
        <f t="shared" si="5"/>
        <v>0</v>
      </c>
      <c r="J39" s="2">
        <f t="shared" si="5"/>
        <v>0</v>
      </c>
      <c r="K39" s="2">
        <f t="shared" si="5"/>
        <v>0</v>
      </c>
      <c r="L39" s="2">
        <f t="shared" si="5"/>
        <v>10000</v>
      </c>
      <c r="M39" s="2">
        <f t="shared" si="5"/>
        <v>10000</v>
      </c>
      <c r="N39" s="2">
        <f t="shared" si="5"/>
        <v>10000</v>
      </c>
      <c r="O39" s="2">
        <f t="shared" si="5"/>
        <v>0</v>
      </c>
      <c r="P39" s="2">
        <f t="shared" si="5"/>
        <v>10000</v>
      </c>
      <c r="Q39" s="2">
        <f t="shared" si="5"/>
        <v>0</v>
      </c>
      <c r="R39" s="2">
        <f t="shared" si="5"/>
        <v>10000</v>
      </c>
      <c r="S39" s="2">
        <f t="shared" si="5"/>
        <v>0</v>
      </c>
      <c r="T39" s="2">
        <f t="shared" si="5"/>
        <v>0</v>
      </c>
      <c r="U39" s="2">
        <f t="shared" si="5"/>
        <v>0</v>
      </c>
      <c r="V39" s="2">
        <f t="shared" ca="1" si="5"/>
        <v>0</v>
      </c>
      <c r="W39" s="2">
        <f t="shared" ca="1" si="5"/>
        <v>0</v>
      </c>
      <c r="X39" s="2">
        <f t="shared" ca="1" si="5"/>
        <v>0</v>
      </c>
      <c r="Y39" s="2">
        <f t="shared" ca="1" si="5"/>
        <v>5000</v>
      </c>
      <c r="Z39" s="2">
        <f t="shared" ca="1" si="5"/>
        <v>5000</v>
      </c>
      <c r="AA39" s="2">
        <f t="shared" ca="1" si="5"/>
        <v>5000</v>
      </c>
      <c r="AB39" s="2">
        <f t="shared" ca="1" si="5"/>
        <v>10000</v>
      </c>
      <c r="AC39" s="2">
        <f t="shared" ca="1" si="5"/>
        <v>10000</v>
      </c>
      <c r="AD39" s="2">
        <f t="shared" ca="1" si="5"/>
        <v>5000</v>
      </c>
      <c r="AE39" s="2">
        <f t="shared" ca="1" si="5"/>
        <v>10000</v>
      </c>
      <c r="AF39" s="2">
        <f t="shared" ca="1" si="5"/>
        <v>10000</v>
      </c>
      <c r="AG39" s="2">
        <f t="shared" ca="1" si="5"/>
        <v>10000</v>
      </c>
      <c r="AH39" s="2">
        <f t="shared" ca="1" si="5"/>
        <v>10000</v>
      </c>
      <c r="AI39" s="2">
        <f t="shared" ca="1" si="5"/>
        <v>15000</v>
      </c>
      <c r="AJ39" s="2">
        <f t="shared" ca="1" si="5"/>
        <v>10000</v>
      </c>
      <c r="AK39" s="2">
        <f t="shared" ca="1" si="5"/>
        <v>15000</v>
      </c>
      <c r="AL39" s="2">
        <f t="shared" ca="1" si="5"/>
        <v>15000</v>
      </c>
      <c r="AM39" s="2">
        <f t="shared" ca="1" si="5"/>
        <v>15000</v>
      </c>
      <c r="AN39" s="2">
        <f t="shared" ca="1" si="5"/>
        <v>20000</v>
      </c>
      <c r="AO39" s="2">
        <f t="shared" ca="1" si="5"/>
        <v>20000</v>
      </c>
      <c r="AP39" s="2">
        <f t="shared" ca="1" si="5"/>
        <v>20000</v>
      </c>
      <c r="AQ39" s="2">
        <f t="shared" ca="1" si="5"/>
        <v>25000</v>
      </c>
      <c r="AR39" s="2">
        <f t="shared" ca="1" si="5"/>
        <v>20000</v>
      </c>
      <c r="AS39" s="2">
        <f t="shared" ca="1" si="5"/>
        <v>25000</v>
      </c>
      <c r="AT39" s="2">
        <f t="shared" ca="1" si="5"/>
        <v>30000</v>
      </c>
      <c r="AU39" s="2">
        <f t="shared" ca="1" si="5"/>
        <v>25000</v>
      </c>
      <c r="AV39" s="2">
        <f t="shared" ca="1" si="5"/>
        <v>30000</v>
      </c>
      <c r="AW39" s="2">
        <f t="shared" ca="1" si="5"/>
        <v>30000</v>
      </c>
      <c r="AX39" s="2">
        <f t="shared" ca="1" si="5"/>
        <v>35000</v>
      </c>
      <c r="AY39" s="2">
        <f t="shared" ca="1" si="5"/>
        <v>35000</v>
      </c>
      <c r="AZ39" s="2">
        <f t="shared" ca="1" si="5"/>
        <v>35000</v>
      </c>
      <c r="BA39" s="2">
        <f t="shared" ca="1" si="5"/>
        <v>40000</v>
      </c>
      <c r="BB39" s="2">
        <f t="shared" ca="1" si="5"/>
        <v>40000</v>
      </c>
      <c r="BC39" s="2">
        <f t="shared" ca="1" si="5"/>
        <v>45000</v>
      </c>
      <c r="BD39" s="2">
        <f t="shared" ca="1" si="5"/>
        <v>45000</v>
      </c>
      <c r="BE39" s="2">
        <f t="shared" ca="1" si="5"/>
        <v>50000</v>
      </c>
      <c r="BF39" s="2">
        <f t="shared" ca="1" si="5"/>
        <v>50000</v>
      </c>
      <c r="BG39" s="2">
        <f t="shared" ca="1" si="5"/>
        <v>55000</v>
      </c>
      <c r="BH39" s="2">
        <f t="shared" ca="1" si="5"/>
        <v>60000</v>
      </c>
      <c r="BI39" s="2">
        <f t="shared" ca="1" si="5"/>
        <v>60000</v>
      </c>
      <c r="BJ39" s="2">
        <f t="shared" ca="1" si="5"/>
        <v>65000</v>
      </c>
      <c r="BK39" s="2">
        <f t="shared" ca="1" si="5"/>
        <v>70000</v>
      </c>
      <c r="BL39" s="2">
        <f t="shared" ca="1" si="5"/>
        <v>75000</v>
      </c>
      <c r="BM39" s="2">
        <f t="shared" ca="1" si="5"/>
        <v>75000</v>
      </c>
      <c r="BN39" s="2">
        <f t="shared" ca="1" si="5"/>
        <v>85000</v>
      </c>
      <c r="BO39" s="2">
        <f t="shared" ca="1" si="5"/>
        <v>85000</v>
      </c>
      <c r="BP39" s="2">
        <f t="shared" ca="1" si="5"/>
        <v>95000</v>
      </c>
      <c r="BQ39" s="2">
        <f t="shared" ca="1" si="5"/>
        <v>95000</v>
      </c>
    </row>
    <row r="40" spans="1:69" outlineLevel="1">
      <c r="A40" s="18"/>
      <c r="B40" s="18"/>
      <c r="C40" s="28"/>
      <c r="D40" s="27"/>
      <c r="E40" s="4" t="str">
        <f xml:space="preserve">  Time!E$291</f>
        <v>Use short term forecast flag</v>
      </c>
      <c r="F40" s="4">
        <f xml:space="preserve">  Time!F$291</f>
        <v>0</v>
      </c>
      <c r="G40" s="4" t="str">
        <f xml:space="preserve">  Time!G$291</f>
        <v>flag</v>
      </c>
      <c r="H40" s="4">
        <f xml:space="preserve">  Time!H$291</f>
        <v>12</v>
      </c>
      <c r="I40" s="4">
        <f xml:space="preserve">  Time!I$291</f>
        <v>0</v>
      </c>
      <c r="J40" s="4">
        <f xml:space="preserve">  Time!J$291</f>
        <v>1</v>
      </c>
      <c r="K40" s="4">
        <f xml:space="preserve">  Time!K$291</f>
        <v>1</v>
      </c>
      <c r="L40" s="4">
        <f xml:space="preserve">  Time!L$291</f>
        <v>1</v>
      </c>
      <c r="M40" s="4">
        <f xml:space="preserve">  Time!M$291</f>
        <v>1</v>
      </c>
      <c r="N40" s="4">
        <f xml:space="preserve">  Time!N$291</f>
        <v>1</v>
      </c>
      <c r="O40" s="4">
        <f xml:space="preserve">  Time!O$291</f>
        <v>1</v>
      </c>
      <c r="P40" s="4">
        <f xml:space="preserve">  Time!P$291</f>
        <v>1</v>
      </c>
      <c r="Q40" s="4">
        <f xml:space="preserve">  Time!Q$291</f>
        <v>1</v>
      </c>
      <c r="R40" s="4">
        <f xml:space="preserve">  Time!R$291</f>
        <v>1</v>
      </c>
      <c r="S40" s="4">
        <f xml:space="preserve">  Time!S$291</f>
        <v>1</v>
      </c>
      <c r="T40" s="4">
        <f xml:space="preserve">  Time!T$291</f>
        <v>1</v>
      </c>
      <c r="U40" s="4">
        <f xml:space="preserve">  Time!U$291</f>
        <v>1</v>
      </c>
      <c r="V40" s="4">
        <f xml:space="preserve">  Time!V$291</f>
        <v>0</v>
      </c>
      <c r="W40" s="4">
        <f xml:space="preserve">  Time!W$291</f>
        <v>0</v>
      </c>
      <c r="X40" s="4">
        <f xml:space="preserve">  Time!X$291</f>
        <v>0</v>
      </c>
      <c r="Y40" s="4">
        <f xml:space="preserve">  Time!Y$291</f>
        <v>0</v>
      </c>
      <c r="Z40" s="4">
        <f xml:space="preserve">  Time!Z$291</f>
        <v>0</v>
      </c>
      <c r="AA40" s="4">
        <f xml:space="preserve">  Time!AA$291</f>
        <v>0</v>
      </c>
      <c r="AB40" s="4">
        <f xml:space="preserve">  Time!AB$291</f>
        <v>0</v>
      </c>
      <c r="AC40" s="4">
        <f xml:space="preserve">  Time!AC$291</f>
        <v>0</v>
      </c>
      <c r="AD40" s="4">
        <f xml:space="preserve">  Time!AD$291</f>
        <v>0</v>
      </c>
      <c r="AE40" s="4">
        <f xml:space="preserve">  Time!AE$291</f>
        <v>0</v>
      </c>
      <c r="AF40" s="4">
        <f xml:space="preserve">  Time!AF$291</f>
        <v>0</v>
      </c>
      <c r="AG40" s="4">
        <f xml:space="preserve">  Time!AG$291</f>
        <v>0</v>
      </c>
      <c r="AH40" s="4">
        <f xml:space="preserve">  Time!AH$291</f>
        <v>0</v>
      </c>
      <c r="AI40" s="4">
        <f xml:space="preserve">  Time!AI$291</f>
        <v>0</v>
      </c>
      <c r="AJ40" s="4">
        <f xml:space="preserve">  Time!AJ$291</f>
        <v>0</v>
      </c>
      <c r="AK40" s="4">
        <f xml:space="preserve">  Time!AK$291</f>
        <v>0</v>
      </c>
      <c r="AL40" s="4">
        <f xml:space="preserve">  Time!AL$291</f>
        <v>0</v>
      </c>
      <c r="AM40" s="4">
        <f xml:space="preserve">  Time!AM$291</f>
        <v>0</v>
      </c>
      <c r="AN40" s="4">
        <f xml:space="preserve">  Time!AN$291</f>
        <v>0</v>
      </c>
      <c r="AO40" s="4">
        <f xml:space="preserve">  Time!AO$291</f>
        <v>0</v>
      </c>
      <c r="AP40" s="4">
        <f xml:space="preserve">  Time!AP$291</f>
        <v>0</v>
      </c>
      <c r="AQ40" s="4">
        <f xml:space="preserve">  Time!AQ$291</f>
        <v>0</v>
      </c>
      <c r="AR40" s="4">
        <f xml:space="preserve">  Time!AR$291</f>
        <v>0</v>
      </c>
      <c r="AS40" s="4">
        <f xml:space="preserve">  Time!AS$291</f>
        <v>0</v>
      </c>
      <c r="AT40" s="4">
        <f xml:space="preserve">  Time!AT$291</f>
        <v>0</v>
      </c>
      <c r="AU40" s="4">
        <f xml:space="preserve">  Time!AU$291</f>
        <v>0</v>
      </c>
      <c r="AV40" s="4">
        <f xml:space="preserve">  Time!AV$291</f>
        <v>0</v>
      </c>
      <c r="AW40" s="4">
        <f xml:space="preserve">  Time!AW$291</f>
        <v>0</v>
      </c>
      <c r="AX40" s="4">
        <f xml:space="preserve">  Time!AX$291</f>
        <v>0</v>
      </c>
      <c r="AY40" s="4">
        <f xml:space="preserve">  Time!AY$291</f>
        <v>0</v>
      </c>
      <c r="AZ40" s="4">
        <f xml:space="preserve">  Time!AZ$291</f>
        <v>0</v>
      </c>
      <c r="BA40" s="4">
        <f xml:space="preserve">  Time!BA$291</f>
        <v>0</v>
      </c>
      <c r="BB40" s="4">
        <f xml:space="preserve">  Time!BB$291</f>
        <v>0</v>
      </c>
      <c r="BC40" s="4">
        <f xml:space="preserve">  Time!BC$291</f>
        <v>0</v>
      </c>
      <c r="BD40" s="4">
        <f xml:space="preserve">  Time!BD$291</f>
        <v>0</v>
      </c>
      <c r="BE40" s="4">
        <f xml:space="preserve">  Time!BE$291</f>
        <v>0</v>
      </c>
      <c r="BF40" s="4">
        <f xml:space="preserve">  Time!BF$291</f>
        <v>0</v>
      </c>
      <c r="BG40" s="4">
        <f xml:space="preserve">  Time!BG$291</f>
        <v>0</v>
      </c>
      <c r="BH40" s="4">
        <f xml:space="preserve">  Time!BH$291</f>
        <v>0</v>
      </c>
      <c r="BI40" s="4">
        <f xml:space="preserve">  Time!BI$291</f>
        <v>0</v>
      </c>
      <c r="BJ40" s="4">
        <f xml:space="preserve">  Time!BJ$291</f>
        <v>0</v>
      </c>
      <c r="BK40" s="4">
        <f xml:space="preserve">  Time!BK$291</f>
        <v>0</v>
      </c>
      <c r="BL40" s="4">
        <f xml:space="preserve">  Time!BL$291</f>
        <v>0</v>
      </c>
      <c r="BM40" s="4">
        <f xml:space="preserve">  Time!BM$291</f>
        <v>0</v>
      </c>
      <c r="BN40" s="4">
        <f xml:space="preserve">  Time!BN$291</f>
        <v>0</v>
      </c>
      <c r="BO40" s="4">
        <f xml:space="preserve">  Time!BO$291</f>
        <v>0</v>
      </c>
      <c r="BP40" s="4">
        <f xml:space="preserve">  Time!BP$291</f>
        <v>0</v>
      </c>
      <c r="BQ40" s="4">
        <f xml:space="preserve">  Time!BQ$291</f>
        <v>0</v>
      </c>
    </row>
    <row r="41" spans="1:69" outlineLevel="1">
      <c r="A41" s="34"/>
      <c r="B41" s="34"/>
      <c r="C41" s="64"/>
      <c r="D41" s="65"/>
      <c r="E41" s="21" t="s">
        <v>198</v>
      </c>
      <c r="F41" s="21"/>
      <c r="G41" s="21" t="s">
        <v>123</v>
      </c>
      <c r="H41" s="3">
        <f ca="1" xml:space="preserve"> SUM( J41:BQ41 )</f>
        <v>1135000</v>
      </c>
      <c r="I41" s="21"/>
      <c r="J41" s="3">
        <f ca="1" xml:space="preserve">  IF( J40 = 1, J38, IF( Time!J28 &lt; 1 + $F37, 0, OFFSET( J39, 0, - 1 * ( $F37 ) ) ) )</f>
        <v>0</v>
      </c>
      <c r="K41" s="3">
        <f ca="1" xml:space="preserve">  IF( K40 = 1, K38, IF( Time!K28 &lt; 1 + $F37, 0, OFFSET( K39, 0, - 1 * ( $F37 ) ) ) )</f>
        <v>5000</v>
      </c>
      <c r="L41" s="3">
        <f ca="1" xml:space="preserve">  IF( L40 = 1, L38, IF( Time!L28 &lt; 1 + $F37, 0, OFFSET( L39, 0, - 1 * ( $F37 ) ) ) )</f>
        <v>0</v>
      </c>
      <c r="M41" s="3">
        <f ca="1" xml:space="preserve">  IF( M40 = 1, M38, IF( Time!M28 &lt; 1 + $F37, 0, OFFSET( M39, 0, - 1 * ( $F37 ) ) ) )</f>
        <v>0</v>
      </c>
      <c r="N41" s="3">
        <f ca="1" xml:space="preserve">  IF( N40 = 1, N38, IF( Time!N28 &lt; 1 + $F37, 0, OFFSET( N39, 0, - 1 * ( $F37 ) ) ) )</f>
        <v>0</v>
      </c>
      <c r="O41" s="3">
        <f ca="1" xml:space="preserve">  IF( O40 = 1, O38, IF( Time!O28 &lt; 1 + $F37, 0, OFFSET( O39, 0, - 1 * ( $F37 ) ) ) )</f>
        <v>10000</v>
      </c>
      <c r="P41" s="3">
        <f ca="1" xml:space="preserve">  IF( P40 = 1, P38, IF( Time!P28 &lt; 1 + $F37, 0, OFFSET( P39, 0, - 1 * ( $F37 ) ) ) )</f>
        <v>0</v>
      </c>
      <c r="Q41" s="3">
        <f ca="1" xml:space="preserve">  IF( Q40 = 1, Q38, IF( Time!Q28 &lt; 1 + $F37, 0, OFFSET( Q39, 0, - 1 * ( $F37 ) ) ) )</f>
        <v>0</v>
      </c>
      <c r="R41" s="3">
        <f ca="1" xml:space="preserve">  IF( R40 = 1, R38, IF( Time!R28 &lt; 1 + $F37, 0, OFFSET( R39, 0, - 1 * ( $F37 ) ) ) )</f>
        <v>0</v>
      </c>
      <c r="S41" s="3">
        <f ca="1" xml:space="preserve">  IF( S40 = 1, S38, IF( Time!S28 &lt; 1 + $F37, 0, OFFSET( S39, 0, - 1 * ( $F37 ) ) ) )</f>
        <v>10000</v>
      </c>
      <c r="T41" s="3">
        <f ca="1" xml:space="preserve">  IF( T40 = 1, T38, IF( Time!T28 &lt; 1 + $F37, 0, OFFSET( T39, 0, - 1 * ( $F37 ) ) ) )</f>
        <v>0</v>
      </c>
      <c r="U41" s="3">
        <f ca="1" xml:space="preserve">  IF( U40 = 1, U38, IF( Time!U28 &lt; 1 + $F37, 0, OFFSET( U39, 0, - 1 * ( $F37 ) ) ) )</f>
        <v>10000</v>
      </c>
      <c r="V41" s="3">
        <f ca="1" xml:space="preserve">  IF( V40 = 1, V38, IF( Time!V28 &lt; 1 + $F37, 0, OFFSET( V39, 0, - 1 * ( $F37 ) ) ) )</f>
        <v>10000</v>
      </c>
      <c r="W41" s="3">
        <f ca="1" xml:space="preserve">  IF( W40 = 1, W38, IF( Time!W28 &lt; 1 + $F37, 0, OFFSET( W39, 0, - 1 * ( $F37 ) ) ) )</f>
        <v>0</v>
      </c>
      <c r="X41" s="3">
        <f ca="1" xml:space="preserve">  IF( X40 = 1, X38, IF( Time!X28 &lt; 1 + $F37, 0, OFFSET( X39, 0, - 1 * ( $F37 ) ) ) )</f>
        <v>10000</v>
      </c>
      <c r="Y41" s="3">
        <f ca="1" xml:space="preserve">  IF( Y40 = 1, Y38, IF( Time!Y28 &lt; 1 + $F37, 0, OFFSET( Y39, 0, - 1 * ( $F37 ) ) ) )</f>
        <v>0</v>
      </c>
      <c r="Z41" s="3">
        <f ca="1" xml:space="preserve">  IF( Z40 = 1, Z38, IF( Time!Z28 &lt; 1 + $F37, 0, OFFSET( Z39, 0, - 1 * ( $F37 ) ) ) )</f>
        <v>0</v>
      </c>
      <c r="AA41" s="3">
        <f ca="1" xml:space="preserve">  IF( AA40 = 1, AA38, IF( Time!AA28 &lt; 1 + $F37, 0, OFFSET( AA39, 0, - 1 * ( $F37 ) ) ) )</f>
        <v>0</v>
      </c>
      <c r="AB41" s="3">
        <f ca="1" xml:space="preserve">  IF( AB40 = 1, AB38, IF( Time!AB28 &lt; 1 + $F37, 0, OFFSET( AB39, 0, - 1 * ( $F37 ) ) ) )</f>
        <v>0</v>
      </c>
      <c r="AC41" s="3">
        <f ca="1" xml:space="preserve">  IF( AC40 = 1, AC38, IF( Time!AC28 &lt; 1 + $F37, 0, OFFSET( AC39, 0, - 1 * ( $F37 ) ) ) )</f>
        <v>0</v>
      </c>
      <c r="AD41" s="3">
        <f ca="1" xml:space="preserve">  IF( AD40 = 1, AD38, IF( Time!AD28 &lt; 1 + $F37, 0, OFFSET( AD39, 0, - 1 * ( $F37 ) ) ) )</f>
        <v>0</v>
      </c>
      <c r="AE41" s="3">
        <f ca="1" xml:space="preserve">  IF( AE40 = 1, AE38, IF( Time!AE28 &lt; 1 + $F37, 0, OFFSET( AE39, 0, - 1 * ( $F37 ) ) ) )</f>
        <v>5000</v>
      </c>
      <c r="AF41" s="3">
        <f ca="1" xml:space="preserve">  IF( AF40 = 1, AF38, IF( Time!AF28 &lt; 1 + $F37, 0, OFFSET( AF39, 0, - 1 * ( $F37 ) ) ) )</f>
        <v>5000</v>
      </c>
      <c r="AG41" s="3">
        <f ca="1" xml:space="preserve">  IF( AG40 = 1, AG38, IF( Time!AG28 &lt; 1 + $F37, 0, OFFSET( AG39, 0, - 1 * ( $F37 ) ) ) )</f>
        <v>5000</v>
      </c>
      <c r="AH41" s="3">
        <f ca="1" xml:space="preserve">  IF( AH40 = 1, AH38, IF( Time!AH28 &lt; 1 + $F37, 0, OFFSET( AH39, 0, - 1 * ( $F37 ) ) ) )</f>
        <v>10000</v>
      </c>
      <c r="AI41" s="3">
        <f ca="1" xml:space="preserve">  IF( AI40 = 1, AI38, IF( Time!AI28 &lt; 1 + $F37, 0, OFFSET( AI39, 0, - 1 * ( $F37 ) ) ) )</f>
        <v>10000</v>
      </c>
      <c r="AJ41" s="3">
        <f ca="1" xml:space="preserve">  IF( AJ40 = 1, AJ38, IF( Time!AJ28 &lt; 1 + $F37, 0, OFFSET( AJ39, 0, - 1 * ( $F37 ) ) ) )</f>
        <v>5000</v>
      </c>
      <c r="AK41" s="3">
        <f ca="1" xml:space="preserve">  IF( AK40 = 1, AK38, IF( Time!AK28 &lt; 1 + $F37, 0, OFFSET( AK39, 0, - 1 * ( $F37 ) ) ) )</f>
        <v>10000</v>
      </c>
      <c r="AL41" s="3">
        <f ca="1" xml:space="preserve">  IF( AL40 = 1, AL38, IF( Time!AL28 &lt; 1 + $F37, 0, OFFSET( AL39, 0, - 1 * ( $F37 ) ) ) )</f>
        <v>10000</v>
      </c>
      <c r="AM41" s="3">
        <f ca="1" xml:space="preserve">  IF( AM40 = 1, AM38, IF( Time!AM28 &lt; 1 + $F37, 0, OFFSET( AM39, 0, - 1 * ( $F37 ) ) ) )</f>
        <v>10000</v>
      </c>
      <c r="AN41" s="3">
        <f ca="1" xml:space="preserve">  IF( AN40 = 1, AN38, IF( Time!AN28 &lt; 1 + $F37, 0, OFFSET( AN39, 0, - 1 * ( $F37 ) ) ) )</f>
        <v>10000</v>
      </c>
      <c r="AO41" s="3">
        <f ca="1" xml:space="preserve">  IF( AO40 = 1, AO38, IF( Time!AO28 &lt; 1 + $F37, 0, OFFSET( AO39, 0, - 1 * ( $F37 ) ) ) )</f>
        <v>15000</v>
      </c>
      <c r="AP41" s="3">
        <f ca="1" xml:space="preserve">  IF( AP40 = 1, AP38, IF( Time!AP28 &lt; 1 + $F37, 0, OFFSET( AP39, 0, - 1 * ( $F37 ) ) ) )</f>
        <v>10000</v>
      </c>
      <c r="AQ41" s="3">
        <f ca="1" xml:space="preserve">  IF( AQ40 = 1, AQ38, IF( Time!AQ28 &lt; 1 + $F37, 0, OFFSET( AQ39, 0, - 1 * ( $F37 ) ) ) )</f>
        <v>15000</v>
      </c>
      <c r="AR41" s="3">
        <f ca="1" xml:space="preserve">  IF( AR40 = 1, AR38, IF( Time!AR28 &lt; 1 + $F37, 0, OFFSET( AR39, 0, - 1 * ( $F37 ) ) ) )</f>
        <v>15000</v>
      </c>
      <c r="AS41" s="3">
        <f ca="1" xml:space="preserve">  IF( AS40 = 1, AS38, IF( Time!AS28 &lt; 1 + $F37, 0, OFFSET( AS39, 0, - 1 * ( $F37 ) ) ) )</f>
        <v>15000</v>
      </c>
      <c r="AT41" s="3">
        <f ca="1" xml:space="preserve">  IF( AT40 = 1, AT38, IF( Time!AT28 &lt; 1 + $F37, 0, OFFSET( AT39, 0, - 1 * ( $F37 ) ) ) )</f>
        <v>20000</v>
      </c>
      <c r="AU41" s="3">
        <f ca="1" xml:space="preserve">  IF( AU40 = 1, AU38, IF( Time!AU28 &lt; 1 + $F37, 0, OFFSET( AU39, 0, - 1 * ( $F37 ) ) ) )</f>
        <v>20000</v>
      </c>
      <c r="AV41" s="3">
        <f ca="1" xml:space="preserve">  IF( AV40 = 1, AV38, IF( Time!AV28 &lt; 1 + $F37, 0, OFFSET( AV39, 0, - 1 * ( $F37 ) ) ) )</f>
        <v>20000</v>
      </c>
      <c r="AW41" s="3">
        <f ca="1" xml:space="preserve">  IF( AW40 = 1, AW38, IF( Time!AW28 &lt; 1 + $F37, 0, OFFSET( AW39, 0, - 1 * ( $F37 ) ) ) )</f>
        <v>25000</v>
      </c>
      <c r="AX41" s="3">
        <f ca="1" xml:space="preserve">  IF( AX40 = 1, AX38, IF( Time!AX28 &lt; 1 + $F37, 0, OFFSET( AX39, 0, - 1 * ( $F37 ) ) ) )</f>
        <v>20000</v>
      </c>
      <c r="AY41" s="3">
        <f ca="1" xml:space="preserve">  IF( AY40 = 1, AY38, IF( Time!AY28 &lt; 1 + $F37, 0, OFFSET( AY39, 0, - 1 * ( $F37 ) ) ) )</f>
        <v>25000</v>
      </c>
      <c r="AZ41" s="3">
        <f ca="1" xml:space="preserve">  IF( AZ40 = 1, AZ38, IF( Time!AZ28 &lt; 1 + $F37, 0, OFFSET( AZ39, 0, - 1 * ( $F37 ) ) ) )</f>
        <v>30000</v>
      </c>
      <c r="BA41" s="3">
        <f ca="1" xml:space="preserve">  IF( BA40 = 1, BA38, IF( Time!BA28 &lt; 1 + $F37, 0, OFFSET( BA39, 0, - 1 * ( $F37 ) ) ) )</f>
        <v>25000</v>
      </c>
      <c r="BB41" s="3">
        <f ca="1" xml:space="preserve">  IF( BB40 = 1, BB38, IF( Time!BB28 &lt; 1 + $F37, 0, OFFSET( BB39, 0, - 1 * ( $F37 ) ) ) )</f>
        <v>30000</v>
      </c>
      <c r="BC41" s="3">
        <f ca="1" xml:space="preserve">  IF( BC40 = 1, BC38, IF( Time!BC28 &lt; 1 + $F37, 0, OFFSET( BC39, 0, - 1 * ( $F37 ) ) ) )</f>
        <v>30000</v>
      </c>
      <c r="BD41" s="3">
        <f ca="1" xml:space="preserve">  IF( BD40 = 1, BD38, IF( Time!BD28 &lt; 1 + $F37, 0, OFFSET( BD39, 0, - 1 * ( $F37 ) ) ) )</f>
        <v>35000</v>
      </c>
      <c r="BE41" s="3">
        <f ca="1" xml:space="preserve">  IF( BE40 = 1, BE38, IF( Time!BE28 &lt; 1 + $F37, 0, OFFSET( BE39, 0, - 1 * ( $F37 ) ) ) )</f>
        <v>35000</v>
      </c>
      <c r="BF41" s="3">
        <f ca="1" xml:space="preserve">  IF( BF40 = 1, BF38, IF( Time!BF28 &lt; 1 + $F37, 0, OFFSET( BF39, 0, - 1 * ( $F37 ) ) ) )</f>
        <v>35000</v>
      </c>
      <c r="BG41" s="3">
        <f ca="1" xml:space="preserve">  IF( BG40 = 1, BG38, IF( Time!BG28 &lt; 1 + $F37, 0, OFFSET( BG39, 0, - 1 * ( $F37 ) ) ) )</f>
        <v>40000</v>
      </c>
      <c r="BH41" s="3">
        <f ca="1" xml:space="preserve">  IF( BH40 = 1, BH38, IF( Time!BH28 &lt; 1 + $F37, 0, OFFSET( BH39, 0, - 1 * ( $F37 ) ) ) )</f>
        <v>40000</v>
      </c>
      <c r="BI41" s="3">
        <f ca="1" xml:space="preserve">  IF( BI40 = 1, BI38, IF( Time!BI28 &lt; 1 + $F37, 0, OFFSET( BI39, 0, - 1 * ( $F37 ) ) ) )</f>
        <v>45000</v>
      </c>
      <c r="BJ41" s="3">
        <f ca="1" xml:space="preserve">  IF( BJ40 = 1, BJ38, IF( Time!BJ28 &lt; 1 + $F37, 0, OFFSET( BJ39, 0, - 1 * ( $F37 ) ) ) )</f>
        <v>45000</v>
      </c>
      <c r="BK41" s="3">
        <f ca="1" xml:space="preserve">  IF( BK40 = 1, BK38, IF( Time!BK28 &lt; 1 + $F37, 0, OFFSET( BK39, 0, - 1 * ( $F37 ) ) ) )</f>
        <v>50000</v>
      </c>
      <c r="BL41" s="3">
        <f ca="1" xml:space="preserve">  IF( BL40 = 1, BL38, IF( Time!BL28 &lt; 1 + $F37, 0, OFFSET( BL39, 0, - 1 * ( $F37 ) ) ) )</f>
        <v>50000</v>
      </c>
      <c r="BM41" s="3">
        <f ca="1" xml:space="preserve">  IF( BM40 = 1, BM38, IF( Time!BM28 &lt; 1 + $F37, 0, OFFSET( BM39, 0, - 1 * ( $F37 ) ) ) )</f>
        <v>55000</v>
      </c>
      <c r="BN41" s="3">
        <f ca="1" xml:space="preserve">  IF( BN40 = 1, BN38, IF( Time!BN28 &lt; 1 + $F37, 0, OFFSET( BN39, 0, - 1 * ( $F37 ) ) ) )</f>
        <v>60000</v>
      </c>
      <c r="BO41" s="3">
        <f ca="1" xml:space="preserve">  IF( BO40 = 1, BO38, IF( Time!BO28 &lt; 1 + $F37, 0, OFFSET( BO39, 0, - 1 * ( $F37 ) ) ) )</f>
        <v>60000</v>
      </c>
      <c r="BP41" s="3">
        <f ca="1" xml:space="preserve">  IF( BP40 = 1, BP38, IF( Time!BP28 &lt; 1 + $F37, 0, OFFSET( BP39, 0, - 1 * ( $F37 ) ) ) )</f>
        <v>65000</v>
      </c>
      <c r="BQ41" s="3">
        <f ca="1" xml:space="preserve">  IF( BQ40 = 1, BQ38, IF( Time!BQ28 &lt; 1 + $F37, 0, OFFSET( BQ39, 0, - 1 * ( $F37 ) ) ) )</f>
        <v>70000</v>
      </c>
    </row>
    <row r="44" spans="1:69">
      <c r="B44" s="25" t="s">
        <v>174</v>
      </c>
    </row>
    <row r="45" spans="1:69" s="82" customFormat="1">
      <c r="A45" s="59"/>
      <c r="B45" s="59"/>
      <c r="C45" s="87"/>
      <c r="D45" s="84"/>
      <c r="E45" s="40" t="str">
        <f xml:space="preserve">  InpC!E$40</f>
        <v>Opening Units on order</v>
      </c>
      <c r="F45" s="40">
        <f xml:space="preserve">  InpC!F$40</f>
        <v>5000</v>
      </c>
      <c r="G45" s="40" t="str">
        <f xml:space="preserve">  InpC!G$40</f>
        <v>Units</v>
      </c>
      <c r="M45" s="80"/>
    </row>
    <row r="46" spans="1:69">
      <c r="A46" s="18"/>
      <c r="B46" s="18"/>
      <c r="C46" s="28"/>
      <c r="D46" s="27"/>
      <c r="E46" s="9" t="str">
        <f xml:space="preserve">  Time!E$28</f>
        <v>Period number</v>
      </c>
      <c r="F46" s="9">
        <f xml:space="preserve">  Time!F$28</f>
        <v>0</v>
      </c>
      <c r="G46" s="9" t="str">
        <f xml:space="preserve">  Time!G$28</f>
        <v>Counter</v>
      </c>
      <c r="H46" s="9">
        <f xml:space="preserve">  Time!H$28</f>
        <v>0</v>
      </c>
      <c r="I46" s="9">
        <f xml:space="preserve">  Time!I$28</f>
        <v>0</v>
      </c>
      <c r="J46" s="9">
        <f xml:space="preserve">  Time!J$28</f>
        <v>1</v>
      </c>
      <c r="K46" s="9">
        <f xml:space="preserve">  Time!K$28</f>
        <v>2</v>
      </c>
      <c r="L46" s="9">
        <f xml:space="preserve">  Time!L$28</f>
        <v>3</v>
      </c>
      <c r="M46" s="9">
        <f xml:space="preserve">  Time!M$28</f>
        <v>4</v>
      </c>
      <c r="N46" s="9">
        <f xml:space="preserve">  Time!N$28</f>
        <v>5</v>
      </c>
      <c r="O46" s="9">
        <f xml:space="preserve">  Time!O$28</f>
        <v>6</v>
      </c>
      <c r="P46" s="9">
        <f xml:space="preserve">  Time!P$28</f>
        <v>7</v>
      </c>
      <c r="Q46" s="9">
        <f xml:space="preserve">  Time!Q$28</f>
        <v>8</v>
      </c>
      <c r="R46" s="9">
        <f xml:space="preserve">  Time!R$28</f>
        <v>9</v>
      </c>
      <c r="S46" s="9">
        <f xml:space="preserve">  Time!S$28</f>
        <v>10</v>
      </c>
      <c r="T46" s="9">
        <f xml:space="preserve">  Time!T$28</f>
        <v>11</v>
      </c>
      <c r="U46" s="9">
        <f xml:space="preserve">  Time!U$28</f>
        <v>12</v>
      </c>
      <c r="V46" s="9">
        <f xml:space="preserve">  Time!V$28</f>
        <v>13</v>
      </c>
      <c r="W46" s="9">
        <f xml:space="preserve">  Time!W$28</f>
        <v>14</v>
      </c>
      <c r="X46" s="9">
        <f xml:space="preserve">  Time!X$28</f>
        <v>15</v>
      </c>
      <c r="Y46" s="9">
        <f xml:space="preserve">  Time!Y$28</f>
        <v>16</v>
      </c>
      <c r="Z46" s="9">
        <f xml:space="preserve">  Time!Z$28</f>
        <v>17</v>
      </c>
      <c r="AA46" s="9">
        <f xml:space="preserve">  Time!AA$28</f>
        <v>18</v>
      </c>
      <c r="AB46" s="9">
        <f xml:space="preserve">  Time!AB$28</f>
        <v>19</v>
      </c>
      <c r="AC46" s="9">
        <f xml:space="preserve">  Time!AC$28</f>
        <v>20</v>
      </c>
      <c r="AD46" s="9">
        <f xml:space="preserve">  Time!AD$28</f>
        <v>21</v>
      </c>
      <c r="AE46" s="9">
        <f xml:space="preserve">  Time!AE$28</f>
        <v>22</v>
      </c>
      <c r="AF46" s="9">
        <f xml:space="preserve">  Time!AF$28</f>
        <v>23</v>
      </c>
      <c r="AG46" s="9">
        <f xml:space="preserve">  Time!AG$28</f>
        <v>24</v>
      </c>
      <c r="AH46" s="9">
        <f xml:space="preserve">  Time!AH$28</f>
        <v>25</v>
      </c>
      <c r="AI46" s="9">
        <f xml:space="preserve">  Time!AI$28</f>
        <v>26</v>
      </c>
      <c r="AJ46" s="9">
        <f xml:space="preserve">  Time!AJ$28</f>
        <v>27</v>
      </c>
      <c r="AK46" s="9">
        <f xml:space="preserve">  Time!AK$28</f>
        <v>28</v>
      </c>
      <c r="AL46" s="9">
        <f xml:space="preserve">  Time!AL$28</f>
        <v>29</v>
      </c>
      <c r="AM46" s="9">
        <f xml:space="preserve">  Time!AM$28</f>
        <v>30</v>
      </c>
      <c r="AN46" s="9">
        <f xml:space="preserve">  Time!AN$28</f>
        <v>31</v>
      </c>
      <c r="AO46" s="9">
        <f xml:space="preserve">  Time!AO$28</f>
        <v>32</v>
      </c>
      <c r="AP46" s="9">
        <f xml:space="preserve">  Time!AP$28</f>
        <v>33</v>
      </c>
      <c r="AQ46" s="9">
        <f xml:space="preserve">  Time!AQ$28</f>
        <v>34</v>
      </c>
      <c r="AR46" s="9">
        <f xml:space="preserve">  Time!AR$28</f>
        <v>35</v>
      </c>
      <c r="AS46" s="9">
        <f xml:space="preserve">  Time!AS$28</f>
        <v>36</v>
      </c>
      <c r="AT46" s="9">
        <f xml:space="preserve">  Time!AT$28</f>
        <v>37</v>
      </c>
      <c r="AU46" s="9">
        <f xml:space="preserve">  Time!AU$28</f>
        <v>38</v>
      </c>
      <c r="AV46" s="9">
        <f xml:space="preserve">  Time!AV$28</f>
        <v>39</v>
      </c>
      <c r="AW46" s="9">
        <f xml:space="preserve">  Time!AW$28</f>
        <v>40</v>
      </c>
      <c r="AX46" s="9">
        <f xml:space="preserve">  Time!AX$28</f>
        <v>41</v>
      </c>
      <c r="AY46" s="9">
        <f xml:space="preserve">  Time!AY$28</f>
        <v>42</v>
      </c>
      <c r="AZ46" s="9">
        <f xml:space="preserve">  Time!AZ$28</f>
        <v>43</v>
      </c>
      <c r="BA46" s="9">
        <f xml:space="preserve">  Time!BA$28</f>
        <v>44</v>
      </c>
      <c r="BB46" s="9">
        <f xml:space="preserve">  Time!BB$28</f>
        <v>45</v>
      </c>
      <c r="BC46" s="9">
        <f xml:space="preserve">  Time!BC$28</f>
        <v>46</v>
      </c>
      <c r="BD46" s="9">
        <f xml:space="preserve">  Time!BD$28</f>
        <v>47</v>
      </c>
      <c r="BE46" s="9">
        <f xml:space="preserve">  Time!BE$28</f>
        <v>48</v>
      </c>
      <c r="BF46" s="9">
        <f xml:space="preserve">  Time!BF$28</f>
        <v>49</v>
      </c>
      <c r="BG46" s="9">
        <f xml:space="preserve">  Time!BG$28</f>
        <v>50</v>
      </c>
      <c r="BH46" s="9">
        <f xml:space="preserve">  Time!BH$28</f>
        <v>51</v>
      </c>
      <c r="BI46" s="9">
        <f xml:space="preserve">  Time!BI$28</f>
        <v>52</v>
      </c>
      <c r="BJ46" s="9">
        <f xml:space="preserve">  Time!BJ$28</f>
        <v>53</v>
      </c>
      <c r="BK46" s="9">
        <f xml:space="preserve">  Time!BK$28</f>
        <v>54</v>
      </c>
      <c r="BL46" s="9">
        <f xml:space="preserve">  Time!BL$28</f>
        <v>55</v>
      </c>
      <c r="BM46" s="9">
        <f xml:space="preserve">  Time!BM$28</f>
        <v>56</v>
      </c>
      <c r="BN46" s="9">
        <f xml:space="preserve">  Time!BN$28</f>
        <v>57</v>
      </c>
      <c r="BO46" s="9">
        <f xml:space="preserve">  Time!BO$28</f>
        <v>58</v>
      </c>
      <c r="BP46" s="9">
        <f xml:space="preserve">  Time!BP$28</f>
        <v>59</v>
      </c>
      <c r="BQ46" s="9">
        <f xml:space="preserve">  Time!BQ$28</f>
        <v>60</v>
      </c>
    </row>
    <row r="47" spans="1:69">
      <c r="E47" s="47" t="s">
        <v>227</v>
      </c>
      <c r="G47" s="47" t="s">
        <v>123</v>
      </c>
      <c r="J47" s="2">
        <f t="shared" ref="J47:BQ47" si="6" xml:space="preserve">  I50</f>
        <v>5000</v>
      </c>
      <c r="K47" s="2">
        <f t="shared" ca="1" si="6"/>
        <v>5000</v>
      </c>
      <c r="L47" s="2">
        <f t="shared" ca="1" si="6"/>
        <v>0</v>
      </c>
      <c r="M47" s="2">
        <f t="shared" ca="1" si="6"/>
        <v>10000</v>
      </c>
      <c r="N47" s="2">
        <f t="shared" ca="1" si="6"/>
        <v>20000</v>
      </c>
      <c r="O47" s="2">
        <f t="shared" ca="1" si="6"/>
        <v>30000</v>
      </c>
      <c r="P47" s="2">
        <f t="shared" ca="1" si="6"/>
        <v>20000</v>
      </c>
      <c r="Q47" s="2">
        <f t="shared" ca="1" si="6"/>
        <v>30000</v>
      </c>
      <c r="R47" s="2">
        <f t="shared" ca="1" si="6"/>
        <v>30000</v>
      </c>
      <c r="S47" s="2">
        <f t="shared" ca="1" si="6"/>
        <v>40000</v>
      </c>
      <c r="T47" s="2">
        <f t="shared" ca="1" si="6"/>
        <v>30000</v>
      </c>
      <c r="U47" s="2">
        <f t="shared" ca="1" si="6"/>
        <v>30000</v>
      </c>
      <c r="V47" s="2">
        <f t="shared" ca="1" si="6"/>
        <v>20000</v>
      </c>
      <c r="W47" s="2">
        <f t="shared" ca="1" si="6"/>
        <v>10000</v>
      </c>
      <c r="X47" s="2">
        <f t="shared" ca="1" si="6"/>
        <v>10000</v>
      </c>
      <c r="Y47" s="2">
        <f t="shared" ca="1" si="6"/>
        <v>0</v>
      </c>
      <c r="Z47" s="2">
        <f t="shared" ca="1" si="6"/>
        <v>5000</v>
      </c>
      <c r="AA47" s="2">
        <f t="shared" ca="1" si="6"/>
        <v>10000</v>
      </c>
      <c r="AB47" s="2">
        <f t="shared" ca="1" si="6"/>
        <v>15000</v>
      </c>
      <c r="AC47" s="2">
        <f t="shared" ca="1" si="6"/>
        <v>25000</v>
      </c>
      <c r="AD47" s="2">
        <f t="shared" ca="1" si="6"/>
        <v>35000</v>
      </c>
      <c r="AE47" s="2">
        <f t="shared" ca="1" si="6"/>
        <v>40000</v>
      </c>
      <c r="AF47" s="2">
        <f t="shared" ca="1" si="6"/>
        <v>45000</v>
      </c>
      <c r="AG47" s="2">
        <f t="shared" ca="1" si="6"/>
        <v>50000</v>
      </c>
      <c r="AH47" s="2">
        <f t="shared" ca="1" si="6"/>
        <v>55000</v>
      </c>
      <c r="AI47" s="2">
        <f t="shared" ca="1" si="6"/>
        <v>55000</v>
      </c>
      <c r="AJ47" s="2">
        <f t="shared" ca="1" si="6"/>
        <v>60000</v>
      </c>
      <c r="AK47" s="2">
        <f t="shared" ca="1" si="6"/>
        <v>65000</v>
      </c>
      <c r="AL47" s="2">
        <f t="shared" ca="1" si="6"/>
        <v>70000</v>
      </c>
      <c r="AM47" s="2">
        <f t="shared" ca="1" si="6"/>
        <v>75000</v>
      </c>
      <c r="AN47" s="2">
        <f t="shared" ca="1" si="6"/>
        <v>80000</v>
      </c>
      <c r="AO47" s="2">
        <f t="shared" ca="1" si="6"/>
        <v>90000</v>
      </c>
      <c r="AP47" s="2">
        <f t="shared" ca="1" si="6"/>
        <v>95000</v>
      </c>
      <c r="AQ47" s="2">
        <f t="shared" ca="1" si="6"/>
        <v>105000</v>
      </c>
      <c r="AR47" s="2">
        <f t="shared" ca="1" si="6"/>
        <v>115000</v>
      </c>
      <c r="AS47" s="2">
        <f t="shared" ca="1" si="6"/>
        <v>120000</v>
      </c>
      <c r="AT47" s="2">
        <f t="shared" ca="1" si="6"/>
        <v>130000</v>
      </c>
      <c r="AU47" s="2">
        <f t="shared" ca="1" si="6"/>
        <v>140000</v>
      </c>
      <c r="AV47" s="2">
        <f t="shared" ca="1" si="6"/>
        <v>145000</v>
      </c>
      <c r="AW47" s="2">
        <f t="shared" ca="1" si="6"/>
        <v>155000</v>
      </c>
      <c r="AX47" s="2">
        <f t="shared" ca="1" si="6"/>
        <v>160000</v>
      </c>
      <c r="AY47" s="2">
        <f t="shared" ca="1" si="6"/>
        <v>175000</v>
      </c>
      <c r="AZ47" s="2">
        <f t="shared" ca="1" si="6"/>
        <v>185000</v>
      </c>
      <c r="BA47" s="2">
        <f t="shared" ca="1" si="6"/>
        <v>190000</v>
      </c>
      <c r="BB47" s="2">
        <f t="shared" ca="1" si="6"/>
        <v>205000</v>
      </c>
      <c r="BC47" s="2">
        <f t="shared" ca="1" si="6"/>
        <v>215000</v>
      </c>
      <c r="BD47" s="2">
        <f t="shared" ca="1" si="6"/>
        <v>230000</v>
      </c>
      <c r="BE47" s="2">
        <f t="shared" ca="1" si="6"/>
        <v>240000</v>
      </c>
      <c r="BF47" s="2">
        <f t="shared" ca="1" si="6"/>
        <v>255000</v>
      </c>
      <c r="BG47" s="2">
        <f t="shared" ca="1" si="6"/>
        <v>270000</v>
      </c>
      <c r="BH47" s="2">
        <f t="shared" ca="1" si="6"/>
        <v>285000</v>
      </c>
      <c r="BI47" s="2">
        <f t="shared" ca="1" si="6"/>
        <v>305000</v>
      </c>
      <c r="BJ47" s="2">
        <f t="shared" ca="1" si="6"/>
        <v>320000</v>
      </c>
      <c r="BK47" s="2">
        <f t="shared" ca="1" si="6"/>
        <v>340000</v>
      </c>
      <c r="BL47" s="2">
        <f t="shared" ca="1" si="6"/>
        <v>360000</v>
      </c>
      <c r="BM47" s="2">
        <f t="shared" ca="1" si="6"/>
        <v>385000</v>
      </c>
      <c r="BN47" s="2">
        <f t="shared" ca="1" si="6"/>
        <v>405000</v>
      </c>
      <c r="BO47" s="2">
        <f t="shared" ca="1" si="6"/>
        <v>430000</v>
      </c>
      <c r="BP47" s="2">
        <f t="shared" ca="1" si="6"/>
        <v>455000</v>
      </c>
      <c r="BQ47" s="2">
        <f t="shared" ca="1" si="6"/>
        <v>485000</v>
      </c>
    </row>
    <row r="48" spans="1:69">
      <c r="D48" s="91" t="s">
        <v>219</v>
      </c>
      <c r="E48" s="2" t="str">
        <f t="shared" ref="E48:BQ48" si="7" xml:space="preserve">  E$33</f>
        <v>Units ordered</v>
      </c>
      <c r="F48" s="2">
        <f t="shared" si="7"/>
        <v>0</v>
      </c>
      <c r="G48" s="2" t="str">
        <f t="shared" si="7"/>
        <v>Units</v>
      </c>
      <c r="H48" s="2">
        <f t="shared" ca="1" si="7"/>
        <v>1640000</v>
      </c>
      <c r="I48" s="2">
        <f t="shared" si="7"/>
        <v>0</v>
      </c>
      <c r="J48" s="2">
        <f t="shared" si="7"/>
        <v>0</v>
      </c>
      <c r="K48" s="2">
        <f t="shared" si="7"/>
        <v>0</v>
      </c>
      <c r="L48" s="2">
        <f t="shared" si="7"/>
        <v>10000</v>
      </c>
      <c r="M48" s="2">
        <f t="shared" si="7"/>
        <v>10000</v>
      </c>
      <c r="N48" s="2">
        <f t="shared" si="7"/>
        <v>10000</v>
      </c>
      <c r="O48" s="2">
        <f t="shared" si="7"/>
        <v>0</v>
      </c>
      <c r="P48" s="2">
        <f t="shared" si="7"/>
        <v>10000</v>
      </c>
      <c r="Q48" s="2">
        <f t="shared" si="7"/>
        <v>0</v>
      </c>
      <c r="R48" s="2">
        <f t="shared" si="7"/>
        <v>10000</v>
      </c>
      <c r="S48" s="2">
        <f t="shared" si="7"/>
        <v>0</v>
      </c>
      <c r="T48" s="2">
        <f t="shared" si="7"/>
        <v>0</v>
      </c>
      <c r="U48" s="2">
        <f t="shared" si="7"/>
        <v>0</v>
      </c>
      <c r="V48" s="2">
        <f t="shared" ca="1" si="7"/>
        <v>0</v>
      </c>
      <c r="W48" s="2">
        <f t="shared" ca="1" si="7"/>
        <v>0</v>
      </c>
      <c r="X48" s="2">
        <f t="shared" ca="1" si="7"/>
        <v>0</v>
      </c>
      <c r="Y48" s="2">
        <f t="shared" ca="1" si="7"/>
        <v>5000</v>
      </c>
      <c r="Z48" s="2">
        <f t="shared" ca="1" si="7"/>
        <v>5000</v>
      </c>
      <c r="AA48" s="2">
        <f t="shared" ca="1" si="7"/>
        <v>5000</v>
      </c>
      <c r="AB48" s="2">
        <f t="shared" ca="1" si="7"/>
        <v>10000</v>
      </c>
      <c r="AC48" s="2">
        <f t="shared" ca="1" si="7"/>
        <v>10000</v>
      </c>
      <c r="AD48" s="2">
        <f t="shared" ca="1" si="7"/>
        <v>5000</v>
      </c>
      <c r="AE48" s="2">
        <f t="shared" ca="1" si="7"/>
        <v>10000</v>
      </c>
      <c r="AF48" s="2">
        <f t="shared" ca="1" si="7"/>
        <v>10000</v>
      </c>
      <c r="AG48" s="2">
        <f t="shared" ca="1" si="7"/>
        <v>10000</v>
      </c>
      <c r="AH48" s="2">
        <f t="shared" ca="1" si="7"/>
        <v>10000</v>
      </c>
      <c r="AI48" s="2">
        <f t="shared" ca="1" si="7"/>
        <v>15000</v>
      </c>
      <c r="AJ48" s="2">
        <f t="shared" ca="1" si="7"/>
        <v>10000</v>
      </c>
      <c r="AK48" s="2">
        <f t="shared" ca="1" si="7"/>
        <v>15000</v>
      </c>
      <c r="AL48" s="2">
        <f t="shared" ca="1" si="7"/>
        <v>15000</v>
      </c>
      <c r="AM48" s="2">
        <f t="shared" ca="1" si="7"/>
        <v>15000</v>
      </c>
      <c r="AN48" s="2">
        <f t="shared" ca="1" si="7"/>
        <v>20000</v>
      </c>
      <c r="AO48" s="2">
        <f t="shared" ca="1" si="7"/>
        <v>20000</v>
      </c>
      <c r="AP48" s="2">
        <f t="shared" ca="1" si="7"/>
        <v>20000</v>
      </c>
      <c r="AQ48" s="2">
        <f t="shared" ca="1" si="7"/>
        <v>25000</v>
      </c>
      <c r="AR48" s="2">
        <f t="shared" ca="1" si="7"/>
        <v>20000</v>
      </c>
      <c r="AS48" s="2">
        <f t="shared" ca="1" si="7"/>
        <v>25000</v>
      </c>
      <c r="AT48" s="2">
        <f t="shared" ca="1" si="7"/>
        <v>30000</v>
      </c>
      <c r="AU48" s="2">
        <f t="shared" ca="1" si="7"/>
        <v>25000</v>
      </c>
      <c r="AV48" s="2">
        <f t="shared" ca="1" si="7"/>
        <v>30000</v>
      </c>
      <c r="AW48" s="2">
        <f t="shared" ca="1" si="7"/>
        <v>30000</v>
      </c>
      <c r="AX48" s="2">
        <f t="shared" ca="1" si="7"/>
        <v>35000</v>
      </c>
      <c r="AY48" s="2">
        <f t="shared" ca="1" si="7"/>
        <v>35000</v>
      </c>
      <c r="AZ48" s="2">
        <f t="shared" ca="1" si="7"/>
        <v>35000</v>
      </c>
      <c r="BA48" s="2">
        <f t="shared" ca="1" si="7"/>
        <v>40000</v>
      </c>
      <c r="BB48" s="2">
        <f t="shared" ca="1" si="7"/>
        <v>40000</v>
      </c>
      <c r="BC48" s="2">
        <f t="shared" ca="1" si="7"/>
        <v>45000</v>
      </c>
      <c r="BD48" s="2">
        <f t="shared" ca="1" si="7"/>
        <v>45000</v>
      </c>
      <c r="BE48" s="2">
        <f t="shared" ca="1" si="7"/>
        <v>50000</v>
      </c>
      <c r="BF48" s="2">
        <f t="shared" ca="1" si="7"/>
        <v>50000</v>
      </c>
      <c r="BG48" s="2">
        <f t="shared" ca="1" si="7"/>
        <v>55000</v>
      </c>
      <c r="BH48" s="2">
        <f t="shared" ca="1" si="7"/>
        <v>60000</v>
      </c>
      <c r="BI48" s="2">
        <f t="shared" ca="1" si="7"/>
        <v>60000</v>
      </c>
      <c r="BJ48" s="2">
        <f t="shared" ca="1" si="7"/>
        <v>65000</v>
      </c>
      <c r="BK48" s="2">
        <f t="shared" ca="1" si="7"/>
        <v>70000</v>
      </c>
      <c r="BL48" s="2">
        <f t="shared" ca="1" si="7"/>
        <v>75000</v>
      </c>
      <c r="BM48" s="2">
        <f t="shared" ca="1" si="7"/>
        <v>75000</v>
      </c>
      <c r="BN48" s="2">
        <f t="shared" ca="1" si="7"/>
        <v>85000</v>
      </c>
      <c r="BO48" s="2">
        <f t="shared" ca="1" si="7"/>
        <v>85000</v>
      </c>
      <c r="BP48" s="2">
        <f t="shared" ca="1" si="7"/>
        <v>95000</v>
      </c>
      <c r="BQ48" s="2">
        <f t="shared" ca="1" si="7"/>
        <v>95000</v>
      </c>
    </row>
    <row r="49" spans="1:69">
      <c r="D49" s="91" t="s">
        <v>300</v>
      </c>
      <c r="E49" s="2" t="str">
        <f t="shared" ref="E49:BQ49" si="8" xml:space="preserve">  E$41</f>
        <v>Units delivered</v>
      </c>
      <c r="F49" s="2">
        <f t="shared" si="8"/>
        <v>0</v>
      </c>
      <c r="G49" s="2" t="str">
        <f t="shared" si="8"/>
        <v>Units</v>
      </c>
      <c r="H49" s="2">
        <f t="shared" ca="1" si="8"/>
        <v>1135000</v>
      </c>
      <c r="I49" s="2">
        <f t="shared" si="8"/>
        <v>0</v>
      </c>
      <c r="J49" s="2">
        <f t="shared" ca="1" si="8"/>
        <v>0</v>
      </c>
      <c r="K49" s="2">
        <f t="shared" ca="1" si="8"/>
        <v>5000</v>
      </c>
      <c r="L49" s="2">
        <f t="shared" ca="1" si="8"/>
        <v>0</v>
      </c>
      <c r="M49" s="2">
        <f t="shared" ca="1" si="8"/>
        <v>0</v>
      </c>
      <c r="N49" s="2">
        <f t="shared" ca="1" si="8"/>
        <v>0</v>
      </c>
      <c r="O49" s="2">
        <f t="shared" ca="1" si="8"/>
        <v>10000</v>
      </c>
      <c r="P49" s="2">
        <f t="shared" ca="1" si="8"/>
        <v>0</v>
      </c>
      <c r="Q49" s="2">
        <f t="shared" ca="1" si="8"/>
        <v>0</v>
      </c>
      <c r="R49" s="2">
        <f t="shared" ca="1" si="8"/>
        <v>0</v>
      </c>
      <c r="S49" s="2">
        <f t="shared" ca="1" si="8"/>
        <v>10000</v>
      </c>
      <c r="T49" s="2">
        <f t="shared" ca="1" si="8"/>
        <v>0</v>
      </c>
      <c r="U49" s="2">
        <f t="shared" ca="1" si="8"/>
        <v>10000</v>
      </c>
      <c r="V49" s="2">
        <f t="shared" ca="1" si="8"/>
        <v>10000</v>
      </c>
      <c r="W49" s="2">
        <f t="shared" ca="1" si="8"/>
        <v>0</v>
      </c>
      <c r="X49" s="2">
        <f t="shared" ca="1" si="8"/>
        <v>10000</v>
      </c>
      <c r="Y49" s="2">
        <f t="shared" ca="1" si="8"/>
        <v>0</v>
      </c>
      <c r="Z49" s="2">
        <f t="shared" ca="1" si="8"/>
        <v>0</v>
      </c>
      <c r="AA49" s="2">
        <f t="shared" ca="1" si="8"/>
        <v>0</v>
      </c>
      <c r="AB49" s="2">
        <f t="shared" ca="1" si="8"/>
        <v>0</v>
      </c>
      <c r="AC49" s="2">
        <f t="shared" ca="1" si="8"/>
        <v>0</v>
      </c>
      <c r="AD49" s="2">
        <f t="shared" ca="1" si="8"/>
        <v>0</v>
      </c>
      <c r="AE49" s="2">
        <f t="shared" ca="1" si="8"/>
        <v>5000</v>
      </c>
      <c r="AF49" s="2">
        <f t="shared" ca="1" si="8"/>
        <v>5000</v>
      </c>
      <c r="AG49" s="2">
        <f t="shared" ca="1" si="8"/>
        <v>5000</v>
      </c>
      <c r="AH49" s="2">
        <f t="shared" ca="1" si="8"/>
        <v>10000</v>
      </c>
      <c r="AI49" s="2">
        <f t="shared" ca="1" si="8"/>
        <v>10000</v>
      </c>
      <c r="AJ49" s="2">
        <f t="shared" ca="1" si="8"/>
        <v>5000</v>
      </c>
      <c r="AK49" s="2">
        <f t="shared" ca="1" si="8"/>
        <v>10000</v>
      </c>
      <c r="AL49" s="2">
        <f t="shared" ca="1" si="8"/>
        <v>10000</v>
      </c>
      <c r="AM49" s="2">
        <f t="shared" ca="1" si="8"/>
        <v>10000</v>
      </c>
      <c r="AN49" s="2">
        <f t="shared" ca="1" si="8"/>
        <v>10000</v>
      </c>
      <c r="AO49" s="2">
        <f t="shared" ca="1" si="8"/>
        <v>15000</v>
      </c>
      <c r="AP49" s="2">
        <f t="shared" ca="1" si="8"/>
        <v>10000</v>
      </c>
      <c r="AQ49" s="2">
        <f t="shared" ca="1" si="8"/>
        <v>15000</v>
      </c>
      <c r="AR49" s="2">
        <f t="shared" ca="1" si="8"/>
        <v>15000</v>
      </c>
      <c r="AS49" s="2">
        <f t="shared" ca="1" si="8"/>
        <v>15000</v>
      </c>
      <c r="AT49" s="2">
        <f t="shared" ca="1" si="8"/>
        <v>20000</v>
      </c>
      <c r="AU49" s="2">
        <f t="shared" ca="1" si="8"/>
        <v>20000</v>
      </c>
      <c r="AV49" s="2">
        <f t="shared" ca="1" si="8"/>
        <v>20000</v>
      </c>
      <c r="AW49" s="2">
        <f t="shared" ca="1" si="8"/>
        <v>25000</v>
      </c>
      <c r="AX49" s="2">
        <f t="shared" ca="1" si="8"/>
        <v>20000</v>
      </c>
      <c r="AY49" s="2">
        <f t="shared" ca="1" si="8"/>
        <v>25000</v>
      </c>
      <c r="AZ49" s="2">
        <f t="shared" ca="1" si="8"/>
        <v>30000</v>
      </c>
      <c r="BA49" s="2">
        <f t="shared" ca="1" si="8"/>
        <v>25000</v>
      </c>
      <c r="BB49" s="2">
        <f t="shared" ca="1" si="8"/>
        <v>30000</v>
      </c>
      <c r="BC49" s="2">
        <f t="shared" ca="1" si="8"/>
        <v>30000</v>
      </c>
      <c r="BD49" s="2">
        <f t="shared" ca="1" si="8"/>
        <v>35000</v>
      </c>
      <c r="BE49" s="2">
        <f t="shared" ca="1" si="8"/>
        <v>35000</v>
      </c>
      <c r="BF49" s="2">
        <f t="shared" ca="1" si="8"/>
        <v>35000</v>
      </c>
      <c r="BG49" s="2">
        <f t="shared" ca="1" si="8"/>
        <v>40000</v>
      </c>
      <c r="BH49" s="2">
        <f t="shared" ca="1" si="8"/>
        <v>40000</v>
      </c>
      <c r="BI49" s="2">
        <f t="shared" ca="1" si="8"/>
        <v>45000</v>
      </c>
      <c r="BJ49" s="2">
        <f t="shared" ca="1" si="8"/>
        <v>45000</v>
      </c>
      <c r="BK49" s="2">
        <f t="shared" ca="1" si="8"/>
        <v>50000</v>
      </c>
      <c r="BL49" s="2">
        <f t="shared" ca="1" si="8"/>
        <v>50000</v>
      </c>
      <c r="BM49" s="2">
        <f t="shared" ca="1" si="8"/>
        <v>55000</v>
      </c>
      <c r="BN49" s="2">
        <f t="shared" ca="1" si="8"/>
        <v>60000</v>
      </c>
      <c r="BO49" s="2">
        <f t="shared" ca="1" si="8"/>
        <v>60000</v>
      </c>
      <c r="BP49" s="2">
        <f t="shared" ca="1" si="8"/>
        <v>65000</v>
      </c>
      <c r="BQ49" s="2">
        <f t="shared" ca="1" si="8"/>
        <v>70000</v>
      </c>
    </row>
    <row r="50" spans="1:69" s="81" customFormat="1">
      <c r="A50" s="63"/>
      <c r="B50" s="63"/>
      <c r="C50" s="88"/>
      <c r="D50" s="90"/>
      <c r="E50" s="33" t="s">
        <v>174</v>
      </c>
      <c r="F50" s="33"/>
      <c r="G50" s="33" t="s">
        <v>123</v>
      </c>
      <c r="H50" s="33"/>
      <c r="I50" s="11">
        <f t="shared" ref="I50:BQ50" si="9" xml:space="preserve">  IF( I46 = 0, $F45, I47 + I48 - I49 )</f>
        <v>5000</v>
      </c>
      <c r="J50" s="11">
        <f t="shared" ca="1" si="9"/>
        <v>5000</v>
      </c>
      <c r="K50" s="11">
        <f t="shared" ca="1" si="9"/>
        <v>0</v>
      </c>
      <c r="L50" s="11">
        <f t="shared" ca="1" si="9"/>
        <v>10000</v>
      </c>
      <c r="M50" s="11">
        <f t="shared" ca="1" si="9"/>
        <v>20000</v>
      </c>
      <c r="N50" s="11">
        <f t="shared" ca="1" si="9"/>
        <v>30000</v>
      </c>
      <c r="O50" s="11">
        <f t="shared" ca="1" si="9"/>
        <v>20000</v>
      </c>
      <c r="P50" s="11">
        <f t="shared" ca="1" si="9"/>
        <v>30000</v>
      </c>
      <c r="Q50" s="11">
        <f t="shared" ca="1" si="9"/>
        <v>30000</v>
      </c>
      <c r="R50" s="11">
        <f t="shared" ca="1" si="9"/>
        <v>40000</v>
      </c>
      <c r="S50" s="11">
        <f t="shared" ca="1" si="9"/>
        <v>30000</v>
      </c>
      <c r="T50" s="11">
        <f t="shared" ca="1" si="9"/>
        <v>30000</v>
      </c>
      <c r="U50" s="11">
        <f t="shared" ca="1" si="9"/>
        <v>20000</v>
      </c>
      <c r="V50" s="11">
        <f t="shared" ca="1" si="9"/>
        <v>10000</v>
      </c>
      <c r="W50" s="11">
        <f t="shared" ca="1" si="9"/>
        <v>10000</v>
      </c>
      <c r="X50" s="11">
        <f t="shared" ca="1" si="9"/>
        <v>0</v>
      </c>
      <c r="Y50" s="11">
        <f t="shared" ca="1" si="9"/>
        <v>5000</v>
      </c>
      <c r="Z50" s="11">
        <f t="shared" ca="1" si="9"/>
        <v>10000</v>
      </c>
      <c r="AA50" s="11">
        <f t="shared" ca="1" si="9"/>
        <v>15000</v>
      </c>
      <c r="AB50" s="11">
        <f t="shared" ca="1" si="9"/>
        <v>25000</v>
      </c>
      <c r="AC50" s="11">
        <f t="shared" ca="1" si="9"/>
        <v>35000</v>
      </c>
      <c r="AD50" s="11">
        <f t="shared" ca="1" si="9"/>
        <v>40000</v>
      </c>
      <c r="AE50" s="11">
        <f t="shared" ca="1" si="9"/>
        <v>45000</v>
      </c>
      <c r="AF50" s="11">
        <f t="shared" ca="1" si="9"/>
        <v>50000</v>
      </c>
      <c r="AG50" s="11">
        <f t="shared" ca="1" si="9"/>
        <v>55000</v>
      </c>
      <c r="AH50" s="11">
        <f t="shared" ca="1" si="9"/>
        <v>55000</v>
      </c>
      <c r="AI50" s="11">
        <f t="shared" ca="1" si="9"/>
        <v>60000</v>
      </c>
      <c r="AJ50" s="11">
        <f t="shared" ca="1" si="9"/>
        <v>65000</v>
      </c>
      <c r="AK50" s="11">
        <f t="shared" ca="1" si="9"/>
        <v>70000</v>
      </c>
      <c r="AL50" s="11">
        <f t="shared" ca="1" si="9"/>
        <v>75000</v>
      </c>
      <c r="AM50" s="11">
        <f t="shared" ca="1" si="9"/>
        <v>80000</v>
      </c>
      <c r="AN50" s="11">
        <f t="shared" ca="1" si="9"/>
        <v>90000</v>
      </c>
      <c r="AO50" s="11">
        <f t="shared" ca="1" si="9"/>
        <v>95000</v>
      </c>
      <c r="AP50" s="11">
        <f t="shared" ca="1" si="9"/>
        <v>105000</v>
      </c>
      <c r="AQ50" s="11">
        <f t="shared" ca="1" si="9"/>
        <v>115000</v>
      </c>
      <c r="AR50" s="11">
        <f t="shared" ca="1" si="9"/>
        <v>120000</v>
      </c>
      <c r="AS50" s="11">
        <f t="shared" ca="1" si="9"/>
        <v>130000</v>
      </c>
      <c r="AT50" s="11">
        <f t="shared" ca="1" si="9"/>
        <v>140000</v>
      </c>
      <c r="AU50" s="11">
        <f t="shared" ca="1" si="9"/>
        <v>145000</v>
      </c>
      <c r="AV50" s="11">
        <f t="shared" ca="1" si="9"/>
        <v>155000</v>
      </c>
      <c r="AW50" s="11">
        <f t="shared" ca="1" si="9"/>
        <v>160000</v>
      </c>
      <c r="AX50" s="11">
        <f t="shared" ca="1" si="9"/>
        <v>175000</v>
      </c>
      <c r="AY50" s="11">
        <f t="shared" ca="1" si="9"/>
        <v>185000</v>
      </c>
      <c r="AZ50" s="11">
        <f t="shared" ca="1" si="9"/>
        <v>190000</v>
      </c>
      <c r="BA50" s="11">
        <f t="shared" ca="1" si="9"/>
        <v>205000</v>
      </c>
      <c r="BB50" s="11">
        <f t="shared" ca="1" si="9"/>
        <v>215000</v>
      </c>
      <c r="BC50" s="11">
        <f t="shared" ca="1" si="9"/>
        <v>230000</v>
      </c>
      <c r="BD50" s="11">
        <f t="shared" ca="1" si="9"/>
        <v>240000</v>
      </c>
      <c r="BE50" s="11">
        <f t="shared" ca="1" si="9"/>
        <v>255000</v>
      </c>
      <c r="BF50" s="11">
        <f t="shared" ca="1" si="9"/>
        <v>270000</v>
      </c>
      <c r="BG50" s="11">
        <f t="shared" ca="1" si="9"/>
        <v>285000</v>
      </c>
      <c r="BH50" s="11">
        <f t="shared" ca="1" si="9"/>
        <v>305000</v>
      </c>
      <c r="BI50" s="11">
        <f t="shared" ca="1" si="9"/>
        <v>320000</v>
      </c>
      <c r="BJ50" s="11">
        <f t="shared" ca="1" si="9"/>
        <v>340000</v>
      </c>
      <c r="BK50" s="11">
        <f t="shared" ca="1" si="9"/>
        <v>360000</v>
      </c>
      <c r="BL50" s="11">
        <f t="shared" ca="1" si="9"/>
        <v>385000</v>
      </c>
      <c r="BM50" s="11">
        <f t="shared" ca="1" si="9"/>
        <v>405000</v>
      </c>
      <c r="BN50" s="11">
        <f t="shared" ca="1" si="9"/>
        <v>430000</v>
      </c>
      <c r="BO50" s="11">
        <f t="shared" ca="1" si="9"/>
        <v>455000</v>
      </c>
      <c r="BP50" s="11">
        <f t="shared" ca="1" si="9"/>
        <v>485000</v>
      </c>
      <c r="BQ50" s="11">
        <f t="shared" ca="1" si="9"/>
        <v>510000</v>
      </c>
    </row>
    <row r="52" spans="1:69">
      <c r="B52" s="25" t="s">
        <v>246</v>
      </c>
    </row>
    <row r="53" spans="1:69" outlineLevel="1">
      <c r="A53" s="18"/>
      <c r="B53" s="18"/>
      <c r="C53" s="28"/>
      <c r="D53" s="27"/>
      <c r="E53" s="4" t="str">
        <f xml:space="preserve">  Customers!E$29</f>
        <v>Customer orders fullfilled</v>
      </c>
      <c r="F53" s="4">
        <f xml:space="preserve">  Customers!F$29</f>
        <v>0</v>
      </c>
      <c r="G53" s="4" t="str">
        <f xml:space="preserve">  Customers!G$29</f>
        <v>Units</v>
      </c>
      <c r="H53" s="4">
        <f ca="1" xml:space="preserve">  Customers!H$29</f>
        <v>1066000</v>
      </c>
      <c r="I53" s="4">
        <f xml:space="preserve">  Customers!I$29</f>
        <v>0</v>
      </c>
      <c r="J53" s="4">
        <f xml:space="preserve">  Customers!J$29</f>
        <v>0</v>
      </c>
      <c r="K53" s="4">
        <f ca="1" xml:space="preserve">  Customers!K$29</f>
        <v>1000</v>
      </c>
      <c r="L53" s="4">
        <f ca="1" xml:space="preserve">  Customers!L$29</f>
        <v>1000</v>
      </c>
      <c r="M53" s="4">
        <f ca="1" xml:space="preserve">  Customers!M$29</f>
        <v>1000</v>
      </c>
      <c r="N53" s="4">
        <f ca="1" xml:space="preserve">  Customers!N$29</f>
        <v>1000</v>
      </c>
      <c r="O53" s="4">
        <f ca="1" xml:space="preserve">  Customers!O$29</f>
        <v>2000</v>
      </c>
      <c r="P53" s="4">
        <f ca="1" xml:space="preserve">  Customers!P$29</f>
        <v>4000</v>
      </c>
      <c r="Q53" s="4">
        <f ca="1" xml:space="preserve">  Customers!Q$29</f>
        <v>3000</v>
      </c>
      <c r="R53" s="4">
        <f ca="1" xml:space="preserve">  Customers!R$29</f>
        <v>3000</v>
      </c>
      <c r="S53" s="4">
        <f ca="1" xml:space="preserve">  Customers!S$29</f>
        <v>0</v>
      </c>
      <c r="T53" s="4">
        <f ca="1" xml:space="preserve">  Customers!T$29</f>
        <v>10000</v>
      </c>
      <c r="U53" s="4">
        <f ca="1" xml:space="preserve">  Customers!U$29</f>
        <v>0</v>
      </c>
      <c r="V53" s="4">
        <f ca="1" xml:space="preserve">  Customers!V$29</f>
        <v>10000</v>
      </c>
      <c r="W53" s="4">
        <f ca="1" xml:space="preserve">  Customers!W$29</f>
        <v>7297.3154717964753</v>
      </c>
      <c r="X53" s="4">
        <f ca="1" xml:space="preserve">  Customers!X$29</f>
        <v>2702.6845282035247</v>
      </c>
      <c r="Y53" s="4">
        <f ca="1" xml:space="preserve">  Customers!Y$29</f>
        <v>8855.6612883569433</v>
      </c>
      <c r="Z53" s="4">
        <f ca="1" xml:space="preserve">  Customers!Z$29</f>
        <v>1144.3387116430567</v>
      </c>
      <c r="AA53" s="4">
        <f ca="1" xml:space="preserve">  Customers!AA$29</f>
        <v>0</v>
      </c>
      <c r="AB53" s="4">
        <f ca="1" xml:space="preserve">  Customers!AB$29</f>
        <v>0</v>
      </c>
      <c r="AC53" s="4">
        <f ca="1" xml:space="preserve">  Customers!AC$29</f>
        <v>0</v>
      </c>
      <c r="AD53" s="4">
        <f ca="1" xml:space="preserve">  Customers!AD$29</f>
        <v>0</v>
      </c>
      <c r="AE53" s="4">
        <f ca="1" xml:space="preserve">  Customers!AE$29</f>
        <v>0</v>
      </c>
      <c r="AF53" s="4">
        <f ca="1" xml:space="preserve">  Customers!AF$29</f>
        <v>5000</v>
      </c>
      <c r="AG53" s="4">
        <f ca="1" xml:space="preserve">  Customers!AG$29</f>
        <v>5000</v>
      </c>
      <c r="AH53" s="4">
        <f ca="1" xml:space="preserve">  Customers!AH$29</f>
        <v>5000</v>
      </c>
      <c r="AI53" s="4">
        <f ca="1" xml:space="preserve">  Customers!AI$29</f>
        <v>10000</v>
      </c>
      <c r="AJ53" s="4">
        <f ca="1" xml:space="preserve">  Customers!AJ$29</f>
        <v>10000</v>
      </c>
      <c r="AK53" s="4">
        <f ca="1" xml:space="preserve">  Customers!AK$29</f>
        <v>5000</v>
      </c>
      <c r="AL53" s="4">
        <f ca="1" xml:space="preserve">  Customers!AL$29</f>
        <v>10000</v>
      </c>
      <c r="AM53" s="4">
        <f ca="1" xml:space="preserve">  Customers!AM$29</f>
        <v>10000</v>
      </c>
      <c r="AN53" s="4">
        <f ca="1" xml:space="preserve">  Customers!AN$29</f>
        <v>10000</v>
      </c>
      <c r="AO53" s="4">
        <f ca="1" xml:space="preserve">  Customers!AO$29</f>
        <v>10000</v>
      </c>
      <c r="AP53" s="4">
        <f ca="1" xml:space="preserve">  Customers!AP$29</f>
        <v>15000</v>
      </c>
      <c r="AQ53" s="4">
        <f ca="1" xml:space="preserve">  Customers!AQ$29</f>
        <v>10000</v>
      </c>
      <c r="AR53" s="4">
        <f ca="1" xml:space="preserve">  Customers!AR$29</f>
        <v>15000</v>
      </c>
      <c r="AS53" s="4">
        <f ca="1" xml:space="preserve">  Customers!AS$29</f>
        <v>15000</v>
      </c>
      <c r="AT53" s="4">
        <f ca="1" xml:space="preserve">  Customers!AT$29</f>
        <v>15000</v>
      </c>
      <c r="AU53" s="4">
        <f ca="1" xml:space="preserve">  Customers!AU$29</f>
        <v>20000</v>
      </c>
      <c r="AV53" s="4">
        <f ca="1" xml:space="preserve">  Customers!AV$29</f>
        <v>20000</v>
      </c>
      <c r="AW53" s="4">
        <f ca="1" xml:space="preserve">  Customers!AW$29</f>
        <v>20000</v>
      </c>
      <c r="AX53" s="4">
        <f ca="1" xml:space="preserve">  Customers!AX$29</f>
        <v>25000</v>
      </c>
      <c r="AY53" s="4">
        <f ca="1" xml:space="preserve">  Customers!AY$29</f>
        <v>20000</v>
      </c>
      <c r="AZ53" s="4">
        <f ca="1" xml:space="preserve">  Customers!AZ$29</f>
        <v>25000</v>
      </c>
      <c r="BA53" s="4">
        <f ca="1" xml:space="preserve">  Customers!BA$29</f>
        <v>30000</v>
      </c>
      <c r="BB53" s="4">
        <f ca="1" xml:space="preserve">  Customers!BB$29</f>
        <v>25000</v>
      </c>
      <c r="BC53" s="4">
        <f ca="1" xml:space="preserve">  Customers!BC$29</f>
        <v>30000</v>
      </c>
      <c r="BD53" s="4">
        <f ca="1" xml:space="preserve">  Customers!BD$29</f>
        <v>30000.000000000004</v>
      </c>
      <c r="BE53" s="4">
        <f ca="1" xml:space="preserve">  Customers!BE$29</f>
        <v>35000</v>
      </c>
      <c r="BF53" s="4">
        <f ca="1" xml:space="preserve">  Customers!BF$29</f>
        <v>35000</v>
      </c>
      <c r="BG53" s="4">
        <f ca="1" xml:space="preserve">  Customers!BG$29</f>
        <v>35000</v>
      </c>
      <c r="BH53" s="4">
        <f ca="1" xml:space="preserve">  Customers!BH$29</f>
        <v>40000</v>
      </c>
      <c r="BI53" s="4">
        <f ca="1" xml:space="preserve">  Customers!BI$29</f>
        <v>40000</v>
      </c>
      <c r="BJ53" s="4">
        <f ca="1" xml:space="preserve">  Customers!BJ$29</f>
        <v>45000</v>
      </c>
      <c r="BK53" s="4">
        <f ca="1" xml:space="preserve">  Customers!BK$29</f>
        <v>45000</v>
      </c>
      <c r="BL53" s="4">
        <f ca="1" xml:space="preserve">  Customers!BL$29</f>
        <v>49999.999999999993</v>
      </c>
      <c r="BM53" s="4">
        <f ca="1" xml:space="preserve">  Customers!BM$29</f>
        <v>50000.000000000007</v>
      </c>
      <c r="BN53" s="4">
        <f ca="1" xml:space="preserve">  Customers!BN$29</f>
        <v>54999.999999999985</v>
      </c>
      <c r="BO53" s="4">
        <f ca="1" xml:space="preserve">  Customers!BO$29</f>
        <v>60000</v>
      </c>
      <c r="BP53" s="4">
        <f ca="1" xml:space="preserve">  Customers!BP$29</f>
        <v>60000</v>
      </c>
      <c r="BQ53" s="4">
        <f ca="1" xml:space="preserve">  Customers!BQ$29</f>
        <v>65000</v>
      </c>
    </row>
    <row r="54" spans="1:69" outlineLevel="1">
      <c r="A54" s="34"/>
      <c r="B54" s="34"/>
      <c r="C54" s="64"/>
      <c r="D54" s="65"/>
      <c r="E54" s="21" t="s">
        <v>246</v>
      </c>
      <c r="F54" s="21"/>
      <c r="G54" s="21" t="s">
        <v>123</v>
      </c>
      <c r="H54" s="3">
        <f ca="1" xml:space="preserve"> SUM( J54:BQ54 )</f>
        <v>1066000</v>
      </c>
      <c r="I54" s="21"/>
      <c r="J54" s="3">
        <f t="shared" ref="J54:BQ54" si="10" xml:space="preserve">  J53</f>
        <v>0</v>
      </c>
      <c r="K54" s="3">
        <f t="shared" ca="1" si="10"/>
        <v>1000</v>
      </c>
      <c r="L54" s="3">
        <f t="shared" ca="1" si="10"/>
        <v>1000</v>
      </c>
      <c r="M54" s="3">
        <f t="shared" ca="1" si="10"/>
        <v>1000</v>
      </c>
      <c r="N54" s="3">
        <f t="shared" ca="1" si="10"/>
        <v>1000</v>
      </c>
      <c r="O54" s="3">
        <f t="shared" ca="1" si="10"/>
        <v>2000</v>
      </c>
      <c r="P54" s="3">
        <f t="shared" ca="1" si="10"/>
        <v>4000</v>
      </c>
      <c r="Q54" s="3">
        <f t="shared" ca="1" si="10"/>
        <v>3000</v>
      </c>
      <c r="R54" s="3">
        <f t="shared" ca="1" si="10"/>
        <v>3000</v>
      </c>
      <c r="S54" s="3">
        <f t="shared" ca="1" si="10"/>
        <v>0</v>
      </c>
      <c r="T54" s="3">
        <f t="shared" ca="1" si="10"/>
        <v>10000</v>
      </c>
      <c r="U54" s="3">
        <f t="shared" ca="1" si="10"/>
        <v>0</v>
      </c>
      <c r="V54" s="3">
        <f t="shared" ca="1" si="10"/>
        <v>10000</v>
      </c>
      <c r="W54" s="3">
        <f t="shared" ca="1" si="10"/>
        <v>7297.3154717964753</v>
      </c>
      <c r="X54" s="3">
        <f t="shared" ca="1" si="10"/>
        <v>2702.6845282035247</v>
      </c>
      <c r="Y54" s="3">
        <f t="shared" ca="1" si="10"/>
        <v>8855.6612883569433</v>
      </c>
      <c r="Z54" s="3">
        <f t="shared" ca="1" si="10"/>
        <v>1144.3387116430567</v>
      </c>
      <c r="AA54" s="3">
        <f t="shared" ca="1" si="10"/>
        <v>0</v>
      </c>
      <c r="AB54" s="3">
        <f t="shared" ca="1" si="10"/>
        <v>0</v>
      </c>
      <c r="AC54" s="3">
        <f t="shared" ca="1" si="10"/>
        <v>0</v>
      </c>
      <c r="AD54" s="3">
        <f t="shared" ca="1" si="10"/>
        <v>0</v>
      </c>
      <c r="AE54" s="3">
        <f t="shared" ca="1" si="10"/>
        <v>0</v>
      </c>
      <c r="AF54" s="3">
        <f t="shared" ca="1" si="10"/>
        <v>5000</v>
      </c>
      <c r="AG54" s="3">
        <f t="shared" ca="1" si="10"/>
        <v>5000</v>
      </c>
      <c r="AH54" s="3">
        <f t="shared" ca="1" si="10"/>
        <v>5000</v>
      </c>
      <c r="AI54" s="3">
        <f t="shared" ca="1" si="10"/>
        <v>10000</v>
      </c>
      <c r="AJ54" s="3">
        <f t="shared" ca="1" si="10"/>
        <v>10000</v>
      </c>
      <c r="AK54" s="3">
        <f t="shared" ca="1" si="10"/>
        <v>5000</v>
      </c>
      <c r="AL54" s="3">
        <f t="shared" ca="1" si="10"/>
        <v>10000</v>
      </c>
      <c r="AM54" s="3">
        <f t="shared" ca="1" si="10"/>
        <v>10000</v>
      </c>
      <c r="AN54" s="3">
        <f t="shared" ca="1" si="10"/>
        <v>10000</v>
      </c>
      <c r="AO54" s="3">
        <f t="shared" ca="1" si="10"/>
        <v>10000</v>
      </c>
      <c r="AP54" s="3">
        <f t="shared" ca="1" si="10"/>
        <v>15000</v>
      </c>
      <c r="AQ54" s="3">
        <f t="shared" ca="1" si="10"/>
        <v>10000</v>
      </c>
      <c r="AR54" s="3">
        <f t="shared" ca="1" si="10"/>
        <v>15000</v>
      </c>
      <c r="AS54" s="3">
        <f t="shared" ca="1" si="10"/>
        <v>15000</v>
      </c>
      <c r="AT54" s="3">
        <f t="shared" ca="1" si="10"/>
        <v>15000</v>
      </c>
      <c r="AU54" s="3">
        <f t="shared" ca="1" si="10"/>
        <v>20000</v>
      </c>
      <c r="AV54" s="3">
        <f t="shared" ca="1" si="10"/>
        <v>20000</v>
      </c>
      <c r="AW54" s="3">
        <f t="shared" ca="1" si="10"/>
        <v>20000</v>
      </c>
      <c r="AX54" s="3">
        <f t="shared" ca="1" si="10"/>
        <v>25000</v>
      </c>
      <c r="AY54" s="3">
        <f t="shared" ca="1" si="10"/>
        <v>20000</v>
      </c>
      <c r="AZ54" s="3">
        <f t="shared" ca="1" si="10"/>
        <v>25000</v>
      </c>
      <c r="BA54" s="3">
        <f t="shared" ca="1" si="10"/>
        <v>30000</v>
      </c>
      <c r="BB54" s="3">
        <f t="shared" ca="1" si="10"/>
        <v>25000</v>
      </c>
      <c r="BC54" s="3">
        <f t="shared" ca="1" si="10"/>
        <v>30000</v>
      </c>
      <c r="BD54" s="3">
        <f t="shared" ca="1" si="10"/>
        <v>30000.000000000004</v>
      </c>
      <c r="BE54" s="3">
        <f t="shared" ca="1" si="10"/>
        <v>35000</v>
      </c>
      <c r="BF54" s="3">
        <f t="shared" ca="1" si="10"/>
        <v>35000</v>
      </c>
      <c r="BG54" s="3">
        <f t="shared" ca="1" si="10"/>
        <v>35000</v>
      </c>
      <c r="BH54" s="3">
        <f t="shared" ca="1" si="10"/>
        <v>40000</v>
      </c>
      <c r="BI54" s="3">
        <f t="shared" ca="1" si="10"/>
        <v>40000</v>
      </c>
      <c r="BJ54" s="3">
        <f t="shared" ca="1" si="10"/>
        <v>45000</v>
      </c>
      <c r="BK54" s="3">
        <f t="shared" ca="1" si="10"/>
        <v>45000</v>
      </c>
      <c r="BL54" s="3">
        <f t="shared" ca="1" si="10"/>
        <v>49999.999999999993</v>
      </c>
      <c r="BM54" s="3">
        <f t="shared" ca="1" si="10"/>
        <v>50000.000000000007</v>
      </c>
      <c r="BN54" s="3">
        <f t="shared" ca="1" si="10"/>
        <v>54999.999999999985</v>
      </c>
      <c r="BO54" s="3">
        <f t="shared" ca="1" si="10"/>
        <v>60000</v>
      </c>
      <c r="BP54" s="3">
        <f t="shared" ca="1" si="10"/>
        <v>60000</v>
      </c>
      <c r="BQ54" s="3">
        <f t="shared" ca="1" si="10"/>
        <v>65000</v>
      </c>
    </row>
    <row r="57" spans="1:69">
      <c r="B57" s="25" t="s">
        <v>131</v>
      </c>
    </row>
    <row r="58" spans="1:69" s="82" customFormat="1">
      <c r="A58" s="59"/>
      <c r="B58" s="59"/>
      <c r="C58" s="87"/>
      <c r="D58" s="84"/>
      <c r="E58" s="40" t="str">
        <f xml:space="preserve">  InpC!E$41</f>
        <v>Opening Units in stock</v>
      </c>
      <c r="F58" s="40">
        <f xml:space="preserve">  InpC!F$41</f>
        <v>1000</v>
      </c>
      <c r="G58" s="40" t="str">
        <f xml:space="preserve">  InpC!G$41</f>
        <v>Units</v>
      </c>
      <c r="M58" s="80"/>
    </row>
    <row r="59" spans="1:69">
      <c r="A59" s="18"/>
      <c r="B59" s="18"/>
      <c r="C59" s="28"/>
      <c r="D59" s="27"/>
      <c r="E59" s="9" t="str">
        <f xml:space="preserve">  Time!E$28</f>
        <v>Period number</v>
      </c>
      <c r="F59" s="9">
        <f xml:space="preserve">  Time!F$28</f>
        <v>0</v>
      </c>
      <c r="G59" s="9" t="str">
        <f xml:space="preserve">  Time!G$28</f>
        <v>Counter</v>
      </c>
      <c r="H59" s="9">
        <f xml:space="preserve">  Time!H$28</f>
        <v>0</v>
      </c>
      <c r="I59" s="9">
        <f xml:space="preserve">  Time!I$28</f>
        <v>0</v>
      </c>
      <c r="J59" s="9">
        <f xml:space="preserve">  Time!J$28</f>
        <v>1</v>
      </c>
      <c r="K59" s="9">
        <f xml:space="preserve">  Time!K$28</f>
        <v>2</v>
      </c>
      <c r="L59" s="9">
        <f xml:space="preserve">  Time!L$28</f>
        <v>3</v>
      </c>
      <c r="M59" s="9">
        <f xml:space="preserve">  Time!M$28</f>
        <v>4</v>
      </c>
      <c r="N59" s="9">
        <f xml:space="preserve">  Time!N$28</f>
        <v>5</v>
      </c>
      <c r="O59" s="9">
        <f xml:space="preserve">  Time!O$28</f>
        <v>6</v>
      </c>
      <c r="P59" s="9">
        <f xml:space="preserve">  Time!P$28</f>
        <v>7</v>
      </c>
      <c r="Q59" s="9">
        <f xml:space="preserve">  Time!Q$28</f>
        <v>8</v>
      </c>
      <c r="R59" s="9">
        <f xml:space="preserve">  Time!R$28</f>
        <v>9</v>
      </c>
      <c r="S59" s="9">
        <f xml:space="preserve">  Time!S$28</f>
        <v>10</v>
      </c>
      <c r="T59" s="9">
        <f xml:space="preserve">  Time!T$28</f>
        <v>11</v>
      </c>
      <c r="U59" s="9">
        <f xml:space="preserve">  Time!U$28</f>
        <v>12</v>
      </c>
      <c r="V59" s="9">
        <f xml:space="preserve">  Time!V$28</f>
        <v>13</v>
      </c>
      <c r="W59" s="9">
        <f xml:space="preserve">  Time!W$28</f>
        <v>14</v>
      </c>
      <c r="X59" s="9">
        <f xml:space="preserve">  Time!X$28</f>
        <v>15</v>
      </c>
      <c r="Y59" s="9">
        <f xml:space="preserve">  Time!Y$28</f>
        <v>16</v>
      </c>
      <c r="Z59" s="9">
        <f xml:space="preserve">  Time!Z$28</f>
        <v>17</v>
      </c>
      <c r="AA59" s="9">
        <f xml:space="preserve">  Time!AA$28</f>
        <v>18</v>
      </c>
      <c r="AB59" s="9">
        <f xml:space="preserve">  Time!AB$28</f>
        <v>19</v>
      </c>
      <c r="AC59" s="9">
        <f xml:space="preserve">  Time!AC$28</f>
        <v>20</v>
      </c>
      <c r="AD59" s="9">
        <f xml:space="preserve">  Time!AD$28</f>
        <v>21</v>
      </c>
      <c r="AE59" s="9">
        <f xml:space="preserve">  Time!AE$28</f>
        <v>22</v>
      </c>
      <c r="AF59" s="9">
        <f xml:space="preserve">  Time!AF$28</f>
        <v>23</v>
      </c>
      <c r="AG59" s="9">
        <f xml:space="preserve">  Time!AG$28</f>
        <v>24</v>
      </c>
      <c r="AH59" s="9">
        <f xml:space="preserve">  Time!AH$28</f>
        <v>25</v>
      </c>
      <c r="AI59" s="9">
        <f xml:space="preserve">  Time!AI$28</f>
        <v>26</v>
      </c>
      <c r="AJ59" s="9">
        <f xml:space="preserve">  Time!AJ$28</f>
        <v>27</v>
      </c>
      <c r="AK59" s="9">
        <f xml:space="preserve">  Time!AK$28</f>
        <v>28</v>
      </c>
      <c r="AL59" s="9">
        <f xml:space="preserve">  Time!AL$28</f>
        <v>29</v>
      </c>
      <c r="AM59" s="9">
        <f xml:space="preserve">  Time!AM$28</f>
        <v>30</v>
      </c>
      <c r="AN59" s="9">
        <f xml:space="preserve">  Time!AN$28</f>
        <v>31</v>
      </c>
      <c r="AO59" s="9">
        <f xml:space="preserve">  Time!AO$28</f>
        <v>32</v>
      </c>
      <c r="AP59" s="9">
        <f xml:space="preserve">  Time!AP$28</f>
        <v>33</v>
      </c>
      <c r="AQ59" s="9">
        <f xml:space="preserve">  Time!AQ$28</f>
        <v>34</v>
      </c>
      <c r="AR59" s="9">
        <f xml:space="preserve">  Time!AR$28</f>
        <v>35</v>
      </c>
      <c r="AS59" s="9">
        <f xml:space="preserve">  Time!AS$28</f>
        <v>36</v>
      </c>
      <c r="AT59" s="9">
        <f xml:space="preserve">  Time!AT$28</f>
        <v>37</v>
      </c>
      <c r="AU59" s="9">
        <f xml:space="preserve">  Time!AU$28</f>
        <v>38</v>
      </c>
      <c r="AV59" s="9">
        <f xml:space="preserve">  Time!AV$28</f>
        <v>39</v>
      </c>
      <c r="AW59" s="9">
        <f xml:space="preserve">  Time!AW$28</f>
        <v>40</v>
      </c>
      <c r="AX59" s="9">
        <f xml:space="preserve">  Time!AX$28</f>
        <v>41</v>
      </c>
      <c r="AY59" s="9">
        <f xml:space="preserve">  Time!AY$28</f>
        <v>42</v>
      </c>
      <c r="AZ59" s="9">
        <f xml:space="preserve">  Time!AZ$28</f>
        <v>43</v>
      </c>
      <c r="BA59" s="9">
        <f xml:space="preserve">  Time!BA$28</f>
        <v>44</v>
      </c>
      <c r="BB59" s="9">
        <f xml:space="preserve">  Time!BB$28</f>
        <v>45</v>
      </c>
      <c r="BC59" s="9">
        <f xml:space="preserve">  Time!BC$28</f>
        <v>46</v>
      </c>
      <c r="BD59" s="9">
        <f xml:space="preserve">  Time!BD$28</f>
        <v>47</v>
      </c>
      <c r="BE59" s="9">
        <f xml:space="preserve">  Time!BE$28</f>
        <v>48</v>
      </c>
      <c r="BF59" s="9">
        <f xml:space="preserve">  Time!BF$28</f>
        <v>49</v>
      </c>
      <c r="BG59" s="9">
        <f xml:space="preserve">  Time!BG$28</f>
        <v>50</v>
      </c>
      <c r="BH59" s="9">
        <f xml:space="preserve">  Time!BH$28</f>
        <v>51</v>
      </c>
      <c r="BI59" s="9">
        <f xml:space="preserve">  Time!BI$28</f>
        <v>52</v>
      </c>
      <c r="BJ59" s="9">
        <f xml:space="preserve">  Time!BJ$28</f>
        <v>53</v>
      </c>
      <c r="BK59" s="9">
        <f xml:space="preserve">  Time!BK$28</f>
        <v>54</v>
      </c>
      <c r="BL59" s="9">
        <f xml:space="preserve">  Time!BL$28</f>
        <v>55</v>
      </c>
      <c r="BM59" s="9">
        <f xml:space="preserve">  Time!BM$28</f>
        <v>56</v>
      </c>
      <c r="BN59" s="9">
        <f xml:space="preserve">  Time!BN$28</f>
        <v>57</v>
      </c>
      <c r="BO59" s="9">
        <f xml:space="preserve">  Time!BO$28</f>
        <v>58</v>
      </c>
      <c r="BP59" s="9">
        <f xml:space="preserve">  Time!BP$28</f>
        <v>59</v>
      </c>
      <c r="BQ59" s="9">
        <f xml:space="preserve">  Time!BQ$28</f>
        <v>60</v>
      </c>
    </row>
    <row r="60" spans="1:69">
      <c r="A60" s="34"/>
      <c r="B60" s="34"/>
      <c r="C60" s="64"/>
      <c r="D60" s="65"/>
      <c r="E60" s="21" t="s">
        <v>139</v>
      </c>
      <c r="F60" s="21"/>
      <c r="G60" s="21" t="s">
        <v>123</v>
      </c>
      <c r="H60" s="21"/>
      <c r="I60" s="21"/>
      <c r="J60" s="3">
        <f t="shared" ref="J60:BQ60" si="11" xml:space="preserve">  I65</f>
        <v>1000</v>
      </c>
      <c r="K60" s="3">
        <f t="shared" ca="1" si="11"/>
        <v>1000</v>
      </c>
      <c r="L60" s="3">
        <f t="shared" ca="1" si="11"/>
        <v>5000</v>
      </c>
      <c r="M60" s="3">
        <f t="shared" ca="1" si="11"/>
        <v>4000</v>
      </c>
      <c r="N60" s="3">
        <f t="shared" ca="1" si="11"/>
        <v>3000</v>
      </c>
      <c r="O60" s="3">
        <f t="shared" ca="1" si="11"/>
        <v>2000</v>
      </c>
      <c r="P60" s="3">
        <f t="shared" ca="1" si="11"/>
        <v>10000</v>
      </c>
      <c r="Q60" s="3">
        <f t="shared" ca="1" si="11"/>
        <v>6000</v>
      </c>
      <c r="R60" s="3">
        <f t="shared" ca="1" si="11"/>
        <v>3000</v>
      </c>
      <c r="S60" s="3">
        <f t="shared" ca="1" si="11"/>
        <v>0</v>
      </c>
      <c r="T60" s="3">
        <f t="shared" ca="1" si="11"/>
        <v>10000</v>
      </c>
      <c r="U60" s="3">
        <f t="shared" ca="1" si="11"/>
        <v>0</v>
      </c>
      <c r="V60" s="3">
        <f t="shared" ca="1" si="11"/>
        <v>10000</v>
      </c>
      <c r="W60" s="3">
        <f t="shared" ca="1" si="11"/>
        <v>10000</v>
      </c>
      <c r="X60" s="3">
        <f t="shared" ca="1" si="11"/>
        <v>2702.6845282035247</v>
      </c>
      <c r="Y60" s="3">
        <f t="shared" ca="1" si="11"/>
        <v>10000</v>
      </c>
      <c r="Z60" s="3">
        <f t="shared" ca="1" si="11"/>
        <v>1144.3387116430567</v>
      </c>
      <c r="AA60" s="3">
        <f t="shared" ca="1" si="11"/>
        <v>0</v>
      </c>
      <c r="AB60" s="3">
        <f t="shared" ca="1" si="11"/>
        <v>0</v>
      </c>
      <c r="AC60" s="3">
        <f t="shared" ca="1" si="11"/>
        <v>0</v>
      </c>
      <c r="AD60" s="3">
        <f t="shared" ca="1" si="11"/>
        <v>0</v>
      </c>
      <c r="AE60" s="3">
        <f t="shared" ca="1" si="11"/>
        <v>0</v>
      </c>
      <c r="AF60" s="3">
        <f t="shared" ca="1" si="11"/>
        <v>5000</v>
      </c>
      <c r="AG60" s="3">
        <f t="shared" ca="1" si="11"/>
        <v>5000</v>
      </c>
      <c r="AH60" s="3">
        <f t="shared" ca="1" si="11"/>
        <v>5000</v>
      </c>
      <c r="AI60" s="3">
        <f t="shared" ca="1" si="11"/>
        <v>10000</v>
      </c>
      <c r="AJ60" s="3">
        <f t="shared" ca="1" si="11"/>
        <v>10000</v>
      </c>
      <c r="AK60" s="3">
        <f t="shared" ca="1" si="11"/>
        <v>5000</v>
      </c>
      <c r="AL60" s="3">
        <f t="shared" ca="1" si="11"/>
        <v>10000</v>
      </c>
      <c r="AM60" s="3">
        <f t="shared" ca="1" si="11"/>
        <v>10000</v>
      </c>
      <c r="AN60" s="3">
        <f t="shared" ca="1" si="11"/>
        <v>10000</v>
      </c>
      <c r="AO60" s="3">
        <f t="shared" ca="1" si="11"/>
        <v>10000</v>
      </c>
      <c r="AP60" s="3">
        <f t="shared" ca="1" si="11"/>
        <v>15000</v>
      </c>
      <c r="AQ60" s="3">
        <f t="shared" ca="1" si="11"/>
        <v>10000</v>
      </c>
      <c r="AR60" s="3">
        <f t="shared" ca="1" si="11"/>
        <v>15000</v>
      </c>
      <c r="AS60" s="3">
        <f t="shared" ca="1" si="11"/>
        <v>15000</v>
      </c>
      <c r="AT60" s="3">
        <f t="shared" ca="1" si="11"/>
        <v>15000</v>
      </c>
      <c r="AU60" s="3">
        <f t="shared" ca="1" si="11"/>
        <v>20000</v>
      </c>
      <c r="AV60" s="3">
        <f t="shared" ca="1" si="11"/>
        <v>20000</v>
      </c>
      <c r="AW60" s="3">
        <f t="shared" ca="1" si="11"/>
        <v>20000</v>
      </c>
      <c r="AX60" s="3">
        <f t="shared" ca="1" si="11"/>
        <v>25000</v>
      </c>
      <c r="AY60" s="3">
        <f t="shared" ca="1" si="11"/>
        <v>20000</v>
      </c>
      <c r="AZ60" s="3">
        <f t="shared" ca="1" si="11"/>
        <v>25000</v>
      </c>
      <c r="BA60" s="3">
        <f t="shared" ca="1" si="11"/>
        <v>30000</v>
      </c>
      <c r="BB60" s="3">
        <f t="shared" ca="1" si="11"/>
        <v>25000</v>
      </c>
      <c r="BC60" s="3">
        <f t="shared" ca="1" si="11"/>
        <v>30000</v>
      </c>
      <c r="BD60" s="3">
        <f t="shared" ca="1" si="11"/>
        <v>30000.000000000004</v>
      </c>
      <c r="BE60" s="3">
        <f t="shared" ca="1" si="11"/>
        <v>35000</v>
      </c>
      <c r="BF60" s="3">
        <f t="shared" ca="1" si="11"/>
        <v>35000</v>
      </c>
      <c r="BG60" s="3">
        <f t="shared" ca="1" si="11"/>
        <v>35000</v>
      </c>
      <c r="BH60" s="3">
        <f t="shared" ca="1" si="11"/>
        <v>40000</v>
      </c>
      <c r="BI60" s="3">
        <f t="shared" ca="1" si="11"/>
        <v>40000</v>
      </c>
      <c r="BJ60" s="3">
        <f t="shared" ca="1" si="11"/>
        <v>45000</v>
      </c>
      <c r="BK60" s="3">
        <f t="shared" ca="1" si="11"/>
        <v>45000</v>
      </c>
      <c r="BL60" s="3">
        <f t="shared" ca="1" si="11"/>
        <v>49999.999999999993</v>
      </c>
      <c r="BM60" s="3">
        <f t="shared" ca="1" si="11"/>
        <v>50000.000000000007</v>
      </c>
      <c r="BN60" s="3">
        <f t="shared" ca="1" si="11"/>
        <v>54999.999999999985</v>
      </c>
      <c r="BO60" s="3">
        <f t="shared" ca="1" si="11"/>
        <v>60000</v>
      </c>
      <c r="BP60" s="3">
        <f t="shared" ca="1" si="11"/>
        <v>60000</v>
      </c>
      <c r="BQ60" s="3">
        <f t="shared" ca="1" si="11"/>
        <v>65000</v>
      </c>
    </row>
    <row r="61" spans="1:69">
      <c r="D61" s="91" t="s">
        <v>219</v>
      </c>
      <c r="E61" s="2" t="str">
        <f t="shared" ref="E61:BQ61" si="12" xml:space="preserve">  E$41</f>
        <v>Units delivered</v>
      </c>
      <c r="F61" s="2">
        <f t="shared" si="12"/>
        <v>0</v>
      </c>
      <c r="G61" s="2" t="str">
        <f t="shared" si="12"/>
        <v>Units</v>
      </c>
      <c r="H61" s="2">
        <f t="shared" ca="1" si="12"/>
        <v>1135000</v>
      </c>
      <c r="I61" s="2">
        <f t="shared" si="12"/>
        <v>0</v>
      </c>
      <c r="J61" s="2">
        <f t="shared" ca="1" si="12"/>
        <v>0</v>
      </c>
      <c r="K61" s="2">
        <f t="shared" ca="1" si="12"/>
        <v>5000</v>
      </c>
      <c r="L61" s="2">
        <f t="shared" ca="1" si="12"/>
        <v>0</v>
      </c>
      <c r="M61" s="2">
        <f t="shared" ca="1" si="12"/>
        <v>0</v>
      </c>
      <c r="N61" s="2">
        <f t="shared" ca="1" si="12"/>
        <v>0</v>
      </c>
      <c r="O61" s="2">
        <f t="shared" ca="1" si="12"/>
        <v>10000</v>
      </c>
      <c r="P61" s="2">
        <f t="shared" ca="1" si="12"/>
        <v>0</v>
      </c>
      <c r="Q61" s="2">
        <f t="shared" ca="1" si="12"/>
        <v>0</v>
      </c>
      <c r="R61" s="2">
        <f t="shared" ca="1" si="12"/>
        <v>0</v>
      </c>
      <c r="S61" s="2">
        <f t="shared" ca="1" si="12"/>
        <v>10000</v>
      </c>
      <c r="T61" s="2">
        <f t="shared" ca="1" si="12"/>
        <v>0</v>
      </c>
      <c r="U61" s="2">
        <f t="shared" ca="1" si="12"/>
        <v>10000</v>
      </c>
      <c r="V61" s="2">
        <f t="shared" ca="1" si="12"/>
        <v>10000</v>
      </c>
      <c r="W61" s="2">
        <f t="shared" ca="1" si="12"/>
        <v>0</v>
      </c>
      <c r="X61" s="2">
        <f t="shared" ca="1" si="12"/>
        <v>10000</v>
      </c>
      <c r="Y61" s="2">
        <f t="shared" ca="1" si="12"/>
        <v>0</v>
      </c>
      <c r="Z61" s="2">
        <f t="shared" ca="1" si="12"/>
        <v>0</v>
      </c>
      <c r="AA61" s="2">
        <f t="shared" ca="1" si="12"/>
        <v>0</v>
      </c>
      <c r="AB61" s="2">
        <f t="shared" ca="1" si="12"/>
        <v>0</v>
      </c>
      <c r="AC61" s="2">
        <f t="shared" ca="1" si="12"/>
        <v>0</v>
      </c>
      <c r="AD61" s="2">
        <f t="shared" ca="1" si="12"/>
        <v>0</v>
      </c>
      <c r="AE61" s="2">
        <f t="shared" ca="1" si="12"/>
        <v>5000</v>
      </c>
      <c r="AF61" s="2">
        <f t="shared" ca="1" si="12"/>
        <v>5000</v>
      </c>
      <c r="AG61" s="2">
        <f t="shared" ca="1" si="12"/>
        <v>5000</v>
      </c>
      <c r="AH61" s="2">
        <f t="shared" ca="1" si="12"/>
        <v>10000</v>
      </c>
      <c r="AI61" s="2">
        <f t="shared" ca="1" si="12"/>
        <v>10000</v>
      </c>
      <c r="AJ61" s="2">
        <f t="shared" ca="1" si="12"/>
        <v>5000</v>
      </c>
      <c r="AK61" s="2">
        <f t="shared" ca="1" si="12"/>
        <v>10000</v>
      </c>
      <c r="AL61" s="2">
        <f t="shared" ca="1" si="12"/>
        <v>10000</v>
      </c>
      <c r="AM61" s="2">
        <f t="shared" ca="1" si="12"/>
        <v>10000</v>
      </c>
      <c r="AN61" s="2">
        <f t="shared" ca="1" si="12"/>
        <v>10000</v>
      </c>
      <c r="AO61" s="2">
        <f t="shared" ca="1" si="12"/>
        <v>15000</v>
      </c>
      <c r="AP61" s="2">
        <f t="shared" ca="1" si="12"/>
        <v>10000</v>
      </c>
      <c r="AQ61" s="2">
        <f t="shared" ca="1" si="12"/>
        <v>15000</v>
      </c>
      <c r="AR61" s="2">
        <f t="shared" ca="1" si="12"/>
        <v>15000</v>
      </c>
      <c r="AS61" s="2">
        <f t="shared" ca="1" si="12"/>
        <v>15000</v>
      </c>
      <c r="AT61" s="2">
        <f t="shared" ca="1" si="12"/>
        <v>20000</v>
      </c>
      <c r="AU61" s="2">
        <f t="shared" ca="1" si="12"/>
        <v>20000</v>
      </c>
      <c r="AV61" s="2">
        <f t="shared" ca="1" si="12"/>
        <v>20000</v>
      </c>
      <c r="AW61" s="2">
        <f t="shared" ca="1" si="12"/>
        <v>25000</v>
      </c>
      <c r="AX61" s="2">
        <f t="shared" ca="1" si="12"/>
        <v>20000</v>
      </c>
      <c r="AY61" s="2">
        <f t="shared" ca="1" si="12"/>
        <v>25000</v>
      </c>
      <c r="AZ61" s="2">
        <f t="shared" ca="1" si="12"/>
        <v>30000</v>
      </c>
      <c r="BA61" s="2">
        <f t="shared" ca="1" si="12"/>
        <v>25000</v>
      </c>
      <c r="BB61" s="2">
        <f t="shared" ca="1" si="12"/>
        <v>30000</v>
      </c>
      <c r="BC61" s="2">
        <f t="shared" ca="1" si="12"/>
        <v>30000</v>
      </c>
      <c r="BD61" s="2">
        <f t="shared" ca="1" si="12"/>
        <v>35000</v>
      </c>
      <c r="BE61" s="2">
        <f t="shared" ca="1" si="12"/>
        <v>35000</v>
      </c>
      <c r="BF61" s="2">
        <f t="shared" ca="1" si="12"/>
        <v>35000</v>
      </c>
      <c r="BG61" s="2">
        <f t="shared" ca="1" si="12"/>
        <v>40000</v>
      </c>
      <c r="BH61" s="2">
        <f t="shared" ca="1" si="12"/>
        <v>40000</v>
      </c>
      <c r="BI61" s="2">
        <f t="shared" ca="1" si="12"/>
        <v>45000</v>
      </c>
      <c r="BJ61" s="2">
        <f t="shared" ca="1" si="12"/>
        <v>45000</v>
      </c>
      <c r="BK61" s="2">
        <f t="shared" ca="1" si="12"/>
        <v>50000</v>
      </c>
      <c r="BL61" s="2">
        <f t="shared" ca="1" si="12"/>
        <v>50000</v>
      </c>
      <c r="BM61" s="2">
        <f t="shared" ca="1" si="12"/>
        <v>55000</v>
      </c>
      <c r="BN61" s="2">
        <f t="shared" ca="1" si="12"/>
        <v>60000</v>
      </c>
      <c r="BO61" s="2">
        <f t="shared" ca="1" si="12"/>
        <v>60000</v>
      </c>
      <c r="BP61" s="2">
        <f t="shared" ca="1" si="12"/>
        <v>65000</v>
      </c>
      <c r="BQ61" s="2">
        <f t="shared" ca="1" si="12"/>
        <v>70000</v>
      </c>
    </row>
    <row r="62" spans="1:69">
      <c r="D62" s="91" t="s">
        <v>219</v>
      </c>
      <c r="E62" s="2" t="str">
        <f t="shared" ref="E62:BQ62" si="13" xml:space="preserve">  E$77</f>
        <v>Units retired</v>
      </c>
      <c r="F62" s="2">
        <f t="shared" si="13"/>
        <v>0</v>
      </c>
      <c r="G62" s="2" t="str">
        <f t="shared" si="13"/>
        <v>Units</v>
      </c>
      <c r="H62" s="2">
        <f t="shared" ca="1" si="13"/>
        <v>339457.30617658654</v>
      </c>
      <c r="I62" s="2">
        <f t="shared" si="13"/>
        <v>0</v>
      </c>
      <c r="J62" s="2">
        <f t="shared" ca="1" si="13"/>
        <v>0</v>
      </c>
      <c r="K62" s="2">
        <f t="shared" ca="1" si="13"/>
        <v>0</v>
      </c>
      <c r="L62" s="2">
        <f t="shared" ca="1" si="13"/>
        <v>0</v>
      </c>
      <c r="M62" s="2">
        <f t="shared" ca="1" si="13"/>
        <v>0</v>
      </c>
      <c r="N62" s="2">
        <f t="shared" ca="1" si="13"/>
        <v>0</v>
      </c>
      <c r="O62" s="2">
        <f t="shared" ca="1" si="13"/>
        <v>0</v>
      </c>
      <c r="P62" s="2">
        <f t="shared" ca="1" si="13"/>
        <v>0</v>
      </c>
      <c r="Q62" s="2">
        <f t="shared" ca="1" si="13"/>
        <v>0</v>
      </c>
      <c r="R62" s="2">
        <f t="shared" ca="1" si="13"/>
        <v>0</v>
      </c>
      <c r="S62" s="2">
        <f t="shared" ca="1" si="13"/>
        <v>0</v>
      </c>
      <c r="T62" s="2">
        <f t="shared" ca="1" si="13"/>
        <v>0</v>
      </c>
      <c r="U62" s="2">
        <f t="shared" ca="1" si="13"/>
        <v>0</v>
      </c>
      <c r="V62" s="2">
        <f t="shared" ca="1" si="13"/>
        <v>0</v>
      </c>
      <c r="W62" s="2">
        <f t="shared" ca="1" si="13"/>
        <v>0</v>
      </c>
      <c r="X62" s="2">
        <f t="shared" ca="1" si="13"/>
        <v>0</v>
      </c>
      <c r="Y62" s="2">
        <f t="shared" ca="1" si="13"/>
        <v>0</v>
      </c>
      <c r="Z62" s="2">
        <f t="shared" ca="1" si="13"/>
        <v>0</v>
      </c>
      <c r="AA62" s="2">
        <f t="shared" ca="1" si="13"/>
        <v>0</v>
      </c>
      <c r="AB62" s="2">
        <f t="shared" ca="1" si="13"/>
        <v>0</v>
      </c>
      <c r="AC62" s="2">
        <f t="shared" ca="1" si="13"/>
        <v>0</v>
      </c>
      <c r="AD62" s="2">
        <f t="shared" ca="1" si="13"/>
        <v>0</v>
      </c>
      <c r="AE62" s="2">
        <f t="shared" ca="1" si="13"/>
        <v>0</v>
      </c>
      <c r="AF62" s="2">
        <f t="shared" ca="1" si="13"/>
        <v>0</v>
      </c>
      <c r="AG62" s="2">
        <f t="shared" ca="1" si="13"/>
        <v>0</v>
      </c>
      <c r="AH62" s="2">
        <f t="shared" ca="1" si="13"/>
        <v>1000</v>
      </c>
      <c r="AI62" s="2">
        <f t="shared" ca="1" si="13"/>
        <v>1000</v>
      </c>
      <c r="AJ62" s="2">
        <f t="shared" ca="1" si="13"/>
        <v>1000</v>
      </c>
      <c r="AK62" s="2">
        <f t="shared" ca="1" si="13"/>
        <v>1000</v>
      </c>
      <c r="AL62" s="2">
        <f t="shared" ca="1" si="13"/>
        <v>3000</v>
      </c>
      <c r="AM62" s="2">
        <f t="shared" ca="1" si="13"/>
        <v>3000</v>
      </c>
      <c r="AN62" s="2">
        <f t="shared" ca="1" si="13"/>
        <v>3000</v>
      </c>
      <c r="AO62" s="2">
        <f t="shared" ca="1" si="13"/>
        <v>5000</v>
      </c>
      <c r="AP62" s="2">
        <f t="shared" ca="1" si="13"/>
        <v>5000</v>
      </c>
      <c r="AQ62" s="2">
        <f t="shared" ca="1" si="13"/>
        <v>5000</v>
      </c>
      <c r="AR62" s="2">
        <f t="shared" ca="1" si="13"/>
        <v>5000</v>
      </c>
      <c r="AS62" s="2">
        <f t="shared" ca="1" si="13"/>
        <v>5000</v>
      </c>
      <c r="AT62" s="2">
        <f t="shared" ca="1" si="13"/>
        <v>5297.3154717964762</v>
      </c>
      <c r="AU62" s="2">
        <f t="shared" ca="1" si="13"/>
        <v>5612.3102415468647</v>
      </c>
      <c r="AV62" s="2">
        <f t="shared" ca="1" si="13"/>
        <v>5946.035575013605</v>
      </c>
      <c r="AW62" s="2">
        <f t="shared" ca="1" si="13"/>
        <v>6299.6052494743653</v>
      </c>
      <c r="AX62" s="2">
        <f t="shared" ca="1" si="13"/>
        <v>6674.1992708501712</v>
      </c>
      <c r="AY62" s="2">
        <f t="shared" ca="1" si="13"/>
        <v>7071.0678118654751</v>
      </c>
      <c r="AZ62" s="2">
        <f t="shared" ca="1" si="13"/>
        <v>7491.5353843834073</v>
      </c>
      <c r="BA62" s="2">
        <f t="shared" ca="1" si="13"/>
        <v>7937.0052598409975</v>
      </c>
      <c r="BB62" s="2">
        <f t="shared" ca="1" si="13"/>
        <v>8408.9641525371462</v>
      </c>
      <c r="BC62" s="2">
        <f t="shared" ca="1" si="13"/>
        <v>8908.9871814033941</v>
      </c>
      <c r="BD62" s="2">
        <f t="shared" ca="1" si="13"/>
        <v>9438.7431268169366</v>
      </c>
      <c r="BE62" s="2">
        <f t="shared" ca="1" si="13"/>
        <v>10000.000000000002</v>
      </c>
      <c r="BF62" s="2">
        <f t="shared" ca="1" si="13"/>
        <v>11494.630943592954</v>
      </c>
      <c r="BG62" s="2">
        <f t="shared" ca="1" si="13"/>
        <v>12124.620483093731</v>
      </c>
      <c r="BH62" s="2">
        <f t="shared" ca="1" si="13"/>
        <v>12792.071150027214</v>
      </c>
      <c r="BI62" s="2">
        <f t="shared" ca="1" si="13"/>
        <v>13499.210498948736</v>
      </c>
      <c r="BJ62" s="2">
        <f t="shared" ca="1" si="13"/>
        <v>16048.39854170035</v>
      </c>
      <c r="BK62" s="2">
        <f t="shared" ca="1" si="13"/>
        <v>16842.135623730959</v>
      </c>
      <c r="BL62" s="2">
        <f t="shared" ca="1" si="13"/>
        <v>17683.070768766825</v>
      </c>
      <c r="BM62" s="2">
        <f t="shared" ca="1" si="13"/>
        <v>20374.010519682004</v>
      </c>
      <c r="BN62" s="2">
        <f t="shared" ca="1" si="13"/>
        <v>21317.9283050743</v>
      </c>
      <c r="BO62" s="2">
        <f t="shared" ca="1" si="13"/>
        <v>22317.974362806795</v>
      </c>
      <c r="BP62" s="2">
        <f t="shared" ca="1" si="13"/>
        <v>23377.486253633881</v>
      </c>
      <c r="BQ62" s="2">
        <f t="shared" ca="1" si="13"/>
        <v>24500.000000000011</v>
      </c>
    </row>
    <row r="63" spans="1:69">
      <c r="D63" s="91" t="s">
        <v>300</v>
      </c>
      <c r="E63" s="2" t="str">
        <f t="shared" ref="E63:BQ63" si="14" xml:space="preserve">  E$54</f>
        <v>Units deployed</v>
      </c>
      <c r="F63" s="2">
        <f t="shared" si="14"/>
        <v>0</v>
      </c>
      <c r="G63" s="2" t="str">
        <f t="shared" si="14"/>
        <v>Units</v>
      </c>
      <c r="H63" s="2">
        <f t="shared" ca="1" si="14"/>
        <v>1066000</v>
      </c>
      <c r="I63" s="2">
        <f t="shared" si="14"/>
        <v>0</v>
      </c>
      <c r="J63" s="2">
        <f t="shared" si="14"/>
        <v>0</v>
      </c>
      <c r="K63" s="2">
        <f t="shared" ca="1" si="14"/>
        <v>1000</v>
      </c>
      <c r="L63" s="2">
        <f t="shared" ca="1" si="14"/>
        <v>1000</v>
      </c>
      <c r="M63" s="2">
        <f t="shared" ca="1" si="14"/>
        <v>1000</v>
      </c>
      <c r="N63" s="2">
        <f t="shared" ca="1" si="14"/>
        <v>1000</v>
      </c>
      <c r="O63" s="2">
        <f t="shared" ca="1" si="14"/>
        <v>2000</v>
      </c>
      <c r="P63" s="2">
        <f t="shared" ca="1" si="14"/>
        <v>4000</v>
      </c>
      <c r="Q63" s="2">
        <f t="shared" ca="1" si="14"/>
        <v>3000</v>
      </c>
      <c r="R63" s="2">
        <f t="shared" ca="1" si="14"/>
        <v>3000</v>
      </c>
      <c r="S63" s="2">
        <f t="shared" ca="1" si="14"/>
        <v>0</v>
      </c>
      <c r="T63" s="2">
        <f t="shared" ca="1" si="14"/>
        <v>10000</v>
      </c>
      <c r="U63" s="2">
        <f t="shared" ca="1" si="14"/>
        <v>0</v>
      </c>
      <c r="V63" s="2">
        <f t="shared" ca="1" si="14"/>
        <v>10000</v>
      </c>
      <c r="W63" s="2">
        <f t="shared" ca="1" si="14"/>
        <v>7297.3154717964753</v>
      </c>
      <c r="X63" s="2">
        <f t="shared" ca="1" si="14"/>
        <v>2702.6845282035247</v>
      </c>
      <c r="Y63" s="2">
        <f t="shared" ca="1" si="14"/>
        <v>8855.6612883569433</v>
      </c>
      <c r="Z63" s="2">
        <f t="shared" ca="1" si="14"/>
        <v>1144.3387116430567</v>
      </c>
      <c r="AA63" s="2">
        <f t="shared" ca="1" si="14"/>
        <v>0</v>
      </c>
      <c r="AB63" s="2">
        <f t="shared" ca="1" si="14"/>
        <v>0</v>
      </c>
      <c r="AC63" s="2">
        <f t="shared" ca="1" si="14"/>
        <v>0</v>
      </c>
      <c r="AD63" s="2">
        <f t="shared" ca="1" si="14"/>
        <v>0</v>
      </c>
      <c r="AE63" s="2">
        <f t="shared" ca="1" si="14"/>
        <v>0</v>
      </c>
      <c r="AF63" s="2">
        <f t="shared" ca="1" si="14"/>
        <v>5000</v>
      </c>
      <c r="AG63" s="2">
        <f t="shared" ca="1" si="14"/>
        <v>5000</v>
      </c>
      <c r="AH63" s="2">
        <f t="shared" ca="1" si="14"/>
        <v>5000</v>
      </c>
      <c r="AI63" s="2">
        <f t="shared" ca="1" si="14"/>
        <v>10000</v>
      </c>
      <c r="AJ63" s="2">
        <f t="shared" ca="1" si="14"/>
        <v>10000</v>
      </c>
      <c r="AK63" s="2">
        <f t="shared" ca="1" si="14"/>
        <v>5000</v>
      </c>
      <c r="AL63" s="2">
        <f t="shared" ca="1" si="14"/>
        <v>10000</v>
      </c>
      <c r="AM63" s="2">
        <f t="shared" ca="1" si="14"/>
        <v>10000</v>
      </c>
      <c r="AN63" s="2">
        <f t="shared" ca="1" si="14"/>
        <v>10000</v>
      </c>
      <c r="AO63" s="2">
        <f t="shared" ca="1" si="14"/>
        <v>10000</v>
      </c>
      <c r="AP63" s="2">
        <f t="shared" ca="1" si="14"/>
        <v>15000</v>
      </c>
      <c r="AQ63" s="2">
        <f t="shared" ca="1" si="14"/>
        <v>10000</v>
      </c>
      <c r="AR63" s="2">
        <f t="shared" ca="1" si="14"/>
        <v>15000</v>
      </c>
      <c r="AS63" s="2">
        <f t="shared" ca="1" si="14"/>
        <v>15000</v>
      </c>
      <c r="AT63" s="2">
        <f t="shared" ca="1" si="14"/>
        <v>15000</v>
      </c>
      <c r="AU63" s="2">
        <f t="shared" ca="1" si="14"/>
        <v>20000</v>
      </c>
      <c r="AV63" s="2">
        <f t="shared" ca="1" si="14"/>
        <v>20000</v>
      </c>
      <c r="AW63" s="2">
        <f t="shared" ca="1" si="14"/>
        <v>20000</v>
      </c>
      <c r="AX63" s="2">
        <f t="shared" ca="1" si="14"/>
        <v>25000</v>
      </c>
      <c r="AY63" s="2">
        <f t="shared" ca="1" si="14"/>
        <v>20000</v>
      </c>
      <c r="AZ63" s="2">
        <f t="shared" ca="1" si="14"/>
        <v>25000</v>
      </c>
      <c r="BA63" s="2">
        <f t="shared" ca="1" si="14"/>
        <v>30000</v>
      </c>
      <c r="BB63" s="2">
        <f t="shared" ca="1" si="14"/>
        <v>25000</v>
      </c>
      <c r="BC63" s="2">
        <f t="shared" ca="1" si="14"/>
        <v>30000</v>
      </c>
      <c r="BD63" s="2">
        <f t="shared" ca="1" si="14"/>
        <v>30000.000000000004</v>
      </c>
      <c r="BE63" s="2">
        <f t="shared" ca="1" si="14"/>
        <v>35000</v>
      </c>
      <c r="BF63" s="2">
        <f t="shared" ca="1" si="14"/>
        <v>35000</v>
      </c>
      <c r="BG63" s="2">
        <f t="shared" ca="1" si="14"/>
        <v>35000</v>
      </c>
      <c r="BH63" s="2">
        <f t="shared" ca="1" si="14"/>
        <v>40000</v>
      </c>
      <c r="BI63" s="2">
        <f t="shared" ca="1" si="14"/>
        <v>40000</v>
      </c>
      <c r="BJ63" s="2">
        <f t="shared" ca="1" si="14"/>
        <v>45000</v>
      </c>
      <c r="BK63" s="2">
        <f t="shared" ca="1" si="14"/>
        <v>45000</v>
      </c>
      <c r="BL63" s="2">
        <f t="shared" ca="1" si="14"/>
        <v>49999.999999999993</v>
      </c>
      <c r="BM63" s="2">
        <f t="shared" ca="1" si="14"/>
        <v>50000.000000000007</v>
      </c>
      <c r="BN63" s="2">
        <f t="shared" ca="1" si="14"/>
        <v>54999.999999999985</v>
      </c>
      <c r="BO63" s="2">
        <f t="shared" ca="1" si="14"/>
        <v>60000</v>
      </c>
      <c r="BP63" s="2">
        <f t="shared" ca="1" si="14"/>
        <v>60000</v>
      </c>
      <c r="BQ63" s="2">
        <f t="shared" ca="1" si="14"/>
        <v>65000</v>
      </c>
    </row>
    <row r="64" spans="1:69">
      <c r="D64" s="91" t="s">
        <v>300</v>
      </c>
      <c r="E64" s="2" t="str">
        <f t="shared" ref="E64:BQ64" si="15" xml:space="preserve">  E$18</f>
        <v>Deployed units returned</v>
      </c>
      <c r="F64" s="2">
        <f t="shared" si="15"/>
        <v>0</v>
      </c>
      <c r="G64" s="2" t="str">
        <f t="shared" si="15"/>
        <v>Units</v>
      </c>
      <c r="H64" s="2">
        <f t="shared" ca="1" si="15"/>
        <v>339457.30617658654</v>
      </c>
      <c r="I64" s="2">
        <f t="shared" si="15"/>
        <v>0</v>
      </c>
      <c r="J64" s="2">
        <f t="shared" ca="1" si="15"/>
        <v>0</v>
      </c>
      <c r="K64" s="2">
        <f t="shared" ca="1" si="15"/>
        <v>0</v>
      </c>
      <c r="L64" s="2">
        <f t="shared" ca="1" si="15"/>
        <v>0</v>
      </c>
      <c r="M64" s="2">
        <f t="shared" ca="1" si="15"/>
        <v>0</v>
      </c>
      <c r="N64" s="2">
        <f t="shared" ca="1" si="15"/>
        <v>0</v>
      </c>
      <c r="O64" s="2">
        <f t="shared" ca="1" si="15"/>
        <v>0</v>
      </c>
      <c r="P64" s="2">
        <f t="shared" ca="1" si="15"/>
        <v>0</v>
      </c>
      <c r="Q64" s="2">
        <f t="shared" ca="1" si="15"/>
        <v>0</v>
      </c>
      <c r="R64" s="2">
        <f t="shared" ca="1" si="15"/>
        <v>0</v>
      </c>
      <c r="S64" s="2">
        <f t="shared" ca="1" si="15"/>
        <v>0</v>
      </c>
      <c r="T64" s="2">
        <f t="shared" ca="1" si="15"/>
        <v>0</v>
      </c>
      <c r="U64" s="2">
        <f t="shared" ca="1" si="15"/>
        <v>0</v>
      </c>
      <c r="V64" s="2">
        <f t="shared" ca="1" si="15"/>
        <v>0</v>
      </c>
      <c r="W64" s="2">
        <f t="shared" ca="1" si="15"/>
        <v>0</v>
      </c>
      <c r="X64" s="2">
        <f t="shared" ca="1" si="15"/>
        <v>0</v>
      </c>
      <c r="Y64" s="2">
        <f t="shared" ca="1" si="15"/>
        <v>0</v>
      </c>
      <c r="Z64" s="2">
        <f t="shared" ca="1" si="15"/>
        <v>0</v>
      </c>
      <c r="AA64" s="2">
        <f t="shared" ca="1" si="15"/>
        <v>0</v>
      </c>
      <c r="AB64" s="2">
        <f t="shared" ca="1" si="15"/>
        <v>0</v>
      </c>
      <c r="AC64" s="2">
        <f t="shared" ca="1" si="15"/>
        <v>0</v>
      </c>
      <c r="AD64" s="2">
        <f t="shared" ca="1" si="15"/>
        <v>0</v>
      </c>
      <c r="AE64" s="2">
        <f t="shared" ca="1" si="15"/>
        <v>0</v>
      </c>
      <c r="AF64" s="2">
        <f t="shared" ca="1" si="15"/>
        <v>0</v>
      </c>
      <c r="AG64" s="2">
        <f t="shared" ca="1" si="15"/>
        <v>0</v>
      </c>
      <c r="AH64" s="2">
        <f t="shared" ca="1" si="15"/>
        <v>1000</v>
      </c>
      <c r="AI64" s="2">
        <f t="shared" ca="1" si="15"/>
        <v>1000</v>
      </c>
      <c r="AJ64" s="2">
        <f t="shared" ca="1" si="15"/>
        <v>1000</v>
      </c>
      <c r="AK64" s="2">
        <f t="shared" ca="1" si="15"/>
        <v>1000</v>
      </c>
      <c r="AL64" s="2">
        <f t="shared" ca="1" si="15"/>
        <v>3000</v>
      </c>
      <c r="AM64" s="2">
        <f t="shared" ca="1" si="15"/>
        <v>3000</v>
      </c>
      <c r="AN64" s="2">
        <f t="shared" ca="1" si="15"/>
        <v>3000</v>
      </c>
      <c r="AO64" s="2">
        <f t="shared" ca="1" si="15"/>
        <v>5000</v>
      </c>
      <c r="AP64" s="2">
        <f t="shared" ca="1" si="15"/>
        <v>5000</v>
      </c>
      <c r="AQ64" s="2">
        <f t="shared" ca="1" si="15"/>
        <v>5000</v>
      </c>
      <c r="AR64" s="2">
        <f t="shared" ca="1" si="15"/>
        <v>5000</v>
      </c>
      <c r="AS64" s="2">
        <f t="shared" ca="1" si="15"/>
        <v>5000</v>
      </c>
      <c r="AT64" s="2">
        <f t="shared" ca="1" si="15"/>
        <v>5297.3154717964762</v>
      </c>
      <c r="AU64" s="2">
        <f t="shared" ca="1" si="15"/>
        <v>5612.3102415468647</v>
      </c>
      <c r="AV64" s="2">
        <f t="shared" ca="1" si="15"/>
        <v>5946.035575013605</v>
      </c>
      <c r="AW64" s="2">
        <f t="shared" ca="1" si="15"/>
        <v>6299.6052494743653</v>
      </c>
      <c r="AX64" s="2">
        <f t="shared" ca="1" si="15"/>
        <v>6674.1992708501712</v>
      </c>
      <c r="AY64" s="2">
        <f t="shared" ca="1" si="15"/>
        <v>7071.0678118654751</v>
      </c>
      <c r="AZ64" s="2">
        <f t="shared" ca="1" si="15"/>
        <v>7491.5353843834073</v>
      </c>
      <c r="BA64" s="2">
        <f t="shared" ca="1" si="15"/>
        <v>7937.0052598409975</v>
      </c>
      <c r="BB64" s="2">
        <f t="shared" ca="1" si="15"/>
        <v>8408.9641525371462</v>
      </c>
      <c r="BC64" s="2">
        <f t="shared" ca="1" si="15"/>
        <v>8908.9871814033941</v>
      </c>
      <c r="BD64" s="2">
        <f t="shared" ca="1" si="15"/>
        <v>9438.7431268169366</v>
      </c>
      <c r="BE64" s="2">
        <f t="shared" ca="1" si="15"/>
        <v>10000.000000000002</v>
      </c>
      <c r="BF64" s="2">
        <f t="shared" ca="1" si="15"/>
        <v>11494.630943592954</v>
      </c>
      <c r="BG64" s="2">
        <f t="shared" ca="1" si="15"/>
        <v>12124.620483093731</v>
      </c>
      <c r="BH64" s="2">
        <f t="shared" ca="1" si="15"/>
        <v>12792.071150027214</v>
      </c>
      <c r="BI64" s="2">
        <f t="shared" ca="1" si="15"/>
        <v>13499.210498948736</v>
      </c>
      <c r="BJ64" s="2">
        <f t="shared" ca="1" si="15"/>
        <v>16048.39854170035</v>
      </c>
      <c r="BK64" s="2">
        <f t="shared" ca="1" si="15"/>
        <v>16842.135623730959</v>
      </c>
      <c r="BL64" s="2">
        <f t="shared" ca="1" si="15"/>
        <v>17683.070768766825</v>
      </c>
      <c r="BM64" s="2">
        <f t="shared" ca="1" si="15"/>
        <v>20374.010519682004</v>
      </c>
      <c r="BN64" s="2">
        <f t="shared" ca="1" si="15"/>
        <v>21317.9283050743</v>
      </c>
      <c r="BO64" s="2">
        <f t="shared" ca="1" si="15"/>
        <v>22317.974362806795</v>
      </c>
      <c r="BP64" s="2">
        <f t="shared" ca="1" si="15"/>
        <v>23377.486253633881</v>
      </c>
      <c r="BQ64" s="2">
        <f t="shared" ca="1" si="15"/>
        <v>24500.000000000011</v>
      </c>
    </row>
    <row r="65" spans="1:69" s="81" customFormat="1">
      <c r="A65" s="63"/>
      <c r="B65" s="63"/>
      <c r="C65" s="88"/>
      <c r="D65" s="90"/>
      <c r="E65" s="33" t="s">
        <v>131</v>
      </c>
      <c r="F65" s="33"/>
      <c r="G65" s="33" t="s">
        <v>123</v>
      </c>
      <c r="H65" s="33"/>
      <c r="I65" s="11">
        <f t="shared" ref="I65:BQ65" si="16" xml:space="preserve">  IF( I59 = 0, $F58, I60 + I61 - I63 + I64 - I62 )</f>
        <v>1000</v>
      </c>
      <c r="J65" s="11">
        <f t="shared" ca="1" si="16"/>
        <v>1000</v>
      </c>
      <c r="K65" s="11">
        <f t="shared" ca="1" si="16"/>
        <v>5000</v>
      </c>
      <c r="L65" s="11">
        <f t="shared" ca="1" si="16"/>
        <v>4000</v>
      </c>
      <c r="M65" s="11">
        <f t="shared" ca="1" si="16"/>
        <v>3000</v>
      </c>
      <c r="N65" s="11">
        <f t="shared" ca="1" si="16"/>
        <v>2000</v>
      </c>
      <c r="O65" s="11">
        <f t="shared" ca="1" si="16"/>
        <v>10000</v>
      </c>
      <c r="P65" s="11">
        <f t="shared" ca="1" si="16"/>
        <v>6000</v>
      </c>
      <c r="Q65" s="11">
        <f t="shared" ca="1" si="16"/>
        <v>3000</v>
      </c>
      <c r="R65" s="11">
        <f t="shared" ca="1" si="16"/>
        <v>0</v>
      </c>
      <c r="S65" s="11">
        <f t="shared" ca="1" si="16"/>
        <v>10000</v>
      </c>
      <c r="T65" s="11">
        <f t="shared" ca="1" si="16"/>
        <v>0</v>
      </c>
      <c r="U65" s="11">
        <f t="shared" ca="1" si="16"/>
        <v>10000</v>
      </c>
      <c r="V65" s="11">
        <f t="shared" ca="1" si="16"/>
        <v>10000</v>
      </c>
      <c r="W65" s="11">
        <f t="shared" ca="1" si="16"/>
        <v>2702.6845282035247</v>
      </c>
      <c r="X65" s="11">
        <f t="shared" ca="1" si="16"/>
        <v>10000</v>
      </c>
      <c r="Y65" s="11">
        <f t="shared" ca="1" si="16"/>
        <v>1144.3387116430567</v>
      </c>
      <c r="Z65" s="11">
        <f t="shared" ca="1" si="16"/>
        <v>0</v>
      </c>
      <c r="AA65" s="11">
        <f t="shared" ca="1" si="16"/>
        <v>0</v>
      </c>
      <c r="AB65" s="11">
        <f t="shared" ca="1" si="16"/>
        <v>0</v>
      </c>
      <c r="AC65" s="11">
        <f t="shared" ca="1" si="16"/>
        <v>0</v>
      </c>
      <c r="AD65" s="11">
        <f t="shared" ca="1" si="16"/>
        <v>0</v>
      </c>
      <c r="AE65" s="11">
        <f t="shared" ca="1" si="16"/>
        <v>5000</v>
      </c>
      <c r="AF65" s="11">
        <f t="shared" ca="1" si="16"/>
        <v>5000</v>
      </c>
      <c r="AG65" s="11">
        <f t="shared" ca="1" si="16"/>
        <v>5000</v>
      </c>
      <c r="AH65" s="11">
        <f t="shared" ca="1" si="16"/>
        <v>10000</v>
      </c>
      <c r="AI65" s="11">
        <f t="shared" ca="1" si="16"/>
        <v>10000</v>
      </c>
      <c r="AJ65" s="11">
        <f t="shared" ca="1" si="16"/>
        <v>5000</v>
      </c>
      <c r="AK65" s="11">
        <f t="shared" ca="1" si="16"/>
        <v>10000</v>
      </c>
      <c r="AL65" s="11">
        <f t="shared" ca="1" si="16"/>
        <v>10000</v>
      </c>
      <c r="AM65" s="11">
        <f t="shared" ca="1" si="16"/>
        <v>10000</v>
      </c>
      <c r="AN65" s="11">
        <f t="shared" ca="1" si="16"/>
        <v>10000</v>
      </c>
      <c r="AO65" s="11">
        <f t="shared" ca="1" si="16"/>
        <v>15000</v>
      </c>
      <c r="AP65" s="11">
        <f t="shared" ca="1" si="16"/>
        <v>10000</v>
      </c>
      <c r="AQ65" s="11">
        <f t="shared" ca="1" si="16"/>
        <v>15000</v>
      </c>
      <c r="AR65" s="11">
        <f t="shared" ca="1" si="16"/>
        <v>15000</v>
      </c>
      <c r="AS65" s="11">
        <f t="shared" ca="1" si="16"/>
        <v>15000</v>
      </c>
      <c r="AT65" s="11">
        <f t="shared" ca="1" si="16"/>
        <v>20000</v>
      </c>
      <c r="AU65" s="11">
        <f t="shared" ca="1" si="16"/>
        <v>20000</v>
      </c>
      <c r="AV65" s="11">
        <f t="shared" ca="1" si="16"/>
        <v>20000</v>
      </c>
      <c r="AW65" s="11">
        <f t="shared" ca="1" si="16"/>
        <v>25000</v>
      </c>
      <c r="AX65" s="11">
        <f t="shared" ca="1" si="16"/>
        <v>20000</v>
      </c>
      <c r="AY65" s="11">
        <f t="shared" ca="1" si="16"/>
        <v>25000</v>
      </c>
      <c r="AZ65" s="11">
        <f t="shared" ca="1" si="16"/>
        <v>30000</v>
      </c>
      <c r="BA65" s="11">
        <f t="shared" ca="1" si="16"/>
        <v>25000</v>
      </c>
      <c r="BB65" s="11">
        <f t="shared" ca="1" si="16"/>
        <v>30000</v>
      </c>
      <c r="BC65" s="11">
        <f t="shared" ca="1" si="16"/>
        <v>30000.000000000004</v>
      </c>
      <c r="BD65" s="11">
        <f t="shared" ca="1" si="16"/>
        <v>35000</v>
      </c>
      <c r="BE65" s="11">
        <f t="shared" ca="1" si="16"/>
        <v>35000</v>
      </c>
      <c r="BF65" s="11">
        <f t="shared" ca="1" si="16"/>
        <v>35000</v>
      </c>
      <c r="BG65" s="11">
        <f t="shared" ca="1" si="16"/>
        <v>40000</v>
      </c>
      <c r="BH65" s="11">
        <f t="shared" ca="1" si="16"/>
        <v>40000</v>
      </c>
      <c r="BI65" s="11">
        <f t="shared" ca="1" si="16"/>
        <v>45000</v>
      </c>
      <c r="BJ65" s="11">
        <f t="shared" ca="1" si="16"/>
        <v>45000</v>
      </c>
      <c r="BK65" s="11">
        <f t="shared" ca="1" si="16"/>
        <v>49999.999999999993</v>
      </c>
      <c r="BL65" s="11">
        <f t="shared" ca="1" si="16"/>
        <v>50000.000000000007</v>
      </c>
      <c r="BM65" s="11">
        <f t="shared" ca="1" si="16"/>
        <v>54999.999999999985</v>
      </c>
      <c r="BN65" s="11">
        <f t="shared" ca="1" si="16"/>
        <v>60000</v>
      </c>
      <c r="BO65" s="11">
        <f t="shared" ca="1" si="16"/>
        <v>60000</v>
      </c>
      <c r="BP65" s="11">
        <f t="shared" ca="1" si="16"/>
        <v>65000</v>
      </c>
      <c r="BQ65" s="11">
        <f t="shared" ca="1" si="16"/>
        <v>70000</v>
      </c>
    </row>
    <row r="67" spans="1:69">
      <c r="B67" s="25" t="s">
        <v>221</v>
      </c>
    </row>
    <row r="68" spans="1:69" s="82" customFormat="1">
      <c r="A68" s="59"/>
      <c r="B68" s="59"/>
      <c r="C68" s="87"/>
      <c r="D68" s="84"/>
      <c r="E68" s="40" t="str">
        <f xml:space="preserve">  InpC!E$42</f>
        <v>Opening Units in use</v>
      </c>
      <c r="F68" s="40">
        <f xml:space="preserve">  InpC!F$42</f>
        <v>1500</v>
      </c>
      <c r="G68" s="40" t="str">
        <f xml:space="preserve">  InpC!G$42</f>
        <v>Units</v>
      </c>
      <c r="M68" s="80"/>
    </row>
    <row r="69" spans="1:69">
      <c r="A69" s="18"/>
      <c r="B69" s="18"/>
      <c r="C69" s="28"/>
      <c r="D69" s="27"/>
      <c r="E69" s="9" t="str">
        <f xml:space="preserve">  Time!E$28</f>
        <v>Period number</v>
      </c>
      <c r="F69" s="9">
        <f xml:space="preserve">  Time!F$28</f>
        <v>0</v>
      </c>
      <c r="G69" s="9" t="str">
        <f xml:space="preserve">  Time!G$28</f>
        <v>Counter</v>
      </c>
      <c r="H69" s="9">
        <f xml:space="preserve">  Time!H$28</f>
        <v>0</v>
      </c>
      <c r="I69" s="9">
        <f xml:space="preserve">  Time!I$28</f>
        <v>0</v>
      </c>
      <c r="J69" s="9">
        <f xml:space="preserve">  Time!J$28</f>
        <v>1</v>
      </c>
      <c r="K69" s="9">
        <f xml:space="preserve">  Time!K$28</f>
        <v>2</v>
      </c>
      <c r="L69" s="9">
        <f xml:space="preserve">  Time!L$28</f>
        <v>3</v>
      </c>
      <c r="M69" s="9">
        <f xml:space="preserve">  Time!M$28</f>
        <v>4</v>
      </c>
      <c r="N69" s="9">
        <f xml:space="preserve">  Time!N$28</f>
        <v>5</v>
      </c>
      <c r="O69" s="9">
        <f xml:space="preserve">  Time!O$28</f>
        <v>6</v>
      </c>
      <c r="P69" s="9">
        <f xml:space="preserve">  Time!P$28</f>
        <v>7</v>
      </c>
      <c r="Q69" s="9">
        <f xml:space="preserve">  Time!Q$28</f>
        <v>8</v>
      </c>
      <c r="R69" s="9">
        <f xml:space="preserve">  Time!R$28</f>
        <v>9</v>
      </c>
      <c r="S69" s="9">
        <f xml:space="preserve">  Time!S$28</f>
        <v>10</v>
      </c>
      <c r="T69" s="9">
        <f xml:space="preserve">  Time!T$28</f>
        <v>11</v>
      </c>
      <c r="U69" s="9">
        <f xml:space="preserve">  Time!U$28</f>
        <v>12</v>
      </c>
      <c r="V69" s="9">
        <f xml:space="preserve">  Time!V$28</f>
        <v>13</v>
      </c>
      <c r="W69" s="9">
        <f xml:space="preserve">  Time!W$28</f>
        <v>14</v>
      </c>
      <c r="X69" s="9">
        <f xml:space="preserve">  Time!X$28</f>
        <v>15</v>
      </c>
      <c r="Y69" s="9">
        <f xml:space="preserve">  Time!Y$28</f>
        <v>16</v>
      </c>
      <c r="Z69" s="9">
        <f xml:space="preserve">  Time!Z$28</f>
        <v>17</v>
      </c>
      <c r="AA69" s="9">
        <f xml:space="preserve">  Time!AA$28</f>
        <v>18</v>
      </c>
      <c r="AB69" s="9">
        <f xml:space="preserve">  Time!AB$28</f>
        <v>19</v>
      </c>
      <c r="AC69" s="9">
        <f xml:space="preserve">  Time!AC$28</f>
        <v>20</v>
      </c>
      <c r="AD69" s="9">
        <f xml:space="preserve">  Time!AD$28</f>
        <v>21</v>
      </c>
      <c r="AE69" s="9">
        <f xml:space="preserve">  Time!AE$28</f>
        <v>22</v>
      </c>
      <c r="AF69" s="9">
        <f xml:space="preserve">  Time!AF$28</f>
        <v>23</v>
      </c>
      <c r="AG69" s="9">
        <f xml:space="preserve">  Time!AG$28</f>
        <v>24</v>
      </c>
      <c r="AH69" s="9">
        <f xml:space="preserve">  Time!AH$28</f>
        <v>25</v>
      </c>
      <c r="AI69" s="9">
        <f xml:space="preserve">  Time!AI$28</f>
        <v>26</v>
      </c>
      <c r="AJ69" s="9">
        <f xml:space="preserve">  Time!AJ$28</f>
        <v>27</v>
      </c>
      <c r="AK69" s="9">
        <f xml:space="preserve">  Time!AK$28</f>
        <v>28</v>
      </c>
      <c r="AL69" s="9">
        <f xml:space="preserve">  Time!AL$28</f>
        <v>29</v>
      </c>
      <c r="AM69" s="9">
        <f xml:space="preserve">  Time!AM$28</f>
        <v>30</v>
      </c>
      <c r="AN69" s="9">
        <f xml:space="preserve">  Time!AN$28</f>
        <v>31</v>
      </c>
      <c r="AO69" s="9">
        <f xml:space="preserve">  Time!AO$28</f>
        <v>32</v>
      </c>
      <c r="AP69" s="9">
        <f xml:space="preserve">  Time!AP$28</f>
        <v>33</v>
      </c>
      <c r="AQ69" s="9">
        <f xml:space="preserve">  Time!AQ$28</f>
        <v>34</v>
      </c>
      <c r="AR69" s="9">
        <f xml:space="preserve">  Time!AR$28</f>
        <v>35</v>
      </c>
      <c r="AS69" s="9">
        <f xml:space="preserve">  Time!AS$28</f>
        <v>36</v>
      </c>
      <c r="AT69" s="9">
        <f xml:space="preserve">  Time!AT$28</f>
        <v>37</v>
      </c>
      <c r="AU69" s="9">
        <f xml:space="preserve">  Time!AU$28</f>
        <v>38</v>
      </c>
      <c r="AV69" s="9">
        <f xml:space="preserve">  Time!AV$28</f>
        <v>39</v>
      </c>
      <c r="AW69" s="9">
        <f xml:space="preserve">  Time!AW$28</f>
        <v>40</v>
      </c>
      <c r="AX69" s="9">
        <f xml:space="preserve">  Time!AX$28</f>
        <v>41</v>
      </c>
      <c r="AY69" s="9">
        <f xml:space="preserve">  Time!AY$28</f>
        <v>42</v>
      </c>
      <c r="AZ69" s="9">
        <f xml:space="preserve">  Time!AZ$28</f>
        <v>43</v>
      </c>
      <c r="BA69" s="9">
        <f xml:space="preserve">  Time!BA$28</f>
        <v>44</v>
      </c>
      <c r="BB69" s="9">
        <f xml:space="preserve">  Time!BB$28</f>
        <v>45</v>
      </c>
      <c r="BC69" s="9">
        <f xml:space="preserve">  Time!BC$28</f>
        <v>46</v>
      </c>
      <c r="BD69" s="9">
        <f xml:space="preserve">  Time!BD$28</f>
        <v>47</v>
      </c>
      <c r="BE69" s="9">
        <f xml:space="preserve">  Time!BE$28</f>
        <v>48</v>
      </c>
      <c r="BF69" s="9">
        <f xml:space="preserve">  Time!BF$28</f>
        <v>49</v>
      </c>
      <c r="BG69" s="9">
        <f xml:space="preserve">  Time!BG$28</f>
        <v>50</v>
      </c>
      <c r="BH69" s="9">
        <f xml:space="preserve">  Time!BH$28</f>
        <v>51</v>
      </c>
      <c r="BI69" s="9">
        <f xml:space="preserve">  Time!BI$28</f>
        <v>52</v>
      </c>
      <c r="BJ69" s="9">
        <f xml:space="preserve">  Time!BJ$28</f>
        <v>53</v>
      </c>
      <c r="BK69" s="9">
        <f xml:space="preserve">  Time!BK$28</f>
        <v>54</v>
      </c>
      <c r="BL69" s="9">
        <f xml:space="preserve">  Time!BL$28</f>
        <v>55</v>
      </c>
      <c r="BM69" s="9">
        <f xml:space="preserve">  Time!BM$28</f>
        <v>56</v>
      </c>
      <c r="BN69" s="9">
        <f xml:space="preserve">  Time!BN$28</f>
        <v>57</v>
      </c>
      <c r="BO69" s="9">
        <f xml:space="preserve">  Time!BO$28</f>
        <v>58</v>
      </c>
      <c r="BP69" s="9">
        <f xml:space="preserve">  Time!BP$28</f>
        <v>59</v>
      </c>
      <c r="BQ69" s="9">
        <f xml:space="preserve">  Time!BQ$28</f>
        <v>60</v>
      </c>
    </row>
    <row r="70" spans="1:69">
      <c r="E70" s="47" t="s">
        <v>347</v>
      </c>
      <c r="G70" s="47" t="s">
        <v>123</v>
      </c>
      <c r="J70" s="2">
        <f t="shared" ref="J70:BQ70" si="17" xml:space="preserve">  I73</f>
        <v>1500</v>
      </c>
      <c r="K70" s="2">
        <f t="shared" ca="1" si="17"/>
        <v>1500</v>
      </c>
      <c r="L70" s="2">
        <f t="shared" ca="1" si="17"/>
        <v>2500</v>
      </c>
      <c r="M70" s="2">
        <f t="shared" ca="1" si="17"/>
        <v>3500</v>
      </c>
      <c r="N70" s="2">
        <f t="shared" ca="1" si="17"/>
        <v>4500</v>
      </c>
      <c r="O70" s="2">
        <f t="shared" ca="1" si="17"/>
        <v>5500</v>
      </c>
      <c r="P70" s="2">
        <f t="shared" ca="1" si="17"/>
        <v>7500</v>
      </c>
      <c r="Q70" s="2">
        <f t="shared" ca="1" si="17"/>
        <v>11500</v>
      </c>
      <c r="R70" s="2">
        <f t="shared" ca="1" si="17"/>
        <v>14500</v>
      </c>
      <c r="S70" s="2">
        <f t="shared" ca="1" si="17"/>
        <v>17500</v>
      </c>
      <c r="T70" s="2">
        <f t="shared" ca="1" si="17"/>
        <v>17500</v>
      </c>
      <c r="U70" s="2">
        <f t="shared" ca="1" si="17"/>
        <v>27500</v>
      </c>
      <c r="V70" s="2">
        <f t="shared" ca="1" si="17"/>
        <v>27500</v>
      </c>
      <c r="W70" s="2">
        <f t="shared" ca="1" si="17"/>
        <v>37500</v>
      </c>
      <c r="X70" s="2">
        <f t="shared" ca="1" si="17"/>
        <v>44797.315471796479</v>
      </c>
      <c r="Y70" s="2">
        <f t="shared" ca="1" si="17"/>
        <v>47500</v>
      </c>
      <c r="Z70" s="2">
        <f t="shared" ca="1" si="17"/>
        <v>56355.661288356947</v>
      </c>
      <c r="AA70" s="2">
        <f t="shared" ca="1" si="17"/>
        <v>57500</v>
      </c>
      <c r="AB70" s="2">
        <f t="shared" ca="1" si="17"/>
        <v>57500</v>
      </c>
      <c r="AC70" s="2">
        <f t="shared" ca="1" si="17"/>
        <v>57500</v>
      </c>
      <c r="AD70" s="2">
        <f t="shared" ca="1" si="17"/>
        <v>57500</v>
      </c>
      <c r="AE70" s="2">
        <f t="shared" ca="1" si="17"/>
        <v>57500</v>
      </c>
      <c r="AF70" s="2">
        <f t="shared" ca="1" si="17"/>
        <v>57500</v>
      </c>
      <c r="AG70" s="2">
        <f t="shared" ca="1" si="17"/>
        <v>62500</v>
      </c>
      <c r="AH70" s="2">
        <f t="shared" ca="1" si="17"/>
        <v>67500</v>
      </c>
      <c r="AI70" s="2">
        <f t="shared" ca="1" si="17"/>
        <v>71500</v>
      </c>
      <c r="AJ70" s="2">
        <f t="shared" ca="1" si="17"/>
        <v>80500</v>
      </c>
      <c r="AK70" s="2">
        <f t="shared" ca="1" si="17"/>
        <v>89500</v>
      </c>
      <c r="AL70" s="2">
        <f t="shared" ca="1" si="17"/>
        <v>93500</v>
      </c>
      <c r="AM70" s="2">
        <f t="shared" ca="1" si="17"/>
        <v>100500</v>
      </c>
      <c r="AN70" s="2">
        <f t="shared" ca="1" si="17"/>
        <v>107500</v>
      </c>
      <c r="AO70" s="2">
        <f t="shared" ca="1" si="17"/>
        <v>114500</v>
      </c>
      <c r="AP70" s="2">
        <f t="shared" ca="1" si="17"/>
        <v>119500</v>
      </c>
      <c r="AQ70" s="2">
        <f t="shared" ca="1" si="17"/>
        <v>129500</v>
      </c>
      <c r="AR70" s="2">
        <f t="shared" ca="1" si="17"/>
        <v>134500</v>
      </c>
      <c r="AS70" s="2">
        <f t="shared" ca="1" si="17"/>
        <v>144500</v>
      </c>
      <c r="AT70" s="2">
        <f t="shared" ca="1" si="17"/>
        <v>154500</v>
      </c>
      <c r="AU70" s="2">
        <f t="shared" ca="1" si="17"/>
        <v>164202.68452820354</v>
      </c>
      <c r="AV70" s="2">
        <f t="shared" ca="1" si="17"/>
        <v>178590.37428665668</v>
      </c>
      <c r="AW70" s="2">
        <f t="shared" ca="1" si="17"/>
        <v>192644.33871164307</v>
      </c>
      <c r="AX70" s="2">
        <f t="shared" ca="1" si="17"/>
        <v>206344.73346216869</v>
      </c>
      <c r="AY70" s="2">
        <f t="shared" ca="1" si="17"/>
        <v>224670.53419131853</v>
      </c>
      <c r="AZ70" s="2">
        <f t="shared" ca="1" si="17"/>
        <v>237599.46637945305</v>
      </c>
      <c r="BA70" s="2">
        <f t="shared" ca="1" si="17"/>
        <v>255107.93099506968</v>
      </c>
      <c r="BB70" s="2">
        <f t="shared" ca="1" si="17"/>
        <v>277170.92573522869</v>
      </c>
      <c r="BC70" s="2">
        <f t="shared" ca="1" si="17"/>
        <v>293761.96158269153</v>
      </c>
      <c r="BD70" s="2">
        <f t="shared" ca="1" si="17"/>
        <v>314852.97440128814</v>
      </c>
      <c r="BE70" s="2">
        <f t="shared" ca="1" si="17"/>
        <v>335414.23127447121</v>
      </c>
      <c r="BF70" s="2">
        <f t="shared" ca="1" si="17"/>
        <v>360414.23127447121</v>
      </c>
      <c r="BG70" s="2">
        <f t="shared" ca="1" si="17"/>
        <v>383919.60033087828</v>
      </c>
      <c r="BH70" s="2">
        <f t="shared" ca="1" si="17"/>
        <v>406794.97984778456</v>
      </c>
      <c r="BI70" s="2">
        <f t="shared" ca="1" si="17"/>
        <v>434002.90869775735</v>
      </c>
      <c r="BJ70" s="2">
        <f t="shared" ca="1" si="17"/>
        <v>460503.69819880859</v>
      </c>
      <c r="BK70" s="2">
        <f t="shared" ca="1" si="17"/>
        <v>489455.29965710826</v>
      </c>
      <c r="BL70" s="2">
        <f t="shared" ca="1" si="17"/>
        <v>517613.16403337731</v>
      </c>
      <c r="BM70" s="2">
        <f t="shared" ca="1" si="17"/>
        <v>549930.09326461051</v>
      </c>
      <c r="BN70" s="2">
        <f t="shared" ca="1" si="17"/>
        <v>579556.08274492854</v>
      </c>
      <c r="BO70" s="2">
        <f t="shared" ca="1" si="17"/>
        <v>613238.1544398542</v>
      </c>
      <c r="BP70" s="2">
        <f t="shared" ca="1" si="17"/>
        <v>650920.18007704744</v>
      </c>
      <c r="BQ70" s="2">
        <f t="shared" ca="1" si="17"/>
        <v>687542.69382341357</v>
      </c>
    </row>
    <row r="71" spans="1:69">
      <c r="D71" s="91" t="s">
        <v>219</v>
      </c>
      <c r="E71" s="2" t="str">
        <f t="shared" ref="E71:BQ71" si="18" xml:space="preserve">  E$54</f>
        <v>Units deployed</v>
      </c>
      <c r="F71" s="2">
        <f t="shared" si="18"/>
        <v>0</v>
      </c>
      <c r="G71" s="2" t="str">
        <f t="shared" si="18"/>
        <v>Units</v>
      </c>
      <c r="H71" s="2">
        <f t="shared" ca="1" si="18"/>
        <v>1066000</v>
      </c>
      <c r="I71" s="2">
        <f t="shared" si="18"/>
        <v>0</v>
      </c>
      <c r="J71" s="2">
        <f t="shared" si="18"/>
        <v>0</v>
      </c>
      <c r="K71" s="2">
        <f t="shared" ca="1" si="18"/>
        <v>1000</v>
      </c>
      <c r="L71" s="2">
        <f t="shared" ca="1" si="18"/>
        <v>1000</v>
      </c>
      <c r="M71" s="2">
        <f t="shared" ca="1" si="18"/>
        <v>1000</v>
      </c>
      <c r="N71" s="2">
        <f t="shared" ca="1" si="18"/>
        <v>1000</v>
      </c>
      <c r="O71" s="2">
        <f t="shared" ca="1" si="18"/>
        <v>2000</v>
      </c>
      <c r="P71" s="2">
        <f t="shared" ca="1" si="18"/>
        <v>4000</v>
      </c>
      <c r="Q71" s="2">
        <f t="shared" ca="1" si="18"/>
        <v>3000</v>
      </c>
      <c r="R71" s="2">
        <f t="shared" ca="1" si="18"/>
        <v>3000</v>
      </c>
      <c r="S71" s="2">
        <f t="shared" ca="1" si="18"/>
        <v>0</v>
      </c>
      <c r="T71" s="2">
        <f t="shared" ca="1" si="18"/>
        <v>10000</v>
      </c>
      <c r="U71" s="2">
        <f t="shared" ca="1" si="18"/>
        <v>0</v>
      </c>
      <c r="V71" s="2">
        <f t="shared" ca="1" si="18"/>
        <v>10000</v>
      </c>
      <c r="W71" s="2">
        <f t="shared" ca="1" si="18"/>
        <v>7297.3154717964753</v>
      </c>
      <c r="X71" s="2">
        <f t="shared" ca="1" si="18"/>
        <v>2702.6845282035247</v>
      </c>
      <c r="Y71" s="2">
        <f t="shared" ca="1" si="18"/>
        <v>8855.6612883569433</v>
      </c>
      <c r="Z71" s="2">
        <f t="shared" ca="1" si="18"/>
        <v>1144.3387116430567</v>
      </c>
      <c r="AA71" s="2">
        <f t="shared" ca="1" si="18"/>
        <v>0</v>
      </c>
      <c r="AB71" s="2">
        <f t="shared" ca="1" si="18"/>
        <v>0</v>
      </c>
      <c r="AC71" s="2">
        <f t="shared" ca="1" si="18"/>
        <v>0</v>
      </c>
      <c r="AD71" s="2">
        <f t="shared" ca="1" si="18"/>
        <v>0</v>
      </c>
      <c r="AE71" s="2">
        <f t="shared" ca="1" si="18"/>
        <v>0</v>
      </c>
      <c r="AF71" s="2">
        <f t="shared" ca="1" si="18"/>
        <v>5000</v>
      </c>
      <c r="AG71" s="2">
        <f t="shared" ca="1" si="18"/>
        <v>5000</v>
      </c>
      <c r="AH71" s="2">
        <f t="shared" ca="1" si="18"/>
        <v>5000</v>
      </c>
      <c r="AI71" s="2">
        <f t="shared" ca="1" si="18"/>
        <v>10000</v>
      </c>
      <c r="AJ71" s="2">
        <f t="shared" ca="1" si="18"/>
        <v>10000</v>
      </c>
      <c r="AK71" s="2">
        <f t="shared" ca="1" si="18"/>
        <v>5000</v>
      </c>
      <c r="AL71" s="2">
        <f t="shared" ca="1" si="18"/>
        <v>10000</v>
      </c>
      <c r="AM71" s="2">
        <f t="shared" ca="1" si="18"/>
        <v>10000</v>
      </c>
      <c r="AN71" s="2">
        <f t="shared" ca="1" si="18"/>
        <v>10000</v>
      </c>
      <c r="AO71" s="2">
        <f t="shared" ca="1" si="18"/>
        <v>10000</v>
      </c>
      <c r="AP71" s="2">
        <f t="shared" ca="1" si="18"/>
        <v>15000</v>
      </c>
      <c r="AQ71" s="2">
        <f t="shared" ca="1" si="18"/>
        <v>10000</v>
      </c>
      <c r="AR71" s="2">
        <f t="shared" ca="1" si="18"/>
        <v>15000</v>
      </c>
      <c r="AS71" s="2">
        <f t="shared" ca="1" si="18"/>
        <v>15000</v>
      </c>
      <c r="AT71" s="2">
        <f t="shared" ca="1" si="18"/>
        <v>15000</v>
      </c>
      <c r="AU71" s="2">
        <f t="shared" ca="1" si="18"/>
        <v>20000</v>
      </c>
      <c r="AV71" s="2">
        <f t="shared" ca="1" si="18"/>
        <v>20000</v>
      </c>
      <c r="AW71" s="2">
        <f t="shared" ca="1" si="18"/>
        <v>20000</v>
      </c>
      <c r="AX71" s="2">
        <f t="shared" ca="1" si="18"/>
        <v>25000</v>
      </c>
      <c r="AY71" s="2">
        <f t="shared" ca="1" si="18"/>
        <v>20000</v>
      </c>
      <c r="AZ71" s="2">
        <f t="shared" ca="1" si="18"/>
        <v>25000</v>
      </c>
      <c r="BA71" s="2">
        <f t="shared" ca="1" si="18"/>
        <v>30000</v>
      </c>
      <c r="BB71" s="2">
        <f t="shared" ca="1" si="18"/>
        <v>25000</v>
      </c>
      <c r="BC71" s="2">
        <f t="shared" ca="1" si="18"/>
        <v>30000</v>
      </c>
      <c r="BD71" s="2">
        <f t="shared" ca="1" si="18"/>
        <v>30000.000000000004</v>
      </c>
      <c r="BE71" s="2">
        <f t="shared" ca="1" si="18"/>
        <v>35000</v>
      </c>
      <c r="BF71" s="2">
        <f t="shared" ca="1" si="18"/>
        <v>35000</v>
      </c>
      <c r="BG71" s="2">
        <f t="shared" ca="1" si="18"/>
        <v>35000</v>
      </c>
      <c r="BH71" s="2">
        <f t="shared" ca="1" si="18"/>
        <v>40000</v>
      </c>
      <c r="BI71" s="2">
        <f t="shared" ca="1" si="18"/>
        <v>40000</v>
      </c>
      <c r="BJ71" s="2">
        <f t="shared" ca="1" si="18"/>
        <v>45000</v>
      </c>
      <c r="BK71" s="2">
        <f t="shared" ca="1" si="18"/>
        <v>45000</v>
      </c>
      <c r="BL71" s="2">
        <f t="shared" ca="1" si="18"/>
        <v>49999.999999999993</v>
      </c>
      <c r="BM71" s="2">
        <f t="shared" ca="1" si="18"/>
        <v>50000.000000000007</v>
      </c>
      <c r="BN71" s="2">
        <f t="shared" ca="1" si="18"/>
        <v>54999.999999999985</v>
      </c>
      <c r="BO71" s="2">
        <f t="shared" ca="1" si="18"/>
        <v>60000</v>
      </c>
      <c r="BP71" s="2">
        <f t="shared" ca="1" si="18"/>
        <v>60000</v>
      </c>
      <c r="BQ71" s="2">
        <f t="shared" ca="1" si="18"/>
        <v>65000</v>
      </c>
    </row>
    <row r="72" spans="1:69">
      <c r="D72" s="91" t="s">
        <v>300</v>
      </c>
      <c r="E72" s="2" t="str">
        <f t="shared" ref="E72:BQ72" si="19" xml:space="preserve">  E$18</f>
        <v>Deployed units returned</v>
      </c>
      <c r="F72" s="2">
        <f t="shared" si="19"/>
        <v>0</v>
      </c>
      <c r="G72" s="2" t="str">
        <f t="shared" si="19"/>
        <v>Units</v>
      </c>
      <c r="H72" s="2">
        <f t="shared" ca="1" si="19"/>
        <v>339457.30617658654</v>
      </c>
      <c r="I72" s="2">
        <f t="shared" si="19"/>
        <v>0</v>
      </c>
      <c r="J72" s="2">
        <f t="shared" ca="1" si="19"/>
        <v>0</v>
      </c>
      <c r="K72" s="2">
        <f t="shared" ca="1" si="19"/>
        <v>0</v>
      </c>
      <c r="L72" s="2">
        <f t="shared" ca="1" si="19"/>
        <v>0</v>
      </c>
      <c r="M72" s="2">
        <f t="shared" ca="1" si="19"/>
        <v>0</v>
      </c>
      <c r="N72" s="2">
        <f t="shared" ca="1" si="19"/>
        <v>0</v>
      </c>
      <c r="O72" s="2">
        <f t="shared" ca="1" si="19"/>
        <v>0</v>
      </c>
      <c r="P72" s="2">
        <f t="shared" ca="1" si="19"/>
        <v>0</v>
      </c>
      <c r="Q72" s="2">
        <f t="shared" ca="1" si="19"/>
        <v>0</v>
      </c>
      <c r="R72" s="2">
        <f t="shared" ca="1" si="19"/>
        <v>0</v>
      </c>
      <c r="S72" s="2">
        <f t="shared" ca="1" si="19"/>
        <v>0</v>
      </c>
      <c r="T72" s="2">
        <f t="shared" ca="1" si="19"/>
        <v>0</v>
      </c>
      <c r="U72" s="2">
        <f t="shared" ca="1" si="19"/>
        <v>0</v>
      </c>
      <c r="V72" s="2">
        <f t="shared" ca="1" si="19"/>
        <v>0</v>
      </c>
      <c r="W72" s="2">
        <f t="shared" ca="1" si="19"/>
        <v>0</v>
      </c>
      <c r="X72" s="2">
        <f t="shared" ca="1" si="19"/>
        <v>0</v>
      </c>
      <c r="Y72" s="2">
        <f t="shared" ca="1" si="19"/>
        <v>0</v>
      </c>
      <c r="Z72" s="2">
        <f t="shared" ca="1" si="19"/>
        <v>0</v>
      </c>
      <c r="AA72" s="2">
        <f t="shared" ca="1" si="19"/>
        <v>0</v>
      </c>
      <c r="AB72" s="2">
        <f t="shared" ca="1" si="19"/>
        <v>0</v>
      </c>
      <c r="AC72" s="2">
        <f t="shared" ca="1" si="19"/>
        <v>0</v>
      </c>
      <c r="AD72" s="2">
        <f t="shared" ca="1" si="19"/>
        <v>0</v>
      </c>
      <c r="AE72" s="2">
        <f t="shared" ca="1" si="19"/>
        <v>0</v>
      </c>
      <c r="AF72" s="2">
        <f t="shared" ca="1" si="19"/>
        <v>0</v>
      </c>
      <c r="AG72" s="2">
        <f t="shared" ca="1" si="19"/>
        <v>0</v>
      </c>
      <c r="AH72" s="2">
        <f t="shared" ca="1" si="19"/>
        <v>1000</v>
      </c>
      <c r="AI72" s="2">
        <f t="shared" ca="1" si="19"/>
        <v>1000</v>
      </c>
      <c r="AJ72" s="2">
        <f t="shared" ca="1" si="19"/>
        <v>1000</v>
      </c>
      <c r="AK72" s="2">
        <f t="shared" ca="1" si="19"/>
        <v>1000</v>
      </c>
      <c r="AL72" s="2">
        <f t="shared" ca="1" si="19"/>
        <v>3000</v>
      </c>
      <c r="AM72" s="2">
        <f t="shared" ca="1" si="19"/>
        <v>3000</v>
      </c>
      <c r="AN72" s="2">
        <f t="shared" ca="1" si="19"/>
        <v>3000</v>
      </c>
      <c r="AO72" s="2">
        <f t="shared" ca="1" si="19"/>
        <v>5000</v>
      </c>
      <c r="AP72" s="2">
        <f t="shared" ca="1" si="19"/>
        <v>5000</v>
      </c>
      <c r="AQ72" s="2">
        <f t="shared" ca="1" si="19"/>
        <v>5000</v>
      </c>
      <c r="AR72" s="2">
        <f t="shared" ca="1" si="19"/>
        <v>5000</v>
      </c>
      <c r="AS72" s="2">
        <f t="shared" ca="1" si="19"/>
        <v>5000</v>
      </c>
      <c r="AT72" s="2">
        <f t="shared" ca="1" si="19"/>
        <v>5297.3154717964762</v>
      </c>
      <c r="AU72" s="2">
        <f t="shared" ca="1" si="19"/>
        <v>5612.3102415468647</v>
      </c>
      <c r="AV72" s="2">
        <f t="shared" ca="1" si="19"/>
        <v>5946.035575013605</v>
      </c>
      <c r="AW72" s="2">
        <f t="shared" ca="1" si="19"/>
        <v>6299.6052494743653</v>
      </c>
      <c r="AX72" s="2">
        <f t="shared" ca="1" si="19"/>
        <v>6674.1992708501712</v>
      </c>
      <c r="AY72" s="2">
        <f t="shared" ca="1" si="19"/>
        <v>7071.0678118654751</v>
      </c>
      <c r="AZ72" s="2">
        <f t="shared" ca="1" si="19"/>
        <v>7491.5353843834073</v>
      </c>
      <c r="BA72" s="2">
        <f t="shared" ca="1" si="19"/>
        <v>7937.0052598409975</v>
      </c>
      <c r="BB72" s="2">
        <f t="shared" ca="1" si="19"/>
        <v>8408.9641525371462</v>
      </c>
      <c r="BC72" s="2">
        <f t="shared" ca="1" si="19"/>
        <v>8908.9871814033941</v>
      </c>
      <c r="BD72" s="2">
        <f t="shared" ca="1" si="19"/>
        <v>9438.7431268169366</v>
      </c>
      <c r="BE72" s="2">
        <f t="shared" ca="1" si="19"/>
        <v>10000.000000000002</v>
      </c>
      <c r="BF72" s="2">
        <f t="shared" ca="1" si="19"/>
        <v>11494.630943592954</v>
      </c>
      <c r="BG72" s="2">
        <f t="shared" ca="1" si="19"/>
        <v>12124.620483093731</v>
      </c>
      <c r="BH72" s="2">
        <f t="shared" ca="1" si="19"/>
        <v>12792.071150027214</v>
      </c>
      <c r="BI72" s="2">
        <f t="shared" ca="1" si="19"/>
        <v>13499.210498948736</v>
      </c>
      <c r="BJ72" s="2">
        <f t="shared" ca="1" si="19"/>
        <v>16048.39854170035</v>
      </c>
      <c r="BK72" s="2">
        <f t="shared" ca="1" si="19"/>
        <v>16842.135623730959</v>
      </c>
      <c r="BL72" s="2">
        <f t="shared" ca="1" si="19"/>
        <v>17683.070768766825</v>
      </c>
      <c r="BM72" s="2">
        <f t="shared" ca="1" si="19"/>
        <v>20374.010519682004</v>
      </c>
      <c r="BN72" s="2">
        <f t="shared" ca="1" si="19"/>
        <v>21317.9283050743</v>
      </c>
      <c r="BO72" s="2">
        <f t="shared" ca="1" si="19"/>
        <v>22317.974362806795</v>
      </c>
      <c r="BP72" s="2">
        <f t="shared" ca="1" si="19"/>
        <v>23377.486253633881</v>
      </c>
      <c r="BQ72" s="2">
        <f t="shared" ca="1" si="19"/>
        <v>24500.000000000011</v>
      </c>
    </row>
    <row r="73" spans="1:69" s="81" customFormat="1">
      <c r="A73" s="63"/>
      <c r="B73" s="63"/>
      <c r="C73" s="88"/>
      <c r="D73" s="90"/>
      <c r="E73" s="33" t="s">
        <v>221</v>
      </c>
      <c r="F73" s="33"/>
      <c r="G73" s="33" t="s">
        <v>123</v>
      </c>
      <c r="H73" s="33"/>
      <c r="I73" s="11">
        <f t="shared" ref="I73:BQ73" si="20" xml:space="preserve">  IF( I69 = 0, $F68, I70 + I71 - I72 )</f>
        <v>1500</v>
      </c>
      <c r="J73" s="11">
        <f t="shared" ca="1" si="20"/>
        <v>1500</v>
      </c>
      <c r="K73" s="11">
        <f t="shared" ca="1" si="20"/>
        <v>2500</v>
      </c>
      <c r="L73" s="11">
        <f t="shared" ca="1" si="20"/>
        <v>3500</v>
      </c>
      <c r="M73" s="11">
        <f t="shared" ca="1" si="20"/>
        <v>4500</v>
      </c>
      <c r="N73" s="11">
        <f t="shared" ca="1" si="20"/>
        <v>5500</v>
      </c>
      <c r="O73" s="11">
        <f t="shared" ca="1" si="20"/>
        <v>7500</v>
      </c>
      <c r="P73" s="11">
        <f t="shared" ca="1" si="20"/>
        <v>11500</v>
      </c>
      <c r="Q73" s="11">
        <f t="shared" ca="1" si="20"/>
        <v>14500</v>
      </c>
      <c r="R73" s="11">
        <f t="shared" ca="1" si="20"/>
        <v>17500</v>
      </c>
      <c r="S73" s="11">
        <f t="shared" ca="1" si="20"/>
        <v>17500</v>
      </c>
      <c r="T73" s="11">
        <f t="shared" ca="1" si="20"/>
        <v>27500</v>
      </c>
      <c r="U73" s="11">
        <f t="shared" ca="1" si="20"/>
        <v>27500</v>
      </c>
      <c r="V73" s="11">
        <f t="shared" ca="1" si="20"/>
        <v>37500</v>
      </c>
      <c r="W73" s="11">
        <f t="shared" ca="1" si="20"/>
        <v>44797.315471796479</v>
      </c>
      <c r="X73" s="11">
        <f t="shared" ca="1" si="20"/>
        <v>47500</v>
      </c>
      <c r="Y73" s="11">
        <f t="shared" ca="1" si="20"/>
        <v>56355.661288356947</v>
      </c>
      <c r="Z73" s="11">
        <f t="shared" ca="1" si="20"/>
        <v>57500</v>
      </c>
      <c r="AA73" s="11">
        <f t="shared" ca="1" si="20"/>
        <v>57500</v>
      </c>
      <c r="AB73" s="11">
        <f t="shared" ca="1" si="20"/>
        <v>57500</v>
      </c>
      <c r="AC73" s="11">
        <f t="shared" ca="1" si="20"/>
        <v>57500</v>
      </c>
      <c r="AD73" s="11">
        <f t="shared" ca="1" si="20"/>
        <v>57500</v>
      </c>
      <c r="AE73" s="11">
        <f t="shared" ca="1" si="20"/>
        <v>57500</v>
      </c>
      <c r="AF73" s="11">
        <f t="shared" ca="1" si="20"/>
        <v>62500</v>
      </c>
      <c r="AG73" s="11">
        <f t="shared" ca="1" si="20"/>
        <v>67500</v>
      </c>
      <c r="AH73" s="11">
        <f t="shared" ca="1" si="20"/>
        <v>71500</v>
      </c>
      <c r="AI73" s="11">
        <f t="shared" ca="1" si="20"/>
        <v>80500</v>
      </c>
      <c r="AJ73" s="11">
        <f t="shared" ca="1" si="20"/>
        <v>89500</v>
      </c>
      <c r="AK73" s="11">
        <f t="shared" ca="1" si="20"/>
        <v>93500</v>
      </c>
      <c r="AL73" s="11">
        <f t="shared" ca="1" si="20"/>
        <v>100500</v>
      </c>
      <c r="AM73" s="11">
        <f t="shared" ca="1" si="20"/>
        <v>107500</v>
      </c>
      <c r="AN73" s="11">
        <f t="shared" ca="1" si="20"/>
        <v>114500</v>
      </c>
      <c r="AO73" s="11">
        <f t="shared" ca="1" si="20"/>
        <v>119500</v>
      </c>
      <c r="AP73" s="11">
        <f t="shared" ca="1" si="20"/>
        <v>129500</v>
      </c>
      <c r="AQ73" s="11">
        <f t="shared" ca="1" si="20"/>
        <v>134500</v>
      </c>
      <c r="AR73" s="11">
        <f t="shared" ca="1" si="20"/>
        <v>144500</v>
      </c>
      <c r="AS73" s="11">
        <f t="shared" ca="1" si="20"/>
        <v>154500</v>
      </c>
      <c r="AT73" s="11">
        <f t="shared" ca="1" si="20"/>
        <v>164202.68452820354</v>
      </c>
      <c r="AU73" s="11">
        <f t="shared" ca="1" si="20"/>
        <v>178590.37428665668</v>
      </c>
      <c r="AV73" s="11">
        <f t="shared" ca="1" si="20"/>
        <v>192644.33871164307</v>
      </c>
      <c r="AW73" s="11">
        <f t="shared" ca="1" si="20"/>
        <v>206344.73346216869</v>
      </c>
      <c r="AX73" s="11">
        <f t="shared" ca="1" si="20"/>
        <v>224670.53419131853</v>
      </c>
      <c r="AY73" s="11">
        <f t="shared" ca="1" si="20"/>
        <v>237599.46637945305</v>
      </c>
      <c r="AZ73" s="11">
        <f t="shared" ca="1" si="20"/>
        <v>255107.93099506968</v>
      </c>
      <c r="BA73" s="11">
        <f t="shared" ca="1" si="20"/>
        <v>277170.92573522869</v>
      </c>
      <c r="BB73" s="11">
        <f t="shared" ca="1" si="20"/>
        <v>293761.96158269153</v>
      </c>
      <c r="BC73" s="11">
        <f t="shared" ca="1" si="20"/>
        <v>314852.97440128814</v>
      </c>
      <c r="BD73" s="11">
        <f t="shared" ca="1" si="20"/>
        <v>335414.23127447121</v>
      </c>
      <c r="BE73" s="11">
        <f t="shared" ca="1" si="20"/>
        <v>360414.23127447121</v>
      </c>
      <c r="BF73" s="11">
        <f t="shared" ca="1" si="20"/>
        <v>383919.60033087828</v>
      </c>
      <c r="BG73" s="11">
        <f t="shared" ca="1" si="20"/>
        <v>406794.97984778456</v>
      </c>
      <c r="BH73" s="11">
        <f t="shared" ca="1" si="20"/>
        <v>434002.90869775735</v>
      </c>
      <c r="BI73" s="11">
        <f t="shared" ca="1" si="20"/>
        <v>460503.69819880859</v>
      </c>
      <c r="BJ73" s="11">
        <f t="shared" ca="1" si="20"/>
        <v>489455.29965710826</v>
      </c>
      <c r="BK73" s="11">
        <f t="shared" ca="1" si="20"/>
        <v>517613.16403337731</v>
      </c>
      <c r="BL73" s="11">
        <f t="shared" ca="1" si="20"/>
        <v>549930.09326461051</v>
      </c>
      <c r="BM73" s="11">
        <f t="shared" ca="1" si="20"/>
        <v>579556.08274492854</v>
      </c>
      <c r="BN73" s="11">
        <f t="shared" ca="1" si="20"/>
        <v>613238.1544398542</v>
      </c>
      <c r="BO73" s="11">
        <f t="shared" ca="1" si="20"/>
        <v>650920.18007704744</v>
      </c>
      <c r="BP73" s="11">
        <f t="shared" ca="1" si="20"/>
        <v>687542.69382341357</v>
      </c>
      <c r="BQ73" s="11">
        <f t="shared" ca="1" si="20"/>
        <v>728042.69382341357</v>
      </c>
    </row>
    <row r="75" spans="1:69">
      <c r="B75" s="25" t="s">
        <v>301</v>
      </c>
    </row>
    <row r="76" spans="1:69" outlineLevel="1">
      <c r="E76" s="2" t="str">
        <f t="shared" ref="E76:BQ76" si="21" xml:space="preserve">  E$18</f>
        <v>Deployed units returned</v>
      </c>
      <c r="F76" s="2">
        <f t="shared" si="21"/>
        <v>0</v>
      </c>
      <c r="G76" s="2" t="str">
        <f t="shared" si="21"/>
        <v>Units</v>
      </c>
      <c r="H76" s="2">
        <f t="shared" ca="1" si="21"/>
        <v>339457.30617658654</v>
      </c>
      <c r="I76" s="2">
        <f t="shared" si="21"/>
        <v>0</v>
      </c>
      <c r="J76" s="2">
        <f t="shared" ca="1" si="21"/>
        <v>0</v>
      </c>
      <c r="K76" s="2">
        <f t="shared" ca="1" si="21"/>
        <v>0</v>
      </c>
      <c r="L76" s="2">
        <f t="shared" ca="1" si="21"/>
        <v>0</v>
      </c>
      <c r="M76" s="2">
        <f t="shared" ca="1" si="21"/>
        <v>0</v>
      </c>
      <c r="N76" s="2">
        <f t="shared" ca="1" si="21"/>
        <v>0</v>
      </c>
      <c r="O76" s="2">
        <f t="shared" ca="1" si="21"/>
        <v>0</v>
      </c>
      <c r="P76" s="2">
        <f t="shared" ca="1" si="21"/>
        <v>0</v>
      </c>
      <c r="Q76" s="2">
        <f t="shared" ca="1" si="21"/>
        <v>0</v>
      </c>
      <c r="R76" s="2">
        <f t="shared" ca="1" si="21"/>
        <v>0</v>
      </c>
      <c r="S76" s="2">
        <f t="shared" ca="1" si="21"/>
        <v>0</v>
      </c>
      <c r="T76" s="2">
        <f t="shared" ca="1" si="21"/>
        <v>0</v>
      </c>
      <c r="U76" s="2">
        <f t="shared" ca="1" si="21"/>
        <v>0</v>
      </c>
      <c r="V76" s="2">
        <f t="shared" ca="1" si="21"/>
        <v>0</v>
      </c>
      <c r="W76" s="2">
        <f t="shared" ca="1" si="21"/>
        <v>0</v>
      </c>
      <c r="X76" s="2">
        <f t="shared" ca="1" si="21"/>
        <v>0</v>
      </c>
      <c r="Y76" s="2">
        <f t="shared" ca="1" si="21"/>
        <v>0</v>
      </c>
      <c r="Z76" s="2">
        <f t="shared" ca="1" si="21"/>
        <v>0</v>
      </c>
      <c r="AA76" s="2">
        <f t="shared" ca="1" si="21"/>
        <v>0</v>
      </c>
      <c r="AB76" s="2">
        <f t="shared" ca="1" si="21"/>
        <v>0</v>
      </c>
      <c r="AC76" s="2">
        <f t="shared" ca="1" si="21"/>
        <v>0</v>
      </c>
      <c r="AD76" s="2">
        <f t="shared" ca="1" si="21"/>
        <v>0</v>
      </c>
      <c r="AE76" s="2">
        <f t="shared" ca="1" si="21"/>
        <v>0</v>
      </c>
      <c r="AF76" s="2">
        <f t="shared" ca="1" si="21"/>
        <v>0</v>
      </c>
      <c r="AG76" s="2">
        <f t="shared" ca="1" si="21"/>
        <v>0</v>
      </c>
      <c r="AH76" s="2">
        <f t="shared" ca="1" si="21"/>
        <v>1000</v>
      </c>
      <c r="AI76" s="2">
        <f t="shared" ca="1" si="21"/>
        <v>1000</v>
      </c>
      <c r="AJ76" s="2">
        <f t="shared" ca="1" si="21"/>
        <v>1000</v>
      </c>
      <c r="AK76" s="2">
        <f t="shared" ca="1" si="21"/>
        <v>1000</v>
      </c>
      <c r="AL76" s="2">
        <f t="shared" ca="1" si="21"/>
        <v>3000</v>
      </c>
      <c r="AM76" s="2">
        <f t="shared" ca="1" si="21"/>
        <v>3000</v>
      </c>
      <c r="AN76" s="2">
        <f t="shared" ca="1" si="21"/>
        <v>3000</v>
      </c>
      <c r="AO76" s="2">
        <f t="shared" ca="1" si="21"/>
        <v>5000</v>
      </c>
      <c r="AP76" s="2">
        <f t="shared" ca="1" si="21"/>
        <v>5000</v>
      </c>
      <c r="AQ76" s="2">
        <f t="shared" ca="1" si="21"/>
        <v>5000</v>
      </c>
      <c r="AR76" s="2">
        <f t="shared" ca="1" si="21"/>
        <v>5000</v>
      </c>
      <c r="AS76" s="2">
        <f t="shared" ca="1" si="21"/>
        <v>5000</v>
      </c>
      <c r="AT76" s="2">
        <f t="shared" ca="1" si="21"/>
        <v>5297.3154717964762</v>
      </c>
      <c r="AU76" s="2">
        <f t="shared" ca="1" si="21"/>
        <v>5612.3102415468647</v>
      </c>
      <c r="AV76" s="2">
        <f t="shared" ca="1" si="21"/>
        <v>5946.035575013605</v>
      </c>
      <c r="AW76" s="2">
        <f t="shared" ca="1" si="21"/>
        <v>6299.6052494743653</v>
      </c>
      <c r="AX76" s="2">
        <f t="shared" ca="1" si="21"/>
        <v>6674.1992708501712</v>
      </c>
      <c r="AY76" s="2">
        <f t="shared" ca="1" si="21"/>
        <v>7071.0678118654751</v>
      </c>
      <c r="AZ76" s="2">
        <f t="shared" ca="1" si="21"/>
        <v>7491.5353843834073</v>
      </c>
      <c r="BA76" s="2">
        <f t="shared" ca="1" si="21"/>
        <v>7937.0052598409975</v>
      </c>
      <c r="BB76" s="2">
        <f t="shared" ca="1" si="21"/>
        <v>8408.9641525371462</v>
      </c>
      <c r="BC76" s="2">
        <f t="shared" ca="1" si="21"/>
        <v>8908.9871814033941</v>
      </c>
      <c r="BD76" s="2">
        <f t="shared" ca="1" si="21"/>
        <v>9438.7431268169366</v>
      </c>
      <c r="BE76" s="2">
        <f t="shared" ca="1" si="21"/>
        <v>10000.000000000002</v>
      </c>
      <c r="BF76" s="2">
        <f t="shared" ca="1" si="21"/>
        <v>11494.630943592954</v>
      </c>
      <c r="BG76" s="2">
        <f t="shared" ca="1" si="21"/>
        <v>12124.620483093731</v>
      </c>
      <c r="BH76" s="2">
        <f t="shared" ca="1" si="21"/>
        <v>12792.071150027214</v>
      </c>
      <c r="BI76" s="2">
        <f t="shared" ca="1" si="21"/>
        <v>13499.210498948736</v>
      </c>
      <c r="BJ76" s="2">
        <f t="shared" ca="1" si="21"/>
        <v>16048.39854170035</v>
      </c>
      <c r="BK76" s="2">
        <f t="shared" ca="1" si="21"/>
        <v>16842.135623730959</v>
      </c>
      <c r="BL76" s="2">
        <f t="shared" ca="1" si="21"/>
        <v>17683.070768766825</v>
      </c>
      <c r="BM76" s="2">
        <f t="shared" ca="1" si="21"/>
        <v>20374.010519682004</v>
      </c>
      <c r="BN76" s="2">
        <f t="shared" ca="1" si="21"/>
        <v>21317.9283050743</v>
      </c>
      <c r="BO76" s="2">
        <f t="shared" ca="1" si="21"/>
        <v>22317.974362806795</v>
      </c>
      <c r="BP76" s="2">
        <f t="shared" ca="1" si="21"/>
        <v>23377.486253633881</v>
      </c>
      <c r="BQ76" s="2">
        <f t="shared" ca="1" si="21"/>
        <v>24500.000000000011</v>
      </c>
    </row>
    <row r="77" spans="1:69" outlineLevel="1">
      <c r="A77" s="34"/>
      <c r="B77" s="34"/>
      <c r="C77" s="64"/>
      <c r="D77" s="65"/>
      <c r="E77" s="21" t="s">
        <v>301</v>
      </c>
      <c r="F77" s="21"/>
      <c r="G77" s="21" t="s">
        <v>123</v>
      </c>
      <c r="H77" s="3">
        <f ca="1" xml:space="preserve"> SUM( J77:BQ77 )</f>
        <v>339457.30617658654</v>
      </c>
      <c r="I77" s="21"/>
      <c r="J77" s="3">
        <f t="shared" ref="J77:BQ77" ca="1" si="22" xml:space="preserve">  J76</f>
        <v>0</v>
      </c>
      <c r="K77" s="3">
        <f t="shared" ca="1" si="22"/>
        <v>0</v>
      </c>
      <c r="L77" s="3">
        <f t="shared" ca="1" si="22"/>
        <v>0</v>
      </c>
      <c r="M77" s="3">
        <f t="shared" ca="1" si="22"/>
        <v>0</v>
      </c>
      <c r="N77" s="3">
        <f t="shared" ca="1" si="22"/>
        <v>0</v>
      </c>
      <c r="O77" s="3">
        <f t="shared" ca="1" si="22"/>
        <v>0</v>
      </c>
      <c r="P77" s="3">
        <f t="shared" ca="1" si="22"/>
        <v>0</v>
      </c>
      <c r="Q77" s="3">
        <f t="shared" ca="1" si="22"/>
        <v>0</v>
      </c>
      <c r="R77" s="3">
        <f t="shared" ca="1" si="22"/>
        <v>0</v>
      </c>
      <c r="S77" s="3">
        <f t="shared" ca="1" si="22"/>
        <v>0</v>
      </c>
      <c r="T77" s="3">
        <f t="shared" ca="1" si="22"/>
        <v>0</v>
      </c>
      <c r="U77" s="3">
        <f t="shared" ca="1" si="22"/>
        <v>0</v>
      </c>
      <c r="V77" s="3">
        <f t="shared" ca="1" si="22"/>
        <v>0</v>
      </c>
      <c r="W77" s="3">
        <f t="shared" ca="1" si="22"/>
        <v>0</v>
      </c>
      <c r="X77" s="3">
        <f t="shared" ca="1" si="22"/>
        <v>0</v>
      </c>
      <c r="Y77" s="3">
        <f t="shared" ca="1" si="22"/>
        <v>0</v>
      </c>
      <c r="Z77" s="3">
        <f t="shared" ca="1" si="22"/>
        <v>0</v>
      </c>
      <c r="AA77" s="3">
        <f t="shared" ca="1" si="22"/>
        <v>0</v>
      </c>
      <c r="AB77" s="3">
        <f t="shared" ca="1" si="22"/>
        <v>0</v>
      </c>
      <c r="AC77" s="3">
        <f t="shared" ca="1" si="22"/>
        <v>0</v>
      </c>
      <c r="AD77" s="3">
        <f t="shared" ca="1" si="22"/>
        <v>0</v>
      </c>
      <c r="AE77" s="3">
        <f t="shared" ca="1" si="22"/>
        <v>0</v>
      </c>
      <c r="AF77" s="3">
        <f t="shared" ca="1" si="22"/>
        <v>0</v>
      </c>
      <c r="AG77" s="3">
        <f t="shared" ca="1" si="22"/>
        <v>0</v>
      </c>
      <c r="AH77" s="3">
        <f t="shared" ca="1" si="22"/>
        <v>1000</v>
      </c>
      <c r="AI77" s="3">
        <f t="shared" ca="1" si="22"/>
        <v>1000</v>
      </c>
      <c r="AJ77" s="3">
        <f t="shared" ca="1" si="22"/>
        <v>1000</v>
      </c>
      <c r="AK77" s="3">
        <f t="shared" ca="1" si="22"/>
        <v>1000</v>
      </c>
      <c r="AL77" s="3">
        <f t="shared" ca="1" si="22"/>
        <v>3000</v>
      </c>
      <c r="AM77" s="3">
        <f t="shared" ca="1" si="22"/>
        <v>3000</v>
      </c>
      <c r="AN77" s="3">
        <f t="shared" ca="1" si="22"/>
        <v>3000</v>
      </c>
      <c r="AO77" s="3">
        <f t="shared" ca="1" si="22"/>
        <v>5000</v>
      </c>
      <c r="AP77" s="3">
        <f t="shared" ca="1" si="22"/>
        <v>5000</v>
      </c>
      <c r="AQ77" s="3">
        <f t="shared" ca="1" si="22"/>
        <v>5000</v>
      </c>
      <c r="AR77" s="3">
        <f t="shared" ca="1" si="22"/>
        <v>5000</v>
      </c>
      <c r="AS77" s="3">
        <f t="shared" ca="1" si="22"/>
        <v>5000</v>
      </c>
      <c r="AT77" s="3">
        <f t="shared" ca="1" si="22"/>
        <v>5297.3154717964762</v>
      </c>
      <c r="AU77" s="3">
        <f t="shared" ca="1" si="22"/>
        <v>5612.3102415468647</v>
      </c>
      <c r="AV77" s="3">
        <f t="shared" ca="1" si="22"/>
        <v>5946.035575013605</v>
      </c>
      <c r="AW77" s="3">
        <f t="shared" ca="1" si="22"/>
        <v>6299.6052494743653</v>
      </c>
      <c r="AX77" s="3">
        <f t="shared" ca="1" si="22"/>
        <v>6674.1992708501712</v>
      </c>
      <c r="AY77" s="3">
        <f t="shared" ca="1" si="22"/>
        <v>7071.0678118654751</v>
      </c>
      <c r="AZ77" s="3">
        <f t="shared" ca="1" si="22"/>
        <v>7491.5353843834073</v>
      </c>
      <c r="BA77" s="3">
        <f t="shared" ca="1" si="22"/>
        <v>7937.0052598409975</v>
      </c>
      <c r="BB77" s="3">
        <f t="shared" ca="1" si="22"/>
        <v>8408.9641525371462</v>
      </c>
      <c r="BC77" s="3">
        <f t="shared" ca="1" si="22"/>
        <v>8908.9871814033941</v>
      </c>
      <c r="BD77" s="3">
        <f t="shared" ca="1" si="22"/>
        <v>9438.7431268169366</v>
      </c>
      <c r="BE77" s="3">
        <f t="shared" ca="1" si="22"/>
        <v>10000.000000000002</v>
      </c>
      <c r="BF77" s="3">
        <f t="shared" ca="1" si="22"/>
        <v>11494.630943592954</v>
      </c>
      <c r="BG77" s="3">
        <f t="shared" ca="1" si="22"/>
        <v>12124.620483093731</v>
      </c>
      <c r="BH77" s="3">
        <f t="shared" ca="1" si="22"/>
        <v>12792.071150027214</v>
      </c>
      <c r="BI77" s="3">
        <f t="shared" ca="1" si="22"/>
        <v>13499.210498948736</v>
      </c>
      <c r="BJ77" s="3">
        <f t="shared" ca="1" si="22"/>
        <v>16048.39854170035</v>
      </c>
      <c r="BK77" s="3">
        <f t="shared" ca="1" si="22"/>
        <v>16842.135623730959</v>
      </c>
      <c r="BL77" s="3">
        <f t="shared" ca="1" si="22"/>
        <v>17683.070768766825</v>
      </c>
      <c r="BM77" s="3">
        <f t="shared" ca="1" si="22"/>
        <v>20374.010519682004</v>
      </c>
      <c r="BN77" s="3">
        <f t="shared" ca="1" si="22"/>
        <v>21317.9283050743</v>
      </c>
      <c r="BO77" s="3">
        <f t="shared" ca="1" si="22"/>
        <v>22317.974362806795</v>
      </c>
      <c r="BP77" s="3">
        <f t="shared" ca="1" si="22"/>
        <v>23377.486253633881</v>
      </c>
      <c r="BQ77" s="3">
        <f t="shared" ca="1" si="22"/>
        <v>24500.000000000011</v>
      </c>
    </row>
    <row r="80" spans="1:69">
      <c r="B80" s="25" t="s">
        <v>222</v>
      </c>
    </row>
    <row r="81" spans="1:69" s="82" customFormat="1">
      <c r="A81" s="59"/>
      <c r="B81" s="59"/>
      <c r="C81" s="87"/>
      <c r="D81" s="84"/>
      <c r="E81" s="40" t="str">
        <f xml:space="preserve">  InpC!E$38</f>
        <v>Opening Total Units retired</v>
      </c>
      <c r="F81" s="40">
        <f xml:space="preserve">  InpC!F$38</f>
        <v>0</v>
      </c>
      <c r="G81" s="40" t="str">
        <f xml:space="preserve">  InpC!G$38</f>
        <v>Units</v>
      </c>
      <c r="M81" s="80"/>
    </row>
    <row r="82" spans="1:69">
      <c r="A82" s="18"/>
      <c r="B82" s="18"/>
      <c r="C82" s="28"/>
      <c r="D82" s="27"/>
      <c r="E82" s="9" t="str">
        <f xml:space="preserve">  Time!E$28</f>
        <v>Period number</v>
      </c>
      <c r="F82" s="9">
        <f xml:space="preserve">  Time!F$28</f>
        <v>0</v>
      </c>
      <c r="G82" s="9" t="str">
        <f xml:space="preserve">  Time!G$28</f>
        <v>Counter</v>
      </c>
      <c r="H82" s="9">
        <f xml:space="preserve">  Time!H$28</f>
        <v>0</v>
      </c>
      <c r="I82" s="9">
        <f xml:space="preserve">  Time!I$28</f>
        <v>0</v>
      </c>
      <c r="J82" s="9">
        <f xml:space="preserve">  Time!J$28</f>
        <v>1</v>
      </c>
      <c r="K82" s="9">
        <f xml:space="preserve">  Time!K$28</f>
        <v>2</v>
      </c>
      <c r="L82" s="9">
        <f xml:space="preserve">  Time!L$28</f>
        <v>3</v>
      </c>
      <c r="M82" s="9">
        <f xml:space="preserve">  Time!M$28</f>
        <v>4</v>
      </c>
      <c r="N82" s="9">
        <f xml:space="preserve">  Time!N$28</f>
        <v>5</v>
      </c>
      <c r="O82" s="9">
        <f xml:space="preserve">  Time!O$28</f>
        <v>6</v>
      </c>
      <c r="P82" s="9">
        <f xml:space="preserve">  Time!P$28</f>
        <v>7</v>
      </c>
      <c r="Q82" s="9">
        <f xml:space="preserve">  Time!Q$28</f>
        <v>8</v>
      </c>
      <c r="R82" s="9">
        <f xml:space="preserve">  Time!R$28</f>
        <v>9</v>
      </c>
      <c r="S82" s="9">
        <f xml:space="preserve">  Time!S$28</f>
        <v>10</v>
      </c>
      <c r="T82" s="9">
        <f xml:space="preserve">  Time!T$28</f>
        <v>11</v>
      </c>
      <c r="U82" s="9">
        <f xml:space="preserve">  Time!U$28</f>
        <v>12</v>
      </c>
      <c r="V82" s="9">
        <f xml:space="preserve">  Time!V$28</f>
        <v>13</v>
      </c>
      <c r="W82" s="9">
        <f xml:space="preserve">  Time!W$28</f>
        <v>14</v>
      </c>
      <c r="X82" s="9">
        <f xml:space="preserve">  Time!X$28</f>
        <v>15</v>
      </c>
      <c r="Y82" s="9">
        <f xml:space="preserve">  Time!Y$28</f>
        <v>16</v>
      </c>
      <c r="Z82" s="9">
        <f xml:space="preserve">  Time!Z$28</f>
        <v>17</v>
      </c>
      <c r="AA82" s="9">
        <f xml:space="preserve">  Time!AA$28</f>
        <v>18</v>
      </c>
      <c r="AB82" s="9">
        <f xml:space="preserve">  Time!AB$28</f>
        <v>19</v>
      </c>
      <c r="AC82" s="9">
        <f xml:space="preserve">  Time!AC$28</f>
        <v>20</v>
      </c>
      <c r="AD82" s="9">
        <f xml:space="preserve">  Time!AD$28</f>
        <v>21</v>
      </c>
      <c r="AE82" s="9">
        <f xml:space="preserve">  Time!AE$28</f>
        <v>22</v>
      </c>
      <c r="AF82" s="9">
        <f xml:space="preserve">  Time!AF$28</f>
        <v>23</v>
      </c>
      <c r="AG82" s="9">
        <f xml:space="preserve">  Time!AG$28</f>
        <v>24</v>
      </c>
      <c r="AH82" s="9">
        <f xml:space="preserve">  Time!AH$28</f>
        <v>25</v>
      </c>
      <c r="AI82" s="9">
        <f xml:space="preserve">  Time!AI$28</f>
        <v>26</v>
      </c>
      <c r="AJ82" s="9">
        <f xml:space="preserve">  Time!AJ$28</f>
        <v>27</v>
      </c>
      <c r="AK82" s="9">
        <f xml:space="preserve">  Time!AK$28</f>
        <v>28</v>
      </c>
      <c r="AL82" s="9">
        <f xml:space="preserve">  Time!AL$28</f>
        <v>29</v>
      </c>
      <c r="AM82" s="9">
        <f xml:space="preserve">  Time!AM$28</f>
        <v>30</v>
      </c>
      <c r="AN82" s="9">
        <f xml:space="preserve">  Time!AN$28</f>
        <v>31</v>
      </c>
      <c r="AO82" s="9">
        <f xml:space="preserve">  Time!AO$28</f>
        <v>32</v>
      </c>
      <c r="AP82" s="9">
        <f xml:space="preserve">  Time!AP$28</f>
        <v>33</v>
      </c>
      <c r="AQ82" s="9">
        <f xml:space="preserve">  Time!AQ$28</f>
        <v>34</v>
      </c>
      <c r="AR82" s="9">
        <f xml:space="preserve">  Time!AR$28</f>
        <v>35</v>
      </c>
      <c r="AS82" s="9">
        <f xml:space="preserve">  Time!AS$28</f>
        <v>36</v>
      </c>
      <c r="AT82" s="9">
        <f xml:space="preserve">  Time!AT$28</f>
        <v>37</v>
      </c>
      <c r="AU82" s="9">
        <f xml:space="preserve">  Time!AU$28</f>
        <v>38</v>
      </c>
      <c r="AV82" s="9">
        <f xml:space="preserve">  Time!AV$28</f>
        <v>39</v>
      </c>
      <c r="AW82" s="9">
        <f xml:space="preserve">  Time!AW$28</f>
        <v>40</v>
      </c>
      <c r="AX82" s="9">
        <f xml:space="preserve">  Time!AX$28</f>
        <v>41</v>
      </c>
      <c r="AY82" s="9">
        <f xml:space="preserve">  Time!AY$28</f>
        <v>42</v>
      </c>
      <c r="AZ82" s="9">
        <f xml:space="preserve">  Time!AZ$28</f>
        <v>43</v>
      </c>
      <c r="BA82" s="9">
        <f xml:space="preserve">  Time!BA$28</f>
        <v>44</v>
      </c>
      <c r="BB82" s="9">
        <f xml:space="preserve">  Time!BB$28</f>
        <v>45</v>
      </c>
      <c r="BC82" s="9">
        <f xml:space="preserve">  Time!BC$28</f>
        <v>46</v>
      </c>
      <c r="BD82" s="9">
        <f xml:space="preserve">  Time!BD$28</f>
        <v>47</v>
      </c>
      <c r="BE82" s="9">
        <f xml:space="preserve">  Time!BE$28</f>
        <v>48</v>
      </c>
      <c r="BF82" s="9">
        <f xml:space="preserve">  Time!BF$28</f>
        <v>49</v>
      </c>
      <c r="BG82" s="9">
        <f xml:space="preserve">  Time!BG$28</f>
        <v>50</v>
      </c>
      <c r="BH82" s="9">
        <f xml:space="preserve">  Time!BH$28</f>
        <v>51</v>
      </c>
      <c r="BI82" s="9">
        <f xml:space="preserve">  Time!BI$28</f>
        <v>52</v>
      </c>
      <c r="BJ82" s="9">
        <f xml:space="preserve">  Time!BJ$28</f>
        <v>53</v>
      </c>
      <c r="BK82" s="9">
        <f xml:space="preserve">  Time!BK$28</f>
        <v>54</v>
      </c>
      <c r="BL82" s="9">
        <f xml:space="preserve">  Time!BL$28</f>
        <v>55</v>
      </c>
      <c r="BM82" s="9">
        <f xml:space="preserve">  Time!BM$28</f>
        <v>56</v>
      </c>
      <c r="BN82" s="9">
        <f xml:space="preserve">  Time!BN$28</f>
        <v>57</v>
      </c>
      <c r="BO82" s="9">
        <f xml:space="preserve">  Time!BO$28</f>
        <v>58</v>
      </c>
      <c r="BP82" s="9">
        <f xml:space="preserve">  Time!BP$28</f>
        <v>59</v>
      </c>
      <c r="BQ82" s="9">
        <f xml:space="preserve">  Time!BQ$28</f>
        <v>60</v>
      </c>
    </row>
    <row r="83" spans="1:69">
      <c r="E83" s="47" t="s">
        <v>153</v>
      </c>
      <c r="G83" s="47" t="s">
        <v>123</v>
      </c>
      <c r="J83" s="2">
        <f t="shared" ref="J83:BQ83" si="23" xml:space="preserve">  I85</f>
        <v>0</v>
      </c>
      <c r="K83" s="2">
        <f t="shared" ca="1" si="23"/>
        <v>0</v>
      </c>
      <c r="L83" s="2">
        <f t="shared" ca="1" si="23"/>
        <v>0</v>
      </c>
      <c r="M83" s="2">
        <f t="shared" ca="1" si="23"/>
        <v>0</v>
      </c>
      <c r="N83" s="2">
        <f t="shared" ca="1" si="23"/>
        <v>0</v>
      </c>
      <c r="O83" s="2">
        <f t="shared" ca="1" si="23"/>
        <v>0</v>
      </c>
      <c r="P83" s="2">
        <f t="shared" ca="1" si="23"/>
        <v>0</v>
      </c>
      <c r="Q83" s="2">
        <f t="shared" ca="1" si="23"/>
        <v>0</v>
      </c>
      <c r="R83" s="2">
        <f t="shared" ca="1" si="23"/>
        <v>0</v>
      </c>
      <c r="S83" s="2">
        <f t="shared" ca="1" si="23"/>
        <v>0</v>
      </c>
      <c r="T83" s="2">
        <f t="shared" ca="1" si="23"/>
        <v>0</v>
      </c>
      <c r="U83" s="2">
        <f t="shared" ca="1" si="23"/>
        <v>0</v>
      </c>
      <c r="V83" s="2">
        <f t="shared" ca="1" si="23"/>
        <v>0</v>
      </c>
      <c r="W83" s="2">
        <f t="shared" ca="1" si="23"/>
        <v>0</v>
      </c>
      <c r="X83" s="2">
        <f t="shared" ca="1" si="23"/>
        <v>0</v>
      </c>
      <c r="Y83" s="2">
        <f t="shared" ca="1" si="23"/>
        <v>0</v>
      </c>
      <c r="Z83" s="2">
        <f t="shared" ca="1" si="23"/>
        <v>0</v>
      </c>
      <c r="AA83" s="2">
        <f t="shared" ca="1" si="23"/>
        <v>0</v>
      </c>
      <c r="AB83" s="2">
        <f t="shared" ca="1" si="23"/>
        <v>0</v>
      </c>
      <c r="AC83" s="2">
        <f t="shared" ca="1" si="23"/>
        <v>0</v>
      </c>
      <c r="AD83" s="2">
        <f t="shared" ca="1" si="23"/>
        <v>0</v>
      </c>
      <c r="AE83" s="2">
        <f t="shared" ca="1" si="23"/>
        <v>0</v>
      </c>
      <c r="AF83" s="2">
        <f t="shared" ca="1" si="23"/>
        <v>0</v>
      </c>
      <c r="AG83" s="2">
        <f t="shared" ca="1" si="23"/>
        <v>0</v>
      </c>
      <c r="AH83" s="2">
        <f t="shared" ca="1" si="23"/>
        <v>0</v>
      </c>
      <c r="AI83" s="2">
        <f t="shared" ca="1" si="23"/>
        <v>1000</v>
      </c>
      <c r="AJ83" s="2">
        <f t="shared" ca="1" si="23"/>
        <v>2000</v>
      </c>
      <c r="AK83" s="2">
        <f t="shared" ca="1" si="23"/>
        <v>3000</v>
      </c>
      <c r="AL83" s="2">
        <f t="shared" ca="1" si="23"/>
        <v>4000</v>
      </c>
      <c r="AM83" s="2">
        <f t="shared" ca="1" si="23"/>
        <v>7000</v>
      </c>
      <c r="AN83" s="2">
        <f t="shared" ca="1" si="23"/>
        <v>10000</v>
      </c>
      <c r="AO83" s="2">
        <f t="shared" ca="1" si="23"/>
        <v>13000</v>
      </c>
      <c r="AP83" s="2">
        <f t="shared" ca="1" si="23"/>
        <v>18000</v>
      </c>
      <c r="AQ83" s="2">
        <f t="shared" ca="1" si="23"/>
        <v>23000</v>
      </c>
      <c r="AR83" s="2">
        <f t="shared" ca="1" si="23"/>
        <v>28000</v>
      </c>
      <c r="AS83" s="2">
        <f t="shared" ca="1" si="23"/>
        <v>33000</v>
      </c>
      <c r="AT83" s="2">
        <f t="shared" ca="1" si="23"/>
        <v>38000</v>
      </c>
      <c r="AU83" s="2">
        <f t="shared" ca="1" si="23"/>
        <v>43297.315471796479</v>
      </c>
      <c r="AV83" s="2">
        <f t="shared" ca="1" si="23"/>
        <v>48909.625713343346</v>
      </c>
      <c r="AW83" s="2">
        <f t="shared" ca="1" si="23"/>
        <v>54855.661288356954</v>
      </c>
      <c r="AX83" s="2">
        <f t="shared" ca="1" si="23"/>
        <v>61155.266537831318</v>
      </c>
      <c r="AY83" s="2">
        <f t="shared" ca="1" si="23"/>
        <v>67829.465808681489</v>
      </c>
      <c r="AZ83" s="2">
        <f t="shared" ca="1" si="23"/>
        <v>74900.533620546965</v>
      </c>
      <c r="BA83" s="2">
        <f t="shared" ca="1" si="23"/>
        <v>82392.069004930367</v>
      </c>
      <c r="BB83" s="2">
        <f t="shared" ca="1" si="23"/>
        <v>90329.074264771363</v>
      </c>
      <c r="BC83" s="2">
        <f t="shared" ca="1" si="23"/>
        <v>98738.038417308504</v>
      </c>
      <c r="BD83" s="2">
        <f t="shared" ca="1" si="23"/>
        <v>107647.0255987119</v>
      </c>
      <c r="BE83" s="2">
        <f t="shared" ca="1" si="23"/>
        <v>117085.76872552883</v>
      </c>
      <c r="BF83" s="2">
        <f t="shared" ca="1" si="23"/>
        <v>127085.76872552883</v>
      </c>
      <c r="BG83" s="2">
        <f t="shared" ca="1" si="23"/>
        <v>138580.39966912178</v>
      </c>
      <c r="BH83" s="2">
        <f t="shared" ca="1" si="23"/>
        <v>150705.0201522155</v>
      </c>
      <c r="BI83" s="2">
        <f t="shared" ca="1" si="23"/>
        <v>163497.09130224271</v>
      </c>
      <c r="BJ83" s="2">
        <f t="shared" ca="1" si="23"/>
        <v>176996.30180119144</v>
      </c>
      <c r="BK83" s="2">
        <f t="shared" ca="1" si="23"/>
        <v>193044.7003428918</v>
      </c>
      <c r="BL83" s="2">
        <f t="shared" ca="1" si="23"/>
        <v>209886.83596662275</v>
      </c>
      <c r="BM83" s="2">
        <f t="shared" ca="1" si="23"/>
        <v>227569.90673538958</v>
      </c>
      <c r="BN83" s="2">
        <f t="shared" ca="1" si="23"/>
        <v>247943.91725507157</v>
      </c>
      <c r="BO83" s="2">
        <f t="shared" ca="1" si="23"/>
        <v>269261.84556014586</v>
      </c>
      <c r="BP83" s="2">
        <f t="shared" ca="1" si="23"/>
        <v>291579.81992295268</v>
      </c>
      <c r="BQ83" s="2">
        <f t="shared" ca="1" si="23"/>
        <v>314957.30617658654</v>
      </c>
    </row>
    <row r="84" spans="1:69">
      <c r="D84" s="91" t="s">
        <v>219</v>
      </c>
      <c r="E84" s="2" t="str">
        <f t="shared" ref="E84:BQ84" si="24" xml:space="preserve">  E$77</f>
        <v>Units retired</v>
      </c>
      <c r="F84" s="2">
        <f t="shared" si="24"/>
        <v>0</v>
      </c>
      <c r="G84" s="2" t="str">
        <f t="shared" si="24"/>
        <v>Units</v>
      </c>
      <c r="H84" s="2">
        <f t="shared" ca="1" si="24"/>
        <v>339457.30617658654</v>
      </c>
      <c r="I84" s="2">
        <f t="shared" si="24"/>
        <v>0</v>
      </c>
      <c r="J84" s="2">
        <f t="shared" ca="1" si="24"/>
        <v>0</v>
      </c>
      <c r="K84" s="2">
        <f t="shared" ca="1" si="24"/>
        <v>0</v>
      </c>
      <c r="L84" s="2">
        <f t="shared" ca="1" si="24"/>
        <v>0</v>
      </c>
      <c r="M84" s="2">
        <f t="shared" ca="1" si="24"/>
        <v>0</v>
      </c>
      <c r="N84" s="2">
        <f t="shared" ca="1" si="24"/>
        <v>0</v>
      </c>
      <c r="O84" s="2">
        <f t="shared" ca="1" si="24"/>
        <v>0</v>
      </c>
      <c r="P84" s="2">
        <f t="shared" ca="1" si="24"/>
        <v>0</v>
      </c>
      <c r="Q84" s="2">
        <f t="shared" ca="1" si="24"/>
        <v>0</v>
      </c>
      <c r="R84" s="2">
        <f t="shared" ca="1" si="24"/>
        <v>0</v>
      </c>
      <c r="S84" s="2">
        <f t="shared" ca="1" si="24"/>
        <v>0</v>
      </c>
      <c r="T84" s="2">
        <f t="shared" ca="1" si="24"/>
        <v>0</v>
      </c>
      <c r="U84" s="2">
        <f t="shared" ca="1" si="24"/>
        <v>0</v>
      </c>
      <c r="V84" s="2">
        <f t="shared" ca="1" si="24"/>
        <v>0</v>
      </c>
      <c r="W84" s="2">
        <f t="shared" ca="1" si="24"/>
        <v>0</v>
      </c>
      <c r="X84" s="2">
        <f t="shared" ca="1" si="24"/>
        <v>0</v>
      </c>
      <c r="Y84" s="2">
        <f t="shared" ca="1" si="24"/>
        <v>0</v>
      </c>
      <c r="Z84" s="2">
        <f t="shared" ca="1" si="24"/>
        <v>0</v>
      </c>
      <c r="AA84" s="2">
        <f t="shared" ca="1" si="24"/>
        <v>0</v>
      </c>
      <c r="AB84" s="2">
        <f t="shared" ca="1" si="24"/>
        <v>0</v>
      </c>
      <c r="AC84" s="2">
        <f t="shared" ca="1" si="24"/>
        <v>0</v>
      </c>
      <c r="AD84" s="2">
        <f t="shared" ca="1" si="24"/>
        <v>0</v>
      </c>
      <c r="AE84" s="2">
        <f t="shared" ca="1" si="24"/>
        <v>0</v>
      </c>
      <c r="AF84" s="2">
        <f t="shared" ca="1" si="24"/>
        <v>0</v>
      </c>
      <c r="AG84" s="2">
        <f t="shared" ca="1" si="24"/>
        <v>0</v>
      </c>
      <c r="AH84" s="2">
        <f t="shared" ca="1" si="24"/>
        <v>1000</v>
      </c>
      <c r="AI84" s="2">
        <f t="shared" ca="1" si="24"/>
        <v>1000</v>
      </c>
      <c r="AJ84" s="2">
        <f t="shared" ca="1" si="24"/>
        <v>1000</v>
      </c>
      <c r="AK84" s="2">
        <f t="shared" ca="1" si="24"/>
        <v>1000</v>
      </c>
      <c r="AL84" s="2">
        <f t="shared" ca="1" si="24"/>
        <v>3000</v>
      </c>
      <c r="AM84" s="2">
        <f t="shared" ca="1" si="24"/>
        <v>3000</v>
      </c>
      <c r="AN84" s="2">
        <f t="shared" ca="1" si="24"/>
        <v>3000</v>
      </c>
      <c r="AO84" s="2">
        <f t="shared" ca="1" si="24"/>
        <v>5000</v>
      </c>
      <c r="AP84" s="2">
        <f t="shared" ca="1" si="24"/>
        <v>5000</v>
      </c>
      <c r="AQ84" s="2">
        <f t="shared" ca="1" si="24"/>
        <v>5000</v>
      </c>
      <c r="AR84" s="2">
        <f t="shared" ca="1" si="24"/>
        <v>5000</v>
      </c>
      <c r="AS84" s="2">
        <f t="shared" ca="1" si="24"/>
        <v>5000</v>
      </c>
      <c r="AT84" s="2">
        <f t="shared" ca="1" si="24"/>
        <v>5297.3154717964762</v>
      </c>
      <c r="AU84" s="2">
        <f t="shared" ca="1" si="24"/>
        <v>5612.3102415468647</v>
      </c>
      <c r="AV84" s="2">
        <f t="shared" ca="1" si="24"/>
        <v>5946.035575013605</v>
      </c>
      <c r="AW84" s="2">
        <f t="shared" ca="1" si="24"/>
        <v>6299.6052494743653</v>
      </c>
      <c r="AX84" s="2">
        <f t="shared" ca="1" si="24"/>
        <v>6674.1992708501712</v>
      </c>
      <c r="AY84" s="2">
        <f t="shared" ca="1" si="24"/>
        <v>7071.0678118654751</v>
      </c>
      <c r="AZ84" s="2">
        <f t="shared" ca="1" si="24"/>
        <v>7491.5353843834073</v>
      </c>
      <c r="BA84" s="2">
        <f t="shared" ca="1" si="24"/>
        <v>7937.0052598409975</v>
      </c>
      <c r="BB84" s="2">
        <f t="shared" ca="1" si="24"/>
        <v>8408.9641525371462</v>
      </c>
      <c r="BC84" s="2">
        <f t="shared" ca="1" si="24"/>
        <v>8908.9871814033941</v>
      </c>
      <c r="BD84" s="2">
        <f t="shared" ca="1" si="24"/>
        <v>9438.7431268169366</v>
      </c>
      <c r="BE84" s="2">
        <f t="shared" ca="1" si="24"/>
        <v>10000.000000000002</v>
      </c>
      <c r="BF84" s="2">
        <f t="shared" ca="1" si="24"/>
        <v>11494.630943592954</v>
      </c>
      <c r="BG84" s="2">
        <f t="shared" ca="1" si="24"/>
        <v>12124.620483093731</v>
      </c>
      <c r="BH84" s="2">
        <f t="shared" ca="1" si="24"/>
        <v>12792.071150027214</v>
      </c>
      <c r="BI84" s="2">
        <f t="shared" ca="1" si="24"/>
        <v>13499.210498948736</v>
      </c>
      <c r="BJ84" s="2">
        <f t="shared" ca="1" si="24"/>
        <v>16048.39854170035</v>
      </c>
      <c r="BK84" s="2">
        <f t="shared" ca="1" si="24"/>
        <v>16842.135623730959</v>
      </c>
      <c r="BL84" s="2">
        <f t="shared" ca="1" si="24"/>
        <v>17683.070768766825</v>
      </c>
      <c r="BM84" s="2">
        <f t="shared" ca="1" si="24"/>
        <v>20374.010519682004</v>
      </c>
      <c r="BN84" s="2">
        <f t="shared" ca="1" si="24"/>
        <v>21317.9283050743</v>
      </c>
      <c r="BO84" s="2">
        <f t="shared" ca="1" si="24"/>
        <v>22317.974362806795</v>
      </c>
      <c r="BP84" s="2">
        <f t="shared" ca="1" si="24"/>
        <v>23377.486253633881</v>
      </c>
      <c r="BQ84" s="2">
        <f t="shared" ca="1" si="24"/>
        <v>24500.000000000011</v>
      </c>
    </row>
    <row r="85" spans="1:69" s="81" customFormat="1">
      <c r="A85" s="63"/>
      <c r="B85" s="63"/>
      <c r="C85" s="88"/>
      <c r="D85" s="90"/>
      <c r="E85" s="33" t="s">
        <v>222</v>
      </c>
      <c r="F85" s="33"/>
      <c r="G85" s="33" t="s">
        <v>123</v>
      </c>
      <c r="H85" s="33"/>
      <c r="I85" s="11">
        <f t="shared" ref="I85:BQ85" si="25" xml:space="preserve">  IF( I82 = 0, $F81, I83 + I84 )</f>
        <v>0</v>
      </c>
      <c r="J85" s="11">
        <f t="shared" ca="1" si="25"/>
        <v>0</v>
      </c>
      <c r="K85" s="11">
        <f t="shared" ca="1" si="25"/>
        <v>0</v>
      </c>
      <c r="L85" s="11">
        <f t="shared" ca="1" si="25"/>
        <v>0</v>
      </c>
      <c r="M85" s="11">
        <f t="shared" ca="1" si="25"/>
        <v>0</v>
      </c>
      <c r="N85" s="11">
        <f t="shared" ca="1" si="25"/>
        <v>0</v>
      </c>
      <c r="O85" s="11">
        <f t="shared" ca="1" si="25"/>
        <v>0</v>
      </c>
      <c r="P85" s="11">
        <f t="shared" ca="1" si="25"/>
        <v>0</v>
      </c>
      <c r="Q85" s="11">
        <f t="shared" ca="1" si="25"/>
        <v>0</v>
      </c>
      <c r="R85" s="11">
        <f t="shared" ca="1" si="25"/>
        <v>0</v>
      </c>
      <c r="S85" s="11">
        <f t="shared" ca="1" si="25"/>
        <v>0</v>
      </c>
      <c r="T85" s="11">
        <f t="shared" ca="1" si="25"/>
        <v>0</v>
      </c>
      <c r="U85" s="11">
        <f t="shared" ca="1" si="25"/>
        <v>0</v>
      </c>
      <c r="V85" s="11">
        <f t="shared" ca="1" si="25"/>
        <v>0</v>
      </c>
      <c r="W85" s="11">
        <f t="shared" ca="1" si="25"/>
        <v>0</v>
      </c>
      <c r="X85" s="11">
        <f t="shared" ca="1" si="25"/>
        <v>0</v>
      </c>
      <c r="Y85" s="11">
        <f t="shared" ca="1" si="25"/>
        <v>0</v>
      </c>
      <c r="Z85" s="11">
        <f t="shared" ca="1" si="25"/>
        <v>0</v>
      </c>
      <c r="AA85" s="11">
        <f t="shared" ca="1" si="25"/>
        <v>0</v>
      </c>
      <c r="AB85" s="11">
        <f t="shared" ca="1" si="25"/>
        <v>0</v>
      </c>
      <c r="AC85" s="11">
        <f t="shared" ca="1" si="25"/>
        <v>0</v>
      </c>
      <c r="AD85" s="11">
        <f t="shared" ca="1" si="25"/>
        <v>0</v>
      </c>
      <c r="AE85" s="11">
        <f t="shared" ca="1" si="25"/>
        <v>0</v>
      </c>
      <c r="AF85" s="11">
        <f t="shared" ca="1" si="25"/>
        <v>0</v>
      </c>
      <c r="AG85" s="11">
        <f t="shared" ca="1" si="25"/>
        <v>0</v>
      </c>
      <c r="AH85" s="11">
        <f t="shared" ca="1" si="25"/>
        <v>1000</v>
      </c>
      <c r="AI85" s="11">
        <f t="shared" ca="1" si="25"/>
        <v>2000</v>
      </c>
      <c r="AJ85" s="11">
        <f t="shared" ca="1" si="25"/>
        <v>3000</v>
      </c>
      <c r="AK85" s="11">
        <f t="shared" ca="1" si="25"/>
        <v>4000</v>
      </c>
      <c r="AL85" s="11">
        <f t="shared" ca="1" si="25"/>
        <v>7000</v>
      </c>
      <c r="AM85" s="11">
        <f t="shared" ca="1" si="25"/>
        <v>10000</v>
      </c>
      <c r="AN85" s="11">
        <f t="shared" ca="1" si="25"/>
        <v>13000</v>
      </c>
      <c r="AO85" s="11">
        <f t="shared" ca="1" si="25"/>
        <v>18000</v>
      </c>
      <c r="AP85" s="11">
        <f t="shared" ca="1" si="25"/>
        <v>23000</v>
      </c>
      <c r="AQ85" s="11">
        <f t="shared" ca="1" si="25"/>
        <v>28000</v>
      </c>
      <c r="AR85" s="11">
        <f t="shared" ca="1" si="25"/>
        <v>33000</v>
      </c>
      <c r="AS85" s="11">
        <f t="shared" ca="1" si="25"/>
        <v>38000</v>
      </c>
      <c r="AT85" s="11">
        <f t="shared" ca="1" si="25"/>
        <v>43297.315471796479</v>
      </c>
      <c r="AU85" s="11">
        <f t="shared" ca="1" si="25"/>
        <v>48909.625713343346</v>
      </c>
      <c r="AV85" s="11">
        <f t="shared" ca="1" si="25"/>
        <v>54855.661288356954</v>
      </c>
      <c r="AW85" s="11">
        <f t="shared" ca="1" si="25"/>
        <v>61155.266537831318</v>
      </c>
      <c r="AX85" s="11">
        <f t="shared" ca="1" si="25"/>
        <v>67829.465808681489</v>
      </c>
      <c r="AY85" s="11">
        <f t="shared" ca="1" si="25"/>
        <v>74900.533620546965</v>
      </c>
      <c r="AZ85" s="11">
        <f t="shared" ca="1" si="25"/>
        <v>82392.069004930367</v>
      </c>
      <c r="BA85" s="11">
        <f t="shared" ca="1" si="25"/>
        <v>90329.074264771363</v>
      </c>
      <c r="BB85" s="11">
        <f t="shared" ca="1" si="25"/>
        <v>98738.038417308504</v>
      </c>
      <c r="BC85" s="11">
        <f t="shared" ca="1" si="25"/>
        <v>107647.0255987119</v>
      </c>
      <c r="BD85" s="11">
        <f t="shared" ca="1" si="25"/>
        <v>117085.76872552883</v>
      </c>
      <c r="BE85" s="11">
        <f t="shared" ca="1" si="25"/>
        <v>127085.76872552883</v>
      </c>
      <c r="BF85" s="11">
        <f t="shared" ca="1" si="25"/>
        <v>138580.39966912178</v>
      </c>
      <c r="BG85" s="11">
        <f t="shared" ca="1" si="25"/>
        <v>150705.0201522155</v>
      </c>
      <c r="BH85" s="11">
        <f t="shared" ca="1" si="25"/>
        <v>163497.09130224271</v>
      </c>
      <c r="BI85" s="11">
        <f t="shared" ca="1" si="25"/>
        <v>176996.30180119144</v>
      </c>
      <c r="BJ85" s="11">
        <f t="shared" ca="1" si="25"/>
        <v>193044.7003428918</v>
      </c>
      <c r="BK85" s="11">
        <f t="shared" ca="1" si="25"/>
        <v>209886.83596662275</v>
      </c>
      <c r="BL85" s="11">
        <f t="shared" ca="1" si="25"/>
        <v>227569.90673538958</v>
      </c>
      <c r="BM85" s="11">
        <f t="shared" ca="1" si="25"/>
        <v>247943.91725507157</v>
      </c>
      <c r="BN85" s="11">
        <f t="shared" ca="1" si="25"/>
        <v>269261.84556014586</v>
      </c>
      <c r="BO85" s="11">
        <f t="shared" ca="1" si="25"/>
        <v>291579.81992295268</v>
      </c>
      <c r="BP85" s="11">
        <f t="shared" ca="1" si="25"/>
        <v>314957.30617658654</v>
      </c>
      <c r="BQ85" s="11">
        <f t="shared" ca="1" si="25"/>
        <v>339457.30617658654</v>
      </c>
    </row>
    <row r="88" spans="1:69">
      <c r="B88" s="25" t="s">
        <v>271</v>
      </c>
    </row>
  </sheetData>
  <conditionalFormatting sqref="F2:F3">
    <cfRule type="cellIs" dxfId="224" priority="1" stopIfTrue="1" operator="notEqual">
      <formula>0</formula>
    </cfRule>
    <cfRule type="cellIs" dxfId="223" priority="2" stopIfTrue="1" operator="equal">
      <formula>""</formula>
    </cfRule>
  </conditionalFormatting>
  <conditionalFormatting sqref="J3:BQ3">
    <cfRule type="cellIs" dxfId="222" priority="8" operator="equal">
      <formula>"PPA ext."</formula>
    </cfRule>
    <cfRule type="cellIs" dxfId="221" priority="9" operator="equal">
      <formula>"Delay"</formula>
    </cfRule>
    <cfRule type="cellIs" dxfId="220" priority="10" operator="equal">
      <formula>"Fin Close"</formula>
    </cfRule>
    <cfRule type="cellIs" dxfId="219" priority="11" stopIfTrue="1" operator="equal">
      <formula>"Construction"</formula>
    </cfRule>
    <cfRule type="cellIs" dxfId="218"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outlinePr summaryBelow="0" summaryRight="0"/>
  </sheetPr>
  <dimension ref="A1:BQ35"/>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31.5546875" style="47" bestFit="1" customWidth="1"/>
    <col min="6" max="6" width="20.5546875" style="47" bestFit="1" customWidth="1"/>
    <col min="7" max="7" width="13.21875" style="47" bestFit="1" customWidth="1"/>
    <col min="8" max="8" width="13.8867187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44" width="12.44140625" style="47" bestFit="1" customWidth="1"/>
    <col min="45" max="69" width="13.218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Assets</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175</v>
      </c>
    </row>
    <row r="9" spans="1:69" outlineLevel="1">
      <c r="A9" s="18"/>
      <c r="B9" s="18"/>
      <c r="C9" s="28"/>
      <c r="D9" s="27"/>
      <c r="E9" s="4" t="str">
        <f xml:space="preserve">  InpC!E$34</f>
        <v>Supplier price per unit</v>
      </c>
      <c r="F9" s="4">
        <f xml:space="preserve">  InpC!F$34</f>
        <v>35</v>
      </c>
      <c r="G9" s="4" t="str">
        <f xml:space="preserve">  InpC!G$34</f>
        <v>GBP</v>
      </c>
      <c r="M9" s="2"/>
    </row>
    <row r="10" spans="1:69" outlineLevel="1">
      <c r="A10" s="18"/>
      <c r="B10" s="18"/>
      <c r="C10" s="28"/>
      <c r="D10" s="27"/>
      <c r="E10" s="4" t="str">
        <f xml:space="preserve">  InpC!E$39</f>
        <v>Depreciation Term</v>
      </c>
      <c r="F10" s="4">
        <f xml:space="preserve">  InpC!F$39</f>
        <v>24</v>
      </c>
      <c r="G10" s="4" t="str">
        <f xml:space="preserve">  InpC!G$39</f>
        <v>Months</v>
      </c>
      <c r="M10" s="2"/>
    </row>
    <row r="11" spans="1:69" outlineLevel="1">
      <c r="E11" s="2" t="str">
        <f t="shared" ref="E11:BQ11" si="0" xml:space="preserve">  E$20</f>
        <v>Inventory BEG</v>
      </c>
      <c r="F11" s="2">
        <f t="shared" si="0"/>
        <v>0</v>
      </c>
      <c r="G11" s="2" t="str">
        <f t="shared" si="0"/>
        <v>GBP</v>
      </c>
      <c r="H11" s="2">
        <f t="shared" si="0"/>
        <v>0</v>
      </c>
      <c r="I11" s="2">
        <f t="shared" si="0"/>
        <v>0</v>
      </c>
      <c r="J11" s="2">
        <f t="shared" si="0"/>
        <v>0</v>
      </c>
      <c r="K11" s="2">
        <f t="shared" ca="1" si="0"/>
        <v>0</v>
      </c>
      <c r="L11" s="2">
        <f t="shared" ca="1" si="0"/>
        <v>0</v>
      </c>
      <c r="M11" s="2">
        <f t="shared" ca="1" si="0"/>
        <v>350000</v>
      </c>
      <c r="N11" s="2">
        <f t="shared" ca="1" si="0"/>
        <v>700000</v>
      </c>
      <c r="O11" s="2">
        <f t="shared" ca="1" si="0"/>
        <v>1050000</v>
      </c>
      <c r="P11" s="2">
        <f t="shared" ca="1" si="0"/>
        <v>1050000</v>
      </c>
      <c r="Q11" s="2">
        <f t="shared" ca="1" si="0"/>
        <v>1400000</v>
      </c>
      <c r="R11" s="2">
        <f t="shared" ca="1" si="0"/>
        <v>1400000</v>
      </c>
      <c r="S11" s="2">
        <f t="shared" ca="1" si="0"/>
        <v>1750000</v>
      </c>
      <c r="T11" s="2">
        <f t="shared" ca="1" si="0"/>
        <v>1750000</v>
      </c>
      <c r="U11" s="2">
        <f t="shared" ca="1" si="0"/>
        <v>1750000</v>
      </c>
      <c r="V11" s="2">
        <f t="shared" ca="1" si="0"/>
        <v>1750000</v>
      </c>
      <c r="W11" s="2">
        <f t="shared" ca="1" si="0"/>
        <v>1750000</v>
      </c>
      <c r="X11" s="2">
        <f t="shared" ca="1" si="0"/>
        <v>1750000</v>
      </c>
      <c r="Y11" s="2">
        <f t="shared" ca="1" si="0"/>
        <v>1750000</v>
      </c>
      <c r="Z11" s="2">
        <f t="shared" ca="1" si="0"/>
        <v>1925000</v>
      </c>
      <c r="AA11" s="2">
        <f t="shared" ca="1" si="0"/>
        <v>2100000</v>
      </c>
      <c r="AB11" s="2">
        <f t="shared" ca="1" si="0"/>
        <v>2275000</v>
      </c>
      <c r="AC11" s="2">
        <f t="shared" ca="1" si="0"/>
        <v>2625000</v>
      </c>
      <c r="AD11" s="2">
        <f t="shared" ca="1" si="0"/>
        <v>2975000</v>
      </c>
      <c r="AE11" s="2">
        <f t="shared" ca="1" si="0"/>
        <v>3150000</v>
      </c>
      <c r="AF11" s="2">
        <f t="shared" ca="1" si="0"/>
        <v>3500000</v>
      </c>
      <c r="AG11" s="2">
        <f t="shared" ca="1" si="0"/>
        <v>3850000</v>
      </c>
      <c r="AH11" s="2">
        <f t="shared" ca="1" si="0"/>
        <v>4200000</v>
      </c>
      <c r="AI11" s="2">
        <f t="shared" ca="1" si="0"/>
        <v>4515000</v>
      </c>
      <c r="AJ11" s="2">
        <f t="shared" ca="1" si="0"/>
        <v>5005000</v>
      </c>
      <c r="AK11" s="2">
        <f t="shared" ca="1" si="0"/>
        <v>5320000</v>
      </c>
      <c r="AL11" s="2">
        <f t="shared" ca="1" si="0"/>
        <v>5810000</v>
      </c>
      <c r="AM11" s="2">
        <f t="shared" ca="1" si="0"/>
        <v>6230000</v>
      </c>
      <c r="AN11" s="2">
        <f t="shared" ca="1" si="0"/>
        <v>6650000</v>
      </c>
      <c r="AO11" s="2">
        <f t="shared" ca="1" si="0"/>
        <v>7245000</v>
      </c>
      <c r="AP11" s="2">
        <f t="shared" ca="1" si="0"/>
        <v>7770000</v>
      </c>
      <c r="AQ11" s="2">
        <f t="shared" ca="1" si="0"/>
        <v>8295000</v>
      </c>
      <c r="AR11" s="2">
        <f t="shared" ca="1" si="0"/>
        <v>8995000</v>
      </c>
      <c r="AS11" s="2">
        <f t="shared" ca="1" si="0"/>
        <v>9520000</v>
      </c>
      <c r="AT11" s="2">
        <f t="shared" ca="1" si="0"/>
        <v>10220000</v>
      </c>
      <c r="AU11" s="2">
        <f t="shared" ca="1" si="0"/>
        <v>11084593.958487123</v>
      </c>
      <c r="AV11" s="2">
        <f t="shared" ca="1" si="0"/>
        <v>11763163.100032983</v>
      </c>
      <c r="AW11" s="2">
        <f t="shared" ca="1" si="0"/>
        <v>12605051.854907507</v>
      </c>
      <c r="AX11" s="2">
        <f t="shared" ca="1" si="0"/>
        <v>13434565.671175905</v>
      </c>
      <c r="AY11" s="2">
        <f t="shared" ca="1" si="0"/>
        <v>14425968.696696149</v>
      </c>
      <c r="AZ11" s="2">
        <f t="shared" ca="1" si="0"/>
        <v>15403481.323280858</v>
      </c>
      <c r="BA11" s="2">
        <f t="shared" ca="1" si="0"/>
        <v>16366277.584827438</v>
      </c>
      <c r="BB11" s="2">
        <f t="shared" ca="1" si="0"/>
        <v>17488482.400733002</v>
      </c>
      <c r="BC11" s="2">
        <f t="shared" ca="1" si="0"/>
        <v>18594168.6553942</v>
      </c>
      <c r="BD11" s="2">
        <f t="shared" ca="1" si="0"/>
        <v>19857354.104045082</v>
      </c>
      <c r="BE11" s="2">
        <f t="shared" ca="1" si="0"/>
        <v>21101998.094606489</v>
      </c>
      <c r="BF11" s="2">
        <f t="shared" ca="1" si="0"/>
        <v>22501998.094606489</v>
      </c>
      <c r="BG11" s="2">
        <f t="shared" ca="1" si="0"/>
        <v>23849686.011580735</v>
      </c>
      <c r="BH11" s="2">
        <f t="shared" ca="1" si="0"/>
        <v>25350324.294672456</v>
      </c>
      <c r="BI11" s="2">
        <f t="shared" ca="1" si="0"/>
        <v>27002601.804421503</v>
      </c>
      <c r="BJ11" s="2">
        <f t="shared" ca="1" si="0"/>
        <v>28630129.436958298</v>
      </c>
      <c r="BK11" s="2">
        <f t="shared" ca="1" si="0"/>
        <v>30343435.487998787</v>
      </c>
      <c r="BL11" s="2">
        <f t="shared" ca="1" si="0"/>
        <v>32203960.741168205</v>
      </c>
      <c r="BM11" s="2">
        <f t="shared" ca="1" si="0"/>
        <v>34210053.264261365</v>
      </c>
      <c r="BN11" s="2">
        <f t="shared" ca="1" si="0"/>
        <v>36121962.896072492</v>
      </c>
      <c r="BO11" s="2">
        <f t="shared" ca="1" si="0"/>
        <v>38350835.405394889</v>
      </c>
      <c r="BP11" s="2">
        <f t="shared" ca="1" si="0"/>
        <v>40544706.302696653</v>
      </c>
      <c r="BQ11" s="2">
        <f t="shared" ca="1" si="0"/>
        <v>43051494.283819467</v>
      </c>
    </row>
    <row r="12" spans="1:69" outlineLevel="1">
      <c r="A12" s="18"/>
      <c r="B12" s="18"/>
      <c r="C12" s="28"/>
      <c r="D12" s="27"/>
      <c r="E12" s="4" t="str">
        <f xml:space="preserve">  Inventory!E$50</f>
        <v>Units on order</v>
      </c>
      <c r="F12" s="4">
        <f xml:space="preserve">  Inventory!F$50</f>
        <v>0</v>
      </c>
      <c r="G12" s="4" t="str">
        <f xml:space="preserve">  Inventory!G$50</f>
        <v>Units</v>
      </c>
      <c r="H12" s="4">
        <f xml:space="preserve">  Inventory!H$50</f>
        <v>0</v>
      </c>
      <c r="I12" s="4">
        <f xml:space="preserve">  Inventory!I$50</f>
        <v>5000</v>
      </c>
      <c r="J12" s="4">
        <f ca="1" xml:space="preserve">  Inventory!J$50</f>
        <v>5000</v>
      </c>
      <c r="K12" s="4">
        <f ca="1" xml:space="preserve">  Inventory!K$50</f>
        <v>0</v>
      </c>
      <c r="L12" s="4">
        <f ca="1" xml:space="preserve">  Inventory!L$50</f>
        <v>10000</v>
      </c>
      <c r="M12" s="4">
        <f ca="1" xml:space="preserve">  Inventory!M$50</f>
        <v>20000</v>
      </c>
      <c r="N12" s="4">
        <f ca="1" xml:space="preserve">  Inventory!N$50</f>
        <v>30000</v>
      </c>
      <c r="O12" s="4">
        <f ca="1" xml:space="preserve">  Inventory!O$50</f>
        <v>20000</v>
      </c>
      <c r="P12" s="4">
        <f ca="1" xml:space="preserve">  Inventory!P$50</f>
        <v>30000</v>
      </c>
      <c r="Q12" s="4">
        <f ca="1" xml:space="preserve">  Inventory!Q$50</f>
        <v>30000</v>
      </c>
      <c r="R12" s="4">
        <f ca="1" xml:space="preserve">  Inventory!R$50</f>
        <v>40000</v>
      </c>
      <c r="S12" s="4">
        <f ca="1" xml:space="preserve">  Inventory!S$50</f>
        <v>30000</v>
      </c>
      <c r="T12" s="4">
        <f ca="1" xml:space="preserve">  Inventory!T$50</f>
        <v>30000</v>
      </c>
      <c r="U12" s="4">
        <f ca="1" xml:space="preserve">  Inventory!U$50</f>
        <v>20000</v>
      </c>
      <c r="V12" s="4">
        <f ca="1" xml:space="preserve">  Inventory!V$50</f>
        <v>10000</v>
      </c>
      <c r="W12" s="4">
        <f ca="1" xml:space="preserve">  Inventory!W$50</f>
        <v>10000</v>
      </c>
      <c r="X12" s="4">
        <f ca="1" xml:space="preserve">  Inventory!X$50</f>
        <v>0</v>
      </c>
      <c r="Y12" s="4">
        <f ca="1" xml:space="preserve">  Inventory!Y$50</f>
        <v>5000</v>
      </c>
      <c r="Z12" s="4">
        <f ca="1" xml:space="preserve">  Inventory!Z$50</f>
        <v>10000</v>
      </c>
      <c r="AA12" s="4">
        <f ca="1" xml:space="preserve">  Inventory!AA$50</f>
        <v>15000</v>
      </c>
      <c r="AB12" s="4">
        <f ca="1" xml:space="preserve">  Inventory!AB$50</f>
        <v>25000</v>
      </c>
      <c r="AC12" s="4">
        <f ca="1" xml:space="preserve">  Inventory!AC$50</f>
        <v>35000</v>
      </c>
      <c r="AD12" s="4">
        <f ca="1" xml:space="preserve">  Inventory!AD$50</f>
        <v>40000</v>
      </c>
      <c r="AE12" s="4">
        <f ca="1" xml:space="preserve">  Inventory!AE$50</f>
        <v>45000</v>
      </c>
      <c r="AF12" s="4">
        <f ca="1" xml:space="preserve">  Inventory!AF$50</f>
        <v>50000</v>
      </c>
      <c r="AG12" s="4">
        <f ca="1" xml:space="preserve">  Inventory!AG$50</f>
        <v>55000</v>
      </c>
      <c r="AH12" s="4">
        <f ca="1" xml:space="preserve">  Inventory!AH$50</f>
        <v>55000</v>
      </c>
      <c r="AI12" s="4">
        <f ca="1" xml:space="preserve">  Inventory!AI$50</f>
        <v>60000</v>
      </c>
      <c r="AJ12" s="4">
        <f ca="1" xml:space="preserve">  Inventory!AJ$50</f>
        <v>65000</v>
      </c>
      <c r="AK12" s="4">
        <f ca="1" xml:space="preserve">  Inventory!AK$50</f>
        <v>70000</v>
      </c>
      <c r="AL12" s="4">
        <f ca="1" xml:space="preserve">  Inventory!AL$50</f>
        <v>75000</v>
      </c>
      <c r="AM12" s="4">
        <f ca="1" xml:space="preserve">  Inventory!AM$50</f>
        <v>80000</v>
      </c>
      <c r="AN12" s="4">
        <f ca="1" xml:space="preserve">  Inventory!AN$50</f>
        <v>90000</v>
      </c>
      <c r="AO12" s="4">
        <f ca="1" xml:space="preserve">  Inventory!AO$50</f>
        <v>95000</v>
      </c>
      <c r="AP12" s="4">
        <f ca="1" xml:space="preserve">  Inventory!AP$50</f>
        <v>105000</v>
      </c>
      <c r="AQ12" s="4">
        <f ca="1" xml:space="preserve">  Inventory!AQ$50</f>
        <v>115000</v>
      </c>
      <c r="AR12" s="4">
        <f ca="1" xml:space="preserve">  Inventory!AR$50</f>
        <v>120000</v>
      </c>
      <c r="AS12" s="4">
        <f ca="1" xml:space="preserve">  Inventory!AS$50</f>
        <v>130000</v>
      </c>
      <c r="AT12" s="4">
        <f ca="1" xml:space="preserve">  Inventory!AT$50</f>
        <v>140000</v>
      </c>
      <c r="AU12" s="4">
        <f ca="1" xml:space="preserve">  Inventory!AU$50</f>
        <v>145000</v>
      </c>
      <c r="AV12" s="4">
        <f ca="1" xml:space="preserve">  Inventory!AV$50</f>
        <v>155000</v>
      </c>
      <c r="AW12" s="4">
        <f ca="1" xml:space="preserve">  Inventory!AW$50</f>
        <v>160000</v>
      </c>
      <c r="AX12" s="4">
        <f ca="1" xml:space="preserve">  Inventory!AX$50</f>
        <v>175000</v>
      </c>
      <c r="AY12" s="4">
        <f ca="1" xml:space="preserve">  Inventory!AY$50</f>
        <v>185000</v>
      </c>
      <c r="AZ12" s="4">
        <f ca="1" xml:space="preserve">  Inventory!AZ$50</f>
        <v>190000</v>
      </c>
      <c r="BA12" s="4">
        <f ca="1" xml:space="preserve">  Inventory!BA$50</f>
        <v>205000</v>
      </c>
      <c r="BB12" s="4">
        <f ca="1" xml:space="preserve">  Inventory!BB$50</f>
        <v>215000</v>
      </c>
      <c r="BC12" s="4">
        <f ca="1" xml:space="preserve">  Inventory!BC$50</f>
        <v>230000</v>
      </c>
      <c r="BD12" s="4">
        <f ca="1" xml:space="preserve">  Inventory!BD$50</f>
        <v>240000</v>
      </c>
      <c r="BE12" s="4">
        <f ca="1" xml:space="preserve">  Inventory!BE$50</f>
        <v>255000</v>
      </c>
      <c r="BF12" s="4">
        <f ca="1" xml:space="preserve">  Inventory!BF$50</f>
        <v>270000</v>
      </c>
      <c r="BG12" s="4">
        <f ca="1" xml:space="preserve">  Inventory!BG$50</f>
        <v>285000</v>
      </c>
      <c r="BH12" s="4">
        <f ca="1" xml:space="preserve">  Inventory!BH$50</f>
        <v>305000</v>
      </c>
      <c r="BI12" s="4">
        <f ca="1" xml:space="preserve">  Inventory!BI$50</f>
        <v>320000</v>
      </c>
      <c r="BJ12" s="4">
        <f ca="1" xml:space="preserve">  Inventory!BJ$50</f>
        <v>340000</v>
      </c>
      <c r="BK12" s="4">
        <f ca="1" xml:space="preserve">  Inventory!BK$50</f>
        <v>360000</v>
      </c>
      <c r="BL12" s="4">
        <f ca="1" xml:space="preserve">  Inventory!BL$50</f>
        <v>385000</v>
      </c>
      <c r="BM12" s="4">
        <f ca="1" xml:space="preserve">  Inventory!BM$50</f>
        <v>405000</v>
      </c>
      <c r="BN12" s="4">
        <f ca="1" xml:space="preserve">  Inventory!BN$50</f>
        <v>430000</v>
      </c>
      <c r="BO12" s="4">
        <f ca="1" xml:space="preserve">  Inventory!BO$50</f>
        <v>455000</v>
      </c>
      <c r="BP12" s="4">
        <f ca="1" xml:space="preserve">  Inventory!BP$50</f>
        <v>485000</v>
      </c>
      <c r="BQ12" s="4">
        <f ca="1" xml:space="preserve">  Inventory!BQ$50</f>
        <v>510000</v>
      </c>
    </row>
    <row r="13" spans="1:69" outlineLevel="1">
      <c r="E13" s="47" t="s">
        <v>21</v>
      </c>
      <c r="G13" s="47" t="s">
        <v>258</v>
      </c>
      <c r="H13" s="2">
        <f t="shared" ref="H13:H14" ca="1" si="1" xml:space="preserve"> SUM( J13:BQ13 )</f>
        <v>16175470.56115992</v>
      </c>
      <c r="J13" s="2">
        <f t="shared" ref="J13:BQ13" ca="1" si="2" xml:space="preserve">  ( J11 - ( J12 * $F9 ) ) / $F10</f>
        <v>-7291.666666666667</v>
      </c>
      <c r="K13" s="2">
        <f t="shared" ca="1" si="2"/>
        <v>0</v>
      </c>
      <c r="L13" s="2">
        <f t="shared" ca="1" si="2"/>
        <v>-14583.333333333334</v>
      </c>
      <c r="M13" s="2">
        <f t="shared" ca="1" si="2"/>
        <v>-14583.333333333334</v>
      </c>
      <c r="N13" s="2">
        <f t="shared" ca="1" si="2"/>
        <v>-14583.333333333334</v>
      </c>
      <c r="O13" s="2">
        <f t="shared" ca="1" si="2"/>
        <v>14583.333333333334</v>
      </c>
      <c r="P13" s="2">
        <f t="shared" ca="1" si="2"/>
        <v>0</v>
      </c>
      <c r="Q13" s="2">
        <f t="shared" ca="1" si="2"/>
        <v>14583.333333333334</v>
      </c>
      <c r="R13" s="2">
        <f t="shared" ca="1" si="2"/>
        <v>0</v>
      </c>
      <c r="S13" s="2">
        <f t="shared" ca="1" si="2"/>
        <v>29166.666666666668</v>
      </c>
      <c r="T13" s="2">
        <f t="shared" ca="1" si="2"/>
        <v>29166.666666666668</v>
      </c>
      <c r="U13" s="2">
        <f t="shared" ca="1" si="2"/>
        <v>43750</v>
      </c>
      <c r="V13" s="2">
        <f t="shared" ca="1" si="2"/>
        <v>58333.333333333336</v>
      </c>
      <c r="W13" s="2">
        <f t="shared" ca="1" si="2"/>
        <v>58333.333333333336</v>
      </c>
      <c r="X13" s="2">
        <f t="shared" ca="1" si="2"/>
        <v>72916.666666666672</v>
      </c>
      <c r="Y13" s="2">
        <f t="shared" ca="1" si="2"/>
        <v>65625</v>
      </c>
      <c r="Z13" s="2">
        <f t="shared" ca="1" si="2"/>
        <v>65625</v>
      </c>
      <c r="AA13" s="2">
        <f t="shared" ca="1" si="2"/>
        <v>65625</v>
      </c>
      <c r="AB13" s="2">
        <f t="shared" ca="1" si="2"/>
        <v>58333.333333333336</v>
      </c>
      <c r="AC13" s="2">
        <f t="shared" ca="1" si="2"/>
        <v>58333.333333333336</v>
      </c>
      <c r="AD13" s="2">
        <f t="shared" ca="1" si="2"/>
        <v>65625</v>
      </c>
      <c r="AE13" s="2">
        <f t="shared" ca="1" si="2"/>
        <v>65625</v>
      </c>
      <c r="AF13" s="2">
        <f t="shared" ca="1" si="2"/>
        <v>72916.666666666672</v>
      </c>
      <c r="AG13" s="2">
        <f t="shared" ca="1" si="2"/>
        <v>80208.333333333328</v>
      </c>
      <c r="AH13" s="2">
        <f t="shared" ca="1" si="2"/>
        <v>94791.666666666672</v>
      </c>
      <c r="AI13" s="2">
        <f t="shared" ca="1" si="2"/>
        <v>100625</v>
      </c>
      <c r="AJ13" s="2">
        <f t="shared" ca="1" si="2"/>
        <v>113750</v>
      </c>
      <c r="AK13" s="2">
        <f t="shared" ca="1" si="2"/>
        <v>119583.33333333333</v>
      </c>
      <c r="AL13" s="2">
        <f t="shared" ca="1" si="2"/>
        <v>132708.33333333334</v>
      </c>
      <c r="AM13" s="2">
        <f t="shared" ca="1" si="2"/>
        <v>142916.66666666666</v>
      </c>
      <c r="AN13" s="2">
        <f t="shared" ca="1" si="2"/>
        <v>145833.33333333334</v>
      </c>
      <c r="AO13" s="2">
        <f t="shared" ca="1" si="2"/>
        <v>163333.33333333334</v>
      </c>
      <c r="AP13" s="2">
        <f t="shared" ca="1" si="2"/>
        <v>170625</v>
      </c>
      <c r="AQ13" s="2">
        <f t="shared" ca="1" si="2"/>
        <v>177916.66666666666</v>
      </c>
      <c r="AR13" s="2">
        <f t="shared" ca="1" si="2"/>
        <v>199791.66666666666</v>
      </c>
      <c r="AS13" s="2">
        <f t="shared" ca="1" si="2"/>
        <v>207083.33333333334</v>
      </c>
      <c r="AT13" s="2">
        <f t="shared" ca="1" si="2"/>
        <v>221666.66666666666</v>
      </c>
      <c r="AU13" s="2">
        <f t="shared" ca="1" si="2"/>
        <v>250399.74827029681</v>
      </c>
      <c r="AV13" s="2">
        <f t="shared" ca="1" si="2"/>
        <v>264090.12916804099</v>
      </c>
      <c r="AW13" s="2">
        <f t="shared" ca="1" si="2"/>
        <v>291877.16062114615</v>
      </c>
      <c r="AX13" s="2">
        <f t="shared" ca="1" si="2"/>
        <v>304565.23629899602</v>
      </c>
      <c r="AY13" s="2">
        <f t="shared" ca="1" si="2"/>
        <v>331290.36236233957</v>
      </c>
      <c r="AZ13" s="2">
        <f t="shared" ca="1" si="2"/>
        <v>364728.38847003574</v>
      </c>
      <c r="BA13" s="2">
        <f t="shared" ca="1" si="2"/>
        <v>382969.89936780994</v>
      </c>
      <c r="BB13" s="2">
        <f t="shared" ca="1" si="2"/>
        <v>415145.10003054171</v>
      </c>
      <c r="BC13" s="2">
        <f t="shared" ca="1" si="2"/>
        <v>439340.36064142501</v>
      </c>
      <c r="BD13" s="2">
        <f t="shared" ca="1" si="2"/>
        <v>477389.75433521176</v>
      </c>
      <c r="BE13" s="2">
        <f t="shared" ca="1" si="2"/>
        <v>507374.92060860369</v>
      </c>
      <c r="BF13" s="2">
        <f t="shared" ca="1" si="2"/>
        <v>543833.253941937</v>
      </c>
      <c r="BG13" s="2">
        <f t="shared" ca="1" si="2"/>
        <v>578111.91714919731</v>
      </c>
      <c r="BH13" s="2">
        <f t="shared" ca="1" si="2"/>
        <v>611471.84561135236</v>
      </c>
      <c r="BI13" s="2">
        <f t="shared" ca="1" si="2"/>
        <v>658441.74185089592</v>
      </c>
      <c r="BJ13" s="2">
        <f t="shared" ca="1" si="2"/>
        <v>697088.72653992905</v>
      </c>
      <c r="BK13" s="2">
        <f t="shared" ca="1" si="2"/>
        <v>739309.81199994951</v>
      </c>
      <c r="BL13" s="2">
        <f t="shared" ca="1" si="2"/>
        <v>780373.36421534186</v>
      </c>
      <c r="BM13" s="2">
        <f t="shared" ca="1" si="2"/>
        <v>834793.88601089024</v>
      </c>
      <c r="BN13" s="2">
        <f t="shared" ca="1" si="2"/>
        <v>877998.45400302054</v>
      </c>
      <c r="BO13" s="2">
        <f t="shared" ca="1" si="2"/>
        <v>934409.80855812039</v>
      </c>
      <c r="BP13" s="2">
        <f t="shared" ca="1" si="2"/>
        <v>982071.0959456939</v>
      </c>
      <c r="BQ13" s="2">
        <f t="shared" ca="1" si="2"/>
        <v>1050062.2618258111</v>
      </c>
    </row>
    <row r="14" spans="1:69" outlineLevel="1">
      <c r="A14" s="34"/>
      <c r="B14" s="34"/>
      <c r="C14" s="64"/>
      <c r="D14" s="65"/>
      <c r="E14" s="21" t="str">
        <f xml:space="preserve"> LEFT($E$13, LEN($E$13) - 3 )</f>
        <v xml:space="preserve">Depreciation this period </v>
      </c>
      <c r="F14" s="21"/>
      <c r="G14" s="21" t="str">
        <f xml:space="preserve"> G$13</f>
        <v>GBP</v>
      </c>
      <c r="H14" s="3">
        <f t="shared" ca="1" si="1"/>
        <v>-16175470.56115992</v>
      </c>
      <c r="I14" s="21"/>
      <c r="J14" s="3">
        <f t="shared" ref="J14:BQ14" ca="1" si="3" xml:space="preserve"> -1 * J13</f>
        <v>7291.666666666667</v>
      </c>
      <c r="K14" s="3">
        <f t="shared" ca="1" si="3"/>
        <v>0</v>
      </c>
      <c r="L14" s="3">
        <f t="shared" ca="1" si="3"/>
        <v>14583.333333333334</v>
      </c>
      <c r="M14" s="3">
        <f t="shared" ca="1" si="3"/>
        <v>14583.333333333334</v>
      </c>
      <c r="N14" s="3">
        <f t="shared" ca="1" si="3"/>
        <v>14583.333333333334</v>
      </c>
      <c r="O14" s="3">
        <f t="shared" ca="1" si="3"/>
        <v>-14583.333333333334</v>
      </c>
      <c r="P14" s="3">
        <f t="shared" ca="1" si="3"/>
        <v>0</v>
      </c>
      <c r="Q14" s="3">
        <f t="shared" ca="1" si="3"/>
        <v>-14583.333333333334</v>
      </c>
      <c r="R14" s="3">
        <f t="shared" ca="1" si="3"/>
        <v>0</v>
      </c>
      <c r="S14" s="3">
        <f t="shared" ca="1" si="3"/>
        <v>-29166.666666666668</v>
      </c>
      <c r="T14" s="3">
        <f t="shared" ca="1" si="3"/>
        <v>-29166.666666666668</v>
      </c>
      <c r="U14" s="3">
        <f t="shared" ca="1" si="3"/>
        <v>-43750</v>
      </c>
      <c r="V14" s="3">
        <f t="shared" ca="1" si="3"/>
        <v>-58333.333333333336</v>
      </c>
      <c r="W14" s="3">
        <f t="shared" ca="1" si="3"/>
        <v>-58333.333333333336</v>
      </c>
      <c r="X14" s="3">
        <f t="shared" ca="1" si="3"/>
        <v>-72916.666666666672</v>
      </c>
      <c r="Y14" s="3">
        <f t="shared" ca="1" si="3"/>
        <v>-65625</v>
      </c>
      <c r="Z14" s="3">
        <f t="shared" ca="1" si="3"/>
        <v>-65625</v>
      </c>
      <c r="AA14" s="3">
        <f t="shared" ca="1" si="3"/>
        <v>-65625</v>
      </c>
      <c r="AB14" s="3">
        <f t="shared" ca="1" si="3"/>
        <v>-58333.333333333336</v>
      </c>
      <c r="AC14" s="3">
        <f t="shared" ca="1" si="3"/>
        <v>-58333.333333333336</v>
      </c>
      <c r="AD14" s="3">
        <f t="shared" ca="1" si="3"/>
        <v>-65625</v>
      </c>
      <c r="AE14" s="3">
        <f t="shared" ca="1" si="3"/>
        <v>-65625</v>
      </c>
      <c r="AF14" s="3">
        <f t="shared" ca="1" si="3"/>
        <v>-72916.666666666672</v>
      </c>
      <c r="AG14" s="3">
        <f t="shared" ca="1" si="3"/>
        <v>-80208.333333333328</v>
      </c>
      <c r="AH14" s="3">
        <f t="shared" ca="1" si="3"/>
        <v>-94791.666666666672</v>
      </c>
      <c r="AI14" s="3">
        <f t="shared" ca="1" si="3"/>
        <v>-100625</v>
      </c>
      <c r="AJ14" s="3">
        <f t="shared" ca="1" si="3"/>
        <v>-113750</v>
      </c>
      <c r="AK14" s="3">
        <f t="shared" ca="1" si="3"/>
        <v>-119583.33333333333</v>
      </c>
      <c r="AL14" s="3">
        <f t="shared" ca="1" si="3"/>
        <v>-132708.33333333334</v>
      </c>
      <c r="AM14" s="3">
        <f t="shared" ca="1" si="3"/>
        <v>-142916.66666666666</v>
      </c>
      <c r="AN14" s="3">
        <f t="shared" ca="1" si="3"/>
        <v>-145833.33333333334</v>
      </c>
      <c r="AO14" s="3">
        <f t="shared" ca="1" si="3"/>
        <v>-163333.33333333334</v>
      </c>
      <c r="AP14" s="3">
        <f t="shared" ca="1" si="3"/>
        <v>-170625</v>
      </c>
      <c r="AQ14" s="3">
        <f t="shared" ca="1" si="3"/>
        <v>-177916.66666666666</v>
      </c>
      <c r="AR14" s="3">
        <f t="shared" ca="1" si="3"/>
        <v>-199791.66666666666</v>
      </c>
      <c r="AS14" s="3">
        <f t="shared" ca="1" si="3"/>
        <v>-207083.33333333334</v>
      </c>
      <c r="AT14" s="3">
        <f t="shared" ca="1" si="3"/>
        <v>-221666.66666666666</v>
      </c>
      <c r="AU14" s="3">
        <f t="shared" ca="1" si="3"/>
        <v>-250399.74827029681</v>
      </c>
      <c r="AV14" s="3">
        <f t="shared" ca="1" si="3"/>
        <v>-264090.12916804099</v>
      </c>
      <c r="AW14" s="3">
        <f t="shared" ca="1" si="3"/>
        <v>-291877.16062114615</v>
      </c>
      <c r="AX14" s="3">
        <f t="shared" ca="1" si="3"/>
        <v>-304565.23629899602</v>
      </c>
      <c r="AY14" s="3">
        <f t="shared" ca="1" si="3"/>
        <v>-331290.36236233957</v>
      </c>
      <c r="AZ14" s="3">
        <f t="shared" ca="1" si="3"/>
        <v>-364728.38847003574</v>
      </c>
      <c r="BA14" s="3">
        <f t="shared" ca="1" si="3"/>
        <v>-382969.89936780994</v>
      </c>
      <c r="BB14" s="3">
        <f t="shared" ca="1" si="3"/>
        <v>-415145.10003054171</v>
      </c>
      <c r="BC14" s="3">
        <f t="shared" ca="1" si="3"/>
        <v>-439340.36064142501</v>
      </c>
      <c r="BD14" s="3">
        <f t="shared" ca="1" si="3"/>
        <v>-477389.75433521176</v>
      </c>
      <c r="BE14" s="3">
        <f t="shared" ca="1" si="3"/>
        <v>-507374.92060860369</v>
      </c>
      <c r="BF14" s="3">
        <f t="shared" ca="1" si="3"/>
        <v>-543833.253941937</v>
      </c>
      <c r="BG14" s="3">
        <f t="shared" ca="1" si="3"/>
        <v>-578111.91714919731</v>
      </c>
      <c r="BH14" s="3">
        <f t="shared" ca="1" si="3"/>
        <v>-611471.84561135236</v>
      </c>
      <c r="BI14" s="3">
        <f t="shared" ca="1" si="3"/>
        <v>-658441.74185089592</v>
      </c>
      <c r="BJ14" s="3">
        <f t="shared" ca="1" si="3"/>
        <v>-697088.72653992905</v>
      </c>
      <c r="BK14" s="3">
        <f t="shared" ca="1" si="3"/>
        <v>-739309.81199994951</v>
      </c>
      <c r="BL14" s="3">
        <f t="shared" ca="1" si="3"/>
        <v>-780373.36421534186</v>
      </c>
      <c r="BM14" s="3">
        <f t="shared" ca="1" si="3"/>
        <v>-834793.88601089024</v>
      </c>
      <c r="BN14" s="3">
        <f t="shared" ca="1" si="3"/>
        <v>-877998.45400302054</v>
      </c>
      <c r="BO14" s="3">
        <f t="shared" ca="1" si="3"/>
        <v>-934409.80855812039</v>
      </c>
      <c r="BP14" s="3">
        <f t="shared" ca="1" si="3"/>
        <v>-982071.0959456939</v>
      </c>
      <c r="BQ14" s="3">
        <f t="shared" ca="1" si="3"/>
        <v>-1050062.2618258111</v>
      </c>
    </row>
    <row r="17" spans="1:69">
      <c r="B17" s="25" t="s">
        <v>110</v>
      </c>
    </row>
    <row r="18" spans="1:69" s="82" customFormat="1">
      <c r="A18" s="59"/>
      <c r="B18" s="59"/>
      <c r="C18" s="87"/>
      <c r="D18" s="84"/>
      <c r="E18" s="40" t="str">
        <f xml:space="preserve">  InpC!E$50</f>
        <v>Opening Inventory</v>
      </c>
      <c r="F18" s="40">
        <f xml:space="preserve">  InpC!F$50</f>
        <v>0</v>
      </c>
      <c r="G18" s="40" t="str">
        <f xml:space="preserve">  InpC!G$50</f>
        <v>GBP</v>
      </c>
      <c r="M18" s="80"/>
    </row>
    <row r="19" spans="1:69">
      <c r="A19" s="18"/>
      <c r="B19" s="18"/>
      <c r="C19" s="28"/>
      <c r="D19" s="27"/>
      <c r="E19" s="9" t="str">
        <f xml:space="preserve">  Time!E$28</f>
        <v>Period number</v>
      </c>
      <c r="F19" s="9">
        <f xml:space="preserve">  Time!F$28</f>
        <v>0</v>
      </c>
      <c r="G19" s="9" t="str">
        <f xml:space="preserve">  Time!G$28</f>
        <v>Counter</v>
      </c>
      <c r="H19" s="9">
        <f xml:space="preserve">  Time!H$28</f>
        <v>0</v>
      </c>
      <c r="I19" s="9">
        <f xml:space="preserve">  Time!I$28</f>
        <v>0</v>
      </c>
      <c r="J19" s="9">
        <f xml:space="preserve">  Time!J$28</f>
        <v>1</v>
      </c>
      <c r="K19" s="9">
        <f xml:space="preserve">  Time!K$28</f>
        <v>2</v>
      </c>
      <c r="L19" s="9">
        <f xml:space="preserve">  Time!L$28</f>
        <v>3</v>
      </c>
      <c r="M19" s="9">
        <f xml:space="preserve">  Time!M$28</f>
        <v>4</v>
      </c>
      <c r="N19" s="9">
        <f xml:space="preserve">  Time!N$28</f>
        <v>5</v>
      </c>
      <c r="O19" s="9">
        <f xml:space="preserve">  Time!O$28</f>
        <v>6</v>
      </c>
      <c r="P19" s="9">
        <f xml:space="preserve">  Time!P$28</f>
        <v>7</v>
      </c>
      <c r="Q19" s="9">
        <f xml:space="preserve">  Time!Q$28</f>
        <v>8</v>
      </c>
      <c r="R19" s="9">
        <f xml:space="preserve">  Time!R$28</f>
        <v>9</v>
      </c>
      <c r="S19" s="9">
        <f xml:space="preserve">  Time!S$28</f>
        <v>10</v>
      </c>
      <c r="T19" s="9">
        <f xml:space="preserve">  Time!T$28</f>
        <v>11</v>
      </c>
      <c r="U19" s="9">
        <f xml:space="preserve">  Time!U$28</f>
        <v>12</v>
      </c>
      <c r="V19" s="9">
        <f xml:space="preserve">  Time!V$28</f>
        <v>13</v>
      </c>
      <c r="W19" s="9">
        <f xml:space="preserve">  Time!W$28</f>
        <v>14</v>
      </c>
      <c r="X19" s="9">
        <f xml:space="preserve">  Time!X$28</f>
        <v>15</v>
      </c>
      <c r="Y19" s="9">
        <f xml:space="preserve">  Time!Y$28</f>
        <v>16</v>
      </c>
      <c r="Z19" s="9">
        <f xml:space="preserve">  Time!Z$28</f>
        <v>17</v>
      </c>
      <c r="AA19" s="9">
        <f xml:space="preserve">  Time!AA$28</f>
        <v>18</v>
      </c>
      <c r="AB19" s="9">
        <f xml:space="preserve">  Time!AB$28</f>
        <v>19</v>
      </c>
      <c r="AC19" s="9">
        <f xml:space="preserve">  Time!AC$28</f>
        <v>20</v>
      </c>
      <c r="AD19" s="9">
        <f xml:space="preserve">  Time!AD$28</f>
        <v>21</v>
      </c>
      <c r="AE19" s="9">
        <f xml:space="preserve">  Time!AE$28</f>
        <v>22</v>
      </c>
      <c r="AF19" s="9">
        <f xml:space="preserve">  Time!AF$28</f>
        <v>23</v>
      </c>
      <c r="AG19" s="9">
        <f xml:space="preserve">  Time!AG$28</f>
        <v>24</v>
      </c>
      <c r="AH19" s="9">
        <f xml:space="preserve">  Time!AH$28</f>
        <v>25</v>
      </c>
      <c r="AI19" s="9">
        <f xml:space="preserve">  Time!AI$28</f>
        <v>26</v>
      </c>
      <c r="AJ19" s="9">
        <f xml:space="preserve">  Time!AJ$28</f>
        <v>27</v>
      </c>
      <c r="AK19" s="9">
        <f xml:space="preserve">  Time!AK$28</f>
        <v>28</v>
      </c>
      <c r="AL19" s="9">
        <f xml:space="preserve">  Time!AL$28</f>
        <v>29</v>
      </c>
      <c r="AM19" s="9">
        <f xml:space="preserve">  Time!AM$28</f>
        <v>30</v>
      </c>
      <c r="AN19" s="9">
        <f xml:space="preserve">  Time!AN$28</f>
        <v>31</v>
      </c>
      <c r="AO19" s="9">
        <f xml:space="preserve">  Time!AO$28</f>
        <v>32</v>
      </c>
      <c r="AP19" s="9">
        <f xml:space="preserve">  Time!AP$28</f>
        <v>33</v>
      </c>
      <c r="AQ19" s="9">
        <f xml:space="preserve">  Time!AQ$28</f>
        <v>34</v>
      </c>
      <c r="AR19" s="9">
        <f xml:space="preserve">  Time!AR$28</f>
        <v>35</v>
      </c>
      <c r="AS19" s="9">
        <f xml:space="preserve">  Time!AS$28</f>
        <v>36</v>
      </c>
      <c r="AT19" s="9">
        <f xml:space="preserve">  Time!AT$28</f>
        <v>37</v>
      </c>
      <c r="AU19" s="9">
        <f xml:space="preserve">  Time!AU$28</f>
        <v>38</v>
      </c>
      <c r="AV19" s="9">
        <f xml:space="preserve">  Time!AV$28</f>
        <v>39</v>
      </c>
      <c r="AW19" s="9">
        <f xml:space="preserve">  Time!AW$28</f>
        <v>40</v>
      </c>
      <c r="AX19" s="9">
        <f xml:space="preserve">  Time!AX$28</f>
        <v>41</v>
      </c>
      <c r="AY19" s="9">
        <f xml:space="preserve">  Time!AY$28</f>
        <v>42</v>
      </c>
      <c r="AZ19" s="9">
        <f xml:space="preserve">  Time!AZ$28</f>
        <v>43</v>
      </c>
      <c r="BA19" s="9">
        <f xml:space="preserve">  Time!BA$28</f>
        <v>44</v>
      </c>
      <c r="BB19" s="9">
        <f xml:space="preserve">  Time!BB$28</f>
        <v>45</v>
      </c>
      <c r="BC19" s="9">
        <f xml:space="preserve">  Time!BC$28</f>
        <v>46</v>
      </c>
      <c r="BD19" s="9">
        <f xml:space="preserve">  Time!BD$28</f>
        <v>47</v>
      </c>
      <c r="BE19" s="9">
        <f xml:space="preserve">  Time!BE$28</f>
        <v>48</v>
      </c>
      <c r="BF19" s="9">
        <f xml:space="preserve">  Time!BF$28</f>
        <v>49</v>
      </c>
      <c r="BG19" s="9">
        <f xml:space="preserve">  Time!BG$28</f>
        <v>50</v>
      </c>
      <c r="BH19" s="9">
        <f xml:space="preserve">  Time!BH$28</f>
        <v>51</v>
      </c>
      <c r="BI19" s="9">
        <f xml:space="preserve">  Time!BI$28</f>
        <v>52</v>
      </c>
      <c r="BJ19" s="9">
        <f xml:space="preserve">  Time!BJ$28</f>
        <v>53</v>
      </c>
      <c r="BK19" s="9">
        <f xml:space="preserve">  Time!BK$28</f>
        <v>54</v>
      </c>
      <c r="BL19" s="9">
        <f xml:space="preserve">  Time!BL$28</f>
        <v>55</v>
      </c>
      <c r="BM19" s="9">
        <f xml:space="preserve">  Time!BM$28</f>
        <v>56</v>
      </c>
      <c r="BN19" s="9">
        <f xml:space="preserve">  Time!BN$28</f>
        <v>57</v>
      </c>
      <c r="BO19" s="9">
        <f xml:space="preserve">  Time!BO$28</f>
        <v>58</v>
      </c>
      <c r="BP19" s="9">
        <f xml:space="preserve">  Time!BP$28</f>
        <v>59</v>
      </c>
      <c r="BQ19" s="9">
        <f xml:space="preserve">  Time!BQ$28</f>
        <v>60</v>
      </c>
    </row>
    <row r="20" spans="1:69">
      <c r="E20" s="47" t="s">
        <v>202</v>
      </c>
      <c r="G20" s="47" t="s">
        <v>258</v>
      </c>
      <c r="J20" s="2">
        <f t="shared" ref="J20:BQ20" si="4" xml:space="preserve">  I23</f>
        <v>0</v>
      </c>
      <c r="K20" s="2">
        <f t="shared" ca="1" si="4"/>
        <v>0</v>
      </c>
      <c r="L20" s="2">
        <f t="shared" ca="1" si="4"/>
        <v>0</v>
      </c>
      <c r="M20" s="2">
        <f t="shared" ca="1" si="4"/>
        <v>350000</v>
      </c>
      <c r="N20" s="2">
        <f t="shared" ca="1" si="4"/>
        <v>700000</v>
      </c>
      <c r="O20" s="2">
        <f t="shared" ca="1" si="4"/>
        <v>1050000</v>
      </c>
      <c r="P20" s="2">
        <f t="shared" ca="1" si="4"/>
        <v>1050000</v>
      </c>
      <c r="Q20" s="2">
        <f t="shared" ca="1" si="4"/>
        <v>1400000</v>
      </c>
      <c r="R20" s="2">
        <f t="shared" ca="1" si="4"/>
        <v>1400000</v>
      </c>
      <c r="S20" s="2">
        <f t="shared" ca="1" si="4"/>
        <v>1750000</v>
      </c>
      <c r="T20" s="2">
        <f t="shared" ca="1" si="4"/>
        <v>1750000</v>
      </c>
      <c r="U20" s="2">
        <f t="shared" ca="1" si="4"/>
        <v>1750000</v>
      </c>
      <c r="V20" s="2">
        <f t="shared" ca="1" si="4"/>
        <v>1750000</v>
      </c>
      <c r="W20" s="2">
        <f t="shared" ca="1" si="4"/>
        <v>1750000</v>
      </c>
      <c r="X20" s="2">
        <f t="shared" ca="1" si="4"/>
        <v>1750000</v>
      </c>
      <c r="Y20" s="2">
        <f t="shared" ca="1" si="4"/>
        <v>1750000</v>
      </c>
      <c r="Z20" s="2">
        <f t="shared" ca="1" si="4"/>
        <v>1925000</v>
      </c>
      <c r="AA20" s="2">
        <f t="shared" ca="1" si="4"/>
        <v>2100000</v>
      </c>
      <c r="AB20" s="2">
        <f t="shared" ca="1" si="4"/>
        <v>2275000</v>
      </c>
      <c r="AC20" s="2">
        <f t="shared" ca="1" si="4"/>
        <v>2625000</v>
      </c>
      <c r="AD20" s="2">
        <f t="shared" ca="1" si="4"/>
        <v>2975000</v>
      </c>
      <c r="AE20" s="2">
        <f t="shared" ca="1" si="4"/>
        <v>3150000</v>
      </c>
      <c r="AF20" s="2">
        <f t="shared" ca="1" si="4"/>
        <v>3500000</v>
      </c>
      <c r="AG20" s="2">
        <f t="shared" ca="1" si="4"/>
        <v>3850000</v>
      </c>
      <c r="AH20" s="2">
        <f t="shared" ca="1" si="4"/>
        <v>4200000</v>
      </c>
      <c r="AI20" s="2">
        <f t="shared" ca="1" si="4"/>
        <v>4515000</v>
      </c>
      <c r="AJ20" s="2">
        <f t="shared" ca="1" si="4"/>
        <v>5005000</v>
      </c>
      <c r="AK20" s="2">
        <f t="shared" ca="1" si="4"/>
        <v>5320000</v>
      </c>
      <c r="AL20" s="2">
        <f t="shared" ca="1" si="4"/>
        <v>5810000</v>
      </c>
      <c r="AM20" s="2">
        <f t="shared" ca="1" si="4"/>
        <v>6230000</v>
      </c>
      <c r="AN20" s="2">
        <f t="shared" ca="1" si="4"/>
        <v>6650000</v>
      </c>
      <c r="AO20" s="2">
        <f t="shared" ca="1" si="4"/>
        <v>7245000</v>
      </c>
      <c r="AP20" s="2">
        <f t="shared" ca="1" si="4"/>
        <v>7770000</v>
      </c>
      <c r="AQ20" s="2">
        <f t="shared" ca="1" si="4"/>
        <v>8295000</v>
      </c>
      <c r="AR20" s="2">
        <f t="shared" ca="1" si="4"/>
        <v>8995000</v>
      </c>
      <c r="AS20" s="2">
        <f t="shared" ca="1" si="4"/>
        <v>9520000</v>
      </c>
      <c r="AT20" s="2">
        <f t="shared" ca="1" si="4"/>
        <v>10220000</v>
      </c>
      <c r="AU20" s="2">
        <f t="shared" ca="1" si="4"/>
        <v>11084593.958487123</v>
      </c>
      <c r="AV20" s="2">
        <f t="shared" ca="1" si="4"/>
        <v>11763163.100032983</v>
      </c>
      <c r="AW20" s="2">
        <f t="shared" ca="1" si="4"/>
        <v>12605051.854907507</v>
      </c>
      <c r="AX20" s="2">
        <f t="shared" ca="1" si="4"/>
        <v>13434565.671175905</v>
      </c>
      <c r="AY20" s="2">
        <f t="shared" ca="1" si="4"/>
        <v>14425968.696696149</v>
      </c>
      <c r="AZ20" s="2">
        <f t="shared" ca="1" si="4"/>
        <v>15403481.323280858</v>
      </c>
      <c r="BA20" s="2">
        <f t="shared" ca="1" si="4"/>
        <v>16366277.584827438</v>
      </c>
      <c r="BB20" s="2">
        <f t="shared" ca="1" si="4"/>
        <v>17488482.400733002</v>
      </c>
      <c r="BC20" s="2">
        <f t="shared" ca="1" si="4"/>
        <v>18594168.6553942</v>
      </c>
      <c r="BD20" s="2">
        <f t="shared" ca="1" si="4"/>
        <v>19857354.104045082</v>
      </c>
      <c r="BE20" s="2">
        <f t="shared" ca="1" si="4"/>
        <v>21101998.094606489</v>
      </c>
      <c r="BF20" s="2">
        <f t="shared" ca="1" si="4"/>
        <v>22501998.094606489</v>
      </c>
      <c r="BG20" s="2">
        <f t="shared" ca="1" si="4"/>
        <v>23849686.011580735</v>
      </c>
      <c r="BH20" s="2">
        <f t="shared" ca="1" si="4"/>
        <v>25350324.294672456</v>
      </c>
      <c r="BI20" s="2">
        <f t="shared" ca="1" si="4"/>
        <v>27002601.804421503</v>
      </c>
      <c r="BJ20" s="2">
        <f t="shared" ca="1" si="4"/>
        <v>28630129.436958298</v>
      </c>
      <c r="BK20" s="2">
        <f t="shared" ca="1" si="4"/>
        <v>30343435.487998787</v>
      </c>
      <c r="BL20" s="2">
        <f t="shared" ca="1" si="4"/>
        <v>32203960.741168205</v>
      </c>
      <c r="BM20" s="2">
        <f t="shared" ca="1" si="4"/>
        <v>34210053.264261365</v>
      </c>
      <c r="BN20" s="2">
        <f t="shared" ca="1" si="4"/>
        <v>36121962.896072492</v>
      </c>
      <c r="BO20" s="2">
        <f t="shared" ca="1" si="4"/>
        <v>38350835.405394889</v>
      </c>
      <c r="BP20" s="2">
        <f t="shared" ca="1" si="4"/>
        <v>40544706.302696653</v>
      </c>
      <c r="BQ20" s="2">
        <f t="shared" ca="1" si="4"/>
        <v>43051494.283819467</v>
      </c>
    </row>
    <row r="21" spans="1:69">
      <c r="A21" s="18"/>
      <c r="B21" s="18"/>
      <c r="C21" s="28"/>
      <c r="D21" s="27" t="s">
        <v>219</v>
      </c>
      <c r="E21" s="4" t="str">
        <f xml:space="preserve">  Inventory!E$33</f>
        <v>Units ordered</v>
      </c>
      <c r="F21" s="4">
        <f xml:space="preserve">  Inventory!F$33</f>
        <v>0</v>
      </c>
      <c r="G21" s="4" t="str">
        <f xml:space="preserve">  Inventory!G$33</f>
        <v>Units</v>
      </c>
      <c r="H21" s="4">
        <f ca="1" xml:space="preserve">  Inventory!H$33</f>
        <v>1640000</v>
      </c>
      <c r="I21" s="4">
        <f xml:space="preserve">  Inventory!I$33</f>
        <v>0</v>
      </c>
      <c r="J21" s="4">
        <f xml:space="preserve">  Inventory!J$33</f>
        <v>0</v>
      </c>
      <c r="K21" s="4">
        <f xml:space="preserve">  Inventory!K$33</f>
        <v>0</v>
      </c>
      <c r="L21" s="4">
        <f xml:space="preserve">  Inventory!L$33</f>
        <v>10000</v>
      </c>
      <c r="M21" s="4">
        <f xml:space="preserve">  Inventory!M$33</f>
        <v>10000</v>
      </c>
      <c r="N21" s="4">
        <f xml:space="preserve">  Inventory!N$33</f>
        <v>10000</v>
      </c>
      <c r="O21" s="4">
        <f xml:space="preserve">  Inventory!O$33</f>
        <v>0</v>
      </c>
      <c r="P21" s="4">
        <f xml:space="preserve">  Inventory!P$33</f>
        <v>10000</v>
      </c>
      <c r="Q21" s="4">
        <f xml:space="preserve">  Inventory!Q$33</f>
        <v>0</v>
      </c>
      <c r="R21" s="4">
        <f xml:space="preserve">  Inventory!R$33</f>
        <v>10000</v>
      </c>
      <c r="S21" s="4">
        <f xml:space="preserve">  Inventory!S$33</f>
        <v>0</v>
      </c>
      <c r="T21" s="4">
        <f xml:space="preserve">  Inventory!T$33</f>
        <v>0</v>
      </c>
      <c r="U21" s="4">
        <f xml:space="preserve">  Inventory!U$33</f>
        <v>0</v>
      </c>
      <c r="V21" s="4">
        <f ca="1" xml:space="preserve">  Inventory!V$33</f>
        <v>0</v>
      </c>
      <c r="W21" s="4">
        <f ca="1" xml:space="preserve">  Inventory!W$33</f>
        <v>0</v>
      </c>
      <c r="X21" s="4">
        <f ca="1" xml:space="preserve">  Inventory!X$33</f>
        <v>0</v>
      </c>
      <c r="Y21" s="4">
        <f ca="1" xml:space="preserve">  Inventory!Y$33</f>
        <v>5000</v>
      </c>
      <c r="Z21" s="4">
        <f ca="1" xml:space="preserve">  Inventory!Z$33</f>
        <v>5000</v>
      </c>
      <c r="AA21" s="4">
        <f ca="1" xml:space="preserve">  Inventory!AA$33</f>
        <v>5000</v>
      </c>
      <c r="AB21" s="4">
        <f ca="1" xml:space="preserve">  Inventory!AB$33</f>
        <v>10000</v>
      </c>
      <c r="AC21" s="4">
        <f ca="1" xml:space="preserve">  Inventory!AC$33</f>
        <v>10000</v>
      </c>
      <c r="AD21" s="4">
        <f ca="1" xml:space="preserve">  Inventory!AD$33</f>
        <v>5000</v>
      </c>
      <c r="AE21" s="4">
        <f ca="1" xml:space="preserve">  Inventory!AE$33</f>
        <v>10000</v>
      </c>
      <c r="AF21" s="4">
        <f ca="1" xml:space="preserve">  Inventory!AF$33</f>
        <v>10000</v>
      </c>
      <c r="AG21" s="4">
        <f ca="1" xml:space="preserve">  Inventory!AG$33</f>
        <v>10000</v>
      </c>
      <c r="AH21" s="4">
        <f ca="1" xml:space="preserve">  Inventory!AH$33</f>
        <v>10000</v>
      </c>
      <c r="AI21" s="4">
        <f ca="1" xml:space="preserve">  Inventory!AI$33</f>
        <v>15000</v>
      </c>
      <c r="AJ21" s="4">
        <f ca="1" xml:space="preserve">  Inventory!AJ$33</f>
        <v>10000</v>
      </c>
      <c r="AK21" s="4">
        <f ca="1" xml:space="preserve">  Inventory!AK$33</f>
        <v>15000</v>
      </c>
      <c r="AL21" s="4">
        <f ca="1" xml:space="preserve">  Inventory!AL$33</f>
        <v>15000</v>
      </c>
      <c r="AM21" s="4">
        <f ca="1" xml:space="preserve">  Inventory!AM$33</f>
        <v>15000</v>
      </c>
      <c r="AN21" s="4">
        <f ca="1" xml:space="preserve">  Inventory!AN$33</f>
        <v>20000</v>
      </c>
      <c r="AO21" s="4">
        <f ca="1" xml:space="preserve">  Inventory!AO$33</f>
        <v>20000</v>
      </c>
      <c r="AP21" s="4">
        <f ca="1" xml:space="preserve">  Inventory!AP$33</f>
        <v>20000</v>
      </c>
      <c r="AQ21" s="4">
        <f ca="1" xml:space="preserve">  Inventory!AQ$33</f>
        <v>25000</v>
      </c>
      <c r="AR21" s="4">
        <f ca="1" xml:space="preserve">  Inventory!AR$33</f>
        <v>20000</v>
      </c>
      <c r="AS21" s="4">
        <f ca="1" xml:space="preserve">  Inventory!AS$33</f>
        <v>25000</v>
      </c>
      <c r="AT21" s="4">
        <f ca="1" xml:space="preserve">  Inventory!AT$33</f>
        <v>30000</v>
      </c>
      <c r="AU21" s="4">
        <f ca="1" xml:space="preserve">  Inventory!AU$33</f>
        <v>25000</v>
      </c>
      <c r="AV21" s="4">
        <f ca="1" xml:space="preserve">  Inventory!AV$33</f>
        <v>30000</v>
      </c>
      <c r="AW21" s="4">
        <f ca="1" xml:space="preserve">  Inventory!AW$33</f>
        <v>30000</v>
      </c>
      <c r="AX21" s="4">
        <f ca="1" xml:space="preserve">  Inventory!AX$33</f>
        <v>35000</v>
      </c>
      <c r="AY21" s="4">
        <f ca="1" xml:space="preserve">  Inventory!AY$33</f>
        <v>35000</v>
      </c>
      <c r="AZ21" s="4">
        <f ca="1" xml:space="preserve">  Inventory!AZ$33</f>
        <v>35000</v>
      </c>
      <c r="BA21" s="4">
        <f ca="1" xml:space="preserve">  Inventory!BA$33</f>
        <v>40000</v>
      </c>
      <c r="BB21" s="4">
        <f ca="1" xml:space="preserve">  Inventory!BB$33</f>
        <v>40000</v>
      </c>
      <c r="BC21" s="4">
        <f ca="1" xml:space="preserve">  Inventory!BC$33</f>
        <v>45000</v>
      </c>
      <c r="BD21" s="4">
        <f ca="1" xml:space="preserve">  Inventory!BD$33</f>
        <v>45000</v>
      </c>
      <c r="BE21" s="4">
        <f ca="1" xml:space="preserve">  Inventory!BE$33</f>
        <v>50000</v>
      </c>
      <c r="BF21" s="4">
        <f ca="1" xml:space="preserve">  Inventory!BF$33</f>
        <v>50000</v>
      </c>
      <c r="BG21" s="4">
        <f ca="1" xml:space="preserve">  Inventory!BG$33</f>
        <v>55000</v>
      </c>
      <c r="BH21" s="4">
        <f ca="1" xml:space="preserve">  Inventory!BH$33</f>
        <v>60000</v>
      </c>
      <c r="BI21" s="4">
        <f ca="1" xml:space="preserve">  Inventory!BI$33</f>
        <v>60000</v>
      </c>
      <c r="BJ21" s="4">
        <f ca="1" xml:space="preserve">  Inventory!BJ$33</f>
        <v>65000</v>
      </c>
      <c r="BK21" s="4">
        <f ca="1" xml:space="preserve">  Inventory!BK$33</f>
        <v>70000</v>
      </c>
      <c r="BL21" s="4">
        <f ca="1" xml:space="preserve">  Inventory!BL$33</f>
        <v>75000</v>
      </c>
      <c r="BM21" s="4">
        <f ca="1" xml:space="preserve">  Inventory!BM$33</f>
        <v>75000</v>
      </c>
      <c r="BN21" s="4">
        <f ca="1" xml:space="preserve">  Inventory!BN$33</f>
        <v>85000</v>
      </c>
      <c r="BO21" s="4">
        <f ca="1" xml:space="preserve">  Inventory!BO$33</f>
        <v>85000</v>
      </c>
      <c r="BP21" s="4">
        <f ca="1" xml:space="preserve">  Inventory!BP$33</f>
        <v>95000</v>
      </c>
      <c r="BQ21" s="4">
        <f ca="1" xml:space="preserve">  Inventory!BQ$33</f>
        <v>95000</v>
      </c>
    </row>
    <row r="22" spans="1:69">
      <c r="A22" s="18"/>
      <c r="B22" s="18"/>
      <c r="C22" s="28"/>
      <c r="D22" s="27" t="s">
        <v>300</v>
      </c>
      <c r="E22" s="4" t="str">
        <f xml:space="preserve">  Inventory!E$77</f>
        <v>Units retired</v>
      </c>
      <c r="F22" s="4">
        <f xml:space="preserve">  Inventory!F$77</f>
        <v>0</v>
      </c>
      <c r="G22" s="4" t="str">
        <f xml:space="preserve">  Inventory!G$77</f>
        <v>Units</v>
      </c>
      <c r="H22" s="4">
        <f ca="1" xml:space="preserve">  Inventory!H$77</f>
        <v>339457.30617658654</v>
      </c>
      <c r="I22" s="4">
        <f xml:space="preserve">  Inventory!I$77</f>
        <v>0</v>
      </c>
      <c r="J22" s="4">
        <f ca="1" xml:space="preserve">  Inventory!J$77</f>
        <v>0</v>
      </c>
      <c r="K22" s="4">
        <f ca="1" xml:space="preserve">  Inventory!K$77</f>
        <v>0</v>
      </c>
      <c r="L22" s="4">
        <f ca="1" xml:space="preserve">  Inventory!L$77</f>
        <v>0</v>
      </c>
      <c r="M22" s="4">
        <f ca="1" xml:space="preserve">  Inventory!M$77</f>
        <v>0</v>
      </c>
      <c r="N22" s="4">
        <f ca="1" xml:space="preserve">  Inventory!N$77</f>
        <v>0</v>
      </c>
      <c r="O22" s="4">
        <f ca="1" xml:space="preserve">  Inventory!O$77</f>
        <v>0</v>
      </c>
      <c r="P22" s="4">
        <f ca="1" xml:space="preserve">  Inventory!P$77</f>
        <v>0</v>
      </c>
      <c r="Q22" s="4">
        <f ca="1" xml:space="preserve">  Inventory!Q$77</f>
        <v>0</v>
      </c>
      <c r="R22" s="4">
        <f ca="1" xml:space="preserve">  Inventory!R$77</f>
        <v>0</v>
      </c>
      <c r="S22" s="4">
        <f ca="1" xml:space="preserve">  Inventory!S$77</f>
        <v>0</v>
      </c>
      <c r="T22" s="4">
        <f ca="1" xml:space="preserve">  Inventory!T$77</f>
        <v>0</v>
      </c>
      <c r="U22" s="4">
        <f ca="1" xml:space="preserve">  Inventory!U$77</f>
        <v>0</v>
      </c>
      <c r="V22" s="4">
        <f ca="1" xml:space="preserve">  Inventory!V$77</f>
        <v>0</v>
      </c>
      <c r="W22" s="4">
        <f ca="1" xml:space="preserve">  Inventory!W$77</f>
        <v>0</v>
      </c>
      <c r="X22" s="4">
        <f ca="1" xml:space="preserve">  Inventory!X$77</f>
        <v>0</v>
      </c>
      <c r="Y22" s="4">
        <f ca="1" xml:space="preserve">  Inventory!Y$77</f>
        <v>0</v>
      </c>
      <c r="Z22" s="4">
        <f ca="1" xml:space="preserve">  Inventory!Z$77</f>
        <v>0</v>
      </c>
      <c r="AA22" s="4">
        <f ca="1" xml:space="preserve">  Inventory!AA$77</f>
        <v>0</v>
      </c>
      <c r="AB22" s="4">
        <f ca="1" xml:space="preserve">  Inventory!AB$77</f>
        <v>0</v>
      </c>
      <c r="AC22" s="4">
        <f ca="1" xml:space="preserve">  Inventory!AC$77</f>
        <v>0</v>
      </c>
      <c r="AD22" s="4">
        <f ca="1" xml:space="preserve">  Inventory!AD$77</f>
        <v>0</v>
      </c>
      <c r="AE22" s="4">
        <f ca="1" xml:space="preserve">  Inventory!AE$77</f>
        <v>0</v>
      </c>
      <c r="AF22" s="4">
        <f ca="1" xml:space="preserve">  Inventory!AF$77</f>
        <v>0</v>
      </c>
      <c r="AG22" s="4">
        <f ca="1" xml:space="preserve">  Inventory!AG$77</f>
        <v>0</v>
      </c>
      <c r="AH22" s="4">
        <f ca="1" xml:space="preserve">  Inventory!AH$77</f>
        <v>1000</v>
      </c>
      <c r="AI22" s="4">
        <f ca="1" xml:space="preserve">  Inventory!AI$77</f>
        <v>1000</v>
      </c>
      <c r="AJ22" s="4">
        <f ca="1" xml:space="preserve">  Inventory!AJ$77</f>
        <v>1000</v>
      </c>
      <c r="AK22" s="4">
        <f ca="1" xml:space="preserve">  Inventory!AK$77</f>
        <v>1000</v>
      </c>
      <c r="AL22" s="4">
        <f ca="1" xml:space="preserve">  Inventory!AL$77</f>
        <v>3000</v>
      </c>
      <c r="AM22" s="4">
        <f ca="1" xml:space="preserve">  Inventory!AM$77</f>
        <v>3000</v>
      </c>
      <c r="AN22" s="4">
        <f ca="1" xml:space="preserve">  Inventory!AN$77</f>
        <v>3000</v>
      </c>
      <c r="AO22" s="4">
        <f ca="1" xml:space="preserve">  Inventory!AO$77</f>
        <v>5000</v>
      </c>
      <c r="AP22" s="4">
        <f ca="1" xml:space="preserve">  Inventory!AP$77</f>
        <v>5000</v>
      </c>
      <c r="AQ22" s="4">
        <f ca="1" xml:space="preserve">  Inventory!AQ$77</f>
        <v>5000</v>
      </c>
      <c r="AR22" s="4">
        <f ca="1" xml:space="preserve">  Inventory!AR$77</f>
        <v>5000</v>
      </c>
      <c r="AS22" s="4">
        <f ca="1" xml:space="preserve">  Inventory!AS$77</f>
        <v>5000</v>
      </c>
      <c r="AT22" s="4">
        <f ca="1" xml:space="preserve">  Inventory!AT$77</f>
        <v>5297.3154717964762</v>
      </c>
      <c r="AU22" s="4">
        <f ca="1" xml:space="preserve">  Inventory!AU$77</f>
        <v>5612.3102415468647</v>
      </c>
      <c r="AV22" s="4">
        <f ca="1" xml:space="preserve">  Inventory!AV$77</f>
        <v>5946.035575013605</v>
      </c>
      <c r="AW22" s="4">
        <f ca="1" xml:space="preserve">  Inventory!AW$77</f>
        <v>6299.6052494743653</v>
      </c>
      <c r="AX22" s="4">
        <f ca="1" xml:space="preserve">  Inventory!AX$77</f>
        <v>6674.1992708501712</v>
      </c>
      <c r="AY22" s="4">
        <f ca="1" xml:space="preserve">  Inventory!AY$77</f>
        <v>7071.0678118654751</v>
      </c>
      <c r="AZ22" s="4">
        <f ca="1" xml:space="preserve">  Inventory!AZ$77</f>
        <v>7491.5353843834073</v>
      </c>
      <c r="BA22" s="4">
        <f ca="1" xml:space="preserve">  Inventory!BA$77</f>
        <v>7937.0052598409975</v>
      </c>
      <c r="BB22" s="4">
        <f ca="1" xml:space="preserve">  Inventory!BB$77</f>
        <v>8408.9641525371462</v>
      </c>
      <c r="BC22" s="4">
        <f ca="1" xml:space="preserve">  Inventory!BC$77</f>
        <v>8908.9871814033941</v>
      </c>
      <c r="BD22" s="4">
        <f ca="1" xml:space="preserve">  Inventory!BD$77</f>
        <v>9438.7431268169366</v>
      </c>
      <c r="BE22" s="4">
        <f ca="1" xml:space="preserve">  Inventory!BE$77</f>
        <v>10000.000000000002</v>
      </c>
      <c r="BF22" s="4">
        <f ca="1" xml:space="preserve">  Inventory!BF$77</f>
        <v>11494.630943592954</v>
      </c>
      <c r="BG22" s="4">
        <f ca="1" xml:space="preserve">  Inventory!BG$77</f>
        <v>12124.620483093731</v>
      </c>
      <c r="BH22" s="4">
        <f ca="1" xml:space="preserve">  Inventory!BH$77</f>
        <v>12792.071150027214</v>
      </c>
      <c r="BI22" s="4">
        <f ca="1" xml:space="preserve">  Inventory!BI$77</f>
        <v>13499.210498948736</v>
      </c>
      <c r="BJ22" s="4">
        <f ca="1" xml:space="preserve">  Inventory!BJ$77</f>
        <v>16048.39854170035</v>
      </c>
      <c r="BK22" s="4">
        <f ca="1" xml:space="preserve">  Inventory!BK$77</f>
        <v>16842.135623730959</v>
      </c>
      <c r="BL22" s="4">
        <f ca="1" xml:space="preserve">  Inventory!BL$77</f>
        <v>17683.070768766825</v>
      </c>
      <c r="BM22" s="4">
        <f ca="1" xml:space="preserve">  Inventory!BM$77</f>
        <v>20374.010519682004</v>
      </c>
      <c r="BN22" s="4">
        <f ca="1" xml:space="preserve">  Inventory!BN$77</f>
        <v>21317.9283050743</v>
      </c>
      <c r="BO22" s="4">
        <f ca="1" xml:space="preserve">  Inventory!BO$77</f>
        <v>22317.974362806795</v>
      </c>
      <c r="BP22" s="4">
        <f ca="1" xml:space="preserve">  Inventory!BP$77</f>
        <v>23377.486253633881</v>
      </c>
      <c r="BQ22" s="4">
        <f ca="1" xml:space="preserve">  Inventory!BQ$77</f>
        <v>24500.000000000011</v>
      </c>
    </row>
    <row r="23" spans="1:69" s="81" customFormat="1">
      <c r="A23" s="63"/>
      <c r="B23" s="63"/>
      <c r="C23" s="88"/>
      <c r="D23" s="90"/>
      <c r="E23" s="33" t="s">
        <v>110</v>
      </c>
      <c r="F23" s="33"/>
      <c r="G23" s="33" t="s">
        <v>258</v>
      </c>
      <c r="H23" s="33"/>
      <c r="I23" s="11">
        <f xml:space="preserve">  IF( I19 = 0, $F18, I20 + ( ( I21 - I22 ) * InpC!$F34 ) )</f>
        <v>0</v>
      </c>
      <c r="J23" s="11">
        <f ca="1" xml:space="preserve">  IF( J19 = 0, $F18, J20 + ( ( J21 - J22 ) * InpC!$F34 ) )</f>
        <v>0</v>
      </c>
      <c r="K23" s="11">
        <f ca="1" xml:space="preserve">  IF( K19 = 0, $F18, K20 + ( ( K21 - K22 ) * InpC!$F34 ) )</f>
        <v>0</v>
      </c>
      <c r="L23" s="11">
        <f ca="1" xml:space="preserve">  IF( L19 = 0, $F18, L20 + ( ( L21 - L22 ) * InpC!$F34 ) )</f>
        <v>350000</v>
      </c>
      <c r="M23" s="11">
        <f ca="1" xml:space="preserve">  IF( M19 = 0, $F18, M20 + ( ( M21 - M22 ) * InpC!$F34 ) )</f>
        <v>700000</v>
      </c>
      <c r="N23" s="11">
        <f ca="1" xml:space="preserve">  IF( N19 = 0, $F18, N20 + ( ( N21 - N22 ) * InpC!$F34 ) )</f>
        <v>1050000</v>
      </c>
      <c r="O23" s="11">
        <f ca="1" xml:space="preserve">  IF( O19 = 0, $F18, O20 + ( ( O21 - O22 ) * InpC!$F34 ) )</f>
        <v>1050000</v>
      </c>
      <c r="P23" s="11">
        <f ca="1" xml:space="preserve">  IF( P19 = 0, $F18, P20 + ( ( P21 - P22 ) * InpC!$F34 ) )</f>
        <v>1400000</v>
      </c>
      <c r="Q23" s="11">
        <f ca="1" xml:space="preserve">  IF( Q19 = 0, $F18, Q20 + ( ( Q21 - Q22 ) * InpC!$F34 ) )</f>
        <v>1400000</v>
      </c>
      <c r="R23" s="11">
        <f ca="1" xml:space="preserve">  IF( R19 = 0, $F18, R20 + ( ( R21 - R22 ) * InpC!$F34 ) )</f>
        <v>1750000</v>
      </c>
      <c r="S23" s="11">
        <f ca="1" xml:space="preserve">  IF( S19 = 0, $F18, S20 + ( ( S21 - S22 ) * InpC!$F34 ) )</f>
        <v>1750000</v>
      </c>
      <c r="T23" s="11">
        <f ca="1" xml:space="preserve">  IF( T19 = 0, $F18, T20 + ( ( T21 - T22 ) * InpC!$F34 ) )</f>
        <v>1750000</v>
      </c>
      <c r="U23" s="11">
        <f ca="1" xml:space="preserve">  IF( U19 = 0, $F18, U20 + ( ( U21 - U22 ) * InpC!$F34 ) )</f>
        <v>1750000</v>
      </c>
      <c r="V23" s="11">
        <f ca="1" xml:space="preserve">  IF( V19 = 0, $F18, V20 + ( ( V21 - V22 ) * InpC!$F34 ) )</f>
        <v>1750000</v>
      </c>
      <c r="W23" s="11">
        <f ca="1" xml:space="preserve">  IF( W19 = 0, $F18, W20 + ( ( W21 - W22 ) * InpC!$F34 ) )</f>
        <v>1750000</v>
      </c>
      <c r="X23" s="11">
        <f ca="1" xml:space="preserve">  IF( X19 = 0, $F18, X20 + ( ( X21 - X22 ) * InpC!$F34 ) )</f>
        <v>1750000</v>
      </c>
      <c r="Y23" s="11">
        <f ca="1" xml:space="preserve">  IF( Y19 = 0, $F18, Y20 + ( ( Y21 - Y22 ) * InpC!$F34 ) )</f>
        <v>1925000</v>
      </c>
      <c r="Z23" s="11">
        <f ca="1" xml:space="preserve">  IF( Z19 = 0, $F18, Z20 + ( ( Z21 - Z22 ) * InpC!$F34 ) )</f>
        <v>2100000</v>
      </c>
      <c r="AA23" s="11">
        <f ca="1" xml:space="preserve">  IF( AA19 = 0, $F18, AA20 + ( ( AA21 - AA22 ) * InpC!$F34 ) )</f>
        <v>2275000</v>
      </c>
      <c r="AB23" s="11">
        <f ca="1" xml:space="preserve">  IF( AB19 = 0, $F18, AB20 + ( ( AB21 - AB22 ) * InpC!$F34 ) )</f>
        <v>2625000</v>
      </c>
      <c r="AC23" s="11">
        <f ca="1" xml:space="preserve">  IF( AC19 = 0, $F18, AC20 + ( ( AC21 - AC22 ) * InpC!$F34 ) )</f>
        <v>2975000</v>
      </c>
      <c r="AD23" s="11">
        <f ca="1" xml:space="preserve">  IF( AD19 = 0, $F18, AD20 + ( ( AD21 - AD22 ) * InpC!$F34 ) )</f>
        <v>3150000</v>
      </c>
      <c r="AE23" s="11">
        <f ca="1" xml:space="preserve">  IF( AE19 = 0, $F18, AE20 + ( ( AE21 - AE22 ) * InpC!$F34 ) )</f>
        <v>3500000</v>
      </c>
      <c r="AF23" s="11">
        <f ca="1" xml:space="preserve">  IF( AF19 = 0, $F18, AF20 + ( ( AF21 - AF22 ) * InpC!$F34 ) )</f>
        <v>3850000</v>
      </c>
      <c r="AG23" s="11">
        <f ca="1" xml:space="preserve">  IF( AG19 = 0, $F18, AG20 + ( ( AG21 - AG22 ) * InpC!$F34 ) )</f>
        <v>4200000</v>
      </c>
      <c r="AH23" s="11">
        <f ca="1" xml:space="preserve">  IF( AH19 = 0, $F18, AH20 + ( ( AH21 - AH22 ) * InpC!$F34 ) )</f>
        <v>4515000</v>
      </c>
      <c r="AI23" s="11">
        <f ca="1" xml:space="preserve">  IF( AI19 = 0, $F18, AI20 + ( ( AI21 - AI22 ) * InpC!$F34 ) )</f>
        <v>5005000</v>
      </c>
      <c r="AJ23" s="11">
        <f ca="1" xml:space="preserve">  IF( AJ19 = 0, $F18, AJ20 + ( ( AJ21 - AJ22 ) * InpC!$F34 ) )</f>
        <v>5320000</v>
      </c>
      <c r="AK23" s="11">
        <f ca="1" xml:space="preserve">  IF( AK19 = 0, $F18, AK20 + ( ( AK21 - AK22 ) * InpC!$F34 ) )</f>
        <v>5810000</v>
      </c>
      <c r="AL23" s="11">
        <f ca="1" xml:space="preserve">  IF( AL19 = 0, $F18, AL20 + ( ( AL21 - AL22 ) * InpC!$F34 ) )</f>
        <v>6230000</v>
      </c>
      <c r="AM23" s="11">
        <f ca="1" xml:space="preserve">  IF( AM19 = 0, $F18, AM20 + ( ( AM21 - AM22 ) * InpC!$F34 ) )</f>
        <v>6650000</v>
      </c>
      <c r="AN23" s="11">
        <f ca="1" xml:space="preserve">  IF( AN19 = 0, $F18, AN20 + ( ( AN21 - AN22 ) * InpC!$F34 ) )</f>
        <v>7245000</v>
      </c>
      <c r="AO23" s="11">
        <f ca="1" xml:space="preserve">  IF( AO19 = 0, $F18, AO20 + ( ( AO21 - AO22 ) * InpC!$F34 ) )</f>
        <v>7770000</v>
      </c>
      <c r="AP23" s="11">
        <f ca="1" xml:space="preserve">  IF( AP19 = 0, $F18, AP20 + ( ( AP21 - AP22 ) * InpC!$F34 ) )</f>
        <v>8295000</v>
      </c>
      <c r="AQ23" s="11">
        <f ca="1" xml:space="preserve">  IF( AQ19 = 0, $F18, AQ20 + ( ( AQ21 - AQ22 ) * InpC!$F34 ) )</f>
        <v>8995000</v>
      </c>
      <c r="AR23" s="11">
        <f ca="1" xml:space="preserve">  IF( AR19 = 0, $F18, AR20 + ( ( AR21 - AR22 ) * InpC!$F34 ) )</f>
        <v>9520000</v>
      </c>
      <c r="AS23" s="11">
        <f ca="1" xml:space="preserve">  IF( AS19 = 0, $F18, AS20 + ( ( AS21 - AS22 ) * InpC!$F34 ) )</f>
        <v>10220000</v>
      </c>
      <c r="AT23" s="11">
        <f ca="1" xml:space="preserve">  IF( AT19 = 0, $F18, AT20 + ( ( AT21 - AT22 ) * InpC!$F34 ) )</f>
        <v>11084593.958487123</v>
      </c>
      <c r="AU23" s="11">
        <f ca="1" xml:space="preserve">  IF( AU19 = 0, $F18, AU20 + ( ( AU21 - AU22 ) * InpC!$F34 ) )</f>
        <v>11763163.100032983</v>
      </c>
      <c r="AV23" s="11">
        <f ca="1" xml:space="preserve">  IF( AV19 = 0, $F18, AV20 + ( ( AV21 - AV22 ) * InpC!$F34 ) )</f>
        <v>12605051.854907507</v>
      </c>
      <c r="AW23" s="11">
        <f ca="1" xml:space="preserve">  IF( AW19 = 0, $F18, AW20 + ( ( AW21 - AW22 ) * InpC!$F34 ) )</f>
        <v>13434565.671175905</v>
      </c>
      <c r="AX23" s="11">
        <f ca="1" xml:space="preserve">  IF( AX19 = 0, $F18, AX20 + ( ( AX21 - AX22 ) * InpC!$F34 ) )</f>
        <v>14425968.696696149</v>
      </c>
      <c r="AY23" s="11">
        <f ca="1" xml:space="preserve">  IF( AY19 = 0, $F18, AY20 + ( ( AY21 - AY22 ) * InpC!$F34 ) )</f>
        <v>15403481.323280858</v>
      </c>
      <c r="AZ23" s="11">
        <f ca="1" xml:space="preserve">  IF( AZ19 = 0, $F18, AZ20 + ( ( AZ21 - AZ22 ) * InpC!$F34 ) )</f>
        <v>16366277.584827438</v>
      </c>
      <c r="BA23" s="11">
        <f ca="1" xml:space="preserve">  IF( BA19 = 0, $F18, BA20 + ( ( BA21 - BA22 ) * InpC!$F34 ) )</f>
        <v>17488482.400733002</v>
      </c>
      <c r="BB23" s="11">
        <f ca="1" xml:space="preserve">  IF( BB19 = 0, $F18, BB20 + ( ( BB21 - BB22 ) * InpC!$F34 ) )</f>
        <v>18594168.6553942</v>
      </c>
      <c r="BC23" s="11">
        <f ca="1" xml:space="preserve">  IF( BC19 = 0, $F18, BC20 + ( ( BC21 - BC22 ) * InpC!$F34 ) )</f>
        <v>19857354.104045082</v>
      </c>
      <c r="BD23" s="11">
        <f ca="1" xml:space="preserve">  IF( BD19 = 0, $F18, BD20 + ( ( BD21 - BD22 ) * InpC!$F34 ) )</f>
        <v>21101998.094606489</v>
      </c>
      <c r="BE23" s="11">
        <f ca="1" xml:space="preserve">  IF( BE19 = 0, $F18, BE20 + ( ( BE21 - BE22 ) * InpC!$F34 ) )</f>
        <v>22501998.094606489</v>
      </c>
      <c r="BF23" s="11">
        <f ca="1" xml:space="preserve">  IF( BF19 = 0, $F18, BF20 + ( ( BF21 - BF22 ) * InpC!$F34 ) )</f>
        <v>23849686.011580735</v>
      </c>
      <c r="BG23" s="11">
        <f ca="1" xml:space="preserve">  IF( BG19 = 0, $F18, BG20 + ( ( BG21 - BG22 ) * InpC!$F34 ) )</f>
        <v>25350324.294672456</v>
      </c>
      <c r="BH23" s="11">
        <f ca="1" xml:space="preserve">  IF( BH19 = 0, $F18, BH20 + ( ( BH21 - BH22 ) * InpC!$F34 ) )</f>
        <v>27002601.804421503</v>
      </c>
      <c r="BI23" s="11">
        <f ca="1" xml:space="preserve">  IF( BI19 = 0, $F18, BI20 + ( ( BI21 - BI22 ) * InpC!$F34 ) )</f>
        <v>28630129.436958298</v>
      </c>
      <c r="BJ23" s="11">
        <f ca="1" xml:space="preserve">  IF( BJ19 = 0, $F18, BJ20 + ( ( BJ21 - BJ22 ) * InpC!$F34 ) )</f>
        <v>30343435.487998787</v>
      </c>
      <c r="BK23" s="11">
        <f ca="1" xml:space="preserve">  IF( BK19 = 0, $F18, BK20 + ( ( BK21 - BK22 ) * InpC!$F34 ) )</f>
        <v>32203960.741168205</v>
      </c>
      <c r="BL23" s="11">
        <f ca="1" xml:space="preserve">  IF( BL19 = 0, $F18, BL20 + ( ( BL21 - BL22 ) * InpC!$F34 ) )</f>
        <v>34210053.264261365</v>
      </c>
      <c r="BM23" s="11">
        <f ca="1" xml:space="preserve">  IF( BM19 = 0, $F18, BM20 + ( ( BM21 - BM22 ) * InpC!$F34 ) )</f>
        <v>36121962.896072492</v>
      </c>
      <c r="BN23" s="11">
        <f ca="1" xml:space="preserve">  IF( BN19 = 0, $F18, BN20 + ( ( BN21 - BN22 ) * InpC!$F34 ) )</f>
        <v>38350835.405394889</v>
      </c>
      <c r="BO23" s="11">
        <f ca="1" xml:space="preserve">  IF( BO19 = 0, $F18, BO20 + ( ( BO21 - BO22 ) * InpC!$F34 ) )</f>
        <v>40544706.302696653</v>
      </c>
      <c r="BP23" s="11">
        <f ca="1" xml:space="preserve">  IF( BP19 = 0, $F18, BP20 + ( ( BP21 - BP22 ) * InpC!$F34 ) )</f>
        <v>43051494.283819467</v>
      </c>
      <c r="BQ23" s="11">
        <f ca="1" xml:space="preserve">  IF( BQ19 = 0, $F18, BQ20 + ( ( BQ21 - BQ22 ) * InpC!$F34 ) )</f>
        <v>45518994.283819467</v>
      </c>
    </row>
    <row r="25" spans="1:69">
      <c r="B25" s="25" t="s">
        <v>60</v>
      </c>
    </row>
    <row r="26" spans="1:69" s="82" customFormat="1">
      <c r="A26" s="59"/>
      <c r="B26" s="59"/>
      <c r="C26" s="87"/>
      <c r="D26" s="84"/>
      <c r="E26" s="40" t="str">
        <f xml:space="preserve">  InpC!E$46</f>
        <v>Opening Depreciation</v>
      </c>
      <c r="F26" s="40">
        <f xml:space="preserve">  InpC!F$46</f>
        <v>0</v>
      </c>
      <c r="G26" s="40" t="str">
        <f xml:space="preserve">  InpC!G$46</f>
        <v>GBP</v>
      </c>
      <c r="M26" s="80"/>
    </row>
    <row r="27" spans="1:69">
      <c r="A27" s="18"/>
      <c r="B27" s="18"/>
      <c r="C27" s="28"/>
      <c r="D27" s="27"/>
      <c r="E27" s="9" t="str">
        <f xml:space="preserve">  Time!E$28</f>
        <v>Period number</v>
      </c>
      <c r="F27" s="9">
        <f xml:space="preserve">  Time!F$28</f>
        <v>0</v>
      </c>
      <c r="G27" s="9" t="str">
        <f xml:space="preserve">  Time!G$28</f>
        <v>Counter</v>
      </c>
      <c r="H27" s="9">
        <f xml:space="preserve">  Time!H$28</f>
        <v>0</v>
      </c>
      <c r="I27" s="9">
        <f xml:space="preserve">  Time!I$28</f>
        <v>0</v>
      </c>
      <c r="J27" s="9">
        <f xml:space="preserve">  Time!J$28</f>
        <v>1</v>
      </c>
      <c r="K27" s="9">
        <f xml:space="preserve">  Time!K$28</f>
        <v>2</v>
      </c>
      <c r="L27" s="9">
        <f xml:space="preserve">  Time!L$28</f>
        <v>3</v>
      </c>
      <c r="M27" s="9">
        <f xml:space="preserve">  Time!M$28</f>
        <v>4</v>
      </c>
      <c r="N27" s="9">
        <f xml:space="preserve">  Time!N$28</f>
        <v>5</v>
      </c>
      <c r="O27" s="9">
        <f xml:space="preserve">  Time!O$28</f>
        <v>6</v>
      </c>
      <c r="P27" s="9">
        <f xml:space="preserve">  Time!P$28</f>
        <v>7</v>
      </c>
      <c r="Q27" s="9">
        <f xml:space="preserve">  Time!Q$28</f>
        <v>8</v>
      </c>
      <c r="R27" s="9">
        <f xml:space="preserve">  Time!R$28</f>
        <v>9</v>
      </c>
      <c r="S27" s="9">
        <f xml:space="preserve">  Time!S$28</f>
        <v>10</v>
      </c>
      <c r="T27" s="9">
        <f xml:space="preserve">  Time!T$28</f>
        <v>11</v>
      </c>
      <c r="U27" s="9">
        <f xml:space="preserve">  Time!U$28</f>
        <v>12</v>
      </c>
      <c r="V27" s="9">
        <f xml:space="preserve">  Time!V$28</f>
        <v>13</v>
      </c>
      <c r="W27" s="9">
        <f xml:space="preserve">  Time!W$28</f>
        <v>14</v>
      </c>
      <c r="X27" s="9">
        <f xml:space="preserve">  Time!X$28</f>
        <v>15</v>
      </c>
      <c r="Y27" s="9">
        <f xml:space="preserve">  Time!Y$28</f>
        <v>16</v>
      </c>
      <c r="Z27" s="9">
        <f xml:space="preserve">  Time!Z$28</f>
        <v>17</v>
      </c>
      <c r="AA27" s="9">
        <f xml:space="preserve">  Time!AA$28</f>
        <v>18</v>
      </c>
      <c r="AB27" s="9">
        <f xml:space="preserve">  Time!AB$28</f>
        <v>19</v>
      </c>
      <c r="AC27" s="9">
        <f xml:space="preserve">  Time!AC$28</f>
        <v>20</v>
      </c>
      <c r="AD27" s="9">
        <f xml:space="preserve">  Time!AD$28</f>
        <v>21</v>
      </c>
      <c r="AE27" s="9">
        <f xml:space="preserve">  Time!AE$28</f>
        <v>22</v>
      </c>
      <c r="AF27" s="9">
        <f xml:space="preserve">  Time!AF$28</f>
        <v>23</v>
      </c>
      <c r="AG27" s="9">
        <f xml:space="preserve">  Time!AG$28</f>
        <v>24</v>
      </c>
      <c r="AH27" s="9">
        <f xml:space="preserve">  Time!AH$28</f>
        <v>25</v>
      </c>
      <c r="AI27" s="9">
        <f xml:space="preserve">  Time!AI$28</f>
        <v>26</v>
      </c>
      <c r="AJ27" s="9">
        <f xml:space="preserve">  Time!AJ$28</f>
        <v>27</v>
      </c>
      <c r="AK27" s="9">
        <f xml:space="preserve">  Time!AK$28</f>
        <v>28</v>
      </c>
      <c r="AL27" s="9">
        <f xml:space="preserve">  Time!AL$28</f>
        <v>29</v>
      </c>
      <c r="AM27" s="9">
        <f xml:space="preserve">  Time!AM$28</f>
        <v>30</v>
      </c>
      <c r="AN27" s="9">
        <f xml:space="preserve">  Time!AN$28</f>
        <v>31</v>
      </c>
      <c r="AO27" s="9">
        <f xml:space="preserve">  Time!AO$28</f>
        <v>32</v>
      </c>
      <c r="AP27" s="9">
        <f xml:space="preserve">  Time!AP$28</f>
        <v>33</v>
      </c>
      <c r="AQ27" s="9">
        <f xml:space="preserve">  Time!AQ$28</f>
        <v>34</v>
      </c>
      <c r="AR27" s="9">
        <f xml:space="preserve">  Time!AR$28</f>
        <v>35</v>
      </c>
      <c r="AS27" s="9">
        <f xml:space="preserve">  Time!AS$28</f>
        <v>36</v>
      </c>
      <c r="AT27" s="9">
        <f xml:space="preserve">  Time!AT$28</f>
        <v>37</v>
      </c>
      <c r="AU27" s="9">
        <f xml:space="preserve">  Time!AU$28</f>
        <v>38</v>
      </c>
      <c r="AV27" s="9">
        <f xml:space="preserve">  Time!AV$28</f>
        <v>39</v>
      </c>
      <c r="AW27" s="9">
        <f xml:space="preserve">  Time!AW$28</f>
        <v>40</v>
      </c>
      <c r="AX27" s="9">
        <f xml:space="preserve">  Time!AX$28</f>
        <v>41</v>
      </c>
      <c r="AY27" s="9">
        <f xml:space="preserve">  Time!AY$28</f>
        <v>42</v>
      </c>
      <c r="AZ27" s="9">
        <f xml:space="preserve">  Time!AZ$28</f>
        <v>43</v>
      </c>
      <c r="BA27" s="9">
        <f xml:space="preserve">  Time!BA$28</f>
        <v>44</v>
      </c>
      <c r="BB27" s="9">
        <f xml:space="preserve">  Time!BB$28</f>
        <v>45</v>
      </c>
      <c r="BC27" s="9">
        <f xml:space="preserve">  Time!BC$28</f>
        <v>46</v>
      </c>
      <c r="BD27" s="9">
        <f xml:space="preserve">  Time!BD$28</f>
        <v>47</v>
      </c>
      <c r="BE27" s="9">
        <f xml:space="preserve">  Time!BE$28</f>
        <v>48</v>
      </c>
      <c r="BF27" s="9">
        <f xml:space="preserve">  Time!BF$28</f>
        <v>49</v>
      </c>
      <c r="BG27" s="9">
        <f xml:space="preserve">  Time!BG$28</f>
        <v>50</v>
      </c>
      <c r="BH27" s="9">
        <f xml:space="preserve">  Time!BH$28</f>
        <v>51</v>
      </c>
      <c r="BI27" s="9">
        <f xml:space="preserve">  Time!BI$28</f>
        <v>52</v>
      </c>
      <c r="BJ27" s="9">
        <f xml:space="preserve">  Time!BJ$28</f>
        <v>53</v>
      </c>
      <c r="BK27" s="9">
        <f xml:space="preserve">  Time!BK$28</f>
        <v>54</v>
      </c>
      <c r="BL27" s="9">
        <f xml:space="preserve">  Time!BL$28</f>
        <v>55</v>
      </c>
      <c r="BM27" s="9">
        <f xml:space="preserve">  Time!BM$28</f>
        <v>56</v>
      </c>
      <c r="BN27" s="9">
        <f xml:space="preserve">  Time!BN$28</f>
        <v>57</v>
      </c>
      <c r="BO27" s="9">
        <f xml:space="preserve">  Time!BO$28</f>
        <v>58</v>
      </c>
      <c r="BP27" s="9">
        <f xml:space="preserve">  Time!BP$28</f>
        <v>59</v>
      </c>
      <c r="BQ27" s="9">
        <f xml:space="preserve">  Time!BQ$28</f>
        <v>60</v>
      </c>
    </row>
    <row r="28" spans="1:69">
      <c r="E28" s="47" t="s">
        <v>249</v>
      </c>
      <c r="G28" s="47" t="s">
        <v>258</v>
      </c>
      <c r="J28" s="2">
        <f t="shared" ref="J28:BQ28" si="5" xml:space="preserve">  I31</f>
        <v>0</v>
      </c>
      <c r="K28" s="2">
        <f t="shared" ca="1" si="5"/>
        <v>-7291.666666666667</v>
      </c>
      <c r="L28" s="2">
        <f t="shared" ca="1" si="5"/>
        <v>-7291.666666666667</v>
      </c>
      <c r="M28" s="2">
        <f t="shared" ca="1" si="5"/>
        <v>-21875</v>
      </c>
      <c r="N28" s="2">
        <f t="shared" ca="1" si="5"/>
        <v>-36458.333333333336</v>
      </c>
      <c r="O28" s="2">
        <f t="shared" ca="1" si="5"/>
        <v>-51041.666666666672</v>
      </c>
      <c r="P28" s="2">
        <f t="shared" ca="1" si="5"/>
        <v>-36458.333333333336</v>
      </c>
      <c r="Q28" s="2">
        <f t="shared" ca="1" si="5"/>
        <v>-36458.333333333336</v>
      </c>
      <c r="R28" s="2">
        <f t="shared" ca="1" si="5"/>
        <v>-21875</v>
      </c>
      <c r="S28" s="2">
        <f t="shared" ca="1" si="5"/>
        <v>-21875</v>
      </c>
      <c r="T28" s="2">
        <f t="shared" ca="1" si="5"/>
        <v>7291.6666666666679</v>
      </c>
      <c r="U28" s="2">
        <f t="shared" ca="1" si="5"/>
        <v>36458.333333333336</v>
      </c>
      <c r="V28" s="2">
        <f t="shared" ca="1" si="5"/>
        <v>80208.333333333343</v>
      </c>
      <c r="W28" s="2">
        <f t="shared" ca="1" si="5"/>
        <v>138541.66666666669</v>
      </c>
      <c r="X28" s="2">
        <f t="shared" ca="1" si="5"/>
        <v>196875.00000000003</v>
      </c>
      <c r="Y28" s="2">
        <f t="shared" ca="1" si="5"/>
        <v>269791.66666666669</v>
      </c>
      <c r="Z28" s="2">
        <f t="shared" ca="1" si="5"/>
        <v>335416.66666666669</v>
      </c>
      <c r="AA28" s="2">
        <f t="shared" ca="1" si="5"/>
        <v>401041.66666666669</v>
      </c>
      <c r="AB28" s="2">
        <f t="shared" ca="1" si="5"/>
        <v>466666.66666666669</v>
      </c>
      <c r="AC28" s="2">
        <f t="shared" ca="1" si="5"/>
        <v>525000</v>
      </c>
      <c r="AD28" s="2">
        <f t="shared" ca="1" si="5"/>
        <v>583333.33333333337</v>
      </c>
      <c r="AE28" s="2">
        <f t="shared" ca="1" si="5"/>
        <v>648958.33333333337</v>
      </c>
      <c r="AF28" s="2">
        <f t="shared" ca="1" si="5"/>
        <v>714583.33333333337</v>
      </c>
      <c r="AG28" s="2">
        <f t="shared" ca="1" si="5"/>
        <v>787500</v>
      </c>
      <c r="AH28" s="2">
        <f t="shared" ca="1" si="5"/>
        <v>867708.33333333337</v>
      </c>
      <c r="AI28" s="2">
        <f t="shared" ca="1" si="5"/>
        <v>927500</v>
      </c>
      <c r="AJ28" s="2">
        <f t="shared" ca="1" si="5"/>
        <v>993125</v>
      </c>
      <c r="AK28" s="2">
        <f t="shared" ca="1" si="5"/>
        <v>1071875</v>
      </c>
      <c r="AL28" s="2">
        <f t="shared" ca="1" si="5"/>
        <v>1156458.3333333333</v>
      </c>
      <c r="AM28" s="2">
        <f t="shared" ca="1" si="5"/>
        <v>1184166.6666666665</v>
      </c>
      <c r="AN28" s="2">
        <f t="shared" ca="1" si="5"/>
        <v>1222083.3333333333</v>
      </c>
      <c r="AO28" s="2">
        <f t="shared" ca="1" si="5"/>
        <v>1262916.6666666665</v>
      </c>
      <c r="AP28" s="2">
        <f t="shared" ca="1" si="5"/>
        <v>1251249.9999999998</v>
      </c>
      <c r="AQ28" s="2">
        <f t="shared" ca="1" si="5"/>
        <v>1246874.9999999998</v>
      </c>
      <c r="AR28" s="2">
        <f t="shared" ca="1" si="5"/>
        <v>1249791.6666666665</v>
      </c>
      <c r="AS28" s="2">
        <f t="shared" ca="1" si="5"/>
        <v>1274583.3333333333</v>
      </c>
      <c r="AT28" s="2">
        <f t="shared" ca="1" si="5"/>
        <v>1306666.6666666665</v>
      </c>
      <c r="AU28" s="2">
        <f t="shared" ca="1" si="5"/>
        <v>1342927.2918204565</v>
      </c>
      <c r="AV28" s="2">
        <f t="shared" ca="1" si="5"/>
        <v>1396896.1816366129</v>
      </c>
      <c r="AW28" s="2">
        <f t="shared" ca="1" si="5"/>
        <v>1452875.0656791776</v>
      </c>
      <c r="AX28" s="2">
        <f t="shared" ca="1" si="5"/>
        <v>1524266.0425687211</v>
      </c>
      <c r="AY28" s="2">
        <f t="shared" ca="1" si="5"/>
        <v>1595234.304387961</v>
      </c>
      <c r="AZ28" s="2">
        <f t="shared" ca="1" si="5"/>
        <v>1679037.2933350091</v>
      </c>
      <c r="BA28" s="2">
        <f t="shared" ca="1" si="5"/>
        <v>1781561.9433516257</v>
      </c>
      <c r="BB28" s="2">
        <f t="shared" ca="1" si="5"/>
        <v>1886736.6586250009</v>
      </c>
      <c r="BC28" s="2">
        <f t="shared" ca="1" si="5"/>
        <v>2007568.0133167424</v>
      </c>
      <c r="BD28" s="2">
        <f t="shared" ca="1" si="5"/>
        <v>2135093.8226090488</v>
      </c>
      <c r="BE28" s="2">
        <f t="shared" ca="1" si="5"/>
        <v>2282127.5675056675</v>
      </c>
      <c r="BF28" s="2">
        <f t="shared" ca="1" si="5"/>
        <v>2439502.4881142713</v>
      </c>
      <c r="BG28" s="2">
        <f t="shared" ca="1" si="5"/>
        <v>2581023.6590304547</v>
      </c>
      <c r="BH28" s="2">
        <f t="shared" ca="1" si="5"/>
        <v>2734773.8592713713</v>
      </c>
      <c r="BI28" s="2">
        <f t="shared" ca="1" si="5"/>
        <v>2898523.2146317712</v>
      </c>
      <c r="BJ28" s="2">
        <f t="shared" ca="1" si="5"/>
        <v>3084492.5890194611</v>
      </c>
      <c r="BK28" s="2">
        <f t="shared" ca="1" si="5"/>
        <v>3219887.3665998778</v>
      </c>
      <c r="BL28" s="2">
        <f t="shared" ca="1" si="5"/>
        <v>3369722.4317692439</v>
      </c>
      <c r="BM28" s="2">
        <f t="shared" ca="1" si="5"/>
        <v>3531188.3190777469</v>
      </c>
      <c r="BN28" s="2">
        <f t="shared" ca="1" si="5"/>
        <v>3652891.8368997667</v>
      </c>
      <c r="BO28" s="2">
        <f t="shared" ca="1" si="5"/>
        <v>3784762.8002251862</v>
      </c>
      <c r="BP28" s="2">
        <f t="shared" ca="1" si="5"/>
        <v>3938043.5060850689</v>
      </c>
      <c r="BQ28" s="2">
        <f t="shared" ca="1" si="5"/>
        <v>4101902.5831535766</v>
      </c>
    </row>
    <row r="29" spans="1:69">
      <c r="D29" s="91" t="s">
        <v>219</v>
      </c>
      <c r="E29" s="2" t="str">
        <f t="shared" ref="E29:BQ29" si="6" xml:space="preserve">  E$13</f>
        <v>Depreciation this period POS</v>
      </c>
      <c r="F29" s="2">
        <f t="shared" si="6"/>
        <v>0</v>
      </c>
      <c r="G29" s="2" t="str">
        <f t="shared" si="6"/>
        <v>GBP</v>
      </c>
      <c r="H29" s="2">
        <f t="shared" ca="1" si="6"/>
        <v>16175470.56115992</v>
      </c>
      <c r="I29" s="2">
        <f t="shared" si="6"/>
        <v>0</v>
      </c>
      <c r="J29" s="2">
        <f t="shared" ca="1" si="6"/>
        <v>-7291.666666666667</v>
      </c>
      <c r="K29" s="2">
        <f t="shared" ca="1" si="6"/>
        <v>0</v>
      </c>
      <c r="L29" s="2">
        <f t="shared" ca="1" si="6"/>
        <v>-14583.333333333334</v>
      </c>
      <c r="M29" s="2">
        <f t="shared" ca="1" si="6"/>
        <v>-14583.333333333334</v>
      </c>
      <c r="N29" s="2">
        <f t="shared" ca="1" si="6"/>
        <v>-14583.333333333334</v>
      </c>
      <c r="O29" s="2">
        <f t="shared" ca="1" si="6"/>
        <v>14583.333333333334</v>
      </c>
      <c r="P29" s="2">
        <f t="shared" ca="1" si="6"/>
        <v>0</v>
      </c>
      <c r="Q29" s="2">
        <f t="shared" ca="1" si="6"/>
        <v>14583.333333333334</v>
      </c>
      <c r="R29" s="2">
        <f t="shared" ca="1" si="6"/>
        <v>0</v>
      </c>
      <c r="S29" s="2">
        <f t="shared" ca="1" si="6"/>
        <v>29166.666666666668</v>
      </c>
      <c r="T29" s="2">
        <f t="shared" ca="1" si="6"/>
        <v>29166.666666666668</v>
      </c>
      <c r="U29" s="2">
        <f t="shared" ca="1" si="6"/>
        <v>43750</v>
      </c>
      <c r="V29" s="2">
        <f t="shared" ca="1" si="6"/>
        <v>58333.333333333336</v>
      </c>
      <c r="W29" s="2">
        <f t="shared" ca="1" si="6"/>
        <v>58333.333333333336</v>
      </c>
      <c r="X29" s="2">
        <f t="shared" ca="1" si="6"/>
        <v>72916.666666666672</v>
      </c>
      <c r="Y29" s="2">
        <f t="shared" ca="1" si="6"/>
        <v>65625</v>
      </c>
      <c r="Z29" s="2">
        <f t="shared" ca="1" si="6"/>
        <v>65625</v>
      </c>
      <c r="AA29" s="2">
        <f t="shared" ca="1" si="6"/>
        <v>65625</v>
      </c>
      <c r="AB29" s="2">
        <f t="shared" ca="1" si="6"/>
        <v>58333.333333333336</v>
      </c>
      <c r="AC29" s="2">
        <f t="shared" ca="1" si="6"/>
        <v>58333.333333333336</v>
      </c>
      <c r="AD29" s="2">
        <f t="shared" ca="1" si="6"/>
        <v>65625</v>
      </c>
      <c r="AE29" s="2">
        <f t="shared" ca="1" si="6"/>
        <v>65625</v>
      </c>
      <c r="AF29" s="2">
        <f t="shared" ca="1" si="6"/>
        <v>72916.666666666672</v>
      </c>
      <c r="AG29" s="2">
        <f t="shared" ca="1" si="6"/>
        <v>80208.333333333328</v>
      </c>
      <c r="AH29" s="2">
        <f t="shared" ca="1" si="6"/>
        <v>94791.666666666672</v>
      </c>
      <c r="AI29" s="2">
        <f t="shared" ca="1" si="6"/>
        <v>100625</v>
      </c>
      <c r="AJ29" s="2">
        <f t="shared" ca="1" si="6"/>
        <v>113750</v>
      </c>
      <c r="AK29" s="2">
        <f t="shared" ca="1" si="6"/>
        <v>119583.33333333333</v>
      </c>
      <c r="AL29" s="2">
        <f t="shared" ca="1" si="6"/>
        <v>132708.33333333334</v>
      </c>
      <c r="AM29" s="2">
        <f t="shared" ca="1" si="6"/>
        <v>142916.66666666666</v>
      </c>
      <c r="AN29" s="2">
        <f t="shared" ca="1" si="6"/>
        <v>145833.33333333334</v>
      </c>
      <c r="AO29" s="2">
        <f t="shared" ca="1" si="6"/>
        <v>163333.33333333334</v>
      </c>
      <c r="AP29" s="2">
        <f t="shared" ca="1" si="6"/>
        <v>170625</v>
      </c>
      <c r="AQ29" s="2">
        <f t="shared" ca="1" si="6"/>
        <v>177916.66666666666</v>
      </c>
      <c r="AR29" s="2">
        <f t="shared" ca="1" si="6"/>
        <v>199791.66666666666</v>
      </c>
      <c r="AS29" s="2">
        <f t="shared" ca="1" si="6"/>
        <v>207083.33333333334</v>
      </c>
      <c r="AT29" s="2">
        <f t="shared" ca="1" si="6"/>
        <v>221666.66666666666</v>
      </c>
      <c r="AU29" s="2">
        <f t="shared" ca="1" si="6"/>
        <v>250399.74827029681</v>
      </c>
      <c r="AV29" s="2">
        <f t="shared" ca="1" si="6"/>
        <v>264090.12916804099</v>
      </c>
      <c r="AW29" s="2">
        <f t="shared" ca="1" si="6"/>
        <v>291877.16062114615</v>
      </c>
      <c r="AX29" s="2">
        <f t="shared" ca="1" si="6"/>
        <v>304565.23629899602</v>
      </c>
      <c r="AY29" s="2">
        <f t="shared" ca="1" si="6"/>
        <v>331290.36236233957</v>
      </c>
      <c r="AZ29" s="2">
        <f t="shared" ca="1" si="6"/>
        <v>364728.38847003574</v>
      </c>
      <c r="BA29" s="2">
        <f t="shared" ca="1" si="6"/>
        <v>382969.89936780994</v>
      </c>
      <c r="BB29" s="2">
        <f t="shared" ca="1" si="6"/>
        <v>415145.10003054171</v>
      </c>
      <c r="BC29" s="2">
        <f t="shared" ca="1" si="6"/>
        <v>439340.36064142501</v>
      </c>
      <c r="BD29" s="2">
        <f t="shared" ca="1" si="6"/>
        <v>477389.75433521176</v>
      </c>
      <c r="BE29" s="2">
        <f t="shared" ca="1" si="6"/>
        <v>507374.92060860369</v>
      </c>
      <c r="BF29" s="2">
        <f t="shared" ca="1" si="6"/>
        <v>543833.253941937</v>
      </c>
      <c r="BG29" s="2">
        <f t="shared" ca="1" si="6"/>
        <v>578111.91714919731</v>
      </c>
      <c r="BH29" s="2">
        <f t="shared" ca="1" si="6"/>
        <v>611471.84561135236</v>
      </c>
      <c r="BI29" s="2">
        <f t="shared" ca="1" si="6"/>
        <v>658441.74185089592</v>
      </c>
      <c r="BJ29" s="2">
        <f t="shared" ca="1" si="6"/>
        <v>697088.72653992905</v>
      </c>
      <c r="BK29" s="2">
        <f t="shared" ca="1" si="6"/>
        <v>739309.81199994951</v>
      </c>
      <c r="BL29" s="2">
        <f t="shared" ca="1" si="6"/>
        <v>780373.36421534186</v>
      </c>
      <c r="BM29" s="2">
        <f t="shared" ca="1" si="6"/>
        <v>834793.88601089024</v>
      </c>
      <c r="BN29" s="2">
        <f t="shared" ca="1" si="6"/>
        <v>877998.45400302054</v>
      </c>
      <c r="BO29" s="2">
        <f t="shared" ca="1" si="6"/>
        <v>934409.80855812039</v>
      </c>
      <c r="BP29" s="2">
        <f t="shared" ca="1" si="6"/>
        <v>982071.0959456939</v>
      </c>
      <c r="BQ29" s="2">
        <f t="shared" ca="1" si="6"/>
        <v>1050062.2618258111</v>
      </c>
    </row>
    <row r="30" spans="1:69">
      <c r="A30" s="18"/>
      <c r="B30" s="18"/>
      <c r="C30" s="28"/>
      <c r="D30" s="27" t="s">
        <v>300</v>
      </c>
      <c r="E30" s="4" t="str">
        <f xml:space="preserve">  Inventory!E$77</f>
        <v>Units retired</v>
      </c>
      <c r="F30" s="4">
        <f xml:space="preserve">  Inventory!F$77</f>
        <v>0</v>
      </c>
      <c r="G30" s="4" t="str">
        <f xml:space="preserve">  Inventory!G$77</f>
        <v>Units</v>
      </c>
      <c r="H30" s="4">
        <f ca="1" xml:space="preserve">  Inventory!H$77</f>
        <v>339457.30617658654</v>
      </c>
      <c r="I30" s="4">
        <f xml:space="preserve">  Inventory!I$77</f>
        <v>0</v>
      </c>
      <c r="J30" s="4">
        <f ca="1" xml:space="preserve">  Inventory!J$77</f>
        <v>0</v>
      </c>
      <c r="K30" s="4">
        <f ca="1" xml:space="preserve">  Inventory!K$77</f>
        <v>0</v>
      </c>
      <c r="L30" s="4">
        <f ca="1" xml:space="preserve">  Inventory!L$77</f>
        <v>0</v>
      </c>
      <c r="M30" s="4">
        <f ca="1" xml:space="preserve">  Inventory!M$77</f>
        <v>0</v>
      </c>
      <c r="N30" s="4">
        <f ca="1" xml:space="preserve">  Inventory!N$77</f>
        <v>0</v>
      </c>
      <c r="O30" s="4">
        <f ca="1" xml:space="preserve">  Inventory!O$77</f>
        <v>0</v>
      </c>
      <c r="P30" s="4">
        <f ca="1" xml:space="preserve">  Inventory!P$77</f>
        <v>0</v>
      </c>
      <c r="Q30" s="4">
        <f ca="1" xml:space="preserve">  Inventory!Q$77</f>
        <v>0</v>
      </c>
      <c r="R30" s="4">
        <f ca="1" xml:space="preserve">  Inventory!R$77</f>
        <v>0</v>
      </c>
      <c r="S30" s="4">
        <f ca="1" xml:space="preserve">  Inventory!S$77</f>
        <v>0</v>
      </c>
      <c r="T30" s="4">
        <f ca="1" xml:space="preserve">  Inventory!T$77</f>
        <v>0</v>
      </c>
      <c r="U30" s="4">
        <f ca="1" xml:space="preserve">  Inventory!U$77</f>
        <v>0</v>
      </c>
      <c r="V30" s="4">
        <f ca="1" xml:space="preserve">  Inventory!V$77</f>
        <v>0</v>
      </c>
      <c r="W30" s="4">
        <f ca="1" xml:space="preserve">  Inventory!W$77</f>
        <v>0</v>
      </c>
      <c r="X30" s="4">
        <f ca="1" xml:space="preserve">  Inventory!X$77</f>
        <v>0</v>
      </c>
      <c r="Y30" s="4">
        <f ca="1" xml:space="preserve">  Inventory!Y$77</f>
        <v>0</v>
      </c>
      <c r="Z30" s="4">
        <f ca="1" xml:space="preserve">  Inventory!Z$77</f>
        <v>0</v>
      </c>
      <c r="AA30" s="4">
        <f ca="1" xml:space="preserve">  Inventory!AA$77</f>
        <v>0</v>
      </c>
      <c r="AB30" s="4">
        <f ca="1" xml:space="preserve">  Inventory!AB$77</f>
        <v>0</v>
      </c>
      <c r="AC30" s="4">
        <f ca="1" xml:space="preserve">  Inventory!AC$77</f>
        <v>0</v>
      </c>
      <c r="AD30" s="4">
        <f ca="1" xml:space="preserve">  Inventory!AD$77</f>
        <v>0</v>
      </c>
      <c r="AE30" s="4">
        <f ca="1" xml:space="preserve">  Inventory!AE$77</f>
        <v>0</v>
      </c>
      <c r="AF30" s="4">
        <f ca="1" xml:space="preserve">  Inventory!AF$77</f>
        <v>0</v>
      </c>
      <c r="AG30" s="4">
        <f ca="1" xml:space="preserve">  Inventory!AG$77</f>
        <v>0</v>
      </c>
      <c r="AH30" s="4">
        <f ca="1" xml:space="preserve">  Inventory!AH$77</f>
        <v>1000</v>
      </c>
      <c r="AI30" s="4">
        <f ca="1" xml:space="preserve">  Inventory!AI$77</f>
        <v>1000</v>
      </c>
      <c r="AJ30" s="4">
        <f ca="1" xml:space="preserve">  Inventory!AJ$77</f>
        <v>1000</v>
      </c>
      <c r="AK30" s="4">
        <f ca="1" xml:space="preserve">  Inventory!AK$77</f>
        <v>1000</v>
      </c>
      <c r="AL30" s="4">
        <f ca="1" xml:space="preserve">  Inventory!AL$77</f>
        <v>3000</v>
      </c>
      <c r="AM30" s="4">
        <f ca="1" xml:space="preserve">  Inventory!AM$77</f>
        <v>3000</v>
      </c>
      <c r="AN30" s="4">
        <f ca="1" xml:space="preserve">  Inventory!AN$77</f>
        <v>3000</v>
      </c>
      <c r="AO30" s="4">
        <f ca="1" xml:space="preserve">  Inventory!AO$77</f>
        <v>5000</v>
      </c>
      <c r="AP30" s="4">
        <f ca="1" xml:space="preserve">  Inventory!AP$77</f>
        <v>5000</v>
      </c>
      <c r="AQ30" s="4">
        <f ca="1" xml:space="preserve">  Inventory!AQ$77</f>
        <v>5000</v>
      </c>
      <c r="AR30" s="4">
        <f ca="1" xml:space="preserve">  Inventory!AR$77</f>
        <v>5000</v>
      </c>
      <c r="AS30" s="4">
        <f ca="1" xml:space="preserve">  Inventory!AS$77</f>
        <v>5000</v>
      </c>
      <c r="AT30" s="4">
        <f ca="1" xml:space="preserve">  Inventory!AT$77</f>
        <v>5297.3154717964762</v>
      </c>
      <c r="AU30" s="4">
        <f ca="1" xml:space="preserve">  Inventory!AU$77</f>
        <v>5612.3102415468647</v>
      </c>
      <c r="AV30" s="4">
        <f ca="1" xml:space="preserve">  Inventory!AV$77</f>
        <v>5946.035575013605</v>
      </c>
      <c r="AW30" s="4">
        <f ca="1" xml:space="preserve">  Inventory!AW$77</f>
        <v>6299.6052494743653</v>
      </c>
      <c r="AX30" s="4">
        <f ca="1" xml:space="preserve">  Inventory!AX$77</f>
        <v>6674.1992708501712</v>
      </c>
      <c r="AY30" s="4">
        <f ca="1" xml:space="preserve">  Inventory!AY$77</f>
        <v>7071.0678118654751</v>
      </c>
      <c r="AZ30" s="4">
        <f ca="1" xml:space="preserve">  Inventory!AZ$77</f>
        <v>7491.5353843834073</v>
      </c>
      <c r="BA30" s="4">
        <f ca="1" xml:space="preserve">  Inventory!BA$77</f>
        <v>7937.0052598409975</v>
      </c>
      <c r="BB30" s="4">
        <f ca="1" xml:space="preserve">  Inventory!BB$77</f>
        <v>8408.9641525371462</v>
      </c>
      <c r="BC30" s="4">
        <f ca="1" xml:space="preserve">  Inventory!BC$77</f>
        <v>8908.9871814033941</v>
      </c>
      <c r="BD30" s="4">
        <f ca="1" xml:space="preserve">  Inventory!BD$77</f>
        <v>9438.7431268169366</v>
      </c>
      <c r="BE30" s="4">
        <f ca="1" xml:space="preserve">  Inventory!BE$77</f>
        <v>10000.000000000002</v>
      </c>
      <c r="BF30" s="4">
        <f ca="1" xml:space="preserve">  Inventory!BF$77</f>
        <v>11494.630943592954</v>
      </c>
      <c r="BG30" s="4">
        <f ca="1" xml:space="preserve">  Inventory!BG$77</f>
        <v>12124.620483093731</v>
      </c>
      <c r="BH30" s="4">
        <f ca="1" xml:space="preserve">  Inventory!BH$77</f>
        <v>12792.071150027214</v>
      </c>
      <c r="BI30" s="4">
        <f ca="1" xml:space="preserve">  Inventory!BI$77</f>
        <v>13499.210498948736</v>
      </c>
      <c r="BJ30" s="4">
        <f ca="1" xml:space="preserve">  Inventory!BJ$77</f>
        <v>16048.39854170035</v>
      </c>
      <c r="BK30" s="4">
        <f ca="1" xml:space="preserve">  Inventory!BK$77</f>
        <v>16842.135623730959</v>
      </c>
      <c r="BL30" s="4">
        <f ca="1" xml:space="preserve">  Inventory!BL$77</f>
        <v>17683.070768766825</v>
      </c>
      <c r="BM30" s="4">
        <f ca="1" xml:space="preserve">  Inventory!BM$77</f>
        <v>20374.010519682004</v>
      </c>
      <c r="BN30" s="4">
        <f ca="1" xml:space="preserve">  Inventory!BN$77</f>
        <v>21317.9283050743</v>
      </c>
      <c r="BO30" s="4">
        <f ca="1" xml:space="preserve">  Inventory!BO$77</f>
        <v>22317.974362806795</v>
      </c>
      <c r="BP30" s="4">
        <f ca="1" xml:space="preserve">  Inventory!BP$77</f>
        <v>23377.486253633881</v>
      </c>
      <c r="BQ30" s="4">
        <f ca="1" xml:space="preserve">  Inventory!BQ$77</f>
        <v>24500.000000000011</v>
      </c>
    </row>
    <row r="31" spans="1:69">
      <c r="E31" s="47" t="s">
        <v>140</v>
      </c>
      <c r="G31" s="47" t="s">
        <v>258</v>
      </c>
      <c r="I31" s="2">
        <f xml:space="preserve">  IF( I27 = 0, $F26, I28 + I29 - ( I30 * InpC!$F34 ) )</f>
        <v>0</v>
      </c>
      <c r="J31" s="2">
        <f ca="1" xml:space="preserve">  IF( J27 = 0, $F26, J28 + J29 - ( J30 * InpC!$F34 ) )</f>
        <v>-7291.666666666667</v>
      </c>
      <c r="K31" s="2">
        <f ca="1" xml:space="preserve">  IF( K27 = 0, $F26, K28 + K29 - ( K30 * InpC!$F34 ) )</f>
        <v>-7291.666666666667</v>
      </c>
      <c r="L31" s="2">
        <f ca="1" xml:space="preserve">  IF( L27 = 0, $F26, L28 + L29 - ( L30 * InpC!$F34 ) )</f>
        <v>-21875</v>
      </c>
      <c r="M31" s="2">
        <f ca="1" xml:space="preserve">  IF( M27 = 0, $F26, M28 + M29 - ( M30 * InpC!$F34 ) )</f>
        <v>-36458.333333333336</v>
      </c>
      <c r="N31" s="2">
        <f ca="1" xml:space="preserve">  IF( N27 = 0, $F26, N28 + N29 - ( N30 * InpC!$F34 ) )</f>
        <v>-51041.666666666672</v>
      </c>
      <c r="O31" s="2">
        <f ca="1" xml:space="preserve">  IF( O27 = 0, $F26, O28 + O29 - ( O30 * InpC!$F34 ) )</f>
        <v>-36458.333333333336</v>
      </c>
      <c r="P31" s="2">
        <f ca="1" xml:space="preserve">  IF( P27 = 0, $F26, P28 + P29 - ( P30 * InpC!$F34 ) )</f>
        <v>-36458.333333333336</v>
      </c>
      <c r="Q31" s="2">
        <f ca="1" xml:space="preserve">  IF( Q27 = 0, $F26, Q28 + Q29 - ( Q30 * InpC!$F34 ) )</f>
        <v>-21875</v>
      </c>
      <c r="R31" s="2">
        <f ca="1" xml:space="preserve">  IF( R27 = 0, $F26, R28 + R29 - ( R30 * InpC!$F34 ) )</f>
        <v>-21875</v>
      </c>
      <c r="S31" s="2">
        <f ca="1" xml:space="preserve">  IF( S27 = 0, $F26, S28 + S29 - ( S30 * InpC!$F34 ) )</f>
        <v>7291.6666666666679</v>
      </c>
      <c r="T31" s="2">
        <f ca="1" xml:space="preserve">  IF( T27 = 0, $F26, T28 + T29 - ( T30 * InpC!$F34 ) )</f>
        <v>36458.333333333336</v>
      </c>
      <c r="U31" s="2">
        <f ca="1" xml:space="preserve">  IF( U27 = 0, $F26, U28 + U29 - ( U30 * InpC!$F34 ) )</f>
        <v>80208.333333333343</v>
      </c>
      <c r="V31" s="2">
        <f ca="1" xml:space="preserve">  IF( V27 = 0, $F26, V28 + V29 - ( V30 * InpC!$F34 ) )</f>
        <v>138541.66666666669</v>
      </c>
      <c r="W31" s="2">
        <f ca="1" xml:space="preserve">  IF( W27 = 0, $F26, W28 + W29 - ( W30 * InpC!$F34 ) )</f>
        <v>196875.00000000003</v>
      </c>
      <c r="X31" s="2">
        <f ca="1" xml:space="preserve">  IF( X27 = 0, $F26, X28 + X29 - ( X30 * InpC!$F34 ) )</f>
        <v>269791.66666666669</v>
      </c>
      <c r="Y31" s="2">
        <f ca="1" xml:space="preserve">  IF( Y27 = 0, $F26, Y28 + Y29 - ( Y30 * InpC!$F34 ) )</f>
        <v>335416.66666666669</v>
      </c>
      <c r="Z31" s="2">
        <f ca="1" xml:space="preserve">  IF( Z27 = 0, $F26, Z28 + Z29 - ( Z30 * InpC!$F34 ) )</f>
        <v>401041.66666666669</v>
      </c>
      <c r="AA31" s="2">
        <f ca="1" xml:space="preserve">  IF( AA27 = 0, $F26, AA28 + AA29 - ( AA30 * InpC!$F34 ) )</f>
        <v>466666.66666666669</v>
      </c>
      <c r="AB31" s="2">
        <f ca="1" xml:space="preserve">  IF( AB27 = 0, $F26, AB28 + AB29 - ( AB30 * InpC!$F34 ) )</f>
        <v>525000</v>
      </c>
      <c r="AC31" s="2">
        <f ca="1" xml:space="preserve">  IF( AC27 = 0, $F26, AC28 + AC29 - ( AC30 * InpC!$F34 ) )</f>
        <v>583333.33333333337</v>
      </c>
      <c r="AD31" s="2">
        <f ca="1" xml:space="preserve">  IF( AD27 = 0, $F26, AD28 + AD29 - ( AD30 * InpC!$F34 ) )</f>
        <v>648958.33333333337</v>
      </c>
      <c r="AE31" s="2">
        <f ca="1" xml:space="preserve">  IF( AE27 = 0, $F26, AE28 + AE29 - ( AE30 * InpC!$F34 ) )</f>
        <v>714583.33333333337</v>
      </c>
      <c r="AF31" s="2">
        <f ca="1" xml:space="preserve">  IF( AF27 = 0, $F26, AF28 + AF29 - ( AF30 * InpC!$F34 ) )</f>
        <v>787500</v>
      </c>
      <c r="AG31" s="2">
        <f ca="1" xml:space="preserve">  IF( AG27 = 0, $F26, AG28 + AG29 - ( AG30 * InpC!$F34 ) )</f>
        <v>867708.33333333337</v>
      </c>
      <c r="AH31" s="2">
        <f ca="1" xml:space="preserve">  IF( AH27 = 0, $F26, AH28 + AH29 - ( AH30 * InpC!$F34 ) )</f>
        <v>927500</v>
      </c>
      <c r="AI31" s="2">
        <f ca="1" xml:space="preserve">  IF( AI27 = 0, $F26, AI28 + AI29 - ( AI30 * InpC!$F34 ) )</f>
        <v>993125</v>
      </c>
      <c r="AJ31" s="2">
        <f ca="1" xml:space="preserve">  IF( AJ27 = 0, $F26, AJ28 + AJ29 - ( AJ30 * InpC!$F34 ) )</f>
        <v>1071875</v>
      </c>
      <c r="AK31" s="2">
        <f ca="1" xml:space="preserve">  IF( AK27 = 0, $F26, AK28 + AK29 - ( AK30 * InpC!$F34 ) )</f>
        <v>1156458.3333333333</v>
      </c>
      <c r="AL31" s="2">
        <f ca="1" xml:space="preserve">  IF( AL27 = 0, $F26, AL28 + AL29 - ( AL30 * InpC!$F34 ) )</f>
        <v>1184166.6666666665</v>
      </c>
      <c r="AM31" s="2">
        <f ca="1" xml:space="preserve">  IF( AM27 = 0, $F26, AM28 + AM29 - ( AM30 * InpC!$F34 ) )</f>
        <v>1222083.3333333333</v>
      </c>
      <c r="AN31" s="2">
        <f ca="1" xml:space="preserve">  IF( AN27 = 0, $F26, AN28 + AN29 - ( AN30 * InpC!$F34 ) )</f>
        <v>1262916.6666666665</v>
      </c>
      <c r="AO31" s="2">
        <f ca="1" xml:space="preserve">  IF( AO27 = 0, $F26, AO28 + AO29 - ( AO30 * InpC!$F34 ) )</f>
        <v>1251249.9999999998</v>
      </c>
      <c r="AP31" s="2">
        <f ca="1" xml:space="preserve">  IF( AP27 = 0, $F26, AP28 + AP29 - ( AP30 * InpC!$F34 ) )</f>
        <v>1246874.9999999998</v>
      </c>
      <c r="AQ31" s="2">
        <f ca="1" xml:space="preserve">  IF( AQ27 = 0, $F26, AQ28 + AQ29 - ( AQ30 * InpC!$F34 ) )</f>
        <v>1249791.6666666665</v>
      </c>
      <c r="AR31" s="2">
        <f ca="1" xml:space="preserve">  IF( AR27 = 0, $F26, AR28 + AR29 - ( AR30 * InpC!$F34 ) )</f>
        <v>1274583.3333333333</v>
      </c>
      <c r="AS31" s="2">
        <f ca="1" xml:space="preserve">  IF( AS27 = 0, $F26, AS28 + AS29 - ( AS30 * InpC!$F34 ) )</f>
        <v>1306666.6666666665</v>
      </c>
      <c r="AT31" s="2">
        <f ca="1" xml:space="preserve">  IF( AT27 = 0, $F26, AT28 + AT29 - ( AT30 * InpC!$F34 ) )</f>
        <v>1342927.2918204565</v>
      </c>
      <c r="AU31" s="2">
        <f ca="1" xml:space="preserve">  IF( AU27 = 0, $F26, AU28 + AU29 - ( AU30 * InpC!$F34 ) )</f>
        <v>1396896.1816366129</v>
      </c>
      <c r="AV31" s="2">
        <f ca="1" xml:space="preserve">  IF( AV27 = 0, $F26, AV28 + AV29 - ( AV30 * InpC!$F34 ) )</f>
        <v>1452875.0656791776</v>
      </c>
      <c r="AW31" s="2">
        <f ca="1" xml:space="preserve">  IF( AW27 = 0, $F26, AW28 + AW29 - ( AW30 * InpC!$F34 ) )</f>
        <v>1524266.0425687211</v>
      </c>
      <c r="AX31" s="2">
        <f ca="1" xml:space="preserve">  IF( AX27 = 0, $F26, AX28 + AX29 - ( AX30 * InpC!$F34 ) )</f>
        <v>1595234.304387961</v>
      </c>
      <c r="AY31" s="2">
        <f ca="1" xml:space="preserve">  IF( AY27 = 0, $F26, AY28 + AY29 - ( AY30 * InpC!$F34 ) )</f>
        <v>1679037.2933350091</v>
      </c>
      <c r="AZ31" s="2">
        <f ca="1" xml:space="preserve">  IF( AZ27 = 0, $F26, AZ28 + AZ29 - ( AZ30 * InpC!$F34 ) )</f>
        <v>1781561.9433516257</v>
      </c>
      <c r="BA31" s="2">
        <f ca="1" xml:space="preserve">  IF( BA27 = 0, $F26, BA28 + BA29 - ( BA30 * InpC!$F34 ) )</f>
        <v>1886736.6586250009</v>
      </c>
      <c r="BB31" s="2">
        <f ca="1" xml:space="preserve">  IF( BB27 = 0, $F26, BB28 + BB29 - ( BB30 * InpC!$F34 ) )</f>
        <v>2007568.0133167424</v>
      </c>
      <c r="BC31" s="2">
        <f ca="1" xml:space="preserve">  IF( BC27 = 0, $F26, BC28 + BC29 - ( BC30 * InpC!$F34 ) )</f>
        <v>2135093.8226090488</v>
      </c>
      <c r="BD31" s="2">
        <f ca="1" xml:space="preserve">  IF( BD27 = 0, $F26, BD28 + BD29 - ( BD30 * InpC!$F34 ) )</f>
        <v>2282127.5675056675</v>
      </c>
      <c r="BE31" s="2">
        <f ca="1" xml:space="preserve">  IF( BE27 = 0, $F26, BE28 + BE29 - ( BE30 * InpC!$F34 ) )</f>
        <v>2439502.4881142713</v>
      </c>
      <c r="BF31" s="2">
        <f ca="1" xml:space="preserve">  IF( BF27 = 0, $F26, BF28 + BF29 - ( BF30 * InpC!$F34 ) )</f>
        <v>2581023.6590304547</v>
      </c>
      <c r="BG31" s="2">
        <f ca="1" xml:space="preserve">  IF( BG27 = 0, $F26, BG28 + BG29 - ( BG30 * InpC!$F34 ) )</f>
        <v>2734773.8592713713</v>
      </c>
      <c r="BH31" s="2">
        <f ca="1" xml:space="preserve">  IF( BH27 = 0, $F26, BH28 + BH29 - ( BH30 * InpC!$F34 ) )</f>
        <v>2898523.2146317712</v>
      </c>
      <c r="BI31" s="2">
        <f ca="1" xml:space="preserve">  IF( BI27 = 0, $F26, BI28 + BI29 - ( BI30 * InpC!$F34 ) )</f>
        <v>3084492.5890194611</v>
      </c>
      <c r="BJ31" s="2">
        <f ca="1" xml:space="preserve">  IF( BJ27 = 0, $F26, BJ28 + BJ29 - ( BJ30 * InpC!$F34 ) )</f>
        <v>3219887.3665998778</v>
      </c>
      <c r="BK31" s="2">
        <f ca="1" xml:space="preserve">  IF( BK27 = 0, $F26, BK28 + BK29 - ( BK30 * InpC!$F34 ) )</f>
        <v>3369722.4317692439</v>
      </c>
      <c r="BL31" s="2">
        <f ca="1" xml:space="preserve">  IF( BL27 = 0, $F26, BL28 + BL29 - ( BL30 * InpC!$F34 ) )</f>
        <v>3531188.3190777469</v>
      </c>
      <c r="BM31" s="2">
        <f ca="1" xml:space="preserve">  IF( BM27 = 0, $F26, BM28 + BM29 - ( BM30 * InpC!$F34 ) )</f>
        <v>3652891.8368997667</v>
      </c>
      <c r="BN31" s="2">
        <f ca="1" xml:space="preserve">  IF( BN27 = 0, $F26, BN28 + BN29 - ( BN30 * InpC!$F34 ) )</f>
        <v>3784762.8002251862</v>
      </c>
      <c r="BO31" s="2">
        <f ca="1" xml:space="preserve">  IF( BO27 = 0, $F26, BO28 + BO29 - ( BO30 * InpC!$F34 ) )</f>
        <v>3938043.5060850689</v>
      </c>
      <c r="BP31" s="2">
        <f ca="1" xml:space="preserve">  IF( BP27 = 0, $F26, BP28 + BP29 - ( BP30 * InpC!$F34 ) )</f>
        <v>4101902.5831535766</v>
      </c>
      <c r="BQ31" s="2">
        <f ca="1" xml:space="preserve">  IF( BQ27 = 0, $F26, BQ28 + BQ29 - ( BQ30 * InpC!$F34 ) )</f>
        <v>4294464.8449793877</v>
      </c>
    </row>
    <row r="32" spans="1:69" s="81" customFormat="1">
      <c r="A32" s="63"/>
      <c r="B32" s="63"/>
      <c r="C32" s="88"/>
      <c r="D32" s="90"/>
      <c r="E32" s="33" t="str">
        <f xml:space="preserve"> LEFT($E$31, LEN($E$31) - 3 )</f>
        <v xml:space="preserve">Depreciation </v>
      </c>
      <c r="F32" s="33"/>
      <c r="G32" s="33" t="str">
        <f xml:space="preserve"> G$31</f>
        <v>GBP</v>
      </c>
      <c r="H32" s="33"/>
      <c r="I32" s="33"/>
      <c r="J32" s="11">
        <f t="shared" ref="J32:BQ32" ca="1" si="7" xml:space="preserve"> -1 * J31</f>
        <v>7291.666666666667</v>
      </c>
      <c r="K32" s="11">
        <f t="shared" ca="1" si="7"/>
        <v>7291.666666666667</v>
      </c>
      <c r="L32" s="11">
        <f t="shared" ca="1" si="7"/>
        <v>21875</v>
      </c>
      <c r="M32" s="11">
        <f t="shared" ca="1" si="7"/>
        <v>36458.333333333336</v>
      </c>
      <c r="N32" s="11">
        <f t="shared" ca="1" si="7"/>
        <v>51041.666666666672</v>
      </c>
      <c r="O32" s="11">
        <f t="shared" ca="1" si="7"/>
        <v>36458.333333333336</v>
      </c>
      <c r="P32" s="11">
        <f t="shared" ca="1" si="7"/>
        <v>36458.333333333336</v>
      </c>
      <c r="Q32" s="11">
        <f t="shared" ca="1" si="7"/>
        <v>21875</v>
      </c>
      <c r="R32" s="11">
        <f t="shared" ca="1" si="7"/>
        <v>21875</v>
      </c>
      <c r="S32" s="11">
        <f t="shared" ca="1" si="7"/>
        <v>-7291.6666666666679</v>
      </c>
      <c r="T32" s="11">
        <f t="shared" ca="1" si="7"/>
        <v>-36458.333333333336</v>
      </c>
      <c r="U32" s="11">
        <f t="shared" ca="1" si="7"/>
        <v>-80208.333333333343</v>
      </c>
      <c r="V32" s="11">
        <f t="shared" ca="1" si="7"/>
        <v>-138541.66666666669</v>
      </c>
      <c r="W32" s="11">
        <f t="shared" ca="1" si="7"/>
        <v>-196875.00000000003</v>
      </c>
      <c r="X32" s="11">
        <f t="shared" ca="1" si="7"/>
        <v>-269791.66666666669</v>
      </c>
      <c r="Y32" s="11">
        <f t="shared" ca="1" si="7"/>
        <v>-335416.66666666669</v>
      </c>
      <c r="Z32" s="11">
        <f t="shared" ca="1" si="7"/>
        <v>-401041.66666666669</v>
      </c>
      <c r="AA32" s="11">
        <f t="shared" ca="1" si="7"/>
        <v>-466666.66666666669</v>
      </c>
      <c r="AB32" s="11">
        <f t="shared" ca="1" si="7"/>
        <v>-525000</v>
      </c>
      <c r="AC32" s="11">
        <f t="shared" ca="1" si="7"/>
        <v>-583333.33333333337</v>
      </c>
      <c r="AD32" s="11">
        <f t="shared" ca="1" si="7"/>
        <v>-648958.33333333337</v>
      </c>
      <c r="AE32" s="11">
        <f t="shared" ca="1" si="7"/>
        <v>-714583.33333333337</v>
      </c>
      <c r="AF32" s="11">
        <f t="shared" ca="1" si="7"/>
        <v>-787500</v>
      </c>
      <c r="AG32" s="11">
        <f t="shared" ca="1" si="7"/>
        <v>-867708.33333333337</v>
      </c>
      <c r="AH32" s="11">
        <f t="shared" ca="1" si="7"/>
        <v>-927500</v>
      </c>
      <c r="AI32" s="11">
        <f t="shared" ca="1" si="7"/>
        <v>-993125</v>
      </c>
      <c r="AJ32" s="11">
        <f t="shared" ca="1" si="7"/>
        <v>-1071875</v>
      </c>
      <c r="AK32" s="11">
        <f t="shared" ca="1" si="7"/>
        <v>-1156458.3333333333</v>
      </c>
      <c r="AL32" s="11">
        <f t="shared" ca="1" si="7"/>
        <v>-1184166.6666666665</v>
      </c>
      <c r="AM32" s="11">
        <f t="shared" ca="1" si="7"/>
        <v>-1222083.3333333333</v>
      </c>
      <c r="AN32" s="11">
        <f t="shared" ca="1" si="7"/>
        <v>-1262916.6666666665</v>
      </c>
      <c r="AO32" s="11">
        <f t="shared" ca="1" si="7"/>
        <v>-1251249.9999999998</v>
      </c>
      <c r="AP32" s="11">
        <f t="shared" ca="1" si="7"/>
        <v>-1246874.9999999998</v>
      </c>
      <c r="AQ32" s="11">
        <f t="shared" ca="1" si="7"/>
        <v>-1249791.6666666665</v>
      </c>
      <c r="AR32" s="11">
        <f t="shared" ca="1" si="7"/>
        <v>-1274583.3333333333</v>
      </c>
      <c r="AS32" s="11">
        <f t="shared" ca="1" si="7"/>
        <v>-1306666.6666666665</v>
      </c>
      <c r="AT32" s="11">
        <f t="shared" ca="1" si="7"/>
        <v>-1342927.2918204565</v>
      </c>
      <c r="AU32" s="11">
        <f t="shared" ca="1" si="7"/>
        <v>-1396896.1816366129</v>
      </c>
      <c r="AV32" s="11">
        <f t="shared" ca="1" si="7"/>
        <v>-1452875.0656791776</v>
      </c>
      <c r="AW32" s="11">
        <f t="shared" ca="1" si="7"/>
        <v>-1524266.0425687211</v>
      </c>
      <c r="AX32" s="11">
        <f t="shared" ca="1" si="7"/>
        <v>-1595234.304387961</v>
      </c>
      <c r="AY32" s="11">
        <f t="shared" ca="1" si="7"/>
        <v>-1679037.2933350091</v>
      </c>
      <c r="AZ32" s="11">
        <f t="shared" ca="1" si="7"/>
        <v>-1781561.9433516257</v>
      </c>
      <c r="BA32" s="11">
        <f t="shared" ca="1" si="7"/>
        <v>-1886736.6586250009</v>
      </c>
      <c r="BB32" s="11">
        <f t="shared" ca="1" si="7"/>
        <v>-2007568.0133167424</v>
      </c>
      <c r="BC32" s="11">
        <f t="shared" ca="1" si="7"/>
        <v>-2135093.8226090488</v>
      </c>
      <c r="BD32" s="11">
        <f t="shared" ca="1" si="7"/>
        <v>-2282127.5675056675</v>
      </c>
      <c r="BE32" s="11">
        <f t="shared" ca="1" si="7"/>
        <v>-2439502.4881142713</v>
      </c>
      <c r="BF32" s="11">
        <f t="shared" ca="1" si="7"/>
        <v>-2581023.6590304547</v>
      </c>
      <c r="BG32" s="11">
        <f t="shared" ca="1" si="7"/>
        <v>-2734773.8592713713</v>
      </c>
      <c r="BH32" s="11">
        <f t="shared" ca="1" si="7"/>
        <v>-2898523.2146317712</v>
      </c>
      <c r="BI32" s="11">
        <f t="shared" ca="1" si="7"/>
        <v>-3084492.5890194611</v>
      </c>
      <c r="BJ32" s="11">
        <f t="shared" ca="1" si="7"/>
        <v>-3219887.3665998778</v>
      </c>
      <c r="BK32" s="11">
        <f t="shared" ca="1" si="7"/>
        <v>-3369722.4317692439</v>
      </c>
      <c r="BL32" s="11">
        <f t="shared" ca="1" si="7"/>
        <v>-3531188.3190777469</v>
      </c>
      <c r="BM32" s="11">
        <f t="shared" ca="1" si="7"/>
        <v>-3652891.8368997667</v>
      </c>
      <c r="BN32" s="11">
        <f t="shared" ca="1" si="7"/>
        <v>-3784762.8002251862</v>
      </c>
      <c r="BO32" s="11">
        <f t="shared" ca="1" si="7"/>
        <v>-3938043.5060850689</v>
      </c>
      <c r="BP32" s="11">
        <f t="shared" ca="1" si="7"/>
        <v>-4101902.5831535766</v>
      </c>
      <c r="BQ32" s="11">
        <f t="shared" ca="1" si="7"/>
        <v>-4294464.8449793877</v>
      </c>
    </row>
    <row r="35" spans="2:2">
      <c r="B35" s="25" t="s">
        <v>271</v>
      </c>
    </row>
  </sheetData>
  <conditionalFormatting sqref="F2:F3">
    <cfRule type="cellIs" dxfId="217" priority="1" stopIfTrue="1" operator="notEqual">
      <formula>0</formula>
    </cfRule>
    <cfRule type="cellIs" dxfId="216" priority="2" stopIfTrue="1" operator="equal">
      <formula>""</formula>
    </cfRule>
  </conditionalFormatting>
  <conditionalFormatting sqref="J3:BQ3">
    <cfRule type="cellIs" dxfId="215" priority="8" operator="equal">
      <formula>"PPA ext."</formula>
    </cfRule>
    <cfRule type="cellIs" dxfId="214" priority="9" operator="equal">
      <formula>"Delay"</formula>
    </cfRule>
    <cfRule type="cellIs" dxfId="213" priority="10" operator="equal">
      <formula>"Fin Close"</formula>
    </cfRule>
    <cfRule type="cellIs" dxfId="212" priority="11" stopIfTrue="1" operator="equal">
      <formula>"Construction"</formula>
    </cfRule>
    <cfRule type="cellIs" dxfId="211"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outlinePr summaryBelow="0" summaryRight="0"/>
  </sheetPr>
  <dimension ref="A1:BQ30"/>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64.8867187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777343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77734375" style="47" bestFit="1" customWidth="1"/>
    <col min="49" max="49" width="12.33203125" style="47" bestFit="1" customWidth="1"/>
    <col min="50" max="50" width="12.21875" style="47" bestFit="1" customWidth="1"/>
    <col min="51" max="51" width="11.77734375" style="47" bestFit="1" customWidth="1"/>
    <col min="52" max="69" width="13.218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Expense</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323</v>
      </c>
    </row>
    <row r="9" spans="1:69" outlineLevel="1">
      <c r="A9" s="18"/>
      <c r="B9" s="18"/>
      <c r="C9" s="28"/>
      <c r="D9" s="27"/>
      <c r="E9" s="42" t="str">
        <f xml:space="preserve">  InpC!E$85</f>
        <v>VAT rate</v>
      </c>
      <c r="F9" s="42">
        <f xml:space="preserve">  InpC!F$85</f>
        <v>0.2</v>
      </c>
      <c r="G9" s="42" t="str">
        <f xml:space="preserve">  InpC!G$85</f>
        <v>%</v>
      </c>
      <c r="M9" s="57"/>
    </row>
    <row r="10" spans="1:69" outlineLevel="1">
      <c r="A10" s="18"/>
      <c r="B10" s="18"/>
      <c r="C10" s="28"/>
      <c r="D10" s="27"/>
      <c r="E10" s="42" t="str">
        <f xml:space="preserve">  InpC!E$84</f>
        <v>Percentage of expense subject to VAT</v>
      </c>
      <c r="F10" s="42">
        <f xml:space="preserve">  InpC!F$84</f>
        <v>0.5</v>
      </c>
      <c r="G10" s="42" t="str">
        <f xml:space="preserve">  InpC!G$84</f>
        <v>%</v>
      </c>
      <c r="M10" s="57"/>
    </row>
    <row r="11" spans="1:69" outlineLevel="1">
      <c r="E11" s="2" t="str">
        <f t="shared" ref="E11:BQ11" si="0" xml:space="preserve">  E$19</f>
        <v>Fixed operating expense POS</v>
      </c>
      <c r="F11" s="2">
        <f t="shared" si="0"/>
        <v>0</v>
      </c>
      <c r="G11" s="2" t="str">
        <f t="shared" si="0"/>
        <v>GBP</v>
      </c>
      <c r="H11" s="2">
        <f t="shared" si="0"/>
        <v>3419071.4947073567</v>
      </c>
      <c r="I11" s="2">
        <f t="shared" si="0"/>
        <v>0</v>
      </c>
      <c r="J11" s="2">
        <f t="shared" si="0"/>
        <v>45000</v>
      </c>
      <c r="K11" s="2">
        <f t="shared" si="0"/>
        <v>45000</v>
      </c>
      <c r="L11" s="2">
        <f t="shared" si="0"/>
        <v>45000</v>
      </c>
      <c r="M11" s="2">
        <f t="shared" si="0"/>
        <v>46094.142332421929</v>
      </c>
      <c r="N11" s="2">
        <f t="shared" si="0"/>
        <v>46094.142332421929</v>
      </c>
      <c r="O11" s="2">
        <f t="shared" si="0"/>
        <v>46094.142332421929</v>
      </c>
      <c r="P11" s="2">
        <f t="shared" si="0"/>
        <v>47214.887941368259</v>
      </c>
      <c r="Q11" s="2">
        <f t="shared" si="0"/>
        <v>47214.887941368259</v>
      </c>
      <c r="R11" s="2">
        <f t="shared" si="0"/>
        <v>47214.887941368259</v>
      </c>
      <c r="S11" s="2">
        <f t="shared" si="0"/>
        <v>48362.883666195121</v>
      </c>
      <c r="T11" s="2">
        <f t="shared" si="0"/>
        <v>48362.883666195121</v>
      </c>
      <c r="U11" s="2">
        <f t="shared" si="0"/>
        <v>48362.883666195121</v>
      </c>
      <c r="V11" s="2">
        <f t="shared" si="0"/>
        <v>49500.000000000007</v>
      </c>
      <c r="W11" s="2">
        <f t="shared" si="0"/>
        <v>49500.000000000007</v>
      </c>
      <c r="X11" s="2">
        <f t="shared" si="0"/>
        <v>49500.000000000007</v>
      </c>
      <c r="Y11" s="2">
        <f t="shared" si="0"/>
        <v>50708.501394855797</v>
      </c>
      <c r="Z11" s="2">
        <f t="shared" si="0"/>
        <v>50708.501394855797</v>
      </c>
      <c r="AA11" s="2">
        <f t="shared" si="0"/>
        <v>50708.501394855797</v>
      </c>
      <c r="AB11" s="2">
        <f t="shared" si="0"/>
        <v>51939.73483307648</v>
      </c>
      <c r="AC11" s="2">
        <f t="shared" si="0"/>
        <v>51939.73483307648</v>
      </c>
      <c r="AD11" s="2">
        <f t="shared" si="0"/>
        <v>51939.73483307648</v>
      </c>
      <c r="AE11" s="2">
        <f t="shared" si="0"/>
        <v>53204.926698313757</v>
      </c>
      <c r="AF11" s="2">
        <f t="shared" si="0"/>
        <v>53204.926698313757</v>
      </c>
      <c r="AG11" s="2">
        <f t="shared" si="0"/>
        <v>53204.926698313757</v>
      </c>
      <c r="AH11" s="2">
        <f t="shared" si="0"/>
        <v>54454.735278236491</v>
      </c>
      <c r="AI11" s="2">
        <f t="shared" si="0"/>
        <v>54454.735278236491</v>
      </c>
      <c r="AJ11" s="2">
        <f t="shared" si="0"/>
        <v>54454.735278236491</v>
      </c>
      <c r="AK11" s="2">
        <f t="shared" si="0"/>
        <v>55777.540025685339</v>
      </c>
      <c r="AL11" s="2">
        <f t="shared" si="0"/>
        <v>55777.540025685339</v>
      </c>
      <c r="AM11" s="2">
        <f t="shared" si="0"/>
        <v>55777.540025685339</v>
      </c>
      <c r="AN11" s="2">
        <f t="shared" si="0"/>
        <v>57132.478110867487</v>
      </c>
      <c r="AO11" s="2">
        <f t="shared" si="0"/>
        <v>57132.478110867487</v>
      </c>
      <c r="AP11" s="2">
        <f t="shared" si="0"/>
        <v>57132.478110867487</v>
      </c>
      <c r="AQ11" s="2">
        <f t="shared" si="0"/>
        <v>58523.837854155172</v>
      </c>
      <c r="AR11" s="2">
        <f t="shared" si="0"/>
        <v>58523.837854155172</v>
      </c>
      <c r="AS11" s="2">
        <f t="shared" si="0"/>
        <v>58523.837854155172</v>
      </c>
      <c r="AT11" s="2">
        <f t="shared" si="0"/>
        <v>59898.907453406857</v>
      </c>
      <c r="AU11" s="2">
        <f t="shared" si="0"/>
        <v>59898.907453406857</v>
      </c>
      <c r="AV11" s="2">
        <f t="shared" si="0"/>
        <v>59898.907453406857</v>
      </c>
      <c r="AW11" s="2">
        <f t="shared" si="0"/>
        <v>61354.297040832636</v>
      </c>
      <c r="AX11" s="2">
        <f t="shared" si="0"/>
        <v>61354.297040832636</v>
      </c>
      <c r="AY11" s="2">
        <f t="shared" si="0"/>
        <v>61354.297040832636</v>
      </c>
      <c r="AZ11" s="2">
        <f t="shared" si="0"/>
        <v>62845.048856740366</v>
      </c>
      <c r="BA11" s="2">
        <f t="shared" si="0"/>
        <v>62845.048856740366</v>
      </c>
      <c r="BB11" s="2">
        <f t="shared" si="0"/>
        <v>62845.048856740366</v>
      </c>
      <c r="BC11" s="2">
        <f t="shared" si="0"/>
        <v>64375.177481826024</v>
      </c>
      <c r="BD11" s="2">
        <f t="shared" si="0"/>
        <v>64375.177481826024</v>
      </c>
      <c r="BE11" s="2">
        <f t="shared" si="0"/>
        <v>64375.177481826024</v>
      </c>
      <c r="BF11" s="2">
        <f t="shared" si="0"/>
        <v>65887.939007352761</v>
      </c>
      <c r="BG11" s="2">
        <f t="shared" si="0"/>
        <v>65887.939007352761</v>
      </c>
      <c r="BH11" s="2">
        <f t="shared" si="0"/>
        <v>65887.939007352761</v>
      </c>
      <c r="BI11" s="2">
        <f t="shared" si="0"/>
        <v>67489.068501538102</v>
      </c>
      <c r="BJ11" s="2">
        <f t="shared" si="0"/>
        <v>67489.068501538102</v>
      </c>
      <c r="BK11" s="2">
        <f t="shared" si="0"/>
        <v>67489.068501538102</v>
      </c>
      <c r="BL11" s="2">
        <f t="shared" si="0"/>
        <v>69129.106720078344</v>
      </c>
      <c r="BM11" s="2">
        <f t="shared" si="0"/>
        <v>69129.106720078344</v>
      </c>
      <c r="BN11" s="2">
        <f t="shared" si="0"/>
        <v>69129.106720078344</v>
      </c>
      <c r="BO11" s="2">
        <f t="shared" si="0"/>
        <v>70797.285038834758</v>
      </c>
      <c r="BP11" s="2">
        <f t="shared" si="0"/>
        <v>70797.285038834758</v>
      </c>
      <c r="BQ11" s="2">
        <f t="shared" si="0"/>
        <v>70797.285038834758</v>
      </c>
    </row>
    <row r="12" spans="1:69" outlineLevel="1">
      <c r="E12" s="2" t="str">
        <f t="shared" ref="E12:BQ12" si="1" xml:space="preserve">  E$26</f>
        <v>Variable Operating expense POS</v>
      </c>
      <c r="F12" s="2">
        <f t="shared" si="1"/>
        <v>0</v>
      </c>
      <c r="G12" s="2" t="str">
        <f t="shared" si="1"/>
        <v>GBP</v>
      </c>
      <c r="H12" s="2">
        <f t="shared" ca="1" si="1"/>
        <v>23745860.732762821</v>
      </c>
      <c r="I12" s="2">
        <f t="shared" si="1"/>
        <v>0</v>
      </c>
      <c r="J12" s="2">
        <f t="shared" ca="1" si="1"/>
        <v>14400</v>
      </c>
      <c r="K12" s="2">
        <f t="shared" ca="1" si="1"/>
        <v>14400</v>
      </c>
      <c r="L12" s="2">
        <f t="shared" ca="1" si="1"/>
        <v>14400</v>
      </c>
      <c r="M12" s="2">
        <f t="shared" ca="1" si="1"/>
        <v>14400</v>
      </c>
      <c r="N12" s="2">
        <f t="shared" ca="1" si="1"/>
        <v>43200</v>
      </c>
      <c r="O12" s="2">
        <f t="shared" ca="1" si="1"/>
        <v>43200</v>
      </c>
      <c r="P12" s="2">
        <f t="shared" ca="1" si="1"/>
        <v>43200</v>
      </c>
      <c r="Q12" s="2">
        <f t="shared" ca="1" si="1"/>
        <v>72000</v>
      </c>
      <c r="R12" s="2">
        <f t="shared" ca="1" si="1"/>
        <v>72000</v>
      </c>
      <c r="S12" s="2">
        <f t="shared" ca="1" si="1"/>
        <v>72000</v>
      </c>
      <c r="T12" s="2">
        <f t="shared" ca="1" si="1"/>
        <v>72000</v>
      </c>
      <c r="U12" s="2">
        <f t="shared" ca="1" si="1"/>
        <v>72000</v>
      </c>
      <c r="V12" s="2">
        <f t="shared" ca="1" si="1"/>
        <v>76281.342793869262</v>
      </c>
      <c r="W12" s="2">
        <f t="shared" ca="1" si="1"/>
        <v>80817.267478274865</v>
      </c>
      <c r="X12" s="2">
        <f t="shared" ca="1" si="1"/>
        <v>85622.912280195917</v>
      </c>
      <c r="Y12" s="2">
        <f t="shared" ca="1" si="1"/>
        <v>90714.315592430881</v>
      </c>
      <c r="Z12" s="2">
        <f t="shared" ca="1" si="1"/>
        <v>96108.469500242471</v>
      </c>
      <c r="AA12" s="2">
        <f t="shared" ca="1" si="1"/>
        <v>101823.37649086284</v>
      </c>
      <c r="AB12" s="2">
        <f t="shared" ca="1" si="1"/>
        <v>107878.10953512107</v>
      </c>
      <c r="AC12" s="2">
        <f t="shared" ca="1" si="1"/>
        <v>114292.87574171038</v>
      </c>
      <c r="AD12" s="2">
        <f t="shared" ca="1" si="1"/>
        <v>121089.08379653491</v>
      </c>
      <c r="AE12" s="2">
        <f t="shared" ca="1" si="1"/>
        <v>128289.41541220888</v>
      </c>
      <c r="AF12" s="2">
        <f t="shared" ca="1" si="1"/>
        <v>135917.90102616389</v>
      </c>
      <c r="AG12" s="2">
        <f t="shared" ca="1" si="1"/>
        <v>144000.00000000006</v>
      </c>
      <c r="AH12" s="2">
        <f t="shared" ca="1" si="1"/>
        <v>165522.68558773852</v>
      </c>
      <c r="AI12" s="2">
        <f t="shared" ca="1" si="1"/>
        <v>174594.53495654973</v>
      </c>
      <c r="AJ12" s="2">
        <f t="shared" ca="1" si="1"/>
        <v>184205.82456039186</v>
      </c>
      <c r="AK12" s="2">
        <f t="shared" ca="1" si="1"/>
        <v>194388.63118486182</v>
      </c>
      <c r="AL12" s="2">
        <f t="shared" ca="1" si="1"/>
        <v>231096.93900048506</v>
      </c>
      <c r="AM12" s="2">
        <f t="shared" ca="1" si="1"/>
        <v>242526.75298172582</v>
      </c>
      <c r="AN12" s="2">
        <f t="shared" ca="1" si="1"/>
        <v>254636.21907024231</v>
      </c>
      <c r="AO12" s="2">
        <f t="shared" ca="1" si="1"/>
        <v>293385.75148342084</v>
      </c>
      <c r="AP12" s="2">
        <f t="shared" ca="1" si="1"/>
        <v>306978.16759306996</v>
      </c>
      <c r="AQ12" s="2">
        <f t="shared" ca="1" si="1"/>
        <v>321378.83082441788</v>
      </c>
      <c r="AR12" s="2">
        <f t="shared" ca="1" si="1"/>
        <v>336635.8020523279</v>
      </c>
      <c r="AS12" s="2">
        <f t="shared" ca="1" si="1"/>
        <v>352800.00000000017</v>
      </c>
      <c r="AT12" s="2">
        <f t="shared" ca="1" si="1"/>
        <v>373778.57968995959</v>
      </c>
      <c r="AU12" s="2">
        <f t="shared" ca="1" si="1"/>
        <v>396004.61064354703</v>
      </c>
      <c r="AV12" s="2">
        <f t="shared" ca="1" si="1"/>
        <v>419552.27017296036</v>
      </c>
      <c r="AW12" s="2">
        <f t="shared" ca="1" si="1"/>
        <v>444500.14640291157</v>
      </c>
      <c r="AX12" s="2">
        <f t="shared" ca="1" si="1"/>
        <v>470931.5005511886</v>
      </c>
      <c r="AY12" s="2">
        <f t="shared" ca="1" si="1"/>
        <v>498934.54480522836</v>
      </c>
      <c r="AZ12" s="2">
        <f t="shared" ca="1" si="1"/>
        <v>528602.73672209377</v>
      </c>
      <c r="BA12" s="2">
        <f t="shared" ca="1" si="1"/>
        <v>560035.09113438136</v>
      </c>
      <c r="BB12" s="2">
        <f t="shared" ca="1" si="1"/>
        <v>593336.5106030216</v>
      </c>
      <c r="BC12" s="2">
        <f t="shared" ca="1" si="1"/>
        <v>628618.13551982399</v>
      </c>
      <c r="BD12" s="2">
        <f t="shared" ca="1" si="1"/>
        <v>665997.71502820356</v>
      </c>
      <c r="BE12" s="2">
        <f t="shared" ca="1" si="1"/>
        <v>705600.00000000081</v>
      </c>
      <c r="BF12" s="2">
        <f t="shared" ca="1" si="1"/>
        <v>747557.15937991964</v>
      </c>
      <c r="BG12" s="2">
        <f t="shared" ca="1" si="1"/>
        <v>792009.22128709464</v>
      </c>
      <c r="BH12" s="2">
        <f t="shared" ca="1" si="1"/>
        <v>839104.54034592106</v>
      </c>
      <c r="BI12" s="2">
        <f t="shared" ca="1" si="1"/>
        <v>889000.29280582373</v>
      </c>
      <c r="BJ12" s="2">
        <f t="shared" ca="1" si="1"/>
        <v>941863.00110237754</v>
      </c>
      <c r="BK12" s="2">
        <f t="shared" ca="1" si="1"/>
        <v>997869.08961045707</v>
      </c>
      <c r="BL12" s="2">
        <f t="shared" ca="1" si="1"/>
        <v>1057205.473444188</v>
      </c>
      <c r="BM12" s="2">
        <f t="shared" ca="1" si="1"/>
        <v>1120070.1822687634</v>
      </c>
      <c r="BN12" s="2">
        <f t="shared" ca="1" si="1"/>
        <v>1186673.0212060437</v>
      </c>
      <c r="BO12" s="2">
        <f t="shared" ca="1" si="1"/>
        <v>1257236.2710396487</v>
      </c>
      <c r="BP12" s="2">
        <f t="shared" ca="1" si="1"/>
        <v>1331995.430056408</v>
      </c>
      <c r="BQ12" s="2">
        <f t="shared" ca="1" si="1"/>
        <v>1411200.0000000023</v>
      </c>
    </row>
    <row r="13" spans="1:69" outlineLevel="1">
      <c r="A13" s="34"/>
      <c r="B13" s="34"/>
      <c r="C13" s="64"/>
      <c r="D13" s="65"/>
      <c r="E13" s="21" t="s">
        <v>323</v>
      </c>
      <c r="F13" s="21"/>
      <c r="G13" s="21" t="s">
        <v>258</v>
      </c>
      <c r="H13" s="3">
        <f ca="1" xml:space="preserve"> SUM( J13:BQ13 )</f>
        <v>2716493.2227470176</v>
      </c>
      <c r="I13" s="21"/>
      <c r="J13" s="3">
        <f t="shared" ref="J13:BQ13" ca="1" si="2" xml:space="preserve">  $F9 * $F10 * ( J11 + J12 )</f>
        <v>5940</v>
      </c>
      <c r="K13" s="3">
        <f t="shared" ca="1" si="2"/>
        <v>5940</v>
      </c>
      <c r="L13" s="3">
        <f t="shared" ca="1" si="2"/>
        <v>5940</v>
      </c>
      <c r="M13" s="3">
        <f t="shared" ca="1" si="2"/>
        <v>6049.4142332421934</v>
      </c>
      <c r="N13" s="3">
        <f t="shared" ca="1" si="2"/>
        <v>8929.4142332421943</v>
      </c>
      <c r="O13" s="3">
        <f t="shared" ca="1" si="2"/>
        <v>8929.4142332421943</v>
      </c>
      <c r="P13" s="3">
        <f t="shared" ca="1" si="2"/>
        <v>9041.488794136827</v>
      </c>
      <c r="Q13" s="3">
        <f t="shared" ca="1" si="2"/>
        <v>11921.488794136827</v>
      </c>
      <c r="R13" s="3">
        <f t="shared" ca="1" si="2"/>
        <v>11921.488794136827</v>
      </c>
      <c r="S13" s="3">
        <f t="shared" ca="1" si="2"/>
        <v>12036.288366619512</v>
      </c>
      <c r="T13" s="3">
        <f t="shared" ca="1" si="2"/>
        <v>12036.288366619512</v>
      </c>
      <c r="U13" s="3">
        <f t="shared" ca="1" si="2"/>
        <v>12036.288366619512</v>
      </c>
      <c r="V13" s="3">
        <f t="shared" ca="1" si="2"/>
        <v>12578.134279386926</v>
      </c>
      <c r="W13" s="3">
        <f t="shared" ca="1" si="2"/>
        <v>13031.726747827488</v>
      </c>
      <c r="X13" s="3">
        <f t="shared" ca="1" si="2"/>
        <v>13512.291228019592</v>
      </c>
      <c r="Y13" s="3">
        <f t="shared" ca="1" si="2"/>
        <v>14142.281698728668</v>
      </c>
      <c r="Z13" s="3">
        <f t="shared" ca="1" si="2"/>
        <v>14681.697089509827</v>
      </c>
      <c r="AA13" s="3">
        <f t="shared" ca="1" si="2"/>
        <v>15253.187788571864</v>
      </c>
      <c r="AB13" s="3">
        <f t="shared" ca="1" si="2"/>
        <v>15981.784436819755</v>
      </c>
      <c r="AC13" s="3">
        <f t="shared" ca="1" si="2"/>
        <v>16623.261057478685</v>
      </c>
      <c r="AD13" s="3">
        <f t="shared" ca="1" si="2"/>
        <v>17302.881862961141</v>
      </c>
      <c r="AE13" s="3">
        <f t="shared" ca="1" si="2"/>
        <v>18149.434211052267</v>
      </c>
      <c r="AF13" s="3">
        <f t="shared" ca="1" si="2"/>
        <v>18912.282772447765</v>
      </c>
      <c r="AG13" s="3">
        <f t="shared" ca="1" si="2"/>
        <v>19720.492669831383</v>
      </c>
      <c r="AH13" s="3">
        <f t="shared" ca="1" si="2"/>
        <v>21997.742086597504</v>
      </c>
      <c r="AI13" s="3">
        <f t="shared" ca="1" si="2"/>
        <v>22904.927023478624</v>
      </c>
      <c r="AJ13" s="3">
        <f t="shared" ca="1" si="2"/>
        <v>23866.055983862836</v>
      </c>
      <c r="AK13" s="3">
        <f t="shared" ca="1" si="2"/>
        <v>25016.617121054718</v>
      </c>
      <c r="AL13" s="3">
        <f t="shared" ca="1" si="2"/>
        <v>28687.447902617041</v>
      </c>
      <c r="AM13" s="3">
        <f t="shared" ca="1" si="2"/>
        <v>29830.429300741118</v>
      </c>
      <c r="AN13" s="3">
        <f t="shared" ca="1" si="2"/>
        <v>31176.869718110982</v>
      </c>
      <c r="AO13" s="3">
        <f t="shared" ca="1" si="2"/>
        <v>35051.822959428835</v>
      </c>
      <c r="AP13" s="3">
        <f t="shared" ca="1" si="2"/>
        <v>36411.064570393748</v>
      </c>
      <c r="AQ13" s="3">
        <f t="shared" ca="1" si="2"/>
        <v>37990.266867857303</v>
      </c>
      <c r="AR13" s="3">
        <f t="shared" ca="1" si="2"/>
        <v>39515.963990648306</v>
      </c>
      <c r="AS13" s="3">
        <f t="shared" ca="1" si="2"/>
        <v>41132.383785415535</v>
      </c>
      <c r="AT13" s="3">
        <f t="shared" ca="1" si="2"/>
        <v>43367.748714336645</v>
      </c>
      <c r="AU13" s="3">
        <f t="shared" ca="1" si="2"/>
        <v>45590.351809695392</v>
      </c>
      <c r="AV13" s="3">
        <f t="shared" ca="1" si="2"/>
        <v>47945.117762636721</v>
      </c>
      <c r="AW13" s="3">
        <f t="shared" ca="1" si="2"/>
        <v>50585.444344374424</v>
      </c>
      <c r="AX13" s="3">
        <f t="shared" ca="1" si="2"/>
        <v>53228.579759202134</v>
      </c>
      <c r="AY13" s="3">
        <f t="shared" ca="1" si="2"/>
        <v>56028.884184606097</v>
      </c>
      <c r="AZ13" s="3">
        <f t="shared" ca="1" si="2"/>
        <v>59144.778557883415</v>
      </c>
      <c r="BA13" s="3">
        <f t="shared" ca="1" si="2"/>
        <v>62288.013999112176</v>
      </c>
      <c r="BB13" s="3">
        <f t="shared" ca="1" si="2"/>
        <v>65618.155945976192</v>
      </c>
      <c r="BC13" s="3">
        <f t="shared" ca="1" si="2"/>
        <v>69299.331300165009</v>
      </c>
      <c r="BD13" s="3">
        <f t="shared" ca="1" si="2"/>
        <v>73037.289251002963</v>
      </c>
      <c r="BE13" s="3">
        <f t="shared" ca="1" si="2"/>
        <v>76997.517748182683</v>
      </c>
      <c r="BF13" s="3">
        <f t="shared" ca="1" si="2"/>
        <v>81344.509838727245</v>
      </c>
      <c r="BG13" s="3">
        <f t="shared" ca="1" si="2"/>
        <v>85789.716029444753</v>
      </c>
      <c r="BH13" s="3">
        <f t="shared" ca="1" si="2"/>
        <v>90499.247935327396</v>
      </c>
      <c r="BI13" s="3">
        <f t="shared" ca="1" si="2"/>
        <v>95648.936130736198</v>
      </c>
      <c r="BJ13" s="3">
        <f t="shared" ca="1" si="2"/>
        <v>100935.20696039157</v>
      </c>
      <c r="BK13" s="3">
        <f t="shared" ca="1" si="2"/>
        <v>106535.81581119951</v>
      </c>
      <c r="BL13" s="3">
        <f t="shared" ca="1" si="2"/>
        <v>112633.45801642664</v>
      </c>
      <c r="BM13" s="3">
        <f t="shared" ca="1" si="2"/>
        <v>118919.92889888417</v>
      </c>
      <c r="BN13" s="3">
        <f t="shared" ca="1" si="2"/>
        <v>125580.2127926122</v>
      </c>
      <c r="BO13" s="3">
        <f t="shared" ca="1" si="2"/>
        <v>132803.35560784835</v>
      </c>
      <c r="BP13" s="3">
        <f t="shared" ca="1" si="2"/>
        <v>140279.27150952429</v>
      </c>
      <c r="BQ13" s="3">
        <f t="shared" ca="1" si="2"/>
        <v>148199.7285038837</v>
      </c>
    </row>
    <row r="16" spans="1:69">
      <c r="B16" s="25" t="s">
        <v>263</v>
      </c>
    </row>
    <row r="17" spans="1:69" outlineLevel="1">
      <c r="A17" s="18"/>
      <c r="B17" s="18"/>
      <c r="C17" s="28"/>
      <c r="D17" s="27"/>
      <c r="E17" s="4" t="str">
        <f xml:space="preserve">  InpC!E$25</f>
        <v>Fixed operating cost base</v>
      </c>
      <c r="F17" s="4">
        <f xml:space="preserve">  InpC!F$25</f>
        <v>45000</v>
      </c>
      <c r="G17" s="4" t="str">
        <f xml:space="preserve">  InpC!G$25</f>
        <v>GBP</v>
      </c>
      <c r="M17" s="2"/>
    </row>
    <row r="18" spans="1:69" outlineLevel="1">
      <c r="A18" s="18"/>
      <c r="B18" s="18"/>
      <c r="C18" s="28"/>
      <c r="D18" s="27"/>
      <c r="E18" s="35" t="str">
        <f xml:space="preserve">  Time!E$226</f>
        <v>Fixed Operating Cost Growth Rate escalation indexation factor</v>
      </c>
      <c r="F18" s="35">
        <f xml:space="preserve">  Time!F$226</f>
        <v>0</v>
      </c>
      <c r="G18" s="35" t="str">
        <f xml:space="preserve">  Time!G$226</f>
        <v>index</v>
      </c>
      <c r="H18" s="35">
        <f xml:space="preserve">  Time!H$226</f>
        <v>0</v>
      </c>
      <c r="I18" s="35">
        <f xml:space="preserve">  Time!I$226</f>
        <v>0</v>
      </c>
      <c r="J18" s="35">
        <f xml:space="preserve">  Time!J$226</f>
        <v>1</v>
      </c>
      <c r="K18" s="35">
        <f xml:space="preserve">  Time!K$226</f>
        <v>1</v>
      </c>
      <c r="L18" s="35">
        <f xml:space="preserve">  Time!L$226</f>
        <v>1</v>
      </c>
      <c r="M18" s="35">
        <f xml:space="preserve">  Time!M$226</f>
        <v>1.0243142740538207</v>
      </c>
      <c r="N18" s="35">
        <f xml:space="preserve">  Time!N$226</f>
        <v>1.0243142740538207</v>
      </c>
      <c r="O18" s="35">
        <f xml:space="preserve">  Time!O$226</f>
        <v>1.0243142740538207</v>
      </c>
      <c r="P18" s="35">
        <f xml:space="preserve">  Time!P$226</f>
        <v>1.0492197320304057</v>
      </c>
      <c r="Q18" s="35">
        <f xml:space="preserve">  Time!Q$226</f>
        <v>1.0492197320304057</v>
      </c>
      <c r="R18" s="35">
        <f xml:space="preserve">  Time!R$226</f>
        <v>1.0492197320304057</v>
      </c>
      <c r="S18" s="35">
        <f xml:space="preserve">  Time!S$226</f>
        <v>1.0747307481376693</v>
      </c>
      <c r="T18" s="35">
        <f xml:space="preserve">  Time!T$226</f>
        <v>1.0747307481376693</v>
      </c>
      <c r="U18" s="35">
        <f xml:space="preserve">  Time!U$226</f>
        <v>1.0747307481376693</v>
      </c>
      <c r="V18" s="35">
        <f xml:space="preserve">  Time!V$226</f>
        <v>1.1000000000000001</v>
      </c>
      <c r="W18" s="35">
        <f xml:space="preserve">  Time!W$226</f>
        <v>1.1000000000000001</v>
      </c>
      <c r="X18" s="35">
        <f xml:space="preserve">  Time!X$226</f>
        <v>1.1000000000000001</v>
      </c>
      <c r="Y18" s="35">
        <f xml:space="preserve">  Time!Y$226</f>
        <v>1.1268555865523511</v>
      </c>
      <c r="Z18" s="35">
        <f xml:space="preserve">  Time!Z$226</f>
        <v>1.1268555865523511</v>
      </c>
      <c r="AA18" s="35">
        <f xml:space="preserve">  Time!AA$226</f>
        <v>1.1268555865523511</v>
      </c>
      <c r="AB18" s="35">
        <f xml:space="preserve">  Time!AB$226</f>
        <v>1.1542163296239218</v>
      </c>
      <c r="AC18" s="35">
        <f xml:space="preserve">  Time!AC$226</f>
        <v>1.1542163296239218</v>
      </c>
      <c r="AD18" s="35">
        <f xml:space="preserve">  Time!AD$226</f>
        <v>1.1542163296239218</v>
      </c>
      <c r="AE18" s="35">
        <f xml:space="preserve">  Time!AE$226</f>
        <v>1.1823317044069723</v>
      </c>
      <c r="AF18" s="35">
        <f xml:space="preserve">  Time!AF$226</f>
        <v>1.1823317044069723</v>
      </c>
      <c r="AG18" s="35">
        <f xml:space="preserve">  Time!AG$226</f>
        <v>1.1823317044069723</v>
      </c>
      <c r="AH18" s="35">
        <f xml:space="preserve">  Time!AH$226</f>
        <v>1.2101052284052554</v>
      </c>
      <c r="AI18" s="35">
        <f xml:space="preserve">  Time!AI$226</f>
        <v>1.2101052284052554</v>
      </c>
      <c r="AJ18" s="35">
        <f xml:space="preserve">  Time!AJ$226</f>
        <v>1.2101052284052554</v>
      </c>
      <c r="AK18" s="35">
        <f xml:space="preserve">  Time!AK$226</f>
        <v>1.2395008894596742</v>
      </c>
      <c r="AL18" s="35">
        <f xml:space="preserve">  Time!AL$226</f>
        <v>1.2395008894596742</v>
      </c>
      <c r="AM18" s="35">
        <f xml:space="preserve">  Time!AM$226</f>
        <v>1.2395008894596742</v>
      </c>
      <c r="AN18" s="35">
        <f xml:space="preserve">  Time!AN$226</f>
        <v>1.2696106246859442</v>
      </c>
      <c r="AO18" s="35">
        <f xml:space="preserve">  Time!AO$226</f>
        <v>1.2696106246859442</v>
      </c>
      <c r="AP18" s="35">
        <f xml:space="preserve">  Time!AP$226</f>
        <v>1.2696106246859442</v>
      </c>
      <c r="AQ18" s="35">
        <f xml:space="preserve">  Time!AQ$226</f>
        <v>1.3005297300923371</v>
      </c>
      <c r="AR18" s="35">
        <f xml:space="preserve">  Time!AR$226</f>
        <v>1.3005297300923371</v>
      </c>
      <c r="AS18" s="35">
        <f xml:space="preserve">  Time!AS$226</f>
        <v>1.3005297300923371</v>
      </c>
      <c r="AT18" s="35">
        <f xml:space="preserve">  Time!AT$226</f>
        <v>1.3310868322979301</v>
      </c>
      <c r="AU18" s="35">
        <f xml:space="preserve">  Time!AU$226</f>
        <v>1.3310868322979301</v>
      </c>
      <c r="AV18" s="35">
        <f xml:space="preserve">  Time!AV$226</f>
        <v>1.3310868322979301</v>
      </c>
      <c r="AW18" s="35">
        <f xml:space="preserve">  Time!AW$226</f>
        <v>1.3634288231296141</v>
      </c>
      <c r="AX18" s="35">
        <f xml:space="preserve">  Time!AX$226</f>
        <v>1.3634288231296141</v>
      </c>
      <c r="AY18" s="35">
        <f xml:space="preserve">  Time!AY$226</f>
        <v>1.3634288231296141</v>
      </c>
      <c r="AZ18" s="35">
        <f xml:space="preserve">  Time!AZ$226</f>
        <v>1.396556641260897</v>
      </c>
      <c r="BA18" s="35">
        <f xml:space="preserve">  Time!BA$226</f>
        <v>1.396556641260897</v>
      </c>
      <c r="BB18" s="35">
        <f xml:space="preserve">  Time!BB$226</f>
        <v>1.396556641260897</v>
      </c>
      <c r="BC18" s="35">
        <f xml:space="preserve">  Time!BC$226</f>
        <v>1.4305594995961339</v>
      </c>
      <c r="BD18" s="35">
        <f xml:space="preserve">  Time!BD$226</f>
        <v>1.4305594995961339</v>
      </c>
      <c r="BE18" s="35">
        <f xml:space="preserve">  Time!BE$226</f>
        <v>1.4305594995961339</v>
      </c>
      <c r="BF18" s="35">
        <f xml:space="preserve">  Time!BF$226</f>
        <v>1.4641764223856168</v>
      </c>
      <c r="BG18" s="35">
        <f xml:space="preserve">  Time!BG$226</f>
        <v>1.4641764223856168</v>
      </c>
      <c r="BH18" s="35">
        <f xml:space="preserve">  Time!BH$226</f>
        <v>1.4641764223856168</v>
      </c>
      <c r="BI18" s="35">
        <f xml:space="preserve">  Time!BI$226</f>
        <v>1.4997570778119578</v>
      </c>
      <c r="BJ18" s="35">
        <f xml:space="preserve">  Time!BJ$226</f>
        <v>1.4997570778119578</v>
      </c>
      <c r="BK18" s="35">
        <f xml:space="preserve">  Time!BK$226</f>
        <v>1.4997570778119578</v>
      </c>
      <c r="BL18" s="35">
        <f xml:space="preserve">  Time!BL$226</f>
        <v>1.5362023715572966</v>
      </c>
      <c r="BM18" s="35">
        <f xml:space="preserve">  Time!BM$226</f>
        <v>1.5362023715572966</v>
      </c>
      <c r="BN18" s="35">
        <f xml:space="preserve">  Time!BN$226</f>
        <v>1.5362023715572966</v>
      </c>
      <c r="BO18" s="35">
        <f xml:space="preserve">  Time!BO$226</f>
        <v>1.5732730008629947</v>
      </c>
      <c r="BP18" s="35">
        <f xml:space="preserve">  Time!BP$226</f>
        <v>1.5732730008629947</v>
      </c>
      <c r="BQ18" s="35">
        <f xml:space="preserve">  Time!BQ$226</f>
        <v>1.5732730008629947</v>
      </c>
    </row>
    <row r="19" spans="1:69" outlineLevel="1">
      <c r="A19" s="34"/>
      <c r="B19" s="34"/>
      <c r="C19" s="64"/>
      <c r="D19" s="65"/>
      <c r="E19" s="21" t="s">
        <v>88</v>
      </c>
      <c r="F19" s="21"/>
      <c r="G19" s="21" t="s">
        <v>258</v>
      </c>
      <c r="H19" s="3">
        <f t="shared" ref="H19:H20" si="3" xml:space="preserve"> SUM( J19:BQ19 )</f>
        <v>3419071.4947073567</v>
      </c>
      <c r="I19" s="21"/>
      <c r="J19" s="3">
        <f t="shared" ref="J19:BQ19" si="4" xml:space="preserve">  J18 * $F17</f>
        <v>45000</v>
      </c>
      <c r="K19" s="3">
        <f t="shared" si="4"/>
        <v>45000</v>
      </c>
      <c r="L19" s="3">
        <f t="shared" si="4"/>
        <v>45000</v>
      </c>
      <c r="M19" s="3">
        <f t="shared" si="4"/>
        <v>46094.142332421929</v>
      </c>
      <c r="N19" s="3">
        <f t="shared" si="4"/>
        <v>46094.142332421929</v>
      </c>
      <c r="O19" s="3">
        <f t="shared" si="4"/>
        <v>46094.142332421929</v>
      </c>
      <c r="P19" s="3">
        <f t="shared" si="4"/>
        <v>47214.887941368259</v>
      </c>
      <c r="Q19" s="3">
        <f t="shared" si="4"/>
        <v>47214.887941368259</v>
      </c>
      <c r="R19" s="3">
        <f t="shared" si="4"/>
        <v>47214.887941368259</v>
      </c>
      <c r="S19" s="3">
        <f t="shared" si="4"/>
        <v>48362.883666195121</v>
      </c>
      <c r="T19" s="3">
        <f t="shared" si="4"/>
        <v>48362.883666195121</v>
      </c>
      <c r="U19" s="3">
        <f t="shared" si="4"/>
        <v>48362.883666195121</v>
      </c>
      <c r="V19" s="3">
        <f t="shared" si="4"/>
        <v>49500.000000000007</v>
      </c>
      <c r="W19" s="3">
        <f t="shared" si="4"/>
        <v>49500.000000000007</v>
      </c>
      <c r="X19" s="3">
        <f t="shared" si="4"/>
        <v>49500.000000000007</v>
      </c>
      <c r="Y19" s="3">
        <f t="shared" si="4"/>
        <v>50708.501394855797</v>
      </c>
      <c r="Z19" s="3">
        <f t="shared" si="4"/>
        <v>50708.501394855797</v>
      </c>
      <c r="AA19" s="3">
        <f t="shared" si="4"/>
        <v>50708.501394855797</v>
      </c>
      <c r="AB19" s="3">
        <f t="shared" si="4"/>
        <v>51939.73483307648</v>
      </c>
      <c r="AC19" s="3">
        <f t="shared" si="4"/>
        <v>51939.73483307648</v>
      </c>
      <c r="AD19" s="3">
        <f t="shared" si="4"/>
        <v>51939.73483307648</v>
      </c>
      <c r="AE19" s="3">
        <f t="shared" si="4"/>
        <v>53204.926698313757</v>
      </c>
      <c r="AF19" s="3">
        <f t="shared" si="4"/>
        <v>53204.926698313757</v>
      </c>
      <c r="AG19" s="3">
        <f t="shared" si="4"/>
        <v>53204.926698313757</v>
      </c>
      <c r="AH19" s="3">
        <f t="shared" si="4"/>
        <v>54454.735278236491</v>
      </c>
      <c r="AI19" s="3">
        <f t="shared" si="4"/>
        <v>54454.735278236491</v>
      </c>
      <c r="AJ19" s="3">
        <f t="shared" si="4"/>
        <v>54454.735278236491</v>
      </c>
      <c r="AK19" s="3">
        <f t="shared" si="4"/>
        <v>55777.540025685339</v>
      </c>
      <c r="AL19" s="3">
        <f t="shared" si="4"/>
        <v>55777.540025685339</v>
      </c>
      <c r="AM19" s="3">
        <f t="shared" si="4"/>
        <v>55777.540025685339</v>
      </c>
      <c r="AN19" s="3">
        <f t="shared" si="4"/>
        <v>57132.478110867487</v>
      </c>
      <c r="AO19" s="3">
        <f t="shared" si="4"/>
        <v>57132.478110867487</v>
      </c>
      <c r="AP19" s="3">
        <f t="shared" si="4"/>
        <v>57132.478110867487</v>
      </c>
      <c r="AQ19" s="3">
        <f t="shared" si="4"/>
        <v>58523.837854155172</v>
      </c>
      <c r="AR19" s="3">
        <f t="shared" si="4"/>
        <v>58523.837854155172</v>
      </c>
      <c r="AS19" s="3">
        <f t="shared" si="4"/>
        <v>58523.837854155172</v>
      </c>
      <c r="AT19" s="3">
        <f t="shared" si="4"/>
        <v>59898.907453406857</v>
      </c>
      <c r="AU19" s="3">
        <f t="shared" si="4"/>
        <v>59898.907453406857</v>
      </c>
      <c r="AV19" s="3">
        <f t="shared" si="4"/>
        <v>59898.907453406857</v>
      </c>
      <c r="AW19" s="3">
        <f t="shared" si="4"/>
        <v>61354.297040832636</v>
      </c>
      <c r="AX19" s="3">
        <f t="shared" si="4"/>
        <v>61354.297040832636</v>
      </c>
      <c r="AY19" s="3">
        <f t="shared" si="4"/>
        <v>61354.297040832636</v>
      </c>
      <c r="AZ19" s="3">
        <f t="shared" si="4"/>
        <v>62845.048856740366</v>
      </c>
      <c r="BA19" s="3">
        <f t="shared" si="4"/>
        <v>62845.048856740366</v>
      </c>
      <c r="BB19" s="3">
        <f t="shared" si="4"/>
        <v>62845.048856740366</v>
      </c>
      <c r="BC19" s="3">
        <f t="shared" si="4"/>
        <v>64375.177481826024</v>
      </c>
      <c r="BD19" s="3">
        <f t="shared" si="4"/>
        <v>64375.177481826024</v>
      </c>
      <c r="BE19" s="3">
        <f t="shared" si="4"/>
        <v>64375.177481826024</v>
      </c>
      <c r="BF19" s="3">
        <f t="shared" si="4"/>
        <v>65887.939007352761</v>
      </c>
      <c r="BG19" s="3">
        <f t="shared" si="4"/>
        <v>65887.939007352761</v>
      </c>
      <c r="BH19" s="3">
        <f t="shared" si="4"/>
        <v>65887.939007352761</v>
      </c>
      <c r="BI19" s="3">
        <f t="shared" si="4"/>
        <v>67489.068501538102</v>
      </c>
      <c r="BJ19" s="3">
        <f t="shared" si="4"/>
        <v>67489.068501538102</v>
      </c>
      <c r="BK19" s="3">
        <f t="shared" si="4"/>
        <v>67489.068501538102</v>
      </c>
      <c r="BL19" s="3">
        <f t="shared" si="4"/>
        <v>69129.106720078344</v>
      </c>
      <c r="BM19" s="3">
        <f t="shared" si="4"/>
        <v>69129.106720078344</v>
      </c>
      <c r="BN19" s="3">
        <f t="shared" si="4"/>
        <v>69129.106720078344</v>
      </c>
      <c r="BO19" s="3">
        <f t="shared" si="4"/>
        <v>70797.285038834758</v>
      </c>
      <c r="BP19" s="3">
        <f t="shared" si="4"/>
        <v>70797.285038834758</v>
      </c>
      <c r="BQ19" s="3">
        <f t="shared" si="4"/>
        <v>70797.285038834758</v>
      </c>
    </row>
    <row r="20" spans="1:69" outlineLevel="1">
      <c r="A20" s="34"/>
      <c r="B20" s="34"/>
      <c r="C20" s="64"/>
      <c r="D20" s="65"/>
      <c r="E20" s="21" t="str">
        <f xml:space="preserve"> LEFT($E$19, LEN($E$19) - 3 )</f>
        <v xml:space="preserve">Fixed operating expense </v>
      </c>
      <c r="F20" s="21"/>
      <c r="G20" s="21" t="str">
        <f xml:space="preserve"> G$19</f>
        <v>GBP</v>
      </c>
      <c r="H20" s="3">
        <f t="shared" si="3"/>
        <v>-3419071.4947073567</v>
      </c>
      <c r="I20" s="21"/>
      <c r="J20" s="3">
        <f t="shared" ref="J20:BQ20" si="5" xml:space="preserve"> -1 * J19</f>
        <v>-45000</v>
      </c>
      <c r="K20" s="3">
        <f t="shared" si="5"/>
        <v>-45000</v>
      </c>
      <c r="L20" s="3">
        <f t="shared" si="5"/>
        <v>-45000</v>
      </c>
      <c r="M20" s="3">
        <f t="shared" si="5"/>
        <v>-46094.142332421929</v>
      </c>
      <c r="N20" s="3">
        <f t="shared" si="5"/>
        <v>-46094.142332421929</v>
      </c>
      <c r="O20" s="3">
        <f t="shared" si="5"/>
        <v>-46094.142332421929</v>
      </c>
      <c r="P20" s="3">
        <f t="shared" si="5"/>
        <v>-47214.887941368259</v>
      </c>
      <c r="Q20" s="3">
        <f t="shared" si="5"/>
        <v>-47214.887941368259</v>
      </c>
      <c r="R20" s="3">
        <f t="shared" si="5"/>
        <v>-47214.887941368259</v>
      </c>
      <c r="S20" s="3">
        <f t="shared" si="5"/>
        <v>-48362.883666195121</v>
      </c>
      <c r="T20" s="3">
        <f t="shared" si="5"/>
        <v>-48362.883666195121</v>
      </c>
      <c r="U20" s="3">
        <f t="shared" si="5"/>
        <v>-48362.883666195121</v>
      </c>
      <c r="V20" s="3">
        <f t="shared" si="5"/>
        <v>-49500.000000000007</v>
      </c>
      <c r="W20" s="3">
        <f t="shared" si="5"/>
        <v>-49500.000000000007</v>
      </c>
      <c r="X20" s="3">
        <f t="shared" si="5"/>
        <v>-49500.000000000007</v>
      </c>
      <c r="Y20" s="3">
        <f t="shared" si="5"/>
        <v>-50708.501394855797</v>
      </c>
      <c r="Z20" s="3">
        <f t="shared" si="5"/>
        <v>-50708.501394855797</v>
      </c>
      <c r="AA20" s="3">
        <f t="shared" si="5"/>
        <v>-50708.501394855797</v>
      </c>
      <c r="AB20" s="3">
        <f t="shared" si="5"/>
        <v>-51939.73483307648</v>
      </c>
      <c r="AC20" s="3">
        <f t="shared" si="5"/>
        <v>-51939.73483307648</v>
      </c>
      <c r="AD20" s="3">
        <f t="shared" si="5"/>
        <v>-51939.73483307648</v>
      </c>
      <c r="AE20" s="3">
        <f t="shared" si="5"/>
        <v>-53204.926698313757</v>
      </c>
      <c r="AF20" s="3">
        <f t="shared" si="5"/>
        <v>-53204.926698313757</v>
      </c>
      <c r="AG20" s="3">
        <f t="shared" si="5"/>
        <v>-53204.926698313757</v>
      </c>
      <c r="AH20" s="3">
        <f t="shared" si="5"/>
        <v>-54454.735278236491</v>
      </c>
      <c r="AI20" s="3">
        <f t="shared" si="5"/>
        <v>-54454.735278236491</v>
      </c>
      <c r="AJ20" s="3">
        <f t="shared" si="5"/>
        <v>-54454.735278236491</v>
      </c>
      <c r="AK20" s="3">
        <f t="shared" si="5"/>
        <v>-55777.540025685339</v>
      </c>
      <c r="AL20" s="3">
        <f t="shared" si="5"/>
        <v>-55777.540025685339</v>
      </c>
      <c r="AM20" s="3">
        <f t="shared" si="5"/>
        <v>-55777.540025685339</v>
      </c>
      <c r="AN20" s="3">
        <f t="shared" si="5"/>
        <v>-57132.478110867487</v>
      </c>
      <c r="AO20" s="3">
        <f t="shared" si="5"/>
        <v>-57132.478110867487</v>
      </c>
      <c r="AP20" s="3">
        <f t="shared" si="5"/>
        <v>-57132.478110867487</v>
      </c>
      <c r="AQ20" s="3">
        <f t="shared" si="5"/>
        <v>-58523.837854155172</v>
      </c>
      <c r="AR20" s="3">
        <f t="shared" si="5"/>
        <v>-58523.837854155172</v>
      </c>
      <c r="AS20" s="3">
        <f t="shared" si="5"/>
        <v>-58523.837854155172</v>
      </c>
      <c r="AT20" s="3">
        <f t="shared" si="5"/>
        <v>-59898.907453406857</v>
      </c>
      <c r="AU20" s="3">
        <f t="shared" si="5"/>
        <v>-59898.907453406857</v>
      </c>
      <c r="AV20" s="3">
        <f t="shared" si="5"/>
        <v>-59898.907453406857</v>
      </c>
      <c r="AW20" s="3">
        <f t="shared" si="5"/>
        <v>-61354.297040832636</v>
      </c>
      <c r="AX20" s="3">
        <f t="shared" si="5"/>
        <v>-61354.297040832636</v>
      </c>
      <c r="AY20" s="3">
        <f t="shared" si="5"/>
        <v>-61354.297040832636</v>
      </c>
      <c r="AZ20" s="3">
        <f t="shared" si="5"/>
        <v>-62845.048856740366</v>
      </c>
      <c r="BA20" s="3">
        <f t="shared" si="5"/>
        <v>-62845.048856740366</v>
      </c>
      <c r="BB20" s="3">
        <f t="shared" si="5"/>
        <v>-62845.048856740366</v>
      </c>
      <c r="BC20" s="3">
        <f t="shared" si="5"/>
        <v>-64375.177481826024</v>
      </c>
      <c r="BD20" s="3">
        <f t="shared" si="5"/>
        <v>-64375.177481826024</v>
      </c>
      <c r="BE20" s="3">
        <f t="shared" si="5"/>
        <v>-64375.177481826024</v>
      </c>
      <c r="BF20" s="3">
        <f t="shared" si="5"/>
        <v>-65887.939007352761</v>
      </c>
      <c r="BG20" s="3">
        <f t="shared" si="5"/>
        <v>-65887.939007352761</v>
      </c>
      <c r="BH20" s="3">
        <f t="shared" si="5"/>
        <v>-65887.939007352761</v>
      </c>
      <c r="BI20" s="3">
        <f t="shared" si="5"/>
        <v>-67489.068501538102</v>
      </c>
      <c r="BJ20" s="3">
        <f t="shared" si="5"/>
        <v>-67489.068501538102</v>
      </c>
      <c r="BK20" s="3">
        <f t="shared" si="5"/>
        <v>-67489.068501538102</v>
      </c>
      <c r="BL20" s="3">
        <f t="shared" si="5"/>
        <v>-69129.106720078344</v>
      </c>
      <c r="BM20" s="3">
        <f t="shared" si="5"/>
        <v>-69129.106720078344</v>
      </c>
      <c r="BN20" s="3">
        <f t="shared" si="5"/>
        <v>-69129.106720078344</v>
      </c>
      <c r="BO20" s="3">
        <f t="shared" si="5"/>
        <v>-70797.285038834758</v>
      </c>
      <c r="BP20" s="3">
        <f t="shared" si="5"/>
        <v>-70797.285038834758</v>
      </c>
      <c r="BQ20" s="3">
        <f t="shared" si="5"/>
        <v>-70797.285038834758</v>
      </c>
    </row>
    <row r="23" spans="1:69">
      <c r="B23" s="25" t="s">
        <v>81</v>
      </c>
    </row>
    <row r="24" spans="1:69" outlineLevel="1">
      <c r="A24" s="18"/>
      <c r="B24" s="18"/>
      <c r="C24" s="28"/>
      <c r="D24" s="27"/>
      <c r="E24" s="42" t="str">
        <f xml:space="preserve">  InpC!E$28</f>
        <v>Variable Operating Costs as a % of sales</v>
      </c>
      <c r="F24" s="42">
        <f xml:space="preserve">  InpC!F$28</f>
        <v>0.05</v>
      </c>
      <c r="G24" s="42" t="str">
        <f xml:space="preserve">  InpC!G$28</f>
        <v>%</v>
      </c>
      <c r="M24" s="57"/>
    </row>
    <row r="25" spans="1:69" outlineLevel="1">
      <c r="A25" s="18"/>
      <c r="B25" s="18"/>
      <c r="C25" s="28"/>
      <c r="D25" s="27"/>
      <c r="E25" s="4" t="str">
        <f xml:space="preserve">  Customers!E$43</f>
        <v>Sales</v>
      </c>
      <c r="F25" s="4">
        <f xml:space="preserve">  Customers!F$43</f>
        <v>0</v>
      </c>
      <c r="G25" s="4" t="str">
        <f xml:space="preserve">  Customers!G$43</f>
        <v>GBP</v>
      </c>
      <c r="H25" s="4">
        <f ca="1" xml:space="preserve">  Customers!H$43</f>
        <v>474917214.65525633</v>
      </c>
      <c r="I25" s="4">
        <f xml:space="preserve">  Customers!I$43</f>
        <v>0</v>
      </c>
      <c r="J25" s="4">
        <f ca="1" xml:space="preserve">  Customers!J$43</f>
        <v>288000</v>
      </c>
      <c r="K25" s="4">
        <f ca="1" xml:space="preserve">  Customers!K$43</f>
        <v>288000</v>
      </c>
      <c r="L25" s="4">
        <f ca="1" xml:space="preserve">  Customers!L$43</f>
        <v>288000</v>
      </c>
      <c r="M25" s="4">
        <f ca="1" xml:space="preserve">  Customers!M$43</f>
        <v>288000</v>
      </c>
      <c r="N25" s="4">
        <f ca="1" xml:space="preserve">  Customers!N$43</f>
        <v>864000</v>
      </c>
      <c r="O25" s="4">
        <f ca="1" xml:space="preserve">  Customers!O$43</f>
        <v>864000</v>
      </c>
      <c r="P25" s="4">
        <f ca="1" xml:space="preserve">  Customers!P$43</f>
        <v>864000</v>
      </c>
      <c r="Q25" s="4">
        <f ca="1" xml:space="preserve">  Customers!Q$43</f>
        <v>1440000</v>
      </c>
      <c r="R25" s="4">
        <f ca="1" xml:space="preserve">  Customers!R$43</f>
        <v>1440000</v>
      </c>
      <c r="S25" s="4">
        <f ca="1" xml:space="preserve">  Customers!S$43</f>
        <v>1440000</v>
      </c>
      <c r="T25" s="4">
        <f ca="1" xml:space="preserve">  Customers!T$43</f>
        <v>1440000</v>
      </c>
      <c r="U25" s="4">
        <f ca="1" xml:space="preserve">  Customers!U$43</f>
        <v>1440000</v>
      </c>
      <c r="V25" s="4">
        <f ca="1" xml:space="preserve">  Customers!V$43</f>
        <v>1525626.8558773852</v>
      </c>
      <c r="W25" s="4">
        <f ca="1" xml:space="preserve">  Customers!W$43</f>
        <v>1616345.3495654971</v>
      </c>
      <c r="X25" s="4">
        <f ca="1" xml:space="preserve">  Customers!X$43</f>
        <v>1712458.2456039183</v>
      </c>
      <c r="Y25" s="4">
        <f ca="1" xml:space="preserve">  Customers!Y$43</f>
        <v>1814286.3118486174</v>
      </c>
      <c r="Z25" s="4">
        <f ca="1" xml:space="preserve">  Customers!Z$43</f>
        <v>1922169.3900048493</v>
      </c>
      <c r="AA25" s="4">
        <f ca="1" xml:space="preserve">  Customers!AA$43</f>
        <v>2036467.5298172566</v>
      </c>
      <c r="AB25" s="4">
        <f ca="1" xml:space="preserve">  Customers!AB$43</f>
        <v>2157562.1907024211</v>
      </c>
      <c r="AC25" s="4">
        <f ca="1" xml:space="preserve">  Customers!AC$43</f>
        <v>2285857.5148342075</v>
      </c>
      <c r="AD25" s="4">
        <f ca="1" xml:space="preserve">  Customers!AD$43</f>
        <v>2421781.6759306979</v>
      </c>
      <c r="AE25" s="4">
        <f ca="1" xml:space="preserve">  Customers!AE$43</f>
        <v>2565788.3082441776</v>
      </c>
      <c r="AF25" s="4">
        <f ca="1" xml:space="preserve">  Customers!AF$43</f>
        <v>2718358.0205232776</v>
      </c>
      <c r="AG25" s="4">
        <f ca="1" xml:space="preserve">  Customers!AG$43</f>
        <v>2880000.0000000009</v>
      </c>
      <c r="AH25" s="4">
        <f ca="1" xml:space="preserve">  Customers!AH$43</f>
        <v>3310453.7117547705</v>
      </c>
      <c r="AI25" s="4">
        <f ca="1" xml:space="preserve">  Customers!AI$43</f>
        <v>3491890.6991309943</v>
      </c>
      <c r="AJ25" s="4">
        <f ca="1" xml:space="preserve">  Customers!AJ$43</f>
        <v>3684116.4912078371</v>
      </c>
      <c r="AK25" s="4">
        <f ca="1" xml:space="preserve">  Customers!AK$43</f>
        <v>3887772.6236972362</v>
      </c>
      <c r="AL25" s="4">
        <f ca="1" xml:space="preserve">  Customers!AL$43</f>
        <v>4621938.7800097009</v>
      </c>
      <c r="AM25" s="4">
        <f ca="1" xml:space="preserve">  Customers!AM$43</f>
        <v>4850535.059634516</v>
      </c>
      <c r="AN25" s="4">
        <f ca="1" xml:space="preserve">  Customers!AN$43</f>
        <v>5092724.381404846</v>
      </c>
      <c r="AO25" s="4">
        <f ca="1" xml:space="preserve">  Customers!AO$43</f>
        <v>5867715.0296684168</v>
      </c>
      <c r="AP25" s="4">
        <f ca="1" xml:space="preserve">  Customers!AP$43</f>
        <v>6139563.3518613987</v>
      </c>
      <c r="AQ25" s="4">
        <f ca="1" xml:space="preserve">  Customers!AQ$43</f>
        <v>6427576.6164883571</v>
      </c>
      <c r="AR25" s="4">
        <f ca="1" xml:space="preserve">  Customers!AR$43</f>
        <v>6732716.0410465579</v>
      </c>
      <c r="AS25" s="4">
        <f ca="1" xml:space="preserve">  Customers!AS$43</f>
        <v>7056000.0000000028</v>
      </c>
      <c r="AT25" s="4">
        <f ca="1" xml:space="preserve">  Customers!AT$43</f>
        <v>7475571.5937991915</v>
      </c>
      <c r="AU25" s="4">
        <f ca="1" xml:space="preserve">  Customers!AU$43</f>
        <v>7920092.2128709406</v>
      </c>
      <c r="AV25" s="4">
        <f ca="1" xml:space="preserve">  Customers!AV$43</f>
        <v>8391045.4034592062</v>
      </c>
      <c r="AW25" s="4">
        <f ca="1" xml:space="preserve">  Customers!AW$43</f>
        <v>8890002.9280582312</v>
      </c>
      <c r="AX25" s="4">
        <f ca="1" xml:space="preserve">  Customers!AX$43</f>
        <v>9418630.011023771</v>
      </c>
      <c r="AY25" s="4">
        <f ca="1" xml:space="preserve">  Customers!AY$43</f>
        <v>9978690.8961045668</v>
      </c>
      <c r="AZ25" s="4">
        <f ca="1" xml:space="preserve">  Customers!AZ$43</f>
        <v>10572054.734441875</v>
      </c>
      <c r="BA25" s="4">
        <f ca="1" xml:space="preserve">  Customers!BA$43</f>
        <v>11200701.822687626</v>
      </c>
      <c r="BB25" s="4">
        <f ca="1" xml:space="preserve">  Customers!BB$43</f>
        <v>11866730.212060431</v>
      </c>
      <c r="BC25" s="4">
        <f ca="1" xml:space="preserve">  Customers!BC$43</f>
        <v>12572362.71039648</v>
      </c>
      <c r="BD25" s="4">
        <f ca="1" xml:space="preserve">  Customers!BD$43</f>
        <v>13319954.300564071</v>
      </c>
      <c r="BE25" s="4">
        <f ca="1" xml:space="preserve">  Customers!BE$43</f>
        <v>14112000.000000015</v>
      </c>
      <c r="BF25" s="4">
        <f ca="1" xml:space="preserve">  Customers!BF$43</f>
        <v>14951143.187598392</v>
      </c>
      <c r="BG25" s="4">
        <f ca="1" xml:space="preserve">  Customers!BG$43</f>
        <v>15840184.425741892</v>
      </c>
      <c r="BH25" s="4">
        <f ca="1" xml:space="preserve">  Customers!BH$43</f>
        <v>16782090.80691842</v>
      </c>
      <c r="BI25" s="4">
        <f ca="1" xml:space="preserve">  Customers!BI$43</f>
        <v>17780005.856116474</v>
      </c>
      <c r="BJ25" s="4">
        <f ca="1" xml:space="preserve">  Customers!BJ$43</f>
        <v>18837260.022047549</v>
      </c>
      <c r="BK25" s="4">
        <f ca="1" xml:space="preserve">  Customers!BK$43</f>
        <v>19957381.792209141</v>
      </c>
      <c r="BL25" s="4">
        <f ca="1" xml:space="preserve">  Customers!BL$43</f>
        <v>21144109.46888376</v>
      </c>
      <c r="BM25" s="4">
        <f ca="1" xml:space="preserve">  Customers!BM$43</f>
        <v>22401403.645375267</v>
      </c>
      <c r="BN25" s="4">
        <f ca="1" xml:space="preserve">  Customers!BN$43</f>
        <v>23733460.424120873</v>
      </c>
      <c r="BO25" s="4">
        <f ca="1" xml:space="preserve">  Customers!BO$43</f>
        <v>25144725.420792975</v>
      </c>
      <c r="BP25" s="4">
        <f ca="1" xml:space="preserve">  Customers!BP$43</f>
        <v>26639908.601128161</v>
      </c>
      <c r="BQ25" s="4">
        <f ca="1" xml:space="preserve">  Customers!BQ$43</f>
        <v>28224000.000000045</v>
      </c>
    </row>
    <row r="26" spans="1:69" outlineLevel="1">
      <c r="A26" s="34"/>
      <c r="B26" s="34"/>
      <c r="C26" s="64"/>
      <c r="D26" s="65"/>
      <c r="E26" s="21" t="s">
        <v>89</v>
      </c>
      <c r="F26" s="21"/>
      <c r="G26" s="21" t="s">
        <v>258</v>
      </c>
      <c r="H26" s="3">
        <f t="shared" ref="H26:H27" ca="1" si="6" xml:space="preserve"> SUM( J26:BQ26 )</f>
        <v>23745860.732762821</v>
      </c>
      <c r="I26" s="21"/>
      <c r="J26" s="3">
        <f t="shared" ref="J26:BQ26" ca="1" si="7" xml:space="preserve">  J25 * $F24</f>
        <v>14400</v>
      </c>
      <c r="K26" s="3">
        <f t="shared" ca="1" si="7"/>
        <v>14400</v>
      </c>
      <c r="L26" s="3">
        <f t="shared" ca="1" si="7"/>
        <v>14400</v>
      </c>
      <c r="M26" s="3">
        <f t="shared" ca="1" si="7"/>
        <v>14400</v>
      </c>
      <c r="N26" s="3">
        <f t="shared" ca="1" si="7"/>
        <v>43200</v>
      </c>
      <c r="O26" s="3">
        <f t="shared" ca="1" si="7"/>
        <v>43200</v>
      </c>
      <c r="P26" s="3">
        <f t="shared" ca="1" si="7"/>
        <v>43200</v>
      </c>
      <c r="Q26" s="3">
        <f t="shared" ca="1" si="7"/>
        <v>72000</v>
      </c>
      <c r="R26" s="3">
        <f t="shared" ca="1" si="7"/>
        <v>72000</v>
      </c>
      <c r="S26" s="3">
        <f t="shared" ca="1" si="7"/>
        <v>72000</v>
      </c>
      <c r="T26" s="3">
        <f t="shared" ca="1" si="7"/>
        <v>72000</v>
      </c>
      <c r="U26" s="3">
        <f t="shared" ca="1" si="7"/>
        <v>72000</v>
      </c>
      <c r="V26" s="3">
        <f t="shared" ca="1" si="7"/>
        <v>76281.342793869262</v>
      </c>
      <c r="W26" s="3">
        <f t="shared" ca="1" si="7"/>
        <v>80817.267478274865</v>
      </c>
      <c r="X26" s="3">
        <f t="shared" ca="1" si="7"/>
        <v>85622.912280195917</v>
      </c>
      <c r="Y26" s="3">
        <f t="shared" ca="1" si="7"/>
        <v>90714.315592430881</v>
      </c>
      <c r="Z26" s="3">
        <f t="shared" ca="1" si="7"/>
        <v>96108.469500242471</v>
      </c>
      <c r="AA26" s="3">
        <f t="shared" ca="1" si="7"/>
        <v>101823.37649086284</v>
      </c>
      <c r="AB26" s="3">
        <f t="shared" ca="1" si="7"/>
        <v>107878.10953512107</v>
      </c>
      <c r="AC26" s="3">
        <f t="shared" ca="1" si="7"/>
        <v>114292.87574171038</v>
      </c>
      <c r="AD26" s="3">
        <f t="shared" ca="1" si="7"/>
        <v>121089.08379653491</v>
      </c>
      <c r="AE26" s="3">
        <f t="shared" ca="1" si="7"/>
        <v>128289.41541220888</v>
      </c>
      <c r="AF26" s="3">
        <f t="shared" ca="1" si="7"/>
        <v>135917.90102616389</v>
      </c>
      <c r="AG26" s="3">
        <f t="shared" ca="1" si="7"/>
        <v>144000.00000000006</v>
      </c>
      <c r="AH26" s="3">
        <f t="shared" ca="1" si="7"/>
        <v>165522.68558773852</v>
      </c>
      <c r="AI26" s="3">
        <f t="shared" ca="1" si="7"/>
        <v>174594.53495654973</v>
      </c>
      <c r="AJ26" s="3">
        <f t="shared" ca="1" si="7"/>
        <v>184205.82456039186</v>
      </c>
      <c r="AK26" s="3">
        <f t="shared" ca="1" si="7"/>
        <v>194388.63118486182</v>
      </c>
      <c r="AL26" s="3">
        <f t="shared" ca="1" si="7"/>
        <v>231096.93900048506</v>
      </c>
      <c r="AM26" s="3">
        <f t="shared" ca="1" si="7"/>
        <v>242526.75298172582</v>
      </c>
      <c r="AN26" s="3">
        <f t="shared" ca="1" si="7"/>
        <v>254636.21907024231</v>
      </c>
      <c r="AO26" s="3">
        <f t="shared" ca="1" si="7"/>
        <v>293385.75148342084</v>
      </c>
      <c r="AP26" s="3">
        <f t="shared" ca="1" si="7"/>
        <v>306978.16759306996</v>
      </c>
      <c r="AQ26" s="3">
        <f t="shared" ca="1" si="7"/>
        <v>321378.83082441788</v>
      </c>
      <c r="AR26" s="3">
        <f t="shared" ca="1" si="7"/>
        <v>336635.8020523279</v>
      </c>
      <c r="AS26" s="3">
        <f t="shared" ca="1" si="7"/>
        <v>352800.00000000017</v>
      </c>
      <c r="AT26" s="3">
        <f t="shared" ca="1" si="7"/>
        <v>373778.57968995959</v>
      </c>
      <c r="AU26" s="3">
        <f t="shared" ca="1" si="7"/>
        <v>396004.61064354703</v>
      </c>
      <c r="AV26" s="3">
        <f t="shared" ca="1" si="7"/>
        <v>419552.27017296036</v>
      </c>
      <c r="AW26" s="3">
        <f t="shared" ca="1" si="7"/>
        <v>444500.14640291157</v>
      </c>
      <c r="AX26" s="3">
        <f t="shared" ca="1" si="7"/>
        <v>470931.5005511886</v>
      </c>
      <c r="AY26" s="3">
        <f t="shared" ca="1" si="7"/>
        <v>498934.54480522836</v>
      </c>
      <c r="AZ26" s="3">
        <f t="shared" ca="1" si="7"/>
        <v>528602.73672209377</v>
      </c>
      <c r="BA26" s="3">
        <f t="shared" ca="1" si="7"/>
        <v>560035.09113438136</v>
      </c>
      <c r="BB26" s="3">
        <f t="shared" ca="1" si="7"/>
        <v>593336.5106030216</v>
      </c>
      <c r="BC26" s="3">
        <f t="shared" ca="1" si="7"/>
        <v>628618.13551982399</v>
      </c>
      <c r="BD26" s="3">
        <f t="shared" ca="1" si="7"/>
        <v>665997.71502820356</v>
      </c>
      <c r="BE26" s="3">
        <f t="shared" ca="1" si="7"/>
        <v>705600.00000000081</v>
      </c>
      <c r="BF26" s="3">
        <f t="shared" ca="1" si="7"/>
        <v>747557.15937991964</v>
      </c>
      <c r="BG26" s="3">
        <f t="shared" ca="1" si="7"/>
        <v>792009.22128709464</v>
      </c>
      <c r="BH26" s="3">
        <f t="shared" ca="1" si="7"/>
        <v>839104.54034592106</v>
      </c>
      <c r="BI26" s="3">
        <f t="shared" ca="1" si="7"/>
        <v>889000.29280582373</v>
      </c>
      <c r="BJ26" s="3">
        <f t="shared" ca="1" si="7"/>
        <v>941863.00110237754</v>
      </c>
      <c r="BK26" s="3">
        <f t="shared" ca="1" si="7"/>
        <v>997869.08961045707</v>
      </c>
      <c r="BL26" s="3">
        <f t="shared" ca="1" si="7"/>
        <v>1057205.473444188</v>
      </c>
      <c r="BM26" s="3">
        <f t="shared" ca="1" si="7"/>
        <v>1120070.1822687634</v>
      </c>
      <c r="BN26" s="3">
        <f t="shared" ca="1" si="7"/>
        <v>1186673.0212060437</v>
      </c>
      <c r="BO26" s="3">
        <f t="shared" ca="1" si="7"/>
        <v>1257236.2710396487</v>
      </c>
      <c r="BP26" s="3">
        <f t="shared" ca="1" si="7"/>
        <v>1331995.430056408</v>
      </c>
      <c r="BQ26" s="3">
        <f t="shared" ca="1" si="7"/>
        <v>1411200.0000000023</v>
      </c>
    </row>
    <row r="27" spans="1:69" outlineLevel="1">
      <c r="A27" s="34"/>
      <c r="B27" s="34"/>
      <c r="C27" s="64"/>
      <c r="D27" s="65"/>
      <c r="E27" s="21" t="str">
        <f xml:space="preserve"> LEFT($E$26, LEN($E$26) - 3 )</f>
        <v xml:space="preserve">Variable Operating expense </v>
      </c>
      <c r="F27" s="21"/>
      <c r="G27" s="21" t="str">
        <f xml:space="preserve"> G$26</f>
        <v>GBP</v>
      </c>
      <c r="H27" s="3">
        <f t="shared" ca="1" si="6"/>
        <v>-23745860.732762821</v>
      </c>
      <c r="I27" s="21"/>
      <c r="J27" s="3">
        <f t="shared" ref="J27:BQ27" ca="1" si="8" xml:space="preserve"> -1 * J26</f>
        <v>-14400</v>
      </c>
      <c r="K27" s="3">
        <f t="shared" ca="1" si="8"/>
        <v>-14400</v>
      </c>
      <c r="L27" s="3">
        <f t="shared" ca="1" si="8"/>
        <v>-14400</v>
      </c>
      <c r="M27" s="3">
        <f t="shared" ca="1" si="8"/>
        <v>-14400</v>
      </c>
      <c r="N27" s="3">
        <f t="shared" ca="1" si="8"/>
        <v>-43200</v>
      </c>
      <c r="O27" s="3">
        <f t="shared" ca="1" si="8"/>
        <v>-43200</v>
      </c>
      <c r="P27" s="3">
        <f t="shared" ca="1" si="8"/>
        <v>-43200</v>
      </c>
      <c r="Q27" s="3">
        <f t="shared" ca="1" si="8"/>
        <v>-72000</v>
      </c>
      <c r="R27" s="3">
        <f t="shared" ca="1" si="8"/>
        <v>-72000</v>
      </c>
      <c r="S27" s="3">
        <f t="shared" ca="1" si="8"/>
        <v>-72000</v>
      </c>
      <c r="T27" s="3">
        <f t="shared" ca="1" si="8"/>
        <v>-72000</v>
      </c>
      <c r="U27" s="3">
        <f t="shared" ca="1" si="8"/>
        <v>-72000</v>
      </c>
      <c r="V27" s="3">
        <f t="shared" ca="1" si="8"/>
        <v>-76281.342793869262</v>
      </c>
      <c r="W27" s="3">
        <f t="shared" ca="1" si="8"/>
        <v>-80817.267478274865</v>
      </c>
      <c r="X27" s="3">
        <f t="shared" ca="1" si="8"/>
        <v>-85622.912280195917</v>
      </c>
      <c r="Y27" s="3">
        <f t="shared" ca="1" si="8"/>
        <v>-90714.315592430881</v>
      </c>
      <c r="Z27" s="3">
        <f t="shared" ca="1" si="8"/>
        <v>-96108.469500242471</v>
      </c>
      <c r="AA27" s="3">
        <f t="shared" ca="1" si="8"/>
        <v>-101823.37649086284</v>
      </c>
      <c r="AB27" s="3">
        <f t="shared" ca="1" si="8"/>
        <v>-107878.10953512107</v>
      </c>
      <c r="AC27" s="3">
        <f t="shared" ca="1" si="8"/>
        <v>-114292.87574171038</v>
      </c>
      <c r="AD27" s="3">
        <f t="shared" ca="1" si="8"/>
        <v>-121089.08379653491</v>
      </c>
      <c r="AE27" s="3">
        <f t="shared" ca="1" si="8"/>
        <v>-128289.41541220888</v>
      </c>
      <c r="AF27" s="3">
        <f t="shared" ca="1" si="8"/>
        <v>-135917.90102616389</v>
      </c>
      <c r="AG27" s="3">
        <f t="shared" ca="1" si="8"/>
        <v>-144000.00000000006</v>
      </c>
      <c r="AH27" s="3">
        <f t="shared" ca="1" si="8"/>
        <v>-165522.68558773852</v>
      </c>
      <c r="AI27" s="3">
        <f t="shared" ca="1" si="8"/>
        <v>-174594.53495654973</v>
      </c>
      <c r="AJ27" s="3">
        <f t="shared" ca="1" si="8"/>
        <v>-184205.82456039186</v>
      </c>
      <c r="AK27" s="3">
        <f t="shared" ca="1" si="8"/>
        <v>-194388.63118486182</v>
      </c>
      <c r="AL27" s="3">
        <f t="shared" ca="1" si="8"/>
        <v>-231096.93900048506</v>
      </c>
      <c r="AM27" s="3">
        <f t="shared" ca="1" si="8"/>
        <v>-242526.75298172582</v>
      </c>
      <c r="AN27" s="3">
        <f t="shared" ca="1" si="8"/>
        <v>-254636.21907024231</v>
      </c>
      <c r="AO27" s="3">
        <f t="shared" ca="1" si="8"/>
        <v>-293385.75148342084</v>
      </c>
      <c r="AP27" s="3">
        <f t="shared" ca="1" si="8"/>
        <v>-306978.16759306996</v>
      </c>
      <c r="AQ27" s="3">
        <f t="shared" ca="1" si="8"/>
        <v>-321378.83082441788</v>
      </c>
      <c r="AR27" s="3">
        <f t="shared" ca="1" si="8"/>
        <v>-336635.8020523279</v>
      </c>
      <c r="AS27" s="3">
        <f t="shared" ca="1" si="8"/>
        <v>-352800.00000000017</v>
      </c>
      <c r="AT27" s="3">
        <f t="shared" ca="1" si="8"/>
        <v>-373778.57968995959</v>
      </c>
      <c r="AU27" s="3">
        <f t="shared" ca="1" si="8"/>
        <v>-396004.61064354703</v>
      </c>
      <c r="AV27" s="3">
        <f t="shared" ca="1" si="8"/>
        <v>-419552.27017296036</v>
      </c>
      <c r="AW27" s="3">
        <f t="shared" ca="1" si="8"/>
        <v>-444500.14640291157</v>
      </c>
      <c r="AX27" s="3">
        <f t="shared" ca="1" si="8"/>
        <v>-470931.5005511886</v>
      </c>
      <c r="AY27" s="3">
        <f t="shared" ca="1" si="8"/>
        <v>-498934.54480522836</v>
      </c>
      <c r="AZ27" s="3">
        <f t="shared" ca="1" si="8"/>
        <v>-528602.73672209377</v>
      </c>
      <c r="BA27" s="3">
        <f t="shared" ca="1" si="8"/>
        <v>-560035.09113438136</v>
      </c>
      <c r="BB27" s="3">
        <f t="shared" ca="1" si="8"/>
        <v>-593336.5106030216</v>
      </c>
      <c r="BC27" s="3">
        <f t="shared" ca="1" si="8"/>
        <v>-628618.13551982399</v>
      </c>
      <c r="BD27" s="3">
        <f t="shared" ca="1" si="8"/>
        <v>-665997.71502820356</v>
      </c>
      <c r="BE27" s="3">
        <f t="shared" ca="1" si="8"/>
        <v>-705600.00000000081</v>
      </c>
      <c r="BF27" s="3">
        <f t="shared" ca="1" si="8"/>
        <v>-747557.15937991964</v>
      </c>
      <c r="BG27" s="3">
        <f t="shared" ca="1" si="8"/>
        <v>-792009.22128709464</v>
      </c>
      <c r="BH27" s="3">
        <f t="shared" ca="1" si="8"/>
        <v>-839104.54034592106</v>
      </c>
      <c r="BI27" s="3">
        <f t="shared" ca="1" si="8"/>
        <v>-889000.29280582373</v>
      </c>
      <c r="BJ27" s="3">
        <f t="shared" ca="1" si="8"/>
        <v>-941863.00110237754</v>
      </c>
      <c r="BK27" s="3">
        <f t="shared" ca="1" si="8"/>
        <v>-997869.08961045707</v>
      </c>
      <c r="BL27" s="3">
        <f t="shared" ca="1" si="8"/>
        <v>-1057205.473444188</v>
      </c>
      <c r="BM27" s="3">
        <f t="shared" ca="1" si="8"/>
        <v>-1120070.1822687634</v>
      </c>
      <c r="BN27" s="3">
        <f t="shared" ca="1" si="8"/>
        <v>-1186673.0212060437</v>
      </c>
      <c r="BO27" s="3">
        <f t="shared" ca="1" si="8"/>
        <v>-1257236.2710396487</v>
      </c>
      <c r="BP27" s="3">
        <f t="shared" ca="1" si="8"/>
        <v>-1331995.430056408</v>
      </c>
      <c r="BQ27" s="3">
        <f t="shared" ca="1" si="8"/>
        <v>-1411200.0000000023</v>
      </c>
    </row>
    <row r="30" spans="1:69">
      <c r="B30" s="25" t="s">
        <v>271</v>
      </c>
    </row>
  </sheetData>
  <conditionalFormatting sqref="F2:F3">
    <cfRule type="cellIs" dxfId="210" priority="1" stopIfTrue="1" operator="notEqual">
      <formula>0</formula>
    </cfRule>
    <cfRule type="cellIs" dxfId="209" priority="2" stopIfTrue="1" operator="equal">
      <formula>""</formula>
    </cfRule>
  </conditionalFormatting>
  <conditionalFormatting sqref="J3:BQ3">
    <cfRule type="cellIs" dxfId="208" priority="8" operator="equal">
      <formula>"PPA ext."</formula>
    </cfRule>
    <cfRule type="cellIs" dxfId="207" priority="9" operator="equal">
      <formula>"Delay"</formula>
    </cfRule>
    <cfRule type="cellIs" dxfId="206" priority="10" operator="equal">
      <formula>"Fin Close"</formula>
    </cfRule>
    <cfRule type="cellIs" dxfId="205" priority="11" stopIfTrue="1" operator="equal">
      <formula>"Construction"</formula>
    </cfRule>
    <cfRule type="cellIs" dxfId="204"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outlinePr summaryBelow="0" summaryRight="0"/>
  </sheetPr>
  <dimension ref="A1:BQ55"/>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46.554687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777343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69" width="13.218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Working Capital</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264</v>
      </c>
    </row>
    <row r="9" spans="1:69" outlineLevel="1">
      <c r="A9" s="18"/>
      <c r="B9" s="18"/>
      <c r="C9" s="28"/>
      <c r="D9" s="27"/>
      <c r="E9" s="42" t="str">
        <f xml:space="preserve">  InpC!E$85</f>
        <v>VAT rate</v>
      </c>
      <c r="F9" s="42">
        <f xml:space="preserve">  InpC!F$85</f>
        <v>0.2</v>
      </c>
      <c r="G9" s="42" t="str">
        <f xml:space="preserve">  InpC!G$85</f>
        <v>%</v>
      </c>
      <c r="M9" s="57"/>
    </row>
    <row r="10" spans="1:69" outlineLevel="1">
      <c r="A10" s="18"/>
      <c r="B10" s="18"/>
      <c r="C10" s="28"/>
      <c r="D10" s="27"/>
      <c r="E10" s="4" t="str">
        <f xml:space="preserve">  InpC!E$33</f>
        <v>Order lead time (months)</v>
      </c>
      <c r="F10" s="4">
        <f xml:space="preserve">  InpC!F$33</f>
        <v>6</v>
      </c>
      <c r="G10" s="4" t="str">
        <f xml:space="preserve">  InpC!G$33</f>
        <v>Months</v>
      </c>
      <c r="M10" s="2"/>
    </row>
    <row r="11" spans="1:69" outlineLevel="1">
      <c r="A11" s="18"/>
      <c r="B11" s="18"/>
      <c r="C11" s="28"/>
      <c r="D11" s="27"/>
      <c r="E11" s="4" t="str">
        <f xml:space="preserve">  InpC!E$34</f>
        <v>Supplier price per unit</v>
      </c>
      <c r="F11" s="4">
        <f xml:space="preserve">  InpC!F$34</f>
        <v>35</v>
      </c>
      <c r="G11" s="4" t="str">
        <f xml:space="preserve">  InpC!G$34</f>
        <v>GBP</v>
      </c>
      <c r="M11" s="2"/>
    </row>
    <row r="12" spans="1:69" outlineLevel="1">
      <c r="A12" s="18"/>
      <c r="B12" s="18"/>
      <c r="C12" s="28"/>
      <c r="D12" s="27"/>
      <c r="E12" s="42" t="str">
        <f xml:space="preserve">  InpC!E$32</f>
        <v>Supplier order deposit</v>
      </c>
      <c r="F12" s="42">
        <f xml:space="preserve">  InpC!F$32</f>
        <v>0.3</v>
      </c>
      <c r="G12" s="42" t="str">
        <f xml:space="preserve">  InpC!G$32</f>
        <v>%</v>
      </c>
      <c r="M12" s="57"/>
    </row>
    <row r="13" spans="1:69" outlineLevel="1">
      <c r="A13" s="18"/>
      <c r="B13" s="18"/>
      <c r="C13" s="28"/>
      <c r="D13" s="27"/>
      <c r="E13" s="4" t="str">
        <f xml:space="preserve">  Inventory!E$33</f>
        <v>Units ordered</v>
      </c>
      <c r="F13" s="4">
        <f xml:space="preserve">  Inventory!F$33</f>
        <v>0</v>
      </c>
      <c r="G13" s="4" t="str">
        <f xml:space="preserve">  Inventory!G$33</f>
        <v>Units</v>
      </c>
      <c r="H13" s="4">
        <f ca="1" xml:space="preserve">  Inventory!H$33</f>
        <v>1640000</v>
      </c>
      <c r="I13" s="4">
        <f xml:space="preserve">  Inventory!I$33</f>
        <v>0</v>
      </c>
      <c r="J13" s="4">
        <f xml:space="preserve">  Inventory!J$33</f>
        <v>0</v>
      </c>
      <c r="K13" s="4">
        <f xml:space="preserve">  Inventory!K$33</f>
        <v>0</v>
      </c>
      <c r="L13" s="4">
        <f xml:space="preserve">  Inventory!L$33</f>
        <v>10000</v>
      </c>
      <c r="M13" s="4">
        <f xml:space="preserve">  Inventory!M$33</f>
        <v>10000</v>
      </c>
      <c r="N13" s="4">
        <f xml:space="preserve">  Inventory!N$33</f>
        <v>10000</v>
      </c>
      <c r="O13" s="4">
        <f xml:space="preserve">  Inventory!O$33</f>
        <v>0</v>
      </c>
      <c r="P13" s="4">
        <f xml:space="preserve">  Inventory!P$33</f>
        <v>10000</v>
      </c>
      <c r="Q13" s="4">
        <f xml:space="preserve">  Inventory!Q$33</f>
        <v>0</v>
      </c>
      <c r="R13" s="4">
        <f xml:space="preserve">  Inventory!R$33</f>
        <v>10000</v>
      </c>
      <c r="S13" s="4">
        <f xml:space="preserve">  Inventory!S$33</f>
        <v>0</v>
      </c>
      <c r="T13" s="4">
        <f xml:space="preserve">  Inventory!T$33</f>
        <v>0</v>
      </c>
      <c r="U13" s="4">
        <f xml:space="preserve">  Inventory!U$33</f>
        <v>0</v>
      </c>
      <c r="V13" s="4">
        <f ca="1" xml:space="preserve">  Inventory!V$33</f>
        <v>0</v>
      </c>
      <c r="W13" s="4">
        <f ca="1" xml:space="preserve">  Inventory!W$33</f>
        <v>0</v>
      </c>
      <c r="X13" s="4">
        <f ca="1" xml:space="preserve">  Inventory!X$33</f>
        <v>0</v>
      </c>
      <c r="Y13" s="4">
        <f ca="1" xml:space="preserve">  Inventory!Y$33</f>
        <v>5000</v>
      </c>
      <c r="Z13" s="4">
        <f ca="1" xml:space="preserve">  Inventory!Z$33</f>
        <v>5000</v>
      </c>
      <c r="AA13" s="4">
        <f ca="1" xml:space="preserve">  Inventory!AA$33</f>
        <v>5000</v>
      </c>
      <c r="AB13" s="4">
        <f ca="1" xml:space="preserve">  Inventory!AB$33</f>
        <v>10000</v>
      </c>
      <c r="AC13" s="4">
        <f ca="1" xml:space="preserve">  Inventory!AC$33</f>
        <v>10000</v>
      </c>
      <c r="AD13" s="4">
        <f ca="1" xml:space="preserve">  Inventory!AD$33</f>
        <v>5000</v>
      </c>
      <c r="AE13" s="4">
        <f ca="1" xml:space="preserve">  Inventory!AE$33</f>
        <v>10000</v>
      </c>
      <c r="AF13" s="4">
        <f ca="1" xml:space="preserve">  Inventory!AF$33</f>
        <v>10000</v>
      </c>
      <c r="AG13" s="4">
        <f ca="1" xml:space="preserve">  Inventory!AG$33</f>
        <v>10000</v>
      </c>
      <c r="AH13" s="4">
        <f ca="1" xml:space="preserve">  Inventory!AH$33</f>
        <v>10000</v>
      </c>
      <c r="AI13" s="4">
        <f ca="1" xml:space="preserve">  Inventory!AI$33</f>
        <v>15000</v>
      </c>
      <c r="AJ13" s="4">
        <f ca="1" xml:space="preserve">  Inventory!AJ$33</f>
        <v>10000</v>
      </c>
      <c r="AK13" s="4">
        <f ca="1" xml:space="preserve">  Inventory!AK$33</f>
        <v>15000</v>
      </c>
      <c r="AL13" s="4">
        <f ca="1" xml:space="preserve">  Inventory!AL$33</f>
        <v>15000</v>
      </c>
      <c r="AM13" s="4">
        <f ca="1" xml:space="preserve">  Inventory!AM$33</f>
        <v>15000</v>
      </c>
      <c r="AN13" s="4">
        <f ca="1" xml:space="preserve">  Inventory!AN$33</f>
        <v>20000</v>
      </c>
      <c r="AO13" s="4">
        <f ca="1" xml:space="preserve">  Inventory!AO$33</f>
        <v>20000</v>
      </c>
      <c r="AP13" s="4">
        <f ca="1" xml:space="preserve">  Inventory!AP$33</f>
        <v>20000</v>
      </c>
      <c r="AQ13" s="4">
        <f ca="1" xml:space="preserve">  Inventory!AQ$33</f>
        <v>25000</v>
      </c>
      <c r="AR13" s="4">
        <f ca="1" xml:space="preserve">  Inventory!AR$33</f>
        <v>20000</v>
      </c>
      <c r="AS13" s="4">
        <f ca="1" xml:space="preserve">  Inventory!AS$33</f>
        <v>25000</v>
      </c>
      <c r="AT13" s="4">
        <f ca="1" xml:space="preserve">  Inventory!AT$33</f>
        <v>30000</v>
      </c>
      <c r="AU13" s="4">
        <f ca="1" xml:space="preserve">  Inventory!AU$33</f>
        <v>25000</v>
      </c>
      <c r="AV13" s="4">
        <f ca="1" xml:space="preserve">  Inventory!AV$33</f>
        <v>30000</v>
      </c>
      <c r="AW13" s="4">
        <f ca="1" xml:space="preserve">  Inventory!AW$33</f>
        <v>30000</v>
      </c>
      <c r="AX13" s="4">
        <f ca="1" xml:space="preserve">  Inventory!AX$33</f>
        <v>35000</v>
      </c>
      <c r="AY13" s="4">
        <f ca="1" xml:space="preserve">  Inventory!AY$33</f>
        <v>35000</v>
      </c>
      <c r="AZ13" s="4">
        <f ca="1" xml:space="preserve">  Inventory!AZ$33</f>
        <v>35000</v>
      </c>
      <c r="BA13" s="4">
        <f ca="1" xml:space="preserve">  Inventory!BA$33</f>
        <v>40000</v>
      </c>
      <c r="BB13" s="4">
        <f ca="1" xml:space="preserve">  Inventory!BB$33</f>
        <v>40000</v>
      </c>
      <c r="BC13" s="4">
        <f ca="1" xml:space="preserve">  Inventory!BC$33</f>
        <v>45000</v>
      </c>
      <c r="BD13" s="4">
        <f ca="1" xml:space="preserve">  Inventory!BD$33</f>
        <v>45000</v>
      </c>
      <c r="BE13" s="4">
        <f ca="1" xml:space="preserve">  Inventory!BE$33</f>
        <v>50000</v>
      </c>
      <c r="BF13" s="4">
        <f ca="1" xml:space="preserve">  Inventory!BF$33</f>
        <v>50000</v>
      </c>
      <c r="BG13" s="4">
        <f ca="1" xml:space="preserve">  Inventory!BG$33</f>
        <v>55000</v>
      </c>
      <c r="BH13" s="4">
        <f ca="1" xml:space="preserve">  Inventory!BH$33</f>
        <v>60000</v>
      </c>
      <c r="BI13" s="4">
        <f ca="1" xml:space="preserve">  Inventory!BI$33</f>
        <v>60000</v>
      </c>
      <c r="BJ13" s="4">
        <f ca="1" xml:space="preserve">  Inventory!BJ$33</f>
        <v>65000</v>
      </c>
      <c r="BK13" s="4">
        <f ca="1" xml:space="preserve">  Inventory!BK$33</f>
        <v>70000</v>
      </c>
      <c r="BL13" s="4">
        <f ca="1" xml:space="preserve">  Inventory!BL$33</f>
        <v>75000</v>
      </c>
      <c r="BM13" s="4">
        <f ca="1" xml:space="preserve">  Inventory!BM$33</f>
        <v>75000</v>
      </c>
      <c r="BN13" s="4">
        <f ca="1" xml:space="preserve">  Inventory!BN$33</f>
        <v>85000</v>
      </c>
      <c r="BO13" s="4">
        <f ca="1" xml:space="preserve">  Inventory!BO$33</f>
        <v>85000</v>
      </c>
      <c r="BP13" s="4">
        <f ca="1" xml:space="preserve">  Inventory!BP$33</f>
        <v>95000</v>
      </c>
      <c r="BQ13" s="4">
        <f ca="1" xml:space="preserve">  Inventory!BQ$33</f>
        <v>95000</v>
      </c>
    </row>
    <row r="14" spans="1:69" outlineLevel="1">
      <c r="E14" s="47" t="s">
        <v>308</v>
      </c>
      <c r="G14" s="47" t="s">
        <v>258</v>
      </c>
      <c r="H14" s="2">
        <f t="shared" ref="H14:H15" ca="1" si="0" xml:space="preserve"> SUM( J14:BQ14 )</f>
        <v>50442000</v>
      </c>
      <c r="J14" s="2">
        <f ca="1" xml:space="preserve">  ( 1 + $F9 ) * ( IF( Time!J28 &lt; 1 + $F10, 0, OFFSET( J13, 0, - 1 * ( $F10 ) ) ) * $F11 * ( 1 - $F12 ) ) + ( J13 * $F11 * $F12 )</f>
        <v>0</v>
      </c>
      <c r="K14" s="2">
        <f ca="1" xml:space="preserve">  ( 1 + $F9 ) * ( IF( Time!K28 &lt; 1 + $F10, 0, OFFSET( K13, 0, - 1 * ( $F10 ) ) ) * $F11 * ( 1 - $F12 ) ) + ( K13 * $F11 * $F12 )</f>
        <v>0</v>
      </c>
      <c r="L14" s="2">
        <f ca="1" xml:space="preserve">  ( 1 + $F9 ) * ( IF( Time!L28 &lt; 1 + $F10, 0, OFFSET( L13, 0, - 1 * ( $F10 ) ) ) * $F11 * ( 1 - $F12 ) ) + ( L13 * $F11 * $F12 )</f>
        <v>105000</v>
      </c>
      <c r="M14" s="2">
        <f ca="1" xml:space="preserve">  ( 1 + $F9 ) * ( IF( Time!M28 &lt; 1 + $F10, 0, OFFSET( M13, 0, - 1 * ( $F10 ) ) ) * $F11 * ( 1 - $F12 ) ) + ( M13 * $F11 * $F12 )</f>
        <v>105000</v>
      </c>
      <c r="N14" s="2">
        <f ca="1" xml:space="preserve">  ( 1 + $F9 ) * ( IF( Time!N28 &lt; 1 + $F10, 0, OFFSET( N13, 0, - 1 * ( $F10 ) ) ) * $F11 * ( 1 - $F12 ) ) + ( N13 * $F11 * $F12 )</f>
        <v>105000</v>
      </c>
      <c r="O14" s="2">
        <f ca="1" xml:space="preserve">  ( 1 + $F9 ) * ( IF( Time!O28 &lt; 1 + $F10, 0, OFFSET( O13, 0, - 1 * ( $F10 ) ) ) * $F11 * ( 1 - $F12 ) ) + ( O13 * $F11 * $F12 )</f>
        <v>0</v>
      </c>
      <c r="P14" s="2">
        <f ca="1" xml:space="preserve">  ( 1 + $F9 ) * ( IF( Time!P28 &lt; 1 + $F10, 0, OFFSET( P13, 0, - 1 * ( $F10 ) ) ) * $F11 * ( 1 - $F12 ) ) + ( P13 * $F11 * $F12 )</f>
        <v>105000</v>
      </c>
      <c r="Q14" s="2">
        <f ca="1" xml:space="preserve">  ( 1 + $F9 ) * ( IF( Time!Q28 &lt; 1 + $F10, 0, OFFSET( Q13, 0, - 1 * ( $F10 ) ) ) * $F11 * ( 1 - $F12 ) ) + ( Q13 * $F11 * $F12 )</f>
        <v>0</v>
      </c>
      <c r="R14" s="2">
        <f ca="1" xml:space="preserve">  ( 1 + $F9 ) * ( IF( Time!R28 &lt; 1 + $F10, 0, OFFSET( R13, 0, - 1 * ( $F10 ) ) ) * $F11 * ( 1 - $F12 ) ) + ( R13 * $F11 * $F12 )</f>
        <v>398999.99999999994</v>
      </c>
      <c r="S14" s="2">
        <f ca="1" xml:space="preserve">  ( 1 + $F9 ) * ( IF( Time!S28 &lt; 1 + $F10, 0, OFFSET( S13, 0, - 1 * ( $F10 ) ) ) * $F11 * ( 1 - $F12 ) ) + ( S13 * $F11 * $F12 )</f>
        <v>293999.99999999994</v>
      </c>
      <c r="T14" s="2">
        <f ca="1" xml:space="preserve">  ( 1 + $F9 ) * ( IF( Time!T28 &lt; 1 + $F10, 0, OFFSET( T13, 0, - 1 * ( $F10 ) ) ) * $F11 * ( 1 - $F12 ) ) + ( T13 * $F11 * $F12 )</f>
        <v>293999.99999999994</v>
      </c>
      <c r="U14" s="2">
        <f ca="1" xml:space="preserve">  ( 1 + $F9 ) * ( IF( Time!U28 &lt; 1 + $F10, 0, OFFSET( U13, 0, - 1 * ( $F10 ) ) ) * $F11 * ( 1 - $F12 ) ) + ( U13 * $F11 * $F12 )</f>
        <v>0</v>
      </c>
      <c r="V14" s="2">
        <f ca="1" xml:space="preserve">  ( 1 + $F9 ) * ( IF( Time!V28 &lt; 1 + $F10, 0, OFFSET( V13, 0, - 1 * ( $F10 ) ) ) * $F11 * ( 1 - $F12 ) ) + ( V13 * $F11 * $F12 )</f>
        <v>293999.99999999994</v>
      </c>
      <c r="W14" s="2">
        <f ca="1" xml:space="preserve">  ( 1 + $F9 ) * ( IF( Time!W28 &lt; 1 + $F10, 0, OFFSET( W13, 0, - 1 * ( $F10 ) ) ) * $F11 * ( 1 - $F12 ) ) + ( W13 * $F11 * $F12 )</f>
        <v>0</v>
      </c>
      <c r="X14" s="2">
        <f ca="1" xml:space="preserve">  ( 1 + $F9 ) * ( IF( Time!X28 &lt; 1 + $F10, 0, OFFSET( X13, 0, - 1 * ( $F10 ) ) ) * $F11 * ( 1 - $F12 ) ) + ( X13 * $F11 * $F12 )</f>
        <v>293999.99999999994</v>
      </c>
      <c r="Y14" s="2">
        <f ca="1" xml:space="preserve">  ( 1 + $F9 ) * ( IF( Time!Y28 &lt; 1 + $F10, 0, OFFSET( Y13, 0, - 1 * ( $F10 ) ) ) * $F11 * ( 1 - $F12 ) ) + ( Y13 * $F11 * $F12 )</f>
        <v>52500</v>
      </c>
      <c r="Z14" s="2">
        <f ca="1" xml:space="preserve">  ( 1 + $F9 ) * ( IF( Time!Z28 &lt; 1 + $F10, 0, OFFSET( Z13, 0, - 1 * ( $F10 ) ) ) * $F11 * ( 1 - $F12 ) ) + ( Z13 * $F11 * $F12 )</f>
        <v>52500</v>
      </c>
      <c r="AA14" s="2">
        <f ca="1" xml:space="preserve">  ( 1 + $F9 ) * ( IF( Time!AA28 &lt; 1 + $F10, 0, OFFSET( AA13, 0, - 1 * ( $F10 ) ) ) * $F11 * ( 1 - $F12 ) ) + ( AA13 * $F11 * $F12 )</f>
        <v>52500</v>
      </c>
      <c r="AB14" s="2">
        <f ca="1" xml:space="preserve">  ( 1 + $F9 ) * ( IF( Time!AB28 &lt; 1 + $F10, 0, OFFSET( AB13, 0, - 1 * ( $F10 ) ) ) * $F11 * ( 1 - $F12 ) ) + ( AB13 * $F11 * $F12 )</f>
        <v>105000</v>
      </c>
      <c r="AC14" s="2">
        <f ca="1" xml:space="preserve">  ( 1 + $F9 ) * ( IF( Time!AC28 &lt; 1 + $F10, 0, OFFSET( AC13, 0, - 1 * ( $F10 ) ) ) * $F11 * ( 1 - $F12 ) ) + ( AC13 * $F11 * $F12 )</f>
        <v>105000</v>
      </c>
      <c r="AD14" s="2">
        <f ca="1" xml:space="preserve">  ( 1 + $F9 ) * ( IF( Time!AD28 &lt; 1 + $F10, 0, OFFSET( AD13, 0, - 1 * ( $F10 ) ) ) * $F11 * ( 1 - $F12 ) ) + ( AD13 * $F11 * $F12 )</f>
        <v>52500</v>
      </c>
      <c r="AE14" s="2">
        <f ca="1" xml:space="preserve">  ( 1 + $F9 ) * ( IF( Time!AE28 &lt; 1 + $F10, 0, OFFSET( AE13, 0, - 1 * ( $F10 ) ) ) * $F11 * ( 1 - $F12 ) ) + ( AE13 * $F11 * $F12 )</f>
        <v>251999.99999999997</v>
      </c>
      <c r="AF14" s="2">
        <f ca="1" xml:space="preserve">  ( 1 + $F9 ) * ( IF( Time!AF28 &lt; 1 + $F10, 0, OFFSET( AF13, 0, - 1 * ( $F10 ) ) ) * $F11 * ( 1 - $F12 ) ) + ( AF13 * $F11 * $F12 )</f>
        <v>251999.99999999997</v>
      </c>
      <c r="AG14" s="2">
        <f ca="1" xml:space="preserve">  ( 1 + $F9 ) * ( IF( Time!AG28 &lt; 1 + $F10, 0, OFFSET( AG13, 0, - 1 * ( $F10 ) ) ) * $F11 * ( 1 - $F12 ) ) + ( AG13 * $F11 * $F12 )</f>
        <v>251999.99999999997</v>
      </c>
      <c r="AH14" s="2">
        <f ca="1" xml:space="preserve">  ( 1 + $F9 ) * ( IF( Time!AH28 &lt; 1 + $F10, 0, OFFSET( AH13, 0, - 1 * ( $F10 ) ) ) * $F11 * ( 1 - $F12 ) ) + ( AH13 * $F11 * $F12 )</f>
        <v>398999.99999999994</v>
      </c>
      <c r="AI14" s="2">
        <f ca="1" xml:space="preserve">  ( 1 + $F9 ) * ( IF( Time!AI28 &lt; 1 + $F10, 0, OFFSET( AI13, 0, - 1 * ( $F10 ) ) ) * $F11 * ( 1 - $F12 ) ) + ( AI13 * $F11 * $F12 )</f>
        <v>451499.99999999994</v>
      </c>
      <c r="AJ14" s="2">
        <f ca="1" xml:space="preserve">  ( 1 + $F9 ) * ( IF( Time!AJ28 &lt; 1 + $F10, 0, OFFSET( AJ13, 0, - 1 * ( $F10 ) ) ) * $F11 * ( 1 - $F12 ) ) + ( AJ13 * $F11 * $F12 )</f>
        <v>251999.99999999997</v>
      </c>
      <c r="AK14" s="2">
        <f ca="1" xml:space="preserve">  ( 1 + $F9 ) * ( IF( Time!AK28 &lt; 1 + $F10, 0, OFFSET( AK13, 0, - 1 * ( $F10 ) ) ) * $F11 * ( 1 - $F12 ) ) + ( AK13 * $F11 * $F12 )</f>
        <v>451499.99999999994</v>
      </c>
      <c r="AL14" s="2">
        <f ca="1" xml:space="preserve">  ( 1 + $F9 ) * ( IF( Time!AL28 &lt; 1 + $F10, 0, OFFSET( AL13, 0, - 1 * ( $F10 ) ) ) * $F11 * ( 1 - $F12 ) ) + ( AL13 * $F11 * $F12 )</f>
        <v>451499.99999999994</v>
      </c>
      <c r="AM14" s="2">
        <f ca="1" xml:space="preserve">  ( 1 + $F9 ) * ( IF( Time!AM28 &lt; 1 + $F10, 0, OFFSET( AM13, 0, - 1 * ( $F10 ) ) ) * $F11 * ( 1 - $F12 ) ) + ( AM13 * $F11 * $F12 )</f>
        <v>451499.99999999994</v>
      </c>
      <c r="AN14" s="2">
        <f ca="1" xml:space="preserve">  ( 1 + $F9 ) * ( IF( Time!AN28 &lt; 1 + $F10, 0, OFFSET( AN13, 0, - 1 * ( $F10 ) ) ) * $F11 * ( 1 - $F12 ) ) + ( AN13 * $F11 * $F12 )</f>
        <v>503999.99999999994</v>
      </c>
      <c r="AO14" s="2">
        <f ca="1" xml:space="preserve">  ( 1 + $F9 ) * ( IF( Time!AO28 &lt; 1 + $F10, 0, OFFSET( AO13, 0, - 1 * ( $F10 ) ) ) * $F11 * ( 1 - $F12 ) ) + ( AO13 * $F11 * $F12 )</f>
        <v>651000</v>
      </c>
      <c r="AP14" s="2">
        <f ca="1" xml:space="preserve">  ( 1 + $F9 ) * ( IF( Time!AP28 &lt; 1 + $F10, 0, OFFSET( AP13, 0, - 1 * ( $F10 ) ) ) * $F11 * ( 1 - $F12 ) ) + ( AP13 * $F11 * $F12 )</f>
        <v>503999.99999999994</v>
      </c>
      <c r="AQ14" s="2">
        <f ca="1" xml:space="preserve">  ( 1 + $F9 ) * ( IF( Time!AQ28 &lt; 1 + $F10, 0, OFFSET( AQ13, 0, - 1 * ( $F10 ) ) ) * $F11 * ( 1 - $F12 ) ) + ( AQ13 * $F11 * $F12 )</f>
        <v>703500</v>
      </c>
      <c r="AR14" s="2">
        <f ca="1" xml:space="preserve">  ( 1 + $F9 ) * ( IF( Time!AR28 &lt; 1 + $F10, 0, OFFSET( AR13, 0, - 1 * ( $F10 ) ) ) * $F11 * ( 1 - $F12 ) ) + ( AR13 * $F11 * $F12 )</f>
        <v>651000</v>
      </c>
      <c r="AS14" s="2">
        <f ca="1" xml:space="preserve">  ( 1 + $F9 ) * ( IF( Time!AS28 &lt; 1 + $F10, 0, OFFSET( AS13, 0, - 1 * ( $F10 ) ) ) * $F11 * ( 1 - $F12 ) ) + ( AS13 * $F11 * $F12 )</f>
        <v>703500</v>
      </c>
      <c r="AT14" s="2">
        <f ca="1" xml:space="preserve">  ( 1 + $F9 ) * ( IF( Time!AT28 &lt; 1 + $F10, 0, OFFSET( AT13, 0, - 1 * ( $F10 ) ) ) * $F11 * ( 1 - $F12 ) ) + ( AT13 * $F11 * $F12 )</f>
        <v>902999.99999999988</v>
      </c>
      <c r="AU14" s="2">
        <f ca="1" xml:space="preserve">  ( 1 + $F9 ) * ( IF( Time!AU28 &lt; 1 + $F10, 0, OFFSET( AU13, 0, - 1 * ( $F10 ) ) ) * $F11 * ( 1 - $F12 ) ) + ( AU13 * $F11 * $F12 )</f>
        <v>850499.99999999988</v>
      </c>
      <c r="AV14" s="2">
        <f ca="1" xml:space="preserve">  ( 1 + $F9 ) * ( IF( Time!AV28 &lt; 1 + $F10, 0, OFFSET( AV13, 0, - 1 * ( $F10 ) ) ) * $F11 * ( 1 - $F12 ) ) + ( AV13 * $F11 * $F12 )</f>
        <v>902999.99999999988</v>
      </c>
      <c r="AW14" s="2">
        <f ca="1" xml:space="preserve">  ( 1 + $F9 ) * ( IF( Time!AW28 &lt; 1 + $F10, 0, OFFSET( AW13, 0, - 1 * ( $F10 ) ) ) * $F11 * ( 1 - $F12 ) ) + ( AW13 * $F11 * $F12 )</f>
        <v>1050000</v>
      </c>
      <c r="AX14" s="2">
        <f ca="1" xml:space="preserve">  ( 1 + $F9 ) * ( IF( Time!AX28 &lt; 1 + $F10, 0, OFFSET( AX13, 0, - 1 * ( $F10 ) ) ) * $F11 * ( 1 - $F12 ) ) + ( AX13 * $F11 * $F12 )</f>
        <v>955499.99999999988</v>
      </c>
      <c r="AY14" s="2">
        <f ca="1" xml:space="preserve">  ( 1 + $F9 ) * ( IF( Time!AY28 &lt; 1 + $F10, 0, OFFSET( AY13, 0, - 1 * ( $F10 ) ) ) * $F11 * ( 1 - $F12 ) ) + ( AY13 * $F11 * $F12 )</f>
        <v>1102500</v>
      </c>
      <c r="AZ14" s="2">
        <f ca="1" xml:space="preserve">  ( 1 + $F9 ) * ( IF( Time!AZ28 &lt; 1 + $F10, 0, OFFSET( AZ13, 0, - 1 * ( $F10 ) ) ) * $F11 * ( 1 - $F12 ) ) + ( AZ13 * $F11 * $F12 )</f>
        <v>1249500</v>
      </c>
      <c r="BA14" s="2">
        <f ca="1" xml:space="preserve">  ( 1 + $F9 ) * ( IF( Time!BA28 &lt; 1 + $F10, 0, OFFSET( BA13, 0, - 1 * ( $F10 ) ) ) * $F11 * ( 1 - $F12 ) ) + ( BA13 * $F11 * $F12 )</f>
        <v>1155000</v>
      </c>
      <c r="BB14" s="2">
        <f ca="1" xml:space="preserve">  ( 1 + $F9 ) * ( IF( Time!BB28 &lt; 1 + $F10, 0, OFFSET( BB13, 0, - 1 * ( $F10 ) ) ) * $F11 * ( 1 - $F12 ) ) + ( BB13 * $F11 * $F12 )</f>
        <v>1302000</v>
      </c>
      <c r="BC14" s="2">
        <f ca="1" xml:space="preserve">  ( 1 + $F9 ) * ( IF( Time!BC28 &lt; 1 + $F10, 0, OFFSET( BC13, 0, - 1 * ( $F10 ) ) ) * $F11 * ( 1 - $F12 ) ) + ( BC13 * $F11 * $F12 )</f>
        <v>1354500</v>
      </c>
      <c r="BD14" s="2">
        <f ca="1" xml:space="preserve">  ( 1 + $F9 ) * ( IF( Time!BD28 &lt; 1 + $F10, 0, OFFSET( BD13, 0, - 1 * ( $F10 ) ) ) * $F11 * ( 1 - $F12 ) ) + ( BD13 * $F11 * $F12 )</f>
        <v>1501500</v>
      </c>
      <c r="BE14" s="2">
        <f ca="1" xml:space="preserve">  ( 1 + $F9 ) * ( IF( Time!BE28 &lt; 1 + $F10, 0, OFFSET( BE13, 0, - 1 * ( $F10 ) ) ) * $F11 * ( 1 - $F12 ) ) + ( BE13 * $F11 * $F12 )</f>
        <v>1554000</v>
      </c>
      <c r="BF14" s="2">
        <f ca="1" xml:space="preserve">  ( 1 + $F9 ) * ( IF( Time!BF28 &lt; 1 + $F10, 0, OFFSET( BF13, 0, - 1 * ( $F10 ) ) ) * $F11 * ( 1 - $F12 ) ) + ( BF13 * $F11 * $F12 )</f>
        <v>1554000</v>
      </c>
      <c r="BG14" s="2">
        <f ca="1" xml:space="preserve">  ( 1 + $F9 ) * ( IF( Time!BG28 &lt; 1 + $F10, 0, OFFSET( BG13, 0, - 1 * ( $F10 ) ) ) * $F11 * ( 1 - $F12 ) ) + ( BG13 * $F11 * $F12 )</f>
        <v>1753499.9999999998</v>
      </c>
      <c r="BH14" s="2">
        <f ca="1" xml:space="preserve">  ( 1 + $F9 ) * ( IF( Time!BH28 &lt; 1 + $F10, 0, OFFSET( BH13, 0, - 1 * ( $F10 ) ) ) * $F11 * ( 1 - $F12 ) ) + ( BH13 * $F11 * $F12 )</f>
        <v>1805999.9999999998</v>
      </c>
      <c r="BI14" s="2">
        <f ca="1" xml:space="preserve">  ( 1 + $F9 ) * ( IF( Time!BI28 &lt; 1 + $F10, 0, OFFSET( BI13, 0, - 1 * ( $F10 ) ) ) * $F11 * ( 1 - $F12 ) ) + ( BI13 * $F11 * $F12 )</f>
        <v>1953000</v>
      </c>
      <c r="BJ14" s="2">
        <f ca="1" xml:space="preserve">  ( 1 + $F9 ) * ( IF( Time!BJ28 &lt; 1 + $F10, 0, OFFSET( BJ13, 0, - 1 * ( $F10 ) ) ) * $F11 * ( 1 - $F12 ) ) + ( BJ13 * $F11 * $F12 )</f>
        <v>2005500</v>
      </c>
      <c r="BK14" s="2">
        <f ca="1" xml:space="preserve">  ( 1 + $F9 ) * ( IF( Time!BK28 &lt; 1 + $F10, 0, OFFSET( BK13, 0, - 1 * ( $F10 ) ) ) * $F11 * ( 1 - $F12 ) ) + ( BK13 * $F11 * $F12 )</f>
        <v>2205000</v>
      </c>
      <c r="BL14" s="2">
        <f ca="1" xml:space="preserve">  ( 1 + $F9 ) * ( IF( Time!BL28 &lt; 1 + $F10, 0, OFFSET( BL13, 0, - 1 * ( $F10 ) ) ) * $F11 * ( 1 - $F12 ) ) + ( BL13 * $F11 * $F12 )</f>
        <v>2257500</v>
      </c>
      <c r="BM14" s="2">
        <f ca="1" xml:space="preserve">  ( 1 + $F9 ) * ( IF( Time!BM28 &lt; 1 + $F10, 0, OFFSET( BM13, 0, - 1 * ( $F10 ) ) ) * $F11 * ( 1 - $F12 ) ) + ( BM13 * $F11 * $F12 )</f>
        <v>2404500</v>
      </c>
      <c r="BN14" s="2">
        <f ca="1" xml:space="preserve">  ( 1 + $F9 ) * ( IF( Time!BN28 &lt; 1 + $F10, 0, OFFSET( BN13, 0, - 1 * ( $F10 ) ) ) * $F11 * ( 1 - $F12 ) ) + ( BN13 * $F11 * $F12 )</f>
        <v>2656500</v>
      </c>
      <c r="BO14" s="2">
        <f ca="1" xml:space="preserve">  ( 1 + $F9 ) * ( IF( Time!BO28 &lt; 1 + $F10, 0, OFFSET( BO13, 0, - 1 * ( $F10 ) ) ) * $F11 * ( 1 - $F12 ) ) + ( BO13 * $F11 * $F12 )</f>
        <v>2656500</v>
      </c>
      <c r="BP14" s="2">
        <f ca="1" xml:space="preserve">  ( 1 + $F9 ) * ( IF( Time!BP28 &lt; 1 + $F10, 0, OFFSET( BP13, 0, - 1 * ( $F10 ) ) ) * $F11 * ( 1 - $F12 ) ) + ( BP13 * $F11 * $F12 )</f>
        <v>2908500</v>
      </c>
      <c r="BQ14" s="2">
        <f ca="1" xml:space="preserve">  ( 1 + $F9 ) * ( IF( Time!BQ28 &lt; 1 + $F10, 0, OFFSET( BQ13, 0, - 1 * ( $F10 ) ) ) * $F11 * ( 1 - $F12 ) ) + ( BQ13 * $F11 * $F12 )</f>
        <v>3055500</v>
      </c>
    </row>
    <row r="15" spans="1:69" outlineLevel="1">
      <c r="A15" s="34"/>
      <c r="B15" s="34"/>
      <c r="C15" s="64"/>
      <c r="D15" s="65"/>
      <c r="E15" s="21" t="str">
        <f xml:space="preserve"> LEFT($E$14, LEN($E$14) - 3 )</f>
        <v xml:space="preserve">Cash out on Inventory </v>
      </c>
      <c r="F15" s="21"/>
      <c r="G15" s="21" t="str">
        <f xml:space="preserve"> G$14</f>
        <v>GBP</v>
      </c>
      <c r="H15" s="3">
        <f t="shared" ca="1" si="0"/>
        <v>-50442000</v>
      </c>
      <c r="I15" s="21"/>
      <c r="J15" s="3">
        <f t="shared" ref="J15:BQ15" ca="1" si="1" xml:space="preserve"> -1 * J14</f>
        <v>0</v>
      </c>
      <c r="K15" s="3">
        <f t="shared" ca="1" si="1"/>
        <v>0</v>
      </c>
      <c r="L15" s="3">
        <f t="shared" ca="1" si="1"/>
        <v>-105000</v>
      </c>
      <c r="M15" s="3">
        <f t="shared" ca="1" si="1"/>
        <v>-105000</v>
      </c>
      <c r="N15" s="3">
        <f t="shared" ca="1" si="1"/>
        <v>-105000</v>
      </c>
      <c r="O15" s="3">
        <f t="shared" ca="1" si="1"/>
        <v>0</v>
      </c>
      <c r="P15" s="3">
        <f t="shared" ca="1" si="1"/>
        <v>-105000</v>
      </c>
      <c r="Q15" s="3">
        <f t="shared" ca="1" si="1"/>
        <v>0</v>
      </c>
      <c r="R15" s="3">
        <f t="shared" ca="1" si="1"/>
        <v>-398999.99999999994</v>
      </c>
      <c r="S15" s="3">
        <f t="shared" ca="1" si="1"/>
        <v>-293999.99999999994</v>
      </c>
      <c r="T15" s="3">
        <f t="shared" ca="1" si="1"/>
        <v>-293999.99999999994</v>
      </c>
      <c r="U15" s="3">
        <f t="shared" ca="1" si="1"/>
        <v>0</v>
      </c>
      <c r="V15" s="3">
        <f t="shared" ca="1" si="1"/>
        <v>-293999.99999999994</v>
      </c>
      <c r="W15" s="3">
        <f t="shared" ca="1" si="1"/>
        <v>0</v>
      </c>
      <c r="X15" s="3">
        <f t="shared" ca="1" si="1"/>
        <v>-293999.99999999994</v>
      </c>
      <c r="Y15" s="3">
        <f t="shared" ca="1" si="1"/>
        <v>-52500</v>
      </c>
      <c r="Z15" s="3">
        <f t="shared" ca="1" si="1"/>
        <v>-52500</v>
      </c>
      <c r="AA15" s="3">
        <f t="shared" ca="1" si="1"/>
        <v>-52500</v>
      </c>
      <c r="AB15" s="3">
        <f t="shared" ca="1" si="1"/>
        <v>-105000</v>
      </c>
      <c r="AC15" s="3">
        <f t="shared" ca="1" si="1"/>
        <v>-105000</v>
      </c>
      <c r="AD15" s="3">
        <f t="shared" ca="1" si="1"/>
        <v>-52500</v>
      </c>
      <c r="AE15" s="3">
        <f t="shared" ca="1" si="1"/>
        <v>-251999.99999999997</v>
      </c>
      <c r="AF15" s="3">
        <f t="shared" ca="1" si="1"/>
        <v>-251999.99999999997</v>
      </c>
      <c r="AG15" s="3">
        <f t="shared" ca="1" si="1"/>
        <v>-251999.99999999997</v>
      </c>
      <c r="AH15" s="3">
        <f t="shared" ca="1" si="1"/>
        <v>-398999.99999999994</v>
      </c>
      <c r="AI15" s="3">
        <f t="shared" ca="1" si="1"/>
        <v>-451499.99999999994</v>
      </c>
      <c r="AJ15" s="3">
        <f t="shared" ca="1" si="1"/>
        <v>-251999.99999999997</v>
      </c>
      <c r="AK15" s="3">
        <f t="shared" ca="1" si="1"/>
        <v>-451499.99999999994</v>
      </c>
      <c r="AL15" s="3">
        <f t="shared" ca="1" si="1"/>
        <v>-451499.99999999994</v>
      </c>
      <c r="AM15" s="3">
        <f t="shared" ca="1" si="1"/>
        <v>-451499.99999999994</v>
      </c>
      <c r="AN15" s="3">
        <f t="shared" ca="1" si="1"/>
        <v>-503999.99999999994</v>
      </c>
      <c r="AO15" s="3">
        <f t="shared" ca="1" si="1"/>
        <v>-651000</v>
      </c>
      <c r="AP15" s="3">
        <f t="shared" ca="1" si="1"/>
        <v>-503999.99999999994</v>
      </c>
      <c r="AQ15" s="3">
        <f t="shared" ca="1" si="1"/>
        <v>-703500</v>
      </c>
      <c r="AR15" s="3">
        <f t="shared" ca="1" si="1"/>
        <v>-651000</v>
      </c>
      <c r="AS15" s="3">
        <f t="shared" ca="1" si="1"/>
        <v>-703500</v>
      </c>
      <c r="AT15" s="3">
        <f t="shared" ca="1" si="1"/>
        <v>-902999.99999999988</v>
      </c>
      <c r="AU15" s="3">
        <f t="shared" ca="1" si="1"/>
        <v>-850499.99999999988</v>
      </c>
      <c r="AV15" s="3">
        <f t="shared" ca="1" si="1"/>
        <v>-902999.99999999988</v>
      </c>
      <c r="AW15" s="3">
        <f t="shared" ca="1" si="1"/>
        <v>-1050000</v>
      </c>
      <c r="AX15" s="3">
        <f t="shared" ca="1" si="1"/>
        <v>-955499.99999999988</v>
      </c>
      <c r="AY15" s="3">
        <f t="shared" ca="1" si="1"/>
        <v>-1102500</v>
      </c>
      <c r="AZ15" s="3">
        <f t="shared" ca="1" si="1"/>
        <v>-1249500</v>
      </c>
      <c r="BA15" s="3">
        <f t="shared" ca="1" si="1"/>
        <v>-1155000</v>
      </c>
      <c r="BB15" s="3">
        <f t="shared" ca="1" si="1"/>
        <v>-1302000</v>
      </c>
      <c r="BC15" s="3">
        <f t="shared" ca="1" si="1"/>
        <v>-1354500</v>
      </c>
      <c r="BD15" s="3">
        <f t="shared" ca="1" si="1"/>
        <v>-1501500</v>
      </c>
      <c r="BE15" s="3">
        <f t="shared" ca="1" si="1"/>
        <v>-1554000</v>
      </c>
      <c r="BF15" s="3">
        <f t="shared" ca="1" si="1"/>
        <v>-1554000</v>
      </c>
      <c r="BG15" s="3">
        <f t="shared" ca="1" si="1"/>
        <v>-1753499.9999999998</v>
      </c>
      <c r="BH15" s="3">
        <f t="shared" ca="1" si="1"/>
        <v>-1805999.9999999998</v>
      </c>
      <c r="BI15" s="3">
        <f t="shared" ca="1" si="1"/>
        <v>-1953000</v>
      </c>
      <c r="BJ15" s="3">
        <f t="shared" ca="1" si="1"/>
        <v>-2005500</v>
      </c>
      <c r="BK15" s="3">
        <f t="shared" ca="1" si="1"/>
        <v>-2205000</v>
      </c>
      <c r="BL15" s="3">
        <f t="shared" ca="1" si="1"/>
        <v>-2257500</v>
      </c>
      <c r="BM15" s="3">
        <f t="shared" ca="1" si="1"/>
        <v>-2404500</v>
      </c>
      <c r="BN15" s="3">
        <f t="shared" ca="1" si="1"/>
        <v>-2656500</v>
      </c>
      <c r="BO15" s="3">
        <f t="shared" ca="1" si="1"/>
        <v>-2656500</v>
      </c>
      <c r="BP15" s="3">
        <f t="shared" ca="1" si="1"/>
        <v>-2908500</v>
      </c>
      <c r="BQ15" s="3">
        <f t="shared" ca="1" si="1"/>
        <v>-3055500</v>
      </c>
    </row>
    <row r="18" spans="1:69">
      <c r="B18" s="25" t="s">
        <v>61</v>
      </c>
    </row>
    <row r="19" spans="1:69" outlineLevel="1">
      <c r="A19" s="18"/>
      <c r="B19" s="18"/>
      <c r="C19" s="28"/>
      <c r="D19" s="27"/>
      <c r="E19" s="4" t="str">
        <f xml:space="preserve">  InpC!E$19</f>
        <v>Customer payment terms (months)</v>
      </c>
      <c r="F19" s="4">
        <f xml:space="preserve">  InpC!F$19</f>
        <v>2</v>
      </c>
      <c r="G19" s="4" t="str">
        <f xml:space="preserve">  InpC!G$19</f>
        <v>Months</v>
      </c>
      <c r="M19" s="2"/>
    </row>
    <row r="20" spans="1:69" outlineLevel="1">
      <c r="A20" s="18"/>
      <c r="B20" s="18"/>
      <c r="C20" s="28"/>
      <c r="D20" s="27"/>
      <c r="E20" s="4" t="str">
        <f xml:space="preserve">  Income!E$12</f>
        <v>New Deferred Income from customer orders</v>
      </c>
      <c r="F20" s="4">
        <f xml:space="preserve">  Income!F$12</f>
        <v>0</v>
      </c>
      <c r="G20" s="4" t="str">
        <f xml:space="preserve">  Income!G$12</f>
        <v>GBP</v>
      </c>
      <c r="H20" s="4">
        <f ca="1" xml:space="preserve">  Income!H$12</f>
        <v>223488000</v>
      </c>
      <c r="I20" s="4">
        <f xml:space="preserve">  Income!I$12</f>
        <v>0</v>
      </c>
      <c r="J20" s="4">
        <f ca="1" xml:space="preserve">  Income!J$12</f>
        <v>0</v>
      </c>
      <c r="K20" s="4">
        <f ca="1" xml:space="preserve">  Income!K$12</f>
        <v>144000</v>
      </c>
      <c r="L20" s="4">
        <f ca="1" xml:space="preserve">  Income!L$12</f>
        <v>144000</v>
      </c>
      <c r="M20" s="4">
        <f ca="1" xml:space="preserve">  Income!M$12</f>
        <v>144000</v>
      </c>
      <c r="N20" s="4">
        <f ca="1" xml:space="preserve">  Income!N$12</f>
        <v>144000</v>
      </c>
      <c r="O20" s="4">
        <f ca="1" xml:space="preserve">  Income!O$12</f>
        <v>288000</v>
      </c>
      <c r="P20" s="4">
        <f ca="1" xml:space="preserve">  Income!P$12</f>
        <v>576000</v>
      </c>
      <c r="Q20" s="4">
        <f ca="1" xml:space="preserve">  Income!Q$12</f>
        <v>432000</v>
      </c>
      <c r="R20" s="4">
        <f ca="1" xml:space="preserve">  Income!R$12</f>
        <v>432000</v>
      </c>
      <c r="S20" s="4">
        <f ca="1" xml:space="preserve">  Income!S$12</f>
        <v>0</v>
      </c>
      <c r="T20" s="4">
        <f ca="1" xml:space="preserve">  Income!T$12</f>
        <v>1440000</v>
      </c>
      <c r="U20" s="4">
        <f ca="1" xml:space="preserve">  Income!U$12</f>
        <v>0</v>
      </c>
      <c r="V20" s="4">
        <f ca="1" xml:space="preserve">  Income!V$12</f>
        <v>1440000</v>
      </c>
      <c r="W20" s="4">
        <f ca="1" xml:space="preserve">  Income!W$12</f>
        <v>1194813.4279386925</v>
      </c>
      <c r="X20" s="4">
        <f ca="1" xml:space="preserve">  Income!X$12</f>
        <v>533186.5720613075</v>
      </c>
      <c r="Y20" s="4">
        <f ca="1" xml:space="preserve">  Income!Y$12</f>
        <v>1419215.2255233999</v>
      </c>
      <c r="Z20" s="4">
        <f ca="1" xml:space="preserve">  Income!Z$12</f>
        <v>308784.77447660017</v>
      </c>
      <c r="AA20" s="4">
        <f ca="1" xml:space="preserve">  Income!AA$12</f>
        <v>288000</v>
      </c>
      <c r="AB20" s="4">
        <f ca="1" xml:space="preserve">  Income!AB$12</f>
        <v>576000</v>
      </c>
      <c r="AC20" s="4">
        <f ca="1" xml:space="preserve">  Income!AC$12</f>
        <v>432000</v>
      </c>
      <c r="AD20" s="4">
        <f ca="1" xml:space="preserve">  Income!AD$12</f>
        <v>432000</v>
      </c>
      <c r="AE20" s="4">
        <f ca="1" xml:space="preserve">  Income!AE$12</f>
        <v>0</v>
      </c>
      <c r="AF20" s="4">
        <f ca="1" xml:space="preserve">  Income!AF$12</f>
        <v>2160000</v>
      </c>
      <c r="AG20" s="4">
        <f ca="1" xml:space="preserve">  Income!AG$12</f>
        <v>720000</v>
      </c>
      <c r="AH20" s="4">
        <f ca="1" xml:space="preserve">  Income!AH$12</f>
        <v>2160000</v>
      </c>
      <c r="AI20" s="4">
        <f ca="1" xml:space="preserve">  Income!AI$12</f>
        <v>2490813.4279386923</v>
      </c>
      <c r="AJ20" s="4">
        <f ca="1" xml:space="preserve">  Income!AJ$12</f>
        <v>1829186.5720613075</v>
      </c>
      <c r="AK20" s="4">
        <f ca="1" xml:space="preserve">  Income!AK$12</f>
        <v>1995215.2255233999</v>
      </c>
      <c r="AL20" s="4">
        <f ca="1" xml:space="preserve">  Income!AL$12</f>
        <v>1604784.7744766001</v>
      </c>
      <c r="AM20" s="4">
        <f ca="1" xml:space="preserve">  Income!AM$12</f>
        <v>1440000</v>
      </c>
      <c r="AN20" s="4">
        <f ca="1" xml:space="preserve">  Income!AN$12</f>
        <v>1440000</v>
      </c>
      <c r="AO20" s="4">
        <f ca="1" xml:space="preserve">  Income!AO$12</f>
        <v>1440000</v>
      </c>
      <c r="AP20" s="4">
        <f ca="1" xml:space="preserve">  Income!AP$12</f>
        <v>2160000</v>
      </c>
      <c r="AQ20" s="4">
        <f ca="1" xml:space="preserve">  Income!AQ$12</f>
        <v>1440000</v>
      </c>
      <c r="AR20" s="4">
        <f ca="1" xml:space="preserve">  Income!AR$12</f>
        <v>2880000</v>
      </c>
      <c r="AS20" s="4">
        <f ca="1" xml:space="preserve">  Income!AS$12</f>
        <v>2880000</v>
      </c>
      <c r="AT20" s="4">
        <f ca="1" xml:space="preserve">  Income!AT$12</f>
        <v>2880000</v>
      </c>
      <c r="AU20" s="4">
        <f ca="1" xml:space="preserve">  Income!AU$12</f>
        <v>4320000</v>
      </c>
      <c r="AV20" s="4">
        <f ca="1" xml:space="preserve">  Income!AV$12</f>
        <v>4320000</v>
      </c>
      <c r="AW20" s="4">
        <f ca="1" xml:space="preserve">  Income!AW$12</f>
        <v>3600000</v>
      </c>
      <c r="AX20" s="4">
        <f ca="1" xml:space="preserve">  Income!AX$12</f>
        <v>5040000</v>
      </c>
      <c r="AY20" s="4">
        <f ca="1" xml:space="preserve">  Income!AY$12</f>
        <v>4320000</v>
      </c>
      <c r="AZ20" s="4">
        <f ca="1" xml:space="preserve">  Income!AZ$12</f>
        <v>5040000</v>
      </c>
      <c r="BA20" s="4">
        <f ca="1" xml:space="preserve">  Income!BA$12</f>
        <v>5760000</v>
      </c>
      <c r="BB20" s="4">
        <f ca="1" xml:space="preserve">  Income!BB$12</f>
        <v>5760000</v>
      </c>
      <c r="BC20" s="4">
        <f ca="1" xml:space="preserve">  Income!BC$12</f>
        <v>5760000</v>
      </c>
      <c r="BD20" s="4">
        <f ca="1" xml:space="preserve">  Income!BD$12</f>
        <v>6480000.0000000009</v>
      </c>
      <c r="BE20" s="4">
        <f ca="1" xml:space="preserve">  Income!BE$12</f>
        <v>7200000</v>
      </c>
      <c r="BF20" s="4">
        <f ca="1" xml:space="preserve">  Income!BF$12</f>
        <v>7200000</v>
      </c>
      <c r="BG20" s="4">
        <f ca="1" xml:space="preserve">  Income!BG$12</f>
        <v>7920000</v>
      </c>
      <c r="BH20" s="4">
        <f ca="1" xml:space="preserve">  Income!BH$12</f>
        <v>8640000</v>
      </c>
      <c r="BI20" s="4">
        <f ca="1" xml:space="preserve">  Income!BI$12</f>
        <v>8640000</v>
      </c>
      <c r="BJ20" s="4">
        <f ca="1" xml:space="preserve">  Income!BJ$12</f>
        <v>10080000</v>
      </c>
      <c r="BK20" s="4">
        <f ca="1" xml:space="preserve">  Income!BK$12</f>
        <v>9360000</v>
      </c>
      <c r="BL20" s="4">
        <f ca="1" xml:space="preserve">  Income!BL$12</f>
        <v>10799999.999999998</v>
      </c>
      <c r="BM20" s="4">
        <f ca="1" xml:space="preserve">  Income!BM$12</f>
        <v>11520000.000000002</v>
      </c>
      <c r="BN20" s="4">
        <f ca="1" xml:space="preserve">  Income!BN$12</f>
        <v>11519999.999999996</v>
      </c>
      <c r="BO20" s="4">
        <f ca="1" xml:space="preserve">  Income!BO$12</f>
        <v>12960000</v>
      </c>
      <c r="BP20" s="4">
        <f ca="1" xml:space="preserve">  Income!BP$12</f>
        <v>12960000</v>
      </c>
      <c r="BQ20" s="4">
        <f ca="1" xml:space="preserve">  Income!BQ$12</f>
        <v>14400000</v>
      </c>
    </row>
    <row r="21" spans="1:69" outlineLevel="1">
      <c r="A21" s="18"/>
      <c r="B21" s="18"/>
      <c r="C21" s="28"/>
      <c r="D21" s="27"/>
      <c r="E21" s="4" t="str">
        <f xml:space="preserve">  VAT!E$17</f>
        <v>Output VAT</v>
      </c>
      <c r="F21" s="4">
        <f xml:space="preserve">  VAT!F$17</f>
        <v>0</v>
      </c>
      <c r="G21" s="4" t="str">
        <f xml:space="preserve">  VAT!G$17</f>
        <v>GBP</v>
      </c>
      <c r="H21" s="4">
        <f ca="1" xml:space="preserve">  VAT!H$17</f>
        <v>44697600</v>
      </c>
      <c r="I21" s="4">
        <f xml:space="preserve">  VAT!I$17</f>
        <v>0</v>
      </c>
      <c r="J21" s="4">
        <f ca="1" xml:space="preserve">  VAT!J$17</f>
        <v>0</v>
      </c>
      <c r="K21" s="4">
        <f ca="1" xml:space="preserve">  VAT!K$17</f>
        <v>28800</v>
      </c>
      <c r="L21" s="4">
        <f ca="1" xml:space="preserve">  VAT!L$17</f>
        <v>28800</v>
      </c>
      <c r="M21" s="4">
        <f ca="1" xml:space="preserve">  VAT!M$17</f>
        <v>28800</v>
      </c>
      <c r="N21" s="4">
        <f ca="1" xml:space="preserve">  VAT!N$17</f>
        <v>28800</v>
      </c>
      <c r="O21" s="4">
        <f ca="1" xml:space="preserve">  VAT!O$17</f>
        <v>57600</v>
      </c>
      <c r="P21" s="4">
        <f ca="1" xml:space="preserve">  VAT!P$17</f>
        <v>115200</v>
      </c>
      <c r="Q21" s="4">
        <f ca="1" xml:space="preserve">  VAT!Q$17</f>
        <v>86400</v>
      </c>
      <c r="R21" s="4">
        <f ca="1" xml:space="preserve">  VAT!R$17</f>
        <v>86400</v>
      </c>
      <c r="S21" s="4">
        <f ca="1" xml:space="preserve">  VAT!S$17</f>
        <v>0</v>
      </c>
      <c r="T21" s="4">
        <f ca="1" xml:space="preserve">  VAT!T$17</f>
        <v>288000</v>
      </c>
      <c r="U21" s="4">
        <f ca="1" xml:space="preserve">  VAT!U$17</f>
        <v>0</v>
      </c>
      <c r="V21" s="4">
        <f ca="1" xml:space="preserve">  VAT!V$17</f>
        <v>288000</v>
      </c>
      <c r="W21" s="4">
        <f ca="1" xml:space="preserve">  VAT!W$17</f>
        <v>238962.68558773852</v>
      </c>
      <c r="X21" s="4">
        <f ca="1" xml:space="preserve">  VAT!X$17</f>
        <v>106637.3144122615</v>
      </c>
      <c r="Y21" s="4">
        <f ca="1" xml:space="preserve">  VAT!Y$17</f>
        <v>283843.04510468</v>
      </c>
      <c r="Z21" s="4">
        <f ca="1" xml:space="preserve">  VAT!Z$17</f>
        <v>61756.954895320036</v>
      </c>
      <c r="AA21" s="4">
        <f ca="1" xml:space="preserve">  VAT!AA$17</f>
        <v>57600</v>
      </c>
      <c r="AB21" s="4">
        <f ca="1" xml:space="preserve">  VAT!AB$17</f>
        <v>115200</v>
      </c>
      <c r="AC21" s="4">
        <f ca="1" xml:space="preserve">  VAT!AC$17</f>
        <v>86400</v>
      </c>
      <c r="AD21" s="4">
        <f ca="1" xml:space="preserve">  VAT!AD$17</f>
        <v>86400</v>
      </c>
      <c r="AE21" s="4">
        <f ca="1" xml:space="preserve">  VAT!AE$17</f>
        <v>0</v>
      </c>
      <c r="AF21" s="4">
        <f ca="1" xml:space="preserve">  VAT!AF$17</f>
        <v>432000</v>
      </c>
      <c r="AG21" s="4">
        <f ca="1" xml:space="preserve">  VAT!AG$17</f>
        <v>144000</v>
      </c>
      <c r="AH21" s="4">
        <f ca="1" xml:space="preserve">  VAT!AH$17</f>
        <v>432000</v>
      </c>
      <c r="AI21" s="4">
        <f ca="1" xml:space="preserve">  VAT!AI$17</f>
        <v>498162.68558773847</v>
      </c>
      <c r="AJ21" s="4">
        <f ca="1" xml:space="preserve">  VAT!AJ$17</f>
        <v>365837.31441226153</v>
      </c>
      <c r="AK21" s="4">
        <f ca="1" xml:space="preserve">  VAT!AK$17</f>
        <v>399043.04510468</v>
      </c>
      <c r="AL21" s="4">
        <f ca="1" xml:space="preserve">  VAT!AL$17</f>
        <v>320956.95489532006</v>
      </c>
      <c r="AM21" s="4">
        <f ca="1" xml:space="preserve">  VAT!AM$17</f>
        <v>288000</v>
      </c>
      <c r="AN21" s="4">
        <f ca="1" xml:space="preserve">  VAT!AN$17</f>
        <v>288000</v>
      </c>
      <c r="AO21" s="4">
        <f ca="1" xml:space="preserve">  VAT!AO$17</f>
        <v>288000</v>
      </c>
      <c r="AP21" s="4">
        <f ca="1" xml:space="preserve">  VAT!AP$17</f>
        <v>432000</v>
      </c>
      <c r="AQ21" s="4">
        <f ca="1" xml:space="preserve">  VAT!AQ$17</f>
        <v>288000</v>
      </c>
      <c r="AR21" s="4">
        <f ca="1" xml:space="preserve">  VAT!AR$17</f>
        <v>576000</v>
      </c>
      <c r="AS21" s="4">
        <f ca="1" xml:space="preserve">  VAT!AS$17</f>
        <v>576000</v>
      </c>
      <c r="AT21" s="4">
        <f ca="1" xml:space="preserve">  VAT!AT$17</f>
        <v>576000</v>
      </c>
      <c r="AU21" s="4">
        <f ca="1" xml:space="preserve">  VAT!AU$17</f>
        <v>864000</v>
      </c>
      <c r="AV21" s="4">
        <f ca="1" xml:space="preserve">  VAT!AV$17</f>
        <v>864000</v>
      </c>
      <c r="AW21" s="4">
        <f ca="1" xml:space="preserve">  VAT!AW$17</f>
        <v>720000</v>
      </c>
      <c r="AX21" s="4">
        <f ca="1" xml:space="preserve">  VAT!AX$17</f>
        <v>1008000</v>
      </c>
      <c r="AY21" s="4">
        <f ca="1" xml:space="preserve">  VAT!AY$17</f>
        <v>864000</v>
      </c>
      <c r="AZ21" s="4">
        <f ca="1" xml:space="preserve">  VAT!AZ$17</f>
        <v>1008000</v>
      </c>
      <c r="BA21" s="4">
        <f ca="1" xml:space="preserve">  VAT!BA$17</f>
        <v>1152000</v>
      </c>
      <c r="BB21" s="4">
        <f ca="1" xml:space="preserve">  VAT!BB$17</f>
        <v>1152000</v>
      </c>
      <c r="BC21" s="4">
        <f ca="1" xml:space="preserve">  VAT!BC$17</f>
        <v>1152000</v>
      </c>
      <c r="BD21" s="4">
        <f ca="1" xml:space="preserve">  VAT!BD$17</f>
        <v>1296000.0000000002</v>
      </c>
      <c r="BE21" s="4">
        <f ca="1" xml:space="preserve">  VAT!BE$17</f>
        <v>1440000</v>
      </c>
      <c r="BF21" s="4">
        <f ca="1" xml:space="preserve">  VAT!BF$17</f>
        <v>1440000</v>
      </c>
      <c r="BG21" s="4">
        <f ca="1" xml:space="preserve">  VAT!BG$17</f>
        <v>1584000</v>
      </c>
      <c r="BH21" s="4">
        <f ca="1" xml:space="preserve">  VAT!BH$17</f>
        <v>1728000</v>
      </c>
      <c r="BI21" s="4">
        <f ca="1" xml:space="preserve">  VAT!BI$17</f>
        <v>1728000</v>
      </c>
      <c r="BJ21" s="4">
        <f ca="1" xml:space="preserve">  VAT!BJ$17</f>
        <v>2016000</v>
      </c>
      <c r="BK21" s="4">
        <f ca="1" xml:space="preserve">  VAT!BK$17</f>
        <v>1872000</v>
      </c>
      <c r="BL21" s="4">
        <f ca="1" xml:space="preserve">  VAT!BL$17</f>
        <v>2159999.9999999995</v>
      </c>
      <c r="BM21" s="4">
        <f ca="1" xml:space="preserve">  VAT!BM$17</f>
        <v>2304000.0000000005</v>
      </c>
      <c r="BN21" s="4">
        <f ca="1" xml:space="preserve">  VAT!BN$17</f>
        <v>2303999.9999999995</v>
      </c>
      <c r="BO21" s="4">
        <f ca="1" xml:space="preserve">  VAT!BO$17</f>
        <v>2592000</v>
      </c>
      <c r="BP21" s="4">
        <f ca="1" xml:space="preserve">  VAT!BP$17</f>
        <v>2592000</v>
      </c>
      <c r="BQ21" s="4">
        <f ca="1" xml:space="preserve">  VAT!BQ$17</f>
        <v>2880000</v>
      </c>
    </row>
    <row r="22" spans="1:69" outlineLevel="1">
      <c r="A22" s="34"/>
      <c r="B22" s="34"/>
      <c r="C22" s="64"/>
      <c r="D22" s="65"/>
      <c r="E22" s="21" t="s">
        <v>61</v>
      </c>
      <c r="F22" s="21"/>
      <c r="G22" s="21" t="s">
        <v>258</v>
      </c>
      <c r="H22" s="3">
        <f ca="1" xml:space="preserve"> SUM( J22:BQ22 )</f>
        <v>235353600</v>
      </c>
      <c r="I22" s="21"/>
      <c r="J22" s="3">
        <f ca="1" xml:space="preserve">  IF( Time!J28 &lt; 1 + $F19, 0, OFFSET( J20, 0, - 1 * ( $F19 ) ) ) + IF( Time!J28 &lt; 1 + $F19, 0, OFFSET( J21, 0, - 1 * ( $F19 ) ) )</f>
        <v>0</v>
      </c>
      <c r="K22" s="3">
        <f ca="1" xml:space="preserve">  IF( Time!K28 &lt; 1 + $F19, 0, OFFSET( K20, 0, - 1 * ( $F19 ) ) ) + IF( Time!K28 &lt; 1 + $F19, 0, OFFSET( K21, 0, - 1 * ( $F19 ) ) )</f>
        <v>0</v>
      </c>
      <c r="L22" s="3">
        <f ca="1" xml:space="preserve">  IF( Time!L28 &lt; 1 + $F19, 0, OFFSET( L20, 0, - 1 * ( $F19 ) ) ) + IF( Time!L28 &lt; 1 + $F19, 0, OFFSET( L21, 0, - 1 * ( $F19 ) ) )</f>
        <v>0</v>
      </c>
      <c r="M22" s="3">
        <f ca="1" xml:space="preserve">  IF( Time!M28 &lt; 1 + $F19, 0, OFFSET( M20, 0, - 1 * ( $F19 ) ) ) + IF( Time!M28 &lt; 1 + $F19, 0, OFFSET( M21, 0, - 1 * ( $F19 ) ) )</f>
        <v>172800</v>
      </c>
      <c r="N22" s="3">
        <f ca="1" xml:space="preserve">  IF( Time!N28 &lt; 1 + $F19, 0, OFFSET( N20, 0, - 1 * ( $F19 ) ) ) + IF( Time!N28 &lt; 1 + $F19, 0, OFFSET( N21, 0, - 1 * ( $F19 ) ) )</f>
        <v>172800</v>
      </c>
      <c r="O22" s="3">
        <f ca="1" xml:space="preserve">  IF( Time!O28 &lt; 1 + $F19, 0, OFFSET( O20, 0, - 1 * ( $F19 ) ) ) + IF( Time!O28 &lt; 1 + $F19, 0, OFFSET( O21, 0, - 1 * ( $F19 ) ) )</f>
        <v>172800</v>
      </c>
      <c r="P22" s="3">
        <f ca="1" xml:space="preserve">  IF( Time!P28 &lt; 1 + $F19, 0, OFFSET( P20, 0, - 1 * ( $F19 ) ) ) + IF( Time!P28 &lt; 1 + $F19, 0, OFFSET( P21, 0, - 1 * ( $F19 ) ) )</f>
        <v>172800</v>
      </c>
      <c r="Q22" s="3">
        <f ca="1" xml:space="preserve">  IF( Time!Q28 &lt; 1 + $F19, 0, OFFSET( Q20, 0, - 1 * ( $F19 ) ) ) + IF( Time!Q28 &lt; 1 + $F19, 0, OFFSET( Q21, 0, - 1 * ( $F19 ) ) )</f>
        <v>345600</v>
      </c>
      <c r="R22" s="3">
        <f ca="1" xml:space="preserve">  IF( Time!R28 &lt; 1 + $F19, 0, OFFSET( R20, 0, - 1 * ( $F19 ) ) ) + IF( Time!R28 &lt; 1 + $F19, 0, OFFSET( R21, 0, - 1 * ( $F19 ) ) )</f>
        <v>691200</v>
      </c>
      <c r="S22" s="3">
        <f ca="1" xml:space="preserve">  IF( Time!S28 &lt; 1 + $F19, 0, OFFSET( S20, 0, - 1 * ( $F19 ) ) ) + IF( Time!S28 &lt; 1 + $F19, 0, OFFSET( S21, 0, - 1 * ( $F19 ) ) )</f>
        <v>518400</v>
      </c>
      <c r="T22" s="3">
        <f ca="1" xml:space="preserve">  IF( Time!T28 &lt; 1 + $F19, 0, OFFSET( T20, 0, - 1 * ( $F19 ) ) ) + IF( Time!T28 &lt; 1 + $F19, 0, OFFSET( T21, 0, - 1 * ( $F19 ) ) )</f>
        <v>518400</v>
      </c>
      <c r="U22" s="3">
        <f ca="1" xml:space="preserve">  IF( Time!U28 &lt; 1 + $F19, 0, OFFSET( U20, 0, - 1 * ( $F19 ) ) ) + IF( Time!U28 &lt; 1 + $F19, 0, OFFSET( U21, 0, - 1 * ( $F19 ) ) )</f>
        <v>0</v>
      </c>
      <c r="V22" s="3">
        <f ca="1" xml:space="preserve">  IF( Time!V28 &lt; 1 + $F19, 0, OFFSET( V20, 0, - 1 * ( $F19 ) ) ) + IF( Time!V28 &lt; 1 + $F19, 0, OFFSET( V21, 0, - 1 * ( $F19 ) ) )</f>
        <v>1728000</v>
      </c>
      <c r="W22" s="3">
        <f ca="1" xml:space="preserve">  IF( Time!W28 &lt; 1 + $F19, 0, OFFSET( W20, 0, - 1 * ( $F19 ) ) ) + IF( Time!W28 &lt; 1 + $F19, 0, OFFSET( W21, 0, - 1 * ( $F19 ) ) )</f>
        <v>0</v>
      </c>
      <c r="X22" s="3">
        <f ca="1" xml:space="preserve">  IF( Time!X28 &lt; 1 + $F19, 0, OFFSET( X20, 0, - 1 * ( $F19 ) ) ) + IF( Time!X28 &lt; 1 + $F19, 0, OFFSET( X21, 0, - 1 * ( $F19 ) ) )</f>
        <v>1728000</v>
      </c>
      <c r="Y22" s="3">
        <f ca="1" xml:space="preserve">  IF( Time!Y28 &lt; 1 + $F19, 0, OFFSET( Y20, 0, - 1 * ( $F19 ) ) ) + IF( Time!Y28 &lt; 1 + $F19, 0, OFFSET( Y21, 0, - 1 * ( $F19 ) ) )</f>
        <v>1433776.1135264309</v>
      </c>
      <c r="Z22" s="3">
        <f ca="1" xml:space="preserve">  IF( Time!Z28 &lt; 1 + $F19, 0, OFFSET( Z20, 0, - 1 * ( $F19 ) ) ) + IF( Time!Z28 &lt; 1 + $F19, 0, OFFSET( Z21, 0, - 1 * ( $F19 ) ) )</f>
        <v>639823.88647356897</v>
      </c>
      <c r="AA22" s="3">
        <f ca="1" xml:space="preserve">  IF( Time!AA28 &lt; 1 + $F19, 0, OFFSET( AA20, 0, - 1 * ( $F19 ) ) ) + IF( Time!AA28 &lt; 1 + $F19, 0, OFFSET( AA21, 0, - 1 * ( $F19 ) ) )</f>
        <v>1703058.2706280798</v>
      </c>
      <c r="AB22" s="3">
        <f ca="1" xml:space="preserve">  IF( Time!AB28 &lt; 1 + $F19, 0, OFFSET( AB20, 0, - 1 * ( $F19 ) ) ) + IF( Time!AB28 &lt; 1 + $F19, 0, OFFSET( AB21, 0, - 1 * ( $F19 ) ) )</f>
        <v>370541.72937192023</v>
      </c>
      <c r="AC22" s="3">
        <f ca="1" xml:space="preserve">  IF( Time!AC28 &lt; 1 + $F19, 0, OFFSET( AC20, 0, - 1 * ( $F19 ) ) ) + IF( Time!AC28 &lt; 1 + $F19, 0, OFFSET( AC21, 0, - 1 * ( $F19 ) ) )</f>
        <v>345600</v>
      </c>
      <c r="AD22" s="3">
        <f ca="1" xml:space="preserve">  IF( Time!AD28 &lt; 1 + $F19, 0, OFFSET( AD20, 0, - 1 * ( $F19 ) ) ) + IF( Time!AD28 &lt; 1 + $F19, 0, OFFSET( AD21, 0, - 1 * ( $F19 ) ) )</f>
        <v>691200</v>
      </c>
      <c r="AE22" s="3">
        <f ca="1" xml:space="preserve">  IF( Time!AE28 &lt; 1 + $F19, 0, OFFSET( AE20, 0, - 1 * ( $F19 ) ) ) + IF( Time!AE28 &lt; 1 + $F19, 0, OFFSET( AE21, 0, - 1 * ( $F19 ) ) )</f>
        <v>518400</v>
      </c>
      <c r="AF22" s="3">
        <f ca="1" xml:space="preserve">  IF( Time!AF28 &lt; 1 + $F19, 0, OFFSET( AF20, 0, - 1 * ( $F19 ) ) ) + IF( Time!AF28 &lt; 1 + $F19, 0, OFFSET( AF21, 0, - 1 * ( $F19 ) ) )</f>
        <v>518400</v>
      </c>
      <c r="AG22" s="3">
        <f ca="1" xml:space="preserve">  IF( Time!AG28 &lt; 1 + $F19, 0, OFFSET( AG20, 0, - 1 * ( $F19 ) ) ) + IF( Time!AG28 &lt; 1 + $F19, 0, OFFSET( AG21, 0, - 1 * ( $F19 ) ) )</f>
        <v>0</v>
      </c>
      <c r="AH22" s="3">
        <f ca="1" xml:space="preserve">  IF( Time!AH28 &lt; 1 + $F19, 0, OFFSET( AH20, 0, - 1 * ( $F19 ) ) ) + IF( Time!AH28 &lt; 1 + $F19, 0, OFFSET( AH21, 0, - 1 * ( $F19 ) ) )</f>
        <v>2592000</v>
      </c>
      <c r="AI22" s="3">
        <f ca="1" xml:space="preserve">  IF( Time!AI28 &lt; 1 + $F19, 0, OFFSET( AI20, 0, - 1 * ( $F19 ) ) ) + IF( Time!AI28 &lt; 1 + $F19, 0, OFFSET( AI21, 0, - 1 * ( $F19 ) ) )</f>
        <v>864000</v>
      </c>
      <c r="AJ22" s="3">
        <f ca="1" xml:space="preserve">  IF( Time!AJ28 &lt; 1 + $F19, 0, OFFSET( AJ20, 0, - 1 * ( $F19 ) ) ) + IF( Time!AJ28 &lt; 1 + $F19, 0, OFFSET( AJ21, 0, - 1 * ( $F19 ) ) )</f>
        <v>2592000</v>
      </c>
      <c r="AK22" s="3">
        <f ca="1" xml:space="preserve">  IF( Time!AK28 &lt; 1 + $F19, 0, OFFSET( AK20, 0, - 1 * ( $F19 ) ) ) + IF( Time!AK28 &lt; 1 + $F19, 0, OFFSET( AK21, 0, - 1 * ( $F19 ) ) )</f>
        <v>2988976.1135264309</v>
      </c>
      <c r="AL22" s="3">
        <f ca="1" xml:space="preserve">  IF( Time!AL28 &lt; 1 + $F19, 0, OFFSET( AL20, 0, - 1 * ( $F19 ) ) ) + IF( Time!AL28 &lt; 1 + $F19, 0, OFFSET( AL21, 0, - 1 * ( $F19 ) ) )</f>
        <v>2195023.8864735691</v>
      </c>
      <c r="AM22" s="3">
        <f ca="1" xml:space="preserve">  IF( Time!AM28 &lt; 1 + $F19, 0, OFFSET( AM20, 0, - 1 * ( $F19 ) ) ) + IF( Time!AM28 &lt; 1 + $F19, 0, OFFSET( AM21, 0, - 1 * ( $F19 ) ) )</f>
        <v>2394258.2706280798</v>
      </c>
      <c r="AN22" s="3">
        <f ca="1" xml:space="preserve">  IF( Time!AN28 &lt; 1 + $F19, 0, OFFSET( AN20, 0, - 1 * ( $F19 ) ) ) + IF( Time!AN28 &lt; 1 + $F19, 0, OFFSET( AN21, 0, - 1 * ( $F19 ) ) )</f>
        <v>1925741.7293719202</v>
      </c>
      <c r="AO22" s="3">
        <f ca="1" xml:space="preserve">  IF( Time!AO28 &lt; 1 + $F19, 0, OFFSET( AO20, 0, - 1 * ( $F19 ) ) ) + IF( Time!AO28 &lt; 1 + $F19, 0, OFFSET( AO21, 0, - 1 * ( $F19 ) ) )</f>
        <v>1728000</v>
      </c>
      <c r="AP22" s="3">
        <f ca="1" xml:space="preserve">  IF( Time!AP28 &lt; 1 + $F19, 0, OFFSET( AP20, 0, - 1 * ( $F19 ) ) ) + IF( Time!AP28 &lt; 1 + $F19, 0, OFFSET( AP21, 0, - 1 * ( $F19 ) ) )</f>
        <v>1728000</v>
      </c>
      <c r="AQ22" s="3">
        <f ca="1" xml:space="preserve">  IF( Time!AQ28 &lt; 1 + $F19, 0, OFFSET( AQ20, 0, - 1 * ( $F19 ) ) ) + IF( Time!AQ28 &lt; 1 + $F19, 0, OFFSET( AQ21, 0, - 1 * ( $F19 ) ) )</f>
        <v>1728000</v>
      </c>
      <c r="AR22" s="3">
        <f ca="1" xml:space="preserve">  IF( Time!AR28 &lt; 1 + $F19, 0, OFFSET( AR20, 0, - 1 * ( $F19 ) ) ) + IF( Time!AR28 &lt; 1 + $F19, 0, OFFSET( AR21, 0, - 1 * ( $F19 ) ) )</f>
        <v>2592000</v>
      </c>
      <c r="AS22" s="3">
        <f ca="1" xml:space="preserve">  IF( Time!AS28 &lt; 1 + $F19, 0, OFFSET( AS20, 0, - 1 * ( $F19 ) ) ) + IF( Time!AS28 &lt; 1 + $F19, 0, OFFSET( AS21, 0, - 1 * ( $F19 ) ) )</f>
        <v>1728000</v>
      </c>
      <c r="AT22" s="3">
        <f ca="1" xml:space="preserve">  IF( Time!AT28 &lt; 1 + $F19, 0, OFFSET( AT20, 0, - 1 * ( $F19 ) ) ) + IF( Time!AT28 &lt; 1 + $F19, 0, OFFSET( AT21, 0, - 1 * ( $F19 ) ) )</f>
        <v>3456000</v>
      </c>
      <c r="AU22" s="3">
        <f ca="1" xml:space="preserve">  IF( Time!AU28 &lt; 1 + $F19, 0, OFFSET( AU20, 0, - 1 * ( $F19 ) ) ) + IF( Time!AU28 &lt; 1 + $F19, 0, OFFSET( AU21, 0, - 1 * ( $F19 ) ) )</f>
        <v>3456000</v>
      </c>
      <c r="AV22" s="3">
        <f ca="1" xml:space="preserve">  IF( Time!AV28 &lt; 1 + $F19, 0, OFFSET( AV20, 0, - 1 * ( $F19 ) ) ) + IF( Time!AV28 &lt; 1 + $F19, 0, OFFSET( AV21, 0, - 1 * ( $F19 ) ) )</f>
        <v>3456000</v>
      </c>
      <c r="AW22" s="3">
        <f ca="1" xml:space="preserve">  IF( Time!AW28 &lt; 1 + $F19, 0, OFFSET( AW20, 0, - 1 * ( $F19 ) ) ) + IF( Time!AW28 &lt; 1 + $F19, 0, OFFSET( AW21, 0, - 1 * ( $F19 ) ) )</f>
        <v>5184000</v>
      </c>
      <c r="AX22" s="3">
        <f ca="1" xml:space="preserve">  IF( Time!AX28 &lt; 1 + $F19, 0, OFFSET( AX20, 0, - 1 * ( $F19 ) ) ) + IF( Time!AX28 &lt; 1 + $F19, 0, OFFSET( AX21, 0, - 1 * ( $F19 ) ) )</f>
        <v>5184000</v>
      </c>
      <c r="AY22" s="3">
        <f ca="1" xml:space="preserve">  IF( Time!AY28 &lt; 1 + $F19, 0, OFFSET( AY20, 0, - 1 * ( $F19 ) ) ) + IF( Time!AY28 &lt; 1 + $F19, 0, OFFSET( AY21, 0, - 1 * ( $F19 ) ) )</f>
        <v>4320000</v>
      </c>
      <c r="AZ22" s="3">
        <f ca="1" xml:space="preserve">  IF( Time!AZ28 &lt; 1 + $F19, 0, OFFSET( AZ20, 0, - 1 * ( $F19 ) ) ) + IF( Time!AZ28 &lt; 1 + $F19, 0, OFFSET( AZ21, 0, - 1 * ( $F19 ) ) )</f>
        <v>6048000</v>
      </c>
      <c r="BA22" s="3">
        <f ca="1" xml:space="preserve">  IF( Time!BA28 &lt; 1 + $F19, 0, OFFSET( BA20, 0, - 1 * ( $F19 ) ) ) + IF( Time!BA28 &lt; 1 + $F19, 0, OFFSET( BA21, 0, - 1 * ( $F19 ) ) )</f>
        <v>5184000</v>
      </c>
      <c r="BB22" s="3">
        <f ca="1" xml:space="preserve">  IF( Time!BB28 &lt; 1 + $F19, 0, OFFSET( BB20, 0, - 1 * ( $F19 ) ) ) + IF( Time!BB28 &lt; 1 + $F19, 0, OFFSET( BB21, 0, - 1 * ( $F19 ) ) )</f>
        <v>6048000</v>
      </c>
      <c r="BC22" s="3">
        <f ca="1" xml:space="preserve">  IF( Time!BC28 &lt; 1 + $F19, 0, OFFSET( BC20, 0, - 1 * ( $F19 ) ) ) + IF( Time!BC28 &lt; 1 + $F19, 0, OFFSET( BC21, 0, - 1 * ( $F19 ) ) )</f>
        <v>6912000</v>
      </c>
      <c r="BD22" s="3">
        <f ca="1" xml:space="preserve">  IF( Time!BD28 &lt; 1 + $F19, 0, OFFSET( BD20, 0, - 1 * ( $F19 ) ) ) + IF( Time!BD28 &lt; 1 + $F19, 0, OFFSET( BD21, 0, - 1 * ( $F19 ) ) )</f>
        <v>6912000</v>
      </c>
      <c r="BE22" s="3">
        <f ca="1" xml:space="preserve">  IF( Time!BE28 &lt; 1 + $F19, 0, OFFSET( BE20, 0, - 1 * ( $F19 ) ) ) + IF( Time!BE28 &lt; 1 + $F19, 0, OFFSET( BE21, 0, - 1 * ( $F19 ) ) )</f>
        <v>6912000</v>
      </c>
      <c r="BF22" s="3">
        <f ca="1" xml:space="preserve">  IF( Time!BF28 &lt; 1 + $F19, 0, OFFSET( BF20, 0, - 1 * ( $F19 ) ) ) + IF( Time!BF28 &lt; 1 + $F19, 0, OFFSET( BF21, 0, - 1 * ( $F19 ) ) )</f>
        <v>7776000.0000000009</v>
      </c>
      <c r="BG22" s="3">
        <f ca="1" xml:space="preserve">  IF( Time!BG28 &lt; 1 + $F19, 0, OFFSET( BG20, 0, - 1 * ( $F19 ) ) ) + IF( Time!BG28 &lt; 1 + $F19, 0, OFFSET( BG21, 0, - 1 * ( $F19 ) ) )</f>
        <v>8640000</v>
      </c>
      <c r="BH22" s="3">
        <f ca="1" xml:space="preserve">  IF( Time!BH28 &lt; 1 + $F19, 0, OFFSET( BH20, 0, - 1 * ( $F19 ) ) ) + IF( Time!BH28 &lt; 1 + $F19, 0, OFFSET( BH21, 0, - 1 * ( $F19 ) ) )</f>
        <v>8640000</v>
      </c>
      <c r="BI22" s="3">
        <f ca="1" xml:space="preserve">  IF( Time!BI28 &lt; 1 + $F19, 0, OFFSET( BI20, 0, - 1 * ( $F19 ) ) ) + IF( Time!BI28 &lt; 1 + $F19, 0, OFFSET( BI21, 0, - 1 * ( $F19 ) ) )</f>
        <v>9504000</v>
      </c>
      <c r="BJ22" s="3">
        <f ca="1" xml:space="preserve">  IF( Time!BJ28 &lt; 1 + $F19, 0, OFFSET( BJ20, 0, - 1 * ( $F19 ) ) ) + IF( Time!BJ28 &lt; 1 + $F19, 0, OFFSET( BJ21, 0, - 1 * ( $F19 ) ) )</f>
        <v>10368000</v>
      </c>
      <c r="BK22" s="3">
        <f ca="1" xml:space="preserve">  IF( Time!BK28 &lt; 1 + $F19, 0, OFFSET( BK20, 0, - 1 * ( $F19 ) ) ) + IF( Time!BK28 &lt; 1 + $F19, 0, OFFSET( BK21, 0, - 1 * ( $F19 ) ) )</f>
        <v>10368000</v>
      </c>
      <c r="BL22" s="3">
        <f ca="1" xml:space="preserve">  IF( Time!BL28 &lt; 1 + $F19, 0, OFFSET( BL20, 0, - 1 * ( $F19 ) ) ) + IF( Time!BL28 &lt; 1 + $F19, 0, OFFSET( BL21, 0, - 1 * ( $F19 ) ) )</f>
        <v>12096000</v>
      </c>
      <c r="BM22" s="3">
        <f ca="1" xml:space="preserve">  IF( Time!BM28 &lt; 1 + $F19, 0, OFFSET( BM20, 0, - 1 * ( $F19 ) ) ) + IF( Time!BM28 &lt; 1 + $F19, 0, OFFSET( BM21, 0, - 1 * ( $F19 ) ) )</f>
        <v>11232000</v>
      </c>
      <c r="BN22" s="3">
        <f ca="1" xml:space="preserve">  IF( Time!BN28 &lt; 1 + $F19, 0, OFFSET( BN20, 0, - 1 * ( $F19 ) ) ) + IF( Time!BN28 &lt; 1 + $F19, 0, OFFSET( BN21, 0, - 1 * ( $F19 ) ) )</f>
        <v>12959999.999999998</v>
      </c>
      <c r="BO22" s="3">
        <f ca="1" xml:space="preserve">  IF( Time!BO28 &lt; 1 + $F19, 0, OFFSET( BO20, 0, - 1 * ( $F19 ) ) ) + IF( Time!BO28 &lt; 1 + $F19, 0, OFFSET( BO21, 0, - 1 * ( $F19 ) ) )</f>
        <v>13824000.000000002</v>
      </c>
      <c r="BP22" s="3">
        <f ca="1" xml:space="preserve">  IF( Time!BP28 &lt; 1 + $F19, 0, OFFSET( BP20, 0, - 1 * ( $F19 ) ) ) + IF( Time!BP28 &lt; 1 + $F19, 0, OFFSET( BP21, 0, - 1 * ( $F19 ) ) )</f>
        <v>13823999.999999996</v>
      </c>
      <c r="BQ22" s="3">
        <f ca="1" xml:space="preserve">  IF( Time!BQ28 &lt; 1 + $F19, 0, OFFSET( BQ20, 0, - 1 * ( $F19 ) ) ) + IF( Time!BQ28 &lt; 1 + $F19, 0, OFFSET( BQ21, 0, - 1 * ( $F19 ) ) )</f>
        <v>15552000</v>
      </c>
    </row>
    <row r="25" spans="1:69">
      <c r="B25" s="25" t="s">
        <v>302</v>
      </c>
    </row>
    <row r="26" spans="1:69" s="82" customFormat="1">
      <c r="A26" s="59"/>
      <c r="B26" s="59"/>
      <c r="C26" s="87"/>
      <c r="D26" s="84"/>
      <c r="E26" s="40" t="str">
        <f xml:space="preserve">  InpC!E$52</f>
        <v>Opening Creditors</v>
      </c>
      <c r="F26" s="40">
        <f xml:space="preserve">  InpC!F$52</f>
        <v>0</v>
      </c>
      <c r="G26" s="40" t="str">
        <f xml:space="preserve">  InpC!G$52</f>
        <v>GBP</v>
      </c>
      <c r="M26" s="80"/>
    </row>
    <row r="27" spans="1:69">
      <c r="A27" s="18"/>
      <c r="B27" s="18"/>
      <c r="C27" s="28"/>
      <c r="D27" s="27"/>
      <c r="E27" s="9" t="str">
        <f xml:space="preserve">  Time!E$28</f>
        <v>Period number</v>
      </c>
      <c r="F27" s="9">
        <f xml:space="preserve">  Time!F$28</f>
        <v>0</v>
      </c>
      <c r="G27" s="9" t="str">
        <f xml:space="preserve">  Time!G$28</f>
        <v>Counter</v>
      </c>
      <c r="H27" s="9">
        <f xml:space="preserve">  Time!H$28</f>
        <v>0</v>
      </c>
      <c r="I27" s="9">
        <f xml:space="preserve">  Time!I$28</f>
        <v>0</v>
      </c>
      <c r="J27" s="9">
        <f xml:space="preserve">  Time!J$28</f>
        <v>1</v>
      </c>
      <c r="K27" s="9">
        <f xml:space="preserve">  Time!K$28</f>
        <v>2</v>
      </c>
      <c r="L27" s="9">
        <f xml:space="preserve">  Time!L$28</f>
        <v>3</v>
      </c>
      <c r="M27" s="9">
        <f xml:space="preserve">  Time!M$28</f>
        <v>4</v>
      </c>
      <c r="N27" s="9">
        <f xml:space="preserve">  Time!N$28</f>
        <v>5</v>
      </c>
      <c r="O27" s="9">
        <f xml:space="preserve">  Time!O$28</f>
        <v>6</v>
      </c>
      <c r="P27" s="9">
        <f xml:space="preserve">  Time!P$28</f>
        <v>7</v>
      </c>
      <c r="Q27" s="9">
        <f xml:space="preserve">  Time!Q$28</f>
        <v>8</v>
      </c>
      <c r="R27" s="9">
        <f xml:space="preserve">  Time!R$28</f>
        <v>9</v>
      </c>
      <c r="S27" s="9">
        <f xml:space="preserve">  Time!S$28</f>
        <v>10</v>
      </c>
      <c r="T27" s="9">
        <f xml:space="preserve">  Time!T$28</f>
        <v>11</v>
      </c>
      <c r="U27" s="9">
        <f xml:space="preserve">  Time!U$28</f>
        <v>12</v>
      </c>
      <c r="V27" s="9">
        <f xml:space="preserve">  Time!V$28</f>
        <v>13</v>
      </c>
      <c r="W27" s="9">
        <f xml:space="preserve">  Time!W$28</f>
        <v>14</v>
      </c>
      <c r="X27" s="9">
        <f xml:space="preserve">  Time!X$28</f>
        <v>15</v>
      </c>
      <c r="Y27" s="9">
        <f xml:space="preserve">  Time!Y$28</f>
        <v>16</v>
      </c>
      <c r="Z27" s="9">
        <f xml:space="preserve">  Time!Z$28</f>
        <v>17</v>
      </c>
      <c r="AA27" s="9">
        <f xml:space="preserve">  Time!AA$28</f>
        <v>18</v>
      </c>
      <c r="AB27" s="9">
        <f xml:space="preserve">  Time!AB$28</f>
        <v>19</v>
      </c>
      <c r="AC27" s="9">
        <f xml:space="preserve">  Time!AC$28</f>
        <v>20</v>
      </c>
      <c r="AD27" s="9">
        <f xml:space="preserve">  Time!AD$28</f>
        <v>21</v>
      </c>
      <c r="AE27" s="9">
        <f xml:space="preserve">  Time!AE$28</f>
        <v>22</v>
      </c>
      <c r="AF27" s="9">
        <f xml:space="preserve">  Time!AF$28</f>
        <v>23</v>
      </c>
      <c r="AG27" s="9">
        <f xml:space="preserve">  Time!AG$28</f>
        <v>24</v>
      </c>
      <c r="AH27" s="9">
        <f xml:space="preserve">  Time!AH$28</f>
        <v>25</v>
      </c>
      <c r="AI27" s="9">
        <f xml:space="preserve">  Time!AI$28</f>
        <v>26</v>
      </c>
      <c r="AJ27" s="9">
        <f xml:space="preserve">  Time!AJ$28</f>
        <v>27</v>
      </c>
      <c r="AK27" s="9">
        <f xml:space="preserve">  Time!AK$28</f>
        <v>28</v>
      </c>
      <c r="AL27" s="9">
        <f xml:space="preserve">  Time!AL$28</f>
        <v>29</v>
      </c>
      <c r="AM27" s="9">
        <f xml:space="preserve">  Time!AM$28</f>
        <v>30</v>
      </c>
      <c r="AN27" s="9">
        <f xml:space="preserve">  Time!AN$28</f>
        <v>31</v>
      </c>
      <c r="AO27" s="9">
        <f xml:space="preserve">  Time!AO$28</f>
        <v>32</v>
      </c>
      <c r="AP27" s="9">
        <f xml:space="preserve">  Time!AP$28</f>
        <v>33</v>
      </c>
      <c r="AQ27" s="9">
        <f xml:space="preserve">  Time!AQ$28</f>
        <v>34</v>
      </c>
      <c r="AR27" s="9">
        <f xml:space="preserve">  Time!AR$28</f>
        <v>35</v>
      </c>
      <c r="AS27" s="9">
        <f xml:space="preserve">  Time!AS$28</f>
        <v>36</v>
      </c>
      <c r="AT27" s="9">
        <f xml:space="preserve">  Time!AT$28</f>
        <v>37</v>
      </c>
      <c r="AU27" s="9">
        <f xml:space="preserve">  Time!AU$28</f>
        <v>38</v>
      </c>
      <c r="AV27" s="9">
        <f xml:space="preserve">  Time!AV$28</f>
        <v>39</v>
      </c>
      <c r="AW27" s="9">
        <f xml:space="preserve">  Time!AW$28</f>
        <v>40</v>
      </c>
      <c r="AX27" s="9">
        <f xml:space="preserve">  Time!AX$28</f>
        <v>41</v>
      </c>
      <c r="AY27" s="9">
        <f xml:space="preserve">  Time!AY$28</f>
        <v>42</v>
      </c>
      <c r="AZ27" s="9">
        <f xml:space="preserve">  Time!AZ$28</f>
        <v>43</v>
      </c>
      <c r="BA27" s="9">
        <f xml:space="preserve">  Time!BA$28</f>
        <v>44</v>
      </c>
      <c r="BB27" s="9">
        <f xml:space="preserve">  Time!BB$28</f>
        <v>45</v>
      </c>
      <c r="BC27" s="9">
        <f xml:space="preserve">  Time!BC$28</f>
        <v>46</v>
      </c>
      <c r="BD27" s="9">
        <f xml:space="preserve">  Time!BD$28</f>
        <v>47</v>
      </c>
      <c r="BE27" s="9">
        <f xml:space="preserve">  Time!BE$28</f>
        <v>48</v>
      </c>
      <c r="BF27" s="9">
        <f xml:space="preserve">  Time!BF$28</f>
        <v>49</v>
      </c>
      <c r="BG27" s="9">
        <f xml:space="preserve">  Time!BG$28</f>
        <v>50</v>
      </c>
      <c r="BH27" s="9">
        <f xml:space="preserve">  Time!BH$28</f>
        <v>51</v>
      </c>
      <c r="BI27" s="9">
        <f xml:space="preserve">  Time!BI$28</f>
        <v>52</v>
      </c>
      <c r="BJ27" s="9">
        <f xml:space="preserve">  Time!BJ$28</f>
        <v>53</v>
      </c>
      <c r="BK27" s="9">
        <f xml:space="preserve">  Time!BK$28</f>
        <v>54</v>
      </c>
      <c r="BL27" s="9">
        <f xml:space="preserve">  Time!BL$28</f>
        <v>55</v>
      </c>
      <c r="BM27" s="9">
        <f xml:space="preserve">  Time!BM$28</f>
        <v>56</v>
      </c>
      <c r="BN27" s="9">
        <f xml:space="preserve">  Time!BN$28</f>
        <v>57</v>
      </c>
      <c r="BO27" s="9">
        <f xml:space="preserve">  Time!BO$28</f>
        <v>58</v>
      </c>
      <c r="BP27" s="9">
        <f xml:space="preserve">  Time!BP$28</f>
        <v>59</v>
      </c>
      <c r="BQ27" s="9">
        <f xml:space="preserve">  Time!BQ$28</f>
        <v>60</v>
      </c>
    </row>
    <row r="28" spans="1:69">
      <c r="E28" s="47" t="s">
        <v>203</v>
      </c>
      <c r="G28" s="47" t="s">
        <v>258</v>
      </c>
      <c r="J28" s="2">
        <f t="shared" ref="J28:BQ28" si="2" xml:space="preserve">  I36</f>
        <v>0</v>
      </c>
      <c r="K28" s="2">
        <f t="shared" ca="1" si="2"/>
        <v>0</v>
      </c>
      <c r="L28" s="2">
        <f t="shared" ca="1" si="2"/>
        <v>0</v>
      </c>
      <c r="M28" s="2">
        <f t="shared" ca="1" si="2"/>
        <v>315000</v>
      </c>
      <c r="N28" s="2">
        <f t="shared" ca="1" si="2"/>
        <v>630000</v>
      </c>
      <c r="O28" s="2">
        <f t="shared" ca="1" si="2"/>
        <v>945000</v>
      </c>
      <c r="P28" s="2">
        <f t="shared" ca="1" si="2"/>
        <v>945000</v>
      </c>
      <c r="Q28" s="2">
        <f t="shared" ca="1" si="2"/>
        <v>1259999.9999999998</v>
      </c>
      <c r="R28" s="2">
        <f t="shared" ca="1" si="2"/>
        <v>1259999.9999999995</v>
      </c>
      <c r="S28" s="2">
        <f t="shared" ca="1" si="2"/>
        <v>1280999.9999999993</v>
      </c>
      <c r="T28" s="2">
        <f t="shared" ca="1" si="2"/>
        <v>986999.9999999993</v>
      </c>
      <c r="U28" s="2">
        <f t="shared" ca="1" si="2"/>
        <v>692999.9999999993</v>
      </c>
      <c r="V28" s="2">
        <f t="shared" ca="1" si="2"/>
        <v>692999.9999999993</v>
      </c>
      <c r="W28" s="2">
        <f t="shared" ca="1" si="2"/>
        <v>398999.99999999942</v>
      </c>
      <c r="X28" s="2">
        <f t="shared" ca="1" si="2"/>
        <v>398999.99999999942</v>
      </c>
      <c r="Y28" s="2">
        <f t="shared" ca="1" si="2"/>
        <v>104999.99999999948</v>
      </c>
      <c r="Z28" s="2">
        <f t="shared" ca="1" si="2"/>
        <v>262499.99999999948</v>
      </c>
      <c r="AA28" s="2">
        <f t="shared" ca="1" si="2"/>
        <v>419999.99999999942</v>
      </c>
      <c r="AB28" s="2">
        <f t="shared" ca="1" si="2"/>
        <v>577499.9999999993</v>
      </c>
      <c r="AC28" s="2">
        <f t="shared" ca="1" si="2"/>
        <v>892499.9999999993</v>
      </c>
      <c r="AD28" s="2">
        <f t="shared" ca="1" si="2"/>
        <v>1207499.9999999991</v>
      </c>
      <c r="AE28" s="2">
        <f t="shared" ca="1" si="2"/>
        <v>1364999.9999999993</v>
      </c>
      <c r="AF28" s="2">
        <f t="shared" ca="1" si="2"/>
        <v>1532999.9999999995</v>
      </c>
      <c r="AG28" s="2">
        <f t="shared" ca="1" si="2"/>
        <v>1700999.9999999995</v>
      </c>
      <c r="AH28" s="2">
        <f t="shared" ca="1" si="2"/>
        <v>1868999.9999999995</v>
      </c>
      <c r="AI28" s="2">
        <f t="shared" ca="1" si="2"/>
        <v>1889999.9999999995</v>
      </c>
      <c r="AJ28" s="2">
        <f t="shared" ca="1" si="2"/>
        <v>2068500</v>
      </c>
      <c r="AK28" s="2">
        <f t="shared" ca="1" si="2"/>
        <v>2236500</v>
      </c>
      <c r="AL28" s="2">
        <f t="shared" ca="1" si="2"/>
        <v>2415000.0000000005</v>
      </c>
      <c r="AM28" s="2">
        <f t="shared" ca="1" si="2"/>
        <v>2593500.0000000005</v>
      </c>
      <c r="AN28" s="2">
        <f t="shared" ca="1" si="2"/>
        <v>2772000.0000000005</v>
      </c>
      <c r="AO28" s="2">
        <f t="shared" ca="1" si="2"/>
        <v>3108000.0000000005</v>
      </c>
      <c r="AP28" s="2">
        <f t="shared" ca="1" si="2"/>
        <v>3297000.0000000005</v>
      </c>
      <c r="AQ28" s="2">
        <f t="shared" ca="1" si="2"/>
        <v>3633000.0000000005</v>
      </c>
      <c r="AR28" s="2">
        <f t="shared" ca="1" si="2"/>
        <v>3979500.0000000005</v>
      </c>
      <c r="AS28" s="2">
        <f t="shared" ca="1" si="2"/>
        <v>4168499.9999999995</v>
      </c>
      <c r="AT28" s="2">
        <f t="shared" ca="1" si="2"/>
        <v>4515000</v>
      </c>
      <c r="AU28" s="2">
        <f t="shared" ca="1" si="2"/>
        <v>4872000</v>
      </c>
      <c r="AV28" s="2">
        <f t="shared" ca="1" si="2"/>
        <v>5071500</v>
      </c>
      <c r="AW28" s="2">
        <f t="shared" ca="1" si="2"/>
        <v>5428499.9999999991</v>
      </c>
      <c r="AX28" s="2">
        <f t="shared" ca="1" si="2"/>
        <v>5638499.9999999981</v>
      </c>
      <c r="AY28" s="2">
        <f t="shared" ca="1" si="2"/>
        <v>6152999.9999999972</v>
      </c>
      <c r="AZ28" s="2">
        <f t="shared" ca="1" si="2"/>
        <v>6520499.9999999972</v>
      </c>
      <c r="BA28" s="2">
        <f t="shared" ca="1" si="2"/>
        <v>6740999.9999999981</v>
      </c>
      <c r="BB28" s="2">
        <f t="shared" ca="1" si="2"/>
        <v>7265999.9999999981</v>
      </c>
      <c r="BC28" s="2">
        <f t="shared" ca="1" si="2"/>
        <v>7643999.9999999991</v>
      </c>
      <c r="BD28" s="2">
        <f t="shared" ca="1" si="2"/>
        <v>8179500.0000000019</v>
      </c>
      <c r="BE28" s="2">
        <f t="shared" ca="1" si="2"/>
        <v>8568000.0000000037</v>
      </c>
      <c r="BF28" s="2">
        <f t="shared" ca="1" si="2"/>
        <v>9114000.0000000037</v>
      </c>
      <c r="BG28" s="2">
        <f t="shared" ca="1" si="2"/>
        <v>9660000.0000000037</v>
      </c>
      <c r="BH28" s="2">
        <f t="shared" ca="1" si="2"/>
        <v>10216500.000000004</v>
      </c>
      <c r="BI28" s="2">
        <f t="shared" ca="1" si="2"/>
        <v>10930500.000000002</v>
      </c>
      <c r="BJ28" s="2">
        <f t="shared" ca="1" si="2"/>
        <v>11497500.000000002</v>
      </c>
      <c r="BK28" s="2">
        <f t="shared" ca="1" si="2"/>
        <v>12222000</v>
      </c>
      <c r="BL28" s="2">
        <f t="shared" ca="1" si="2"/>
        <v>12957000</v>
      </c>
      <c r="BM28" s="2">
        <f t="shared" ca="1" si="2"/>
        <v>13849500.000000002</v>
      </c>
      <c r="BN28" s="2">
        <f t="shared" ca="1" si="2"/>
        <v>14595000</v>
      </c>
      <c r="BO28" s="2">
        <f t="shared" ca="1" si="2"/>
        <v>15508500</v>
      </c>
      <c r="BP28" s="2">
        <f t="shared" ca="1" si="2"/>
        <v>16422000</v>
      </c>
      <c r="BQ28" s="2">
        <f t="shared" ca="1" si="2"/>
        <v>17503500</v>
      </c>
    </row>
    <row r="29" spans="1:69">
      <c r="A29" s="18"/>
      <c r="B29" s="18"/>
      <c r="C29" s="28"/>
      <c r="D29" s="27" t="s">
        <v>219</v>
      </c>
      <c r="E29" s="4" t="str">
        <f xml:space="preserve">  Financials!E$18</f>
        <v>Supplier Invoices</v>
      </c>
      <c r="F29" s="4">
        <f xml:space="preserve">  Financials!F$18</f>
        <v>0</v>
      </c>
      <c r="G29" s="4" t="str">
        <f xml:space="preserve">  Financials!G$18</f>
        <v>GBP</v>
      </c>
      <c r="H29" s="4">
        <f ca="1" xml:space="preserve">  Financials!H$18</f>
        <v>57400000</v>
      </c>
      <c r="I29" s="4">
        <f xml:space="preserve">  Financials!I$18</f>
        <v>0</v>
      </c>
      <c r="J29" s="4">
        <f xml:space="preserve">  Financials!J$18</f>
        <v>0</v>
      </c>
      <c r="K29" s="4">
        <f xml:space="preserve">  Financials!K$18</f>
        <v>0</v>
      </c>
      <c r="L29" s="4">
        <f xml:space="preserve">  Financials!L$18</f>
        <v>350000</v>
      </c>
      <c r="M29" s="4">
        <f xml:space="preserve">  Financials!M$18</f>
        <v>350000</v>
      </c>
      <c r="N29" s="4">
        <f xml:space="preserve">  Financials!N$18</f>
        <v>350000</v>
      </c>
      <c r="O29" s="4">
        <f xml:space="preserve">  Financials!O$18</f>
        <v>0</v>
      </c>
      <c r="P29" s="4">
        <f xml:space="preserve">  Financials!P$18</f>
        <v>350000</v>
      </c>
      <c r="Q29" s="4">
        <f xml:space="preserve">  Financials!Q$18</f>
        <v>0</v>
      </c>
      <c r="R29" s="4">
        <f xml:space="preserve">  Financials!R$18</f>
        <v>350000</v>
      </c>
      <c r="S29" s="4">
        <f xml:space="preserve">  Financials!S$18</f>
        <v>0</v>
      </c>
      <c r="T29" s="4">
        <f xml:space="preserve">  Financials!T$18</f>
        <v>0</v>
      </c>
      <c r="U29" s="4">
        <f xml:space="preserve">  Financials!U$18</f>
        <v>0</v>
      </c>
      <c r="V29" s="4">
        <f ca="1" xml:space="preserve">  Financials!V$18</f>
        <v>0</v>
      </c>
      <c r="W29" s="4">
        <f ca="1" xml:space="preserve">  Financials!W$18</f>
        <v>0</v>
      </c>
      <c r="X29" s="4">
        <f ca="1" xml:space="preserve">  Financials!X$18</f>
        <v>0</v>
      </c>
      <c r="Y29" s="4">
        <f ca="1" xml:space="preserve">  Financials!Y$18</f>
        <v>175000</v>
      </c>
      <c r="Z29" s="4">
        <f ca="1" xml:space="preserve">  Financials!Z$18</f>
        <v>175000</v>
      </c>
      <c r="AA29" s="4">
        <f ca="1" xml:space="preserve">  Financials!AA$18</f>
        <v>175000</v>
      </c>
      <c r="AB29" s="4">
        <f ca="1" xml:space="preserve">  Financials!AB$18</f>
        <v>350000</v>
      </c>
      <c r="AC29" s="4">
        <f ca="1" xml:space="preserve">  Financials!AC$18</f>
        <v>350000</v>
      </c>
      <c r="AD29" s="4">
        <f ca="1" xml:space="preserve">  Financials!AD$18</f>
        <v>175000</v>
      </c>
      <c r="AE29" s="4">
        <f ca="1" xml:space="preserve">  Financials!AE$18</f>
        <v>350000</v>
      </c>
      <c r="AF29" s="4">
        <f ca="1" xml:space="preserve">  Financials!AF$18</f>
        <v>350000</v>
      </c>
      <c r="AG29" s="4">
        <f ca="1" xml:space="preserve">  Financials!AG$18</f>
        <v>350000</v>
      </c>
      <c r="AH29" s="4">
        <f ca="1" xml:space="preserve">  Financials!AH$18</f>
        <v>350000</v>
      </c>
      <c r="AI29" s="4">
        <f ca="1" xml:space="preserve">  Financials!AI$18</f>
        <v>525000</v>
      </c>
      <c r="AJ29" s="4">
        <f ca="1" xml:space="preserve">  Financials!AJ$18</f>
        <v>350000</v>
      </c>
      <c r="AK29" s="4">
        <f ca="1" xml:space="preserve">  Financials!AK$18</f>
        <v>525000</v>
      </c>
      <c r="AL29" s="4">
        <f ca="1" xml:space="preserve">  Financials!AL$18</f>
        <v>525000</v>
      </c>
      <c r="AM29" s="4">
        <f ca="1" xml:space="preserve">  Financials!AM$18</f>
        <v>525000</v>
      </c>
      <c r="AN29" s="4">
        <f ca="1" xml:space="preserve">  Financials!AN$18</f>
        <v>700000</v>
      </c>
      <c r="AO29" s="4">
        <f ca="1" xml:space="preserve">  Financials!AO$18</f>
        <v>700000</v>
      </c>
      <c r="AP29" s="4">
        <f ca="1" xml:space="preserve">  Financials!AP$18</f>
        <v>700000</v>
      </c>
      <c r="AQ29" s="4">
        <f ca="1" xml:space="preserve">  Financials!AQ$18</f>
        <v>875000</v>
      </c>
      <c r="AR29" s="4">
        <f ca="1" xml:space="preserve">  Financials!AR$18</f>
        <v>700000</v>
      </c>
      <c r="AS29" s="4">
        <f ca="1" xml:space="preserve">  Financials!AS$18</f>
        <v>875000</v>
      </c>
      <c r="AT29" s="4">
        <f ca="1" xml:space="preserve">  Financials!AT$18</f>
        <v>1050000</v>
      </c>
      <c r="AU29" s="4">
        <f ca="1" xml:space="preserve">  Financials!AU$18</f>
        <v>875000</v>
      </c>
      <c r="AV29" s="4">
        <f ca="1" xml:space="preserve">  Financials!AV$18</f>
        <v>1050000</v>
      </c>
      <c r="AW29" s="4">
        <f ca="1" xml:space="preserve">  Financials!AW$18</f>
        <v>1050000</v>
      </c>
      <c r="AX29" s="4">
        <f ca="1" xml:space="preserve">  Financials!AX$18</f>
        <v>1225000</v>
      </c>
      <c r="AY29" s="4">
        <f ca="1" xml:space="preserve">  Financials!AY$18</f>
        <v>1225000</v>
      </c>
      <c r="AZ29" s="4">
        <f ca="1" xml:space="preserve">  Financials!AZ$18</f>
        <v>1225000</v>
      </c>
      <c r="BA29" s="4">
        <f ca="1" xml:space="preserve">  Financials!BA$18</f>
        <v>1400000</v>
      </c>
      <c r="BB29" s="4">
        <f ca="1" xml:space="preserve">  Financials!BB$18</f>
        <v>1400000</v>
      </c>
      <c r="BC29" s="4">
        <f ca="1" xml:space="preserve">  Financials!BC$18</f>
        <v>1575000</v>
      </c>
      <c r="BD29" s="4">
        <f ca="1" xml:space="preserve">  Financials!BD$18</f>
        <v>1575000</v>
      </c>
      <c r="BE29" s="4">
        <f ca="1" xml:space="preserve">  Financials!BE$18</f>
        <v>1750000</v>
      </c>
      <c r="BF29" s="4">
        <f ca="1" xml:space="preserve">  Financials!BF$18</f>
        <v>1750000</v>
      </c>
      <c r="BG29" s="4">
        <f ca="1" xml:space="preserve">  Financials!BG$18</f>
        <v>1925000</v>
      </c>
      <c r="BH29" s="4">
        <f ca="1" xml:space="preserve">  Financials!BH$18</f>
        <v>2100000</v>
      </c>
      <c r="BI29" s="4">
        <f ca="1" xml:space="preserve">  Financials!BI$18</f>
        <v>2100000</v>
      </c>
      <c r="BJ29" s="4">
        <f ca="1" xml:space="preserve">  Financials!BJ$18</f>
        <v>2275000</v>
      </c>
      <c r="BK29" s="4">
        <f ca="1" xml:space="preserve">  Financials!BK$18</f>
        <v>2450000</v>
      </c>
      <c r="BL29" s="4">
        <f ca="1" xml:space="preserve">  Financials!BL$18</f>
        <v>2625000</v>
      </c>
      <c r="BM29" s="4">
        <f ca="1" xml:space="preserve">  Financials!BM$18</f>
        <v>2625000</v>
      </c>
      <c r="BN29" s="4">
        <f ca="1" xml:space="preserve">  Financials!BN$18</f>
        <v>2975000</v>
      </c>
      <c r="BO29" s="4">
        <f ca="1" xml:space="preserve">  Financials!BO$18</f>
        <v>2975000</v>
      </c>
      <c r="BP29" s="4">
        <f ca="1" xml:space="preserve">  Financials!BP$18</f>
        <v>3325000</v>
      </c>
      <c r="BQ29" s="4">
        <f ca="1" xml:space="preserve">  Financials!BQ$18</f>
        <v>3325000</v>
      </c>
    </row>
    <row r="30" spans="1:69">
      <c r="A30" s="18"/>
      <c r="B30" s="18"/>
      <c r="C30" s="28"/>
      <c r="D30" s="27" t="s">
        <v>219</v>
      </c>
      <c r="E30" s="4" t="str">
        <f xml:space="preserve">  Inventory!E$11</f>
        <v>VAT on inventory</v>
      </c>
      <c r="F30" s="4">
        <f xml:space="preserve">  Inventory!F$11</f>
        <v>0</v>
      </c>
      <c r="G30" s="4" t="str">
        <f xml:space="preserve">  Inventory!G$11</f>
        <v>GBP</v>
      </c>
      <c r="H30" s="4">
        <f ca="1" xml:space="preserve">  Inventory!H$11</f>
        <v>11480000</v>
      </c>
      <c r="I30" s="4">
        <f xml:space="preserve">  Inventory!I$11</f>
        <v>0</v>
      </c>
      <c r="J30" s="4">
        <f xml:space="preserve">  Inventory!J$11</f>
        <v>0</v>
      </c>
      <c r="K30" s="4">
        <f xml:space="preserve">  Inventory!K$11</f>
        <v>0</v>
      </c>
      <c r="L30" s="4">
        <f xml:space="preserve">  Inventory!L$11</f>
        <v>70000</v>
      </c>
      <c r="M30" s="4">
        <f xml:space="preserve">  Inventory!M$11</f>
        <v>70000</v>
      </c>
      <c r="N30" s="4">
        <f xml:space="preserve">  Inventory!N$11</f>
        <v>70000</v>
      </c>
      <c r="O30" s="4">
        <f xml:space="preserve">  Inventory!O$11</f>
        <v>0</v>
      </c>
      <c r="P30" s="4">
        <f xml:space="preserve">  Inventory!P$11</f>
        <v>70000</v>
      </c>
      <c r="Q30" s="4">
        <f xml:space="preserve">  Inventory!Q$11</f>
        <v>0</v>
      </c>
      <c r="R30" s="4">
        <f xml:space="preserve">  Inventory!R$11</f>
        <v>70000</v>
      </c>
      <c r="S30" s="4">
        <f xml:space="preserve">  Inventory!S$11</f>
        <v>0</v>
      </c>
      <c r="T30" s="4">
        <f xml:space="preserve">  Inventory!T$11</f>
        <v>0</v>
      </c>
      <c r="U30" s="4">
        <f xml:space="preserve">  Inventory!U$11</f>
        <v>0</v>
      </c>
      <c r="V30" s="4">
        <f ca="1" xml:space="preserve">  Inventory!V$11</f>
        <v>0</v>
      </c>
      <c r="W30" s="4">
        <f ca="1" xml:space="preserve">  Inventory!W$11</f>
        <v>0</v>
      </c>
      <c r="X30" s="4">
        <f ca="1" xml:space="preserve">  Inventory!X$11</f>
        <v>0</v>
      </c>
      <c r="Y30" s="4">
        <f ca="1" xml:space="preserve">  Inventory!Y$11</f>
        <v>35000</v>
      </c>
      <c r="Z30" s="4">
        <f ca="1" xml:space="preserve">  Inventory!Z$11</f>
        <v>35000</v>
      </c>
      <c r="AA30" s="4">
        <f ca="1" xml:space="preserve">  Inventory!AA$11</f>
        <v>35000</v>
      </c>
      <c r="AB30" s="4">
        <f ca="1" xml:space="preserve">  Inventory!AB$11</f>
        <v>70000</v>
      </c>
      <c r="AC30" s="4">
        <f ca="1" xml:space="preserve">  Inventory!AC$11</f>
        <v>70000</v>
      </c>
      <c r="AD30" s="4">
        <f ca="1" xml:space="preserve">  Inventory!AD$11</f>
        <v>35000</v>
      </c>
      <c r="AE30" s="4">
        <f ca="1" xml:space="preserve">  Inventory!AE$11</f>
        <v>70000</v>
      </c>
      <c r="AF30" s="4">
        <f ca="1" xml:space="preserve">  Inventory!AF$11</f>
        <v>70000</v>
      </c>
      <c r="AG30" s="4">
        <f ca="1" xml:space="preserve">  Inventory!AG$11</f>
        <v>70000</v>
      </c>
      <c r="AH30" s="4">
        <f ca="1" xml:space="preserve">  Inventory!AH$11</f>
        <v>70000</v>
      </c>
      <c r="AI30" s="4">
        <f ca="1" xml:space="preserve">  Inventory!AI$11</f>
        <v>105000</v>
      </c>
      <c r="AJ30" s="4">
        <f ca="1" xml:space="preserve">  Inventory!AJ$11</f>
        <v>70000</v>
      </c>
      <c r="AK30" s="4">
        <f ca="1" xml:space="preserve">  Inventory!AK$11</f>
        <v>105000</v>
      </c>
      <c r="AL30" s="4">
        <f ca="1" xml:space="preserve">  Inventory!AL$11</f>
        <v>105000</v>
      </c>
      <c r="AM30" s="4">
        <f ca="1" xml:space="preserve">  Inventory!AM$11</f>
        <v>105000</v>
      </c>
      <c r="AN30" s="4">
        <f ca="1" xml:space="preserve">  Inventory!AN$11</f>
        <v>140000</v>
      </c>
      <c r="AO30" s="4">
        <f ca="1" xml:space="preserve">  Inventory!AO$11</f>
        <v>140000</v>
      </c>
      <c r="AP30" s="4">
        <f ca="1" xml:space="preserve">  Inventory!AP$11</f>
        <v>140000</v>
      </c>
      <c r="AQ30" s="4">
        <f ca="1" xml:space="preserve">  Inventory!AQ$11</f>
        <v>175000</v>
      </c>
      <c r="AR30" s="4">
        <f ca="1" xml:space="preserve">  Inventory!AR$11</f>
        <v>140000</v>
      </c>
      <c r="AS30" s="4">
        <f ca="1" xml:space="preserve">  Inventory!AS$11</f>
        <v>175000</v>
      </c>
      <c r="AT30" s="4">
        <f ca="1" xml:space="preserve">  Inventory!AT$11</f>
        <v>210000</v>
      </c>
      <c r="AU30" s="4">
        <f ca="1" xml:space="preserve">  Inventory!AU$11</f>
        <v>175000</v>
      </c>
      <c r="AV30" s="4">
        <f ca="1" xml:space="preserve">  Inventory!AV$11</f>
        <v>210000</v>
      </c>
      <c r="AW30" s="4">
        <f ca="1" xml:space="preserve">  Inventory!AW$11</f>
        <v>210000</v>
      </c>
      <c r="AX30" s="4">
        <f ca="1" xml:space="preserve">  Inventory!AX$11</f>
        <v>245000</v>
      </c>
      <c r="AY30" s="4">
        <f ca="1" xml:space="preserve">  Inventory!AY$11</f>
        <v>245000</v>
      </c>
      <c r="AZ30" s="4">
        <f ca="1" xml:space="preserve">  Inventory!AZ$11</f>
        <v>245000</v>
      </c>
      <c r="BA30" s="4">
        <f ca="1" xml:space="preserve">  Inventory!BA$11</f>
        <v>280000</v>
      </c>
      <c r="BB30" s="4">
        <f ca="1" xml:space="preserve">  Inventory!BB$11</f>
        <v>280000</v>
      </c>
      <c r="BC30" s="4">
        <f ca="1" xml:space="preserve">  Inventory!BC$11</f>
        <v>315000</v>
      </c>
      <c r="BD30" s="4">
        <f ca="1" xml:space="preserve">  Inventory!BD$11</f>
        <v>315000</v>
      </c>
      <c r="BE30" s="4">
        <f ca="1" xml:space="preserve">  Inventory!BE$11</f>
        <v>350000</v>
      </c>
      <c r="BF30" s="4">
        <f ca="1" xml:space="preserve">  Inventory!BF$11</f>
        <v>350000</v>
      </c>
      <c r="BG30" s="4">
        <f ca="1" xml:space="preserve">  Inventory!BG$11</f>
        <v>385000</v>
      </c>
      <c r="BH30" s="4">
        <f ca="1" xml:space="preserve">  Inventory!BH$11</f>
        <v>420000</v>
      </c>
      <c r="BI30" s="4">
        <f ca="1" xml:space="preserve">  Inventory!BI$11</f>
        <v>420000</v>
      </c>
      <c r="BJ30" s="4">
        <f ca="1" xml:space="preserve">  Inventory!BJ$11</f>
        <v>455000</v>
      </c>
      <c r="BK30" s="4">
        <f ca="1" xml:space="preserve">  Inventory!BK$11</f>
        <v>490000</v>
      </c>
      <c r="BL30" s="4">
        <f ca="1" xml:space="preserve">  Inventory!BL$11</f>
        <v>525000</v>
      </c>
      <c r="BM30" s="4">
        <f ca="1" xml:space="preserve">  Inventory!BM$11</f>
        <v>525000</v>
      </c>
      <c r="BN30" s="4">
        <f ca="1" xml:space="preserve">  Inventory!BN$11</f>
        <v>595000</v>
      </c>
      <c r="BO30" s="4">
        <f ca="1" xml:space="preserve">  Inventory!BO$11</f>
        <v>595000</v>
      </c>
      <c r="BP30" s="4">
        <f ca="1" xml:space="preserve">  Inventory!BP$11</f>
        <v>665000</v>
      </c>
      <c r="BQ30" s="4">
        <f ca="1" xml:space="preserve">  Inventory!BQ$11</f>
        <v>665000</v>
      </c>
    </row>
    <row r="31" spans="1:69">
      <c r="D31" s="91" t="s">
        <v>219</v>
      </c>
      <c r="E31" s="2" t="str">
        <f t="shared" ref="E31:BQ31" si="3" xml:space="preserve">  E$51</f>
        <v>Cash out on Operating Expense POS</v>
      </c>
      <c r="F31" s="2">
        <f t="shared" si="3"/>
        <v>0</v>
      </c>
      <c r="G31" s="2" t="str">
        <f t="shared" si="3"/>
        <v>GBP</v>
      </c>
      <c r="H31" s="2">
        <f t="shared" ca="1" si="3"/>
        <v>29881425.450217187</v>
      </c>
      <c r="I31" s="2">
        <f t="shared" si="3"/>
        <v>0</v>
      </c>
      <c r="J31" s="2">
        <f t="shared" ca="1" si="3"/>
        <v>65340</v>
      </c>
      <c r="K31" s="2">
        <f t="shared" ca="1" si="3"/>
        <v>65340</v>
      </c>
      <c r="L31" s="2">
        <f t="shared" ca="1" si="3"/>
        <v>65340</v>
      </c>
      <c r="M31" s="2">
        <f t="shared" ca="1" si="3"/>
        <v>66543.556565664127</v>
      </c>
      <c r="N31" s="2">
        <f t="shared" ca="1" si="3"/>
        <v>98223.556565664127</v>
      </c>
      <c r="O31" s="2">
        <f t="shared" ca="1" si="3"/>
        <v>98223.556565664127</v>
      </c>
      <c r="P31" s="2">
        <f t="shared" ca="1" si="3"/>
        <v>99456.37673550508</v>
      </c>
      <c r="Q31" s="2">
        <f t="shared" ca="1" si="3"/>
        <v>131136.37673550509</v>
      </c>
      <c r="R31" s="2">
        <f t="shared" ca="1" si="3"/>
        <v>131136.37673550509</v>
      </c>
      <c r="S31" s="2">
        <f t="shared" ca="1" si="3"/>
        <v>132399.17203281465</v>
      </c>
      <c r="T31" s="2">
        <f t="shared" ca="1" si="3"/>
        <v>132399.17203281465</v>
      </c>
      <c r="U31" s="2">
        <f t="shared" ca="1" si="3"/>
        <v>132399.17203281465</v>
      </c>
      <c r="V31" s="2">
        <f t="shared" ca="1" si="3"/>
        <v>138359.47707325619</v>
      </c>
      <c r="W31" s="2">
        <f t="shared" ca="1" si="3"/>
        <v>143348.99422610237</v>
      </c>
      <c r="X31" s="2">
        <f t="shared" ca="1" si="3"/>
        <v>148635.20350821552</v>
      </c>
      <c r="Y31" s="2">
        <f t="shared" ca="1" si="3"/>
        <v>155565.09868601535</v>
      </c>
      <c r="Z31" s="2">
        <f t="shared" ca="1" si="3"/>
        <v>161498.6679846081</v>
      </c>
      <c r="AA31" s="2">
        <f t="shared" ca="1" si="3"/>
        <v>167785.0656742905</v>
      </c>
      <c r="AB31" s="2">
        <f t="shared" ca="1" si="3"/>
        <v>175799.6288050173</v>
      </c>
      <c r="AC31" s="2">
        <f t="shared" ca="1" si="3"/>
        <v>182855.87163226554</v>
      </c>
      <c r="AD31" s="2">
        <f t="shared" ca="1" si="3"/>
        <v>190331.70049257253</v>
      </c>
      <c r="AE31" s="2">
        <f t="shared" ca="1" si="3"/>
        <v>199643.7763215749</v>
      </c>
      <c r="AF31" s="2">
        <f t="shared" ca="1" si="3"/>
        <v>208035.11049692542</v>
      </c>
      <c r="AG31" s="2">
        <f t="shared" ca="1" si="3"/>
        <v>216925.4193681452</v>
      </c>
      <c r="AH31" s="2">
        <f t="shared" ca="1" si="3"/>
        <v>241975.16295257254</v>
      </c>
      <c r="AI31" s="2">
        <f t="shared" ca="1" si="3"/>
        <v>251954.19725826482</v>
      </c>
      <c r="AJ31" s="2">
        <f t="shared" ca="1" si="3"/>
        <v>262526.61582249118</v>
      </c>
      <c r="AK31" s="2">
        <f t="shared" ca="1" si="3"/>
        <v>275182.78833160189</v>
      </c>
      <c r="AL31" s="2">
        <f t="shared" ca="1" si="3"/>
        <v>315561.92692878743</v>
      </c>
      <c r="AM31" s="2">
        <f t="shared" ca="1" si="3"/>
        <v>328134.7223081523</v>
      </c>
      <c r="AN31" s="2">
        <f t="shared" ca="1" si="3"/>
        <v>342945.56689922081</v>
      </c>
      <c r="AO31" s="2">
        <f t="shared" ca="1" si="3"/>
        <v>385570.05255371716</v>
      </c>
      <c r="AP31" s="2">
        <f t="shared" ca="1" si="3"/>
        <v>400521.71027433121</v>
      </c>
      <c r="AQ31" s="2">
        <f t="shared" ca="1" si="3"/>
        <v>417892.93554643035</v>
      </c>
      <c r="AR31" s="2">
        <f t="shared" ca="1" si="3"/>
        <v>434675.6038971314</v>
      </c>
      <c r="AS31" s="2">
        <f t="shared" ca="1" si="3"/>
        <v>452456.2216395709</v>
      </c>
      <c r="AT31" s="2">
        <f t="shared" ca="1" si="3"/>
        <v>477045.23585770308</v>
      </c>
      <c r="AU31" s="2">
        <f t="shared" ca="1" si="3"/>
        <v>501493.86990664923</v>
      </c>
      <c r="AV31" s="2">
        <f t="shared" ca="1" si="3"/>
        <v>527396.29538900394</v>
      </c>
      <c r="AW31" s="2">
        <f t="shared" ca="1" si="3"/>
        <v>556439.88778811868</v>
      </c>
      <c r="AX31" s="2">
        <f t="shared" ca="1" si="3"/>
        <v>585514.37735122337</v>
      </c>
      <c r="AY31" s="2">
        <f t="shared" ca="1" si="3"/>
        <v>616317.72603066708</v>
      </c>
      <c r="AZ31" s="2">
        <f t="shared" ca="1" si="3"/>
        <v>650592.56413671758</v>
      </c>
      <c r="BA31" s="2">
        <f t="shared" ca="1" si="3"/>
        <v>685168.1539902339</v>
      </c>
      <c r="BB31" s="2">
        <f t="shared" ca="1" si="3"/>
        <v>721799.7154057381</v>
      </c>
      <c r="BC31" s="2">
        <f t="shared" ca="1" si="3"/>
        <v>762292.64430181507</v>
      </c>
      <c r="BD31" s="2">
        <f t="shared" ca="1" si="3"/>
        <v>803410.18176103255</v>
      </c>
      <c r="BE31" s="2">
        <f t="shared" ca="1" si="3"/>
        <v>846972.6952300095</v>
      </c>
      <c r="BF31" s="2">
        <f t="shared" ca="1" si="3"/>
        <v>894789.60822599963</v>
      </c>
      <c r="BG31" s="2">
        <f t="shared" ca="1" si="3"/>
        <v>943686.87632389215</v>
      </c>
      <c r="BH31" s="2">
        <f t="shared" ca="1" si="3"/>
        <v>995491.72728860122</v>
      </c>
      <c r="BI31" s="2">
        <f t="shared" ca="1" si="3"/>
        <v>1052138.2974380981</v>
      </c>
      <c r="BJ31" s="2">
        <f t="shared" ca="1" si="3"/>
        <v>1110287.2765643073</v>
      </c>
      <c r="BK31" s="2">
        <f t="shared" ca="1" si="3"/>
        <v>1171893.9739231947</v>
      </c>
      <c r="BL31" s="2">
        <f t="shared" ca="1" si="3"/>
        <v>1238968.0381806928</v>
      </c>
      <c r="BM31" s="2">
        <f t="shared" ca="1" si="3"/>
        <v>1308119.2178877259</v>
      </c>
      <c r="BN31" s="2">
        <f t="shared" ca="1" si="3"/>
        <v>1381382.3407187341</v>
      </c>
      <c r="BO31" s="2">
        <f t="shared" ca="1" si="3"/>
        <v>1460836.9116863317</v>
      </c>
      <c r="BP31" s="2">
        <f t="shared" ca="1" si="3"/>
        <v>1543071.9866047669</v>
      </c>
      <c r="BQ31" s="2">
        <f t="shared" ca="1" si="3"/>
        <v>1630197.0135427206</v>
      </c>
    </row>
    <row r="32" spans="1:69">
      <c r="D32" s="91" t="s">
        <v>300</v>
      </c>
      <c r="E32" s="2" t="str">
        <f t="shared" ref="E32:BQ32" si="4" xml:space="preserve">  E$14</f>
        <v>Cash out on Inventory POS</v>
      </c>
      <c r="F32" s="2">
        <f t="shared" si="4"/>
        <v>0</v>
      </c>
      <c r="G32" s="2" t="str">
        <f t="shared" si="4"/>
        <v>GBP</v>
      </c>
      <c r="H32" s="2">
        <f t="shared" ca="1" si="4"/>
        <v>50442000</v>
      </c>
      <c r="I32" s="2">
        <f t="shared" si="4"/>
        <v>0</v>
      </c>
      <c r="J32" s="2">
        <f t="shared" ca="1" si="4"/>
        <v>0</v>
      </c>
      <c r="K32" s="2">
        <f t="shared" ca="1" si="4"/>
        <v>0</v>
      </c>
      <c r="L32" s="2">
        <f t="shared" ca="1" si="4"/>
        <v>105000</v>
      </c>
      <c r="M32" s="2">
        <f t="shared" ca="1" si="4"/>
        <v>105000</v>
      </c>
      <c r="N32" s="2">
        <f t="shared" ca="1" si="4"/>
        <v>105000</v>
      </c>
      <c r="O32" s="2">
        <f t="shared" ca="1" si="4"/>
        <v>0</v>
      </c>
      <c r="P32" s="2">
        <f t="shared" ca="1" si="4"/>
        <v>105000</v>
      </c>
      <c r="Q32" s="2">
        <f t="shared" ca="1" si="4"/>
        <v>0</v>
      </c>
      <c r="R32" s="2">
        <f t="shared" ca="1" si="4"/>
        <v>398999.99999999994</v>
      </c>
      <c r="S32" s="2">
        <f t="shared" ca="1" si="4"/>
        <v>293999.99999999994</v>
      </c>
      <c r="T32" s="2">
        <f t="shared" ca="1" si="4"/>
        <v>293999.99999999994</v>
      </c>
      <c r="U32" s="2">
        <f t="shared" ca="1" si="4"/>
        <v>0</v>
      </c>
      <c r="V32" s="2">
        <f t="shared" ca="1" si="4"/>
        <v>293999.99999999994</v>
      </c>
      <c r="W32" s="2">
        <f t="shared" ca="1" si="4"/>
        <v>0</v>
      </c>
      <c r="X32" s="2">
        <f t="shared" ca="1" si="4"/>
        <v>293999.99999999994</v>
      </c>
      <c r="Y32" s="2">
        <f t="shared" ca="1" si="4"/>
        <v>52500</v>
      </c>
      <c r="Z32" s="2">
        <f t="shared" ca="1" si="4"/>
        <v>52500</v>
      </c>
      <c r="AA32" s="2">
        <f t="shared" ca="1" si="4"/>
        <v>52500</v>
      </c>
      <c r="AB32" s="2">
        <f t="shared" ca="1" si="4"/>
        <v>105000</v>
      </c>
      <c r="AC32" s="2">
        <f t="shared" ca="1" si="4"/>
        <v>105000</v>
      </c>
      <c r="AD32" s="2">
        <f t="shared" ca="1" si="4"/>
        <v>52500</v>
      </c>
      <c r="AE32" s="2">
        <f t="shared" ca="1" si="4"/>
        <v>251999.99999999997</v>
      </c>
      <c r="AF32" s="2">
        <f t="shared" ca="1" si="4"/>
        <v>251999.99999999997</v>
      </c>
      <c r="AG32" s="2">
        <f t="shared" ca="1" si="4"/>
        <v>251999.99999999997</v>
      </c>
      <c r="AH32" s="2">
        <f t="shared" ca="1" si="4"/>
        <v>398999.99999999994</v>
      </c>
      <c r="AI32" s="2">
        <f t="shared" ca="1" si="4"/>
        <v>451499.99999999994</v>
      </c>
      <c r="AJ32" s="2">
        <f t="shared" ca="1" si="4"/>
        <v>251999.99999999997</v>
      </c>
      <c r="AK32" s="2">
        <f t="shared" ca="1" si="4"/>
        <v>451499.99999999994</v>
      </c>
      <c r="AL32" s="2">
        <f t="shared" ca="1" si="4"/>
        <v>451499.99999999994</v>
      </c>
      <c r="AM32" s="2">
        <f t="shared" ca="1" si="4"/>
        <v>451499.99999999994</v>
      </c>
      <c r="AN32" s="2">
        <f t="shared" ca="1" si="4"/>
        <v>503999.99999999994</v>
      </c>
      <c r="AO32" s="2">
        <f t="shared" ca="1" si="4"/>
        <v>651000</v>
      </c>
      <c r="AP32" s="2">
        <f t="shared" ca="1" si="4"/>
        <v>503999.99999999994</v>
      </c>
      <c r="AQ32" s="2">
        <f t="shared" ca="1" si="4"/>
        <v>703500</v>
      </c>
      <c r="AR32" s="2">
        <f t="shared" ca="1" si="4"/>
        <v>651000</v>
      </c>
      <c r="AS32" s="2">
        <f t="shared" ca="1" si="4"/>
        <v>703500</v>
      </c>
      <c r="AT32" s="2">
        <f t="shared" ca="1" si="4"/>
        <v>902999.99999999988</v>
      </c>
      <c r="AU32" s="2">
        <f t="shared" ca="1" si="4"/>
        <v>850499.99999999988</v>
      </c>
      <c r="AV32" s="2">
        <f t="shared" ca="1" si="4"/>
        <v>902999.99999999988</v>
      </c>
      <c r="AW32" s="2">
        <f t="shared" ca="1" si="4"/>
        <v>1050000</v>
      </c>
      <c r="AX32" s="2">
        <f t="shared" ca="1" si="4"/>
        <v>955499.99999999988</v>
      </c>
      <c r="AY32" s="2">
        <f t="shared" ca="1" si="4"/>
        <v>1102500</v>
      </c>
      <c r="AZ32" s="2">
        <f t="shared" ca="1" si="4"/>
        <v>1249500</v>
      </c>
      <c r="BA32" s="2">
        <f t="shared" ca="1" si="4"/>
        <v>1155000</v>
      </c>
      <c r="BB32" s="2">
        <f t="shared" ca="1" si="4"/>
        <v>1302000</v>
      </c>
      <c r="BC32" s="2">
        <f t="shared" ca="1" si="4"/>
        <v>1354500</v>
      </c>
      <c r="BD32" s="2">
        <f t="shared" ca="1" si="4"/>
        <v>1501500</v>
      </c>
      <c r="BE32" s="2">
        <f t="shared" ca="1" si="4"/>
        <v>1554000</v>
      </c>
      <c r="BF32" s="2">
        <f t="shared" ca="1" si="4"/>
        <v>1554000</v>
      </c>
      <c r="BG32" s="2">
        <f t="shared" ca="1" si="4"/>
        <v>1753499.9999999998</v>
      </c>
      <c r="BH32" s="2">
        <f t="shared" ca="1" si="4"/>
        <v>1805999.9999999998</v>
      </c>
      <c r="BI32" s="2">
        <f t="shared" ca="1" si="4"/>
        <v>1953000</v>
      </c>
      <c r="BJ32" s="2">
        <f t="shared" ca="1" si="4"/>
        <v>2005500</v>
      </c>
      <c r="BK32" s="2">
        <f t="shared" ca="1" si="4"/>
        <v>2205000</v>
      </c>
      <c r="BL32" s="2">
        <f t="shared" ca="1" si="4"/>
        <v>2257500</v>
      </c>
      <c r="BM32" s="2">
        <f t="shared" ca="1" si="4"/>
        <v>2404500</v>
      </c>
      <c r="BN32" s="2">
        <f t="shared" ca="1" si="4"/>
        <v>2656500</v>
      </c>
      <c r="BO32" s="2">
        <f t="shared" ca="1" si="4"/>
        <v>2656500</v>
      </c>
      <c r="BP32" s="2">
        <f t="shared" ca="1" si="4"/>
        <v>2908500</v>
      </c>
      <c r="BQ32" s="2">
        <f t="shared" ca="1" si="4"/>
        <v>3055500</v>
      </c>
    </row>
    <row r="33" spans="1:69">
      <c r="A33" s="18"/>
      <c r="B33" s="18"/>
      <c r="C33" s="28"/>
      <c r="D33" s="27" t="s">
        <v>300</v>
      </c>
      <c r="E33" s="4" t="str">
        <f xml:space="preserve">  Expense!E$19</f>
        <v>Fixed operating expense POS</v>
      </c>
      <c r="F33" s="4">
        <f xml:space="preserve">  Expense!F$19</f>
        <v>0</v>
      </c>
      <c r="G33" s="4" t="str">
        <f xml:space="preserve">  Expense!G$19</f>
        <v>GBP</v>
      </c>
      <c r="H33" s="4">
        <f xml:space="preserve">  Expense!H$19</f>
        <v>3419071.4947073567</v>
      </c>
      <c r="I33" s="4">
        <f xml:space="preserve">  Expense!I$19</f>
        <v>0</v>
      </c>
      <c r="J33" s="4">
        <f xml:space="preserve">  Expense!J$19</f>
        <v>45000</v>
      </c>
      <c r="K33" s="4">
        <f xml:space="preserve">  Expense!K$19</f>
        <v>45000</v>
      </c>
      <c r="L33" s="4">
        <f xml:space="preserve">  Expense!L$19</f>
        <v>45000</v>
      </c>
      <c r="M33" s="4">
        <f xml:space="preserve">  Expense!M$19</f>
        <v>46094.142332421929</v>
      </c>
      <c r="N33" s="4">
        <f xml:space="preserve">  Expense!N$19</f>
        <v>46094.142332421929</v>
      </c>
      <c r="O33" s="4">
        <f xml:space="preserve">  Expense!O$19</f>
        <v>46094.142332421929</v>
      </c>
      <c r="P33" s="4">
        <f xml:space="preserve">  Expense!P$19</f>
        <v>47214.887941368259</v>
      </c>
      <c r="Q33" s="4">
        <f xml:space="preserve">  Expense!Q$19</f>
        <v>47214.887941368259</v>
      </c>
      <c r="R33" s="4">
        <f xml:space="preserve">  Expense!R$19</f>
        <v>47214.887941368259</v>
      </c>
      <c r="S33" s="4">
        <f xml:space="preserve">  Expense!S$19</f>
        <v>48362.883666195121</v>
      </c>
      <c r="T33" s="4">
        <f xml:space="preserve">  Expense!T$19</f>
        <v>48362.883666195121</v>
      </c>
      <c r="U33" s="4">
        <f xml:space="preserve">  Expense!U$19</f>
        <v>48362.883666195121</v>
      </c>
      <c r="V33" s="4">
        <f xml:space="preserve">  Expense!V$19</f>
        <v>49500.000000000007</v>
      </c>
      <c r="W33" s="4">
        <f xml:space="preserve">  Expense!W$19</f>
        <v>49500.000000000007</v>
      </c>
      <c r="X33" s="4">
        <f xml:space="preserve">  Expense!X$19</f>
        <v>49500.000000000007</v>
      </c>
      <c r="Y33" s="4">
        <f xml:space="preserve">  Expense!Y$19</f>
        <v>50708.501394855797</v>
      </c>
      <c r="Z33" s="4">
        <f xml:space="preserve">  Expense!Z$19</f>
        <v>50708.501394855797</v>
      </c>
      <c r="AA33" s="4">
        <f xml:space="preserve">  Expense!AA$19</f>
        <v>50708.501394855797</v>
      </c>
      <c r="AB33" s="4">
        <f xml:space="preserve">  Expense!AB$19</f>
        <v>51939.73483307648</v>
      </c>
      <c r="AC33" s="4">
        <f xml:space="preserve">  Expense!AC$19</f>
        <v>51939.73483307648</v>
      </c>
      <c r="AD33" s="4">
        <f xml:space="preserve">  Expense!AD$19</f>
        <v>51939.73483307648</v>
      </c>
      <c r="AE33" s="4">
        <f xml:space="preserve">  Expense!AE$19</f>
        <v>53204.926698313757</v>
      </c>
      <c r="AF33" s="4">
        <f xml:space="preserve">  Expense!AF$19</f>
        <v>53204.926698313757</v>
      </c>
      <c r="AG33" s="4">
        <f xml:space="preserve">  Expense!AG$19</f>
        <v>53204.926698313757</v>
      </c>
      <c r="AH33" s="4">
        <f xml:space="preserve">  Expense!AH$19</f>
        <v>54454.735278236491</v>
      </c>
      <c r="AI33" s="4">
        <f xml:space="preserve">  Expense!AI$19</f>
        <v>54454.735278236491</v>
      </c>
      <c r="AJ33" s="4">
        <f xml:space="preserve">  Expense!AJ$19</f>
        <v>54454.735278236491</v>
      </c>
      <c r="AK33" s="4">
        <f xml:space="preserve">  Expense!AK$19</f>
        <v>55777.540025685339</v>
      </c>
      <c r="AL33" s="4">
        <f xml:space="preserve">  Expense!AL$19</f>
        <v>55777.540025685339</v>
      </c>
      <c r="AM33" s="4">
        <f xml:space="preserve">  Expense!AM$19</f>
        <v>55777.540025685339</v>
      </c>
      <c r="AN33" s="4">
        <f xml:space="preserve">  Expense!AN$19</f>
        <v>57132.478110867487</v>
      </c>
      <c r="AO33" s="4">
        <f xml:space="preserve">  Expense!AO$19</f>
        <v>57132.478110867487</v>
      </c>
      <c r="AP33" s="4">
        <f xml:space="preserve">  Expense!AP$19</f>
        <v>57132.478110867487</v>
      </c>
      <c r="AQ33" s="4">
        <f xml:space="preserve">  Expense!AQ$19</f>
        <v>58523.837854155172</v>
      </c>
      <c r="AR33" s="4">
        <f xml:space="preserve">  Expense!AR$19</f>
        <v>58523.837854155172</v>
      </c>
      <c r="AS33" s="4">
        <f xml:space="preserve">  Expense!AS$19</f>
        <v>58523.837854155172</v>
      </c>
      <c r="AT33" s="4">
        <f xml:space="preserve">  Expense!AT$19</f>
        <v>59898.907453406857</v>
      </c>
      <c r="AU33" s="4">
        <f xml:space="preserve">  Expense!AU$19</f>
        <v>59898.907453406857</v>
      </c>
      <c r="AV33" s="4">
        <f xml:space="preserve">  Expense!AV$19</f>
        <v>59898.907453406857</v>
      </c>
      <c r="AW33" s="4">
        <f xml:space="preserve">  Expense!AW$19</f>
        <v>61354.297040832636</v>
      </c>
      <c r="AX33" s="4">
        <f xml:space="preserve">  Expense!AX$19</f>
        <v>61354.297040832636</v>
      </c>
      <c r="AY33" s="4">
        <f xml:space="preserve">  Expense!AY$19</f>
        <v>61354.297040832636</v>
      </c>
      <c r="AZ33" s="4">
        <f xml:space="preserve">  Expense!AZ$19</f>
        <v>62845.048856740366</v>
      </c>
      <c r="BA33" s="4">
        <f xml:space="preserve">  Expense!BA$19</f>
        <v>62845.048856740366</v>
      </c>
      <c r="BB33" s="4">
        <f xml:space="preserve">  Expense!BB$19</f>
        <v>62845.048856740366</v>
      </c>
      <c r="BC33" s="4">
        <f xml:space="preserve">  Expense!BC$19</f>
        <v>64375.177481826024</v>
      </c>
      <c r="BD33" s="4">
        <f xml:space="preserve">  Expense!BD$19</f>
        <v>64375.177481826024</v>
      </c>
      <c r="BE33" s="4">
        <f xml:space="preserve">  Expense!BE$19</f>
        <v>64375.177481826024</v>
      </c>
      <c r="BF33" s="4">
        <f xml:space="preserve">  Expense!BF$19</f>
        <v>65887.939007352761</v>
      </c>
      <c r="BG33" s="4">
        <f xml:space="preserve">  Expense!BG$19</f>
        <v>65887.939007352761</v>
      </c>
      <c r="BH33" s="4">
        <f xml:space="preserve">  Expense!BH$19</f>
        <v>65887.939007352761</v>
      </c>
      <c r="BI33" s="4">
        <f xml:space="preserve">  Expense!BI$19</f>
        <v>67489.068501538102</v>
      </c>
      <c r="BJ33" s="4">
        <f xml:space="preserve">  Expense!BJ$19</f>
        <v>67489.068501538102</v>
      </c>
      <c r="BK33" s="4">
        <f xml:space="preserve">  Expense!BK$19</f>
        <v>67489.068501538102</v>
      </c>
      <c r="BL33" s="4">
        <f xml:space="preserve">  Expense!BL$19</f>
        <v>69129.106720078344</v>
      </c>
      <c r="BM33" s="4">
        <f xml:space="preserve">  Expense!BM$19</f>
        <v>69129.106720078344</v>
      </c>
      <c r="BN33" s="4">
        <f xml:space="preserve">  Expense!BN$19</f>
        <v>69129.106720078344</v>
      </c>
      <c r="BO33" s="4">
        <f xml:space="preserve">  Expense!BO$19</f>
        <v>70797.285038834758</v>
      </c>
      <c r="BP33" s="4">
        <f xml:space="preserve">  Expense!BP$19</f>
        <v>70797.285038834758</v>
      </c>
      <c r="BQ33" s="4">
        <f xml:space="preserve">  Expense!BQ$19</f>
        <v>70797.285038834758</v>
      </c>
    </row>
    <row r="34" spans="1:69">
      <c r="A34" s="18"/>
      <c r="B34" s="18"/>
      <c r="C34" s="28"/>
      <c r="D34" s="27" t="s">
        <v>300</v>
      </c>
      <c r="E34" s="4" t="str">
        <f xml:space="preserve">  Expense!E$26</f>
        <v>Variable Operating expense POS</v>
      </c>
      <c r="F34" s="4">
        <f xml:space="preserve">  Expense!F$26</f>
        <v>0</v>
      </c>
      <c r="G34" s="4" t="str">
        <f xml:space="preserve">  Expense!G$26</f>
        <v>GBP</v>
      </c>
      <c r="H34" s="4">
        <f ca="1" xml:space="preserve">  Expense!H$26</f>
        <v>23745860.732762821</v>
      </c>
      <c r="I34" s="4">
        <f xml:space="preserve">  Expense!I$26</f>
        <v>0</v>
      </c>
      <c r="J34" s="4">
        <f ca="1" xml:space="preserve">  Expense!J$26</f>
        <v>14400</v>
      </c>
      <c r="K34" s="4">
        <f ca="1" xml:space="preserve">  Expense!K$26</f>
        <v>14400</v>
      </c>
      <c r="L34" s="4">
        <f ca="1" xml:space="preserve">  Expense!L$26</f>
        <v>14400</v>
      </c>
      <c r="M34" s="4">
        <f ca="1" xml:space="preserve">  Expense!M$26</f>
        <v>14400</v>
      </c>
      <c r="N34" s="4">
        <f ca="1" xml:space="preserve">  Expense!N$26</f>
        <v>43200</v>
      </c>
      <c r="O34" s="4">
        <f ca="1" xml:space="preserve">  Expense!O$26</f>
        <v>43200</v>
      </c>
      <c r="P34" s="4">
        <f ca="1" xml:space="preserve">  Expense!P$26</f>
        <v>43200</v>
      </c>
      <c r="Q34" s="4">
        <f ca="1" xml:space="preserve">  Expense!Q$26</f>
        <v>72000</v>
      </c>
      <c r="R34" s="4">
        <f ca="1" xml:space="preserve">  Expense!R$26</f>
        <v>72000</v>
      </c>
      <c r="S34" s="4">
        <f ca="1" xml:space="preserve">  Expense!S$26</f>
        <v>72000</v>
      </c>
      <c r="T34" s="4">
        <f ca="1" xml:space="preserve">  Expense!T$26</f>
        <v>72000</v>
      </c>
      <c r="U34" s="4">
        <f ca="1" xml:space="preserve">  Expense!U$26</f>
        <v>72000</v>
      </c>
      <c r="V34" s="4">
        <f ca="1" xml:space="preserve">  Expense!V$26</f>
        <v>76281.342793869262</v>
      </c>
      <c r="W34" s="4">
        <f ca="1" xml:space="preserve">  Expense!W$26</f>
        <v>80817.267478274865</v>
      </c>
      <c r="X34" s="4">
        <f ca="1" xml:space="preserve">  Expense!X$26</f>
        <v>85622.912280195917</v>
      </c>
      <c r="Y34" s="4">
        <f ca="1" xml:space="preserve">  Expense!Y$26</f>
        <v>90714.315592430881</v>
      </c>
      <c r="Z34" s="4">
        <f ca="1" xml:space="preserve">  Expense!Z$26</f>
        <v>96108.469500242471</v>
      </c>
      <c r="AA34" s="4">
        <f ca="1" xml:space="preserve">  Expense!AA$26</f>
        <v>101823.37649086284</v>
      </c>
      <c r="AB34" s="4">
        <f ca="1" xml:space="preserve">  Expense!AB$26</f>
        <v>107878.10953512107</v>
      </c>
      <c r="AC34" s="4">
        <f ca="1" xml:space="preserve">  Expense!AC$26</f>
        <v>114292.87574171038</v>
      </c>
      <c r="AD34" s="4">
        <f ca="1" xml:space="preserve">  Expense!AD$26</f>
        <v>121089.08379653491</v>
      </c>
      <c r="AE34" s="4">
        <f ca="1" xml:space="preserve">  Expense!AE$26</f>
        <v>128289.41541220888</v>
      </c>
      <c r="AF34" s="4">
        <f ca="1" xml:space="preserve">  Expense!AF$26</f>
        <v>135917.90102616389</v>
      </c>
      <c r="AG34" s="4">
        <f ca="1" xml:space="preserve">  Expense!AG$26</f>
        <v>144000.00000000006</v>
      </c>
      <c r="AH34" s="4">
        <f ca="1" xml:space="preserve">  Expense!AH$26</f>
        <v>165522.68558773852</v>
      </c>
      <c r="AI34" s="4">
        <f ca="1" xml:space="preserve">  Expense!AI$26</f>
        <v>174594.53495654973</v>
      </c>
      <c r="AJ34" s="4">
        <f ca="1" xml:space="preserve">  Expense!AJ$26</f>
        <v>184205.82456039186</v>
      </c>
      <c r="AK34" s="4">
        <f ca="1" xml:space="preserve">  Expense!AK$26</f>
        <v>194388.63118486182</v>
      </c>
      <c r="AL34" s="4">
        <f ca="1" xml:space="preserve">  Expense!AL$26</f>
        <v>231096.93900048506</v>
      </c>
      <c r="AM34" s="4">
        <f ca="1" xml:space="preserve">  Expense!AM$26</f>
        <v>242526.75298172582</v>
      </c>
      <c r="AN34" s="4">
        <f ca="1" xml:space="preserve">  Expense!AN$26</f>
        <v>254636.21907024231</v>
      </c>
      <c r="AO34" s="4">
        <f ca="1" xml:space="preserve">  Expense!AO$26</f>
        <v>293385.75148342084</v>
      </c>
      <c r="AP34" s="4">
        <f ca="1" xml:space="preserve">  Expense!AP$26</f>
        <v>306978.16759306996</v>
      </c>
      <c r="AQ34" s="4">
        <f ca="1" xml:space="preserve">  Expense!AQ$26</f>
        <v>321378.83082441788</v>
      </c>
      <c r="AR34" s="4">
        <f ca="1" xml:space="preserve">  Expense!AR$26</f>
        <v>336635.8020523279</v>
      </c>
      <c r="AS34" s="4">
        <f ca="1" xml:space="preserve">  Expense!AS$26</f>
        <v>352800.00000000017</v>
      </c>
      <c r="AT34" s="4">
        <f ca="1" xml:space="preserve">  Expense!AT$26</f>
        <v>373778.57968995959</v>
      </c>
      <c r="AU34" s="4">
        <f ca="1" xml:space="preserve">  Expense!AU$26</f>
        <v>396004.61064354703</v>
      </c>
      <c r="AV34" s="4">
        <f ca="1" xml:space="preserve">  Expense!AV$26</f>
        <v>419552.27017296036</v>
      </c>
      <c r="AW34" s="4">
        <f ca="1" xml:space="preserve">  Expense!AW$26</f>
        <v>444500.14640291157</v>
      </c>
      <c r="AX34" s="4">
        <f ca="1" xml:space="preserve">  Expense!AX$26</f>
        <v>470931.5005511886</v>
      </c>
      <c r="AY34" s="4">
        <f ca="1" xml:space="preserve">  Expense!AY$26</f>
        <v>498934.54480522836</v>
      </c>
      <c r="AZ34" s="4">
        <f ca="1" xml:space="preserve">  Expense!AZ$26</f>
        <v>528602.73672209377</v>
      </c>
      <c r="BA34" s="4">
        <f ca="1" xml:space="preserve">  Expense!BA$26</f>
        <v>560035.09113438136</v>
      </c>
      <c r="BB34" s="4">
        <f ca="1" xml:space="preserve">  Expense!BB$26</f>
        <v>593336.5106030216</v>
      </c>
      <c r="BC34" s="4">
        <f ca="1" xml:space="preserve">  Expense!BC$26</f>
        <v>628618.13551982399</v>
      </c>
      <c r="BD34" s="4">
        <f ca="1" xml:space="preserve">  Expense!BD$26</f>
        <v>665997.71502820356</v>
      </c>
      <c r="BE34" s="4">
        <f ca="1" xml:space="preserve">  Expense!BE$26</f>
        <v>705600.00000000081</v>
      </c>
      <c r="BF34" s="4">
        <f ca="1" xml:space="preserve">  Expense!BF$26</f>
        <v>747557.15937991964</v>
      </c>
      <c r="BG34" s="4">
        <f ca="1" xml:space="preserve">  Expense!BG$26</f>
        <v>792009.22128709464</v>
      </c>
      <c r="BH34" s="4">
        <f ca="1" xml:space="preserve">  Expense!BH$26</f>
        <v>839104.54034592106</v>
      </c>
      <c r="BI34" s="4">
        <f ca="1" xml:space="preserve">  Expense!BI$26</f>
        <v>889000.29280582373</v>
      </c>
      <c r="BJ34" s="4">
        <f ca="1" xml:space="preserve">  Expense!BJ$26</f>
        <v>941863.00110237754</v>
      </c>
      <c r="BK34" s="4">
        <f ca="1" xml:space="preserve">  Expense!BK$26</f>
        <v>997869.08961045707</v>
      </c>
      <c r="BL34" s="4">
        <f ca="1" xml:space="preserve">  Expense!BL$26</f>
        <v>1057205.473444188</v>
      </c>
      <c r="BM34" s="4">
        <f ca="1" xml:space="preserve">  Expense!BM$26</f>
        <v>1120070.1822687634</v>
      </c>
      <c r="BN34" s="4">
        <f ca="1" xml:space="preserve">  Expense!BN$26</f>
        <v>1186673.0212060437</v>
      </c>
      <c r="BO34" s="4">
        <f ca="1" xml:space="preserve">  Expense!BO$26</f>
        <v>1257236.2710396487</v>
      </c>
      <c r="BP34" s="4">
        <f ca="1" xml:space="preserve">  Expense!BP$26</f>
        <v>1331995.430056408</v>
      </c>
      <c r="BQ34" s="4">
        <f ca="1" xml:space="preserve">  Expense!BQ$26</f>
        <v>1411200.0000000023</v>
      </c>
    </row>
    <row r="35" spans="1:69">
      <c r="A35" s="18"/>
      <c r="B35" s="18"/>
      <c r="C35" s="28"/>
      <c r="D35" s="27" t="s">
        <v>300</v>
      </c>
      <c r="E35" s="4" t="str">
        <f xml:space="preserve">  Expense!E$13</f>
        <v>VAT on operating expense</v>
      </c>
      <c r="F35" s="4">
        <f xml:space="preserve">  Expense!F$13</f>
        <v>0</v>
      </c>
      <c r="G35" s="4" t="str">
        <f xml:space="preserve">  Expense!G$13</f>
        <v>GBP</v>
      </c>
      <c r="H35" s="4">
        <f ca="1" xml:space="preserve">  Expense!H$13</f>
        <v>2716493.2227470176</v>
      </c>
      <c r="I35" s="4">
        <f xml:space="preserve">  Expense!I$13</f>
        <v>0</v>
      </c>
      <c r="J35" s="4">
        <f ca="1" xml:space="preserve">  Expense!J$13</f>
        <v>5940</v>
      </c>
      <c r="K35" s="4">
        <f ca="1" xml:space="preserve">  Expense!K$13</f>
        <v>5940</v>
      </c>
      <c r="L35" s="4">
        <f ca="1" xml:space="preserve">  Expense!L$13</f>
        <v>5940</v>
      </c>
      <c r="M35" s="4">
        <f ca="1" xml:space="preserve">  Expense!M$13</f>
        <v>6049.4142332421934</v>
      </c>
      <c r="N35" s="4">
        <f ca="1" xml:space="preserve">  Expense!N$13</f>
        <v>8929.4142332421943</v>
      </c>
      <c r="O35" s="4">
        <f ca="1" xml:space="preserve">  Expense!O$13</f>
        <v>8929.4142332421943</v>
      </c>
      <c r="P35" s="4">
        <f ca="1" xml:space="preserve">  Expense!P$13</f>
        <v>9041.488794136827</v>
      </c>
      <c r="Q35" s="4">
        <f ca="1" xml:space="preserve">  Expense!Q$13</f>
        <v>11921.488794136827</v>
      </c>
      <c r="R35" s="4">
        <f ca="1" xml:space="preserve">  Expense!R$13</f>
        <v>11921.488794136827</v>
      </c>
      <c r="S35" s="4">
        <f ca="1" xml:space="preserve">  Expense!S$13</f>
        <v>12036.288366619512</v>
      </c>
      <c r="T35" s="4">
        <f ca="1" xml:space="preserve">  Expense!T$13</f>
        <v>12036.288366619512</v>
      </c>
      <c r="U35" s="4">
        <f ca="1" xml:space="preserve">  Expense!U$13</f>
        <v>12036.288366619512</v>
      </c>
      <c r="V35" s="4">
        <f ca="1" xml:space="preserve">  Expense!V$13</f>
        <v>12578.134279386926</v>
      </c>
      <c r="W35" s="4">
        <f ca="1" xml:space="preserve">  Expense!W$13</f>
        <v>13031.726747827488</v>
      </c>
      <c r="X35" s="4">
        <f ca="1" xml:space="preserve">  Expense!X$13</f>
        <v>13512.291228019592</v>
      </c>
      <c r="Y35" s="4">
        <f ca="1" xml:space="preserve">  Expense!Y$13</f>
        <v>14142.281698728668</v>
      </c>
      <c r="Z35" s="4">
        <f ca="1" xml:space="preserve">  Expense!Z$13</f>
        <v>14681.697089509827</v>
      </c>
      <c r="AA35" s="4">
        <f ca="1" xml:space="preserve">  Expense!AA$13</f>
        <v>15253.187788571864</v>
      </c>
      <c r="AB35" s="4">
        <f ca="1" xml:space="preserve">  Expense!AB$13</f>
        <v>15981.784436819755</v>
      </c>
      <c r="AC35" s="4">
        <f ca="1" xml:space="preserve">  Expense!AC$13</f>
        <v>16623.261057478685</v>
      </c>
      <c r="AD35" s="4">
        <f ca="1" xml:space="preserve">  Expense!AD$13</f>
        <v>17302.881862961141</v>
      </c>
      <c r="AE35" s="4">
        <f ca="1" xml:space="preserve">  Expense!AE$13</f>
        <v>18149.434211052267</v>
      </c>
      <c r="AF35" s="4">
        <f ca="1" xml:space="preserve">  Expense!AF$13</f>
        <v>18912.282772447765</v>
      </c>
      <c r="AG35" s="4">
        <f ca="1" xml:space="preserve">  Expense!AG$13</f>
        <v>19720.492669831383</v>
      </c>
      <c r="AH35" s="4">
        <f ca="1" xml:space="preserve">  Expense!AH$13</f>
        <v>21997.742086597504</v>
      </c>
      <c r="AI35" s="4">
        <f ca="1" xml:space="preserve">  Expense!AI$13</f>
        <v>22904.927023478624</v>
      </c>
      <c r="AJ35" s="4">
        <f ca="1" xml:space="preserve">  Expense!AJ$13</f>
        <v>23866.055983862836</v>
      </c>
      <c r="AK35" s="4">
        <f ca="1" xml:space="preserve">  Expense!AK$13</f>
        <v>25016.617121054718</v>
      </c>
      <c r="AL35" s="4">
        <f ca="1" xml:space="preserve">  Expense!AL$13</f>
        <v>28687.447902617041</v>
      </c>
      <c r="AM35" s="4">
        <f ca="1" xml:space="preserve">  Expense!AM$13</f>
        <v>29830.429300741118</v>
      </c>
      <c r="AN35" s="4">
        <f ca="1" xml:space="preserve">  Expense!AN$13</f>
        <v>31176.869718110982</v>
      </c>
      <c r="AO35" s="4">
        <f ca="1" xml:space="preserve">  Expense!AO$13</f>
        <v>35051.822959428835</v>
      </c>
      <c r="AP35" s="4">
        <f ca="1" xml:space="preserve">  Expense!AP$13</f>
        <v>36411.064570393748</v>
      </c>
      <c r="AQ35" s="4">
        <f ca="1" xml:space="preserve">  Expense!AQ$13</f>
        <v>37990.266867857303</v>
      </c>
      <c r="AR35" s="4">
        <f ca="1" xml:space="preserve">  Expense!AR$13</f>
        <v>39515.963990648306</v>
      </c>
      <c r="AS35" s="4">
        <f ca="1" xml:space="preserve">  Expense!AS$13</f>
        <v>41132.383785415535</v>
      </c>
      <c r="AT35" s="4">
        <f ca="1" xml:space="preserve">  Expense!AT$13</f>
        <v>43367.748714336645</v>
      </c>
      <c r="AU35" s="4">
        <f ca="1" xml:space="preserve">  Expense!AU$13</f>
        <v>45590.351809695392</v>
      </c>
      <c r="AV35" s="4">
        <f ca="1" xml:space="preserve">  Expense!AV$13</f>
        <v>47945.117762636721</v>
      </c>
      <c r="AW35" s="4">
        <f ca="1" xml:space="preserve">  Expense!AW$13</f>
        <v>50585.444344374424</v>
      </c>
      <c r="AX35" s="4">
        <f ca="1" xml:space="preserve">  Expense!AX$13</f>
        <v>53228.579759202134</v>
      </c>
      <c r="AY35" s="4">
        <f ca="1" xml:space="preserve">  Expense!AY$13</f>
        <v>56028.884184606097</v>
      </c>
      <c r="AZ35" s="4">
        <f ca="1" xml:space="preserve">  Expense!AZ$13</f>
        <v>59144.778557883415</v>
      </c>
      <c r="BA35" s="4">
        <f ca="1" xml:space="preserve">  Expense!BA$13</f>
        <v>62288.013999112176</v>
      </c>
      <c r="BB35" s="4">
        <f ca="1" xml:space="preserve">  Expense!BB$13</f>
        <v>65618.155945976192</v>
      </c>
      <c r="BC35" s="4">
        <f ca="1" xml:space="preserve">  Expense!BC$13</f>
        <v>69299.331300165009</v>
      </c>
      <c r="BD35" s="4">
        <f ca="1" xml:space="preserve">  Expense!BD$13</f>
        <v>73037.289251002963</v>
      </c>
      <c r="BE35" s="4">
        <f ca="1" xml:space="preserve">  Expense!BE$13</f>
        <v>76997.517748182683</v>
      </c>
      <c r="BF35" s="4">
        <f ca="1" xml:space="preserve">  Expense!BF$13</f>
        <v>81344.509838727245</v>
      </c>
      <c r="BG35" s="4">
        <f ca="1" xml:space="preserve">  Expense!BG$13</f>
        <v>85789.716029444753</v>
      </c>
      <c r="BH35" s="4">
        <f ca="1" xml:space="preserve">  Expense!BH$13</f>
        <v>90499.247935327396</v>
      </c>
      <c r="BI35" s="4">
        <f ca="1" xml:space="preserve">  Expense!BI$13</f>
        <v>95648.936130736198</v>
      </c>
      <c r="BJ35" s="4">
        <f ca="1" xml:space="preserve">  Expense!BJ$13</f>
        <v>100935.20696039157</v>
      </c>
      <c r="BK35" s="4">
        <f ca="1" xml:space="preserve">  Expense!BK$13</f>
        <v>106535.81581119951</v>
      </c>
      <c r="BL35" s="4">
        <f ca="1" xml:space="preserve">  Expense!BL$13</f>
        <v>112633.45801642664</v>
      </c>
      <c r="BM35" s="4">
        <f ca="1" xml:space="preserve">  Expense!BM$13</f>
        <v>118919.92889888417</v>
      </c>
      <c r="BN35" s="4">
        <f ca="1" xml:space="preserve">  Expense!BN$13</f>
        <v>125580.2127926122</v>
      </c>
      <c r="BO35" s="4">
        <f ca="1" xml:space="preserve">  Expense!BO$13</f>
        <v>132803.35560784835</v>
      </c>
      <c r="BP35" s="4">
        <f ca="1" xml:space="preserve">  Expense!BP$13</f>
        <v>140279.27150952429</v>
      </c>
      <c r="BQ35" s="4">
        <f ca="1" xml:space="preserve">  Expense!BQ$13</f>
        <v>148199.7285038837</v>
      </c>
    </row>
    <row r="36" spans="1:69" s="81" customFormat="1">
      <c r="A36" s="63"/>
      <c r="B36" s="63"/>
      <c r="C36" s="88"/>
      <c r="D36" s="90"/>
      <c r="E36" s="33" t="s">
        <v>302</v>
      </c>
      <c r="F36" s="33"/>
      <c r="G36" s="33" t="s">
        <v>258</v>
      </c>
      <c r="H36" s="33"/>
      <c r="I36" s="11">
        <f t="shared" ref="I36:BQ36" si="5" xml:space="preserve">  IF( I27 = 0, $F26, I28 + I29 + I30 - I32 + I33 + I34 + I35 - I31 )</f>
        <v>0</v>
      </c>
      <c r="J36" s="11">
        <f t="shared" ca="1" si="5"/>
        <v>0</v>
      </c>
      <c r="K36" s="11">
        <f t="shared" ca="1" si="5"/>
        <v>0</v>
      </c>
      <c r="L36" s="11">
        <f t="shared" ca="1" si="5"/>
        <v>315000</v>
      </c>
      <c r="M36" s="11">
        <f t="shared" ca="1" si="5"/>
        <v>630000</v>
      </c>
      <c r="N36" s="11">
        <f t="shared" ca="1" si="5"/>
        <v>945000</v>
      </c>
      <c r="O36" s="11">
        <f t="shared" ca="1" si="5"/>
        <v>945000</v>
      </c>
      <c r="P36" s="11">
        <f t="shared" ca="1" si="5"/>
        <v>1259999.9999999998</v>
      </c>
      <c r="Q36" s="11">
        <f t="shared" ca="1" si="5"/>
        <v>1259999.9999999995</v>
      </c>
      <c r="R36" s="11">
        <f t="shared" ca="1" si="5"/>
        <v>1280999.9999999993</v>
      </c>
      <c r="S36" s="11">
        <f t="shared" ca="1" si="5"/>
        <v>986999.9999999993</v>
      </c>
      <c r="T36" s="11">
        <f t="shared" ca="1" si="5"/>
        <v>692999.9999999993</v>
      </c>
      <c r="U36" s="11">
        <f t="shared" ca="1" si="5"/>
        <v>692999.9999999993</v>
      </c>
      <c r="V36" s="11">
        <f t="shared" ca="1" si="5"/>
        <v>398999.99999999942</v>
      </c>
      <c r="W36" s="11">
        <f t="shared" ca="1" si="5"/>
        <v>398999.99999999942</v>
      </c>
      <c r="X36" s="11">
        <f t="shared" ca="1" si="5"/>
        <v>104999.99999999948</v>
      </c>
      <c r="Y36" s="11">
        <f t="shared" ca="1" si="5"/>
        <v>262499.99999999948</v>
      </c>
      <c r="Z36" s="11">
        <f t="shared" ca="1" si="5"/>
        <v>419999.99999999942</v>
      </c>
      <c r="AA36" s="11">
        <f t="shared" ca="1" si="5"/>
        <v>577499.9999999993</v>
      </c>
      <c r="AB36" s="11">
        <f t="shared" ca="1" si="5"/>
        <v>892499.9999999993</v>
      </c>
      <c r="AC36" s="11">
        <f t="shared" ca="1" si="5"/>
        <v>1207499.9999999991</v>
      </c>
      <c r="AD36" s="11">
        <f t="shared" ca="1" si="5"/>
        <v>1364999.9999999993</v>
      </c>
      <c r="AE36" s="11">
        <f t="shared" ca="1" si="5"/>
        <v>1532999.9999999995</v>
      </c>
      <c r="AF36" s="11">
        <f t="shared" ca="1" si="5"/>
        <v>1700999.9999999995</v>
      </c>
      <c r="AG36" s="11">
        <f t="shared" ca="1" si="5"/>
        <v>1868999.9999999995</v>
      </c>
      <c r="AH36" s="11">
        <f t="shared" ca="1" si="5"/>
        <v>1889999.9999999995</v>
      </c>
      <c r="AI36" s="11">
        <f t="shared" ca="1" si="5"/>
        <v>2068500</v>
      </c>
      <c r="AJ36" s="11">
        <f t="shared" ca="1" si="5"/>
        <v>2236500</v>
      </c>
      <c r="AK36" s="11">
        <f t="shared" ca="1" si="5"/>
        <v>2415000.0000000005</v>
      </c>
      <c r="AL36" s="11">
        <f t="shared" ca="1" si="5"/>
        <v>2593500.0000000005</v>
      </c>
      <c r="AM36" s="11">
        <f t="shared" ca="1" si="5"/>
        <v>2772000.0000000005</v>
      </c>
      <c r="AN36" s="11">
        <f t="shared" ca="1" si="5"/>
        <v>3108000.0000000005</v>
      </c>
      <c r="AO36" s="11">
        <f t="shared" ca="1" si="5"/>
        <v>3297000.0000000005</v>
      </c>
      <c r="AP36" s="11">
        <f t="shared" ca="1" si="5"/>
        <v>3633000.0000000005</v>
      </c>
      <c r="AQ36" s="11">
        <f t="shared" ca="1" si="5"/>
        <v>3979500.0000000005</v>
      </c>
      <c r="AR36" s="11">
        <f t="shared" ca="1" si="5"/>
        <v>4168499.9999999995</v>
      </c>
      <c r="AS36" s="11">
        <f t="shared" ca="1" si="5"/>
        <v>4515000</v>
      </c>
      <c r="AT36" s="11">
        <f t="shared" ca="1" si="5"/>
        <v>4872000</v>
      </c>
      <c r="AU36" s="11">
        <f t="shared" ca="1" si="5"/>
        <v>5071500</v>
      </c>
      <c r="AV36" s="11">
        <f t="shared" ca="1" si="5"/>
        <v>5428499.9999999991</v>
      </c>
      <c r="AW36" s="11">
        <f t="shared" ca="1" si="5"/>
        <v>5638499.9999999981</v>
      </c>
      <c r="AX36" s="11">
        <f t="shared" ca="1" si="5"/>
        <v>6152999.9999999972</v>
      </c>
      <c r="AY36" s="11">
        <f t="shared" ca="1" si="5"/>
        <v>6520499.9999999972</v>
      </c>
      <c r="AZ36" s="11">
        <f t="shared" ca="1" si="5"/>
        <v>6740999.9999999981</v>
      </c>
      <c r="BA36" s="11">
        <f t="shared" ca="1" si="5"/>
        <v>7265999.9999999981</v>
      </c>
      <c r="BB36" s="11">
        <f t="shared" ca="1" si="5"/>
        <v>7643999.9999999991</v>
      </c>
      <c r="BC36" s="11">
        <f t="shared" ca="1" si="5"/>
        <v>8179500.0000000019</v>
      </c>
      <c r="BD36" s="11">
        <f t="shared" ca="1" si="5"/>
        <v>8568000.0000000037</v>
      </c>
      <c r="BE36" s="11">
        <f t="shared" ca="1" si="5"/>
        <v>9114000.0000000037</v>
      </c>
      <c r="BF36" s="11">
        <f t="shared" ca="1" si="5"/>
        <v>9660000.0000000037</v>
      </c>
      <c r="BG36" s="11">
        <f t="shared" ca="1" si="5"/>
        <v>10216500.000000004</v>
      </c>
      <c r="BH36" s="11">
        <f t="shared" ca="1" si="5"/>
        <v>10930500.000000002</v>
      </c>
      <c r="BI36" s="11">
        <f t="shared" ca="1" si="5"/>
        <v>11497500.000000002</v>
      </c>
      <c r="BJ36" s="11">
        <f t="shared" ca="1" si="5"/>
        <v>12222000</v>
      </c>
      <c r="BK36" s="11">
        <f t="shared" ca="1" si="5"/>
        <v>12957000</v>
      </c>
      <c r="BL36" s="11">
        <f t="shared" ca="1" si="5"/>
        <v>13849500.000000002</v>
      </c>
      <c r="BM36" s="11">
        <f t="shared" ca="1" si="5"/>
        <v>14595000</v>
      </c>
      <c r="BN36" s="11">
        <f t="shared" ca="1" si="5"/>
        <v>15508500</v>
      </c>
      <c r="BO36" s="11">
        <f t="shared" ca="1" si="5"/>
        <v>16422000</v>
      </c>
      <c r="BP36" s="11">
        <f t="shared" ca="1" si="5"/>
        <v>17503500</v>
      </c>
      <c r="BQ36" s="11">
        <f t="shared" ca="1" si="5"/>
        <v>18438000.000000004</v>
      </c>
    </row>
    <row r="38" spans="1:69">
      <c r="B38" s="25" t="s">
        <v>303</v>
      </c>
    </row>
    <row r="39" spans="1:69" s="82" customFormat="1">
      <c r="A39" s="59"/>
      <c r="B39" s="59"/>
      <c r="C39" s="87"/>
      <c r="D39" s="84"/>
      <c r="E39" s="40" t="str">
        <f xml:space="preserve">  InpC!E$51</f>
        <v>Opening Debtors</v>
      </c>
      <c r="F39" s="40">
        <f xml:space="preserve">  InpC!F$51</f>
        <v>0</v>
      </c>
      <c r="G39" s="40" t="str">
        <f xml:space="preserve">  InpC!G$51</f>
        <v>GBP</v>
      </c>
      <c r="M39" s="80"/>
    </row>
    <row r="40" spans="1:69">
      <c r="A40" s="18"/>
      <c r="B40" s="18"/>
      <c r="C40" s="28"/>
      <c r="D40" s="27"/>
      <c r="E40" s="9" t="str">
        <f xml:space="preserve">  Time!E$28</f>
        <v>Period number</v>
      </c>
      <c r="F40" s="9">
        <f xml:space="preserve">  Time!F$28</f>
        <v>0</v>
      </c>
      <c r="G40" s="9" t="str">
        <f xml:space="preserve">  Time!G$28</f>
        <v>Counter</v>
      </c>
      <c r="H40" s="9">
        <f xml:space="preserve">  Time!H$28</f>
        <v>0</v>
      </c>
      <c r="I40" s="9">
        <f xml:space="preserve">  Time!I$28</f>
        <v>0</v>
      </c>
      <c r="J40" s="9">
        <f xml:space="preserve">  Time!J$28</f>
        <v>1</v>
      </c>
      <c r="K40" s="9">
        <f xml:space="preserve">  Time!K$28</f>
        <v>2</v>
      </c>
      <c r="L40" s="9">
        <f xml:space="preserve">  Time!L$28</f>
        <v>3</v>
      </c>
      <c r="M40" s="9">
        <f xml:space="preserve">  Time!M$28</f>
        <v>4</v>
      </c>
      <c r="N40" s="9">
        <f xml:space="preserve">  Time!N$28</f>
        <v>5</v>
      </c>
      <c r="O40" s="9">
        <f xml:space="preserve">  Time!O$28</f>
        <v>6</v>
      </c>
      <c r="P40" s="9">
        <f xml:space="preserve">  Time!P$28</f>
        <v>7</v>
      </c>
      <c r="Q40" s="9">
        <f xml:space="preserve">  Time!Q$28</f>
        <v>8</v>
      </c>
      <c r="R40" s="9">
        <f xml:space="preserve">  Time!R$28</f>
        <v>9</v>
      </c>
      <c r="S40" s="9">
        <f xml:space="preserve">  Time!S$28</f>
        <v>10</v>
      </c>
      <c r="T40" s="9">
        <f xml:space="preserve">  Time!T$28</f>
        <v>11</v>
      </c>
      <c r="U40" s="9">
        <f xml:space="preserve">  Time!U$28</f>
        <v>12</v>
      </c>
      <c r="V40" s="9">
        <f xml:space="preserve">  Time!V$28</f>
        <v>13</v>
      </c>
      <c r="W40" s="9">
        <f xml:space="preserve">  Time!W$28</f>
        <v>14</v>
      </c>
      <c r="X40" s="9">
        <f xml:space="preserve">  Time!X$28</f>
        <v>15</v>
      </c>
      <c r="Y40" s="9">
        <f xml:space="preserve">  Time!Y$28</f>
        <v>16</v>
      </c>
      <c r="Z40" s="9">
        <f xml:space="preserve">  Time!Z$28</f>
        <v>17</v>
      </c>
      <c r="AA40" s="9">
        <f xml:space="preserve">  Time!AA$28</f>
        <v>18</v>
      </c>
      <c r="AB40" s="9">
        <f xml:space="preserve">  Time!AB$28</f>
        <v>19</v>
      </c>
      <c r="AC40" s="9">
        <f xml:space="preserve">  Time!AC$28</f>
        <v>20</v>
      </c>
      <c r="AD40" s="9">
        <f xml:space="preserve">  Time!AD$28</f>
        <v>21</v>
      </c>
      <c r="AE40" s="9">
        <f xml:space="preserve">  Time!AE$28</f>
        <v>22</v>
      </c>
      <c r="AF40" s="9">
        <f xml:space="preserve">  Time!AF$28</f>
        <v>23</v>
      </c>
      <c r="AG40" s="9">
        <f xml:space="preserve">  Time!AG$28</f>
        <v>24</v>
      </c>
      <c r="AH40" s="9">
        <f xml:space="preserve">  Time!AH$28</f>
        <v>25</v>
      </c>
      <c r="AI40" s="9">
        <f xml:space="preserve">  Time!AI$28</f>
        <v>26</v>
      </c>
      <c r="AJ40" s="9">
        <f xml:space="preserve">  Time!AJ$28</f>
        <v>27</v>
      </c>
      <c r="AK40" s="9">
        <f xml:space="preserve">  Time!AK$28</f>
        <v>28</v>
      </c>
      <c r="AL40" s="9">
        <f xml:space="preserve">  Time!AL$28</f>
        <v>29</v>
      </c>
      <c r="AM40" s="9">
        <f xml:space="preserve">  Time!AM$28</f>
        <v>30</v>
      </c>
      <c r="AN40" s="9">
        <f xml:space="preserve">  Time!AN$28</f>
        <v>31</v>
      </c>
      <c r="AO40" s="9">
        <f xml:space="preserve">  Time!AO$28</f>
        <v>32</v>
      </c>
      <c r="AP40" s="9">
        <f xml:space="preserve">  Time!AP$28</f>
        <v>33</v>
      </c>
      <c r="AQ40" s="9">
        <f xml:space="preserve">  Time!AQ$28</f>
        <v>34</v>
      </c>
      <c r="AR40" s="9">
        <f xml:space="preserve">  Time!AR$28</f>
        <v>35</v>
      </c>
      <c r="AS40" s="9">
        <f xml:space="preserve">  Time!AS$28</f>
        <v>36</v>
      </c>
      <c r="AT40" s="9">
        <f xml:space="preserve">  Time!AT$28</f>
        <v>37</v>
      </c>
      <c r="AU40" s="9">
        <f xml:space="preserve">  Time!AU$28</f>
        <v>38</v>
      </c>
      <c r="AV40" s="9">
        <f xml:space="preserve">  Time!AV$28</f>
        <v>39</v>
      </c>
      <c r="AW40" s="9">
        <f xml:space="preserve">  Time!AW$28</f>
        <v>40</v>
      </c>
      <c r="AX40" s="9">
        <f xml:space="preserve">  Time!AX$28</f>
        <v>41</v>
      </c>
      <c r="AY40" s="9">
        <f xml:space="preserve">  Time!AY$28</f>
        <v>42</v>
      </c>
      <c r="AZ40" s="9">
        <f xml:space="preserve">  Time!AZ$28</f>
        <v>43</v>
      </c>
      <c r="BA40" s="9">
        <f xml:space="preserve">  Time!BA$28</f>
        <v>44</v>
      </c>
      <c r="BB40" s="9">
        <f xml:space="preserve">  Time!BB$28</f>
        <v>45</v>
      </c>
      <c r="BC40" s="9">
        <f xml:space="preserve">  Time!BC$28</f>
        <v>46</v>
      </c>
      <c r="BD40" s="9">
        <f xml:space="preserve">  Time!BD$28</f>
        <v>47</v>
      </c>
      <c r="BE40" s="9">
        <f xml:space="preserve">  Time!BE$28</f>
        <v>48</v>
      </c>
      <c r="BF40" s="9">
        <f xml:space="preserve">  Time!BF$28</f>
        <v>49</v>
      </c>
      <c r="BG40" s="9">
        <f xml:space="preserve">  Time!BG$28</f>
        <v>50</v>
      </c>
      <c r="BH40" s="9">
        <f xml:space="preserve">  Time!BH$28</f>
        <v>51</v>
      </c>
      <c r="BI40" s="9">
        <f xml:space="preserve">  Time!BI$28</f>
        <v>52</v>
      </c>
      <c r="BJ40" s="9">
        <f xml:space="preserve">  Time!BJ$28</f>
        <v>53</v>
      </c>
      <c r="BK40" s="9">
        <f xml:space="preserve">  Time!BK$28</f>
        <v>54</v>
      </c>
      <c r="BL40" s="9">
        <f xml:space="preserve">  Time!BL$28</f>
        <v>55</v>
      </c>
      <c r="BM40" s="9">
        <f xml:space="preserve">  Time!BM$28</f>
        <v>56</v>
      </c>
      <c r="BN40" s="9">
        <f xml:space="preserve">  Time!BN$28</f>
        <v>57</v>
      </c>
      <c r="BO40" s="9">
        <f xml:space="preserve">  Time!BO$28</f>
        <v>58</v>
      </c>
      <c r="BP40" s="9">
        <f xml:space="preserve">  Time!BP$28</f>
        <v>59</v>
      </c>
      <c r="BQ40" s="9">
        <f xml:space="preserve">  Time!BQ$28</f>
        <v>60</v>
      </c>
    </row>
    <row r="41" spans="1:69">
      <c r="E41" s="47" t="s">
        <v>64</v>
      </c>
      <c r="G41" s="47" t="s">
        <v>258</v>
      </c>
      <c r="J41" s="2">
        <f t="shared" ref="J41:BQ41" si="6" xml:space="preserve">  I45</f>
        <v>0</v>
      </c>
      <c r="K41" s="2">
        <f t="shared" ca="1" si="6"/>
        <v>0</v>
      </c>
      <c r="L41" s="2">
        <f t="shared" ca="1" si="6"/>
        <v>172800</v>
      </c>
      <c r="M41" s="2">
        <f t="shared" ca="1" si="6"/>
        <v>345600</v>
      </c>
      <c r="N41" s="2">
        <f t="shared" ca="1" si="6"/>
        <v>345600</v>
      </c>
      <c r="O41" s="2">
        <f t="shared" ca="1" si="6"/>
        <v>345600</v>
      </c>
      <c r="P41" s="2">
        <f t="shared" ca="1" si="6"/>
        <v>518400</v>
      </c>
      <c r="Q41" s="2">
        <f t="shared" ca="1" si="6"/>
        <v>1036800</v>
      </c>
      <c r="R41" s="2">
        <f t="shared" ca="1" si="6"/>
        <v>1209600</v>
      </c>
      <c r="S41" s="2">
        <f t="shared" ca="1" si="6"/>
        <v>1036800</v>
      </c>
      <c r="T41" s="2">
        <f t="shared" ca="1" si="6"/>
        <v>518400</v>
      </c>
      <c r="U41" s="2">
        <f t="shared" ca="1" si="6"/>
        <v>1728000</v>
      </c>
      <c r="V41" s="2">
        <f t="shared" ca="1" si="6"/>
        <v>1728000</v>
      </c>
      <c r="W41" s="2">
        <f t="shared" ca="1" si="6"/>
        <v>1728000</v>
      </c>
      <c r="X41" s="2">
        <f t="shared" ca="1" si="6"/>
        <v>3161776.1135264309</v>
      </c>
      <c r="Y41" s="2">
        <f t="shared" ca="1" si="6"/>
        <v>2073600</v>
      </c>
      <c r="Z41" s="2">
        <f t="shared" ca="1" si="6"/>
        <v>2342882.1571016493</v>
      </c>
      <c r="AA41" s="2">
        <f t="shared" ca="1" si="6"/>
        <v>2073600.0000000005</v>
      </c>
      <c r="AB41" s="2">
        <f t="shared" ca="1" si="6"/>
        <v>716141.72937192069</v>
      </c>
      <c r="AC41" s="2">
        <f t="shared" ca="1" si="6"/>
        <v>1036800.0000000005</v>
      </c>
      <c r="AD41" s="2">
        <f t="shared" ca="1" si="6"/>
        <v>1209600.0000000005</v>
      </c>
      <c r="AE41" s="2">
        <f t="shared" ca="1" si="6"/>
        <v>1036800.0000000005</v>
      </c>
      <c r="AF41" s="2">
        <f t="shared" ca="1" si="6"/>
        <v>518400.00000000047</v>
      </c>
      <c r="AG41" s="2">
        <f t="shared" ca="1" si="6"/>
        <v>2592000.0000000005</v>
      </c>
      <c r="AH41" s="2">
        <f t="shared" ca="1" si="6"/>
        <v>3456000.0000000005</v>
      </c>
      <c r="AI41" s="2">
        <f t="shared" ca="1" si="6"/>
        <v>3456000</v>
      </c>
      <c r="AJ41" s="2">
        <f t="shared" ca="1" si="6"/>
        <v>5580976.1135264309</v>
      </c>
      <c r="AK41" s="2">
        <f t="shared" ca="1" si="6"/>
        <v>5184000</v>
      </c>
      <c r="AL41" s="2">
        <f t="shared" ca="1" si="6"/>
        <v>4589282.1571016489</v>
      </c>
      <c r="AM41" s="2">
        <f t="shared" ca="1" si="6"/>
        <v>4320000</v>
      </c>
      <c r="AN41" s="2">
        <f t="shared" ca="1" si="6"/>
        <v>3653741.7293719202</v>
      </c>
      <c r="AO41" s="2">
        <f t="shared" ca="1" si="6"/>
        <v>3456000</v>
      </c>
      <c r="AP41" s="2">
        <f t="shared" ca="1" si="6"/>
        <v>3456000</v>
      </c>
      <c r="AQ41" s="2">
        <f t="shared" ca="1" si="6"/>
        <v>4320000</v>
      </c>
      <c r="AR41" s="2">
        <f t="shared" ca="1" si="6"/>
        <v>4320000</v>
      </c>
      <c r="AS41" s="2">
        <f t="shared" ca="1" si="6"/>
        <v>5184000</v>
      </c>
      <c r="AT41" s="2">
        <f t="shared" ca="1" si="6"/>
        <v>6912000</v>
      </c>
      <c r="AU41" s="2">
        <f t="shared" ca="1" si="6"/>
        <v>6912000</v>
      </c>
      <c r="AV41" s="2">
        <f t="shared" ca="1" si="6"/>
        <v>8640000</v>
      </c>
      <c r="AW41" s="2">
        <f t="shared" ca="1" si="6"/>
        <v>10368000</v>
      </c>
      <c r="AX41" s="2">
        <f t="shared" ca="1" si="6"/>
        <v>9504000</v>
      </c>
      <c r="AY41" s="2">
        <f t="shared" ca="1" si="6"/>
        <v>10368000</v>
      </c>
      <c r="AZ41" s="2">
        <f t="shared" ca="1" si="6"/>
        <v>11232000</v>
      </c>
      <c r="BA41" s="2">
        <f t="shared" ca="1" si="6"/>
        <v>11232000</v>
      </c>
      <c r="BB41" s="2">
        <f t="shared" ca="1" si="6"/>
        <v>12960000</v>
      </c>
      <c r="BC41" s="2">
        <f t="shared" ca="1" si="6"/>
        <v>13824000</v>
      </c>
      <c r="BD41" s="2">
        <f t="shared" ca="1" si="6"/>
        <v>13824000</v>
      </c>
      <c r="BE41" s="2">
        <f t="shared" ca="1" si="6"/>
        <v>14688000</v>
      </c>
      <c r="BF41" s="2">
        <f t="shared" ca="1" si="6"/>
        <v>16416000</v>
      </c>
      <c r="BG41" s="2">
        <f t="shared" ca="1" si="6"/>
        <v>17280000</v>
      </c>
      <c r="BH41" s="2">
        <f t="shared" ca="1" si="6"/>
        <v>18144000</v>
      </c>
      <c r="BI41" s="2">
        <f t="shared" ca="1" si="6"/>
        <v>19872000</v>
      </c>
      <c r="BJ41" s="2">
        <f t="shared" ca="1" si="6"/>
        <v>20736000</v>
      </c>
      <c r="BK41" s="2">
        <f t="shared" ca="1" si="6"/>
        <v>22464000</v>
      </c>
      <c r="BL41" s="2">
        <f t="shared" ca="1" si="6"/>
        <v>23328000</v>
      </c>
      <c r="BM41" s="2">
        <f t="shared" ca="1" si="6"/>
        <v>24192000</v>
      </c>
      <c r="BN41" s="2">
        <f t="shared" ca="1" si="6"/>
        <v>26784000</v>
      </c>
      <c r="BO41" s="2">
        <f t="shared" ca="1" si="6"/>
        <v>27648000</v>
      </c>
      <c r="BP41" s="2">
        <f t="shared" ca="1" si="6"/>
        <v>29376000</v>
      </c>
      <c r="BQ41" s="2">
        <f t="shared" ca="1" si="6"/>
        <v>31104000.000000004</v>
      </c>
    </row>
    <row r="42" spans="1:69">
      <c r="A42" s="18"/>
      <c r="B42" s="18"/>
      <c r="C42" s="28"/>
      <c r="D42" s="27" t="s">
        <v>219</v>
      </c>
      <c r="E42" s="4" t="str">
        <f xml:space="preserve">  Income!E$12</f>
        <v>New Deferred Income from customer orders</v>
      </c>
      <c r="F42" s="4">
        <f xml:space="preserve">  Income!F$12</f>
        <v>0</v>
      </c>
      <c r="G42" s="4" t="str">
        <f xml:space="preserve">  Income!G$12</f>
        <v>GBP</v>
      </c>
      <c r="H42" s="4">
        <f ca="1" xml:space="preserve">  Income!H$12</f>
        <v>223488000</v>
      </c>
      <c r="I42" s="4">
        <f xml:space="preserve">  Income!I$12</f>
        <v>0</v>
      </c>
      <c r="J42" s="4">
        <f ca="1" xml:space="preserve">  Income!J$12</f>
        <v>0</v>
      </c>
      <c r="K42" s="4">
        <f ca="1" xml:space="preserve">  Income!K$12</f>
        <v>144000</v>
      </c>
      <c r="L42" s="4">
        <f ca="1" xml:space="preserve">  Income!L$12</f>
        <v>144000</v>
      </c>
      <c r="M42" s="4">
        <f ca="1" xml:space="preserve">  Income!M$12</f>
        <v>144000</v>
      </c>
      <c r="N42" s="4">
        <f ca="1" xml:space="preserve">  Income!N$12</f>
        <v>144000</v>
      </c>
      <c r="O42" s="4">
        <f ca="1" xml:space="preserve">  Income!O$12</f>
        <v>288000</v>
      </c>
      <c r="P42" s="4">
        <f ca="1" xml:space="preserve">  Income!P$12</f>
        <v>576000</v>
      </c>
      <c r="Q42" s="4">
        <f ca="1" xml:space="preserve">  Income!Q$12</f>
        <v>432000</v>
      </c>
      <c r="R42" s="4">
        <f ca="1" xml:space="preserve">  Income!R$12</f>
        <v>432000</v>
      </c>
      <c r="S42" s="4">
        <f ca="1" xml:space="preserve">  Income!S$12</f>
        <v>0</v>
      </c>
      <c r="T42" s="4">
        <f ca="1" xml:space="preserve">  Income!T$12</f>
        <v>1440000</v>
      </c>
      <c r="U42" s="4">
        <f ca="1" xml:space="preserve">  Income!U$12</f>
        <v>0</v>
      </c>
      <c r="V42" s="4">
        <f ca="1" xml:space="preserve">  Income!V$12</f>
        <v>1440000</v>
      </c>
      <c r="W42" s="4">
        <f ca="1" xml:space="preserve">  Income!W$12</f>
        <v>1194813.4279386925</v>
      </c>
      <c r="X42" s="4">
        <f ca="1" xml:space="preserve">  Income!X$12</f>
        <v>533186.5720613075</v>
      </c>
      <c r="Y42" s="4">
        <f ca="1" xml:space="preserve">  Income!Y$12</f>
        <v>1419215.2255233999</v>
      </c>
      <c r="Z42" s="4">
        <f ca="1" xml:space="preserve">  Income!Z$12</f>
        <v>308784.77447660017</v>
      </c>
      <c r="AA42" s="4">
        <f ca="1" xml:space="preserve">  Income!AA$12</f>
        <v>288000</v>
      </c>
      <c r="AB42" s="4">
        <f ca="1" xml:space="preserve">  Income!AB$12</f>
        <v>576000</v>
      </c>
      <c r="AC42" s="4">
        <f ca="1" xml:space="preserve">  Income!AC$12</f>
        <v>432000</v>
      </c>
      <c r="AD42" s="4">
        <f ca="1" xml:space="preserve">  Income!AD$12</f>
        <v>432000</v>
      </c>
      <c r="AE42" s="4">
        <f ca="1" xml:space="preserve">  Income!AE$12</f>
        <v>0</v>
      </c>
      <c r="AF42" s="4">
        <f ca="1" xml:space="preserve">  Income!AF$12</f>
        <v>2160000</v>
      </c>
      <c r="AG42" s="4">
        <f ca="1" xml:space="preserve">  Income!AG$12</f>
        <v>720000</v>
      </c>
      <c r="AH42" s="4">
        <f ca="1" xml:space="preserve">  Income!AH$12</f>
        <v>2160000</v>
      </c>
      <c r="AI42" s="4">
        <f ca="1" xml:space="preserve">  Income!AI$12</f>
        <v>2490813.4279386923</v>
      </c>
      <c r="AJ42" s="4">
        <f ca="1" xml:space="preserve">  Income!AJ$12</f>
        <v>1829186.5720613075</v>
      </c>
      <c r="AK42" s="4">
        <f ca="1" xml:space="preserve">  Income!AK$12</f>
        <v>1995215.2255233999</v>
      </c>
      <c r="AL42" s="4">
        <f ca="1" xml:space="preserve">  Income!AL$12</f>
        <v>1604784.7744766001</v>
      </c>
      <c r="AM42" s="4">
        <f ca="1" xml:space="preserve">  Income!AM$12</f>
        <v>1440000</v>
      </c>
      <c r="AN42" s="4">
        <f ca="1" xml:space="preserve">  Income!AN$12</f>
        <v>1440000</v>
      </c>
      <c r="AO42" s="4">
        <f ca="1" xml:space="preserve">  Income!AO$12</f>
        <v>1440000</v>
      </c>
      <c r="AP42" s="4">
        <f ca="1" xml:space="preserve">  Income!AP$12</f>
        <v>2160000</v>
      </c>
      <c r="AQ42" s="4">
        <f ca="1" xml:space="preserve">  Income!AQ$12</f>
        <v>1440000</v>
      </c>
      <c r="AR42" s="4">
        <f ca="1" xml:space="preserve">  Income!AR$12</f>
        <v>2880000</v>
      </c>
      <c r="AS42" s="4">
        <f ca="1" xml:space="preserve">  Income!AS$12</f>
        <v>2880000</v>
      </c>
      <c r="AT42" s="4">
        <f ca="1" xml:space="preserve">  Income!AT$12</f>
        <v>2880000</v>
      </c>
      <c r="AU42" s="4">
        <f ca="1" xml:space="preserve">  Income!AU$12</f>
        <v>4320000</v>
      </c>
      <c r="AV42" s="4">
        <f ca="1" xml:space="preserve">  Income!AV$12</f>
        <v>4320000</v>
      </c>
      <c r="AW42" s="4">
        <f ca="1" xml:space="preserve">  Income!AW$12</f>
        <v>3600000</v>
      </c>
      <c r="AX42" s="4">
        <f ca="1" xml:space="preserve">  Income!AX$12</f>
        <v>5040000</v>
      </c>
      <c r="AY42" s="4">
        <f ca="1" xml:space="preserve">  Income!AY$12</f>
        <v>4320000</v>
      </c>
      <c r="AZ42" s="4">
        <f ca="1" xml:space="preserve">  Income!AZ$12</f>
        <v>5040000</v>
      </c>
      <c r="BA42" s="4">
        <f ca="1" xml:space="preserve">  Income!BA$12</f>
        <v>5760000</v>
      </c>
      <c r="BB42" s="4">
        <f ca="1" xml:space="preserve">  Income!BB$12</f>
        <v>5760000</v>
      </c>
      <c r="BC42" s="4">
        <f ca="1" xml:space="preserve">  Income!BC$12</f>
        <v>5760000</v>
      </c>
      <c r="BD42" s="4">
        <f ca="1" xml:space="preserve">  Income!BD$12</f>
        <v>6480000.0000000009</v>
      </c>
      <c r="BE42" s="4">
        <f ca="1" xml:space="preserve">  Income!BE$12</f>
        <v>7200000</v>
      </c>
      <c r="BF42" s="4">
        <f ca="1" xml:space="preserve">  Income!BF$12</f>
        <v>7200000</v>
      </c>
      <c r="BG42" s="4">
        <f ca="1" xml:space="preserve">  Income!BG$12</f>
        <v>7920000</v>
      </c>
      <c r="BH42" s="4">
        <f ca="1" xml:space="preserve">  Income!BH$12</f>
        <v>8640000</v>
      </c>
      <c r="BI42" s="4">
        <f ca="1" xml:space="preserve">  Income!BI$12</f>
        <v>8640000</v>
      </c>
      <c r="BJ42" s="4">
        <f ca="1" xml:space="preserve">  Income!BJ$12</f>
        <v>10080000</v>
      </c>
      <c r="BK42" s="4">
        <f ca="1" xml:space="preserve">  Income!BK$12</f>
        <v>9360000</v>
      </c>
      <c r="BL42" s="4">
        <f ca="1" xml:space="preserve">  Income!BL$12</f>
        <v>10799999.999999998</v>
      </c>
      <c r="BM42" s="4">
        <f ca="1" xml:space="preserve">  Income!BM$12</f>
        <v>11520000.000000002</v>
      </c>
      <c r="BN42" s="4">
        <f ca="1" xml:space="preserve">  Income!BN$12</f>
        <v>11519999.999999996</v>
      </c>
      <c r="BO42" s="4">
        <f ca="1" xml:space="preserve">  Income!BO$12</f>
        <v>12960000</v>
      </c>
      <c r="BP42" s="4">
        <f ca="1" xml:space="preserve">  Income!BP$12</f>
        <v>12960000</v>
      </c>
      <c r="BQ42" s="4">
        <f ca="1" xml:space="preserve">  Income!BQ$12</f>
        <v>14400000</v>
      </c>
    </row>
    <row r="43" spans="1:69">
      <c r="A43" s="18"/>
      <c r="B43" s="18"/>
      <c r="C43" s="28"/>
      <c r="D43" s="27" t="s">
        <v>219</v>
      </c>
      <c r="E43" s="4" t="str">
        <f xml:space="preserve">  VAT!E$17</f>
        <v>Output VAT</v>
      </c>
      <c r="F43" s="4">
        <f xml:space="preserve">  VAT!F$17</f>
        <v>0</v>
      </c>
      <c r="G43" s="4" t="str">
        <f xml:space="preserve">  VAT!G$17</f>
        <v>GBP</v>
      </c>
      <c r="H43" s="4">
        <f ca="1" xml:space="preserve">  VAT!H$17</f>
        <v>44697600</v>
      </c>
      <c r="I43" s="4">
        <f xml:space="preserve">  VAT!I$17</f>
        <v>0</v>
      </c>
      <c r="J43" s="4">
        <f ca="1" xml:space="preserve">  VAT!J$17</f>
        <v>0</v>
      </c>
      <c r="K43" s="4">
        <f ca="1" xml:space="preserve">  VAT!K$17</f>
        <v>28800</v>
      </c>
      <c r="L43" s="4">
        <f ca="1" xml:space="preserve">  VAT!L$17</f>
        <v>28800</v>
      </c>
      <c r="M43" s="4">
        <f ca="1" xml:space="preserve">  VAT!M$17</f>
        <v>28800</v>
      </c>
      <c r="N43" s="4">
        <f ca="1" xml:space="preserve">  VAT!N$17</f>
        <v>28800</v>
      </c>
      <c r="O43" s="4">
        <f ca="1" xml:space="preserve">  VAT!O$17</f>
        <v>57600</v>
      </c>
      <c r="P43" s="4">
        <f ca="1" xml:space="preserve">  VAT!P$17</f>
        <v>115200</v>
      </c>
      <c r="Q43" s="4">
        <f ca="1" xml:space="preserve">  VAT!Q$17</f>
        <v>86400</v>
      </c>
      <c r="R43" s="4">
        <f ca="1" xml:space="preserve">  VAT!R$17</f>
        <v>86400</v>
      </c>
      <c r="S43" s="4">
        <f ca="1" xml:space="preserve">  VAT!S$17</f>
        <v>0</v>
      </c>
      <c r="T43" s="4">
        <f ca="1" xml:space="preserve">  VAT!T$17</f>
        <v>288000</v>
      </c>
      <c r="U43" s="4">
        <f ca="1" xml:space="preserve">  VAT!U$17</f>
        <v>0</v>
      </c>
      <c r="V43" s="4">
        <f ca="1" xml:space="preserve">  VAT!V$17</f>
        <v>288000</v>
      </c>
      <c r="W43" s="4">
        <f ca="1" xml:space="preserve">  VAT!W$17</f>
        <v>238962.68558773852</v>
      </c>
      <c r="X43" s="4">
        <f ca="1" xml:space="preserve">  VAT!X$17</f>
        <v>106637.3144122615</v>
      </c>
      <c r="Y43" s="4">
        <f ca="1" xml:space="preserve">  VAT!Y$17</f>
        <v>283843.04510468</v>
      </c>
      <c r="Z43" s="4">
        <f ca="1" xml:space="preserve">  VAT!Z$17</f>
        <v>61756.954895320036</v>
      </c>
      <c r="AA43" s="4">
        <f ca="1" xml:space="preserve">  VAT!AA$17</f>
        <v>57600</v>
      </c>
      <c r="AB43" s="4">
        <f ca="1" xml:space="preserve">  VAT!AB$17</f>
        <v>115200</v>
      </c>
      <c r="AC43" s="4">
        <f ca="1" xml:space="preserve">  VAT!AC$17</f>
        <v>86400</v>
      </c>
      <c r="AD43" s="4">
        <f ca="1" xml:space="preserve">  VAT!AD$17</f>
        <v>86400</v>
      </c>
      <c r="AE43" s="4">
        <f ca="1" xml:space="preserve">  VAT!AE$17</f>
        <v>0</v>
      </c>
      <c r="AF43" s="4">
        <f ca="1" xml:space="preserve">  VAT!AF$17</f>
        <v>432000</v>
      </c>
      <c r="AG43" s="4">
        <f ca="1" xml:space="preserve">  VAT!AG$17</f>
        <v>144000</v>
      </c>
      <c r="AH43" s="4">
        <f ca="1" xml:space="preserve">  VAT!AH$17</f>
        <v>432000</v>
      </c>
      <c r="AI43" s="4">
        <f ca="1" xml:space="preserve">  VAT!AI$17</f>
        <v>498162.68558773847</v>
      </c>
      <c r="AJ43" s="4">
        <f ca="1" xml:space="preserve">  VAT!AJ$17</f>
        <v>365837.31441226153</v>
      </c>
      <c r="AK43" s="4">
        <f ca="1" xml:space="preserve">  VAT!AK$17</f>
        <v>399043.04510468</v>
      </c>
      <c r="AL43" s="4">
        <f ca="1" xml:space="preserve">  VAT!AL$17</f>
        <v>320956.95489532006</v>
      </c>
      <c r="AM43" s="4">
        <f ca="1" xml:space="preserve">  VAT!AM$17</f>
        <v>288000</v>
      </c>
      <c r="AN43" s="4">
        <f ca="1" xml:space="preserve">  VAT!AN$17</f>
        <v>288000</v>
      </c>
      <c r="AO43" s="4">
        <f ca="1" xml:space="preserve">  VAT!AO$17</f>
        <v>288000</v>
      </c>
      <c r="AP43" s="4">
        <f ca="1" xml:space="preserve">  VAT!AP$17</f>
        <v>432000</v>
      </c>
      <c r="AQ43" s="4">
        <f ca="1" xml:space="preserve">  VAT!AQ$17</f>
        <v>288000</v>
      </c>
      <c r="AR43" s="4">
        <f ca="1" xml:space="preserve">  VAT!AR$17</f>
        <v>576000</v>
      </c>
      <c r="AS43" s="4">
        <f ca="1" xml:space="preserve">  VAT!AS$17</f>
        <v>576000</v>
      </c>
      <c r="AT43" s="4">
        <f ca="1" xml:space="preserve">  VAT!AT$17</f>
        <v>576000</v>
      </c>
      <c r="AU43" s="4">
        <f ca="1" xml:space="preserve">  VAT!AU$17</f>
        <v>864000</v>
      </c>
      <c r="AV43" s="4">
        <f ca="1" xml:space="preserve">  VAT!AV$17</f>
        <v>864000</v>
      </c>
      <c r="AW43" s="4">
        <f ca="1" xml:space="preserve">  VAT!AW$17</f>
        <v>720000</v>
      </c>
      <c r="AX43" s="4">
        <f ca="1" xml:space="preserve">  VAT!AX$17</f>
        <v>1008000</v>
      </c>
      <c r="AY43" s="4">
        <f ca="1" xml:space="preserve">  VAT!AY$17</f>
        <v>864000</v>
      </c>
      <c r="AZ43" s="4">
        <f ca="1" xml:space="preserve">  VAT!AZ$17</f>
        <v>1008000</v>
      </c>
      <c r="BA43" s="4">
        <f ca="1" xml:space="preserve">  VAT!BA$17</f>
        <v>1152000</v>
      </c>
      <c r="BB43" s="4">
        <f ca="1" xml:space="preserve">  VAT!BB$17</f>
        <v>1152000</v>
      </c>
      <c r="BC43" s="4">
        <f ca="1" xml:space="preserve">  VAT!BC$17</f>
        <v>1152000</v>
      </c>
      <c r="BD43" s="4">
        <f ca="1" xml:space="preserve">  VAT!BD$17</f>
        <v>1296000.0000000002</v>
      </c>
      <c r="BE43" s="4">
        <f ca="1" xml:space="preserve">  VAT!BE$17</f>
        <v>1440000</v>
      </c>
      <c r="BF43" s="4">
        <f ca="1" xml:space="preserve">  VAT!BF$17</f>
        <v>1440000</v>
      </c>
      <c r="BG43" s="4">
        <f ca="1" xml:space="preserve">  VAT!BG$17</f>
        <v>1584000</v>
      </c>
      <c r="BH43" s="4">
        <f ca="1" xml:space="preserve">  VAT!BH$17</f>
        <v>1728000</v>
      </c>
      <c r="BI43" s="4">
        <f ca="1" xml:space="preserve">  VAT!BI$17</f>
        <v>1728000</v>
      </c>
      <c r="BJ43" s="4">
        <f ca="1" xml:space="preserve">  VAT!BJ$17</f>
        <v>2016000</v>
      </c>
      <c r="BK43" s="4">
        <f ca="1" xml:space="preserve">  VAT!BK$17</f>
        <v>1872000</v>
      </c>
      <c r="BL43" s="4">
        <f ca="1" xml:space="preserve">  VAT!BL$17</f>
        <v>2159999.9999999995</v>
      </c>
      <c r="BM43" s="4">
        <f ca="1" xml:space="preserve">  VAT!BM$17</f>
        <v>2304000.0000000005</v>
      </c>
      <c r="BN43" s="4">
        <f ca="1" xml:space="preserve">  VAT!BN$17</f>
        <v>2303999.9999999995</v>
      </c>
      <c r="BO43" s="4">
        <f ca="1" xml:space="preserve">  VAT!BO$17</f>
        <v>2592000</v>
      </c>
      <c r="BP43" s="4">
        <f ca="1" xml:space="preserve">  VAT!BP$17</f>
        <v>2592000</v>
      </c>
      <c r="BQ43" s="4">
        <f ca="1" xml:space="preserve">  VAT!BQ$17</f>
        <v>2880000</v>
      </c>
    </row>
    <row r="44" spans="1:69">
      <c r="D44" s="91" t="s">
        <v>300</v>
      </c>
      <c r="E44" s="2" t="str">
        <f t="shared" ref="E44:BQ44" si="7" xml:space="preserve">  E$22</f>
        <v>Cash in from Sales</v>
      </c>
      <c r="F44" s="2">
        <f t="shared" si="7"/>
        <v>0</v>
      </c>
      <c r="G44" s="2" t="str">
        <f t="shared" si="7"/>
        <v>GBP</v>
      </c>
      <c r="H44" s="2">
        <f t="shared" ca="1" si="7"/>
        <v>235353600</v>
      </c>
      <c r="I44" s="2">
        <f t="shared" si="7"/>
        <v>0</v>
      </c>
      <c r="J44" s="2">
        <f t="shared" ca="1" si="7"/>
        <v>0</v>
      </c>
      <c r="K44" s="2">
        <f t="shared" ca="1" si="7"/>
        <v>0</v>
      </c>
      <c r="L44" s="2">
        <f t="shared" ca="1" si="7"/>
        <v>0</v>
      </c>
      <c r="M44" s="2">
        <f t="shared" ca="1" si="7"/>
        <v>172800</v>
      </c>
      <c r="N44" s="2">
        <f t="shared" ca="1" si="7"/>
        <v>172800</v>
      </c>
      <c r="O44" s="2">
        <f t="shared" ca="1" si="7"/>
        <v>172800</v>
      </c>
      <c r="P44" s="2">
        <f t="shared" ca="1" si="7"/>
        <v>172800</v>
      </c>
      <c r="Q44" s="2">
        <f t="shared" ca="1" si="7"/>
        <v>345600</v>
      </c>
      <c r="R44" s="2">
        <f t="shared" ca="1" si="7"/>
        <v>691200</v>
      </c>
      <c r="S44" s="2">
        <f t="shared" ca="1" si="7"/>
        <v>518400</v>
      </c>
      <c r="T44" s="2">
        <f t="shared" ca="1" si="7"/>
        <v>518400</v>
      </c>
      <c r="U44" s="2">
        <f t="shared" ca="1" si="7"/>
        <v>0</v>
      </c>
      <c r="V44" s="2">
        <f t="shared" ca="1" si="7"/>
        <v>1728000</v>
      </c>
      <c r="W44" s="2">
        <f t="shared" ca="1" si="7"/>
        <v>0</v>
      </c>
      <c r="X44" s="2">
        <f t="shared" ca="1" si="7"/>
        <v>1728000</v>
      </c>
      <c r="Y44" s="2">
        <f t="shared" ca="1" si="7"/>
        <v>1433776.1135264309</v>
      </c>
      <c r="Z44" s="2">
        <f t="shared" ca="1" si="7"/>
        <v>639823.88647356897</v>
      </c>
      <c r="AA44" s="2">
        <f t="shared" ca="1" si="7"/>
        <v>1703058.2706280798</v>
      </c>
      <c r="AB44" s="2">
        <f t="shared" ca="1" si="7"/>
        <v>370541.72937192023</v>
      </c>
      <c r="AC44" s="2">
        <f t="shared" ca="1" si="7"/>
        <v>345600</v>
      </c>
      <c r="AD44" s="2">
        <f t="shared" ca="1" si="7"/>
        <v>691200</v>
      </c>
      <c r="AE44" s="2">
        <f t="shared" ca="1" si="7"/>
        <v>518400</v>
      </c>
      <c r="AF44" s="2">
        <f t="shared" ca="1" si="7"/>
        <v>518400</v>
      </c>
      <c r="AG44" s="2">
        <f t="shared" ca="1" si="7"/>
        <v>0</v>
      </c>
      <c r="AH44" s="2">
        <f t="shared" ca="1" si="7"/>
        <v>2592000</v>
      </c>
      <c r="AI44" s="2">
        <f t="shared" ca="1" si="7"/>
        <v>864000</v>
      </c>
      <c r="AJ44" s="2">
        <f t="shared" ca="1" si="7"/>
        <v>2592000</v>
      </c>
      <c r="AK44" s="2">
        <f t="shared" ca="1" si="7"/>
        <v>2988976.1135264309</v>
      </c>
      <c r="AL44" s="2">
        <f t="shared" ca="1" si="7"/>
        <v>2195023.8864735691</v>
      </c>
      <c r="AM44" s="2">
        <f t="shared" ca="1" si="7"/>
        <v>2394258.2706280798</v>
      </c>
      <c r="AN44" s="2">
        <f t="shared" ca="1" si="7"/>
        <v>1925741.7293719202</v>
      </c>
      <c r="AO44" s="2">
        <f t="shared" ca="1" si="7"/>
        <v>1728000</v>
      </c>
      <c r="AP44" s="2">
        <f t="shared" ca="1" si="7"/>
        <v>1728000</v>
      </c>
      <c r="AQ44" s="2">
        <f t="shared" ca="1" si="7"/>
        <v>1728000</v>
      </c>
      <c r="AR44" s="2">
        <f t="shared" ca="1" si="7"/>
        <v>2592000</v>
      </c>
      <c r="AS44" s="2">
        <f t="shared" ca="1" si="7"/>
        <v>1728000</v>
      </c>
      <c r="AT44" s="2">
        <f t="shared" ca="1" si="7"/>
        <v>3456000</v>
      </c>
      <c r="AU44" s="2">
        <f t="shared" ca="1" si="7"/>
        <v>3456000</v>
      </c>
      <c r="AV44" s="2">
        <f t="shared" ca="1" si="7"/>
        <v>3456000</v>
      </c>
      <c r="AW44" s="2">
        <f t="shared" ca="1" si="7"/>
        <v>5184000</v>
      </c>
      <c r="AX44" s="2">
        <f t="shared" ca="1" si="7"/>
        <v>5184000</v>
      </c>
      <c r="AY44" s="2">
        <f t="shared" ca="1" si="7"/>
        <v>4320000</v>
      </c>
      <c r="AZ44" s="2">
        <f t="shared" ca="1" si="7"/>
        <v>6048000</v>
      </c>
      <c r="BA44" s="2">
        <f t="shared" ca="1" si="7"/>
        <v>5184000</v>
      </c>
      <c r="BB44" s="2">
        <f t="shared" ca="1" si="7"/>
        <v>6048000</v>
      </c>
      <c r="BC44" s="2">
        <f t="shared" ca="1" si="7"/>
        <v>6912000</v>
      </c>
      <c r="BD44" s="2">
        <f t="shared" ca="1" si="7"/>
        <v>6912000</v>
      </c>
      <c r="BE44" s="2">
        <f t="shared" ca="1" si="7"/>
        <v>6912000</v>
      </c>
      <c r="BF44" s="2">
        <f t="shared" ca="1" si="7"/>
        <v>7776000.0000000009</v>
      </c>
      <c r="BG44" s="2">
        <f t="shared" ca="1" si="7"/>
        <v>8640000</v>
      </c>
      <c r="BH44" s="2">
        <f t="shared" ca="1" si="7"/>
        <v>8640000</v>
      </c>
      <c r="BI44" s="2">
        <f t="shared" ca="1" si="7"/>
        <v>9504000</v>
      </c>
      <c r="BJ44" s="2">
        <f t="shared" ca="1" si="7"/>
        <v>10368000</v>
      </c>
      <c r="BK44" s="2">
        <f t="shared" ca="1" si="7"/>
        <v>10368000</v>
      </c>
      <c r="BL44" s="2">
        <f t="shared" ca="1" si="7"/>
        <v>12096000</v>
      </c>
      <c r="BM44" s="2">
        <f t="shared" ca="1" si="7"/>
        <v>11232000</v>
      </c>
      <c r="BN44" s="2">
        <f t="shared" ca="1" si="7"/>
        <v>12959999.999999998</v>
      </c>
      <c r="BO44" s="2">
        <f t="shared" ca="1" si="7"/>
        <v>13824000.000000002</v>
      </c>
      <c r="BP44" s="2">
        <f t="shared" ca="1" si="7"/>
        <v>13823999.999999996</v>
      </c>
      <c r="BQ44" s="2">
        <f t="shared" ca="1" si="7"/>
        <v>15552000</v>
      </c>
    </row>
    <row r="45" spans="1:69" s="81" customFormat="1">
      <c r="A45" s="63"/>
      <c r="B45" s="63"/>
      <c r="C45" s="88"/>
      <c r="D45" s="90"/>
      <c r="E45" s="33" t="s">
        <v>303</v>
      </c>
      <c r="F45" s="33"/>
      <c r="G45" s="33" t="s">
        <v>258</v>
      </c>
      <c r="H45" s="33"/>
      <c r="I45" s="11">
        <f t="shared" ref="I45:BQ45" si="8" xml:space="preserve">  IF( I40 = 0, $F39, I41 + I42 + I43 - I44 )</f>
        <v>0</v>
      </c>
      <c r="J45" s="11">
        <f t="shared" ca="1" si="8"/>
        <v>0</v>
      </c>
      <c r="K45" s="11">
        <f t="shared" ca="1" si="8"/>
        <v>172800</v>
      </c>
      <c r="L45" s="11">
        <f t="shared" ca="1" si="8"/>
        <v>345600</v>
      </c>
      <c r="M45" s="11">
        <f t="shared" ca="1" si="8"/>
        <v>345600</v>
      </c>
      <c r="N45" s="11">
        <f t="shared" ca="1" si="8"/>
        <v>345600</v>
      </c>
      <c r="O45" s="11">
        <f t="shared" ca="1" si="8"/>
        <v>518400</v>
      </c>
      <c r="P45" s="11">
        <f t="shared" ca="1" si="8"/>
        <v>1036800</v>
      </c>
      <c r="Q45" s="11">
        <f t="shared" ca="1" si="8"/>
        <v>1209600</v>
      </c>
      <c r="R45" s="11">
        <f t="shared" ca="1" si="8"/>
        <v>1036800</v>
      </c>
      <c r="S45" s="11">
        <f t="shared" ca="1" si="8"/>
        <v>518400</v>
      </c>
      <c r="T45" s="11">
        <f t="shared" ca="1" si="8"/>
        <v>1728000</v>
      </c>
      <c r="U45" s="11">
        <f t="shared" ca="1" si="8"/>
        <v>1728000</v>
      </c>
      <c r="V45" s="11">
        <f t="shared" ca="1" si="8"/>
        <v>1728000</v>
      </c>
      <c r="W45" s="11">
        <f t="shared" ca="1" si="8"/>
        <v>3161776.1135264309</v>
      </c>
      <c r="X45" s="11">
        <f t="shared" ca="1" si="8"/>
        <v>2073600</v>
      </c>
      <c r="Y45" s="11">
        <f t="shared" ca="1" si="8"/>
        <v>2342882.1571016493</v>
      </c>
      <c r="Z45" s="11">
        <f t="shared" ca="1" si="8"/>
        <v>2073600.0000000005</v>
      </c>
      <c r="AA45" s="11">
        <f t="shared" ca="1" si="8"/>
        <v>716141.72937192069</v>
      </c>
      <c r="AB45" s="11">
        <f t="shared" ca="1" si="8"/>
        <v>1036800.0000000005</v>
      </c>
      <c r="AC45" s="11">
        <f t="shared" ca="1" si="8"/>
        <v>1209600.0000000005</v>
      </c>
      <c r="AD45" s="11">
        <f t="shared" ca="1" si="8"/>
        <v>1036800.0000000005</v>
      </c>
      <c r="AE45" s="11">
        <f t="shared" ca="1" si="8"/>
        <v>518400.00000000047</v>
      </c>
      <c r="AF45" s="11">
        <f t="shared" ca="1" si="8"/>
        <v>2592000.0000000005</v>
      </c>
      <c r="AG45" s="11">
        <f t="shared" ca="1" si="8"/>
        <v>3456000.0000000005</v>
      </c>
      <c r="AH45" s="11">
        <f t="shared" ca="1" si="8"/>
        <v>3456000</v>
      </c>
      <c r="AI45" s="11">
        <f t="shared" ca="1" si="8"/>
        <v>5580976.1135264309</v>
      </c>
      <c r="AJ45" s="11">
        <f t="shared" ca="1" si="8"/>
        <v>5184000</v>
      </c>
      <c r="AK45" s="11">
        <f t="shared" ca="1" si="8"/>
        <v>4589282.1571016489</v>
      </c>
      <c r="AL45" s="11">
        <f t="shared" ca="1" si="8"/>
        <v>4320000</v>
      </c>
      <c r="AM45" s="11">
        <f t="shared" ca="1" si="8"/>
        <v>3653741.7293719202</v>
      </c>
      <c r="AN45" s="11">
        <f t="shared" ca="1" si="8"/>
        <v>3456000</v>
      </c>
      <c r="AO45" s="11">
        <f t="shared" ca="1" si="8"/>
        <v>3456000</v>
      </c>
      <c r="AP45" s="11">
        <f t="shared" ca="1" si="8"/>
        <v>4320000</v>
      </c>
      <c r="AQ45" s="11">
        <f t="shared" ca="1" si="8"/>
        <v>4320000</v>
      </c>
      <c r="AR45" s="11">
        <f t="shared" ca="1" si="8"/>
        <v>5184000</v>
      </c>
      <c r="AS45" s="11">
        <f t="shared" ca="1" si="8"/>
        <v>6912000</v>
      </c>
      <c r="AT45" s="11">
        <f t="shared" ca="1" si="8"/>
        <v>6912000</v>
      </c>
      <c r="AU45" s="11">
        <f t="shared" ca="1" si="8"/>
        <v>8640000</v>
      </c>
      <c r="AV45" s="11">
        <f t="shared" ca="1" si="8"/>
        <v>10368000</v>
      </c>
      <c r="AW45" s="11">
        <f t="shared" ca="1" si="8"/>
        <v>9504000</v>
      </c>
      <c r="AX45" s="11">
        <f t="shared" ca="1" si="8"/>
        <v>10368000</v>
      </c>
      <c r="AY45" s="11">
        <f t="shared" ca="1" si="8"/>
        <v>11232000</v>
      </c>
      <c r="AZ45" s="11">
        <f t="shared" ca="1" si="8"/>
        <v>11232000</v>
      </c>
      <c r="BA45" s="11">
        <f t="shared" ca="1" si="8"/>
        <v>12960000</v>
      </c>
      <c r="BB45" s="11">
        <f t="shared" ca="1" si="8"/>
        <v>13824000</v>
      </c>
      <c r="BC45" s="11">
        <f t="shared" ca="1" si="8"/>
        <v>13824000</v>
      </c>
      <c r="BD45" s="11">
        <f t="shared" ca="1" si="8"/>
        <v>14688000</v>
      </c>
      <c r="BE45" s="11">
        <f t="shared" ca="1" si="8"/>
        <v>16416000</v>
      </c>
      <c r="BF45" s="11">
        <f t="shared" ca="1" si="8"/>
        <v>17280000</v>
      </c>
      <c r="BG45" s="11">
        <f t="shared" ca="1" si="8"/>
        <v>18144000</v>
      </c>
      <c r="BH45" s="11">
        <f t="shared" ca="1" si="8"/>
        <v>19872000</v>
      </c>
      <c r="BI45" s="11">
        <f t="shared" ca="1" si="8"/>
        <v>20736000</v>
      </c>
      <c r="BJ45" s="11">
        <f t="shared" ca="1" si="8"/>
        <v>22464000</v>
      </c>
      <c r="BK45" s="11">
        <f t="shared" ca="1" si="8"/>
        <v>23328000</v>
      </c>
      <c r="BL45" s="11">
        <f t="shared" ca="1" si="8"/>
        <v>24192000</v>
      </c>
      <c r="BM45" s="11">
        <f t="shared" ca="1" si="8"/>
        <v>26784000</v>
      </c>
      <c r="BN45" s="11">
        <f t="shared" ca="1" si="8"/>
        <v>27648000</v>
      </c>
      <c r="BO45" s="11">
        <f t="shared" ca="1" si="8"/>
        <v>29376000</v>
      </c>
      <c r="BP45" s="11">
        <f t="shared" ca="1" si="8"/>
        <v>31104000.000000004</v>
      </c>
      <c r="BQ45" s="11">
        <f t="shared" ca="1" si="8"/>
        <v>32832000</v>
      </c>
    </row>
    <row r="47" spans="1:69">
      <c r="B47" s="25" t="s">
        <v>111</v>
      </c>
    </row>
    <row r="48" spans="1:69" outlineLevel="1">
      <c r="A48" s="18"/>
      <c r="B48" s="18"/>
      <c r="C48" s="28"/>
      <c r="D48" s="27"/>
      <c r="E48" s="4" t="str">
        <f xml:space="preserve">  Expense!E$19</f>
        <v>Fixed operating expense POS</v>
      </c>
      <c r="F48" s="4">
        <f xml:space="preserve">  Expense!F$19</f>
        <v>0</v>
      </c>
      <c r="G48" s="4" t="str">
        <f xml:space="preserve">  Expense!G$19</f>
        <v>GBP</v>
      </c>
      <c r="H48" s="4">
        <f xml:space="preserve">  Expense!H$19</f>
        <v>3419071.4947073567</v>
      </c>
      <c r="I48" s="4">
        <f xml:space="preserve">  Expense!I$19</f>
        <v>0</v>
      </c>
      <c r="J48" s="4">
        <f xml:space="preserve">  Expense!J$19</f>
        <v>45000</v>
      </c>
      <c r="K48" s="4">
        <f xml:space="preserve">  Expense!K$19</f>
        <v>45000</v>
      </c>
      <c r="L48" s="4">
        <f xml:space="preserve">  Expense!L$19</f>
        <v>45000</v>
      </c>
      <c r="M48" s="4">
        <f xml:space="preserve">  Expense!M$19</f>
        <v>46094.142332421929</v>
      </c>
      <c r="N48" s="4">
        <f xml:space="preserve">  Expense!N$19</f>
        <v>46094.142332421929</v>
      </c>
      <c r="O48" s="4">
        <f xml:space="preserve">  Expense!O$19</f>
        <v>46094.142332421929</v>
      </c>
      <c r="P48" s="4">
        <f xml:space="preserve">  Expense!P$19</f>
        <v>47214.887941368259</v>
      </c>
      <c r="Q48" s="4">
        <f xml:space="preserve">  Expense!Q$19</f>
        <v>47214.887941368259</v>
      </c>
      <c r="R48" s="4">
        <f xml:space="preserve">  Expense!R$19</f>
        <v>47214.887941368259</v>
      </c>
      <c r="S48" s="4">
        <f xml:space="preserve">  Expense!S$19</f>
        <v>48362.883666195121</v>
      </c>
      <c r="T48" s="4">
        <f xml:space="preserve">  Expense!T$19</f>
        <v>48362.883666195121</v>
      </c>
      <c r="U48" s="4">
        <f xml:space="preserve">  Expense!U$19</f>
        <v>48362.883666195121</v>
      </c>
      <c r="V48" s="4">
        <f xml:space="preserve">  Expense!V$19</f>
        <v>49500.000000000007</v>
      </c>
      <c r="W48" s="4">
        <f xml:space="preserve">  Expense!W$19</f>
        <v>49500.000000000007</v>
      </c>
      <c r="X48" s="4">
        <f xml:space="preserve">  Expense!X$19</f>
        <v>49500.000000000007</v>
      </c>
      <c r="Y48" s="4">
        <f xml:space="preserve">  Expense!Y$19</f>
        <v>50708.501394855797</v>
      </c>
      <c r="Z48" s="4">
        <f xml:space="preserve">  Expense!Z$19</f>
        <v>50708.501394855797</v>
      </c>
      <c r="AA48" s="4">
        <f xml:space="preserve">  Expense!AA$19</f>
        <v>50708.501394855797</v>
      </c>
      <c r="AB48" s="4">
        <f xml:space="preserve">  Expense!AB$19</f>
        <v>51939.73483307648</v>
      </c>
      <c r="AC48" s="4">
        <f xml:space="preserve">  Expense!AC$19</f>
        <v>51939.73483307648</v>
      </c>
      <c r="AD48" s="4">
        <f xml:space="preserve">  Expense!AD$19</f>
        <v>51939.73483307648</v>
      </c>
      <c r="AE48" s="4">
        <f xml:space="preserve">  Expense!AE$19</f>
        <v>53204.926698313757</v>
      </c>
      <c r="AF48" s="4">
        <f xml:space="preserve">  Expense!AF$19</f>
        <v>53204.926698313757</v>
      </c>
      <c r="AG48" s="4">
        <f xml:space="preserve">  Expense!AG$19</f>
        <v>53204.926698313757</v>
      </c>
      <c r="AH48" s="4">
        <f xml:space="preserve">  Expense!AH$19</f>
        <v>54454.735278236491</v>
      </c>
      <c r="AI48" s="4">
        <f xml:space="preserve">  Expense!AI$19</f>
        <v>54454.735278236491</v>
      </c>
      <c r="AJ48" s="4">
        <f xml:space="preserve">  Expense!AJ$19</f>
        <v>54454.735278236491</v>
      </c>
      <c r="AK48" s="4">
        <f xml:space="preserve">  Expense!AK$19</f>
        <v>55777.540025685339</v>
      </c>
      <c r="AL48" s="4">
        <f xml:space="preserve">  Expense!AL$19</f>
        <v>55777.540025685339</v>
      </c>
      <c r="AM48" s="4">
        <f xml:space="preserve">  Expense!AM$19</f>
        <v>55777.540025685339</v>
      </c>
      <c r="AN48" s="4">
        <f xml:space="preserve">  Expense!AN$19</f>
        <v>57132.478110867487</v>
      </c>
      <c r="AO48" s="4">
        <f xml:space="preserve">  Expense!AO$19</f>
        <v>57132.478110867487</v>
      </c>
      <c r="AP48" s="4">
        <f xml:space="preserve">  Expense!AP$19</f>
        <v>57132.478110867487</v>
      </c>
      <c r="AQ48" s="4">
        <f xml:space="preserve">  Expense!AQ$19</f>
        <v>58523.837854155172</v>
      </c>
      <c r="AR48" s="4">
        <f xml:space="preserve">  Expense!AR$19</f>
        <v>58523.837854155172</v>
      </c>
      <c r="AS48" s="4">
        <f xml:space="preserve">  Expense!AS$19</f>
        <v>58523.837854155172</v>
      </c>
      <c r="AT48" s="4">
        <f xml:space="preserve">  Expense!AT$19</f>
        <v>59898.907453406857</v>
      </c>
      <c r="AU48" s="4">
        <f xml:space="preserve">  Expense!AU$19</f>
        <v>59898.907453406857</v>
      </c>
      <c r="AV48" s="4">
        <f xml:space="preserve">  Expense!AV$19</f>
        <v>59898.907453406857</v>
      </c>
      <c r="AW48" s="4">
        <f xml:space="preserve">  Expense!AW$19</f>
        <v>61354.297040832636</v>
      </c>
      <c r="AX48" s="4">
        <f xml:space="preserve">  Expense!AX$19</f>
        <v>61354.297040832636</v>
      </c>
      <c r="AY48" s="4">
        <f xml:space="preserve">  Expense!AY$19</f>
        <v>61354.297040832636</v>
      </c>
      <c r="AZ48" s="4">
        <f xml:space="preserve">  Expense!AZ$19</f>
        <v>62845.048856740366</v>
      </c>
      <c r="BA48" s="4">
        <f xml:space="preserve">  Expense!BA$19</f>
        <v>62845.048856740366</v>
      </c>
      <c r="BB48" s="4">
        <f xml:space="preserve">  Expense!BB$19</f>
        <v>62845.048856740366</v>
      </c>
      <c r="BC48" s="4">
        <f xml:space="preserve">  Expense!BC$19</f>
        <v>64375.177481826024</v>
      </c>
      <c r="BD48" s="4">
        <f xml:space="preserve">  Expense!BD$19</f>
        <v>64375.177481826024</v>
      </c>
      <c r="BE48" s="4">
        <f xml:space="preserve">  Expense!BE$19</f>
        <v>64375.177481826024</v>
      </c>
      <c r="BF48" s="4">
        <f xml:space="preserve">  Expense!BF$19</f>
        <v>65887.939007352761</v>
      </c>
      <c r="BG48" s="4">
        <f xml:space="preserve">  Expense!BG$19</f>
        <v>65887.939007352761</v>
      </c>
      <c r="BH48" s="4">
        <f xml:space="preserve">  Expense!BH$19</f>
        <v>65887.939007352761</v>
      </c>
      <c r="BI48" s="4">
        <f xml:space="preserve">  Expense!BI$19</f>
        <v>67489.068501538102</v>
      </c>
      <c r="BJ48" s="4">
        <f xml:space="preserve">  Expense!BJ$19</f>
        <v>67489.068501538102</v>
      </c>
      <c r="BK48" s="4">
        <f xml:space="preserve">  Expense!BK$19</f>
        <v>67489.068501538102</v>
      </c>
      <c r="BL48" s="4">
        <f xml:space="preserve">  Expense!BL$19</f>
        <v>69129.106720078344</v>
      </c>
      <c r="BM48" s="4">
        <f xml:space="preserve">  Expense!BM$19</f>
        <v>69129.106720078344</v>
      </c>
      <c r="BN48" s="4">
        <f xml:space="preserve">  Expense!BN$19</f>
        <v>69129.106720078344</v>
      </c>
      <c r="BO48" s="4">
        <f xml:space="preserve">  Expense!BO$19</f>
        <v>70797.285038834758</v>
      </c>
      <c r="BP48" s="4">
        <f xml:space="preserve">  Expense!BP$19</f>
        <v>70797.285038834758</v>
      </c>
      <c r="BQ48" s="4">
        <f xml:space="preserve">  Expense!BQ$19</f>
        <v>70797.285038834758</v>
      </c>
    </row>
    <row r="49" spans="1:69" outlineLevel="1">
      <c r="A49" s="18"/>
      <c r="B49" s="18"/>
      <c r="C49" s="28"/>
      <c r="D49" s="27"/>
      <c r="E49" s="4" t="str">
        <f xml:space="preserve">  Expense!E$26</f>
        <v>Variable Operating expense POS</v>
      </c>
      <c r="F49" s="4">
        <f xml:space="preserve">  Expense!F$26</f>
        <v>0</v>
      </c>
      <c r="G49" s="4" t="str">
        <f xml:space="preserve">  Expense!G$26</f>
        <v>GBP</v>
      </c>
      <c r="H49" s="4">
        <f ca="1" xml:space="preserve">  Expense!H$26</f>
        <v>23745860.732762821</v>
      </c>
      <c r="I49" s="4">
        <f xml:space="preserve">  Expense!I$26</f>
        <v>0</v>
      </c>
      <c r="J49" s="4">
        <f ca="1" xml:space="preserve">  Expense!J$26</f>
        <v>14400</v>
      </c>
      <c r="K49" s="4">
        <f ca="1" xml:space="preserve">  Expense!K$26</f>
        <v>14400</v>
      </c>
      <c r="L49" s="4">
        <f ca="1" xml:space="preserve">  Expense!L$26</f>
        <v>14400</v>
      </c>
      <c r="M49" s="4">
        <f ca="1" xml:space="preserve">  Expense!M$26</f>
        <v>14400</v>
      </c>
      <c r="N49" s="4">
        <f ca="1" xml:space="preserve">  Expense!N$26</f>
        <v>43200</v>
      </c>
      <c r="O49" s="4">
        <f ca="1" xml:space="preserve">  Expense!O$26</f>
        <v>43200</v>
      </c>
      <c r="P49" s="4">
        <f ca="1" xml:space="preserve">  Expense!P$26</f>
        <v>43200</v>
      </c>
      <c r="Q49" s="4">
        <f ca="1" xml:space="preserve">  Expense!Q$26</f>
        <v>72000</v>
      </c>
      <c r="R49" s="4">
        <f ca="1" xml:space="preserve">  Expense!R$26</f>
        <v>72000</v>
      </c>
      <c r="S49" s="4">
        <f ca="1" xml:space="preserve">  Expense!S$26</f>
        <v>72000</v>
      </c>
      <c r="T49" s="4">
        <f ca="1" xml:space="preserve">  Expense!T$26</f>
        <v>72000</v>
      </c>
      <c r="U49" s="4">
        <f ca="1" xml:space="preserve">  Expense!U$26</f>
        <v>72000</v>
      </c>
      <c r="V49" s="4">
        <f ca="1" xml:space="preserve">  Expense!V$26</f>
        <v>76281.342793869262</v>
      </c>
      <c r="W49" s="4">
        <f ca="1" xml:space="preserve">  Expense!W$26</f>
        <v>80817.267478274865</v>
      </c>
      <c r="X49" s="4">
        <f ca="1" xml:space="preserve">  Expense!X$26</f>
        <v>85622.912280195917</v>
      </c>
      <c r="Y49" s="4">
        <f ca="1" xml:space="preserve">  Expense!Y$26</f>
        <v>90714.315592430881</v>
      </c>
      <c r="Z49" s="4">
        <f ca="1" xml:space="preserve">  Expense!Z$26</f>
        <v>96108.469500242471</v>
      </c>
      <c r="AA49" s="4">
        <f ca="1" xml:space="preserve">  Expense!AA$26</f>
        <v>101823.37649086284</v>
      </c>
      <c r="AB49" s="4">
        <f ca="1" xml:space="preserve">  Expense!AB$26</f>
        <v>107878.10953512107</v>
      </c>
      <c r="AC49" s="4">
        <f ca="1" xml:space="preserve">  Expense!AC$26</f>
        <v>114292.87574171038</v>
      </c>
      <c r="AD49" s="4">
        <f ca="1" xml:space="preserve">  Expense!AD$26</f>
        <v>121089.08379653491</v>
      </c>
      <c r="AE49" s="4">
        <f ca="1" xml:space="preserve">  Expense!AE$26</f>
        <v>128289.41541220888</v>
      </c>
      <c r="AF49" s="4">
        <f ca="1" xml:space="preserve">  Expense!AF$26</f>
        <v>135917.90102616389</v>
      </c>
      <c r="AG49" s="4">
        <f ca="1" xml:space="preserve">  Expense!AG$26</f>
        <v>144000.00000000006</v>
      </c>
      <c r="AH49" s="4">
        <f ca="1" xml:space="preserve">  Expense!AH$26</f>
        <v>165522.68558773852</v>
      </c>
      <c r="AI49" s="4">
        <f ca="1" xml:space="preserve">  Expense!AI$26</f>
        <v>174594.53495654973</v>
      </c>
      <c r="AJ49" s="4">
        <f ca="1" xml:space="preserve">  Expense!AJ$26</f>
        <v>184205.82456039186</v>
      </c>
      <c r="AK49" s="4">
        <f ca="1" xml:space="preserve">  Expense!AK$26</f>
        <v>194388.63118486182</v>
      </c>
      <c r="AL49" s="4">
        <f ca="1" xml:space="preserve">  Expense!AL$26</f>
        <v>231096.93900048506</v>
      </c>
      <c r="AM49" s="4">
        <f ca="1" xml:space="preserve">  Expense!AM$26</f>
        <v>242526.75298172582</v>
      </c>
      <c r="AN49" s="4">
        <f ca="1" xml:space="preserve">  Expense!AN$26</f>
        <v>254636.21907024231</v>
      </c>
      <c r="AO49" s="4">
        <f ca="1" xml:space="preserve">  Expense!AO$26</f>
        <v>293385.75148342084</v>
      </c>
      <c r="AP49" s="4">
        <f ca="1" xml:space="preserve">  Expense!AP$26</f>
        <v>306978.16759306996</v>
      </c>
      <c r="AQ49" s="4">
        <f ca="1" xml:space="preserve">  Expense!AQ$26</f>
        <v>321378.83082441788</v>
      </c>
      <c r="AR49" s="4">
        <f ca="1" xml:space="preserve">  Expense!AR$26</f>
        <v>336635.8020523279</v>
      </c>
      <c r="AS49" s="4">
        <f ca="1" xml:space="preserve">  Expense!AS$26</f>
        <v>352800.00000000017</v>
      </c>
      <c r="AT49" s="4">
        <f ca="1" xml:space="preserve">  Expense!AT$26</f>
        <v>373778.57968995959</v>
      </c>
      <c r="AU49" s="4">
        <f ca="1" xml:space="preserve">  Expense!AU$26</f>
        <v>396004.61064354703</v>
      </c>
      <c r="AV49" s="4">
        <f ca="1" xml:space="preserve">  Expense!AV$26</f>
        <v>419552.27017296036</v>
      </c>
      <c r="AW49" s="4">
        <f ca="1" xml:space="preserve">  Expense!AW$26</f>
        <v>444500.14640291157</v>
      </c>
      <c r="AX49" s="4">
        <f ca="1" xml:space="preserve">  Expense!AX$26</f>
        <v>470931.5005511886</v>
      </c>
      <c r="AY49" s="4">
        <f ca="1" xml:space="preserve">  Expense!AY$26</f>
        <v>498934.54480522836</v>
      </c>
      <c r="AZ49" s="4">
        <f ca="1" xml:space="preserve">  Expense!AZ$26</f>
        <v>528602.73672209377</v>
      </c>
      <c r="BA49" s="4">
        <f ca="1" xml:space="preserve">  Expense!BA$26</f>
        <v>560035.09113438136</v>
      </c>
      <c r="BB49" s="4">
        <f ca="1" xml:space="preserve">  Expense!BB$26</f>
        <v>593336.5106030216</v>
      </c>
      <c r="BC49" s="4">
        <f ca="1" xml:space="preserve">  Expense!BC$26</f>
        <v>628618.13551982399</v>
      </c>
      <c r="BD49" s="4">
        <f ca="1" xml:space="preserve">  Expense!BD$26</f>
        <v>665997.71502820356</v>
      </c>
      <c r="BE49" s="4">
        <f ca="1" xml:space="preserve">  Expense!BE$26</f>
        <v>705600.00000000081</v>
      </c>
      <c r="BF49" s="4">
        <f ca="1" xml:space="preserve">  Expense!BF$26</f>
        <v>747557.15937991964</v>
      </c>
      <c r="BG49" s="4">
        <f ca="1" xml:space="preserve">  Expense!BG$26</f>
        <v>792009.22128709464</v>
      </c>
      <c r="BH49" s="4">
        <f ca="1" xml:space="preserve">  Expense!BH$26</f>
        <v>839104.54034592106</v>
      </c>
      <c r="BI49" s="4">
        <f ca="1" xml:space="preserve">  Expense!BI$26</f>
        <v>889000.29280582373</v>
      </c>
      <c r="BJ49" s="4">
        <f ca="1" xml:space="preserve">  Expense!BJ$26</f>
        <v>941863.00110237754</v>
      </c>
      <c r="BK49" s="4">
        <f ca="1" xml:space="preserve">  Expense!BK$26</f>
        <v>997869.08961045707</v>
      </c>
      <c r="BL49" s="4">
        <f ca="1" xml:space="preserve">  Expense!BL$26</f>
        <v>1057205.473444188</v>
      </c>
      <c r="BM49" s="4">
        <f ca="1" xml:space="preserve">  Expense!BM$26</f>
        <v>1120070.1822687634</v>
      </c>
      <c r="BN49" s="4">
        <f ca="1" xml:space="preserve">  Expense!BN$26</f>
        <v>1186673.0212060437</v>
      </c>
      <c r="BO49" s="4">
        <f ca="1" xml:space="preserve">  Expense!BO$26</f>
        <v>1257236.2710396487</v>
      </c>
      <c r="BP49" s="4">
        <f ca="1" xml:space="preserve">  Expense!BP$26</f>
        <v>1331995.430056408</v>
      </c>
      <c r="BQ49" s="4">
        <f ca="1" xml:space="preserve">  Expense!BQ$26</f>
        <v>1411200.0000000023</v>
      </c>
    </row>
    <row r="50" spans="1:69" outlineLevel="1">
      <c r="A50" s="18"/>
      <c r="B50" s="18"/>
      <c r="C50" s="28"/>
      <c r="D50" s="27"/>
      <c r="E50" s="4" t="str">
        <f xml:space="preserve">  Expense!E$13</f>
        <v>VAT on operating expense</v>
      </c>
      <c r="F50" s="4">
        <f xml:space="preserve">  Expense!F$13</f>
        <v>0</v>
      </c>
      <c r="G50" s="4" t="str">
        <f xml:space="preserve">  Expense!G$13</f>
        <v>GBP</v>
      </c>
      <c r="H50" s="4">
        <f ca="1" xml:space="preserve">  Expense!H$13</f>
        <v>2716493.2227470176</v>
      </c>
      <c r="I50" s="4">
        <f xml:space="preserve">  Expense!I$13</f>
        <v>0</v>
      </c>
      <c r="J50" s="4">
        <f ca="1" xml:space="preserve">  Expense!J$13</f>
        <v>5940</v>
      </c>
      <c r="K50" s="4">
        <f ca="1" xml:space="preserve">  Expense!K$13</f>
        <v>5940</v>
      </c>
      <c r="L50" s="4">
        <f ca="1" xml:space="preserve">  Expense!L$13</f>
        <v>5940</v>
      </c>
      <c r="M50" s="4">
        <f ca="1" xml:space="preserve">  Expense!M$13</f>
        <v>6049.4142332421934</v>
      </c>
      <c r="N50" s="4">
        <f ca="1" xml:space="preserve">  Expense!N$13</f>
        <v>8929.4142332421943</v>
      </c>
      <c r="O50" s="4">
        <f ca="1" xml:space="preserve">  Expense!O$13</f>
        <v>8929.4142332421943</v>
      </c>
      <c r="P50" s="4">
        <f ca="1" xml:space="preserve">  Expense!P$13</f>
        <v>9041.488794136827</v>
      </c>
      <c r="Q50" s="4">
        <f ca="1" xml:space="preserve">  Expense!Q$13</f>
        <v>11921.488794136827</v>
      </c>
      <c r="R50" s="4">
        <f ca="1" xml:space="preserve">  Expense!R$13</f>
        <v>11921.488794136827</v>
      </c>
      <c r="S50" s="4">
        <f ca="1" xml:space="preserve">  Expense!S$13</f>
        <v>12036.288366619512</v>
      </c>
      <c r="T50" s="4">
        <f ca="1" xml:space="preserve">  Expense!T$13</f>
        <v>12036.288366619512</v>
      </c>
      <c r="U50" s="4">
        <f ca="1" xml:space="preserve">  Expense!U$13</f>
        <v>12036.288366619512</v>
      </c>
      <c r="V50" s="4">
        <f ca="1" xml:space="preserve">  Expense!V$13</f>
        <v>12578.134279386926</v>
      </c>
      <c r="W50" s="4">
        <f ca="1" xml:space="preserve">  Expense!W$13</f>
        <v>13031.726747827488</v>
      </c>
      <c r="X50" s="4">
        <f ca="1" xml:space="preserve">  Expense!X$13</f>
        <v>13512.291228019592</v>
      </c>
      <c r="Y50" s="4">
        <f ca="1" xml:space="preserve">  Expense!Y$13</f>
        <v>14142.281698728668</v>
      </c>
      <c r="Z50" s="4">
        <f ca="1" xml:space="preserve">  Expense!Z$13</f>
        <v>14681.697089509827</v>
      </c>
      <c r="AA50" s="4">
        <f ca="1" xml:space="preserve">  Expense!AA$13</f>
        <v>15253.187788571864</v>
      </c>
      <c r="AB50" s="4">
        <f ca="1" xml:space="preserve">  Expense!AB$13</f>
        <v>15981.784436819755</v>
      </c>
      <c r="AC50" s="4">
        <f ca="1" xml:space="preserve">  Expense!AC$13</f>
        <v>16623.261057478685</v>
      </c>
      <c r="AD50" s="4">
        <f ca="1" xml:space="preserve">  Expense!AD$13</f>
        <v>17302.881862961141</v>
      </c>
      <c r="AE50" s="4">
        <f ca="1" xml:space="preserve">  Expense!AE$13</f>
        <v>18149.434211052267</v>
      </c>
      <c r="AF50" s="4">
        <f ca="1" xml:space="preserve">  Expense!AF$13</f>
        <v>18912.282772447765</v>
      </c>
      <c r="AG50" s="4">
        <f ca="1" xml:space="preserve">  Expense!AG$13</f>
        <v>19720.492669831383</v>
      </c>
      <c r="AH50" s="4">
        <f ca="1" xml:space="preserve">  Expense!AH$13</f>
        <v>21997.742086597504</v>
      </c>
      <c r="AI50" s="4">
        <f ca="1" xml:space="preserve">  Expense!AI$13</f>
        <v>22904.927023478624</v>
      </c>
      <c r="AJ50" s="4">
        <f ca="1" xml:space="preserve">  Expense!AJ$13</f>
        <v>23866.055983862836</v>
      </c>
      <c r="AK50" s="4">
        <f ca="1" xml:space="preserve">  Expense!AK$13</f>
        <v>25016.617121054718</v>
      </c>
      <c r="AL50" s="4">
        <f ca="1" xml:space="preserve">  Expense!AL$13</f>
        <v>28687.447902617041</v>
      </c>
      <c r="AM50" s="4">
        <f ca="1" xml:space="preserve">  Expense!AM$13</f>
        <v>29830.429300741118</v>
      </c>
      <c r="AN50" s="4">
        <f ca="1" xml:space="preserve">  Expense!AN$13</f>
        <v>31176.869718110982</v>
      </c>
      <c r="AO50" s="4">
        <f ca="1" xml:space="preserve">  Expense!AO$13</f>
        <v>35051.822959428835</v>
      </c>
      <c r="AP50" s="4">
        <f ca="1" xml:space="preserve">  Expense!AP$13</f>
        <v>36411.064570393748</v>
      </c>
      <c r="AQ50" s="4">
        <f ca="1" xml:space="preserve">  Expense!AQ$13</f>
        <v>37990.266867857303</v>
      </c>
      <c r="AR50" s="4">
        <f ca="1" xml:space="preserve">  Expense!AR$13</f>
        <v>39515.963990648306</v>
      </c>
      <c r="AS50" s="4">
        <f ca="1" xml:space="preserve">  Expense!AS$13</f>
        <v>41132.383785415535</v>
      </c>
      <c r="AT50" s="4">
        <f ca="1" xml:space="preserve">  Expense!AT$13</f>
        <v>43367.748714336645</v>
      </c>
      <c r="AU50" s="4">
        <f ca="1" xml:space="preserve">  Expense!AU$13</f>
        <v>45590.351809695392</v>
      </c>
      <c r="AV50" s="4">
        <f ca="1" xml:space="preserve">  Expense!AV$13</f>
        <v>47945.117762636721</v>
      </c>
      <c r="AW50" s="4">
        <f ca="1" xml:space="preserve">  Expense!AW$13</f>
        <v>50585.444344374424</v>
      </c>
      <c r="AX50" s="4">
        <f ca="1" xml:space="preserve">  Expense!AX$13</f>
        <v>53228.579759202134</v>
      </c>
      <c r="AY50" s="4">
        <f ca="1" xml:space="preserve">  Expense!AY$13</f>
        <v>56028.884184606097</v>
      </c>
      <c r="AZ50" s="4">
        <f ca="1" xml:space="preserve">  Expense!AZ$13</f>
        <v>59144.778557883415</v>
      </c>
      <c r="BA50" s="4">
        <f ca="1" xml:space="preserve">  Expense!BA$13</f>
        <v>62288.013999112176</v>
      </c>
      <c r="BB50" s="4">
        <f ca="1" xml:space="preserve">  Expense!BB$13</f>
        <v>65618.155945976192</v>
      </c>
      <c r="BC50" s="4">
        <f ca="1" xml:space="preserve">  Expense!BC$13</f>
        <v>69299.331300165009</v>
      </c>
      <c r="BD50" s="4">
        <f ca="1" xml:space="preserve">  Expense!BD$13</f>
        <v>73037.289251002963</v>
      </c>
      <c r="BE50" s="4">
        <f ca="1" xml:space="preserve">  Expense!BE$13</f>
        <v>76997.517748182683</v>
      </c>
      <c r="BF50" s="4">
        <f ca="1" xml:space="preserve">  Expense!BF$13</f>
        <v>81344.509838727245</v>
      </c>
      <c r="BG50" s="4">
        <f ca="1" xml:space="preserve">  Expense!BG$13</f>
        <v>85789.716029444753</v>
      </c>
      <c r="BH50" s="4">
        <f ca="1" xml:space="preserve">  Expense!BH$13</f>
        <v>90499.247935327396</v>
      </c>
      <c r="BI50" s="4">
        <f ca="1" xml:space="preserve">  Expense!BI$13</f>
        <v>95648.936130736198</v>
      </c>
      <c r="BJ50" s="4">
        <f ca="1" xml:space="preserve">  Expense!BJ$13</f>
        <v>100935.20696039157</v>
      </c>
      <c r="BK50" s="4">
        <f ca="1" xml:space="preserve">  Expense!BK$13</f>
        <v>106535.81581119951</v>
      </c>
      <c r="BL50" s="4">
        <f ca="1" xml:space="preserve">  Expense!BL$13</f>
        <v>112633.45801642664</v>
      </c>
      <c r="BM50" s="4">
        <f ca="1" xml:space="preserve">  Expense!BM$13</f>
        <v>118919.92889888417</v>
      </c>
      <c r="BN50" s="4">
        <f ca="1" xml:space="preserve">  Expense!BN$13</f>
        <v>125580.2127926122</v>
      </c>
      <c r="BO50" s="4">
        <f ca="1" xml:space="preserve">  Expense!BO$13</f>
        <v>132803.35560784835</v>
      </c>
      <c r="BP50" s="4">
        <f ca="1" xml:space="preserve">  Expense!BP$13</f>
        <v>140279.27150952429</v>
      </c>
      <c r="BQ50" s="4">
        <f ca="1" xml:space="preserve">  Expense!BQ$13</f>
        <v>148199.7285038837</v>
      </c>
    </row>
    <row r="51" spans="1:69" outlineLevel="1">
      <c r="E51" s="47" t="s">
        <v>154</v>
      </c>
      <c r="G51" s="47" t="s">
        <v>258</v>
      </c>
      <c r="H51" s="2">
        <f t="shared" ref="H51:H52" ca="1" si="9" xml:space="preserve"> SUM( J51:BQ51 )</f>
        <v>29881425.450217187</v>
      </c>
      <c r="J51" s="2">
        <f t="shared" ref="J51:BQ51" ca="1" si="10" xml:space="preserve">  J48 + J49 + J50</f>
        <v>65340</v>
      </c>
      <c r="K51" s="2">
        <f t="shared" ca="1" si="10"/>
        <v>65340</v>
      </c>
      <c r="L51" s="2">
        <f t="shared" ca="1" si="10"/>
        <v>65340</v>
      </c>
      <c r="M51" s="2">
        <f t="shared" ca="1" si="10"/>
        <v>66543.556565664127</v>
      </c>
      <c r="N51" s="2">
        <f t="shared" ca="1" si="10"/>
        <v>98223.556565664127</v>
      </c>
      <c r="O51" s="2">
        <f t="shared" ca="1" si="10"/>
        <v>98223.556565664127</v>
      </c>
      <c r="P51" s="2">
        <f t="shared" ca="1" si="10"/>
        <v>99456.37673550508</v>
      </c>
      <c r="Q51" s="2">
        <f t="shared" ca="1" si="10"/>
        <v>131136.37673550509</v>
      </c>
      <c r="R51" s="2">
        <f t="shared" ca="1" si="10"/>
        <v>131136.37673550509</v>
      </c>
      <c r="S51" s="2">
        <f t="shared" ca="1" si="10"/>
        <v>132399.17203281465</v>
      </c>
      <c r="T51" s="2">
        <f t="shared" ca="1" si="10"/>
        <v>132399.17203281465</v>
      </c>
      <c r="U51" s="2">
        <f t="shared" ca="1" si="10"/>
        <v>132399.17203281465</v>
      </c>
      <c r="V51" s="2">
        <f t="shared" ca="1" si="10"/>
        <v>138359.47707325619</v>
      </c>
      <c r="W51" s="2">
        <f t="shared" ca="1" si="10"/>
        <v>143348.99422610237</v>
      </c>
      <c r="X51" s="2">
        <f t="shared" ca="1" si="10"/>
        <v>148635.20350821552</v>
      </c>
      <c r="Y51" s="2">
        <f t="shared" ca="1" si="10"/>
        <v>155565.09868601535</v>
      </c>
      <c r="Z51" s="2">
        <f t="shared" ca="1" si="10"/>
        <v>161498.6679846081</v>
      </c>
      <c r="AA51" s="2">
        <f t="shared" ca="1" si="10"/>
        <v>167785.0656742905</v>
      </c>
      <c r="AB51" s="2">
        <f t="shared" ca="1" si="10"/>
        <v>175799.6288050173</v>
      </c>
      <c r="AC51" s="2">
        <f t="shared" ca="1" si="10"/>
        <v>182855.87163226554</v>
      </c>
      <c r="AD51" s="2">
        <f t="shared" ca="1" si="10"/>
        <v>190331.70049257253</v>
      </c>
      <c r="AE51" s="2">
        <f t="shared" ca="1" si="10"/>
        <v>199643.7763215749</v>
      </c>
      <c r="AF51" s="2">
        <f t="shared" ca="1" si="10"/>
        <v>208035.11049692542</v>
      </c>
      <c r="AG51" s="2">
        <f t="shared" ca="1" si="10"/>
        <v>216925.4193681452</v>
      </c>
      <c r="AH51" s="2">
        <f t="shared" ca="1" si="10"/>
        <v>241975.16295257254</v>
      </c>
      <c r="AI51" s="2">
        <f t="shared" ca="1" si="10"/>
        <v>251954.19725826482</v>
      </c>
      <c r="AJ51" s="2">
        <f t="shared" ca="1" si="10"/>
        <v>262526.61582249118</v>
      </c>
      <c r="AK51" s="2">
        <f t="shared" ca="1" si="10"/>
        <v>275182.78833160189</v>
      </c>
      <c r="AL51" s="2">
        <f t="shared" ca="1" si="10"/>
        <v>315561.92692878743</v>
      </c>
      <c r="AM51" s="2">
        <f t="shared" ca="1" si="10"/>
        <v>328134.7223081523</v>
      </c>
      <c r="AN51" s="2">
        <f t="shared" ca="1" si="10"/>
        <v>342945.56689922081</v>
      </c>
      <c r="AO51" s="2">
        <f t="shared" ca="1" si="10"/>
        <v>385570.05255371716</v>
      </c>
      <c r="AP51" s="2">
        <f t="shared" ca="1" si="10"/>
        <v>400521.71027433121</v>
      </c>
      <c r="AQ51" s="2">
        <f t="shared" ca="1" si="10"/>
        <v>417892.93554643035</v>
      </c>
      <c r="AR51" s="2">
        <f t="shared" ca="1" si="10"/>
        <v>434675.6038971314</v>
      </c>
      <c r="AS51" s="2">
        <f t="shared" ca="1" si="10"/>
        <v>452456.2216395709</v>
      </c>
      <c r="AT51" s="2">
        <f t="shared" ca="1" si="10"/>
        <v>477045.23585770308</v>
      </c>
      <c r="AU51" s="2">
        <f t="shared" ca="1" si="10"/>
        <v>501493.86990664923</v>
      </c>
      <c r="AV51" s="2">
        <f t="shared" ca="1" si="10"/>
        <v>527396.29538900394</v>
      </c>
      <c r="AW51" s="2">
        <f t="shared" ca="1" si="10"/>
        <v>556439.88778811868</v>
      </c>
      <c r="AX51" s="2">
        <f t="shared" ca="1" si="10"/>
        <v>585514.37735122337</v>
      </c>
      <c r="AY51" s="2">
        <f t="shared" ca="1" si="10"/>
        <v>616317.72603066708</v>
      </c>
      <c r="AZ51" s="2">
        <f t="shared" ca="1" si="10"/>
        <v>650592.56413671758</v>
      </c>
      <c r="BA51" s="2">
        <f t="shared" ca="1" si="10"/>
        <v>685168.1539902339</v>
      </c>
      <c r="BB51" s="2">
        <f t="shared" ca="1" si="10"/>
        <v>721799.7154057381</v>
      </c>
      <c r="BC51" s="2">
        <f t="shared" ca="1" si="10"/>
        <v>762292.64430181507</v>
      </c>
      <c r="BD51" s="2">
        <f t="shared" ca="1" si="10"/>
        <v>803410.18176103255</v>
      </c>
      <c r="BE51" s="2">
        <f t="shared" ca="1" si="10"/>
        <v>846972.6952300095</v>
      </c>
      <c r="BF51" s="2">
        <f t="shared" ca="1" si="10"/>
        <v>894789.60822599963</v>
      </c>
      <c r="BG51" s="2">
        <f t="shared" ca="1" si="10"/>
        <v>943686.87632389215</v>
      </c>
      <c r="BH51" s="2">
        <f t="shared" ca="1" si="10"/>
        <v>995491.72728860122</v>
      </c>
      <c r="BI51" s="2">
        <f t="shared" ca="1" si="10"/>
        <v>1052138.2974380981</v>
      </c>
      <c r="BJ51" s="2">
        <f t="shared" ca="1" si="10"/>
        <v>1110287.2765643073</v>
      </c>
      <c r="BK51" s="2">
        <f t="shared" ca="1" si="10"/>
        <v>1171893.9739231947</v>
      </c>
      <c r="BL51" s="2">
        <f t="shared" ca="1" si="10"/>
        <v>1238968.0381806928</v>
      </c>
      <c r="BM51" s="2">
        <f t="shared" ca="1" si="10"/>
        <v>1308119.2178877259</v>
      </c>
      <c r="BN51" s="2">
        <f t="shared" ca="1" si="10"/>
        <v>1381382.3407187341</v>
      </c>
      <c r="BO51" s="2">
        <f t="shared" ca="1" si="10"/>
        <v>1460836.9116863317</v>
      </c>
      <c r="BP51" s="2">
        <f t="shared" ca="1" si="10"/>
        <v>1543071.9866047669</v>
      </c>
      <c r="BQ51" s="2">
        <f t="shared" ca="1" si="10"/>
        <v>1630197.0135427206</v>
      </c>
    </row>
    <row r="52" spans="1:69" outlineLevel="1">
      <c r="A52" s="34"/>
      <c r="B52" s="34"/>
      <c r="C52" s="64"/>
      <c r="D52" s="65"/>
      <c r="E52" s="21" t="str">
        <f xml:space="preserve"> LEFT($E$51, LEN($E$51) - 3 )</f>
        <v xml:space="preserve">Cash out on Operating Expense </v>
      </c>
      <c r="F52" s="21"/>
      <c r="G52" s="21" t="str">
        <f xml:space="preserve"> G$51</f>
        <v>GBP</v>
      </c>
      <c r="H52" s="3">
        <f t="shared" ca="1" si="9"/>
        <v>-29881425.450217187</v>
      </c>
      <c r="I52" s="21"/>
      <c r="J52" s="3">
        <f t="shared" ref="J52:BQ52" ca="1" si="11" xml:space="preserve"> -1 * J51</f>
        <v>-65340</v>
      </c>
      <c r="K52" s="3">
        <f t="shared" ca="1" si="11"/>
        <v>-65340</v>
      </c>
      <c r="L52" s="3">
        <f t="shared" ca="1" si="11"/>
        <v>-65340</v>
      </c>
      <c r="M52" s="3">
        <f t="shared" ca="1" si="11"/>
        <v>-66543.556565664127</v>
      </c>
      <c r="N52" s="3">
        <f t="shared" ca="1" si="11"/>
        <v>-98223.556565664127</v>
      </c>
      <c r="O52" s="3">
        <f t="shared" ca="1" si="11"/>
        <v>-98223.556565664127</v>
      </c>
      <c r="P52" s="3">
        <f t="shared" ca="1" si="11"/>
        <v>-99456.37673550508</v>
      </c>
      <c r="Q52" s="3">
        <f t="shared" ca="1" si="11"/>
        <v>-131136.37673550509</v>
      </c>
      <c r="R52" s="3">
        <f t="shared" ca="1" si="11"/>
        <v>-131136.37673550509</v>
      </c>
      <c r="S52" s="3">
        <f t="shared" ca="1" si="11"/>
        <v>-132399.17203281465</v>
      </c>
      <c r="T52" s="3">
        <f t="shared" ca="1" si="11"/>
        <v>-132399.17203281465</v>
      </c>
      <c r="U52" s="3">
        <f t="shared" ca="1" si="11"/>
        <v>-132399.17203281465</v>
      </c>
      <c r="V52" s="3">
        <f t="shared" ca="1" si="11"/>
        <v>-138359.47707325619</v>
      </c>
      <c r="W52" s="3">
        <f t="shared" ca="1" si="11"/>
        <v>-143348.99422610237</v>
      </c>
      <c r="X52" s="3">
        <f t="shared" ca="1" si="11"/>
        <v>-148635.20350821552</v>
      </c>
      <c r="Y52" s="3">
        <f t="shared" ca="1" si="11"/>
        <v>-155565.09868601535</v>
      </c>
      <c r="Z52" s="3">
        <f t="shared" ca="1" si="11"/>
        <v>-161498.6679846081</v>
      </c>
      <c r="AA52" s="3">
        <f t="shared" ca="1" si="11"/>
        <v>-167785.0656742905</v>
      </c>
      <c r="AB52" s="3">
        <f t="shared" ca="1" si="11"/>
        <v>-175799.6288050173</v>
      </c>
      <c r="AC52" s="3">
        <f t="shared" ca="1" si="11"/>
        <v>-182855.87163226554</v>
      </c>
      <c r="AD52" s="3">
        <f t="shared" ca="1" si="11"/>
        <v>-190331.70049257253</v>
      </c>
      <c r="AE52" s="3">
        <f t="shared" ca="1" si="11"/>
        <v>-199643.7763215749</v>
      </c>
      <c r="AF52" s="3">
        <f t="shared" ca="1" si="11"/>
        <v>-208035.11049692542</v>
      </c>
      <c r="AG52" s="3">
        <f t="shared" ca="1" si="11"/>
        <v>-216925.4193681452</v>
      </c>
      <c r="AH52" s="3">
        <f t="shared" ca="1" si="11"/>
        <v>-241975.16295257254</v>
      </c>
      <c r="AI52" s="3">
        <f t="shared" ca="1" si="11"/>
        <v>-251954.19725826482</v>
      </c>
      <c r="AJ52" s="3">
        <f t="shared" ca="1" si="11"/>
        <v>-262526.61582249118</v>
      </c>
      <c r="AK52" s="3">
        <f t="shared" ca="1" si="11"/>
        <v>-275182.78833160189</v>
      </c>
      <c r="AL52" s="3">
        <f t="shared" ca="1" si="11"/>
        <v>-315561.92692878743</v>
      </c>
      <c r="AM52" s="3">
        <f t="shared" ca="1" si="11"/>
        <v>-328134.7223081523</v>
      </c>
      <c r="AN52" s="3">
        <f t="shared" ca="1" si="11"/>
        <v>-342945.56689922081</v>
      </c>
      <c r="AO52" s="3">
        <f t="shared" ca="1" si="11"/>
        <v>-385570.05255371716</v>
      </c>
      <c r="AP52" s="3">
        <f t="shared" ca="1" si="11"/>
        <v>-400521.71027433121</v>
      </c>
      <c r="AQ52" s="3">
        <f t="shared" ca="1" si="11"/>
        <v>-417892.93554643035</v>
      </c>
      <c r="AR52" s="3">
        <f t="shared" ca="1" si="11"/>
        <v>-434675.6038971314</v>
      </c>
      <c r="AS52" s="3">
        <f t="shared" ca="1" si="11"/>
        <v>-452456.2216395709</v>
      </c>
      <c r="AT52" s="3">
        <f t="shared" ca="1" si="11"/>
        <v>-477045.23585770308</v>
      </c>
      <c r="AU52" s="3">
        <f t="shared" ca="1" si="11"/>
        <v>-501493.86990664923</v>
      </c>
      <c r="AV52" s="3">
        <f t="shared" ca="1" si="11"/>
        <v>-527396.29538900394</v>
      </c>
      <c r="AW52" s="3">
        <f t="shared" ca="1" si="11"/>
        <v>-556439.88778811868</v>
      </c>
      <c r="AX52" s="3">
        <f t="shared" ca="1" si="11"/>
        <v>-585514.37735122337</v>
      </c>
      <c r="AY52" s="3">
        <f t="shared" ca="1" si="11"/>
        <v>-616317.72603066708</v>
      </c>
      <c r="AZ52" s="3">
        <f t="shared" ca="1" si="11"/>
        <v>-650592.56413671758</v>
      </c>
      <c r="BA52" s="3">
        <f t="shared" ca="1" si="11"/>
        <v>-685168.1539902339</v>
      </c>
      <c r="BB52" s="3">
        <f t="shared" ca="1" si="11"/>
        <v>-721799.7154057381</v>
      </c>
      <c r="BC52" s="3">
        <f t="shared" ca="1" si="11"/>
        <v>-762292.64430181507</v>
      </c>
      <c r="BD52" s="3">
        <f t="shared" ca="1" si="11"/>
        <v>-803410.18176103255</v>
      </c>
      <c r="BE52" s="3">
        <f t="shared" ca="1" si="11"/>
        <v>-846972.6952300095</v>
      </c>
      <c r="BF52" s="3">
        <f t="shared" ca="1" si="11"/>
        <v>-894789.60822599963</v>
      </c>
      <c r="BG52" s="3">
        <f t="shared" ca="1" si="11"/>
        <v>-943686.87632389215</v>
      </c>
      <c r="BH52" s="3">
        <f t="shared" ca="1" si="11"/>
        <v>-995491.72728860122</v>
      </c>
      <c r="BI52" s="3">
        <f t="shared" ca="1" si="11"/>
        <v>-1052138.2974380981</v>
      </c>
      <c r="BJ52" s="3">
        <f t="shared" ca="1" si="11"/>
        <v>-1110287.2765643073</v>
      </c>
      <c r="BK52" s="3">
        <f t="shared" ca="1" si="11"/>
        <v>-1171893.9739231947</v>
      </c>
      <c r="BL52" s="3">
        <f t="shared" ca="1" si="11"/>
        <v>-1238968.0381806928</v>
      </c>
      <c r="BM52" s="3">
        <f t="shared" ca="1" si="11"/>
        <v>-1308119.2178877259</v>
      </c>
      <c r="BN52" s="3">
        <f t="shared" ca="1" si="11"/>
        <v>-1381382.3407187341</v>
      </c>
      <c r="BO52" s="3">
        <f t="shared" ca="1" si="11"/>
        <v>-1460836.9116863317</v>
      </c>
      <c r="BP52" s="3">
        <f t="shared" ca="1" si="11"/>
        <v>-1543071.9866047669</v>
      </c>
      <c r="BQ52" s="3">
        <f t="shared" ca="1" si="11"/>
        <v>-1630197.0135427206</v>
      </c>
    </row>
    <row r="55" spans="1:69">
      <c r="B55" s="25" t="s">
        <v>271</v>
      </c>
    </row>
  </sheetData>
  <conditionalFormatting sqref="F2:F3">
    <cfRule type="cellIs" dxfId="203" priority="1" stopIfTrue="1" operator="notEqual">
      <formula>0</formula>
    </cfRule>
    <cfRule type="cellIs" dxfId="202" priority="2" stopIfTrue="1" operator="equal">
      <formula>""</formula>
    </cfRule>
  </conditionalFormatting>
  <conditionalFormatting sqref="J3:BQ3">
    <cfRule type="cellIs" dxfId="201" priority="8" operator="equal">
      <formula>"PPA ext."</formula>
    </cfRule>
    <cfRule type="cellIs" dxfId="200" priority="9" operator="equal">
      <formula>"Delay"</formula>
    </cfRule>
    <cfRule type="cellIs" dxfId="199" priority="10" operator="equal">
      <formula>"Fin Close"</formula>
    </cfRule>
    <cfRule type="cellIs" dxfId="198" priority="11" stopIfTrue="1" operator="equal">
      <formula>"Construction"</formula>
    </cfRule>
    <cfRule type="cellIs" dxfId="197"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outlinePr summaryBelow="0" summaryRight="0"/>
  </sheetPr>
  <dimension ref="A1:BQ57"/>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42.7773437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777343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777343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777343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Invoice finance</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304</v>
      </c>
    </row>
    <row r="9" spans="1:69" s="82" customFormat="1">
      <c r="A9" s="59"/>
      <c r="B9" s="59"/>
      <c r="C9" s="87"/>
      <c r="D9" s="84"/>
      <c r="E9" s="40" t="str">
        <f xml:space="preserve">  InpC!E$64</f>
        <v>Opening Invoice finance balance</v>
      </c>
      <c r="F9" s="40">
        <f xml:space="preserve">  InpC!F$64</f>
        <v>0</v>
      </c>
      <c r="G9" s="40" t="str">
        <f xml:space="preserve">  InpC!G$64</f>
        <v>GBP</v>
      </c>
      <c r="M9" s="80"/>
    </row>
    <row r="10" spans="1:69">
      <c r="A10" s="18"/>
      <c r="B10" s="18"/>
      <c r="C10" s="28"/>
      <c r="D10" s="27"/>
      <c r="E10" s="9" t="str">
        <f xml:space="preserve">  Time!E$28</f>
        <v>Period number</v>
      </c>
      <c r="F10" s="9">
        <f xml:space="preserve">  Time!F$28</f>
        <v>0</v>
      </c>
      <c r="G10" s="9" t="str">
        <f xml:space="preserve">  Time!G$28</f>
        <v>Counter</v>
      </c>
      <c r="H10" s="9">
        <f xml:space="preserve">  Time!H$28</f>
        <v>0</v>
      </c>
      <c r="I10" s="9">
        <f xml:space="preserve">  Time!I$28</f>
        <v>0</v>
      </c>
      <c r="J10" s="9">
        <f xml:space="preserve">  Time!J$28</f>
        <v>1</v>
      </c>
      <c r="K10" s="9">
        <f xml:space="preserve">  Time!K$28</f>
        <v>2</v>
      </c>
      <c r="L10" s="9">
        <f xml:space="preserve">  Time!L$28</f>
        <v>3</v>
      </c>
      <c r="M10" s="9">
        <f xml:space="preserve">  Time!M$28</f>
        <v>4</v>
      </c>
      <c r="N10" s="9">
        <f xml:space="preserve">  Time!N$28</f>
        <v>5</v>
      </c>
      <c r="O10" s="9">
        <f xml:space="preserve">  Time!O$28</f>
        <v>6</v>
      </c>
      <c r="P10" s="9">
        <f xml:space="preserve">  Time!P$28</f>
        <v>7</v>
      </c>
      <c r="Q10" s="9">
        <f xml:space="preserve">  Time!Q$28</f>
        <v>8</v>
      </c>
      <c r="R10" s="9">
        <f xml:space="preserve">  Time!R$28</f>
        <v>9</v>
      </c>
      <c r="S10" s="9">
        <f xml:space="preserve">  Time!S$28</f>
        <v>10</v>
      </c>
      <c r="T10" s="9">
        <f xml:space="preserve">  Time!T$28</f>
        <v>11</v>
      </c>
      <c r="U10" s="9">
        <f xml:space="preserve">  Time!U$28</f>
        <v>12</v>
      </c>
      <c r="V10" s="9">
        <f xml:space="preserve">  Time!V$28</f>
        <v>13</v>
      </c>
      <c r="W10" s="9">
        <f xml:space="preserve">  Time!W$28</f>
        <v>14</v>
      </c>
      <c r="X10" s="9">
        <f xml:space="preserve">  Time!X$28</f>
        <v>15</v>
      </c>
      <c r="Y10" s="9">
        <f xml:space="preserve">  Time!Y$28</f>
        <v>16</v>
      </c>
      <c r="Z10" s="9">
        <f xml:space="preserve">  Time!Z$28</f>
        <v>17</v>
      </c>
      <c r="AA10" s="9">
        <f xml:space="preserve">  Time!AA$28</f>
        <v>18</v>
      </c>
      <c r="AB10" s="9">
        <f xml:space="preserve">  Time!AB$28</f>
        <v>19</v>
      </c>
      <c r="AC10" s="9">
        <f xml:space="preserve">  Time!AC$28</f>
        <v>20</v>
      </c>
      <c r="AD10" s="9">
        <f xml:space="preserve">  Time!AD$28</f>
        <v>21</v>
      </c>
      <c r="AE10" s="9">
        <f xml:space="preserve">  Time!AE$28</f>
        <v>22</v>
      </c>
      <c r="AF10" s="9">
        <f xml:space="preserve">  Time!AF$28</f>
        <v>23</v>
      </c>
      <c r="AG10" s="9">
        <f xml:space="preserve">  Time!AG$28</f>
        <v>24</v>
      </c>
      <c r="AH10" s="9">
        <f xml:space="preserve">  Time!AH$28</f>
        <v>25</v>
      </c>
      <c r="AI10" s="9">
        <f xml:space="preserve">  Time!AI$28</f>
        <v>26</v>
      </c>
      <c r="AJ10" s="9">
        <f xml:space="preserve">  Time!AJ$28</f>
        <v>27</v>
      </c>
      <c r="AK10" s="9">
        <f xml:space="preserve">  Time!AK$28</f>
        <v>28</v>
      </c>
      <c r="AL10" s="9">
        <f xml:space="preserve">  Time!AL$28</f>
        <v>29</v>
      </c>
      <c r="AM10" s="9">
        <f xml:space="preserve">  Time!AM$28</f>
        <v>30</v>
      </c>
      <c r="AN10" s="9">
        <f xml:space="preserve">  Time!AN$28</f>
        <v>31</v>
      </c>
      <c r="AO10" s="9">
        <f xml:space="preserve">  Time!AO$28</f>
        <v>32</v>
      </c>
      <c r="AP10" s="9">
        <f xml:space="preserve">  Time!AP$28</f>
        <v>33</v>
      </c>
      <c r="AQ10" s="9">
        <f xml:space="preserve">  Time!AQ$28</f>
        <v>34</v>
      </c>
      <c r="AR10" s="9">
        <f xml:space="preserve">  Time!AR$28</f>
        <v>35</v>
      </c>
      <c r="AS10" s="9">
        <f xml:space="preserve">  Time!AS$28</f>
        <v>36</v>
      </c>
      <c r="AT10" s="9">
        <f xml:space="preserve">  Time!AT$28</f>
        <v>37</v>
      </c>
      <c r="AU10" s="9">
        <f xml:space="preserve">  Time!AU$28</f>
        <v>38</v>
      </c>
      <c r="AV10" s="9">
        <f xml:space="preserve">  Time!AV$28</f>
        <v>39</v>
      </c>
      <c r="AW10" s="9">
        <f xml:space="preserve">  Time!AW$28</f>
        <v>40</v>
      </c>
      <c r="AX10" s="9">
        <f xml:space="preserve">  Time!AX$28</f>
        <v>41</v>
      </c>
      <c r="AY10" s="9">
        <f xml:space="preserve">  Time!AY$28</f>
        <v>42</v>
      </c>
      <c r="AZ10" s="9">
        <f xml:space="preserve">  Time!AZ$28</f>
        <v>43</v>
      </c>
      <c r="BA10" s="9">
        <f xml:space="preserve">  Time!BA$28</f>
        <v>44</v>
      </c>
      <c r="BB10" s="9">
        <f xml:space="preserve">  Time!BB$28</f>
        <v>45</v>
      </c>
      <c r="BC10" s="9">
        <f xml:space="preserve">  Time!BC$28</f>
        <v>46</v>
      </c>
      <c r="BD10" s="9">
        <f xml:space="preserve">  Time!BD$28</f>
        <v>47</v>
      </c>
      <c r="BE10" s="9">
        <f xml:space="preserve">  Time!BE$28</f>
        <v>48</v>
      </c>
      <c r="BF10" s="9">
        <f xml:space="preserve">  Time!BF$28</f>
        <v>49</v>
      </c>
      <c r="BG10" s="9">
        <f xml:space="preserve">  Time!BG$28</f>
        <v>50</v>
      </c>
      <c r="BH10" s="9">
        <f xml:space="preserve">  Time!BH$28</f>
        <v>51</v>
      </c>
      <c r="BI10" s="9">
        <f xml:space="preserve">  Time!BI$28</f>
        <v>52</v>
      </c>
      <c r="BJ10" s="9">
        <f xml:space="preserve">  Time!BJ$28</f>
        <v>53</v>
      </c>
      <c r="BK10" s="9">
        <f xml:space="preserve">  Time!BK$28</f>
        <v>54</v>
      </c>
      <c r="BL10" s="9">
        <f xml:space="preserve">  Time!BL$28</f>
        <v>55</v>
      </c>
      <c r="BM10" s="9">
        <f xml:space="preserve">  Time!BM$28</f>
        <v>56</v>
      </c>
      <c r="BN10" s="9">
        <f xml:space="preserve">  Time!BN$28</f>
        <v>57</v>
      </c>
      <c r="BO10" s="9">
        <f xml:space="preserve">  Time!BO$28</f>
        <v>58</v>
      </c>
      <c r="BP10" s="9">
        <f xml:space="preserve">  Time!BP$28</f>
        <v>59</v>
      </c>
      <c r="BQ10" s="9">
        <f xml:space="preserve">  Time!BQ$28</f>
        <v>60</v>
      </c>
    </row>
    <row r="11" spans="1:69">
      <c r="E11" s="47" t="s">
        <v>348</v>
      </c>
      <c r="G11" s="47" t="s">
        <v>258</v>
      </c>
      <c r="J11" s="2">
        <f t="shared" ref="J11:BQ11" si="0" xml:space="preserve">  I15</f>
        <v>0</v>
      </c>
      <c r="K11" s="2">
        <f t="shared" ca="1" si="0"/>
        <v>0</v>
      </c>
      <c r="L11" s="2">
        <f t="shared" ca="1" si="0"/>
        <v>27000</v>
      </c>
      <c r="M11" s="2">
        <f t="shared" ca="1" si="0"/>
        <v>64800</v>
      </c>
      <c r="N11" s="2">
        <f t="shared" ca="1" si="0"/>
        <v>86400</v>
      </c>
      <c r="O11" s="2">
        <f t="shared" ca="1" si="0"/>
        <v>108000</v>
      </c>
      <c r="P11" s="2">
        <f t="shared" ca="1" si="0"/>
        <v>140400</v>
      </c>
      <c r="Q11" s="2">
        <f t="shared" ca="1" si="0"/>
        <v>205200</v>
      </c>
      <c r="R11" s="2">
        <f t="shared" ca="1" si="0"/>
        <v>280800</v>
      </c>
      <c r="S11" s="2">
        <f t="shared" ca="1" si="0"/>
        <v>345600</v>
      </c>
      <c r="T11" s="2">
        <f t="shared" ca="1" si="0"/>
        <v>378000</v>
      </c>
      <c r="U11" s="2">
        <f t="shared" ca="1" si="0"/>
        <v>486000</v>
      </c>
      <c r="V11" s="2">
        <f t="shared" ca="1" si="0"/>
        <v>594000</v>
      </c>
      <c r="W11" s="2">
        <f t="shared" ca="1" si="0"/>
        <v>702000</v>
      </c>
      <c r="X11" s="2">
        <f t="shared" ca="1" si="0"/>
        <v>888811.00709540187</v>
      </c>
      <c r="Y11" s="2">
        <f t="shared" ca="1" si="0"/>
        <v>996811.00709540187</v>
      </c>
      <c r="Z11" s="2">
        <f t="shared" ca="1" si="0"/>
        <v>1121641.1419142552</v>
      </c>
      <c r="AA11" s="2">
        <f t="shared" ca="1" si="0"/>
        <v>1229641.1419142552</v>
      </c>
      <c r="AB11" s="2">
        <f t="shared" ca="1" si="0"/>
        <v>1242000</v>
      </c>
      <c r="AC11" s="2">
        <f t="shared" ca="1" si="0"/>
        <v>1242000</v>
      </c>
      <c r="AD11" s="2">
        <f t="shared" ca="1" si="0"/>
        <v>1242000</v>
      </c>
      <c r="AE11" s="2">
        <f t="shared" ca="1" si="0"/>
        <v>1242000</v>
      </c>
      <c r="AF11" s="2">
        <f t="shared" ca="1" si="0"/>
        <v>1242000</v>
      </c>
      <c r="AG11" s="2">
        <f t="shared" ca="1" si="0"/>
        <v>1296000</v>
      </c>
      <c r="AH11" s="2">
        <f t="shared" ca="1" si="0"/>
        <v>1404000</v>
      </c>
      <c r="AI11" s="2">
        <f t="shared" ca="1" si="0"/>
        <v>1501200</v>
      </c>
      <c r="AJ11" s="2">
        <f t="shared" ca="1" si="0"/>
        <v>1641600</v>
      </c>
      <c r="AK11" s="2">
        <f t="shared" ca="1" si="0"/>
        <v>869400</v>
      </c>
      <c r="AL11" s="2">
        <f t="shared" ca="1" si="0"/>
        <v>0</v>
      </c>
      <c r="AM11" s="2">
        <f t="shared" ca="1" si="0"/>
        <v>0</v>
      </c>
      <c r="AN11" s="2">
        <f t="shared" ca="1" si="0"/>
        <v>0</v>
      </c>
      <c r="AO11" s="2">
        <f t="shared" ca="1" si="0"/>
        <v>0</v>
      </c>
      <c r="AP11" s="2">
        <f t="shared" ca="1" si="0"/>
        <v>0</v>
      </c>
      <c r="AQ11" s="2">
        <f t="shared" ca="1" si="0"/>
        <v>0</v>
      </c>
      <c r="AR11" s="2">
        <f t="shared" ca="1" si="0"/>
        <v>0</v>
      </c>
      <c r="AS11" s="2">
        <f t="shared" ca="1" si="0"/>
        <v>0</v>
      </c>
      <c r="AT11" s="2">
        <f t="shared" ca="1" si="0"/>
        <v>0</v>
      </c>
      <c r="AU11" s="2">
        <f t="shared" ca="1" si="0"/>
        <v>0</v>
      </c>
      <c r="AV11" s="2">
        <f t="shared" ca="1" si="0"/>
        <v>0</v>
      </c>
      <c r="AW11" s="2">
        <f t="shared" ca="1" si="0"/>
        <v>0</v>
      </c>
      <c r="AX11" s="2">
        <f t="shared" ca="1" si="0"/>
        <v>0</v>
      </c>
      <c r="AY11" s="2">
        <f t="shared" ca="1" si="0"/>
        <v>0</v>
      </c>
      <c r="AZ11" s="2">
        <f t="shared" ca="1" si="0"/>
        <v>0</v>
      </c>
      <c r="BA11" s="2">
        <f t="shared" ca="1" si="0"/>
        <v>0</v>
      </c>
      <c r="BB11" s="2">
        <f t="shared" ca="1" si="0"/>
        <v>0</v>
      </c>
      <c r="BC11" s="2">
        <f t="shared" ca="1" si="0"/>
        <v>0</v>
      </c>
      <c r="BD11" s="2">
        <f t="shared" ca="1" si="0"/>
        <v>0</v>
      </c>
      <c r="BE11" s="2">
        <f t="shared" ca="1" si="0"/>
        <v>0</v>
      </c>
      <c r="BF11" s="2">
        <f t="shared" ca="1" si="0"/>
        <v>0</v>
      </c>
      <c r="BG11" s="2">
        <f t="shared" ca="1" si="0"/>
        <v>0</v>
      </c>
      <c r="BH11" s="2">
        <f t="shared" ca="1" si="0"/>
        <v>0</v>
      </c>
      <c r="BI11" s="2">
        <f t="shared" ca="1" si="0"/>
        <v>0</v>
      </c>
      <c r="BJ11" s="2">
        <f t="shared" ca="1" si="0"/>
        <v>0</v>
      </c>
      <c r="BK11" s="2">
        <f t="shared" ca="1" si="0"/>
        <v>0</v>
      </c>
      <c r="BL11" s="2">
        <f t="shared" ca="1" si="0"/>
        <v>0</v>
      </c>
      <c r="BM11" s="2">
        <f t="shared" ca="1" si="0"/>
        <v>0</v>
      </c>
      <c r="BN11" s="2">
        <f t="shared" ca="1" si="0"/>
        <v>0</v>
      </c>
      <c r="BO11" s="2">
        <f t="shared" ca="1" si="0"/>
        <v>0</v>
      </c>
      <c r="BP11" s="2">
        <f t="shared" ca="1" si="0"/>
        <v>0</v>
      </c>
      <c r="BQ11" s="2">
        <f t="shared" ca="1" si="0"/>
        <v>0</v>
      </c>
    </row>
    <row r="12" spans="1:69">
      <c r="D12" s="91" t="s">
        <v>219</v>
      </c>
      <c r="E12" s="2" t="str">
        <f t="shared" ref="E12:BQ12" si="1" xml:space="preserve">  E$21</f>
        <v>Invoice finance drawdown</v>
      </c>
      <c r="F12" s="2">
        <f t="shared" si="1"/>
        <v>0</v>
      </c>
      <c r="G12" s="2" t="str">
        <f t="shared" si="1"/>
        <v>GBP</v>
      </c>
      <c r="H12" s="2">
        <f t="shared" ca="1" si="1"/>
        <v>10288652.149009656</v>
      </c>
      <c r="I12" s="2">
        <f t="shared" si="1"/>
        <v>0</v>
      </c>
      <c r="J12" s="2">
        <f t="shared" ca="1" si="1"/>
        <v>0</v>
      </c>
      <c r="K12" s="2">
        <f t="shared" ca="1" si="1"/>
        <v>27000</v>
      </c>
      <c r="L12" s="2">
        <f t="shared" ca="1" si="1"/>
        <v>37800</v>
      </c>
      <c r="M12" s="2">
        <f t="shared" ca="1" si="1"/>
        <v>48600</v>
      </c>
      <c r="N12" s="2">
        <f t="shared" ca="1" si="1"/>
        <v>59400</v>
      </c>
      <c r="O12" s="2">
        <f t="shared" ca="1" si="1"/>
        <v>81000</v>
      </c>
      <c r="P12" s="2">
        <f t="shared" ca="1" si="1"/>
        <v>124200</v>
      </c>
      <c r="Q12" s="2">
        <f t="shared" ca="1" si="1"/>
        <v>156600</v>
      </c>
      <c r="R12" s="2">
        <f t="shared" ca="1" si="1"/>
        <v>189000</v>
      </c>
      <c r="S12" s="2">
        <f t="shared" ca="1" si="1"/>
        <v>189000</v>
      </c>
      <c r="T12" s="2">
        <f t="shared" ca="1" si="1"/>
        <v>297000</v>
      </c>
      <c r="U12" s="2">
        <f t="shared" ca="1" si="1"/>
        <v>297000</v>
      </c>
      <c r="V12" s="2">
        <f t="shared" ca="1" si="1"/>
        <v>405000</v>
      </c>
      <c r="W12" s="2">
        <f t="shared" ca="1" si="1"/>
        <v>483811.00709540193</v>
      </c>
      <c r="X12" s="2">
        <f t="shared" ca="1" si="1"/>
        <v>513000</v>
      </c>
      <c r="Y12" s="2">
        <f t="shared" ca="1" si="1"/>
        <v>608641.1419142551</v>
      </c>
      <c r="Z12" s="2">
        <f t="shared" ca="1" si="1"/>
        <v>621000</v>
      </c>
      <c r="AA12" s="2">
        <f t="shared" ca="1" si="1"/>
        <v>621000</v>
      </c>
      <c r="AB12" s="2">
        <f t="shared" ca="1" si="1"/>
        <v>621000</v>
      </c>
      <c r="AC12" s="2">
        <f t="shared" ca="1" si="1"/>
        <v>621000</v>
      </c>
      <c r="AD12" s="2">
        <f t="shared" ca="1" si="1"/>
        <v>621000</v>
      </c>
      <c r="AE12" s="2">
        <f t="shared" ca="1" si="1"/>
        <v>621000</v>
      </c>
      <c r="AF12" s="2">
        <f t="shared" ca="1" si="1"/>
        <v>675000</v>
      </c>
      <c r="AG12" s="2">
        <f t="shared" ca="1" si="1"/>
        <v>729000</v>
      </c>
      <c r="AH12" s="2">
        <f t="shared" ca="1" si="1"/>
        <v>772200</v>
      </c>
      <c r="AI12" s="2">
        <f t="shared" ca="1" si="1"/>
        <v>869400</v>
      </c>
      <c r="AJ12" s="2">
        <f t="shared" ca="1" si="1"/>
        <v>0</v>
      </c>
      <c r="AK12" s="2">
        <f t="shared" ca="1" si="1"/>
        <v>0</v>
      </c>
      <c r="AL12" s="2">
        <f t="shared" ca="1" si="1"/>
        <v>0</v>
      </c>
      <c r="AM12" s="2">
        <f t="shared" ca="1" si="1"/>
        <v>0</v>
      </c>
      <c r="AN12" s="2">
        <f t="shared" ca="1" si="1"/>
        <v>0</v>
      </c>
      <c r="AO12" s="2">
        <f t="shared" ca="1" si="1"/>
        <v>0</v>
      </c>
      <c r="AP12" s="2">
        <f t="shared" ca="1" si="1"/>
        <v>0</v>
      </c>
      <c r="AQ12" s="2">
        <f t="shared" ca="1" si="1"/>
        <v>0</v>
      </c>
      <c r="AR12" s="2">
        <f t="shared" ca="1" si="1"/>
        <v>0</v>
      </c>
      <c r="AS12" s="2">
        <f t="shared" ca="1" si="1"/>
        <v>0</v>
      </c>
      <c r="AT12" s="2">
        <f t="shared" ca="1" si="1"/>
        <v>0</v>
      </c>
      <c r="AU12" s="2">
        <f t="shared" ca="1" si="1"/>
        <v>0</v>
      </c>
      <c r="AV12" s="2">
        <f t="shared" ca="1" si="1"/>
        <v>0</v>
      </c>
      <c r="AW12" s="2">
        <f t="shared" ca="1" si="1"/>
        <v>0</v>
      </c>
      <c r="AX12" s="2">
        <f t="shared" ca="1" si="1"/>
        <v>0</v>
      </c>
      <c r="AY12" s="2">
        <f t="shared" ca="1" si="1"/>
        <v>0</v>
      </c>
      <c r="AZ12" s="2">
        <f t="shared" ca="1" si="1"/>
        <v>0</v>
      </c>
      <c r="BA12" s="2">
        <f t="shared" ca="1" si="1"/>
        <v>0</v>
      </c>
      <c r="BB12" s="2">
        <f t="shared" ca="1" si="1"/>
        <v>0</v>
      </c>
      <c r="BC12" s="2">
        <f t="shared" ca="1" si="1"/>
        <v>0</v>
      </c>
      <c r="BD12" s="2">
        <f t="shared" ca="1" si="1"/>
        <v>0</v>
      </c>
      <c r="BE12" s="2">
        <f t="shared" ca="1" si="1"/>
        <v>0</v>
      </c>
      <c r="BF12" s="2">
        <f t="shared" ca="1" si="1"/>
        <v>0</v>
      </c>
      <c r="BG12" s="2">
        <f t="shared" ca="1" si="1"/>
        <v>0</v>
      </c>
      <c r="BH12" s="2">
        <f t="shared" ca="1" si="1"/>
        <v>0</v>
      </c>
      <c r="BI12" s="2">
        <f t="shared" ca="1" si="1"/>
        <v>0</v>
      </c>
      <c r="BJ12" s="2">
        <f t="shared" ca="1" si="1"/>
        <v>0</v>
      </c>
      <c r="BK12" s="2">
        <f t="shared" ca="1" si="1"/>
        <v>0</v>
      </c>
      <c r="BL12" s="2">
        <f t="shared" ca="1" si="1"/>
        <v>0</v>
      </c>
      <c r="BM12" s="2">
        <f t="shared" ca="1" si="1"/>
        <v>0</v>
      </c>
      <c r="BN12" s="2">
        <f t="shared" ca="1" si="1"/>
        <v>0</v>
      </c>
      <c r="BO12" s="2">
        <f t="shared" ca="1" si="1"/>
        <v>0</v>
      </c>
      <c r="BP12" s="2">
        <f t="shared" ca="1" si="1"/>
        <v>0</v>
      </c>
      <c r="BQ12" s="2">
        <f t="shared" ca="1" si="1"/>
        <v>0</v>
      </c>
    </row>
    <row r="13" spans="1:69">
      <c r="D13" s="91" t="s">
        <v>219</v>
      </c>
      <c r="E13" s="2" t="str">
        <f t="shared" ref="E13:BQ13" si="2" xml:space="preserve">  E$34</f>
        <v>Invoice finance unpaid interest</v>
      </c>
      <c r="F13" s="2">
        <f t="shared" si="2"/>
        <v>0</v>
      </c>
      <c r="G13" s="2" t="str">
        <f t="shared" si="2"/>
        <v>GBP</v>
      </c>
      <c r="H13" s="2">
        <f t="shared" ca="1" si="2"/>
        <v>0</v>
      </c>
      <c r="I13" s="2">
        <f t="shared" si="2"/>
        <v>0</v>
      </c>
      <c r="J13" s="2">
        <f t="shared" si="2"/>
        <v>0</v>
      </c>
      <c r="K13" s="2">
        <f t="shared" ca="1" si="2"/>
        <v>0</v>
      </c>
      <c r="L13" s="2">
        <f t="shared" ca="1" si="2"/>
        <v>0</v>
      </c>
      <c r="M13" s="2">
        <f t="shared" ca="1" si="2"/>
        <v>0</v>
      </c>
      <c r="N13" s="2">
        <f t="shared" ca="1" si="2"/>
        <v>0</v>
      </c>
      <c r="O13" s="2">
        <f t="shared" ca="1" si="2"/>
        <v>0</v>
      </c>
      <c r="P13" s="2">
        <f t="shared" ca="1" si="2"/>
        <v>0</v>
      </c>
      <c r="Q13" s="2">
        <f t="shared" ca="1" si="2"/>
        <v>0</v>
      </c>
      <c r="R13" s="2">
        <f t="shared" ca="1" si="2"/>
        <v>0</v>
      </c>
      <c r="S13" s="2">
        <f t="shared" ca="1" si="2"/>
        <v>0</v>
      </c>
      <c r="T13" s="2">
        <f t="shared" ca="1" si="2"/>
        <v>0</v>
      </c>
      <c r="U13" s="2">
        <f t="shared" ca="1" si="2"/>
        <v>0</v>
      </c>
      <c r="V13" s="2">
        <f t="shared" ca="1" si="2"/>
        <v>0</v>
      </c>
      <c r="W13" s="2">
        <f t="shared" ca="1" si="2"/>
        <v>0</v>
      </c>
      <c r="X13" s="2">
        <f t="shared" ca="1" si="2"/>
        <v>0</v>
      </c>
      <c r="Y13" s="2">
        <f t="shared" ca="1" si="2"/>
        <v>0</v>
      </c>
      <c r="Z13" s="2">
        <f t="shared" ca="1" si="2"/>
        <v>0</v>
      </c>
      <c r="AA13" s="2">
        <f t="shared" ca="1" si="2"/>
        <v>0</v>
      </c>
      <c r="AB13" s="2">
        <f t="shared" ca="1" si="2"/>
        <v>0</v>
      </c>
      <c r="AC13" s="2">
        <f t="shared" ca="1" si="2"/>
        <v>0</v>
      </c>
      <c r="AD13" s="2">
        <f t="shared" ca="1" si="2"/>
        <v>0</v>
      </c>
      <c r="AE13" s="2">
        <f t="shared" ca="1" si="2"/>
        <v>0</v>
      </c>
      <c r="AF13" s="2">
        <f t="shared" ca="1" si="2"/>
        <v>0</v>
      </c>
      <c r="AG13" s="2">
        <f t="shared" ca="1" si="2"/>
        <v>0</v>
      </c>
      <c r="AH13" s="2">
        <f t="shared" ca="1" si="2"/>
        <v>0</v>
      </c>
      <c r="AI13" s="2">
        <f t="shared" ca="1" si="2"/>
        <v>0</v>
      </c>
      <c r="AJ13" s="2">
        <f t="shared" ca="1" si="2"/>
        <v>0</v>
      </c>
      <c r="AK13" s="2">
        <f t="shared" ca="1" si="2"/>
        <v>0</v>
      </c>
      <c r="AL13" s="2">
        <f t="shared" ca="1" si="2"/>
        <v>0</v>
      </c>
      <c r="AM13" s="2">
        <f t="shared" ca="1" si="2"/>
        <v>0</v>
      </c>
      <c r="AN13" s="2">
        <f t="shared" ca="1" si="2"/>
        <v>0</v>
      </c>
      <c r="AO13" s="2">
        <f t="shared" ca="1" si="2"/>
        <v>0</v>
      </c>
      <c r="AP13" s="2">
        <f t="shared" ca="1" si="2"/>
        <v>0</v>
      </c>
      <c r="AQ13" s="2">
        <f t="shared" ca="1" si="2"/>
        <v>0</v>
      </c>
      <c r="AR13" s="2">
        <f t="shared" ca="1" si="2"/>
        <v>0</v>
      </c>
      <c r="AS13" s="2">
        <f t="shared" ca="1" si="2"/>
        <v>0</v>
      </c>
      <c r="AT13" s="2">
        <f t="shared" ca="1" si="2"/>
        <v>0</v>
      </c>
      <c r="AU13" s="2">
        <f t="shared" ca="1" si="2"/>
        <v>0</v>
      </c>
      <c r="AV13" s="2">
        <f t="shared" ca="1" si="2"/>
        <v>0</v>
      </c>
      <c r="AW13" s="2">
        <f t="shared" ca="1" si="2"/>
        <v>0</v>
      </c>
      <c r="AX13" s="2">
        <f t="shared" ca="1" si="2"/>
        <v>0</v>
      </c>
      <c r="AY13" s="2">
        <f t="shared" ca="1" si="2"/>
        <v>0</v>
      </c>
      <c r="AZ13" s="2">
        <f t="shared" ca="1" si="2"/>
        <v>0</v>
      </c>
      <c r="BA13" s="2">
        <f t="shared" ca="1" si="2"/>
        <v>0</v>
      </c>
      <c r="BB13" s="2">
        <f t="shared" ca="1" si="2"/>
        <v>0</v>
      </c>
      <c r="BC13" s="2">
        <f t="shared" ca="1" si="2"/>
        <v>0</v>
      </c>
      <c r="BD13" s="2">
        <f t="shared" ca="1" si="2"/>
        <v>0</v>
      </c>
      <c r="BE13" s="2">
        <f t="shared" ca="1" si="2"/>
        <v>0</v>
      </c>
      <c r="BF13" s="2">
        <f t="shared" ca="1" si="2"/>
        <v>0</v>
      </c>
      <c r="BG13" s="2">
        <f t="shared" ca="1" si="2"/>
        <v>0</v>
      </c>
      <c r="BH13" s="2">
        <f t="shared" ca="1" si="2"/>
        <v>0</v>
      </c>
      <c r="BI13" s="2">
        <f t="shared" ca="1" si="2"/>
        <v>0</v>
      </c>
      <c r="BJ13" s="2">
        <f t="shared" ca="1" si="2"/>
        <v>0</v>
      </c>
      <c r="BK13" s="2">
        <f t="shared" ca="1" si="2"/>
        <v>0</v>
      </c>
      <c r="BL13" s="2">
        <f t="shared" ca="1" si="2"/>
        <v>0</v>
      </c>
      <c r="BM13" s="2">
        <f t="shared" ca="1" si="2"/>
        <v>0</v>
      </c>
      <c r="BN13" s="2">
        <f t="shared" ca="1" si="2"/>
        <v>0</v>
      </c>
      <c r="BO13" s="2">
        <f t="shared" ca="1" si="2"/>
        <v>0</v>
      </c>
      <c r="BP13" s="2">
        <f t="shared" ca="1" si="2"/>
        <v>0</v>
      </c>
      <c r="BQ13" s="2">
        <f t="shared" ca="1" si="2"/>
        <v>0</v>
      </c>
    </row>
    <row r="14" spans="1:69">
      <c r="D14" s="91" t="s">
        <v>300</v>
      </c>
      <c r="E14" s="2" t="str">
        <f t="shared" ref="E14:BQ14" si="3" xml:space="preserve">  E$27</f>
        <v>Invoice finance principal repayment POS</v>
      </c>
      <c r="F14" s="2">
        <f t="shared" si="3"/>
        <v>0</v>
      </c>
      <c r="G14" s="2" t="str">
        <f t="shared" si="3"/>
        <v>GBP</v>
      </c>
      <c r="H14" s="2">
        <f t="shared" ca="1" si="3"/>
        <v>10288652.149009656</v>
      </c>
      <c r="I14" s="2">
        <f t="shared" si="3"/>
        <v>0</v>
      </c>
      <c r="J14" s="2">
        <f t="shared" ca="1" si="3"/>
        <v>0</v>
      </c>
      <c r="K14" s="2">
        <f t="shared" ca="1" si="3"/>
        <v>0</v>
      </c>
      <c r="L14" s="2">
        <f t="shared" ca="1" si="3"/>
        <v>0</v>
      </c>
      <c r="M14" s="2">
        <f t="shared" ca="1" si="3"/>
        <v>27000</v>
      </c>
      <c r="N14" s="2">
        <f t="shared" ca="1" si="3"/>
        <v>37800</v>
      </c>
      <c r="O14" s="2">
        <f t="shared" ca="1" si="3"/>
        <v>48600</v>
      </c>
      <c r="P14" s="2">
        <f t="shared" ca="1" si="3"/>
        <v>59400</v>
      </c>
      <c r="Q14" s="2">
        <f t="shared" ca="1" si="3"/>
        <v>81000</v>
      </c>
      <c r="R14" s="2">
        <f t="shared" ca="1" si="3"/>
        <v>124200</v>
      </c>
      <c r="S14" s="2">
        <f t="shared" ca="1" si="3"/>
        <v>156600</v>
      </c>
      <c r="T14" s="2">
        <f t="shared" ca="1" si="3"/>
        <v>189000</v>
      </c>
      <c r="U14" s="2">
        <f t="shared" ca="1" si="3"/>
        <v>189000</v>
      </c>
      <c r="V14" s="2">
        <f t="shared" ca="1" si="3"/>
        <v>297000</v>
      </c>
      <c r="W14" s="2">
        <f t="shared" ca="1" si="3"/>
        <v>297000</v>
      </c>
      <c r="X14" s="2">
        <f t="shared" ca="1" si="3"/>
        <v>405000</v>
      </c>
      <c r="Y14" s="2">
        <f t="shared" ca="1" si="3"/>
        <v>483811.00709540193</v>
      </c>
      <c r="Z14" s="2">
        <f t="shared" ca="1" si="3"/>
        <v>513000</v>
      </c>
      <c r="AA14" s="2">
        <f t="shared" ca="1" si="3"/>
        <v>608641.1419142551</v>
      </c>
      <c r="AB14" s="2">
        <f t="shared" ca="1" si="3"/>
        <v>621000</v>
      </c>
      <c r="AC14" s="2">
        <f t="shared" ca="1" si="3"/>
        <v>621000</v>
      </c>
      <c r="AD14" s="2">
        <f t="shared" ca="1" si="3"/>
        <v>621000</v>
      </c>
      <c r="AE14" s="2">
        <f t="shared" ca="1" si="3"/>
        <v>621000</v>
      </c>
      <c r="AF14" s="2">
        <f t="shared" ca="1" si="3"/>
        <v>621000</v>
      </c>
      <c r="AG14" s="2">
        <f t="shared" ca="1" si="3"/>
        <v>621000</v>
      </c>
      <c r="AH14" s="2">
        <f t="shared" ca="1" si="3"/>
        <v>675000</v>
      </c>
      <c r="AI14" s="2">
        <f t="shared" ca="1" si="3"/>
        <v>729000</v>
      </c>
      <c r="AJ14" s="2">
        <f t="shared" ca="1" si="3"/>
        <v>772200</v>
      </c>
      <c r="AK14" s="2">
        <f t="shared" ca="1" si="3"/>
        <v>869400</v>
      </c>
      <c r="AL14" s="2">
        <f t="shared" ca="1" si="3"/>
        <v>0</v>
      </c>
      <c r="AM14" s="2">
        <f t="shared" ca="1" si="3"/>
        <v>0</v>
      </c>
      <c r="AN14" s="2">
        <f t="shared" ca="1" si="3"/>
        <v>0</v>
      </c>
      <c r="AO14" s="2">
        <f t="shared" ca="1" si="3"/>
        <v>0</v>
      </c>
      <c r="AP14" s="2">
        <f t="shared" ca="1" si="3"/>
        <v>0</v>
      </c>
      <c r="AQ14" s="2">
        <f t="shared" ca="1" si="3"/>
        <v>0</v>
      </c>
      <c r="AR14" s="2">
        <f t="shared" ca="1" si="3"/>
        <v>0</v>
      </c>
      <c r="AS14" s="2">
        <f t="shared" ca="1" si="3"/>
        <v>0</v>
      </c>
      <c r="AT14" s="2">
        <f t="shared" ca="1" si="3"/>
        <v>0</v>
      </c>
      <c r="AU14" s="2">
        <f t="shared" ca="1" si="3"/>
        <v>0</v>
      </c>
      <c r="AV14" s="2">
        <f t="shared" ca="1" si="3"/>
        <v>0</v>
      </c>
      <c r="AW14" s="2">
        <f t="shared" ca="1" si="3"/>
        <v>0</v>
      </c>
      <c r="AX14" s="2">
        <f t="shared" ca="1" si="3"/>
        <v>0</v>
      </c>
      <c r="AY14" s="2">
        <f t="shared" ca="1" si="3"/>
        <v>0</v>
      </c>
      <c r="AZ14" s="2">
        <f t="shared" ca="1" si="3"/>
        <v>0</v>
      </c>
      <c r="BA14" s="2">
        <f t="shared" ca="1" si="3"/>
        <v>0</v>
      </c>
      <c r="BB14" s="2">
        <f t="shared" ca="1" si="3"/>
        <v>0</v>
      </c>
      <c r="BC14" s="2">
        <f t="shared" ca="1" si="3"/>
        <v>0</v>
      </c>
      <c r="BD14" s="2">
        <f t="shared" ca="1" si="3"/>
        <v>0</v>
      </c>
      <c r="BE14" s="2">
        <f t="shared" ca="1" si="3"/>
        <v>0</v>
      </c>
      <c r="BF14" s="2">
        <f t="shared" ca="1" si="3"/>
        <v>0</v>
      </c>
      <c r="BG14" s="2">
        <f t="shared" ca="1" si="3"/>
        <v>0</v>
      </c>
      <c r="BH14" s="2">
        <f t="shared" ca="1" si="3"/>
        <v>0</v>
      </c>
      <c r="BI14" s="2">
        <f t="shared" ca="1" si="3"/>
        <v>0</v>
      </c>
      <c r="BJ14" s="2">
        <f t="shared" ca="1" si="3"/>
        <v>0</v>
      </c>
      <c r="BK14" s="2">
        <f t="shared" ca="1" si="3"/>
        <v>0</v>
      </c>
      <c r="BL14" s="2">
        <f t="shared" ca="1" si="3"/>
        <v>0</v>
      </c>
      <c r="BM14" s="2">
        <f t="shared" ca="1" si="3"/>
        <v>0</v>
      </c>
      <c r="BN14" s="2">
        <f t="shared" ca="1" si="3"/>
        <v>0</v>
      </c>
      <c r="BO14" s="2">
        <f t="shared" ca="1" si="3"/>
        <v>0</v>
      </c>
      <c r="BP14" s="2">
        <f t="shared" ca="1" si="3"/>
        <v>0</v>
      </c>
      <c r="BQ14" s="2">
        <f t="shared" ca="1" si="3"/>
        <v>0</v>
      </c>
    </row>
    <row r="15" spans="1:69" s="81" customFormat="1">
      <c r="A15" s="63"/>
      <c r="B15" s="63"/>
      <c r="C15" s="88"/>
      <c r="D15" s="90"/>
      <c r="E15" s="33" t="s">
        <v>304</v>
      </c>
      <c r="F15" s="33"/>
      <c r="G15" s="33" t="s">
        <v>258</v>
      </c>
      <c r="H15" s="33"/>
      <c r="I15" s="11">
        <f t="shared" ref="I15:BQ15" si="4" xml:space="preserve">  IF( I10 = 0, $F9, I11 + I12 + I13 - I14 )</f>
        <v>0</v>
      </c>
      <c r="J15" s="11">
        <f t="shared" ca="1" si="4"/>
        <v>0</v>
      </c>
      <c r="K15" s="11">
        <f t="shared" ca="1" si="4"/>
        <v>27000</v>
      </c>
      <c r="L15" s="11">
        <f t="shared" ca="1" si="4"/>
        <v>64800</v>
      </c>
      <c r="M15" s="11">
        <f t="shared" ca="1" si="4"/>
        <v>86400</v>
      </c>
      <c r="N15" s="11">
        <f t="shared" ca="1" si="4"/>
        <v>108000</v>
      </c>
      <c r="O15" s="11">
        <f t="shared" ca="1" si="4"/>
        <v>140400</v>
      </c>
      <c r="P15" s="11">
        <f t="shared" ca="1" si="4"/>
        <v>205200</v>
      </c>
      <c r="Q15" s="11">
        <f t="shared" ca="1" si="4"/>
        <v>280800</v>
      </c>
      <c r="R15" s="11">
        <f t="shared" ca="1" si="4"/>
        <v>345600</v>
      </c>
      <c r="S15" s="11">
        <f t="shared" ca="1" si="4"/>
        <v>378000</v>
      </c>
      <c r="T15" s="11">
        <f t="shared" ca="1" si="4"/>
        <v>486000</v>
      </c>
      <c r="U15" s="11">
        <f t="shared" ca="1" si="4"/>
        <v>594000</v>
      </c>
      <c r="V15" s="11">
        <f t="shared" ca="1" si="4"/>
        <v>702000</v>
      </c>
      <c r="W15" s="11">
        <f t="shared" ca="1" si="4"/>
        <v>888811.00709540187</v>
      </c>
      <c r="X15" s="11">
        <f t="shared" ca="1" si="4"/>
        <v>996811.00709540187</v>
      </c>
      <c r="Y15" s="11">
        <f t="shared" ca="1" si="4"/>
        <v>1121641.1419142552</v>
      </c>
      <c r="Z15" s="11">
        <f t="shared" ca="1" si="4"/>
        <v>1229641.1419142552</v>
      </c>
      <c r="AA15" s="11">
        <f t="shared" ca="1" si="4"/>
        <v>1242000</v>
      </c>
      <c r="AB15" s="11">
        <f t="shared" ca="1" si="4"/>
        <v>1242000</v>
      </c>
      <c r="AC15" s="11">
        <f t="shared" ca="1" si="4"/>
        <v>1242000</v>
      </c>
      <c r="AD15" s="11">
        <f t="shared" ca="1" si="4"/>
        <v>1242000</v>
      </c>
      <c r="AE15" s="11">
        <f t="shared" ca="1" si="4"/>
        <v>1242000</v>
      </c>
      <c r="AF15" s="11">
        <f t="shared" ca="1" si="4"/>
        <v>1296000</v>
      </c>
      <c r="AG15" s="11">
        <f t="shared" ca="1" si="4"/>
        <v>1404000</v>
      </c>
      <c r="AH15" s="11">
        <f t="shared" ca="1" si="4"/>
        <v>1501200</v>
      </c>
      <c r="AI15" s="11">
        <f t="shared" ca="1" si="4"/>
        <v>1641600</v>
      </c>
      <c r="AJ15" s="11">
        <f t="shared" ca="1" si="4"/>
        <v>869400</v>
      </c>
      <c r="AK15" s="11">
        <f t="shared" ca="1" si="4"/>
        <v>0</v>
      </c>
      <c r="AL15" s="11">
        <f t="shared" ca="1" si="4"/>
        <v>0</v>
      </c>
      <c r="AM15" s="11">
        <f t="shared" ca="1" si="4"/>
        <v>0</v>
      </c>
      <c r="AN15" s="11">
        <f t="shared" ca="1" si="4"/>
        <v>0</v>
      </c>
      <c r="AO15" s="11">
        <f t="shared" ca="1" si="4"/>
        <v>0</v>
      </c>
      <c r="AP15" s="11">
        <f t="shared" ca="1" si="4"/>
        <v>0</v>
      </c>
      <c r="AQ15" s="11">
        <f t="shared" ca="1" si="4"/>
        <v>0</v>
      </c>
      <c r="AR15" s="11">
        <f t="shared" ca="1" si="4"/>
        <v>0</v>
      </c>
      <c r="AS15" s="11">
        <f t="shared" ca="1" si="4"/>
        <v>0</v>
      </c>
      <c r="AT15" s="11">
        <f t="shared" ca="1" si="4"/>
        <v>0</v>
      </c>
      <c r="AU15" s="11">
        <f t="shared" ca="1" si="4"/>
        <v>0</v>
      </c>
      <c r="AV15" s="11">
        <f t="shared" ca="1" si="4"/>
        <v>0</v>
      </c>
      <c r="AW15" s="11">
        <f t="shared" ca="1" si="4"/>
        <v>0</v>
      </c>
      <c r="AX15" s="11">
        <f t="shared" ca="1" si="4"/>
        <v>0</v>
      </c>
      <c r="AY15" s="11">
        <f t="shared" ca="1" si="4"/>
        <v>0</v>
      </c>
      <c r="AZ15" s="11">
        <f t="shared" ca="1" si="4"/>
        <v>0</v>
      </c>
      <c r="BA15" s="11">
        <f t="shared" ca="1" si="4"/>
        <v>0</v>
      </c>
      <c r="BB15" s="11">
        <f t="shared" ca="1" si="4"/>
        <v>0</v>
      </c>
      <c r="BC15" s="11">
        <f t="shared" ca="1" si="4"/>
        <v>0</v>
      </c>
      <c r="BD15" s="11">
        <f t="shared" ca="1" si="4"/>
        <v>0</v>
      </c>
      <c r="BE15" s="11">
        <f t="shared" ca="1" si="4"/>
        <v>0</v>
      </c>
      <c r="BF15" s="11">
        <f t="shared" ca="1" si="4"/>
        <v>0</v>
      </c>
      <c r="BG15" s="11">
        <f t="shared" ca="1" si="4"/>
        <v>0</v>
      </c>
      <c r="BH15" s="11">
        <f t="shared" ca="1" si="4"/>
        <v>0</v>
      </c>
      <c r="BI15" s="11">
        <f t="shared" ca="1" si="4"/>
        <v>0</v>
      </c>
      <c r="BJ15" s="11">
        <f t="shared" ca="1" si="4"/>
        <v>0</v>
      </c>
      <c r="BK15" s="11">
        <f t="shared" ca="1" si="4"/>
        <v>0</v>
      </c>
      <c r="BL15" s="11">
        <f t="shared" ca="1" si="4"/>
        <v>0</v>
      </c>
      <c r="BM15" s="11">
        <f t="shared" ca="1" si="4"/>
        <v>0</v>
      </c>
      <c r="BN15" s="11">
        <f t="shared" ca="1" si="4"/>
        <v>0</v>
      </c>
      <c r="BO15" s="11">
        <f t="shared" ca="1" si="4"/>
        <v>0</v>
      </c>
      <c r="BP15" s="11">
        <f t="shared" ca="1" si="4"/>
        <v>0</v>
      </c>
      <c r="BQ15" s="11">
        <f t="shared" ca="1" si="4"/>
        <v>0</v>
      </c>
    </row>
    <row r="17" spans="1:69">
      <c r="B17" s="25" t="s">
        <v>13</v>
      </c>
    </row>
    <row r="18" spans="1:69" outlineLevel="1">
      <c r="A18" s="18"/>
      <c r="B18" s="18"/>
      <c r="C18" s="28"/>
      <c r="D18" s="27"/>
      <c r="E18" s="42" t="str">
        <f xml:space="preserve">  InpC!E$62</f>
        <v>Invoice Finance Advance %</v>
      </c>
      <c r="F18" s="42">
        <f xml:space="preserve">  InpC!F$62</f>
        <v>0.9</v>
      </c>
      <c r="G18" s="42" t="str">
        <f xml:space="preserve">  InpC!G$62</f>
        <v>%</v>
      </c>
      <c r="M18" s="57"/>
    </row>
    <row r="19" spans="1:69" outlineLevel="1">
      <c r="A19" s="18"/>
      <c r="B19" s="18"/>
      <c r="C19" s="28"/>
      <c r="D19" s="27"/>
      <c r="E19" s="4" t="str">
        <f xml:space="preserve">  Income!E$18</f>
        <v>Income</v>
      </c>
      <c r="F19" s="4">
        <f xml:space="preserve">  Income!F$18</f>
        <v>0</v>
      </c>
      <c r="G19" s="4" t="str">
        <f xml:space="preserve">  Income!G$18</f>
        <v>GBP</v>
      </c>
      <c r="H19" s="4">
        <f ca="1" xml:space="preserve">  Income!H$18</f>
        <v>140213362.95026162</v>
      </c>
      <c r="I19" s="4">
        <f xml:space="preserve">  Income!I$18</f>
        <v>0</v>
      </c>
      <c r="J19" s="4">
        <f ca="1" xml:space="preserve">  Income!J$18</f>
        <v>18000</v>
      </c>
      <c r="K19" s="4">
        <f ca="1" xml:space="preserve">  Income!K$18</f>
        <v>30000</v>
      </c>
      <c r="L19" s="4">
        <f ca="1" xml:space="preserve">  Income!L$18</f>
        <v>42000</v>
      </c>
      <c r="M19" s="4">
        <f ca="1" xml:space="preserve">  Income!M$18</f>
        <v>54000</v>
      </c>
      <c r="N19" s="4">
        <f ca="1" xml:space="preserve">  Income!N$18</f>
        <v>66000</v>
      </c>
      <c r="O19" s="4">
        <f ca="1" xml:space="preserve">  Income!O$18</f>
        <v>90000</v>
      </c>
      <c r="P19" s="4">
        <f ca="1" xml:space="preserve">  Income!P$18</f>
        <v>138000</v>
      </c>
      <c r="Q19" s="4">
        <f ca="1" xml:space="preserve">  Income!Q$18</f>
        <v>174000</v>
      </c>
      <c r="R19" s="4">
        <f ca="1" xml:space="preserve">  Income!R$18</f>
        <v>210000</v>
      </c>
      <c r="S19" s="4">
        <f ca="1" xml:space="preserve">  Income!S$18</f>
        <v>210000</v>
      </c>
      <c r="T19" s="4">
        <f ca="1" xml:space="preserve">  Income!T$18</f>
        <v>330000</v>
      </c>
      <c r="U19" s="4">
        <f ca="1" xml:space="preserve">  Income!U$18</f>
        <v>330000</v>
      </c>
      <c r="V19" s="4">
        <f ca="1" xml:space="preserve">  Income!V$18</f>
        <v>450000</v>
      </c>
      <c r="W19" s="4">
        <f ca="1" xml:space="preserve">  Income!W$18</f>
        <v>537567.78566155769</v>
      </c>
      <c r="X19" s="4">
        <f ca="1" xml:space="preserve">  Income!X$18</f>
        <v>570000</v>
      </c>
      <c r="Y19" s="4">
        <f ca="1" xml:space="preserve">  Income!Y$18</f>
        <v>676267.93546028342</v>
      </c>
      <c r="Z19" s="4">
        <f ca="1" xml:space="preserve">  Income!Z$18</f>
        <v>690000</v>
      </c>
      <c r="AA19" s="4">
        <f ca="1" xml:space="preserve">  Income!AA$18</f>
        <v>690000</v>
      </c>
      <c r="AB19" s="4">
        <f ca="1" xml:space="preserve">  Income!AB$18</f>
        <v>690000</v>
      </c>
      <c r="AC19" s="4">
        <f ca="1" xml:space="preserve">  Income!AC$18</f>
        <v>690000</v>
      </c>
      <c r="AD19" s="4">
        <f ca="1" xml:space="preserve">  Income!AD$18</f>
        <v>690000</v>
      </c>
      <c r="AE19" s="4">
        <f ca="1" xml:space="preserve">  Income!AE$18</f>
        <v>690000</v>
      </c>
      <c r="AF19" s="4">
        <f ca="1" xml:space="preserve">  Income!AF$18</f>
        <v>750000</v>
      </c>
      <c r="AG19" s="4">
        <f ca="1" xml:space="preserve">  Income!AG$18</f>
        <v>810000</v>
      </c>
      <c r="AH19" s="4">
        <f ca="1" xml:space="preserve">  Income!AH$18</f>
        <v>858000</v>
      </c>
      <c r="AI19" s="4">
        <f ca="1" xml:space="preserve">  Income!AI$18</f>
        <v>966000</v>
      </c>
      <c r="AJ19" s="4">
        <f ca="1" xml:space="preserve">  Income!AJ$18</f>
        <v>1074000</v>
      </c>
      <c r="AK19" s="4">
        <f ca="1" xml:space="preserve">  Income!AK$18</f>
        <v>1122000</v>
      </c>
      <c r="AL19" s="4">
        <f ca="1" xml:space="preserve">  Income!AL$18</f>
        <v>1206000</v>
      </c>
      <c r="AM19" s="4">
        <f ca="1" xml:space="preserve">  Income!AM$18</f>
        <v>1290000</v>
      </c>
      <c r="AN19" s="4">
        <f ca="1" xml:space="preserve">  Income!AN$18</f>
        <v>1374000</v>
      </c>
      <c r="AO19" s="4">
        <f ca="1" xml:space="preserve">  Income!AO$18</f>
        <v>1434000</v>
      </c>
      <c r="AP19" s="4">
        <f ca="1" xml:space="preserve">  Income!AP$18</f>
        <v>1554000</v>
      </c>
      <c r="AQ19" s="4">
        <f ca="1" xml:space="preserve">  Income!AQ$18</f>
        <v>1614000</v>
      </c>
      <c r="AR19" s="4">
        <f ca="1" xml:space="preserve">  Income!AR$18</f>
        <v>1734000</v>
      </c>
      <c r="AS19" s="4">
        <f ca="1" xml:space="preserve">  Income!AS$18</f>
        <v>1854000</v>
      </c>
      <c r="AT19" s="4">
        <f ca="1" xml:space="preserve">  Income!AT$18</f>
        <v>1970432.2143384423</v>
      </c>
      <c r="AU19" s="4">
        <f ca="1" xml:space="preserve">  Income!AU$18</f>
        <v>2143084.4914398799</v>
      </c>
      <c r="AV19" s="4">
        <f ca="1" xml:space="preserve">  Income!AV$18</f>
        <v>2311732.0645397166</v>
      </c>
      <c r="AW19" s="4">
        <f ca="1" xml:space="preserve">  Income!AW$18</f>
        <v>2476136.8015460242</v>
      </c>
      <c r="AX19" s="4">
        <f ca="1" xml:space="preserve">  Income!AX$18</f>
        <v>2696046.4102958222</v>
      </c>
      <c r="AY19" s="4">
        <f ca="1" xml:space="preserve">  Income!AY$18</f>
        <v>2851193.5965534365</v>
      </c>
      <c r="AZ19" s="4">
        <f ca="1" xml:space="preserve">  Income!AZ$18</f>
        <v>3061295.1719408361</v>
      </c>
      <c r="BA19" s="4">
        <f ca="1" xml:space="preserve">  Income!BA$18</f>
        <v>3326051.1088227443</v>
      </c>
      <c r="BB19" s="4">
        <f ca="1" xml:space="preserve">  Income!BB$18</f>
        <v>3525143.5389922983</v>
      </c>
      <c r="BC19" s="4">
        <f ca="1" xml:space="preserve">  Income!BC$18</f>
        <v>3778235.6928154575</v>
      </c>
      <c r="BD19" s="4">
        <f ca="1" xml:space="preserve">  Income!BD$18</f>
        <v>4024970.7752936548</v>
      </c>
      <c r="BE19" s="4">
        <f ca="1" xml:space="preserve">  Income!BE$18</f>
        <v>4324970.7752936548</v>
      </c>
      <c r="BF19" s="4">
        <f ca="1" xml:space="preserve">  Income!BF$18</f>
        <v>4607035.2039705394</v>
      </c>
      <c r="BG19" s="4">
        <f ca="1" xml:space="preserve">  Income!BG$18</f>
        <v>4881539.7581734145</v>
      </c>
      <c r="BH19" s="4">
        <f ca="1" xml:space="preserve">  Income!BH$18</f>
        <v>5208034.9043730879</v>
      </c>
      <c r="BI19" s="4">
        <f ca="1" xml:space="preserve">  Income!BI$18</f>
        <v>5526044.3783857031</v>
      </c>
      <c r="BJ19" s="4">
        <f ca="1" xml:space="preserve">  Income!BJ$18</f>
        <v>5873463.5958852991</v>
      </c>
      <c r="BK19" s="4">
        <f ca="1" xml:space="preserve">  Income!BK$18</f>
        <v>6211357.9684005277</v>
      </c>
      <c r="BL19" s="4">
        <f ca="1" xml:space="preserve">  Income!BL$18</f>
        <v>6599161.1191753261</v>
      </c>
      <c r="BM19" s="4">
        <f ca="1" xml:space="preserve">  Income!BM$18</f>
        <v>6954672.9929391425</v>
      </c>
      <c r="BN19" s="4">
        <f ca="1" xml:space="preserve">  Income!BN$18</f>
        <v>7358857.8532782504</v>
      </c>
      <c r="BO19" s="4">
        <f ca="1" xml:space="preserve">  Income!BO$18</f>
        <v>7811042.1609245688</v>
      </c>
      <c r="BP19" s="4">
        <f ca="1" xml:space="preserve">  Income!BP$18</f>
        <v>8250512.3258809634</v>
      </c>
      <c r="BQ19" s="4">
        <f ca="1" xml:space="preserve">  Income!BQ$18</f>
        <v>8736512.3258809634</v>
      </c>
    </row>
    <row r="20" spans="1:69" outlineLevel="1">
      <c r="A20" s="18"/>
      <c r="B20" s="18"/>
      <c r="C20" s="28"/>
      <c r="D20" s="27"/>
      <c r="E20" s="4" t="str">
        <f xml:space="preserve">  Time!E$243</f>
        <v>Invoice Finance Enabled flag</v>
      </c>
      <c r="F20" s="4">
        <f xml:space="preserve">  Time!F$243</f>
        <v>0</v>
      </c>
      <c r="G20" s="4" t="str">
        <f xml:space="preserve">  Time!G$243</f>
        <v>flag</v>
      </c>
      <c r="H20" s="4">
        <f xml:space="preserve">  Time!H$243</f>
        <v>25</v>
      </c>
      <c r="I20" s="4">
        <f xml:space="preserve">  Time!I$243</f>
        <v>0</v>
      </c>
      <c r="J20" s="4">
        <f xml:space="preserve">  Time!J$243</f>
        <v>0</v>
      </c>
      <c r="K20" s="4">
        <f xml:space="preserve">  Time!K$243</f>
        <v>1</v>
      </c>
      <c r="L20" s="4">
        <f xml:space="preserve">  Time!L$243</f>
        <v>1</v>
      </c>
      <c r="M20" s="4">
        <f xml:space="preserve">  Time!M$243</f>
        <v>1</v>
      </c>
      <c r="N20" s="4">
        <f xml:space="preserve">  Time!N$243</f>
        <v>1</v>
      </c>
      <c r="O20" s="4">
        <f xml:space="preserve">  Time!O$243</f>
        <v>1</v>
      </c>
      <c r="P20" s="4">
        <f xml:space="preserve">  Time!P$243</f>
        <v>1</v>
      </c>
      <c r="Q20" s="4">
        <f xml:space="preserve">  Time!Q$243</f>
        <v>1</v>
      </c>
      <c r="R20" s="4">
        <f xml:space="preserve">  Time!R$243</f>
        <v>1</v>
      </c>
      <c r="S20" s="4">
        <f xml:space="preserve">  Time!S$243</f>
        <v>1</v>
      </c>
      <c r="T20" s="4">
        <f xml:space="preserve">  Time!T$243</f>
        <v>1</v>
      </c>
      <c r="U20" s="4">
        <f xml:space="preserve">  Time!U$243</f>
        <v>1</v>
      </c>
      <c r="V20" s="4">
        <f xml:space="preserve">  Time!V$243</f>
        <v>1</v>
      </c>
      <c r="W20" s="4">
        <f xml:space="preserve">  Time!W$243</f>
        <v>1</v>
      </c>
      <c r="X20" s="4">
        <f xml:space="preserve">  Time!X$243</f>
        <v>1</v>
      </c>
      <c r="Y20" s="4">
        <f xml:space="preserve">  Time!Y$243</f>
        <v>1</v>
      </c>
      <c r="Z20" s="4">
        <f xml:space="preserve">  Time!Z$243</f>
        <v>1</v>
      </c>
      <c r="AA20" s="4">
        <f xml:space="preserve">  Time!AA$243</f>
        <v>1</v>
      </c>
      <c r="AB20" s="4">
        <f xml:space="preserve">  Time!AB$243</f>
        <v>1</v>
      </c>
      <c r="AC20" s="4">
        <f xml:space="preserve">  Time!AC$243</f>
        <v>1</v>
      </c>
      <c r="AD20" s="4">
        <f xml:space="preserve">  Time!AD$243</f>
        <v>1</v>
      </c>
      <c r="AE20" s="4">
        <f xml:space="preserve">  Time!AE$243</f>
        <v>1</v>
      </c>
      <c r="AF20" s="4">
        <f xml:space="preserve">  Time!AF$243</f>
        <v>1</v>
      </c>
      <c r="AG20" s="4">
        <f xml:space="preserve">  Time!AG$243</f>
        <v>1</v>
      </c>
      <c r="AH20" s="4">
        <f xml:space="preserve">  Time!AH$243</f>
        <v>1</v>
      </c>
      <c r="AI20" s="4">
        <f xml:space="preserve">  Time!AI$243</f>
        <v>1</v>
      </c>
      <c r="AJ20" s="4">
        <f xml:space="preserve">  Time!AJ$243</f>
        <v>0</v>
      </c>
      <c r="AK20" s="4">
        <f xml:space="preserve">  Time!AK$243</f>
        <v>0</v>
      </c>
      <c r="AL20" s="4">
        <f xml:space="preserve">  Time!AL$243</f>
        <v>0</v>
      </c>
      <c r="AM20" s="4">
        <f xml:space="preserve">  Time!AM$243</f>
        <v>0</v>
      </c>
      <c r="AN20" s="4">
        <f xml:space="preserve">  Time!AN$243</f>
        <v>0</v>
      </c>
      <c r="AO20" s="4">
        <f xml:space="preserve">  Time!AO$243</f>
        <v>0</v>
      </c>
      <c r="AP20" s="4">
        <f xml:space="preserve">  Time!AP$243</f>
        <v>0</v>
      </c>
      <c r="AQ20" s="4">
        <f xml:space="preserve">  Time!AQ$243</f>
        <v>0</v>
      </c>
      <c r="AR20" s="4">
        <f xml:space="preserve">  Time!AR$243</f>
        <v>0</v>
      </c>
      <c r="AS20" s="4">
        <f xml:space="preserve">  Time!AS$243</f>
        <v>0</v>
      </c>
      <c r="AT20" s="4">
        <f xml:space="preserve">  Time!AT$243</f>
        <v>0</v>
      </c>
      <c r="AU20" s="4">
        <f xml:space="preserve">  Time!AU$243</f>
        <v>0</v>
      </c>
      <c r="AV20" s="4">
        <f xml:space="preserve">  Time!AV$243</f>
        <v>0</v>
      </c>
      <c r="AW20" s="4">
        <f xml:space="preserve">  Time!AW$243</f>
        <v>0</v>
      </c>
      <c r="AX20" s="4">
        <f xml:space="preserve">  Time!AX$243</f>
        <v>0</v>
      </c>
      <c r="AY20" s="4">
        <f xml:space="preserve">  Time!AY$243</f>
        <v>0</v>
      </c>
      <c r="AZ20" s="4">
        <f xml:space="preserve">  Time!AZ$243</f>
        <v>0</v>
      </c>
      <c r="BA20" s="4">
        <f xml:space="preserve">  Time!BA$243</f>
        <v>0</v>
      </c>
      <c r="BB20" s="4">
        <f xml:space="preserve">  Time!BB$243</f>
        <v>0</v>
      </c>
      <c r="BC20" s="4">
        <f xml:space="preserve">  Time!BC$243</f>
        <v>0</v>
      </c>
      <c r="BD20" s="4">
        <f xml:space="preserve">  Time!BD$243</f>
        <v>0</v>
      </c>
      <c r="BE20" s="4">
        <f xml:space="preserve">  Time!BE$243</f>
        <v>0</v>
      </c>
      <c r="BF20" s="4">
        <f xml:space="preserve">  Time!BF$243</f>
        <v>0</v>
      </c>
      <c r="BG20" s="4">
        <f xml:space="preserve">  Time!BG$243</f>
        <v>0</v>
      </c>
      <c r="BH20" s="4">
        <f xml:space="preserve">  Time!BH$243</f>
        <v>0</v>
      </c>
      <c r="BI20" s="4">
        <f xml:space="preserve">  Time!BI$243</f>
        <v>0</v>
      </c>
      <c r="BJ20" s="4">
        <f xml:space="preserve">  Time!BJ$243</f>
        <v>0</v>
      </c>
      <c r="BK20" s="4">
        <f xml:space="preserve">  Time!BK$243</f>
        <v>0</v>
      </c>
      <c r="BL20" s="4">
        <f xml:space="preserve">  Time!BL$243</f>
        <v>0</v>
      </c>
      <c r="BM20" s="4">
        <f xml:space="preserve">  Time!BM$243</f>
        <v>0</v>
      </c>
      <c r="BN20" s="4">
        <f xml:space="preserve">  Time!BN$243</f>
        <v>0</v>
      </c>
      <c r="BO20" s="4">
        <f xml:space="preserve">  Time!BO$243</f>
        <v>0</v>
      </c>
      <c r="BP20" s="4">
        <f xml:space="preserve">  Time!BP$243</f>
        <v>0</v>
      </c>
      <c r="BQ20" s="4">
        <f xml:space="preserve">  Time!BQ$243</f>
        <v>0</v>
      </c>
    </row>
    <row r="21" spans="1:69" outlineLevel="1">
      <c r="A21" s="34"/>
      <c r="B21" s="34"/>
      <c r="C21" s="64"/>
      <c r="D21" s="65"/>
      <c r="E21" s="21" t="s">
        <v>13</v>
      </c>
      <c r="F21" s="21"/>
      <c r="G21" s="21" t="s">
        <v>258</v>
      </c>
      <c r="H21" s="3">
        <f ca="1" xml:space="preserve"> SUM( J21:BQ21 )</f>
        <v>10288652.149009656</v>
      </c>
      <c r="I21" s="21"/>
      <c r="J21" s="3">
        <f t="shared" ref="J21:BQ21" ca="1" si="5" xml:space="preserve">  J20 * J19 * $F18</f>
        <v>0</v>
      </c>
      <c r="K21" s="3">
        <f t="shared" ca="1" si="5"/>
        <v>27000</v>
      </c>
      <c r="L21" s="3">
        <f t="shared" ca="1" si="5"/>
        <v>37800</v>
      </c>
      <c r="M21" s="3">
        <f t="shared" ca="1" si="5"/>
        <v>48600</v>
      </c>
      <c r="N21" s="3">
        <f t="shared" ca="1" si="5"/>
        <v>59400</v>
      </c>
      <c r="O21" s="3">
        <f t="shared" ca="1" si="5"/>
        <v>81000</v>
      </c>
      <c r="P21" s="3">
        <f t="shared" ca="1" si="5"/>
        <v>124200</v>
      </c>
      <c r="Q21" s="3">
        <f t="shared" ca="1" si="5"/>
        <v>156600</v>
      </c>
      <c r="R21" s="3">
        <f t="shared" ca="1" si="5"/>
        <v>189000</v>
      </c>
      <c r="S21" s="3">
        <f t="shared" ca="1" si="5"/>
        <v>189000</v>
      </c>
      <c r="T21" s="3">
        <f t="shared" ca="1" si="5"/>
        <v>297000</v>
      </c>
      <c r="U21" s="3">
        <f t="shared" ca="1" si="5"/>
        <v>297000</v>
      </c>
      <c r="V21" s="3">
        <f t="shared" ca="1" si="5"/>
        <v>405000</v>
      </c>
      <c r="W21" s="3">
        <f t="shared" ca="1" si="5"/>
        <v>483811.00709540193</v>
      </c>
      <c r="X21" s="3">
        <f t="shared" ca="1" si="5"/>
        <v>513000</v>
      </c>
      <c r="Y21" s="3">
        <f t="shared" ca="1" si="5"/>
        <v>608641.1419142551</v>
      </c>
      <c r="Z21" s="3">
        <f t="shared" ca="1" si="5"/>
        <v>621000</v>
      </c>
      <c r="AA21" s="3">
        <f t="shared" ca="1" si="5"/>
        <v>621000</v>
      </c>
      <c r="AB21" s="3">
        <f t="shared" ca="1" si="5"/>
        <v>621000</v>
      </c>
      <c r="AC21" s="3">
        <f t="shared" ca="1" si="5"/>
        <v>621000</v>
      </c>
      <c r="AD21" s="3">
        <f t="shared" ca="1" si="5"/>
        <v>621000</v>
      </c>
      <c r="AE21" s="3">
        <f t="shared" ca="1" si="5"/>
        <v>621000</v>
      </c>
      <c r="AF21" s="3">
        <f t="shared" ca="1" si="5"/>
        <v>675000</v>
      </c>
      <c r="AG21" s="3">
        <f t="shared" ca="1" si="5"/>
        <v>729000</v>
      </c>
      <c r="AH21" s="3">
        <f t="shared" ca="1" si="5"/>
        <v>772200</v>
      </c>
      <c r="AI21" s="3">
        <f t="shared" ca="1" si="5"/>
        <v>869400</v>
      </c>
      <c r="AJ21" s="3">
        <f t="shared" ca="1" si="5"/>
        <v>0</v>
      </c>
      <c r="AK21" s="3">
        <f t="shared" ca="1" si="5"/>
        <v>0</v>
      </c>
      <c r="AL21" s="3">
        <f t="shared" ca="1" si="5"/>
        <v>0</v>
      </c>
      <c r="AM21" s="3">
        <f t="shared" ca="1" si="5"/>
        <v>0</v>
      </c>
      <c r="AN21" s="3">
        <f t="shared" ca="1" si="5"/>
        <v>0</v>
      </c>
      <c r="AO21" s="3">
        <f t="shared" ca="1" si="5"/>
        <v>0</v>
      </c>
      <c r="AP21" s="3">
        <f t="shared" ca="1" si="5"/>
        <v>0</v>
      </c>
      <c r="AQ21" s="3">
        <f t="shared" ca="1" si="5"/>
        <v>0</v>
      </c>
      <c r="AR21" s="3">
        <f t="shared" ca="1" si="5"/>
        <v>0</v>
      </c>
      <c r="AS21" s="3">
        <f t="shared" ca="1" si="5"/>
        <v>0</v>
      </c>
      <c r="AT21" s="3">
        <f t="shared" ca="1" si="5"/>
        <v>0</v>
      </c>
      <c r="AU21" s="3">
        <f t="shared" ca="1" si="5"/>
        <v>0</v>
      </c>
      <c r="AV21" s="3">
        <f t="shared" ca="1" si="5"/>
        <v>0</v>
      </c>
      <c r="AW21" s="3">
        <f t="shared" ca="1" si="5"/>
        <v>0</v>
      </c>
      <c r="AX21" s="3">
        <f t="shared" ca="1" si="5"/>
        <v>0</v>
      </c>
      <c r="AY21" s="3">
        <f t="shared" ca="1" si="5"/>
        <v>0</v>
      </c>
      <c r="AZ21" s="3">
        <f t="shared" ca="1" si="5"/>
        <v>0</v>
      </c>
      <c r="BA21" s="3">
        <f t="shared" ca="1" si="5"/>
        <v>0</v>
      </c>
      <c r="BB21" s="3">
        <f t="shared" ca="1" si="5"/>
        <v>0</v>
      </c>
      <c r="BC21" s="3">
        <f t="shared" ca="1" si="5"/>
        <v>0</v>
      </c>
      <c r="BD21" s="3">
        <f t="shared" ca="1" si="5"/>
        <v>0</v>
      </c>
      <c r="BE21" s="3">
        <f t="shared" ca="1" si="5"/>
        <v>0</v>
      </c>
      <c r="BF21" s="3">
        <f t="shared" ca="1" si="5"/>
        <v>0</v>
      </c>
      <c r="BG21" s="3">
        <f t="shared" ca="1" si="5"/>
        <v>0</v>
      </c>
      <c r="BH21" s="3">
        <f t="shared" ca="1" si="5"/>
        <v>0</v>
      </c>
      <c r="BI21" s="3">
        <f t="shared" ca="1" si="5"/>
        <v>0</v>
      </c>
      <c r="BJ21" s="3">
        <f t="shared" ca="1" si="5"/>
        <v>0</v>
      </c>
      <c r="BK21" s="3">
        <f t="shared" ca="1" si="5"/>
        <v>0</v>
      </c>
      <c r="BL21" s="3">
        <f t="shared" ca="1" si="5"/>
        <v>0</v>
      </c>
      <c r="BM21" s="3">
        <f t="shared" ca="1" si="5"/>
        <v>0</v>
      </c>
      <c r="BN21" s="3">
        <f t="shared" ca="1" si="5"/>
        <v>0</v>
      </c>
      <c r="BO21" s="3">
        <f t="shared" ca="1" si="5"/>
        <v>0</v>
      </c>
      <c r="BP21" s="3">
        <f t="shared" ca="1" si="5"/>
        <v>0</v>
      </c>
      <c r="BQ21" s="3">
        <f t="shared" ca="1" si="5"/>
        <v>0</v>
      </c>
    </row>
    <row r="24" spans="1:69">
      <c r="B24" s="25" t="s">
        <v>82</v>
      </c>
    </row>
    <row r="25" spans="1:69" outlineLevel="1">
      <c r="A25" s="18"/>
      <c r="B25" s="18"/>
      <c r="C25" s="28"/>
      <c r="D25" s="27"/>
      <c r="E25" s="4" t="str">
        <f xml:space="preserve">  InpC!E$19</f>
        <v>Customer payment terms (months)</v>
      </c>
      <c r="F25" s="4">
        <f xml:space="preserve">  InpC!F$19</f>
        <v>2</v>
      </c>
      <c r="G25" s="4" t="str">
        <f xml:space="preserve">  InpC!G$19</f>
        <v>Months</v>
      </c>
      <c r="M25" s="2"/>
    </row>
    <row r="26" spans="1:69" outlineLevel="1">
      <c r="E26" s="2" t="str">
        <f t="shared" ref="E26:BQ26" si="6" xml:space="preserve">  E$21</f>
        <v>Invoice finance drawdown</v>
      </c>
      <c r="F26" s="2">
        <f t="shared" si="6"/>
        <v>0</v>
      </c>
      <c r="G26" s="2" t="str">
        <f t="shared" si="6"/>
        <v>GBP</v>
      </c>
      <c r="H26" s="2">
        <f t="shared" ca="1" si="6"/>
        <v>10288652.149009656</v>
      </c>
      <c r="I26" s="2">
        <f t="shared" si="6"/>
        <v>0</v>
      </c>
      <c r="J26" s="2">
        <f t="shared" ca="1" si="6"/>
        <v>0</v>
      </c>
      <c r="K26" s="2">
        <f t="shared" ca="1" si="6"/>
        <v>27000</v>
      </c>
      <c r="L26" s="2">
        <f t="shared" ca="1" si="6"/>
        <v>37800</v>
      </c>
      <c r="M26" s="2">
        <f t="shared" ca="1" si="6"/>
        <v>48600</v>
      </c>
      <c r="N26" s="2">
        <f t="shared" ca="1" si="6"/>
        <v>59400</v>
      </c>
      <c r="O26" s="2">
        <f t="shared" ca="1" si="6"/>
        <v>81000</v>
      </c>
      <c r="P26" s="2">
        <f t="shared" ca="1" si="6"/>
        <v>124200</v>
      </c>
      <c r="Q26" s="2">
        <f t="shared" ca="1" si="6"/>
        <v>156600</v>
      </c>
      <c r="R26" s="2">
        <f t="shared" ca="1" si="6"/>
        <v>189000</v>
      </c>
      <c r="S26" s="2">
        <f t="shared" ca="1" si="6"/>
        <v>189000</v>
      </c>
      <c r="T26" s="2">
        <f t="shared" ca="1" si="6"/>
        <v>297000</v>
      </c>
      <c r="U26" s="2">
        <f t="shared" ca="1" si="6"/>
        <v>297000</v>
      </c>
      <c r="V26" s="2">
        <f t="shared" ca="1" si="6"/>
        <v>405000</v>
      </c>
      <c r="W26" s="2">
        <f t="shared" ca="1" si="6"/>
        <v>483811.00709540193</v>
      </c>
      <c r="X26" s="2">
        <f t="shared" ca="1" si="6"/>
        <v>513000</v>
      </c>
      <c r="Y26" s="2">
        <f t="shared" ca="1" si="6"/>
        <v>608641.1419142551</v>
      </c>
      <c r="Z26" s="2">
        <f t="shared" ca="1" si="6"/>
        <v>621000</v>
      </c>
      <c r="AA26" s="2">
        <f t="shared" ca="1" si="6"/>
        <v>621000</v>
      </c>
      <c r="AB26" s="2">
        <f t="shared" ca="1" si="6"/>
        <v>621000</v>
      </c>
      <c r="AC26" s="2">
        <f t="shared" ca="1" si="6"/>
        <v>621000</v>
      </c>
      <c r="AD26" s="2">
        <f t="shared" ca="1" si="6"/>
        <v>621000</v>
      </c>
      <c r="AE26" s="2">
        <f t="shared" ca="1" si="6"/>
        <v>621000</v>
      </c>
      <c r="AF26" s="2">
        <f t="shared" ca="1" si="6"/>
        <v>675000</v>
      </c>
      <c r="AG26" s="2">
        <f t="shared" ca="1" si="6"/>
        <v>729000</v>
      </c>
      <c r="AH26" s="2">
        <f t="shared" ca="1" si="6"/>
        <v>772200</v>
      </c>
      <c r="AI26" s="2">
        <f t="shared" ca="1" si="6"/>
        <v>869400</v>
      </c>
      <c r="AJ26" s="2">
        <f t="shared" ca="1" si="6"/>
        <v>0</v>
      </c>
      <c r="AK26" s="2">
        <f t="shared" ca="1" si="6"/>
        <v>0</v>
      </c>
      <c r="AL26" s="2">
        <f t="shared" ca="1" si="6"/>
        <v>0</v>
      </c>
      <c r="AM26" s="2">
        <f t="shared" ca="1" si="6"/>
        <v>0</v>
      </c>
      <c r="AN26" s="2">
        <f t="shared" ca="1" si="6"/>
        <v>0</v>
      </c>
      <c r="AO26" s="2">
        <f t="shared" ca="1" si="6"/>
        <v>0</v>
      </c>
      <c r="AP26" s="2">
        <f t="shared" ca="1" si="6"/>
        <v>0</v>
      </c>
      <c r="AQ26" s="2">
        <f t="shared" ca="1" si="6"/>
        <v>0</v>
      </c>
      <c r="AR26" s="2">
        <f t="shared" ca="1" si="6"/>
        <v>0</v>
      </c>
      <c r="AS26" s="2">
        <f t="shared" ca="1" si="6"/>
        <v>0</v>
      </c>
      <c r="AT26" s="2">
        <f t="shared" ca="1" si="6"/>
        <v>0</v>
      </c>
      <c r="AU26" s="2">
        <f t="shared" ca="1" si="6"/>
        <v>0</v>
      </c>
      <c r="AV26" s="2">
        <f t="shared" ca="1" si="6"/>
        <v>0</v>
      </c>
      <c r="AW26" s="2">
        <f t="shared" ca="1" si="6"/>
        <v>0</v>
      </c>
      <c r="AX26" s="2">
        <f t="shared" ca="1" si="6"/>
        <v>0</v>
      </c>
      <c r="AY26" s="2">
        <f t="shared" ca="1" si="6"/>
        <v>0</v>
      </c>
      <c r="AZ26" s="2">
        <f t="shared" ca="1" si="6"/>
        <v>0</v>
      </c>
      <c r="BA26" s="2">
        <f t="shared" ca="1" si="6"/>
        <v>0</v>
      </c>
      <c r="BB26" s="2">
        <f t="shared" ca="1" si="6"/>
        <v>0</v>
      </c>
      <c r="BC26" s="2">
        <f t="shared" ca="1" si="6"/>
        <v>0</v>
      </c>
      <c r="BD26" s="2">
        <f t="shared" ca="1" si="6"/>
        <v>0</v>
      </c>
      <c r="BE26" s="2">
        <f t="shared" ca="1" si="6"/>
        <v>0</v>
      </c>
      <c r="BF26" s="2">
        <f t="shared" ca="1" si="6"/>
        <v>0</v>
      </c>
      <c r="BG26" s="2">
        <f t="shared" ca="1" si="6"/>
        <v>0</v>
      </c>
      <c r="BH26" s="2">
        <f t="shared" ca="1" si="6"/>
        <v>0</v>
      </c>
      <c r="BI26" s="2">
        <f t="shared" ca="1" si="6"/>
        <v>0</v>
      </c>
      <c r="BJ26" s="2">
        <f t="shared" ca="1" si="6"/>
        <v>0</v>
      </c>
      <c r="BK26" s="2">
        <f t="shared" ca="1" si="6"/>
        <v>0</v>
      </c>
      <c r="BL26" s="2">
        <f t="shared" ca="1" si="6"/>
        <v>0</v>
      </c>
      <c r="BM26" s="2">
        <f t="shared" ca="1" si="6"/>
        <v>0</v>
      </c>
      <c r="BN26" s="2">
        <f t="shared" ca="1" si="6"/>
        <v>0</v>
      </c>
      <c r="BO26" s="2">
        <f t="shared" ca="1" si="6"/>
        <v>0</v>
      </c>
      <c r="BP26" s="2">
        <f t="shared" ca="1" si="6"/>
        <v>0</v>
      </c>
      <c r="BQ26" s="2">
        <f t="shared" ca="1" si="6"/>
        <v>0</v>
      </c>
    </row>
    <row r="27" spans="1:69" outlineLevel="1">
      <c r="E27" s="47" t="s">
        <v>90</v>
      </c>
      <c r="G27" s="47" t="s">
        <v>258</v>
      </c>
      <c r="H27" s="2">
        <f t="shared" ref="H27:H28" ca="1" si="7" xml:space="preserve"> SUM( J27:BQ27 )</f>
        <v>10288652.149009656</v>
      </c>
      <c r="J27" s="2">
        <f ca="1" xml:space="preserve">  IF( Time!J28 &lt; 1 + $F25, 0, OFFSET( J26, 0, - 1 * ( $F25 ) ) )</f>
        <v>0</v>
      </c>
      <c r="K27" s="2">
        <f ca="1" xml:space="preserve">  IF( Time!K28 &lt; 1 + $F25, 0, OFFSET( K26, 0, - 1 * ( $F25 ) ) )</f>
        <v>0</v>
      </c>
      <c r="L27" s="2">
        <f ca="1" xml:space="preserve">  IF( Time!L28 &lt; 1 + $F25, 0, OFFSET( L26, 0, - 1 * ( $F25 ) ) )</f>
        <v>0</v>
      </c>
      <c r="M27" s="2">
        <f ca="1" xml:space="preserve">  IF( Time!M28 &lt; 1 + $F25, 0, OFFSET( M26, 0, - 1 * ( $F25 ) ) )</f>
        <v>27000</v>
      </c>
      <c r="N27" s="2">
        <f ca="1" xml:space="preserve">  IF( Time!N28 &lt; 1 + $F25, 0, OFFSET( N26, 0, - 1 * ( $F25 ) ) )</f>
        <v>37800</v>
      </c>
      <c r="O27" s="2">
        <f ca="1" xml:space="preserve">  IF( Time!O28 &lt; 1 + $F25, 0, OFFSET( O26, 0, - 1 * ( $F25 ) ) )</f>
        <v>48600</v>
      </c>
      <c r="P27" s="2">
        <f ca="1" xml:space="preserve">  IF( Time!P28 &lt; 1 + $F25, 0, OFFSET( P26, 0, - 1 * ( $F25 ) ) )</f>
        <v>59400</v>
      </c>
      <c r="Q27" s="2">
        <f ca="1" xml:space="preserve">  IF( Time!Q28 &lt; 1 + $F25, 0, OFFSET( Q26, 0, - 1 * ( $F25 ) ) )</f>
        <v>81000</v>
      </c>
      <c r="R27" s="2">
        <f ca="1" xml:space="preserve">  IF( Time!R28 &lt; 1 + $F25, 0, OFFSET( R26, 0, - 1 * ( $F25 ) ) )</f>
        <v>124200</v>
      </c>
      <c r="S27" s="2">
        <f ca="1" xml:space="preserve">  IF( Time!S28 &lt; 1 + $F25, 0, OFFSET( S26, 0, - 1 * ( $F25 ) ) )</f>
        <v>156600</v>
      </c>
      <c r="T27" s="2">
        <f ca="1" xml:space="preserve">  IF( Time!T28 &lt; 1 + $F25, 0, OFFSET( T26, 0, - 1 * ( $F25 ) ) )</f>
        <v>189000</v>
      </c>
      <c r="U27" s="2">
        <f ca="1" xml:space="preserve">  IF( Time!U28 &lt; 1 + $F25, 0, OFFSET( U26, 0, - 1 * ( $F25 ) ) )</f>
        <v>189000</v>
      </c>
      <c r="V27" s="2">
        <f ca="1" xml:space="preserve">  IF( Time!V28 &lt; 1 + $F25, 0, OFFSET( V26, 0, - 1 * ( $F25 ) ) )</f>
        <v>297000</v>
      </c>
      <c r="W27" s="2">
        <f ca="1" xml:space="preserve">  IF( Time!W28 &lt; 1 + $F25, 0, OFFSET( W26, 0, - 1 * ( $F25 ) ) )</f>
        <v>297000</v>
      </c>
      <c r="X27" s="2">
        <f ca="1" xml:space="preserve">  IF( Time!X28 &lt; 1 + $F25, 0, OFFSET( X26, 0, - 1 * ( $F25 ) ) )</f>
        <v>405000</v>
      </c>
      <c r="Y27" s="2">
        <f ca="1" xml:space="preserve">  IF( Time!Y28 &lt; 1 + $F25, 0, OFFSET( Y26, 0, - 1 * ( $F25 ) ) )</f>
        <v>483811.00709540193</v>
      </c>
      <c r="Z27" s="2">
        <f ca="1" xml:space="preserve">  IF( Time!Z28 &lt; 1 + $F25, 0, OFFSET( Z26, 0, - 1 * ( $F25 ) ) )</f>
        <v>513000</v>
      </c>
      <c r="AA27" s="2">
        <f ca="1" xml:space="preserve">  IF( Time!AA28 &lt; 1 + $F25, 0, OFFSET( AA26, 0, - 1 * ( $F25 ) ) )</f>
        <v>608641.1419142551</v>
      </c>
      <c r="AB27" s="2">
        <f ca="1" xml:space="preserve">  IF( Time!AB28 &lt; 1 + $F25, 0, OFFSET( AB26, 0, - 1 * ( $F25 ) ) )</f>
        <v>621000</v>
      </c>
      <c r="AC27" s="2">
        <f ca="1" xml:space="preserve">  IF( Time!AC28 &lt; 1 + $F25, 0, OFFSET( AC26, 0, - 1 * ( $F25 ) ) )</f>
        <v>621000</v>
      </c>
      <c r="AD27" s="2">
        <f ca="1" xml:space="preserve">  IF( Time!AD28 &lt; 1 + $F25, 0, OFFSET( AD26, 0, - 1 * ( $F25 ) ) )</f>
        <v>621000</v>
      </c>
      <c r="AE27" s="2">
        <f ca="1" xml:space="preserve">  IF( Time!AE28 &lt; 1 + $F25, 0, OFFSET( AE26, 0, - 1 * ( $F25 ) ) )</f>
        <v>621000</v>
      </c>
      <c r="AF27" s="2">
        <f ca="1" xml:space="preserve">  IF( Time!AF28 &lt; 1 + $F25, 0, OFFSET( AF26, 0, - 1 * ( $F25 ) ) )</f>
        <v>621000</v>
      </c>
      <c r="AG27" s="2">
        <f ca="1" xml:space="preserve">  IF( Time!AG28 &lt; 1 + $F25, 0, OFFSET( AG26, 0, - 1 * ( $F25 ) ) )</f>
        <v>621000</v>
      </c>
      <c r="AH27" s="2">
        <f ca="1" xml:space="preserve">  IF( Time!AH28 &lt; 1 + $F25, 0, OFFSET( AH26, 0, - 1 * ( $F25 ) ) )</f>
        <v>675000</v>
      </c>
      <c r="AI27" s="2">
        <f ca="1" xml:space="preserve">  IF( Time!AI28 &lt; 1 + $F25, 0, OFFSET( AI26, 0, - 1 * ( $F25 ) ) )</f>
        <v>729000</v>
      </c>
      <c r="AJ27" s="2">
        <f ca="1" xml:space="preserve">  IF( Time!AJ28 &lt; 1 + $F25, 0, OFFSET( AJ26, 0, - 1 * ( $F25 ) ) )</f>
        <v>772200</v>
      </c>
      <c r="AK27" s="2">
        <f ca="1" xml:space="preserve">  IF( Time!AK28 &lt; 1 + $F25, 0, OFFSET( AK26, 0, - 1 * ( $F25 ) ) )</f>
        <v>869400</v>
      </c>
      <c r="AL27" s="2">
        <f ca="1" xml:space="preserve">  IF( Time!AL28 &lt; 1 + $F25, 0, OFFSET( AL26, 0, - 1 * ( $F25 ) ) )</f>
        <v>0</v>
      </c>
      <c r="AM27" s="2">
        <f ca="1" xml:space="preserve">  IF( Time!AM28 &lt; 1 + $F25, 0, OFFSET( AM26, 0, - 1 * ( $F25 ) ) )</f>
        <v>0</v>
      </c>
      <c r="AN27" s="2">
        <f ca="1" xml:space="preserve">  IF( Time!AN28 &lt; 1 + $F25, 0, OFFSET( AN26, 0, - 1 * ( $F25 ) ) )</f>
        <v>0</v>
      </c>
      <c r="AO27" s="2">
        <f ca="1" xml:space="preserve">  IF( Time!AO28 &lt; 1 + $F25, 0, OFFSET( AO26, 0, - 1 * ( $F25 ) ) )</f>
        <v>0</v>
      </c>
      <c r="AP27" s="2">
        <f ca="1" xml:space="preserve">  IF( Time!AP28 &lt; 1 + $F25, 0, OFFSET( AP26, 0, - 1 * ( $F25 ) ) )</f>
        <v>0</v>
      </c>
      <c r="AQ27" s="2">
        <f ca="1" xml:space="preserve">  IF( Time!AQ28 &lt; 1 + $F25, 0, OFFSET( AQ26, 0, - 1 * ( $F25 ) ) )</f>
        <v>0</v>
      </c>
      <c r="AR27" s="2">
        <f ca="1" xml:space="preserve">  IF( Time!AR28 &lt; 1 + $F25, 0, OFFSET( AR26, 0, - 1 * ( $F25 ) ) )</f>
        <v>0</v>
      </c>
      <c r="AS27" s="2">
        <f ca="1" xml:space="preserve">  IF( Time!AS28 &lt; 1 + $F25, 0, OFFSET( AS26, 0, - 1 * ( $F25 ) ) )</f>
        <v>0</v>
      </c>
      <c r="AT27" s="2">
        <f ca="1" xml:space="preserve">  IF( Time!AT28 &lt; 1 + $F25, 0, OFFSET( AT26, 0, - 1 * ( $F25 ) ) )</f>
        <v>0</v>
      </c>
      <c r="AU27" s="2">
        <f ca="1" xml:space="preserve">  IF( Time!AU28 &lt; 1 + $F25, 0, OFFSET( AU26, 0, - 1 * ( $F25 ) ) )</f>
        <v>0</v>
      </c>
      <c r="AV27" s="2">
        <f ca="1" xml:space="preserve">  IF( Time!AV28 &lt; 1 + $F25, 0, OFFSET( AV26, 0, - 1 * ( $F25 ) ) )</f>
        <v>0</v>
      </c>
      <c r="AW27" s="2">
        <f ca="1" xml:space="preserve">  IF( Time!AW28 &lt; 1 + $F25, 0, OFFSET( AW26, 0, - 1 * ( $F25 ) ) )</f>
        <v>0</v>
      </c>
      <c r="AX27" s="2">
        <f ca="1" xml:space="preserve">  IF( Time!AX28 &lt; 1 + $F25, 0, OFFSET( AX26, 0, - 1 * ( $F25 ) ) )</f>
        <v>0</v>
      </c>
      <c r="AY27" s="2">
        <f ca="1" xml:space="preserve">  IF( Time!AY28 &lt; 1 + $F25, 0, OFFSET( AY26, 0, - 1 * ( $F25 ) ) )</f>
        <v>0</v>
      </c>
      <c r="AZ27" s="2">
        <f ca="1" xml:space="preserve">  IF( Time!AZ28 &lt; 1 + $F25, 0, OFFSET( AZ26, 0, - 1 * ( $F25 ) ) )</f>
        <v>0</v>
      </c>
      <c r="BA27" s="2">
        <f ca="1" xml:space="preserve">  IF( Time!BA28 &lt; 1 + $F25, 0, OFFSET( BA26, 0, - 1 * ( $F25 ) ) )</f>
        <v>0</v>
      </c>
      <c r="BB27" s="2">
        <f ca="1" xml:space="preserve">  IF( Time!BB28 &lt; 1 + $F25, 0, OFFSET( BB26, 0, - 1 * ( $F25 ) ) )</f>
        <v>0</v>
      </c>
      <c r="BC27" s="2">
        <f ca="1" xml:space="preserve">  IF( Time!BC28 &lt; 1 + $F25, 0, OFFSET( BC26, 0, - 1 * ( $F25 ) ) )</f>
        <v>0</v>
      </c>
      <c r="BD27" s="2">
        <f ca="1" xml:space="preserve">  IF( Time!BD28 &lt; 1 + $F25, 0, OFFSET( BD26, 0, - 1 * ( $F25 ) ) )</f>
        <v>0</v>
      </c>
      <c r="BE27" s="2">
        <f ca="1" xml:space="preserve">  IF( Time!BE28 &lt; 1 + $F25, 0, OFFSET( BE26, 0, - 1 * ( $F25 ) ) )</f>
        <v>0</v>
      </c>
      <c r="BF27" s="2">
        <f ca="1" xml:space="preserve">  IF( Time!BF28 &lt; 1 + $F25, 0, OFFSET( BF26, 0, - 1 * ( $F25 ) ) )</f>
        <v>0</v>
      </c>
      <c r="BG27" s="2">
        <f ca="1" xml:space="preserve">  IF( Time!BG28 &lt; 1 + $F25, 0, OFFSET( BG26, 0, - 1 * ( $F25 ) ) )</f>
        <v>0</v>
      </c>
      <c r="BH27" s="2">
        <f ca="1" xml:space="preserve">  IF( Time!BH28 &lt; 1 + $F25, 0, OFFSET( BH26, 0, - 1 * ( $F25 ) ) )</f>
        <v>0</v>
      </c>
      <c r="BI27" s="2">
        <f ca="1" xml:space="preserve">  IF( Time!BI28 &lt; 1 + $F25, 0, OFFSET( BI26, 0, - 1 * ( $F25 ) ) )</f>
        <v>0</v>
      </c>
      <c r="BJ27" s="2">
        <f ca="1" xml:space="preserve">  IF( Time!BJ28 &lt; 1 + $F25, 0, OFFSET( BJ26, 0, - 1 * ( $F25 ) ) )</f>
        <v>0</v>
      </c>
      <c r="BK27" s="2">
        <f ca="1" xml:space="preserve">  IF( Time!BK28 &lt; 1 + $F25, 0, OFFSET( BK26, 0, - 1 * ( $F25 ) ) )</f>
        <v>0</v>
      </c>
      <c r="BL27" s="2">
        <f ca="1" xml:space="preserve">  IF( Time!BL28 &lt; 1 + $F25, 0, OFFSET( BL26, 0, - 1 * ( $F25 ) ) )</f>
        <v>0</v>
      </c>
      <c r="BM27" s="2">
        <f ca="1" xml:space="preserve">  IF( Time!BM28 &lt; 1 + $F25, 0, OFFSET( BM26, 0, - 1 * ( $F25 ) ) )</f>
        <v>0</v>
      </c>
      <c r="BN27" s="2">
        <f ca="1" xml:space="preserve">  IF( Time!BN28 &lt; 1 + $F25, 0, OFFSET( BN26, 0, - 1 * ( $F25 ) ) )</f>
        <v>0</v>
      </c>
      <c r="BO27" s="2">
        <f ca="1" xml:space="preserve">  IF( Time!BO28 &lt; 1 + $F25, 0, OFFSET( BO26, 0, - 1 * ( $F25 ) ) )</f>
        <v>0</v>
      </c>
      <c r="BP27" s="2">
        <f ca="1" xml:space="preserve">  IF( Time!BP28 &lt; 1 + $F25, 0, OFFSET( BP26, 0, - 1 * ( $F25 ) ) )</f>
        <v>0</v>
      </c>
      <c r="BQ27" s="2">
        <f ca="1" xml:space="preserve">  IF( Time!BQ28 &lt; 1 + $F25, 0, OFFSET( BQ26, 0, - 1 * ( $F25 ) ) )</f>
        <v>0</v>
      </c>
    </row>
    <row r="28" spans="1:69" outlineLevel="1">
      <c r="A28" s="34"/>
      <c r="B28" s="34"/>
      <c r="C28" s="64"/>
      <c r="D28" s="65"/>
      <c r="E28" s="21" t="str">
        <f xml:space="preserve"> LEFT($E$27, LEN($E$27) - 3 )</f>
        <v xml:space="preserve">Invoice finance principal repayment </v>
      </c>
      <c r="F28" s="21"/>
      <c r="G28" s="21" t="str">
        <f xml:space="preserve"> G$27</f>
        <v>GBP</v>
      </c>
      <c r="H28" s="3">
        <f t="shared" ca="1" si="7"/>
        <v>-10288652.149009656</v>
      </c>
      <c r="I28" s="21"/>
      <c r="J28" s="3">
        <f t="shared" ref="J28:BQ28" ca="1" si="8" xml:space="preserve"> -1 * J27</f>
        <v>0</v>
      </c>
      <c r="K28" s="3">
        <f t="shared" ca="1" si="8"/>
        <v>0</v>
      </c>
      <c r="L28" s="3">
        <f t="shared" ca="1" si="8"/>
        <v>0</v>
      </c>
      <c r="M28" s="3">
        <f t="shared" ca="1" si="8"/>
        <v>-27000</v>
      </c>
      <c r="N28" s="3">
        <f t="shared" ca="1" si="8"/>
        <v>-37800</v>
      </c>
      <c r="O28" s="3">
        <f t="shared" ca="1" si="8"/>
        <v>-48600</v>
      </c>
      <c r="P28" s="3">
        <f t="shared" ca="1" si="8"/>
        <v>-59400</v>
      </c>
      <c r="Q28" s="3">
        <f t="shared" ca="1" si="8"/>
        <v>-81000</v>
      </c>
      <c r="R28" s="3">
        <f t="shared" ca="1" si="8"/>
        <v>-124200</v>
      </c>
      <c r="S28" s="3">
        <f t="shared" ca="1" si="8"/>
        <v>-156600</v>
      </c>
      <c r="T28" s="3">
        <f t="shared" ca="1" si="8"/>
        <v>-189000</v>
      </c>
      <c r="U28" s="3">
        <f t="shared" ca="1" si="8"/>
        <v>-189000</v>
      </c>
      <c r="V28" s="3">
        <f t="shared" ca="1" si="8"/>
        <v>-297000</v>
      </c>
      <c r="W28" s="3">
        <f t="shared" ca="1" si="8"/>
        <v>-297000</v>
      </c>
      <c r="X28" s="3">
        <f t="shared" ca="1" si="8"/>
        <v>-405000</v>
      </c>
      <c r="Y28" s="3">
        <f t="shared" ca="1" si="8"/>
        <v>-483811.00709540193</v>
      </c>
      <c r="Z28" s="3">
        <f t="shared" ca="1" si="8"/>
        <v>-513000</v>
      </c>
      <c r="AA28" s="3">
        <f t="shared" ca="1" si="8"/>
        <v>-608641.1419142551</v>
      </c>
      <c r="AB28" s="3">
        <f t="shared" ca="1" si="8"/>
        <v>-621000</v>
      </c>
      <c r="AC28" s="3">
        <f t="shared" ca="1" si="8"/>
        <v>-621000</v>
      </c>
      <c r="AD28" s="3">
        <f t="shared" ca="1" si="8"/>
        <v>-621000</v>
      </c>
      <c r="AE28" s="3">
        <f t="shared" ca="1" si="8"/>
        <v>-621000</v>
      </c>
      <c r="AF28" s="3">
        <f t="shared" ca="1" si="8"/>
        <v>-621000</v>
      </c>
      <c r="AG28" s="3">
        <f t="shared" ca="1" si="8"/>
        <v>-621000</v>
      </c>
      <c r="AH28" s="3">
        <f t="shared" ca="1" si="8"/>
        <v>-675000</v>
      </c>
      <c r="AI28" s="3">
        <f t="shared" ca="1" si="8"/>
        <v>-729000</v>
      </c>
      <c r="AJ28" s="3">
        <f t="shared" ca="1" si="8"/>
        <v>-772200</v>
      </c>
      <c r="AK28" s="3">
        <f t="shared" ca="1" si="8"/>
        <v>-869400</v>
      </c>
      <c r="AL28" s="3">
        <f t="shared" ca="1" si="8"/>
        <v>0</v>
      </c>
      <c r="AM28" s="3">
        <f t="shared" ca="1" si="8"/>
        <v>0</v>
      </c>
      <c r="AN28" s="3">
        <f t="shared" ca="1" si="8"/>
        <v>0</v>
      </c>
      <c r="AO28" s="3">
        <f t="shared" ca="1" si="8"/>
        <v>0</v>
      </c>
      <c r="AP28" s="3">
        <f t="shared" ca="1" si="8"/>
        <v>0</v>
      </c>
      <c r="AQ28" s="3">
        <f t="shared" ca="1" si="8"/>
        <v>0</v>
      </c>
      <c r="AR28" s="3">
        <f t="shared" ca="1" si="8"/>
        <v>0</v>
      </c>
      <c r="AS28" s="3">
        <f t="shared" ca="1" si="8"/>
        <v>0</v>
      </c>
      <c r="AT28" s="3">
        <f t="shared" ca="1" si="8"/>
        <v>0</v>
      </c>
      <c r="AU28" s="3">
        <f t="shared" ca="1" si="8"/>
        <v>0</v>
      </c>
      <c r="AV28" s="3">
        <f t="shared" ca="1" si="8"/>
        <v>0</v>
      </c>
      <c r="AW28" s="3">
        <f t="shared" ca="1" si="8"/>
        <v>0</v>
      </c>
      <c r="AX28" s="3">
        <f t="shared" ca="1" si="8"/>
        <v>0</v>
      </c>
      <c r="AY28" s="3">
        <f t="shared" ca="1" si="8"/>
        <v>0</v>
      </c>
      <c r="AZ28" s="3">
        <f t="shared" ca="1" si="8"/>
        <v>0</v>
      </c>
      <c r="BA28" s="3">
        <f t="shared" ca="1" si="8"/>
        <v>0</v>
      </c>
      <c r="BB28" s="3">
        <f t="shared" ca="1" si="8"/>
        <v>0</v>
      </c>
      <c r="BC28" s="3">
        <f t="shared" ca="1" si="8"/>
        <v>0</v>
      </c>
      <c r="BD28" s="3">
        <f t="shared" ca="1" si="8"/>
        <v>0</v>
      </c>
      <c r="BE28" s="3">
        <f t="shared" ca="1" si="8"/>
        <v>0</v>
      </c>
      <c r="BF28" s="3">
        <f t="shared" ca="1" si="8"/>
        <v>0</v>
      </c>
      <c r="BG28" s="3">
        <f t="shared" ca="1" si="8"/>
        <v>0</v>
      </c>
      <c r="BH28" s="3">
        <f t="shared" ca="1" si="8"/>
        <v>0</v>
      </c>
      <c r="BI28" s="3">
        <f t="shared" ca="1" si="8"/>
        <v>0</v>
      </c>
      <c r="BJ28" s="3">
        <f t="shared" ca="1" si="8"/>
        <v>0</v>
      </c>
      <c r="BK28" s="3">
        <f t="shared" ca="1" si="8"/>
        <v>0</v>
      </c>
      <c r="BL28" s="3">
        <f t="shared" ca="1" si="8"/>
        <v>0</v>
      </c>
      <c r="BM28" s="3">
        <f t="shared" ca="1" si="8"/>
        <v>0</v>
      </c>
      <c r="BN28" s="3">
        <f t="shared" ca="1" si="8"/>
        <v>0</v>
      </c>
      <c r="BO28" s="3">
        <f t="shared" ca="1" si="8"/>
        <v>0</v>
      </c>
      <c r="BP28" s="3">
        <f t="shared" ca="1" si="8"/>
        <v>0</v>
      </c>
      <c r="BQ28" s="3">
        <f t="shared" ca="1" si="8"/>
        <v>0</v>
      </c>
    </row>
    <row r="31" spans="1:69">
      <c r="B31" s="25" t="s">
        <v>199</v>
      </c>
    </row>
    <row r="32" spans="1:69" outlineLevel="1">
      <c r="E32" s="2" t="str">
        <f t="shared" ref="E32:BQ32" si="9" xml:space="preserve">  E$40</f>
        <v>Invoice finance interest POS</v>
      </c>
      <c r="F32" s="2">
        <f t="shared" si="9"/>
        <v>0</v>
      </c>
      <c r="G32" s="2" t="str">
        <f t="shared" si="9"/>
        <v>GBP</v>
      </c>
      <c r="H32" s="2">
        <f t="shared" ca="1" si="9"/>
        <v>171477.53581682761</v>
      </c>
      <c r="I32" s="2">
        <f t="shared" si="9"/>
        <v>0</v>
      </c>
      <c r="J32" s="2">
        <f t="shared" si="9"/>
        <v>0</v>
      </c>
      <c r="K32" s="2">
        <f t="shared" ca="1" si="9"/>
        <v>0</v>
      </c>
      <c r="L32" s="2">
        <f t="shared" ca="1" si="9"/>
        <v>225</v>
      </c>
      <c r="M32" s="2">
        <f t="shared" ca="1" si="9"/>
        <v>540</v>
      </c>
      <c r="N32" s="2">
        <f t="shared" ca="1" si="9"/>
        <v>720</v>
      </c>
      <c r="O32" s="2">
        <f t="shared" ca="1" si="9"/>
        <v>900</v>
      </c>
      <c r="P32" s="2">
        <f t="shared" ca="1" si="9"/>
        <v>1170</v>
      </c>
      <c r="Q32" s="2">
        <f t="shared" ca="1" si="9"/>
        <v>1710</v>
      </c>
      <c r="R32" s="2">
        <f t="shared" ca="1" si="9"/>
        <v>2340</v>
      </c>
      <c r="S32" s="2">
        <f t="shared" ca="1" si="9"/>
        <v>2880</v>
      </c>
      <c r="T32" s="2">
        <f t="shared" ca="1" si="9"/>
        <v>3150</v>
      </c>
      <c r="U32" s="2">
        <f t="shared" ca="1" si="9"/>
        <v>4050</v>
      </c>
      <c r="V32" s="2">
        <f t="shared" ca="1" si="9"/>
        <v>4950</v>
      </c>
      <c r="W32" s="2">
        <f t="shared" ca="1" si="9"/>
        <v>5850</v>
      </c>
      <c r="X32" s="2">
        <f t="shared" ca="1" si="9"/>
        <v>7406.758392461682</v>
      </c>
      <c r="Y32" s="2">
        <f t="shared" ca="1" si="9"/>
        <v>8306.7583924616829</v>
      </c>
      <c r="Z32" s="2">
        <f t="shared" ca="1" si="9"/>
        <v>9347.0095159521261</v>
      </c>
      <c r="AA32" s="2">
        <f t="shared" ca="1" si="9"/>
        <v>10247.009515952126</v>
      </c>
      <c r="AB32" s="2">
        <f t="shared" ca="1" si="9"/>
        <v>10350</v>
      </c>
      <c r="AC32" s="2">
        <f t="shared" ca="1" si="9"/>
        <v>10350</v>
      </c>
      <c r="AD32" s="2">
        <f t="shared" ca="1" si="9"/>
        <v>10350</v>
      </c>
      <c r="AE32" s="2">
        <f t="shared" ca="1" si="9"/>
        <v>10350</v>
      </c>
      <c r="AF32" s="2">
        <f t="shared" ca="1" si="9"/>
        <v>10350</v>
      </c>
      <c r="AG32" s="2">
        <f t="shared" ca="1" si="9"/>
        <v>10800</v>
      </c>
      <c r="AH32" s="2">
        <f t="shared" ca="1" si="9"/>
        <v>11700</v>
      </c>
      <c r="AI32" s="2">
        <f t="shared" ca="1" si="9"/>
        <v>12510</v>
      </c>
      <c r="AJ32" s="2">
        <f t="shared" ca="1" si="9"/>
        <v>13680</v>
      </c>
      <c r="AK32" s="2">
        <f t="shared" ca="1" si="9"/>
        <v>7245</v>
      </c>
      <c r="AL32" s="2">
        <f t="shared" ca="1" si="9"/>
        <v>0</v>
      </c>
      <c r="AM32" s="2">
        <f t="shared" ca="1" si="9"/>
        <v>0</v>
      </c>
      <c r="AN32" s="2">
        <f t="shared" ca="1" si="9"/>
        <v>0</v>
      </c>
      <c r="AO32" s="2">
        <f t="shared" ca="1" si="9"/>
        <v>0</v>
      </c>
      <c r="AP32" s="2">
        <f t="shared" ca="1" si="9"/>
        <v>0</v>
      </c>
      <c r="AQ32" s="2">
        <f t="shared" ca="1" si="9"/>
        <v>0</v>
      </c>
      <c r="AR32" s="2">
        <f t="shared" ca="1" si="9"/>
        <v>0</v>
      </c>
      <c r="AS32" s="2">
        <f t="shared" ca="1" si="9"/>
        <v>0</v>
      </c>
      <c r="AT32" s="2">
        <f t="shared" ca="1" si="9"/>
        <v>0</v>
      </c>
      <c r="AU32" s="2">
        <f t="shared" ca="1" si="9"/>
        <v>0</v>
      </c>
      <c r="AV32" s="2">
        <f t="shared" ca="1" si="9"/>
        <v>0</v>
      </c>
      <c r="AW32" s="2">
        <f t="shared" ca="1" si="9"/>
        <v>0</v>
      </c>
      <c r="AX32" s="2">
        <f t="shared" ca="1" si="9"/>
        <v>0</v>
      </c>
      <c r="AY32" s="2">
        <f t="shared" ca="1" si="9"/>
        <v>0</v>
      </c>
      <c r="AZ32" s="2">
        <f t="shared" ca="1" si="9"/>
        <v>0</v>
      </c>
      <c r="BA32" s="2">
        <f t="shared" ca="1" si="9"/>
        <v>0</v>
      </c>
      <c r="BB32" s="2">
        <f t="shared" ca="1" si="9"/>
        <v>0</v>
      </c>
      <c r="BC32" s="2">
        <f t="shared" ca="1" si="9"/>
        <v>0</v>
      </c>
      <c r="BD32" s="2">
        <f t="shared" ca="1" si="9"/>
        <v>0</v>
      </c>
      <c r="BE32" s="2">
        <f t="shared" ca="1" si="9"/>
        <v>0</v>
      </c>
      <c r="BF32" s="2">
        <f t="shared" ca="1" si="9"/>
        <v>0</v>
      </c>
      <c r="BG32" s="2">
        <f t="shared" ca="1" si="9"/>
        <v>0</v>
      </c>
      <c r="BH32" s="2">
        <f t="shared" ca="1" si="9"/>
        <v>0</v>
      </c>
      <c r="BI32" s="2">
        <f t="shared" ca="1" si="9"/>
        <v>0</v>
      </c>
      <c r="BJ32" s="2">
        <f t="shared" ca="1" si="9"/>
        <v>0</v>
      </c>
      <c r="BK32" s="2">
        <f t="shared" ca="1" si="9"/>
        <v>0</v>
      </c>
      <c r="BL32" s="2">
        <f t="shared" ca="1" si="9"/>
        <v>0</v>
      </c>
      <c r="BM32" s="2">
        <f t="shared" ca="1" si="9"/>
        <v>0</v>
      </c>
      <c r="BN32" s="2">
        <f t="shared" ca="1" si="9"/>
        <v>0</v>
      </c>
      <c r="BO32" s="2">
        <f t="shared" ca="1" si="9"/>
        <v>0</v>
      </c>
      <c r="BP32" s="2">
        <f t="shared" ca="1" si="9"/>
        <v>0</v>
      </c>
      <c r="BQ32" s="2">
        <f t="shared" ca="1" si="9"/>
        <v>0</v>
      </c>
    </row>
    <row r="33" spans="1:69" outlineLevel="1">
      <c r="E33" s="2" t="str">
        <f t="shared" ref="E33:BQ33" si="10" xml:space="preserve">  E$46</f>
        <v>Invoice finance interest paid POS</v>
      </c>
      <c r="F33" s="2">
        <f t="shared" si="10"/>
        <v>0</v>
      </c>
      <c r="G33" s="2" t="str">
        <f t="shared" si="10"/>
        <v>GBP</v>
      </c>
      <c r="H33" s="2">
        <f t="shared" ca="1" si="10"/>
        <v>171477.53581682761</v>
      </c>
      <c r="I33" s="2">
        <f t="shared" si="10"/>
        <v>0</v>
      </c>
      <c r="J33" s="2">
        <f t="shared" si="10"/>
        <v>0</v>
      </c>
      <c r="K33" s="2">
        <f t="shared" ca="1" si="10"/>
        <v>0</v>
      </c>
      <c r="L33" s="2">
        <f t="shared" ca="1" si="10"/>
        <v>225</v>
      </c>
      <c r="M33" s="2">
        <f t="shared" ca="1" si="10"/>
        <v>540</v>
      </c>
      <c r="N33" s="2">
        <f t="shared" ca="1" si="10"/>
        <v>720</v>
      </c>
      <c r="O33" s="2">
        <f t="shared" ca="1" si="10"/>
        <v>900</v>
      </c>
      <c r="P33" s="2">
        <f t="shared" ca="1" si="10"/>
        <v>1170</v>
      </c>
      <c r="Q33" s="2">
        <f t="shared" ca="1" si="10"/>
        <v>1710</v>
      </c>
      <c r="R33" s="2">
        <f t="shared" ca="1" si="10"/>
        <v>2340</v>
      </c>
      <c r="S33" s="2">
        <f t="shared" ca="1" si="10"/>
        <v>2880</v>
      </c>
      <c r="T33" s="2">
        <f t="shared" ca="1" si="10"/>
        <v>3150</v>
      </c>
      <c r="U33" s="2">
        <f t="shared" ca="1" si="10"/>
        <v>4050</v>
      </c>
      <c r="V33" s="2">
        <f t="shared" ca="1" si="10"/>
        <v>4950</v>
      </c>
      <c r="W33" s="2">
        <f t="shared" ca="1" si="10"/>
        <v>5850</v>
      </c>
      <c r="X33" s="2">
        <f t="shared" ca="1" si="10"/>
        <v>7406.758392461682</v>
      </c>
      <c r="Y33" s="2">
        <f t="shared" ca="1" si="10"/>
        <v>8306.7583924616829</v>
      </c>
      <c r="Z33" s="2">
        <f t="shared" ca="1" si="10"/>
        <v>9347.0095159521261</v>
      </c>
      <c r="AA33" s="2">
        <f t="shared" ca="1" si="10"/>
        <v>10247.009515952126</v>
      </c>
      <c r="AB33" s="2">
        <f t="shared" ca="1" si="10"/>
        <v>10350</v>
      </c>
      <c r="AC33" s="2">
        <f t="shared" ca="1" si="10"/>
        <v>10350</v>
      </c>
      <c r="AD33" s="2">
        <f t="shared" ca="1" si="10"/>
        <v>10350</v>
      </c>
      <c r="AE33" s="2">
        <f t="shared" ca="1" si="10"/>
        <v>10350</v>
      </c>
      <c r="AF33" s="2">
        <f t="shared" ca="1" si="10"/>
        <v>10350</v>
      </c>
      <c r="AG33" s="2">
        <f t="shared" ca="1" si="10"/>
        <v>10800</v>
      </c>
      <c r="AH33" s="2">
        <f t="shared" ca="1" si="10"/>
        <v>11700</v>
      </c>
      <c r="AI33" s="2">
        <f t="shared" ca="1" si="10"/>
        <v>12510</v>
      </c>
      <c r="AJ33" s="2">
        <f t="shared" ca="1" si="10"/>
        <v>13680</v>
      </c>
      <c r="AK33" s="2">
        <f t="shared" ca="1" si="10"/>
        <v>7245</v>
      </c>
      <c r="AL33" s="2">
        <f t="shared" ca="1" si="10"/>
        <v>0</v>
      </c>
      <c r="AM33" s="2">
        <f t="shared" ca="1" si="10"/>
        <v>0</v>
      </c>
      <c r="AN33" s="2">
        <f t="shared" ca="1" si="10"/>
        <v>0</v>
      </c>
      <c r="AO33" s="2">
        <f t="shared" ca="1" si="10"/>
        <v>0</v>
      </c>
      <c r="AP33" s="2">
        <f t="shared" ca="1" si="10"/>
        <v>0</v>
      </c>
      <c r="AQ33" s="2">
        <f t="shared" ca="1" si="10"/>
        <v>0</v>
      </c>
      <c r="AR33" s="2">
        <f t="shared" ca="1" si="10"/>
        <v>0</v>
      </c>
      <c r="AS33" s="2">
        <f t="shared" ca="1" si="10"/>
        <v>0</v>
      </c>
      <c r="AT33" s="2">
        <f t="shared" ca="1" si="10"/>
        <v>0</v>
      </c>
      <c r="AU33" s="2">
        <f t="shared" ca="1" si="10"/>
        <v>0</v>
      </c>
      <c r="AV33" s="2">
        <f t="shared" ca="1" si="10"/>
        <v>0</v>
      </c>
      <c r="AW33" s="2">
        <f t="shared" ca="1" si="10"/>
        <v>0</v>
      </c>
      <c r="AX33" s="2">
        <f t="shared" ca="1" si="10"/>
        <v>0</v>
      </c>
      <c r="AY33" s="2">
        <f t="shared" ca="1" si="10"/>
        <v>0</v>
      </c>
      <c r="AZ33" s="2">
        <f t="shared" ca="1" si="10"/>
        <v>0</v>
      </c>
      <c r="BA33" s="2">
        <f t="shared" ca="1" si="10"/>
        <v>0</v>
      </c>
      <c r="BB33" s="2">
        <f t="shared" ca="1" si="10"/>
        <v>0</v>
      </c>
      <c r="BC33" s="2">
        <f t="shared" ca="1" si="10"/>
        <v>0</v>
      </c>
      <c r="BD33" s="2">
        <f t="shared" ca="1" si="10"/>
        <v>0</v>
      </c>
      <c r="BE33" s="2">
        <f t="shared" ca="1" si="10"/>
        <v>0</v>
      </c>
      <c r="BF33" s="2">
        <f t="shared" ca="1" si="10"/>
        <v>0</v>
      </c>
      <c r="BG33" s="2">
        <f t="shared" ca="1" si="10"/>
        <v>0</v>
      </c>
      <c r="BH33" s="2">
        <f t="shared" ca="1" si="10"/>
        <v>0</v>
      </c>
      <c r="BI33" s="2">
        <f t="shared" ca="1" si="10"/>
        <v>0</v>
      </c>
      <c r="BJ33" s="2">
        <f t="shared" ca="1" si="10"/>
        <v>0</v>
      </c>
      <c r="BK33" s="2">
        <f t="shared" ca="1" si="10"/>
        <v>0</v>
      </c>
      <c r="BL33" s="2">
        <f t="shared" ca="1" si="10"/>
        <v>0</v>
      </c>
      <c r="BM33" s="2">
        <f t="shared" ca="1" si="10"/>
        <v>0</v>
      </c>
      <c r="BN33" s="2">
        <f t="shared" ca="1" si="10"/>
        <v>0</v>
      </c>
      <c r="BO33" s="2">
        <f t="shared" ca="1" si="10"/>
        <v>0</v>
      </c>
      <c r="BP33" s="2">
        <f t="shared" ca="1" si="10"/>
        <v>0</v>
      </c>
      <c r="BQ33" s="2">
        <f t="shared" ca="1" si="10"/>
        <v>0</v>
      </c>
    </row>
    <row r="34" spans="1:69" outlineLevel="1">
      <c r="E34" s="47" t="s">
        <v>199</v>
      </c>
      <c r="G34" s="47" t="s">
        <v>258</v>
      </c>
      <c r="H34" s="2">
        <f ca="1" xml:space="preserve"> SUM( J34:BQ34 )</f>
        <v>0</v>
      </c>
      <c r="J34" s="2">
        <f t="shared" ref="J34:BQ34" si="11" xml:space="preserve">  J32 - J33</f>
        <v>0</v>
      </c>
      <c r="K34" s="2">
        <f t="shared" ca="1" si="11"/>
        <v>0</v>
      </c>
      <c r="L34" s="2">
        <f t="shared" ca="1" si="11"/>
        <v>0</v>
      </c>
      <c r="M34" s="2">
        <f t="shared" ca="1" si="11"/>
        <v>0</v>
      </c>
      <c r="N34" s="2">
        <f t="shared" ca="1" si="11"/>
        <v>0</v>
      </c>
      <c r="O34" s="2">
        <f t="shared" ca="1" si="11"/>
        <v>0</v>
      </c>
      <c r="P34" s="2">
        <f t="shared" ca="1" si="11"/>
        <v>0</v>
      </c>
      <c r="Q34" s="2">
        <f t="shared" ca="1" si="11"/>
        <v>0</v>
      </c>
      <c r="R34" s="2">
        <f t="shared" ca="1" si="11"/>
        <v>0</v>
      </c>
      <c r="S34" s="2">
        <f t="shared" ca="1" si="11"/>
        <v>0</v>
      </c>
      <c r="T34" s="2">
        <f t="shared" ca="1" si="11"/>
        <v>0</v>
      </c>
      <c r="U34" s="2">
        <f t="shared" ca="1" si="11"/>
        <v>0</v>
      </c>
      <c r="V34" s="2">
        <f t="shared" ca="1" si="11"/>
        <v>0</v>
      </c>
      <c r="W34" s="2">
        <f t="shared" ca="1" si="11"/>
        <v>0</v>
      </c>
      <c r="X34" s="2">
        <f t="shared" ca="1" si="11"/>
        <v>0</v>
      </c>
      <c r="Y34" s="2">
        <f t="shared" ca="1" si="11"/>
        <v>0</v>
      </c>
      <c r="Z34" s="2">
        <f t="shared" ca="1" si="11"/>
        <v>0</v>
      </c>
      <c r="AA34" s="2">
        <f t="shared" ca="1" si="11"/>
        <v>0</v>
      </c>
      <c r="AB34" s="2">
        <f t="shared" ca="1" si="11"/>
        <v>0</v>
      </c>
      <c r="AC34" s="2">
        <f t="shared" ca="1" si="11"/>
        <v>0</v>
      </c>
      <c r="AD34" s="2">
        <f t="shared" ca="1" si="11"/>
        <v>0</v>
      </c>
      <c r="AE34" s="2">
        <f t="shared" ca="1" si="11"/>
        <v>0</v>
      </c>
      <c r="AF34" s="2">
        <f t="shared" ca="1" si="11"/>
        <v>0</v>
      </c>
      <c r="AG34" s="2">
        <f t="shared" ca="1" si="11"/>
        <v>0</v>
      </c>
      <c r="AH34" s="2">
        <f t="shared" ca="1" si="11"/>
        <v>0</v>
      </c>
      <c r="AI34" s="2">
        <f t="shared" ca="1" si="11"/>
        <v>0</v>
      </c>
      <c r="AJ34" s="2">
        <f t="shared" ca="1" si="11"/>
        <v>0</v>
      </c>
      <c r="AK34" s="2">
        <f t="shared" ca="1" si="11"/>
        <v>0</v>
      </c>
      <c r="AL34" s="2">
        <f t="shared" ca="1" si="11"/>
        <v>0</v>
      </c>
      <c r="AM34" s="2">
        <f t="shared" ca="1" si="11"/>
        <v>0</v>
      </c>
      <c r="AN34" s="2">
        <f t="shared" ca="1" si="11"/>
        <v>0</v>
      </c>
      <c r="AO34" s="2">
        <f t="shared" ca="1" si="11"/>
        <v>0</v>
      </c>
      <c r="AP34" s="2">
        <f t="shared" ca="1" si="11"/>
        <v>0</v>
      </c>
      <c r="AQ34" s="2">
        <f t="shared" ca="1" si="11"/>
        <v>0</v>
      </c>
      <c r="AR34" s="2">
        <f t="shared" ca="1" si="11"/>
        <v>0</v>
      </c>
      <c r="AS34" s="2">
        <f t="shared" ca="1" si="11"/>
        <v>0</v>
      </c>
      <c r="AT34" s="2">
        <f t="shared" ca="1" si="11"/>
        <v>0</v>
      </c>
      <c r="AU34" s="2">
        <f t="shared" ca="1" si="11"/>
        <v>0</v>
      </c>
      <c r="AV34" s="2">
        <f t="shared" ca="1" si="11"/>
        <v>0</v>
      </c>
      <c r="AW34" s="2">
        <f t="shared" ca="1" si="11"/>
        <v>0</v>
      </c>
      <c r="AX34" s="2">
        <f t="shared" ca="1" si="11"/>
        <v>0</v>
      </c>
      <c r="AY34" s="2">
        <f t="shared" ca="1" si="11"/>
        <v>0</v>
      </c>
      <c r="AZ34" s="2">
        <f t="shared" ca="1" si="11"/>
        <v>0</v>
      </c>
      <c r="BA34" s="2">
        <f t="shared" ca="1" si="11"/>
        <v>0</v>
      </c>
      <c r="BB34" s="2">
        <f t="shared" ca="1" si="11"/>
        <v>0</v>
      </c>
      <c r="BC34" s="2">
        <f t="shared" ca="1" si="11"/>
        <v>0</v>
      </c>
      <c r="BD34" s="2">
        <f t="shared" ca="1" si="11"/>
        <v>0</v>
      </c>
      <c r="BE34" s="2">
        <f t="shared" ca="1" si="11"/>
        <v>0</v>
      </c>
      <c r="BF34" s="2">
        <f t="shared" ca="1" si="11"/>
        <v>0</v>
      </c>
      <c r="BG34" s="2">
        <f t="shared" ca="1" si="11"/>
        <v>0</v>
      </c>
      <c r="BH34" s="2">
        <f t="shared" ca="1" si="11"/>
        <v>0</v>
      </c>
      <c r="BI34" s="2">
        <f t="shared" ca="1" si="11"/>
        <v>0</v>
      </c>
      <c r="BJ34" s="2">
        <f t="shared" ca="1" si="11"/>
        <v>0</v>
      </c>
      <c r="BK34" s="2">
        <f t="shared" ca="1" si="11"/>
        <v>0</v>
      </c>
      <c r="BL34" s="2">
        <f t="shared" ca="1" si="11"/>
        <v>0</v>
      </c>
      <c r="BM34" s="2">
        <f t="shared" ca="1" si="11"/>
        <v>0</v>
      </c>
      <c r="BN34" s="2">
        <f t="shared" ca="1" si="11"/>
        <v>0</v>
      </c>
      <c r="BO34" s="2">
        <f t="shared" ca="1" si="11"/>
        <v>0</v>
      </c>
      <c r="BP34" s="2">
        <f t="shared" ca="1" si="11"/>
        <v>0</v>
      </c>
      <c r="BQ34" s="2">
        <f t="shared" ca="1" si="11"/>
        <v>0</v>
      </c>
    </row>
    <row r="37" spans="1:69">
      <c r="B37" s="25" t="s">
        <v>132</v>
      </c>
    </row>
    <row r="38" spans="1:69" outlineLevel="1">
      <c r="E38" s="57" t="str">
        <f t="shared" ref="E38:G38" si="12" xml:space="preserve">  E$54</f>
        <v>Invoice finance period interest rate</v>
      </c>
      <c r="F38" s="57">
        <f t="shared" si="12"/>
        <v>8.3333333333333332E-3</v>
      </c>
      <c r="G38" s="57" t="str">
        <f t="shared" si="12"/>
        <v>%</v>
      </c>
      <c r="M38" s="57"/>
    </row>
    <row r="39" spans="1:69" outlineLevel="1">
      <c r="E39" s="2" t="str">
        <f t="shared" ref="E39:BQ39" si="13" xml:space="preserve">  E$11</f>
        <v>Invoice finance balance BEG</v>
      </c>
      <c r="F39" s="2">
        <f t="shared" si="13"/>
        <v>0</v>
      </c>
      <c r="G39" s="2" t="str">
        <f t="shared" si="13"/>
        <v>GBP</v>
      </c>
      <c r="H39" s="2">
        <f t="shared" si="13"/>
        <v>0</v>
      </c>
      <c r="I39" s="2">
        <f t="shared" si="13"/>
        <v>0</v>
      </c>
      <c r="J39" s="2">
        <f t="shared" si="13"/>
        <v>0</v>
      </c>
      <c r="K39" s="2">
        <f t="shared" ca="1" si="13"/>
        <v>0</v>
      </c>
      <c r="L39" s="2">
        <f t="shared" ca="1" si="13"/>
        <v>27000</v>
      </c>
      <c r="M39" s="2">
        <f t="shared" ca="1" si="13"/>
        <v>64800</v>
      </c>
      <c r="N39" s="2">
        <f t="shared" ca="1" si="13"/>
        <v>86400</v>
      </c>
      <c r="O39" s="2">
        <f t="shared" ca="1" si="13"/>
        <v>108000</v>
      </c>
      <c r="P39" s="2">
        <f t="shared" ca="1" si="13"/>
        <v>140400</v>
      </c>
      <c r="Q39" s="2">
        <f t="shared" ca="1" si="13"/>
        <v>205200</v>
      </c>
      <c r="R39" s="2">
        <f t="shared" ca="1" si="13"/>
        <v>280800</v>
      </c>
      <c r="S39" s="2">
        <f t="shared" ca="1" si="13"/>
        <v>345600</v>
      </c>
      <c r="T39" s="2">
        <f t="shared" ca="1" si="13"/>
        <v>378000</v>
      </c>
      <c r="U39" s="2">
        <f t="shared" ca="1" si="13"/>
        <v>486000</v>
      </c>
      <c r="V39" s="2">
        <f t="shared" ca="1" si="13"/>
        <v>594000</v>
      </c>
      <c r="W39" s="2">
        <f t="shared" ca="1" si="13"/>
        <v>702000</v>
      </c>
      <c r="X39" s="2">
        <f t="shared" ca="1" si="13"/>
        <v>888811.00709540187</v>
      </c>
      <c r="Y39" s="2">
        <f t="shared" ca="1" si="13"/>
        <v>996811.00709540187</v>
      </c>
      <c r="Z39" s="2">
        <f t="shared" ca="1" si="13"/>
        <v>1121641.1419142552</v>
      </c>
      <c r="AA39" s="2">
        <f t="shared" ca="1" si="13"/>
        <v>1229641.1419142552</v>
      </c>
      <c r="AB39" s="2">
        <f t="shared" ca="1" si="13"/>
        <v>1242000</v>
      </c>
      <c r="AC39" s="2">
        <f t="shared" ca="1" si="13"/>
        <v>1242000</v>
      </c>
      <c r="AD39" s="2">
        <f t="shared" ca="1" si="13"/>
        <v>1242000</v>
      </c>
      <c r="AE39" s="2">
        <f t="shared" ca="1" si="13"/>
        <v>1242000</v>
      </c>
      <c r="AF39" s="2">
        <f t="shared" ca="1" si="13"/>
        <v>1242000</v>
      </c>
      <c r="AG39" s="2">
        <f t="shared" ca="1" si="13"/>
        <v>1296000</v>
      </c>
      <c r="AH39" s="2">
        <f t="shared" ca="1" si="13"/>
        <v>1404000</v>
      </c>
      <c r="AI39" s="2">
        <f t="shared" ca="1" si="13"/>
        <v>1501200</v>
      </c>
      <c r="AJ39" s="2">
        <f t="shared" ca="1" si="13"/>
        <v>1641600</v>
      </c>
      <c r="AK39" s="2">
        <f t="shared" ca="1" si="13"/>
        <v>869400</v>
      </c>
      <c r="AL39" s="2">
        <f t="shared" ca="1" si="13"/>
        <v>0</v>
      </c>
      <c r="AM39" s="2">
        <f t="shared" ca="1" si="13"/>
        <v>0</v>
      </c>
      <c r="AN39" s="2">
        <f t="shared" ca="1" si="13"/>
        <v>0</v>
      </c>
      <c r="AO39" s="2">
        <f t="shared" ca="1" si="13"/>
        <v>0</v>
      </c>
      <c r="AP39" s="2">
        <f t="shared" ca="1" si="13"/>
        <v>0</v>
      </c>
      <c r="AQ39" s="2">
        <f t="shared" ca="1" si="13"/>
        <v>0</v>
      </c>
      <c r="AR39" s="2">
        <f t="shared" ca="1" si="13"/>
        <v>0</v>
      </c>
      <c r="AS39" s="2">
        <f t="shared" ca="1" si="13"/>
        <v>0</v>
      </c>
      <c r="AT39" s="2">
        <f t="shared" ca="1" si="13"/>
        <v>0</v>
      </c>
      <c r="AU39" s="2">
        <f t="shared" ca="1" si="13"/>
        <v>0</v>
      </c>
      <c r="AV39" s="2">
        <f t="shared" ca="1" si="13"/>
        <v>0</v>
      </c>
      <c r="AW39" s="2">
        <f t="shared" ca="1" si="13"/>
        <v>0</v>
      </c>
      <c r="AX39" s="2">
        <f t="shared" ca="1" si="13"/>
        <v>0</v>
      </c>
      <c r="AY39" s="2">
        <f t="shared" ca="1" si="13"/>
        <v>0</v>
      </c>
      <c r="AZ39" s="2">
        <f t="shared" ca="1" si="13"/>
        <v>0</v>
      </c>
      <c r="BA39" s="2">
        <f t="shared" ca="1" si="13"/>
        <v>0</v>
      </c>
      <c r="BB39" s="2">
        <f t="shared" ca="1" si="13"/>
        <v>0</v>
      </c>
      <c r="BC39" s="2">
        <f t="shared" ca="1" si="13"/>
        <v>0</v>
      </c>
      <c r="BD39" s="2">
        <f t="shared" ca="1" si="13"/>
        <v>0</v>
      </c>
      <c r="BE39" s="2">
        <f t="shared" ca="1" si="13"/>
        <v>0</v>
      </c>
      <c r="BF39" s="2">
        <f t="shared" ca="1" si="13"/>
        <v>0</v>
      </c>
      <c r="BG39" s="2">
        <f t="shared" ca="1" si="13"/>
        <v>0</v>
      </c>
      <c r="BH39" s="2">
        <f t="shared" ca="1" si="13"/>
        <v>0</v>
      </c>
      <c r="BI39" s="2">
        <f t="shared" ca="1" si="13"/>
        <v>0</v>
      </c>
      <c r="BJ39" s="2">
        <f t="shared" ca="1" si="13"/>
        <v>0</v>
      </c>
      <c r="BK39" s="2">
        <f t="shared" ca="1" si="13"/>
        <v>0</v>
      </c>
      <c r="BL39" s="2">
        <f t="shared" ca="1" si="13"/>
        <v>0</v>
      </c>
      <c r="BM39" s="2">
        <f t="shared" ca="1" si="13"/>
        <v>0</v>
      </c>
      <c r="BN39" s="2">
        <f t="shared" ca="1" si="13"/>
        <v>0</v>
      </c>
      <c r="BO39" s="2">
        <f t="shared" ca="1" si="13"/>
        <v>0</v>
      </c>
      <c r="BP39" s="2">
        <f t="shared" ca="1" si="13"/>
        <v>0</v>
      </c>
      <c r="BQ39" s="2">
        <f t="shared" ca="1" si="13"/>
        <v>0</v>
      </c>
    </row>
    <row r="40" spans="1:69" outlineLevel="1">
      <c r="E40" s="47" t="s">
        <v>250</v>
      </c>
      <c r="G40" s="47" t="s">
        <v>258</v>
      </c>
      <c r="H40" s="2">
        <f t="shared" ref="H40:H41" ca="1" si="14" xml:space="preserve"> SUM( J40:BQ40 )</f>
        <v>171477.53581682761</v>
      </c>
      <c r="J40" s="2">
        <f t="shared" ref="J40:BQ40" si="15" xml:space="preserve">  $F38 * J39</f>
        <v>0</v>
      </c>
      <c r="K40" s="2">
        <f t="shared" ca="1" si="15"/>
        <v>0</v>
      </c>
      <c r="L40" s="2">
        <f t="shared" ca="1" si="15"/>
        <v>225</v>
      </c>
      <c r="M40" s="2">
        <f t="shared" ca="1" si="15"/>
        <v>540</v>
      </c>
      <c r="N40" s="2">
        <f t="shared" ca="1" si="15"/>
        <v>720</v>
      </c>
      <c r="O40" s="2">
        <f t="shared" ca="1" si="15"/>
        <v>900</v>
      </c>
      <c r="P40" s="2">
        <f t="shared" ca="1" si="15"/>
        <v>1170</v>
      </c>
      <c r="Q40" s="2">
        <f t="shared" ca="1" si="15"/>
        <v>1710</v>
      </c>
      <c r="R40" s="2">
        <f t="shared" ca="1" si="15"/>
        <v>2340</v>
      </c>
      <c r="S40" s="2">
        <f t="shared" ca="1" si="15"/>
        <v>2880</v>
      </c>
      <c r="T40" s="2">
        <f t="shared" ca="1" si="15"/>
        <v>3150</v>
      </c>
      <c r="U40" s="2">
        <f t="shared" ca="1" si="15"/>
        <v>4050</v>
      </c>
      <c r="V40" s="2">
        <f t="shared" ca="1" si="15"/>
        <v>4950</v>
      </c>
      <c r="W40" s="2">
        <f t="shared" ca="1" si="15"/>
        <v>5850</v>
      </c>
      <c r="X40" s="2">
        <f t="shared" ca="1" si="15"/>
        <v>7406.758392461682</v>
      </c>
      <c r="Y40" s="2">
        <f t="shared" ca="1" si="15"/>
        <v>8306.7583924616829</v>
      </c>
      <c r="Z40" s="2">
        <f t="shared" ca="1" si="15"/>
        <v>9347.0095159521261</v>
      </c>
      <c r="AA40" s="2">
        <f t="shared" ca="1" si="15"/>
        <v>10247.009515952126</v>
      </c>
      <c r="AB40" s="2">
        <f t="shared" ca="1" si="15"/>
        <v>10350</v>
      </c>
      <c r="AC40" s="2">
        <f t="shared" ca="1" si="15"/>
        <v>10350</v>
      </c>
      <c r="AD40" s="2">
        <f t="shared" ca="1" si="15"/>
        <v>10350</v>
      </c>
      <c r="AE40" s="2">
        <f t="shared" ca="1" si="15"/>
        <v>10350</v>
      </c>
      <c r="AF40" s="2">
        <f t="shared" ca="1" si="15"/>
        <v>10350</v>
      </c>
      <c r="AG40" s="2">
        <f t="shared" ca="1" si="15"/>
        <v>10800</v>
      </c>
      <c r="AH40" s="2">
        <f t="shared" ca="1" si="15"/>
        <v>11700</v>
      </c>
      <c r="AI40" s="2">
        <f t="shared" ca="1" si="15"/>
        <v>12510</v>
      </c>
      <c r="AJ40" s="2">
        <f t="shared" ca="1" si="15"/>
        <v>13680</v>
      </c>
      <c r="AK40" s="2">
        <f t="shared" ca="1" si="15"/>
        <v>7245</v>
      </c>
      <c r="AL40" s="2">
        <f t="shared" ca="1" si="15"/>
        <v>0</v>
      </c>
      <c r="AM40" s="2">
        <f t="shared" ca="1" si="15"/>
        <v>0</v>
      </c>
      <c r="AN40" s="2">
        <f t="shared" ca="1" si="15"/>
        <v>0</v>
      </c>
      <c r="AO40" s="2">
        <f t="shared" ca="1" si="15"/>
        <v>0</v>
      </c>
      <c r="AP40" s="2">
        <f t="shared" ca="1" si="15"/>
        <v>0</v>
      </c>
      <c r="AQ40" s="2">
        <f t="shared" ca="1" si="15"/>
        <v>0</v>
      </c>
      <c r="AR40" s="2">
        <f t="shared" ca="1" si="15"/>
        <v>0</v>
      </c>
      <c r="AS40" s="2">
        <f t="shared" ca="1" si="15"/>
        <v>0</v>
      </c>
      <c r="AT40" s="2">
        <f t="shared" ca="1" si="15"/>
        <v>0</v>
      </c>
      <c r="AU40" s="2">
        <f t="shared" ca="1" si="15"/>
        <v>0</v>
      </c>
      <c r="AV40" s="2">
        <f t="shared" ca="1" si="15"/>
        <v>0</v>
      </c>
      <c r="AW40" s="2">
        <f t="shared" ca="1" si="15"/>
        <v>0</v>
      </c>
      <c r="AX40" s="2">
        <f t="shared" ca="1" si="15"/>
        <v>0</v>
      </c>
      <c r="AY40" s="2">
        <f t="shared" ca="1" si="15"/>
        <v>0</v>
      </c>
      <c r="AZ40" s="2">
        <f t="shared" ca="1" si="15"/>
        <v>0</v>
      </c>
      <c r="BA40" s="2">
        <f t="shared" ca="1" si="15"/>
        <v>0</v>
      </c>
      <c r="BB40" s="2">
        <f t="shared" ca="1" si="15"/>
        <v>0</v>
      </c>
      <c r="BC40" s="2">
        <f t="shared" ca="1" si="15"/>
        <v>0</v>
      </c>
      <c r="BD40" s="2">
        <f t="shared" ca="1" si="15"/>
        <v>0</v>
      </c>
      <c r="BE40" s="2">
        <f t="shared" ca="1" si="15"/>
        <v>0</v>
      </c>
      <c r="BF40" s="2">
        <f t="shared" ca="1" si="15"/>
        <v>0</v>
      </c>
      <c r="BG40" s="2">
        <f t="shared" ca="1" si="15"/>
        <v>0</v>
      </c>
      <c r="BH40" s="2">
        <f t="shared" ca="1" si="15"/>
        <v>0</v>
      </c>
      <c r="BI40" s="2">
        <f t="shared" ca="1" si="15"/>
        <v>0</v>
      </c>
      <c r="BJ40" s="2">
        <f t="shared" ca="1" si="15"/>
        <v>0</v>
      </c>
      <c r="BK40" s="2">
        <f t="shared" ca="1" si="15"/>
        <v>0</v>
      </c>
      <c r="BL40" s="2">
        <f t="shared" ca="1" si="15"/>
        <v>0</v>
      </c>
      <c r="BM40" s="2">
        <f t="shared" ca="1" si="15"/>
        <v>0</v>
      </c>
      <c r="BN40" s="2">
        <f t="shared" ca="1" si="15"/>
        <v>0</v>
      </c>
      <c r="BO40" s="2">
        <f t="shared" ca="1" si="15"/>
        <v>0</v>
      </c>
      <c r="BP40" s="2">
        <f t="shared" ca="1" si="15"/>
        <v>0</v>
      </c>
      <c r="BQ40" s="2">
        <f t="shared" ca="1" si="15"/>
        <v>0</v>
      </c>
    </row>
    <row r="41" spans="1:69" outlineLevel="1">
      <c r="A41" s="34"/>
      <c r="B41" s="34"/>
      <c r="C41" s="64"/>
      <c r="D41" s="65"/>
      <c r="E41" s="21" t="str">
        <f xml:space="preserve"> LEFT($E$40, LEN($E$40) - 3 )</f>
        <v xml:space="preserve">Invoice finance interest </v>
      </c>
      <c r="F41" s="21"/>
      <c r="G41" s="21" t="str">
        <f xml:space="preserve"> G$40</f>
        <v>GBP</v>
      </c>
      <c r="H41" s="3">
        <f t="shared" ca="1" si="14"/>
        <v>-171477.53581682761</v>
      </c>
      <c r="I41" s="21"/>
      <c r="J41" s="3">
        <f t="shared" ref="J41:BQ41" si="16" xml:space="preserve"> -1 * J40</f>
        <v>0</v>
      </c>
      <c r="K41" s="3">
        <f t="shared" ca="1" si="16"/>
        <v>0</v>
      </c>
      <c r="L41" s="3">
        <f t="shared" ca="1" si="16"/>
        <v>-225</v>
      </c>
      <c r="M41" s="3">
        <f t="shared" ca="1" si="16"/>
        <v>-540</v>
      </c>
      <c r="N41" s="3">
        <f t="shared" ca="1" si="16"/>
        <v>-720</v>
      </c>
      <c r="O41" s="3">
        <f t="shared" ca="1" si="16"/>
        <v>-900</v>
      </c>
      <c r="P41" s="3">
        <f t="shared" ca="1" si="16"/>
        <v>-1170</v>
      </c>
      <c r="Q41" s="3">
        <f t="shared" ca="1" si="16"/>
        <v>-1710</v>
      </c>
      <c r="R41" s="3">
        <f t="shared" ca="1" si="16"/>
        <v>-2340</v>
      </c>
      <c r="S41" s="3">
        <f t="shared" ca="1" si="16"/>
        <v>-2880</v>
      </c>
      <c r="T41" s="3">
        <f t="shared" ca="1" si="16"/>
        <v>-3150</v>
      </c>
      <c r="U41" s="3">
        <f t="shared" ca="1" si="16"/>
        <v>-4050</v>
      </c>
      <c r="V41" s="3">
        <f t="shared" ca="1" si="16"/>
        <v>-4950</v>
      </c>
      <c r="W41" s="3">
        <f t="shared" ca="1" si="16"/>
        <v>-5850</v>
      </c>
      <c r="X41" s="3">
        <f t="shared" ca="1" si="16"/>
        <v>-7406.758392461682</v>
      </c>
      <c r="Y41" s="3">
        <f t="shared" ca="1" si="16"/>
        <v>-8306.7583924616829</v>
      </c>
      <c r="Z41" s="3">
        <f t="shared" ca="1" si="16"/>
        <v>-9347.0095159521261</v>
      </c>
      <c r="AA41" s="3">
        <f t="shared" ca="1" si="16"/>
        <v>-10247.009515952126</v>
      </c>
      <c r="AB41" s="3">
        <f t="shared" ca="1" si="16"/>
        <v>-10350</v>
      </c>
      <c r="AC41" s="3">
        <f t="shared" ca="1" si="16"/>
        <v>-10350</v>
      </c>
      <c r="AD41" s="3">
        <f t="shared" ca="1" si="16"/>
        <v>-10350</v>
      </c>
      <c r="AE41" s="3">
        <f t="shared" ca="1" si="16"/>
        <v>-10350</v>
      </c>
      <c r="AF41" s="3">
        <f t="shared" ca="1" si="16"/>
        <v>-10350</v>
      </c>
      <c r="AG41" s="3">
        <f t="shared" ca="1" si="16"/>
        <v>-10800</v>
      </c>
      <c r="AH41" s="3">
        <f t="shared" ca="1" si="16"/>
        <v>-11700</v>
      </c>
      <c r="AI41" s="3">
        <f t="shared" ca="1" si="16"/>
        <v>-12510</v>
      </c>
      <c r="AJ41" s="3">
        <f t="shared" ca="1" si="16"/>
        <v>-13680</v>
      </c>
      <c r="AK41" s="3">
        <f t="shared" ca="1" si="16"/>
        <v>-7245</v>
      </c>
      <c r="AL41" s="3">
        <f t="shared" ca="1" si="16"/>
        <v>0</v>
      </c>
      <c r="AM41" s="3">
        <f t="shared" ca="1" si="16"/>
        <v>0</v>
      </c>
      <c r="AN41" s="3">
        <f t="shared" ca="1" si="16"/>
        <v>0</v>
      </c>
      <c r="AO41" s="3">
        <f t="shared" ca="1" si="16"/>
        <v>0</v>
      </c>
      <c r="AP41" s="3">
        <f t="shared" ca="1" si="16"/>
        <v>0</v>
      </c>
      <c r="AQ41" s="3">
        <f t="shared" ca="1" si="16"/>
        <v>0</v>
      </c>
      <c r="AR41" s="3">
        <f t="shared" ca="1" si="16"/>
        <v>0</v>
      </c>
      <c r="AS41" s="3">
        <f t="shared" ca="1" si="16"/>
        <v>0</v>
      </c>
      <c r="AT41" s="3">
        <f t="shared" ca="1" si="16"/>
        <v>0</v>
      </c>
      <c r="AU41" s="3">
        <f t="shared" ca="1" si="16"/>
        <v>0</v>
      </c>
      <c r="AV41" s="3">
        <f t="shared" ca="1" si="16"/>
        <v>0</v>
      </c>
      <c r="AW41" s="3">
        <f t="shared" ca="1" si="16"/>
        <v>0</v>
      </c>
      <c r="AX41" s="3">
        <f t="shared" ca="1" si="16"/>
        <v>0</v>
      </c>
      <c r="AY41" s="3">
        <f t="shared" ca="1" si="16"/>
        <v>0</v>
      </c>
      <c r="AZ41" s="3">
        <f t="shared" ca="1" si="16"/>
        <v>0</v>
      </c>
      <c r="BA41" s="3">
        <f t="shared" ca="1" si="16"/>
        <v>0</v>
      </c>
      <c r="BB41" s="3">
        <f t="shared" ca="1" si="16"/>
        <v>0</v>
      </c>
      <c r="BC41" s="3">
        <f t="shared" ca="1" si="16"/>
        <v>0</v>
      </c>
      <c r="BD41" s="3">
        <f t="shared" ca="1" si="16"/>
        <v>0</v>
      </c>
      <c r="BE41" s="3">
        <f t="shared" ca="1" si="16"/>
        <v>0</v>
      </c>
      <c r="BF41" s="3">
        <f t="shared" ca="1" si="16"/>
        <v>0</v>
      </c>
      <c r="BG41" s="3">
        <f t="shared" ca="1" si="16"/>
        <v>0</v>
      </c>
      <c r="BH41" s="3">
        <f t="shared" ca="1" si="16"/>
        <v>0</v>
      </c>
      <c r="BI41" s="3">
        <f t="shared" ca="1" si="16"/>
        <v>0</v>
      </c>
      <c r="BJ41" s="3">
        <f t="shared" ca="1" si="16"/>
        <v>0</v>
      </c>
      <c r="BK41" s="3">
        <f t="shared" ca="1" si="16"/>
        <v>0</v>
      </c>
      <c r="BL41" s="3">
        <f t="shared" ca="1" si="16"/>
        <v>0</v>
      </c>
      <c r="BM41" s="3">
        <f t="shared" ca="1" si="16"/>
        <v>0</v>
      </c>
      <c r="BN41" s="3">
        <f t="shared" ca="1" si="16"/>
        <v>0</v>
      </c>
      <c r="BO41" s="3">
        <f t="shared" ca="1" si="16"/>
        <v>0</v>
      </c>
      <c r="BP41" s="3">
        <f t="shared" ca="1" si="16"/>
        <v>0</v>
      </c>
      <c r="BQ41" s="3">
        <f t="shared" ca="1" si="16"/>
        <v>0</v>
      </c>
    </row>
    <row r="44" spans="1:69">
      <c r="B44" s="25" t="s">
        <v>133</v>
      </c>
    </row>
    <row r="45" spans="1:69" outlineLevel="1">
      <c r="E45" s="2" t="str">
        <f t="shared" ref="E45:BQ45" si="17" xml:space="preserve">  E$40</f>
        <v>Invoice finance interest POS</v>
      </c>
      <c r="F45" s="2">
        <f t="shared" si="17"/>
        <v>0</v>
      </c>
      <c r="G45" s="2" t="str">
        <f t="shared" si="17"/>
        <v>GBP</v>
      </c>
      <c r="H45" s="2">
        <f t="shared" ca="1" si="17"/>
        <v>171477.53581682761</v>
      </c>
      <c r="I45" s="2">
        <f t="shared" si="17"/>
        <v>0</v>
      </c>
      <c r="J45" s="2">
        <f t="shared" si="17"/>
        <v>0</v>
      </c>
      <c r="K45" s="2">
        <f t="shared" ca="1" si="17"/>
        <v>0</v>
      </c>
      <c r="L45" s="2">
        <f t="shared" ca="1" si="17"/>
        <v>225</v>
      </c>
      <c r="M45" s="2">
        <f t="shared" ca="1" si="17"/>
        <v>540</v>
      </c>
      <c r="N45" s="2">
        <f t="shared" ca="1" si="17"/>
        <v>720</v>
      </c>
      <c r="O45" s="2">
        <f t="shared" ca="1" si="17"/>
        <v>900</v>
      </c>
      <c r="P45" s="2">
        <f t="shared" ca="1" si="17"/>
        <v>1170</v>
      </c>
      <c r="Q45" s="2">
        <f t="shared" ca="1" si="17"/>
        <v>1710</v>
      </c>
      <c r="R45" s="2">
        <f t="shared" ca="1" si="17"/>
        <v>2340</v>
      </c>
      <c r="S45" s="2">
        <f t="shared" ca="1" si="17"/>
        <v>2880</v>
      </c>
      <c r="T45" s="2">
        <f t="shared" ca="1" si="17"/>
        <v>3150</v>
      </c>
      <c r="U45" s="2">
        <f t="shared" ca="1" si="17"/>
        <v>4050</v>
      </c>
      <c r="V45" s="2">
        <f t="shared" ca="1" si="17"/>
        <v>4950</v>
      </c>
      <c r="W45" s="2">
        <f t="shared" ca="1" si="17"/>
        <v>5850</v>
      </c>
      <c r="X45" s="2">
        <f t="shared" ca="1" si="17"/>
        <v>7406.758392461682</v>
      </c>
      <c r="Y45" s="2">
        <f t="shared" ca="1" si="17"/>
        <v>8306.7583924616829</v>
      </c>
      <c r="Z45" s="2">
        <f t="shared" ca="1" si="17"/>
        <v>9347.0095159521261</v>
      </c>
      <c r="AA45" s="2">
        <f t="shared" ca="1" si="17"/>
        <v>10247.009515952126</v>
      </c>
      <c r="AB45" s="2">
        <f t="shared" ca="1" si="17"/>
        <v>10350</v>
      </c>
      <c r="AC45" s="2">
        <f t="shared" ca="1" si="17"/>
        <v>10350</v>
      </c>
      <c r="AD45" s="2">
        <f t="shared" ca="1" si="17"/>
        <v>10350</v>
      </c>
      <c r="AE45" s="2">
        <f t="shared" ca="1" si="17"/>
        <v>10350</v>
      </c>
      <c r="AF45" s="2">
        <f t="shared" ca="1" si="17"/>
        <v>10350</v>
      </c>
      <c r="AG45" s="2">
        <f t="shared" ca="1" si="17"/>
        <v>10800</v>
      </c>
      <c r="AH45" s="2">
        <f t="shared" ca="1" si="17"/>
        <v>11700</v>
      </c>
      <c r="AI45" s="2">
        <f t="shared" ca="1" si="17"/>
        <v>12510</v>
      </c>
      <c r="AJ45" s="2">
        <f t="shared" ca="1" si="17"/>
        <v>13680</v>
      </c>
      <c r="AK45" s="2">
        <f t="shared" ca="1" si="17"/>
        <v>7245</v>
      </c>
      <c r="AL45" s="2">
        <f t="shared" ca="1" si="17"/>
        <v>0</v>
      </c>
      <c r="AM45" s="2">
        <f t="shared" ca="1" si="17"/>
        <v>0</v>
      </c>
      <c r="AN45" s="2">
        <f t="shared" ca="1" si="17"/>
        <v>0</v>
      </c>
      <c r="AO45" s="2">
        <f t="shared" ca="1" si="17"/>
        <v>0</v>
      </c>
      <c r="AP45" s="2">
        <f t="shared" ca="1" si="17"/>
        <v>0</v>
      </c>
      <c r="AQ45" s="2">
        <f t="shared" ca="1" si="17"/>
        <v>0</v>
      </c>
      <c r="AR45" s="2">
        <f t="shared" ca="1" si="17"/>
        <v>0</v>
      </c>
      <c r="AS45" s="2">
        <f t="shared" ca="1" si="17"/>
        <v>0</v>
      </c>
      <c r="AT45" s="2">
        <f t="shared" ca="1" si="17"/>
        <v>0</v>
      </c>
      <c r="AU45" s="2">
        <f t="shared" ca="1" si="17"/>
        <v>0</v>
      </c>
      <c r="AV45" s="2">
        <f t="shared" ca="1" si="17"/>
        <v>0</v>
      </c>
      <c r="AW45" s="2">
        <f t="shared" ca="1" si="17"/>
        <v>0</v>
      </c>
      <c r="AX45" s="2">
        <f t="shared" ca="1" si="17"/>
        <v>0</v>
      </c>
      <c r="AY45" s="2">
        <f t="shared" ca="1" si="17"/>
        <v>0</v>
      </c>
      <c r="AZ45" s="2">
        <f t="shared" ca="1" si="17"/>
        <v>0</v>
      </c>
      <c r="BA45" s="2">
        <f t="shared" ca="1" si="17"/>
        <v>0</v>
      </c>
      <c r="BB45" s="2">
        <f t="shared" ca="1" si="17"/>
        <v>0</v>
      </c>
      <c r="BC45" s="2">
        <f t="shared" ca="1" si="17"/>
        <v>0</v>
      </c>
      <c r="BD45" s="2">
        <f t="shared" ca="1" si="17"/>
        <v>0</v>
      </c>
      <c r="BE45" s="2">
        <f t="shared" ca="1" si="17"/>
        <v>0</v>
      </c>
      <c r="BF45" s="2">
        <f t="shared" ca="1" si="17"/>
        <v>0</v>
      </c>
      <c r="BG45" s="2">
        <f t="shared" ca="1" si="17"/>
        <v>0</v>
      </c>
      <c r="BH45" s="2">
        <f t="shared" ca="1" si="17"/>
        <v>0</v>
      </c>
      <c r="BI45" s="2">
        <f t="shared" ca="1" si="17"/>
        <v>0</v>
      </c>
      <c r="BJ45" s="2">
        <f t="shared" ca="1" si="17"/>
        <v>0</v>
      </c>
      <c r="BK45" s="2">
        <f t="shared" ca="1" si="17"/>
        <v>0</v>
      </c>
      <c r="BL45" s="2">
        <f t="shared" ca="1" si="17"/>
        <v>0</v>
      </c>
      <c r="BM45" s="2">
        <f t="shared" ca="1" si="17"/>
        <v>0</v>
      </c>
      <c r="BN45" s="2">
        <f t="shared" ca="1" si="17"/>
        <v>0</v>
      </c>
      <c r="BO45" s="2">
        <f t="shared" ca="1" si="17"/>
        <v>0</v>
      </c>
      <c r="BP45" s="2">
        <f t="shared" ca="1" si="17"/>
        <v>0</v>
      </c>
      <c r="BQ45" s="2">
        <f t="shared" ca="1" si="17"/>
        <v>0</v>
      </c>
    </row>
    <row r="46" spans="1:69" outlineLevel="1">
      <c r="E46" s="47" t="s">
        <v>116</v>
      </c>
      <c r="G46" s="47" t="s">
        <v>258</v>
      </c>
      <c r="H46" s="2">
        <f t="shared" ref="H46:H47" ca="1" si="18" xml:space="preserve"> SUM( J46:BQ46 )</f>
        <v>171477.53581682761</v>
      </c>
      <c r="J46" s="2">
        <f t="shared" ref="J46:BQ46" si="19" xml:space="preserve">  J45</f>
        <v>0</v>
      </c>
      <c r="K46" s="2">
        <f t="shared" ca="1" si="19"/>
        <v>0</v>
      </c>
      <c r="L46" s="2">
        <f t="shared" ca="1" si="19"/>
        <v>225</v>
      </c>
      <c r="M46" s="2">
        <f t="shared" ca="1" si="19"/>
        <v>540</v>
      </c>
      <c r="N46" s="2">
        <f t="shared" ca="1" si="19"/>
        <v>720</v>
      </c>
      <c r="O46" s="2">
        <f t="shared" ca="1" si="19"/>
        <v>900</v>
      </c>
      <c r="P46" s="2">
        <f t="shared" ca="1" si="19"/>
        <v>1170</v>
      </c>
      <c r="Q46" s="2">
        <f t="shared" ca="1" si="19"/>
        <v>1710</v>
      </c>
      <c r="R46" s="2">
        <f t="shared" ca="1" si="19"/>
        <v>2340</v>
      </c>
      <c r="S46" s="2">
        <f t="shared" ca="1" si="19"/>
        <v>2880</v>
      </c>
      <c r="T46" s="2">
        <f t="shared" ca="1" si="19"/>
        <v>3150</v>
      </c>
      <c r="U46" s="2">
        <f t="shared" ca="1" si="19"/>
        <v>4050</v>
      </c>
      <c r="V46" s="2">
        <f t="shared" ca="1" si="19"/>
        <v>4950</v>
      </c>
      <c r="W46" s="2">
        <f t="shared" ca="1" si="19"/>
        <v>5850</v>
      </c>
      <c r="X46" s="2">
        <f t="shared" ca="1" si="19"/>
        <v>7406.758392461682</v>
      </c>
      <c r="Y46" s="2">
        <f t="shared" ca="1" si="19"/>
        <v>8306.7583924616829</v>
      </c>
      <c r="Z46" s="2">
        <f t="shared" ca="1" si="19"/>
        <v>9347.0095159521261</v>
      </c>
      <c r="AA46" s="2">
        <f t="shared" ca="1" si="19"/>
        <v>10247.009515952126</v>
      </c>
      <c r="AB46" s="2">
        <f t="shared" ca="1" si="19"/>
        <v>10350</v>
      </c>
      <c r="AC46" s="2">
        <f t="shared" ca="1" si="19"/>
        <v>10350</v>
      </c>
      <c r="AD46" s="2">
        <f t="shared" ca="1" si="19"/>
        <v>10350</v>
      </c>
      <c r="AE46" s="2">
        <f t="shared" ca="1" si="19"/>
        <v>10350</v>
      </c>
      <c r="AF46" s="2">
        <f t="shared" ca="1" si="19"/>
        <v>10350</v>
      </c>
      <c r="AG46" s="2">
        <f t="shared" ca="1" si="19"/>
        <v>10800</v>
      </c>
      <c r="AH46" s="2">
        <f t="shared" ca="1" si="19"/>
        <v>11700</v>
      </c>
      <c r="AI46" s="2">
        <f t="shared" ca="1" si="19"/>
        <v>12510</v>
      </c>
      <c r="AJ46" s="2">
        <f t="shared" ca="1" si="19"/>
        <v>13680</v>
      </c>
      <c r="AK46" s="2">
        <f t="shared" ca="1" si="19"/>
        <v>7245</v>
      </c>
      <c r="AL46" s="2">
        <f t="shared" ca="1" si="19"/>
        <v>0</v>
      </c>
      <c r="AM46" s="2">
        <f t="shared" ca="1" si="19"/>
        <v>0</v>
      </c>
      <c r="AN46" s="2">
        <f t="shared" ca="1" si="19"/>
        <v>0</v>
      </c>
      <c r="AO46" s="2">
        <f t="shared" ca="1" si="19"/>
        <v>0</v>
      </c>
      <c r="AP46" s="2">
        <f t="shared" ca="1" si="19"/>
        <v>0</v>
      </c>
      <c r="AQ46" s="2">
        <f t="shared" ca="1" si="19"/>
        <v>0</v>
      </c>
      <c r="AR46" s="2">
        <f t="shared" ca="1" si="19"/>
        <v>0</v>
      </c>
      <c r="AS46" s="2">
        <f t="shared" ca="1" si="19"/>
        <v>0</v>
      </c>
      <c r="AT46" s="2">
        <f t="shared" ca="1" si="19"/>
        <v>0</v>
      </c>
      <c r="AU46" s="2">
        <f t="shared" ca="1" si="19"/>
        <v>0</v>
      </c>
      <c r="AV46" s="2">
        <f t="shared" ca="1" si="19"/>
        <v>0</v>
      </c>
      <c r="AW46" s="2">
        <f t="shared" ca="1" si="19"/>
        <v>0</v>
      </c>
      <c r="AX46" s="2">
        <f t="shared" ca="1" si="19"/>
        <v>0</v>
      </c>
      <c r="AY46" s="2">
        <f t="shared" ca="1" si="19"/>
        <v>0</v>
      </c>
      <c r="AZ46" s="2">
        <f t="shared" ca="1" si="19"/>
        <v>0</v>
      </c>
      <c r="BA46" s="2">
        <f t="shared" ca="1" si="19"/>
        <v>0</v>
      </c>
      <c r="BB46" s="2">
        <f t="shared" ca="1" si="19"/>
        <v>0</v>
      </c>
      <c r="BC46" s="2">
        <f t="shared" ca="1" si="19"/>
        <v>0</v>
      </c>
      <c r="BD46" s="2">
        <f t="shared" ca="1" si="19"/>
        <v>0</v>
      </c>
      <c r="BE46" s="2">
        <f t="shared" ca="1" si="19"/>
        <v>0</v>
      </c>
      <c r="BF46" s="2">
        <f t="shared" ca="1" si="19"/>
        <v>0</v>
      </c>
      <c r="BG46" s="2">
        <f t="shared" ca="1" si="19"/>
        <v>0</v>
      </c>
      <c r="BH46" s="2">
        <f t="shared" ca="1" si="19"/>
        <v>0</v>
      </c>
      <c r="BI46" s="2">
        <f t="shared" ca="1" si="19"/>
        <v>0</v>
      </c>
      <c r="BJ46" s="2">
        <f t="shared" ca="1" si="19"/>
        <v>0</v>
      </c>
      <c r="BK46" s="2">
        <f t="shared" ca="1" si="19"/>
        <v>0</v>
      </c>
      <c r="BL46" s="2">
        <f t="shared" ca="1" si="19"/>
        <v>0</v>
      </c>
      <c r="BM46" s="2">
        <f t="shared" ca="1" si="19"/>
        <v>0</v>
      </c>
      <c r="BN46" s="2">
        <f t="shared" ca="1" si="19"/>
        <v>0</v>
      </c>
      <c r="BO46" s="2">
        <f t="shared" ca="1" si="19"/>
        <v>0</v>
      </c>
      <c r="BP46" s="2">
        <f t="shared" ca="1" si="19"/>
        <v>0</v>
      </c>
      <c r="BQ46" s="2">
        <f t="shared" ca="1" si="19"/>
        <v>0</v>
      </c>
    </row>
    <row r="47" spans="1:69" outlineLevel="1">
      <c r="A47" s="34"/>
      <c r="B47" s="34"/>
      <c r="C47" s="64"/>
      <c r="D47" s="65"/>
      <c r="E47" s="21" t="str">
        <f xml:space="preserve"> LEFT($E$46, LEN($E$46) - 3 )</f>
        <v xml:space="preserve">Invoice finance interest paid </v>
      </c>
      <c r="F47" s="21"/>
      <c r="G47" s="21" t="str">
        <f xml:space="preserve"> G$46</f>
        <v>GBP</v>
      </c>
      <c r="H47" s="3">
        <f t="shared" ca="1" si="18"/>
        <v>-171477.53581682761</v>
      </c>
      <c r="I47" s="21"/>
      <c r="J47" s="3">
        <f t="shared" ref="J47:BQ47" si="20" xml:space="preserve"> -1 * J46</f>
        <v>0</v>
      </c>
      <c r="K47" s="3">
        <f t="shared" ca="1" si="20"/>
        <v>0</v>
      </c>
      <c r="L47" s="3">
        <f t="shared" ca="1" si="20"/>
        <v>-225</v>
      </c>
      <c r="M47" s="3">
        <f t="shared" ca="1" si="20"/>
        <v>-540</v>
      </c>
      <c r="N47" s="3">
        <f t="shared" ca="1" si="20"/>
        <v>-720</v>
      </c>
      <c r="O47" s="3">
        <f t="shared" ca="1" si="20"/>
        <v>-900</v>
      </c>
      <c r="P47" s="3">
        <f t="shared" ca="1" si="20"/>
        <v>-1170</v>
      </c>
      <c r="Q47" s="3">
        <f t="shared" ca="1" si="20"/>
        <v>-1710</v>
      </c>
      <c r="R47" s="3">
        <f t="shared" ca="1" si="20"/>
        <v>-2340</v>
      </c>
      <c r="S47" s="3">
        <f t="shared" ca="1" si="20"/>
        <v>-2880</v>
      </c>
      <c r="T47" s="3">
        <f t="shared" ca="1" si="20"/>
        <v>-3150</v>
      </c>
      <c r="U47" s="3">
        <f t="shared" ca="1" si="20"/>
        <v>-4050</v>
      </c>
      <c r="V47" s="3">
        <f t="shared" ca="1" si="20"/>
        <v>-4950</v>
      </c>
      <c r="W47" s="3">
        <f t="shared" ca="1" si="20"/>
        <v>-5850</v>
      </c>
      <c r="X47" s="3">
        <f t="shared" ca="1" si="20"/>
        <v>-7406.758392461682</v>
      </c>
      <c r="Y47" s="3">
        <f t="shared" ca="1" si="20"/>
        <v>-8306.7583924616829</v>
      </c>
      <c r="Z47" s="3">
        <f t="shared" ca="1" si="20"/>
        <v>-9347.0095159521261</v>
      </c>
      <c r="AA47" s="3">
        <f t="shared" ca="1" si="20"/>
        <v>-10247.009515952126</v>
      </c>
      <c r="AB47" s="3">
        <f t="shared" ca="1" si="20"/>
        <v>-10350</v>
      </c>
      <c r="AC47" s="3">
        <f t="shared" ca="1" si="20"/>
        <v>-10350</v>
      </c>
      <c r="AD47" s="3">
        <f t="shared" ca="1" si="20"/>
        <v>-10350</v>
      </c>
      <c r="AE47" s="3">
        <f t="shared" ca="1" si="20"/>
        <v>-10350</v>
      </c>
      <c r="AF47" s="3">
        <f t="shared" ca="1" si="20"/>
        <v>-10350</v>
      </c>
      <c r="AG47" s="3">
        <f t="shared" ca="1" si="20"/>
        <v>-10800</v>
      </c>
      <c r="AH47" s="3">
        <f t="shared" ca="1" si="20"/>
        <v>-11700</v>
      </c>
      <c r="AI47" s="3">
        <f t="shared" ca="1" si="20"/>
        <v>-12510</v>
      </c>
      <c r="AJ47" s="3">
        <f t="shared" ca="1" si="20"/>
        <v>-13680</v>
      </c>
      <c r="AK47" s="3">
        <f t="shared" ca="1" si="20"/>
        <v>-7245</v>
      </c>
      <c r="AL47" s="3">
        <f t="shared" ca="1" si="20"/>
        <v>0</v>
      </c>
      <c r="AM47" s="3">
        <f t="shared" ca="1" si="20"/>
        <v>0</v>
      </c>
      <c r="AN47" s="3">
        <f t="shared" ca="1" si="20"/>
        <v>0</v>
      </c>
      <c r="AO47" s="3">
        <f t="shared" ca="1" si="20"/>
        <v>0</v>
      </c>
      <c r="AP47" s="3">
        <f t="shared" ca="1" si="20"/>
        <v>0</v>
      </c>
      <c r="AQ47" s="3">
        <f t="shared" ca="1" si="20"/>
        <v>0</v>
      </c>
      <c r="AR47" s="3">
        <f t="shared" ca="1" si="20"/>
        <v>0</v>
      </c>
      <c r="AS47" s="3">
        <f t="shared" ca="1" si="20"/>
        <v>0</v>
      </c>
      <c r="AT47" s="3">
        <f t="shared" ca="1" si="20"/>
        <v>0</v>
      </c>
      <c r="AU47" s="3">
        <f t="shared" ca="1" si="20"/>
        <v>0</v>
      </c>
      <c r="AV47" s="3">
        <f t="shared" ca="1" si="20"/>
        <v>0</v>
      </c>
      <c r="AW47" s="3">
        <f t="shared" ca="1" si="20"/>
        <v>0</v>
      </c>
      <c r="AX47" s="3">
        <f t="shared" ca="1" si="20"/>
        <v>0</v>
      </c>
      <c r="AY47" s="3">
        <f t="shared" ca="1" si="20"/>
        <v>0</v>
      </c>
      <c r="AZ47" s="3">
        <f t="shared" ca="1" si="20"/>
        <v>0</v>
      </c>
      <c r="BA47" s="3">
        <f t="shared" ca="1" si="20"/>
        <v>0</v>
      </c>
      <c r="BB47" s="3">
        <f t="shared" ca="1" si="20"/>
        <v>0</v>
      </c>
      <c r="BC47" s="3">
        <f t="shared" ca="1" si="20"/>
        <v>0</v>
      </c>
      <c r="BD47" s="3">
        <f t="shared" ca="1" si="20"/>
        <v>0</v>
      </c>
      <c r="BE47" s="3">
        <f t="shared" ca="1" si="20"/>
        <v>0</v>
      </c>
      <c r="BF47" s="3">
        <f t="shared" ca="1" si="20"/>
        <v>0</v>
      </c>
      <c r="BG47" s="3">
        <f t="shared" ca="1" si="20"/>
        <v>0</v>
      </c>
      <c r="BH47" s="3">
        <f t="shared" ca="1" si="20"/>
        <v>0</v>
      </c>
      <c r="BI47" s="3">
        <f t="shared" ca="1" si="20"/>
        <v>0</v>
      </c>
      <c r="BJ47" s="3">
        <f t="shared" ca="1" si="20"/>
        <v>0</v>
      </c>
      <c r="BK47" s="3">
        <f t="shared" ca="1" si="20"/>
        <v>0</v>
      </c>
      <c r="BL47" s="3">
        <f t="shared" ca="1" si="20"/>
        <v>0</v>
      </c>
      <c r="BM47" s="3">
        <f t="shared" ca="1" si="20"/>
        <v>0</v>
      </c>
      <c r="BN47" s="3">
        <f t="shared" ca="1" si="20"/>
        <v>0</v>
      </c>
      <c r="BO47" s="3">
        <f t="shared" ca="1" si="20"/>
        <v>0</v>
      </c>
      <c r="BP47" s="3">
        <f t="shared" ca="1" si="20"/>
        <v>0</v>
      </c>
      <c r="BQ47" s="3">
        <f t="shared" ca="1" si="20"/>
        <v>0</v>
      </c>
    </row>
    <row r="50" spans="1:13">
      <c r="B50" s="25" t="s">
        <v>35</v>
      </c>
    </row>
    <row r="51" spans="1:13" outlineLevel="1">
      <c r="A51" s="18"/>
      <c r="B51" s="18"/>
      <c r="C51" s="28"/>
      <c r="D51" s="27"/>
      <c r="E51" s="42" t="str">
        <f xml:space="preserve">  InpC!E$63</f>
        <v>All in Invoice Finance annual interest rate</v>
      </c>
      <c r="F51" s="42">
        <f xml:space="preserve">  InpC!F$63</f>
        <v>0.1</v>
      </c>
      <c r="G51" s="42" t="str">
        <f xml:space="preserve">  InpC!G$63</f>
        <v>%</v>
      </c>
      <c r="M51" s="57"/>
    </row>
    <row r="52" spans="1:13" outlineLevel="1">
      <c r="A52" s="18"/>
      <c r="B52" s="18"/>
      <c r="C52" s="28"/>
      <c r="D52" s="27"/>
      <c r="E52" s="4" t="str">
        <f xml:space="preserve">  InpC!E$57</f>
        <v>debt day count convention</v>
      </c>
      <c r="F52" s="4">
        <f xml:space="preserve">  InpC!F$57</f>
        <v>360</v>
      </c>
      <c r="G52" s="4" t="str">
        <f xml:space="preserve">  InpC!G$57</f>
        <v>day</v>
      </c>
      <c r="M52" s="2"/>
    </row>
    <row r="53" spans="1:13" outlineLevel="1">
      <c r="A53" s="18"/>
      <c r="B53" s="18"/>
      <c r="C53" s="28"/>
      <c r="D53" s="27"/>
      <c r="E53" s="4" t="str">
        <f xml:space="preserve">  InpC!E$56</f>
        <v>Days in period</v>
      </c>
      <c r="F53" s="4">
        <f xml:space="preserve">  InpC!F$56</f>
        <v>30</v>
      </c>
      <c r="G53" s="4" t="str">
        <f xml:space="preserve">  InpC!G$56</f>
        <v>day</v>
      </c>
      <c r="M53" s="2"/>
    </row>
    <row r="54" spans="1:13" outlineLevel="1">
      <c r="E54" s="47" t="s">
        <v>35</v>
      </c>
      <c r="F54" s="57">
        <f xml:space="preserve">  $F51 / $F52 * $F53</f>
        <v>8.3333333333333332E-3</v>
      </c>
      <c r="G54" s="47" t="s">
        <v>208</v>
      </c>
      <c r="M54" s="57"/>
    </row>
    <row r="57" spans="1:13">
      <c r="B57" s="25" t="s">
        <v>271</v>
      </c>
    </row>
  </sheetData>
  <conditionalFormatting sqref="F2:F3">
    <cfRule type="cellIs" dxfId="196" priority="1" stopIfTrue="1" operator="notEqual">
      <formula>0</formula>
    </cfRule>
    <cfRule type="cellIs" dxfId="195" priority="2" stopIfTrue="1" operator="equal">
      <formula>""</formula>
    </cfRule>
  </conditionalFormatting>
  <conditionalFormatting sqref="J3:BQ3">
    <cfRule type="cellIs" dxfId="194" priority="8" operator="equal">
      <formula>"PPA ext."</formula>
    </cfRule>
    <cfRule type="cellIs" dxfId="193" priority="9" operator="equal">
      <formula>"Delay"</formula>
    </cfRule>
    <cfRule type="cellIs" dxfId="192" priority="10" operator="equal">
      <formula>"Fin Close"</formula>
    </cfRule>
    <cfRule type="cellIs" dxfId="191" priority="11" stopIfTrue="1" operator="equal">
      <formula>"Construction"</formula>
    </cfRule>
    <cfRule type="cellIs" dxfId="190"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outlinePr summaryBelow="0" summaryRight="0"/>
  </sheetPr>
  <dimension ref="A1:BQ58"/>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49.5546875" style="47" bestFit="1" customWidth="1"/>
    <col min="6" max="6" width="20.5546875" style="47" bestFit="1" customWidth="1"/>
    <col min="7" max="7" width="13.21875" style="47" bestFit="1" customWidth="1"/>
    <col min="8" max="8" width="12.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777343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218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218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Supply Chain finance</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134</v>
      </c>
    </row>
    <row r="9" spans="1:69" s="82" customFormat="1">
      <c r="A9" s="59"/>
      <c r="B9" s="59"/>
      <c r="C9" s="87"/>
      <c r="D9" s="84"/>
      <c r="E9" s="40" t="str">
        <f xml:space="preserve">  InpC!E$69</f>
        <v>Opening Supply Chain Finance balance</v>
      </c>
      <c r="F9" s="40">
        <f xml:space="preserve">  InpC!F$69</f>
        <v>0</v>
      </c>
      <c r="G9" s="40" t="str">
        <f xml:space="preserve">  InpC!G$69</f>
        <v>GBP</v>
      </c>
      <c r="M9" s="80"/>
    </row>
    <row r="10" spans="1:69">
      <c r="A10" s="18"/>
      <c r="B10" s="18"/>
      <c r="C10" s="28"/>
      <c r="D10" s="27"/>
      <c r="E10" s="9" t="str">
        <f xml:space="preserve">  Time!E$28</f>
        <v>Period number</v>
      </c>
      <c r="F10" s="9">
        <f xml:space="preserve">  Time!F$28</f>
        <v>0</v>
      </c>
      <c r="G10" s="9" t="str">
        <f xml:space="preserve">  Time!G$28</f>
        <v>Counter</v>
      </c>
      <c r="H10" s="9">
        <f xml:space="preserve">  Time!H$28</f>
        <v>0</v>
      </c>
      <c r="I10" s="9">
        <f xml:space="preserve">  Time!I$28</f>
        <v>0</v>
      </c>
      <c r="J10" s="9">
        <f xml:space="preserve">  Time!J$28</f>
        <v>1</v>
      </c>
      <c r="K10" s="9">
        <f xml:space="preserve">  Time!K$28</f>
        <v>2</v>
      </c>
      <c r="L10" s="9">
        <f xml:space="preserve">  Time!L$28</f>
        <v>3</v>
      </c>
      <c r="M10" s="9">
        <f xml:space="preserve">  Time!M$28</f>
        <v>4</v>
      </c>
      <c r="N10" s="9">
        <f xml:space="preserve">  Time!N$28</f>
        <v>5</v>
      </c>
      <c r="O10" s="9">
        <f xml:space="preserve">  Time!O$28</f>
        <v>6</v>
      </c>
      <c r="P10" s="9">
        <f xml:space="preserve">  Time!P$28</f>
        <v>7</v>
      </c>
      <c r="Q10" s="9">
        <f xml:space="preserve">  Time!Q$28</f>
        <v>8</v>
      </c>
      <c r="R10" s="9">
        <f xml:space="preserve">  Time!R$28</f>
        <v>9</v>
      </c>
      <c r="S10" s="9">
        <f xml:space="preserve">  Time!S$28</f>
        <v>10</v>
      </c>
      <c r="T10" s="9">
        <f xml:space="preserve">  Time!T$28</f>
        <v>11</v>
      </c>
      <c r="U10" s="9">
        <f xml:space="preserve">  Time!U$28</f>
        <v>12</v>
      </c>
      <c r="V10" s="9">
        <f xml:space="preserve">  Time!V$28</f>
        <v>13</v>
      </c>
      <c r="W10" s="9">
        <f xml:space="preserve">  Time!W$28</f>
        <v>14</v>
      </c>
      <c r="X10" s="9">
        <f xml:space="preserve">  Time!X$28</f>
        <v>15</v>
      </c>
      <c r="Y10" s="9">
        <f xml:space="preserve">  Time!Y$28</f>
        <v>16</v>
      </c>
      <c r="Z10" s="9">
        <f xml:space="preserve">  Time!Z$28</f>
        <v>17</v>
      </c>
      <c r="AA10" s="9">
        <f xml:space="preserve">  Time!AA$28</f>
        <v>18</v>
      </c>
      <c r="AB10" s="9">
        <f xml:space="preserve">  Time!AB$28</f>
        <v>19</v>
      </c>
      <c r="AC10" s="9">
        <f xml:space="preserve">  Time!AC$28</f>
        <v>20</v>
      </c>
      <c r="AD10" s="9">
        <f xml:space="preserve">  Time!AD$28</f>
        <v>21</v>
      </c>
      <c r="AE10" s="9">
        <f xml:space="preserve">  Time!AE$28</f>
        <v>22</v>
      </c>
      <c r="AF10" s="9">
        <f xml:space="preserve">  Time!AF$28</f>
        <v>23</v>
      </c>
      <c r="AG10" s="9">
        <f xml:space="preserve">  Time!AG$28</f>
        <v>24</v>
      </c>
      <c r="AH10" s="9">
        <f xml:space="preserve">  Time!AH$28</f>
        <v>25</v>
      </c>
      <c r="AI10" s="9">
        <f xml:space="preserve">  Time!AI$28</f>
        <v>26</v>
      </c>
      <c r="AJ10" s="9">
        <f xml:space="preserve">  Time!AJ$28</f>
        <v>27</v>
      </c>
      <c r="AK10" s="9">
        <f xml:space="preserve">  Time!AK$28</f>
        <v>28</v>
      </c>
      <c r="AL10" s="9">
        <f xml:space="preserve">  Time!AL$28</f>
        <v>29</v>
      </c>
      <c r="AM10" s="9">
        <f xml:space="preserve">  Time!AM$28</f>
        <v>30</v>
      </c>
      <c r="AN10" s="9">
        <f xml:space="preserve">  Time!AN$28</f>
        <v>31</v>
      </c>
      <c r="AO10" s="9">
        <f xml:space="preserve">  Time!AO$28</f>
        <v>32</v>
      </c>
      <c r="AP10" s="9">
        <f xml:space="preserve">  Time!AP$28</f>
        <v>33</v>
      </c>
      <c r="AQ10" s="9">
        <f xml:space="preserve">  Time!AQ$28</f>
        <v>34</v>
      </c>
      <c r="AR10" s="9">
        <f xml:space="preserve">  Time!AR$28</f>
        <v>35</v>
      </c>
      <c r="AS10" s="9">
        <f xml:space="preserve">  Time!AS$28</f>
        <v>36</v>
      </c>
      <c r="AT10" s="9">
        <f xml:space="preserve">  Time!AT$28</f>
        <v>37</v>
      </c>
      <c r="AU10" s="9">
        <f xml:space="preserve">  Time!AU$28</f>
        <v>38</v>
      </c>
      <c r="AV10" s="9">
        <f xml:space="preserve">  Time!AV$28</f>
        <v>39</v>
      </c>
      <c r="AW10" s="9">
        <f xml:space="preserve">  Time!AW$28</f>
        <v>40</v>
      </c>
      <c r="AX10" s="9">
        <f xml:space="preserve">  Time!AX$28</f>
        <v>41</v>
      </c>
      <c r="AY10" s="9">
        <f xml:space="preserve">  Time!AY$28</f>
        <v>42</v>
      </c>
      <c r="AZ10" s="9">
        <f xml:space="preserve">  Time!AZ$28</f>
        <v>43</v>
      </c>
      <c r="BA10" s="9">
        <f xml:space="preserve">  Time!BA$28</f>
        <v>44</v>
      </c>
      <c r="BB10" s="9">
        <f xml:space="preserve">  Time!BB$28</f>
        <v>45</v>
      </c>
      <c r="BC10" s="9">
        <f xml:space="preserve">  Time!BC$28</f>
        <v>46</v>
      </c>
      <c r="BD10" s="9">
        <f xml:space="preserve">  Time!BD$28</f>
        <v>47</v>
      </c>
      <c r="BE10" s="9">
        <f xml:space="preserve">  Time!BE$28</f>
        <v>48</v>
      </c>
      <c r="BF10" s="9">
        <f xml:space="preserve">  Time!BF$28</f>
        <v>49</v>
      </c>
      <c r="BG10" s="9">
        <f xml:space="preserve">  Time!BG$28</f>
        <v>50</v>
      </c>
      <c r="BH10" s="9">
        <f xml:space="preserve">  Time!BH$28</f>
        <v>51</v>
      </c>
      <c r="BI10" s="9">
        <f xml:space="preserve">  Time!BI$28</f>
        <v>52</v>
      </c>
      <c r="BJ10" s="9">
        <f xml:space="preserve">  Time!BJ$28</f>
        <v>53</v>
      </c>
      <c r="BK10" s="9">
        <f xml:space="preserve">  Time!BK$28</f>
        <v>54</v>
      </c>
      <c r="BL10" s="9">
        <f xml:space="preserve">  Time!BL$28</f>
        <v>55</v>
      </c>
      <c r="BM10" s="9">
        <f xml:space="preserve">  Time!BM$28</f>
        <v>56</v>
      </c>
      <c r="BN10" s="9">
        <f xml:space="preserve">  Time!BN$28</f>
        <v>57</v>
      </c>
      <c r="BO10" s="9">
        <f xml:space="preserve">  Time!BO$28</f>
        <v>58</v>
      </c>
      <c r="BP10" s="9">
        <f xml:space="preserve">  Time!BP$28</f>
        <v>59</v>
      </c>
      <c r="BQ10" s="9">
        <f xml:space="preserve">  Time!BQ$28</f>
        <v>60</v>
      </c>
    </row>
    <row r="11" spans="1:69">
      <c r="E11" s="47" t="s">
        <v>349</v>
      </c>
      <c r="G11" s="47" t="s">
        <v>258</v>
      </c>
      <c r="J11" s="2">
        <f t="shared" ref="J11:BQ11" si="0" xml:space="preserve">  I15</f>
        <v>0</v>
      </c>
      <c r="K11" s="2">
        <f t="shared" ca="1" si="0"/>
        <v>0</v>
      </c>
      <c r="L11" s="2">
        <f t="shared" ca="1" si="0"/>
        <v>0</v>
      </c>
      <c r="M11" s="2">
        <f t="shared" ca="1" si="0"/>
        <v>280000</v>
      </c>
      <c r="N11" s="2">
        <f t="shared" ca="1" si="0"/>
        <v>560000</v>
      </c>
      <c r="O11" s="2">
        <f t="shared" ca="1" si="0"/>
        <v>840000</v>
      </c>
      <c r="P11" s="2">
        <f t="shared" ca="1" si="0"/>
        <v>840000</v>
      </c>
      <c r="Q11" s="2">
        <f t="shared" ca="1" si="0"/>
        <v>1120000</v>
      </c>
      <c r="R11" s="2">
        <f t="shared" ca="1" si="0"/>
        <v>1120000</v>
      </c>
      <c r="S11" s="2">
        <f t="shared" ca="1" si="0"/>
        <v>1120000</v>
      </c>
      <c r="T11" s="2">
        <f t="shared" ca="1" si="0"/>
        <v>840000</v>
      </c>
      <c r="U11" s="2">
        <f t="shared" ca="1" si="0"/>
        <v>560000</v>
      </c>
      <c r="V11" s="2">
        <f t="shared" ca="1" si="0"/>
        <v>560000</v>
      </c>
      <c r="W11" s="2">
        <f t="shared" ca="1" si="0"/>
        <v>280000</v>
      </c>
      <c r="X11" s="2">
        <f t="shared" ca="1" si="0"/>
        <v>280000</v>
      </c>
      <c r="Y11" s="2">
        <f t="shared" ca="1" si="0"/>
        <v>0</v>
      </c>
      <c r="Z11" s="2">
        <f t="shared" ca="1" si="0"/>
        <v>140000</v>
      </c>
      <c r="AA11" s="2">
        <f t="shared" ca="1" si="0"/>
        <v>280000</v>
      </c>
      <c r="AB11" s="2">
        <f t="shared" ca="1" si="0"/>
        <v>420000</v>
      </c>
      <c r="AC11" s="2">
        <f t="shared" ca="1" si="0"/>
        <v>700000</v>
      </c>
      <c r="AD11" s="2">
        <f t="shared" ca="1" si="0"/>
        <v>980000</v>
      </c>
      <c r="AE11" s="2">
        <f t="shared" ca="1" si="0"/>
        <v>1120000</v>
      </c>
      <c r="AF11" s="2">
        <f t="shared" ca="1" si="0"/>
        <v>1260000</v>
      </c>
      <c r="AG11" s="2">
        <f t="shared" ca="1" si="0"/>
        <v>1400000</v>
      </c>
      <c r="AH11" s="2">
        <f t="shared" ca="1" si="0"/>
        <v>1540000</v>
      </c>
      <c r="AI11" s="2">
        <f t="shared" ca="1" si="0"/>
        <v>1540000</v>
      </c>
      <c r="AJ11" s="2">
        <f t="shared" ca="1" si="0"/>
        <v>1680000</v>
      </c>
      <c r="AK11" s="2">
        <f t="shared" ca="1" si="0"/>
        <v>1540000</v>
      </c>
      <c r="AL11" s="2">
        <f t="shared" ca="1" si="0"/>
        <v>1260000</v>
      </c>
      <c r="AM11" s="2">
        <f t="shared" ca="1" si="0"/>
        <v>980000</v>
      </c>
      <c r="AN11" s="2">
        <f t="shared" ca="1" si="0"/>
        <v>700000</v>
      </c>
      <c r="AO11" s="2">
        <f t="shared" ca="1" si="0"/>
        <v>420000</v>
      </c>
      <c r="AP11" s="2">
        <f t="shared" ca="1" si="0"/>
        <v>0</v>
      </c>
      <c r="AQ11" s="2">
        <f t="shared" ca="1" si="0"/>
        <v>0</v>
      </c>
      <c r="AR11" s="2">
        <f t="shared" ca="1" si="0"/>
        <v>0</v>
      </c>
      <c r="AS11" s="2">
        <f t="shared" ca="1" si="0"/>
        <v>0</v>
      </c>
      <c r="AT11" s="2">
        <f t="shared" ca="1" si="0"/>
        <v>0</v>
      </c>
      <c r="AU11" s="2">
        <f t="shared" ca="1" si="0"/>
        <v>0</v>
      </c>
      <c r="AV11" s="2">
        <f t="shared" ca="1" si="0"/>
        <v>0</v>
      </c>
      <c r="AW11" s="2">
        <f t="shared" ca="1" si="0"/>
        <v>0</v>
      </c>
      <c r="AX11" s="2">
        <f t="shared" ca="1" si="0"/>
        <v>0</v>
      </c>
      <c r="AY11" s="2">
        <f t="shared" ca="1" si="0"/>
        <v>0</v>
      </c>
      <c r="AZ11" s="2">
        <f t="shared" ca="1" si="0"/>
        <v>0</v>
      </c>
      <c r="BA11" s="2">
        <f t="shared" ca="1" si="0"/>
        <v>0</v>
      </c>
      <c r="BB11" s="2">
        <f t="shared" ca="1" si="0"/>
        <v>0</v>
      </c>
      <c r="BC11" s="2">
        <f t="shared" ca="1" si="0"/>
        <v>0</v>
      </c>
      <c r="BD11" s="2">
        <f t="shared" ca="1" si="0"/>
        <v>0</v>
      </c>
      <c r="BE11" s="2">
        <f t="shared" ca="1" si="0"/>
        <v>0</v>
      </c>
      <c r="BF11" s="2">
        <f t="shared" ca="1" si="0"/>
        <v>0</v>
      </c>
      <c r="BG11" s="2">
        <f t="shared" ca="1" si="0"/>
        <v>0</v>
      </c>
      <c r="BH11" s="2">
        <f t="shared" ca="1" si="0"/>
        <v>0</v>
      </c>
      <c r="BI11" s="2">
        <f t="shared" ca="1" si="0"/>
        <v>0</v>
      </c>
      <c r="BJ11" s="2">
        <f t="shared" ca="1" si="0"/>
        <v>0</v>
      </c>
      <c r="BK11" s="2">
        <f t="shared" ca="1" si="0"/>
        <v>0</v>
      </c>
      <c r="BL11" s="2">
        <f t="shared" ca="1" si="0"/>
        <v>0</v>
      </c>
      <c r="BM11" s="2">
        <f t="shared" ca="1" si="0"/>
        <v>0</v>
      </c>
      <c r="BN11" s="2">
        <f t="shared" ca="1" si="0"/>
        <v>0</v>
      </c>
      <c r="BO11" s="2">
        <f t="shared" ca="1" si="0"/>
        <v>0</v>
      </c>
      <c r="BP11" s="2">
        <f t="shared" ca="1" si="0"/>
        <v>0</v>
      </c>
      <c r="BQ11" s="2">
        <f t="shared" ca="1" si="0"/>
        <v>0</v>
      </c>
    </row>
    <row r="12" spans="1:69">
      <c r="D12" s="91" t="s">
        <v>219</v>
      </c>
      <c r="E12" s="2" t="str">
        <f t="shared" ref="E12:BQ12" si="1" xml:space="preserve">  E$22</f>
        <v>Supply Chain Finance drawdown</v>
      </c>
      <c r="F12" s="2">
        <f t="shared" si="1"/>
        <v>0</v>
      </c>
      <c r="G12" s="2" t="str">
        <f t="shared" si="1"/>
        <v>GBP</v>
      </c>
      <c r="H12" s="2">
        <f t="shared" ca="1" si="1"/>
        <v>4060000</v>
      </c>
      <c r="I12" s="2">
        <f t="shared" si="1"/>
        <v>0</v>
      </c>
      <c r="J12" s="2">
        <f t="shared" si="1"/>
        <v>0</v>
      </c>
      <c r="K12" s="2">
        <f t="shared" si="1"/>
        <v>0</v>
      </c>
      <c r="L12" s="2">
        <f t="shared" si="1"/>
        <v>280000</v>
      </c>
      <c r="M12" s="2">
        <f t="shared" si="1"/>
        <v>280000</v>
      </c>
      <c r="N12" s="2">
        <f t="shared" si="1"/>
        <v>280000</v>
      </c>
      <c r="O12" s="2">
        <f t="shared" si="1"/>
        <v>0</v>
      </c>
      <c r="P12" s="2">
        <f t="shared" si="1"/>
        <v>280000</v>
      </c>
      <c r="Q12" s="2">
        <f t="shared" si="1"/>
        <v>0</v>
      </c>
      <c r="R12" s="2">
        <f t="shared" si="1"/>
        <v>280000</v>
      </c>
      <c r="S12" s="2">
        <f t="shared" si="1"/>
        <v>0</v>
      </c>
      <c r="T12" s="2">
        <f t="shared" si="1"/>
        <v>0</v>
      </c>
      <c r="U12" s="2">
        <f t="shared" si="1"/>
        <v>0</v>
      </c>
      <c r="V12" s="2">
        <f t="shared" ca="1" si="1"/>
        <v>0</v>
      </c>
      <c r="W12" s="2">
        <f t="shared" ca="1" si="1"/>
        <v>0</v>
      </c>
      <c r="X12" s="2">
        <f t="shared" ca="1" si="1"/>
        <v>0</v>
      </c>
      <c r="Y12" s="2">
        <f t="shared" ca="1" si="1"/>
        <v>140000</v>
      </c>
      <c r="Z12" s="2">
        <f t="shared" ca="1" si="1"/>
        <v>140000</v>
      </c>
      <c r="AA12" s="2">
        <f t="shared" ca="1" si="1"/>
        <v>140000</v>
      </c>
      <c r="AB12" s="2">
        <f t="shared" ca="1" si="1"/>
        <v>280000</v>
      </c>
      <c r="AC12" s="2">
        <f t="shared" ca="1" si="1"/>
        <v>280000</v>
      </c>
      <c r="AD12" s="2">
        <f t="shared" ca="1" si="1"/>
        <v>140000</v>
      </c>
      <c r="AE12" s="2">
        <f t="shared" ca="1" si="1"/>
        <v>280000</v>
      </c>
      <c r="AF12" s="2">
        <f t="shared" ca="1" si="1"/>
        <v>280000</v>
      </c>
      <c r="AG12" s="2">
        <f t="shared" ca="1" si="1"/>
        <v>280000</v>
      </c>
      <c r="AH12" s="2">
        <f t="shared" ca="1" si="1"/>
        <v>280000</v>
      </c>
      <c r="AI12" s="2">
        <f t="shared" ca="1" si="1"/>
        <v>420000</v>
      </c>
      <c r="AJ12" s="2">
        <f t="shared" ca="1" si="1"/>
        <v>0</v>
      </c>
      <c r="AK12" s="2">
        <f t="shared" ca="1" si="1"/>
        <v>0</v>
      </c>
      <c r="AL12" s="2">
        <f t="shared" ca="1" si="1"/>
        <v>0</v>
      </c>
      <c r="AM12" s="2">
        <f t="shared" ca="1" si="1"/>
        <v>0</v>
      </c>
      <c r="AN12" s="2">
        <f t="shared" ca="1" si="1"/>
        <v>0</v>
      </c>
      <c r="AO12" s="2">
        <f t="shared" ca="1" si="1"/>
        <v>0</v>
      </c>
      <c r="AP12" s="2">
        <f t="shared" ca="1" si="1"/>
        <v>0</v>
      </c>
      <c r="AQ12" s="2">
        <f t="shared" ca="1" si="1"/>
        <v>0</v>
      </c>
      <c r="AR12" s="2">
        <f t="shared" ca="1" si="1"/>
        <v>0</v>
      </c>
      <c r="AS12" s="2">
        <f t="shared" ca="1" si="1"/>
        <v>0</v>
      </c>
      <c r="AT12" s="2">
        <f t="shared" ca="1" si="1"/>
        <v>0</v>
      </c>
      <c r="AU12" s="2">
        <f t="shared" ca="1" si="1"/>
        <v>0</v>
      </c>
      <c r="AV12" s="2">
        <f t="shared" ca="1" si="1"/>
        <v>0</v>
      </c>
      <c r="AW12" s="2">
        <f t="shared" ca="1" si="1"/>
        <v>0</v>
      </c>
      <c r="AX12" s="2">
        <f t="shared" ca="1" si="1"/>
        <v>0</v>
      </c>
      <c r="AY12" s="2">
        <f t="shared" ca="1" si="1"/>
        <v>0</v>
      </c>
      <c r="AZ12" s="2">
        <f t="shared" ca="1" si="1"/>
        <v>0</v>
      </c>
      <c r="BA12" s="2">
        <f t="shared" ca="1" si="1"/>
        <v>0</v>
      </c>
      <c r="BB12" s="2">
        <f t="shared" ca="1" si="1"/>
        <v>0</v>
      </c>
      <c r="BC12" s="2">
        <f t="shared" ca="1" si="1"/>
        <v>0</v>
      </c>
      <c r="BD12" s="2">
        <f t="shared" ca="1" si="1"/>
        <v>0</v>
      </c>
      <c r="BE12" s="2">
        <f t="shared" ca="1" si="1"/>
        <v>0</v>
      </c>
      <c r="BF12" s="2">
        <f t="shared" ca="1" si="1"/>
        <v>0</v>
      </c>
      <c r="BG12" s="2">
        <f t="shared" ca="1" si="1"/>
        <v>0</v>
      </c>
      <c r="BH12" s="2">
        <f t="shared" ca="1" si="1"/>
        <v>0</v>
      </c>
      <c r="BI12" s="2">
        <f t="shared" ca="1" si="1"/>
        <v>0</v>
      </c>
      <c r="BJ12" s="2">
        <f t="shared" ca="1" si="1"/>
        <v>0</v>
      </c>
      <c r="BK12" s="2">
        <f t="shared" ca="1" si="1"/>
        <v>0</v>
      </c>
      <c r="BL12" s="2">
        <f t="shared" ca="1" si="1"/>
        <v>0</v>
      </c>
      <c r="BM12" s="2">
        <f t="shared" ca="1" si="1"/>
        <v>0</v>
      </c>
      <c r="BN12" s="2">
        <f t="shared" ca="1" si="1"/>
        <v>0</v>
      </c>
      <c r="BO12" s="2">
        <f t="shared" ca="1" si="1"/>
        <v>0</v>
      </c>
      <c r="BP12" s="2">
        <f t="shared" ca="1" si="1"/>
        <v>0</v>
      </c>
      <c r="BQ12" s="2">
        <f t="shared" ca="1" si="1"/>
        <v>0</v>
      </c>
    </row>
    <row r="13" spans="1:69">
      <c r="D13" s="91" t="s">
        <v>219</v>
      </c>
      <c r="E13" s="2" t="str">
        <f t="shared" ref="E13:BQ13" si="2" xml:space="preserve">  E$35</f>
        <v>Supply Chain Finance unpaid interest</v>
      </c>
      <c r="F13" s="2">
        <f t="shared" si="2"/>
        <v>0</v>
      </c>
      <c r="G13" s="2" t="str">
        <f t="shared" si="2"/>
        <v>GBP</v>
      </c>
      <c r="H13" s="2">
        <f t="shared" ca="1" si="2"/>
        <v>0</v>
      </c>
      <c r="I13" s="2">
        <f t="shared" si="2"/>
        <v>0</v>
      </c>
      <c r="J13" s="2">
        <f t="shared" si="2"/>
        <v>0</v>
      </c>
      <c r="K13" s="2">
        <f t="shared" ca="1" si="2"/>
        <v>0</v>
      </c>
      <c r="L13" s="2">
        <f t="shared" ca="1" si="2"/>
        <v>0</v>
      </c>
      <c r="M13" s="2">
        <f t="shared" ca="1" si="2"/>
        <v>0</v>
      </c>
      <c r="N13" s="2">
        <f t="shared" ca="1" si="2"/>
        <v>0</v>
      </c>
      <c r="O13" s="2">
        <f t="shared" ca="1" si="2"/>
        <v>0</v>
      </c>
      <c r="P13" s="2">
        <f t="shared" ca="1" si="2"/>
        <v>0</v>
      </c>
      <c r="Q13" s="2">
        <f t="shared" ca="1" si="2"/>
        <v>0</v>
      </c>
      <c r="R13" s="2">
        <f t="shared" ca="1" si="2"/>
        <v>0</v>
      </c>
      <c r="S13" s="2">
        <f t="shared" ca="1" si="2"/>
        <v>0</v>
      </c>
      <c r="T13" s="2">
        <f t="shared" ca="1" si="2"/>
        <v>0</v>
      </c>
      <c r="U13" s="2">
        <f t="shared" ca="1" si="2"/>
        <v>0</v>
      </c>
      <c r="V13" s="2">
        <f t="shared" ca="1" si="2"/>
        <v>0</v>
      </c>
      <c r="W13" s="2">
        <f t="shared" ca="1" si="2"/>
        <v>0</v>
      </c>
      <c r="X13" s="2">
        <f t="shared" ca="1" si="2"/>
        <v>0</v>
      </c>
      <c r="Y13" s="2">
        <f t="shared" ca="1" si="2"/>
        <v>0</v>
      </c>
      <c r="Z13" s="2">
        <f t="shared" ca="1" si="2"/>
        <v>0</v>
      </c>
      <c r="AA13" s="2">
        <f t="shared" ca="1" si="2"/>
        <v>0</v>
      </c>
      <c r="AB13" s="2">
        <f t="shared" ca="1" si="2"/>
        <v>0</v>
      </c>
      <c r="AC13" s="2">
        <f t="shared" ca="1" si="2"/>
        <v>0</v>
      </c>
      <c r="AD13" s="2">
        <f t="shared" ca="1" si="2"/>
        <v>0</v>
      </c>
      <c r="AE13" s="2">
        <f t="shared" ca="1" si="2"/>
        <v>0</v>
      </c>
      <c r="AF13" s="2">
        <f t="shared" ca="1" si="2"/>
        <v>0</v>
      </c>
      <c r="AG13" s="2">
        <f t="shared" ca="1" si="2"/>
        <v>0</v>
      </c>
      <c r="AH13" s="2">
        <f t="shared" ca="1" si="2"/>
        <v>0</v>
      </c>
      <c r="AI13" s="2">
        <f t="shared" ca="1" si="2"/>
        <v>0</v>
      </c>
      <c r="AJ13" s="2">
        <f t="shared" ca="1" si="2"/>
        <v>0</v>
      </c>
      <c r="AK13" s="2">
        <f t="shared" ca="1" si="2"/>
        <v>0</v>
      </c>
      <c r="AL13" s="2">
        <f t="shared" ca="1" si="2"/>
        <v>0</v>
      </c>
      <c r="AM13" s="2">
        <f t="shared" ca="1" si="2"/>
        <v>0</v>
      </c>
      <c r="AN13" s="2">
        <f t="shared" ca="1" si="2"/>
        <v>0</v>
      </c>
      <c r="AO13" s="2">
        <f t="shared" ca="1" si="2"/>
        <v>0</v>
      </c>
      <c r="AP13" s="2">
        <f t="shared" ca="1" si="2"/>
        <v>0</v>
      </c>
      <c r="AQ13" s="2">
        <f t="shared" ca="1" si="2"/>
        <v>0</v>
      </c>
      <c r="AR13" s="2">
        <f t="shared" ca="1" si="2"/>
        <v>0</v>
      </c>
      <c r="AS13" s="2">
        <f t="shared" ca="1" si="2"/>
        <v>0</v>
      </c>
      <c r="AT13" s="2">
        <f t="shared" ca="1" si="2"/>
        <v>0</v>
      </c>
      <c r="AU13" s="2">
        <f t="shared" ca="1" si="2"/>
        <v>0</v>
      </c>
      <c r="AV13" s="2">
        <f t="shared" ca="1" si="2"/>
        <v>0</v>
      </c>
      <c r="AW13" s="2">
        <f t="shared" ca="1" si="2"/>
        <v>0</v>
      </c>
      <c r="AX13" s="2">
        <f t="shared" ca="1" si="2"/>
        <v>0</v>
      </c>
      <c r="AY13" s="2">
        <f t="shared" ca="1" si="2"/>
        <v>0</v>
      </c>
      <c r="AZ13" s="2">
        <f t="shared" ca="1" si="2"/>
        <v>0</v>
      </c>
      <c r="BA13" s="2">
        <f t="shared" ca="1" si="2"/>
        <v>0</v>
      </c>
      <c r="BB13" s="2">
        <f t="shared" ca="1" si="2"/>
        <v>0</v>
      </c>
      <c r="BC13" s="2">
        <f t="shared" ca="1" si="2"/>
        <v>0</v>
      </c>
      <c r="BD13" s="2">
        <f t="shared" ca="1" si="2"/>
        <v>0</v>
      </c>
      <c r="BE13" s="2">
        <f t="shared" ca="1" si="2"/>
        <v>0</v>
      </c>
      <c r="BF13" s="2">
        <f t="shared" ca="1" si="2"/>
        <v>0</v>
      </c>
      <c r="BG13" s="2">
        <f t="shared" ca="1" si="2"/>
        <v>0</v>
      </c>
      <c r="BH13" s="2">
        <f t="shared" ca="1" si="2"/>
        <v>0</v>
      </c>
      <c r="BI13" s="2">
        <f t="shared" ca="1" si="2"/>
        <v>0</v>
      </c>
      <c r="BJ13" s="2">
        <f t="shared" ca="1" si="2"/>
        <v>0</v>
      </c>
      <c r="BK13" s="2">
        <f t="shared" ca="1" si="2"/>
        <v>0</v>
      </c>
      <c r="BL13" s="2">
        <f t="shared" ca="1" si="2"/>
        <v>0</v>
      </c>
      <c r="BM13" s="2">
        <f t="shared" ca="1" si="2"/>
        <v>0</v>
      </c>
      <c r="BN13" s="2">
        <f t="shared" ca="1" si="2"/>
        <v>0</v>
      </c>
      <c r="BO13" s="2">
        <f t="shared" ca="1" si="2"/>
        <v>0</v>
      </c>
      <c r="BP13" s="2">
        <f t="shared" ca="1" si="2"/>
        <v>0</v>
      </c>
      <c r="BQ13" s="2">
        <f t="shared" ca="1" si="2"/>
        <v>0</v>
      </c>
    </row>
    <row r="14" spans="1:69">
      <c r="D14" s="91" t="s">
        <v>300</v>
      </c>
      <c r="E14" s="2" t="str">
        <f t="shared" ref="E14:BQ14" si="3" xml:space="preserve">  E$28</f>
        <v>Supply Chain Finance principal repayment POS</v>
      </c>
      <c r="F14" s="2">
        <f t="shared" si="3"/>
        <v>0</v>
      </c>
      <c r="G14" s="2" t="str">
        <f t="shared" si="3"/>
        <v>GBP</v>
      </c>
      <c r="H14" s="2">
        <f t="shared" ca="1" si="3"/>
        <v>4060000</v>
      </c>
      <c r="I14" s="2">
        <f t="shared" si="3"/>
        <v>0</v>
      </c>
      <c r="J14" s="2">
        <f t="shared" ca="1" si="3"/>
        <v>0</v>
      </c>
      <c r="K14" s="2">
        <f t="shared" ca="1" si="3"/>
        <v>0</v>
      </c>
      <c r="L14" s="2">
        <f t="shared" ca="1" si="3"/>
        <v>0</v>
      </c>
      <c r="M14" s="2">
        <f t="shared" ca="1" si="3"/>
        <v>0</v>
      </c>
      <c r="N14" s="2">
        <f t="shared" ca="1" si="3"/>
        <v>0</v>
      </c>
      <c r="O14" s="2">
        <f t="shared" ca="1" si="3"/>
        <v>0</v>
      </c>
      <c r="P14" s="2">
        <f t="shared" ca="1" si="3"/>
        <v>0</v>
      </c>
      <c r="Q14" s="2">
        <f t="shared" ca="1" si="3"/>
        <v>0</v>
      </c>
      <c r="R14" s="2">
        <f t="shared" ca="1" si="3"/>
        <v>280000</v>
      </c>
      <c r="S14" s="2">
        <f t="shared" ca="1" si="3"/>
        <v>280000</v>
      </c>
      <c r="T14" s="2">
        <f t="shared" ca="1" si="3"/>
        <v>280000</v>
      </c>
      <c r="U14" s="2">
        <f t="shared" ca="1" si="3"/>
        <v>0</v>
      </c>
      <c r="V14" s="2">
        <f t="shared" ca="1" si="3"/>
        <v>280000</v>
      </c>
      <c r="W14" s="2">
        <f t="shared" ca="1" si="3"/>
        <v>0</v>
      </c>
      <c r="X14" s="2">
        <f t="shared" ca="1" si="3"/>
        <v>280000</v>
      </c>
      <c r="Y14" s="2">
        <f t="shared" ca="1" si="3"/>
        <v>0</v>
      </c>
      <c r="Z14" s="2">
        <f t="shared" ca="1" si="3"/>
        <v>0</v>
      </c>
      <c r="AA14" s="2">
        <f t="shared" ca="1" si="3"/>
        <v>0</v>
      </c>
      <c r="AB14" s="2">
        <f t="shared" ca="1" si="3"/>
        <v>0</v>
      </c>
      <c r="AC14" s="2">
        <f t="shared" ca="1" si="3"/>
        <v>0</v>
      </c>
      <c r="AD14" s="2">
        <f t="shared" ca="1" si="3"/>
        <v>0</v>
      </c>
      <c r="AE14" s="2">
        <f t="shared" ca="1" si="3"/>
        <v>140000</v>
      </c>
      <c r="AF14" s="2">
        <f t="shared" ca="1" si="3"/>
        <v>140000</v>
      </c>
      <c r="AG14" s="2">
        <f t="shared" ca="1" si="3"/>
        <v>140000</v>
      </c>
      <c r="AH14" s="2">
        <f t="shared" ca="1" si="3"/>
        <v>280000</v>
      </c>
      <c r="AI14" s="2">
        <f t="shared" ca="1" si="3"/>
        <v>280000</v>
      </c>
      <c r="AJ14" s="2">
        <f t="shared" ca="1" si="3"/>
        <v>140000</v>
      </c>
      <c r="AK14" s="2">
        <f t="shared" ca="1" si="3"/>
        <v>280000</v>
      </c>
      <c r="AL14" s="2">
        <f t="shared" ca="1" si="3"/>
        <v>280000</v>
      </c>
      <c r="AM14" s="2">
        <f t="shared" ca="1" si="3"/>
        <v>280000</v>
      </c>
      <c r="AN14" s="2">
        <f t="shared" ca="1" si="3"/>
        <v>280000</v>
      </c>
      <c r="AO14" s="2">
        <f t="shared" ca="1" si="3"/>
        <v>420000</v>
      </c>
      <c r="AP14" s="2">
        <f t="shared" ca="1" si="3"/>
        <v>0</v>
      </c>
      <c r="AQ14" s="2">
        <f t="shared" ca="1" si="3"/>
        <v>0</v>
      </c>
      <c r="AR14" s="2">
        <f t="shared" ca="1" si="3"/>
        <v>0</v>
      </c>
      <c r="AS14" s="2">
        <f t="shared" ca="1" si="3"/>
        <v>0</v>
      </c>
      <c r="AT14" s="2">
        <f t="shared" ca="1" si="3"/>
        <v>0</v>
      </c>
      <c r="AU14" s="2">
        <f t="shared" ca="1" si="3"/>
        <v>0</v>
      </c>
      <c r="AV14" s="2">
        <f t="shared" ca="1" si="3"/>
        <v>0</v>
      </c>
      <c r="AW14" s="2">
        <f t="shared" ca="1" si="3"/>
        <v>0</v>
      </c>
      <c r="AX14" s="2">
        <f t="shared" ca="1" si="3"/>
        <v>0</v>
      </c>
      <c r="AY14" s="2">
        <f t="shared" ca="1" si="3"/>
        <v>0</v>
      </c>
      <c r="AZ14" s="2">
        <f t="shared" ca="1" si="3"/>
        <v>0</v>
      </c>
      <c r="BA14" s="2">
        <f t="shared" ca="1" si="3"/>
        <v>0</v>
      </c>
      <c r="BB14" s="2">
        <f t="shared" ca="1" si="3"/>
        <v>0</v>
      </c>
      <c r="BC14" s="2">
        <f t="shared" ca="1" si="3"/>
        <v>0</v>
      </c>
      <c r="BD14" s="2">
        <f t="shared" ca="1" si="3"/>
        <v>0</v>
      </c>
      <c r="BE14" s="2">
        <f t="shared" ca="1" si="3"/>
        <v>0</v>
      </c>
      <c r="BF14" s="2">
        <f t="shared" ca="1" si="3"/>
        <v>0</v>
      </c>
      <c r="BG14" s="2">
        <f t="shared" ca="1" si="3"/>
        <v>0</v>
      </c>
      <c r="BH14" s="2">
        <f t="shared" ca="1" si="3"/>
        <v>0</v>
      </c>
      <c r="BI14" s="2">
        <f t="shared" ca="1" si="3"/>
        <v>0</v>
      </c>
      <c r="BJ14" s="2">
        <f t="shared" ca="1" si="3"/>
        <v>0</v>
      </c>
      <c r="BK14" s="2">
        <f t="shared" ca="1" si="3"/>
        <v>0</v>
      </c>
      <c r="BL14" s="2">
        <f t="shared" ca="1" si="3"/>
        <v>0</v>
      </c>
      <c r="BM14" s="2">
        <f t="shared" ca="1" si="3"/>
        <v>0</v>
      </c>
      <c r="BN14" s="2">
        <f t="shared" ca="1" si="3"/>
        <v>0</v>
      </c>
      <c r="BO14" s="2">
        <f t="shared" ca="1" si="3"/>
        <v>0</v>
      </c>
      <c r="BP14" s="2">
        <f t="shared" ca="1" si="3"/>
        <v>0</v>
      </c>
      <c r="BQ14" s="2">
        <f t="shared" ca="1" si="3"/>
        <v>0</v>
      </c>
    </row>
    <row r="15" spans="1:69" s="81" customFormat="1">
      <c r="A15" s="63"/>
      <c r="B15" s="63"/>
      <c r="C15" s="88"/>
      <c r="D15" s="90"/>
      <c r="E15" s="33" t="s">
        <v>134</v>
      </c>
      <c r="F15" s="33"/>
      <c r="G15" s="33" t="s">
        <v>258</v>
      </c>
      <c r="H15" s="33"/>
      <c r="I15" s="11">
        <f t="shared" ref="I15:BQ15" si="4" xml:space="preserve">  IF( I10 = 0, $F9, I11 + I12 + I13 - I14 )</f>
        <v>0</v>
      </c>
      <c r="J15" s="11">
        <f t="shared" ca="1" si="4"/>
        <v>0</v>
      </c>
      <c r="K15" s="11">
        <f t="shared" ca="1" si="4"/>
        <v>0</v>
      </c>
      <c r="L15" s="11">
        <f t="shared" ca="1" si="4"/>
        <v>280000</v>
      </c>
      <c r="M15" s="11">
        <f t="shared" ca="1" si="4"/>
        <v>560000</v>
      </c>
      <c r="N15" s="11">
        <f t="shared" ca="1" si="4"/>
        <v>840000</v>
      </c>
      <c r="O15" s="11">
        <f t="shared" ca="1" si="4"/>
        <v>840000</v>
      </c>
      <c r="P15" s="11">
        <f t="shared" ca="1" si="4"/>
        <v>1120000</v>
      </c>
      <c r="Q15" s="11">
        <f t="shared" ca="1" si="4"/>
        <v>1120000</v>
      </c>
      <c r="R15" s="11">
        <f t="shared" ca="1" si="4"/>
        <v>1120000</v>
      </c>
      <c r="S15" s="11">
        <f t="shared" ca="1" si="4"/>
        <v>840000</v>
      </c>
      <c r="T15" s="11">
        <f t="shared" ca="1" si="4"/>
        <v>560000</v>
      </c>
      <c r="U15" s="11">
        <f t="shared" ca="1" si="4"/>
        <v>560000</v>
      </c>
      <c r="V15" s="11">
        <f t="shared" ca="1" si="4"/>
        <v>280000</v>
      </c>
      <c r="W15" s="11">
        <f t="shared" ca="1" si="4"/>
        <v>280000</v>
      </c>
      <c r="X15" s="11">
        <f t="shared" ca="1" si="4"/>
        <v>0</v>
      </c>
      <c r="Y15" s="11">
        <f t="shared" ca="1" si="4"/>
        <v>140000</v>
      </c>
      <c r="Z15" s="11">
        <f t="shared" ca="1" si="4"/>
        <v>280000</v>
      </c>
      <c r="AA15" s="11">
        <f t="shared" ca="1" si="4"/>
        <v>420000</v>
      </c>
      <c r="AB15" s="11">
        <f t="shared" ca="1" si="4"/>
        <v>700000</v>
      </c>
      <c r="AC15" s="11">
        <f t="shared" ca="1" si="4"/>
        <v>980000</v>
      </c>
      <c r="AD15" s="11">
        <f t="shared" ca="1" si="4"/>
        <v>1120000</v>
      </c>
      <c r="AE15" s="11">
        <f t="shared" ca="1" si="4"/>
        <v>1260000</v>
      </c>
      <c r="AF15" s="11">
        <f t="shared" ca="1" si="4"/>
        <v>1400000</v>
      </c>
      <c r="AG15" s="11">
        <f t="shared" ca="1" si="4"/>
        <v>1540000</v>
      </c>
      <c r="AH15" s="11">
        <f t="shared" ca="1" si="4"/>
        <v>1540000</v>
      </c>
      <c r="AI15" s="11">
        <f t="shared" ca="1" si="4"/>
        <v>1680000</v>
      </c>
      <c r="AJ15" s="11">
        <f t="shared" ca="1" si="4"/>
        <v>1540000</v>
      </c>
      <c r="AK15" s="11">
        <f t="shared" ca="1" si="4"/>
        <v>1260000</v>
      </c>
      <c r="AL15" s="11">
        <f t="shared" ca="1" si="4"/>
        <v>980000</v>
      </c>
      <c r="AM15" s="11">
        <f t="shared" ca="1" si="4"/>
        <v>700000</v>
      </c>
      <c r="AN15" s="11">
        <f t="shared" ca="1" si="4"/>
        <v>420000</v>
      </c>
      <c r="AO15" s="11">
        <f t="shared" ca="1" si="4"/>
        <v>0</v>
      </c>
      <c r="AP15" s="11">
        <f t="shared" ca="1" si="4"/>
        <v>0</v>
      </c>
      <c r="AQ15" s="11">
        <f t="shared" ca="1" si="4"/>
        <v>0</v>
      </c>
      <c r="AR15" s="11">
        <f t="shared" ca="1" si="4"/>
        <v>0</v>
      </c>
      <c r="AS15" s="11">
        <f t="shared" ca="1" si="4"/>
        <v>0</v>
      </c>
      <c r="AT15" s="11">
        <f t="shared" ca="1" si="4"/>
        <v>0</v>
      </c>
      <c r="AU15" s="11">
        <f t="shared" ca="1" si="4"/>
        <v>0</v>
      </c>
      <c r="AV15" s="11">
        <f t="shared" ca="1" si="4"/>
        <v>0</v>
      </c>
      <c r="AW15" s="11">
        <f t="shared" ca="1" si="4"/>
        <v>0</v>
      </c>
      <c r="AX15" s="11">
        <f t="shared" ca="1" si="4"/>
        <v>0</v>
      </c>
      <c r="AY15" s="11">
        <f t="shared" ca="1" si="4"/>
        <v>0</v>
      </c>
      <c r="AZ15" s="11">
        <f t="shared" ca="1" si="4"/>
        <v>0</v>
      </c>
      <c r="BA15" s="11">
        <f t="shared" ca="1" si="4"/>
        <v>0</v>
      </c>
      <c r="BB15" s="11">
        <f t="shared" ca="1" si="4"/>
        <v>0</v>
      </c>
      <c r="BC15" s="11">
        <f t="shared" ca="1" si="4"/>
        <v>0</v>
      </c>
      <c r="BD15" s="11">
        <f t="shared" ca="1" si="4"/>
        <v>0</v>
      </c>
      <c r="BE15" s="11">
        <f t="shared" ca="1" si="4"/>
        <v>0</v>
      </c>
      <c r="BF15" s="11">
        <f t="shared" ca="1" si="4"/>
        <v>0</v>
      </c>
      <c r="BG15" s="11">
        <f t="shared" ca="1" si="4"/>
        <v>0</v>
      </c>
      <c r="BH15" s="11">
        <f t="shared" ca="1" si="4"/>
        <v>0</v>
      </c>
      <c r="BI15" s="11">
        <f t="shared" ca="1" si="4"/>
        <v>0</v>
      </c>
      <c r="BJ15" s="11">
        <f t="shared" ca="1" si="4"/>
        <v>0</v>
      </c>
      <c r="BK15" s="11">
        <f t="shared" ca="1" si="4"/>
        <v>0</v>
      </c>
      <c r="BL15" s="11">
        <f t="shared" ca="1" si="4"/>
        <v>0</v>
      </c>
      <c r="BM15" s="11">
        <f t="shared" ca="1" si="4"/>
        <v>0</v>
      </c>
      <c r="BN15" s="11">
        <f t="shared" ca="1" si="4"/>
        <v>0</v>
      </c>
      <c r="BO15" s="11">
        <f t="shared" ca="1" si="4"/>
        <v>0</v>
      </c>
      <c r="BP15" s="11">
        <f t="shared" ca="1" si="4"/>
        <v>0</v>
      </c>
      <c r="BQ15" s="11">
        <f t="shared" ca="1" si="4"/>
        <v>0</v>
      </c>
    </row>
    <row r="17" spans="1:69">
      <c r="B17" s="25" t="s">
        <v>14</v>
      </c>
    </row>
    <row r="18" spans="1:69" outlineLevel="1">
      <c r="A18" s="18"/>
      <c r="B18" s="18"/>
      <c r="C18" s="28"/>
      <c r="D18" s="27"/>
      <c r="E18" s="4" t="str">
        <f xml:space="preserve">  InpC!E$34</f>
        <v>Supplier price per unit</v>
      </c>
      <c r="F18" s="4">
        <f xml:space="preserve">  InpC!F$34</f>
        <v>35</v>
      </c>
      <c r="G18" s="4" t="str">
        <f xml:space="preserve">  InpC!G$34</f>
        <v>GBP</v>
      </c>
      <c r="M18" s="2"/>
    </row>
    <row r="19" spans="1:69" outlineLevel="1">
      <c r="A19" s="18"/>
      <c r="B19" s="18"/>
      <c r="C19" s="28"/>
      <c r="D19" s="27"/>
      <c r="E19" s="42" t="str">
        <f xml:space="preserve">  InpC!E$71</f>
        <v>Supply Chain Finance Advance %</v>
      </c>
      <c r="F19" s="42">
        <f xml:space="preserve">  InpC!F$71</f>
        <v>0.8</v>
      </c>
      <c r="G19" s="42" t="str">
        <f xml:space="preserve">  InpC!G$71</f>
        <v>%</v>
      </c>
      <c r="M19" s="57"/>
    </row>
    <row r="20" spans="1:69" outlineLevel="1">
      <c r="A20" s="18"/>
      <c r="B20" s="18"/>
      <c r="C20" s="28"/>
      <c r="D20" s="27"/>
      <c r="E20" s="4" t="str">
        <f xml:space="preserve">  Inventory!E$33</f>
        <v>Units ordered</v>
      </c>
      <c r="F20" s="4">
        <f xml:space="preserve">  Inventory!F$33</f>
        <v>0</v>
      </c>
      <c r="G20" s="4" t="str">
        <f xml:space="preserve">  Inventory!G$33</f>
        <v>Units</v>
      </c>
      <c r="H20" s="4">
        <f ca="1" xml:space="preserve">  Inventory!H$33</f>
        <v>1640000</v>
      </c>
      <c r="I20" s="4">
        <f xml:space="preserve">  Inventory!I$33</f>
        <v>0</v>
      </c>
      <c r="J20" s="4">
        <f xml:space="preserve">  Inventory!J$33</f>
        <v>0</v>
      </c>
      <c r="K20" s="4">
        <f xml:space="preserve">  Inventory!K$33</f>
        <v>0</v>
      </c>
      <c r="L20" s="4">
        <f xml:space="preserve">  Inventory!L$33</f>
        <v>10000</v>
      </c>
      <c r="M20" s="4">
        <f xml:space="preserve">  Inventory!M$33</f>
        <v>10000</v>
      </c>
      <c r="N20" s="4">
        <f xml:space="preserve">  Inventory!N$33</f>
        <v>10000</v>
      </c>
      <c r="O20" s="4">
        <f xml:space="preserve">  Inventory!O$33</f>
        <v>0</v>
      </c>
      <c r="P20" s="4">
        <f xml:space="preserve">  Inventory!P$33</f>
        <v>10000</v>
      </c>
      <c r="Q20" s="4">
        <f xml:space="preserve">  Inventory!Q$33</f>
        <v>0</v>
      </c>
      <c r="R20" s="4">
        <f xml:space="preserve">  Inventory!R$33</f>
        <v>10000</v>
      </c>
      <c r="S20" s="4">
        <f xml:space="preserve">  Inventory!S$33</f>
        <v>0</v>
      </c>
      <c r="T20" s="4">
        <f xml:space="preserve">  Inventory!T$33</f>
        <v>0</v>
      </c>
      <c r="U20" s="4">
        <f xml:space="preserve">  Inventory!U$33</f>
        <v>0</v>
      </c>
      <c r="V20" s="4">
        <f ca="1" xml:space="preserve">  Inventory!V$33</f>
        <v>0</v>
      </c>
      <c r="W20" s="4">
        <f ca="1" xml:space="preserve">  Inventory!W$33</f>
        <v>0</v>
      </c>
      <c r="X20" s="4">
        <f ca="1" xml:space="preserve">  Inventory!X$33</f>
        <v>0</v>
      </c>
      <c r="Y20" s="4">
        <f ca="1" xml:space="preserve">  Inventory!Y$33</f>
        <v>5000</v>
      </c>
      <c r="Z20" s="4">
        <f ca="1" xml:space="preserve">  Inventory!Z$33</f>
        <v>5000</v>
      </c>
      <c r="AA20" s="4">
        <f ca="1" xml:space="preserve">  Inventory!AA$33</f>
        <v>5000</v>
      </c>
      <c r="AB20" s="4">
        <f ca="1" xml:space="preserve">  Inventory!AB$33</f>
        <v>10000</v>
      </c>
      <c r="AC20" s="4">
        <f ca="1" xml:space="preserve">  Inventory!AC$33</f>
        <v>10000</v>
      </c>
      <c r="AD20" s="4">
        <f ca="1" xml:space="preserve">  Inventory!AD$33</f>
        <v>5000</v>
      </c>
      <c r="AE20" s="4">
        <f ca="1" xml:space="preserve">  Inventory!AE$33</f>
        <v>10000</v>
      </c>
      <c r="AF20" s="4">
        <f ca="1" xml:space="preserve">  Inventory!AF$33</f>
        <v>10000</v>
      </c>
      <c r="AG20" s="4">
        <f ca="1" xml:space="preserve">  Inventory!AG$33</f>
        <v>10000</v>
      </c>
      <c r="AH20" s="4">
        <f ca="1" xml:space="preserve">  Inventory!AH$33</f>
        <v>10000</v>
      </c>
      <c r="AI20" s="4">
        <f ca="1" xml:space="preserve">  Inventory!AI$33</f>
        <v>15000</v>
      </c>
      <c r="AJ20" s="4">
        <f ca="1" xml:space="preserve">  Inventory!AJ$33</f>
        <v>10000</v>
      </c>
      <c r="AK20" s="4">
        <f ca="1" xml:space="preserve">  Inventory!AK$33</f>
        <v>15000</v>
      </c>
      <c r="AL20" s="4">
        <f ca="1" xml:space="preserve">  Inventory!AL$33</f>
        <v>15000</v>
      </c>
      <c r="AM20" s="4">
        <f ca="1" xml:space="preserve">  Inventory!AM$33</f>
        <v>15000</v>
      </c>
      <c r="AN20" s="4">
        <f ca="1" xml:space="preserve">  Inventory!AN$33</f>
        <v>20000</v>
      </c>
      <c r="AO20" s="4">
        <f ca="1" xml:space="preserve">  Inventory!AO$33</f>
        <v>20000</v>
      </c>
      <c r="AP20" s="4">
        <f ca="1" xml:space="preserve">  Inventory!AP$33</f>
        <v>20000</v>
      </c>
      <c r="AQ20" s="4">
        <f ca="1" xml:space="preserve">  Inventory!AQ$33</f>
        <v>25000</v>
      </c>
      <c r="AR20" s="4">
        <f ca="1" xml:space="preserve">  Inventory!AR$33</f>
        <v>20000</v>
      </c>
      <c r="AS20" s="4">
        <f ca="1" xml:space="preserve">  Inventory!AS$33</f>
        <v>25000</v>
      </c>
      <c r="AT20" s="4">
        <f ca="1" xml:space="preserve">  Inventory!AT$33</f>
        <v>30000</v>
      </c>
      <c r="AU20" s="4">
        <f ca="1" xml:space="preserve">  Inventory!AU$33</f>
        <v>25000</v>
      </c>
      <c r="AV20" s="4">
        <f ca="1" xml:space="preserve">  Inventory!AV$33</f>
        <v>30000</v>
      </c>
      <c r="AW20" s="4">
        <f ca="1" xml:space="preserve">  Inventory!AW$33</f>
        <v>30000</v>
      </c>
      <c r="AX20" s="4">
        <f ca="1" xml:space="preserve">  Inventory!AX$33</f>
        <v>35000</v>
      </c>
      <c r="AY20" s="4">
        <f ca="1" xml:space="preserve">  Inventory!AY$33</f>
        <v>35000</v>
      </c>
      <c r="AZ20" s="4">
        <f ca="1" xml:space="preserve">  Inventory!AZ$33</f>
        <v>35000</v>
      </c>
      <c r="BA20" s="4">
        <f ca="1" xml:space="preserve">  Inventory!BA$33</f>
        <v>40000</v>
      </c>
      <c r="BB20" s="4">
        <f ca="1" xml:space="preserve">  Inventory!BB$33</f>
        <v>40000</v>
      </c>
      <c r="BC20" s="4">
        <f ca="1" xml:space="preserve">  Inventory!BC$33</f>
        <v>45000</v>
      </c>
      <c r="BD20" s="4">
        <f ca="1" xml:space="preserve">  Inventory!BD$33</f>
        <v>45000</v>
      </c>
      <c r="BE20" s="4">
        <f ca="1" xml:space="preserve">  Inventory!BE$33</f>
        <v>50000</v>
      </c>
      <c r="BF20" s="4">
        <f ca="1" xml:space="preserve">  Inventory!BF$33</f>
        <v>50000</v>
      </c>
      <c r="BG20" s="4">
        <f ca="1" xml:space="preserve">  Inventory!BG$33</f>
        <v>55000</v>
      </c>
      <c r="BH20" s="4">
        <f ca="1" xml:space="preserve">  Inventory!BH$33</f>
        <v>60000</v>
      </c>
      <c r="BI20" s="4">
        <f ca="1" xml:space="preserve">  Inventory!BI$33</f>
        <v>60000</v>
      </c>
      <c r="BJ20" s="4">
        <f ca="1" xml:space="preserve">  Inventory!BJ$33</f>
        <v>65000</v>
      </c>
      <c r="BK20" s="4">
        <f ca="1" xml:space="preserve">  Inventory!BK$33</f>
        <v>70000</v>
      </c>
      <c r="BL20" s="4">
        <f ca="1" xml:space="preserve">  Inventory!BL$33</f>
        <v>75000</v>
      </c>
      <c r="BM20" s="4">
        <f ca="1" xml:space="preserve">  Inventory!BM$33</f>
        <v>75000</v>
      </c>
      <c r="BN20" s="4">
        <f ca="1" xml:space="preserve">  Inventory!BN$33</f>
        <v>85000</v>
      </c>
      <c r="BO20" s="4">
        <f ca="1" xml:space="preserve">  Inventory!BO$33</f>
        <v>85000</v>
      </c>
      <c r="BP20" s="4">
        <f ca="1" xml:space="preserve">  Inventory!BP$33</f>
        <v>95000</v>
      </c>
      <c r="BQ20" s="4">
        <f ca="1" xml:space="preserve">  Inventory!BQ$33</f>
        <v>95000</v>
      </c>
    </row>
    <row r="21" spans="1:69" outlineLevel="1">
      <c r="A21" s="18"/>
      <c r="B21" s="18"/>
      <c r="C21" s="28"/>
      <c r="D21" s="27"/>
      <c r="E21" s="4" t="str">
        <f xml:space="preserve">  Time!E$235</f>
        <v>Supply Chain Finance enabled flag</v>
      </c>
      <c r="F21" s="4">
        <f xml:space="preserve">  Time!F$235</f>
        <v>0</v>
      </c>
      <c r="G21" s="4" t="str">
        <f xml:space="preserve">  Time!G$235</f>
        <v>flag</v>
      </c>
      <c r="H21" s="4">
        <f xml:space="preserve">  Time!H$235</f>
        <v>25</v>
      </c>
      <c r="I21" s="4">
        <f xml:space="preserve">  Time!I$235</f>
        <v>0</v>
      </c>
      <c r="J21" s="4">
        <f xml:space="preserve">  Time!J$235</f>
        <v>0</v>
      </c>
      <c r="K21" s="4">
        <f xml:space="preserve">  Time!K$235</f>
        <v>1</v>
      </c>
      <c r="L21" s="4">
        <f xml:space="preserve">  Time!L$235</f>
        <v>1</v>
      </c>
      <c r="M21" s="4">
        <f xml:space="preserve">  Time!M$235</f>
        <v>1</v>
      </c>
      <c r="N21" s="4">
        <f xml:space="preserve">  Time!N$235</f>
        <v>1</v>
      </c>
      <c r="O21" s="4">
        <f xml:space="preserve">  Time!O$235</f>
        <v>1</v>
      </c>
      <c r="P21" s="4">
        <f xml:space="preserve">  Time!P$235</f>
        <v>1</v>
      </c>
      <c r="Q21" s="4">
        <f xml:space="preserve">  Time!Q$235</f>
        <v>1</v>
      </c>
      <c r="R21" s="4">
        <f xml:space="preserve">  Time!R$235</f>
        <v>1</v>
      </c>
      <c r="S21" s="4">
        <f xml:space="preserve">  Time!S$235</f>
        <v>1</v>
      </c>
      <c r="T21" s="4">
        <f xml:space="preserve">  Time!T$235</f>
        <v>1</v>
      </c>
      <c r="U21" s="4">
        <f xml:space="preserve">  Time!U$235</f>
        <v>1</v>
      </c>
      <c r="V21" s="4">
        <f xml:space="preserve">  Time!V$235</f>
        <v>1</v>
      </c>
      <c r="W21" s="4">
        <f xml:space="preserve">  Time!W$235</f>
        <v>1</v>
      </c>
      <c r="X21" s="4">
        <f xml:space="preserve">  Time!X$235</f>
        <v>1</v>
      </c>
      <c r="Y21" s="4">
        <f xml:space="preserve">  Time!Y$235</f>
        <v>1</v>
      </c>
      <c r="Z21" s="4">
        <f xml:space="preserve">  Time!Z$235</f>
        <v>1</v>
      </c>
      <c r="AA21" s="4">
        <f xml:space="preserve">  Time!AA$235</f>
        <v>1</v>
      </c>
      <c r="AB21" s="4">
        <f xml:space="preserve">  Time!AB$235</f>
        <v>1</v>
      </c>
      <c r="AC21" s="4">
        <f xml:space="preserve">  Time!AC$235</f>
        <v>1</v>
      </c>
      <c r="AD21" s="4">
        <f xml:space="preserve">  Time!AD$235</f>
        <v>1</v>
      </c>
      <c r="AE21" s="4">
        <f xml:space="preserve">  Time!AE$235</f>
        <v>1</v>
      </c>
      <c r="AF21" s="4">
        <f xml:space="preserve">  Time!AF$235</f>
        <v>1</v>
      </c>
      <c r="AG21" s="4">
        <f xml:space="preserve">  Time!AG$235</f>
        <v>1</v>
      </c>
      <c r="AH21" s="4">
        <f xml:space="preserve">  Time!AH$235</f>
        <v>1</v>
      </c>
      <c r="AI21" s="4">
        <f xml:space="preserve">  Time!AI$235</f>
        <v>1</v>
      </c>
      <c r="AJ21" s="4">
        <f xml:space="preserve">  Time!AJ$235</f>
        <v>0</v>
      </c>
      <c r="AK21" s="4">
        <f xml:space="preserve">  Time!AK$235</f>
        <v>0</v>
      </c>
      <c r="AL21" s="4">
        <f xml:space="preserve">  Time!AL$235</f>
        <v>0</v>
      </c>
      <c r="AM21" s="4">
        <f xml:space="preserve">  Time!AM$235</f>
        <v>0</v>
      </c>
      <c r="AN21" s="4">
        <f xml:space="preserve">  Time!AN$235</f>
        <v>0</v>
      </c>
      <c r="AO21" s="4">
        <f xml:space="preserve">  Time!AO$235</f>
        <v>0</v>
      </c>
      <c r="AP21" s="4">
        <f xml:space="preserve">  Time!AP$235</f>
        <v>0</v>
      </c>
      <c r="AQ21" s="4">
        <f xml:space="preserve">  Time!AQ$235</f>
        <v>0</v>
      </c>
      <c r="AR21" s="4">
        <f xml:space="preserve">  Time!AR$235</f>
        <v>0</v>
      </c>
      <c r="AS21" s="4">
        <f xml:space="preserve">  Time!AS$235</f>
        <v>0</v>
      </c>
      <c r="AT21" s="4">
        <f xml:space="preserve">  Time!AT$235</f>
        <v>0</v>
      </c>
      <c r="AU21" s="4">
        <f xml:space="preserve">  Time!AU$235</f>
        <v>0</v>
      </c>
      <c r="AV21" s="4">
        <f xml:space="preserve">  Time!AV$235</f>
        <v>0</v>
      </c>
      <c r="AW21" s="4">
        <f xml:space="preserve">  Time!AW$235</f>
        <v>0</v>
      </c>
      <c r="AX21" s="4">
        <f xml:space="preserve">  Time!AX$235</f>
        <v>0</v>
      </c>
      <c r="AY21" s="4">
        <f xml:space="preserve">  Time!AY$235</f>
        <v>0</v>
      </c>
      <c r="AZ21" s="4">
        <f xml:space="preserve">  Time!AZ$235</f>
        <v>0</v>
      </c>
      <c r="BA21" s="4">
        <f xml:space="preserve">  Time!BA$235</f>
        <v>0</v>
      </c>
      <c r="BB21" s="4">
        <f xml:space="preserve">  Time!BB$235</f>
        <v>0</v>
      </c>
      <c r="BC21" s="4">
        <f xml:space="preserve">  Time!BC$235</f>
        <v>0</v>
      </c>
      <c r="BD21" s="4">
        <f xml:space="preserve">  Time!BD$235</f>
        <v>0</v>
      </c>
      <c r="BE21" s="4">
        <f xml:space="preserve">  Time!BE$235</f>
        <v>0</v>
      </c>
      <c r="BF21" s="4">
        <f xml:space="preserve">  Time!BF$235</f>
        <v>0</v>
      </c>
      <c r="BG21" s="4">
        <f xml:space="preserve">  Time!BG$235</f>
        <v>0</v>
      </c>
      <c r="BH21" s="4">
        <f xml:space="preserve">  Time!BH$235</f>
        <v>0</v>
      </c>
      <c r="BI21" s="4">
        <f xml:space="preserve">  Time!BI$235</f>
        <v>0</v>
      </c>
      <c r="BJ21" s="4">
        <f xml:space="preserve">  Time!BJ$235</f>
        <v>0</v>
      </c>
      <c r="BK21" s="4">
        <f xml:space="preserve">  Time!BK$235</f>
        <v>0</v>
      </c>
      <c r="BL21" s="4">
        <f xml:space="preserve">  Time!BL$235</f>
        <v>0</v>
      </c>
      <c r="BM21" s="4">
        <f xml:space="preserve">  Time!BM$235</f>
        <v>0</v>
      </c>
      <c r="BN21" s="4">
        <f xml:space="preserve">  Time!BN$235</f>
        <v>0</v>
      </c>
      <c r="BO21" s="4">
        <f xml:space="preserve">  Time!BO$235</f>
        <v>0</v>
      </c>
      <c r="BP21" s="4">
        <f xml:space="preserve">  Time!BP$235</f>
        <v>0</v>
      </c>
      <c r="BQ21" s="4">
        <f xml:space="preserve">  Time!BQ$235</f>
        <v>0</v>
      </c>
    </row>
    <row r="22" spans="1:69" outlineLevel="1">
      <c r="A22" s="34"/>
      <c r="B22" s="34"/>
      <c r="C22" s="64"/>
      <c r="D22" s="65"/>
      <c r="E22" s="21" t="s">
        <v>14</v>
      </c>
      <c r="F22" s="21"/>
      <c r="G22" s="21" t="s">
        <v>258</v>
      </c>
      <c r="H22" s="3">
        <f ca="1" xml:space="preserve"> SUM( J22:BQ22 )</f>
        <v>4060000</v>
      </c>
      <c r="I22" s="21"/>
      <c r="J22" s="3">
        <f t="shared" ref="J22:BQ22" si="5" xml:space="preserve">  J21 * ( J20 * $F18 * $F19 )</f>
        <v>0</v>
      </c>
      <c r="K22" s="3">
        <f t="shared" si="5"/>
        <v>0</v>
      </c>
      <c r="L22" s="3">
        <f t="shared" si="5"/>
        <v>280000</v>
      </c>
      <c r="M22" s="3">
        <f t="shared" si="5"/>
        <v>280000</v>
      </c>
      <c r="N22" s="3">
        <f t="shared" si="5"/>
        <v>280000</v>
      </c>
      <c r="O22" s="3">
        <f t="shared" si="5"/>
        <v>0</v>
      </c>
      <c r="P22" s="3">
        <f t="shared" si="5"/>
        <v>280000</v>
      </c>
      <c r="Q22" s="3">
        <f t="shared" si="5"/>
        <v>0</v>
      </c>
      <c r="R22" s="3">
        <f t="shared" si="5"/>
        <v>280000</v>
      </c>
      <c r="S22" s="3">
        <f t="shared" si="5"/>
        <v>0</v>
      </c>
      <c r="T22" s="3">
        <f t="shared" si="5"/>
        <v>0</v>
      </c>
      <c r="U22" s="3">
        <f t="shared" si="5"/>
        <v>0</v>
      </c>
      <c r="V22" s="3">
        <f t="shared" ca="1" si="5"/>
        <v>0</v>
      </c>
      <c r="W22" s="3">
        <f t="shared" ca="1" si="5"/>
        <v>0</v>
      </c>
      <c r="X22" s="3">
        <f t="shared" ca="1" si="5"/>
        <v>0</v>
      </c>
      <c r="Y22" s="3">
        <f t="shared" ca="1" si="5"/>
        <v>140000</v>
      </c>
      <c r="Z22" s="3">
        <f t="shared" ca="1" si="5"/>
        <v>140000</v>
      </c>
      <c r="AA22" s="3">
        <f t="shared" ca="1" si="5"/>
        <v>140000</v>
      </c>
      <c r="AB22" s="3">
        <f t="shared" ca="1" si="5"/>
        <v>280000</v>
      </c>
      <c r="AC22" s="3">
        <f t="shared" ca="1" si="5"/>
        <v>280000</v>
      </c>
      <c r="AD22" s="3">
        <f t="shared" ca="1" si="5"/>
        <v>140000</v>
      </c>
      <c r="AE22" s="3">
        <f t="shared" ca="1" si="5"/>
        <v>280000</v>
      </c>
      <c r="AF22" s="3">
        <f t="shared" ca="1" si="5"/>
        <v>280000</v>
      </c>
      <c r="AG22" s="3">
        <f t="shared" ca="1" si="5"/>
        <v>280000</v>
      </c>
      <c r="AH22" s="3">
        <f t="shared" ca="1" si="5"/>
        <v>280000</v>
      </c>
      <c r="AI22" s="3">
        <f t="shared" ca="1" si="5"/>
        <v>420000</v>
      </c>
      <c r="AJ22" s="3">
        <f t="shared" ca="1" si="5"/>
        <v>0</v>
      </c>
      <c r="AK22" s="3">
        <f t="shared" ca="1" si="5"/>
        <v>0</v>
      </c>
      <c r="AL22" s="3">
        <f t="shared" ca="1" si="5"/>
        <v>0</v>
      </c>
      <c r="AM22" s="3">
        <f t="shared" ca="1" si="5"/>
        <v>0</v>
      </c>
      <c r="AN22" s="3">
        <f t="shared" ca="1" si="5"/>
        <v>0</v>
      </c>
      <c r="AO22" s="3">
        <f t="shared" ca="1" si="5"/>
        <v>0</v>
      </c>
      <c r="AP22" s="3">
        <f t="shared" ca="1" si="5"/>
        <v>0</v>
      </c>
      <c r="AQ22" s="3">
        <f t="shared" ca="1" si="5"/>
        <v>0</v>
      </c>
      <c r="AR22" s="3">
        <f t="shared" ca="1" si="5"/>
        <v>0</v>
      </c>
      <c r="AS22" s="3">
        <f t="shared" ca="1" si="5"/>
        <v>0</v>
      </c>
      <c r="AT22" s="3">
        <f t="shared" ca="1" si="5"/>
        <v>0</v>
      </c>
      <c r="AU22" s="3">
        <f t="shared" ca="1" si="5"/>
        <v>0</v>
      </c>
      <c r="AV22" s="3">
        <f t="shared" ca="1" si="5"/>
        <v>0</v>
      </c>
      <c r="AW22" s="3">
        <f t="shared" ca="1" si="5"/>
        <v>0</v>
      </c>
      <c r="AX22" s="3">
        <f t="shared" ca="1" si="5"/>
        <v>0</v>
      </c>
      <c r="AY22" s="3">
        <f t="shared" ca="1" si="5"/>
        <v>0</v>
      </c>
      <c r="AZ22" s="3">
        <f t="shared" ca="1" si="5"/>
        <v>0</v>
      </c>
      <c r="BA22" s="3">
        <f t="shared" ca="1" si="5"/>
        <v>0</v>
      </c>
      <c r="BB22" s="3">
        <f t="shared" ca="1" si="5"/>
        <v>0</v>
      </c>
      <c r="BC22" s="3">
        <f t="shared" ca="1" si="5"/>
        <v>0</v>
      </c>
      <c r="BD22" s="3">
        <f t="shared" ca="1" si="5"/>
        <v>0</v>
      </c>
      <c r="BE22" s="3">
        <f t="shared" ca="1" si="5"/>
        <v>0</v>
      </c>
      <c r="BF22" s="3">
        <f t="shared" ca="1" si="5"/>
        <v>0</v>
      </c>
      <c r="BG22" s="3">
        <f t="shared" ca="1" si="5"/>
        <v>0</v>
      </c>
      <c r="BH22" s="3">
        <f t="shared" ca="1" si="5"/>
        <v>0</v>
      </c>
      <c r="BI22" s="3">
        <f t="shared" ca="1" si="5"/>
        <v>0</v>
      </c>
      <c r="BJ22" s="3">
        <f t="shared" ca="1" si="5"/>
        <v>0</v>
      </c>
      <c r="BK22" s="3">
        <f t="shared" ca="1" si="5"/>
        <v>0</v>
      </c>
      <c r="BL22" s="3">
        <f t="shared" ca="1" si="5"/>
        <v>0</v>
      </c>
      <c r="BM22" s="3">
        <f t="shared" ca="1" si="5"/>
        <v>0</v>
      </c>
      <c r="BN22" s="3">
        <f t="shared" ca="1" si="5"/>
        <v>0</v>
      </c>
      <c r="BO22" s="3">
        <f t="shared" ca="1" si="5"/>
        <v>0</v>
      </c>
      <c r="BP22" s="3">
        <f t="shared" ca="1" si="5"/>
        <v>0</v>
      </c>
      <c r="BQ22" s="3">
        <f t="shared" ca="1" si="5"/>
        <v>0</v>
      </c>
    </row>
    <row r="25" spans="1:69">
      <c r="B25" s="25" t="s">
        <v>112</v>
      </c>
    </row>
    <row r="26" spans="1:69" outlineLevel="1">
      <c r="A26" s="18"/>
      <c r="B26" s="18"/>
      <c r="C26" s="28"/>
      <c r="D26" s="27"/>
      <c r="E26" s="4" t="str">
        <f xml:space="preserve">  InpC!E$33</f>
        <v>Order lead time (months)</v>
      </c>
      <c r="F26" s="4">
        <f xml:space="preserve">  InpC!F$33</f>
        <v>6</v>
      </c>
      <c r="G26" s="4" t="str">
        <f xml:space="preserve">  InpC!G$33</f>
        <v>Months</v>
      </c>
      <c r="M26" s="2"/>
    </row>
    <row r="27" spans="1:69" outlineLevel="1">
      <c r="E27" s="2" t="str">
        <f t="shared" ref="E27:BQ27" si="6" xml:space="preserve">  E$22</f>
        <v>Supply Chain Finance drawdown</v>
      </c>
      <c r="F27" s="2">
        <f t="shared" si="6"/>
        <v>0</v>
      </c>
      <c r="G27" s="2" t="str">
        <f t="shared" si="6"/>
        <v>GBP</v>
      </c>
      <c r="H27" s="2">
        <f t="shared" ca="1" si="6"/>
        <v>4060000</v>
      </c>
      <c r="I27" s="2">
        <f t="shared" si="6"/>
        <v>0</v>
      </c>
      <c r="J27" s="2">
        <f t="shared" si="6"/>
        <v>0</v>
      </c>
      <c r="K27" s="2">
        <f t="shared" si="6"/>
        <v>0</v>
      </c>
      <c r="L27" s="2">
        <f t="shared" si="6"/>
        <v>280000</v>
      </c>
      <c r="M27" s="2">
        <f t="shared" si="6"/>
        <v>280000</v>
      </c>
      <c r="N27" s="2">
        <f t="shared" si="6"/>
        <v>280000</v>
      </c>
      <c r="O27" s="2">
        <f t="shared" si="6"/>
        <v>0</v>
      </c>
      <c r="P27" s="2">
        <f t="shared" si="6"/>
        <v>280000</v>
      </c>
      <c r="Q27" s="2">
        <f t="shared" si="6"/>
        <v>0</v>
      </c>
      <c r="R27" s="2">
        <f t="shared" si="6"/>
        <v>280000</v>
      </c>
      <c r="S27" s="2">
        <f t="shared" si="6"/>
        <v>0</v>
      </c>
      <c r="T27" s="2">
        <f t="shared" si="6"/>
        <v>0</v>
      </c>
      <c r="U27" s="2">
        <f t="shared" si="6"/>
        <v>0</v>
      </c>
      <c r="V27" s="2">
        <f t="shared" ca="1" si="6"/>
        <v>0</v>
      </c>
      <c r="W27" s="2">
        <f t="shared" ca="1" si="6"/>
        <v>0</v>
      </c>
      <c r="X27" s="2">
        <f t="shared" ca="1" si="6"/>
        <v>0</v>
      </c>
      <c r="Y27" s="2">
        <f t="shared" ca="1" si="6"/>
        <v>140000</v>
      </c>
      <c r="Z27" s="2">
        <f t="shared" ca="1" si="6"/>
        <v>140000</v>
      </c>
      <c r="AA27" s="2">
        <f t="shared" ca="1" si="6"/>
        <v>140000</v>
      </c>
      <c r="AB27" s="2">
        <f t="shared" ca="1" si="6"/>
        <v>280000</v>
      </c>
      <c r="AC27" s="2">
        <f t="shared" ca="1" si="6"/>
        <v>280000</v>
      </c>
      <c r="AD27" s="2">
        <f t="shared" ca="1" si="6"/>
        <v>140000</v>
      </c>
      <c r="AE27" s="2">
        <f t="shared" ca="1" si="6"/>
        <v>280000</v>
      </c>
      <c r="AF27" s="2">
        <f t="shared" ca="1" si="6"/>
        <v>280000</v>
      </c>
      <c r="AG27" s="2">
        <f t="shared" ca="1" si="6"/>
        <v>280000</v>
      </c>
      <c r="AH27" s="2">
        <f t="shared" ca="1" si="6"/>
        <v>280000</v>
      </c>
      <c r="AI27" s="2">
        <f t="shared" ca="1" si="6"/>
        <v>420000</v>
      </c>
      <c r="AJ27" s="2">
        <f t="shared" ca="1" si="6"/>
        <v>0</v>
      </c>
      <c r="AK27" s="2">
        <f t="shared" ca="1" si="6"/>
        <v>0</v>
      </c>
      <c r="AL27" s="2">
        <f t="shared" ca="1" si="6"/>
        <v>0</v>
      </c>
      <c r="AM27" s="2">
        <f t="shared" ca="1" si="6"/>
        <v>0</v>
      </c>
      <c r="AN27" s="2">
        <f t="shared" ca="1" si="6"/>
        <v>0</v>
      </c>
      <c r="AO27" s="2">
        <f t="shared" ca="1" si="6"/>
        <v>0</v>
      </c>
      <c r="AP27" s="2">
        <f t="shared" ca="1" si="6"/>
        <v>0</v>
      </c>
      <c r="AQ27" s="2">
        <f t="shared" ca="1" si="6"/>
        <v>0</v>
      </c>
      <c r="AR27" s="2">
        <f t="shared" ca="1" si="6"/>
        <v>0</v>
      </c>
      <c r="AS27" s="2">
        <f t="shared" ca="1" si="6"/>
        <v>0</v>
      </c>
      <c r="AT27" s="2">
        <f t="shared" ca="1" si="6"/>
        <v>0</v>
      </c>
      <c r="AU27" s="2">
        <f t="shared" ca="1" si="6"/>
        <v>0</v>
      </c>
      <c r="AV27" s="2">
        <f t="shared" ca="1" si="6"/>
        <v>0</v>
      </c>
      <c r="AW27" s="2">
        <f t="shared" ca="1" si="6"/>
        <v>0</v>
      </c>
      <c r="AX27" s="2">
        <f t="shared" ca="1" si="6"/>
        <v>0</v>
      </c>
      <c r="AY27" s="2">
        <f t="shared" ca="1" si="6"/>
        <v>0</v>
      </c>
      <c r="AZ27" s="2">
        <f t="shared" ca="1" si="6"/>
        <v>0</v>
      </c>
      <c r="BA27" s="2">
        <f t="shared" ca="1" si="6"/>
        <v>0</v>
      </c>
      <c r="BB27" s="2">
        <f t="shared" ca="1" si="6"/>
        <v>0</v>
      </c>
      <c r="BC27" s="2">
        <f t="shared" ca="1" si="6"/>
        <v>0</v>
      </c>
      <c r="BD27" s="2">
        <f t="shared" ca="1" si="6"/>
        <v>0</v>
      </c>
      <c r="BE27" s="2">
        <f t="shared" ca="1" si="6"/>
        <v>0</v>
      </c>
      <c r="BF27" s="2">
        <f t="shared" ca="1" si="6"/>
        <v>0</v>
      </c>
      <c r="BG27" s="2">
        <f t="shared" ca="1" si="6"/>
        <v>0</v>
      </c>
      <c r="BH27" s="2">
        <f t="shared" ca="1" si="6"/>
        <v>0</v>
      </c>
      <c r="BI27" s="2">
        <f t="shared" ca="1" si="6"/>
        <v>0</v>
      </c>
      <c r="BJ27" s="2">
        <f t="shared" ca="1" si="6"/>
        <v>0</v>
      </c>
      <c r="BK27" s="2">
        <f t="shared" ca="1" si="6"/>
        <v>0</v>
      </c>
      <c r="BL27" s="2">
        <f t="shared" ca="1" si="6"/>
        <v>0</v>
      </c>
      <c r="BM27" s="2">
        <f t="shared" ca="1" si="6"/>
        <v>0</v>
      </c>
      <c r="BN27" s="2">
        <f t="shared" ca="1" si="6"/>
        <v>0</v>
      </c>
      <c r="BO27" s="2">
        <f t="shared" ca="1" si="6"/>
        <v>0</v>
      </c>
      <c r="BP27" s="2">
        <f t="shared" ca="1" si="6"/>
        <v>0</v>
      </c>
      <c r="BQ27" s="2">
        <f t="shared" ca="1" si="6"/>
        <v>0</v>
      </c>
    </row>
    <row r="28" spans="1:69" outlineLevel="1">
      <c r="E28" s="47" t="s">
        <v>183</v>
      </c>
      <c r="G28" s="47" t="s">
        <v>258</v>
      </c>
      <c r="H28" s="2">
        <f t="shared" ref="H28:H29" ca="1" si="7" xml:space="preserve"> SUM( J28:BQ28 )</f>
        <v>4060000</v>
      </c>
      <c r="J28" s="2">
        <f ca="1" xml:space="preserve">  IF( Time!J28 &lt; 1 + $F26, 0, OFFSET( J27, 0, - 1 * ( $F26 ) ) )</f>
        <v>0</v>
      </c>
      <c r="K28" s="2">
        <f ca="1" xml:space="preserve">  IF( Time!K28 &lt; 1 + $F26, 0, OFFSET( K27, 0, - 1 * ( $F26 ) ) )</f>
        <v>0</v>
      </c>
      <c r="L28" s="2">
        <f ca="1" xml:space="preserve">  IF( Time!L28 &lt; 1 + $F26, 0, OFFSET( L27, 0, - 1 * ( $F26 ) ) )</f>
        <v>0</v>
      </c>
      <c r="M28" s="2">
        <f ca="1" xml:space="preserve">  IF( Time!M28 &lt; 1 + $F26, 0, OFFSET( M27, 0, - 1 * ( $F26 ) ) )</f>
        <v>0</v>
      </c>
      <c r="N28" s="2">
        <f ca="1" xml:space="preserve">  IF( Time!N28 &lt; 1 + $F26, 0, OFFSET( N27, 0, - 1 * ( $F26 ) ) )</f>
        <v>0</v>
      </c>
      <c r="O28" s="2">
        <f ca="1" xml:space="preserve">  IF( Time!O28 &lt; 1 + $F26, 0, OFFSET( O27, 0, - 1 * ( $F26 ) ) )</f>
        <v>0</v>
      </c>
      <c r="P28" s="2">
        <f ca="1" xml:space="preserve">  IF( Time!P28 &lt; 1 + $F26, 0, OFFSET( P27, 0, - 1 * ( $F26 ) ) )</f>
        <v>0</v>
      </c>
      <c r="Q28" s="2">
        <f ca="1" xml:space="preserve">  IF( Time!Q28 &lt; 1 + $F26, 0, OFFSET( Q27, 0, - 1 * ( $F26 ) ) )</f>
        <v>0</v>
      </c>
      <c r="R28" s="2">
        <f ca="1" xml:space="preserve">  IF( Time!R28 &lt; 1 + $F26, 0, OFFSET( R27, 0, - 1 * ( $F26 ) ) )</f>
        <v>280000</v>
      </c>
      <c r="S28" s="2">
        <f ca="1" xml:space="preserve">  IF( Time!S28 &lt; 1 + $F26, 0, OFFSET( S27, 0, - 1 * ( $F26 ) ) )</f>
        <v>280000</v>
      </c>
      <c r="T28" s="2">
        <f ca="1" xml:space="preserve">  IF( Time!T28 &lt; 1 + $F26, 0, OFFSET( T27, 0, - 1 * ( $F26 ) ) )</f>
        <v>280000</v>
      </c>
      <c r="U28" s="2">
        <f ca="1" xml:space="preserve">  IF( Time!U28 &lt; 1 + $F26, 0, OFFSET( U27, 0, - 1 * ( $F26 ) ) )</f>
        <v>0</v>
      </c>
      <c r="V28" s="2">
        <f ca="1" xml:space="preserve">  IF( Time!V28 &lt; 1 + $F26, 0, OFFSET( V27, 0, - 1 * ( $F26 ) ) )</f>
        <v>280000</v>
      </c>
      <c r="W28" s="2">
        <f ca="1" xml:space="preserve">  IF( Time!W28 &lt; 1 + $F26, 0, OFFSET( W27, 0, - 1 * ( $F26 ) ) )</f>
        <v>0</v>
      </c>
      <c r="X28" s="2">
        <f ca="1" xml:space="preserve">  IF( Time!X28 &lt; 1 + $F26, 0, OFFSET( X27, 0, - 1 * ( $F26 ) ) )</f>
        <v>280000</v>
      </c>
      <c r="Y28" s="2">
        <f ca="1" xml:space="preserve">  IF( Time!Y28 &lt; 1 + $F26, 0, OFFSET( Y27, 0, - 1 * ( $F26 ) ) )</f>
        <v>0</v>
      </c>
      <c r="Z28" s="2">
        <f ca="1" xml:space="preserve">  IF( Time!Z28 &lt; 1 + $F26, 0, OFFSET( Z27, 0, - 1 * ( $F26 ) ) )</f>
        <v>0</v>
      </c>
      <c r="AA28" s="2">
        <f ca="1" xml:space="preserve">  IF( Time!AA28 &lt; 1 + $F26, 0, OFFSET( AA27, 0, - 1 * ( $F26 ) ) )</f>
        <v>0</v>
      </c>
      <c r="AB28" s="2">
        <f ca="1" xml:space="preserve">  IF( Time!AB28 &lt; 1 + $F26, 0, OFFSET( AB27, 0, - 1 * ( $F26 ) ) )</f>
        <v>0</v>
      </c>
      <c r="AC28" s="2">
        <f ca="1" xml:space="preserve">  IF( Time!AC28 &lt; 1 + $F26, 0, OFFSET( AC27, 0, - 1 * ( $F26 ) ) )</f>
        <v>0</v>
      </c>
      <c r="AD28" s="2">
        <f ca="1" xml:space="preserve">  IF( Time!AD28 &lt; 1 + $F26, 0, OFFSET( AD27, 0, - 1 * ( $F26 ) ) )</f>
        <v>0</v>
      </c>
      <c r="AE28" s="2">
        <f ca="1" xml:space="preserve">  IF( Time!AE28 &lt; 1 + $F26, 0, OFFSET( AE27, 0, - 1 * ( $F26 ) ) )</f>
        <v>140000</v>
      </c>
      <c r="AF28" s="2">
        <f ca="1" xml:space="preserve">  IF( Time!AF28 &lt; 1 + $F26, 0, OFFSET( AF27, 0, - 1 * ( $F26 ) ) )</f>
        <v>140000</v>
      </c>
      <c r="AG28" s="2">
        <f ca="1" xml:space="preserve">  IF( Time!AG28 &lt; 1 + $F26, 0, OFFSET( AG27, 0, - 1 * ( $F26 ) ) )</f>
        <v>140000</v>
      </c>
      <c r="AH28" s="2">
        <f ca="1" xml:space="preserve">  IF( Time!AH28 &lt; 1 + $F26, 0, OFFSET( AH27, 0, - 1 * ( $F26 ) ) )</f>
        <v>280000</v>
      </c>
      <c r="AI28" s="2">
        <f ca="1" xml:space="preserve">  IF( Time!AI28 &lt; 1 + $F26, 0, OFFSET( AI27, 0, - 1 * ( $F26 ) ) )</f>
        <v>280000</v>
      </c>
      <c r="AJ28" s="2">
        <f ca="1" xml:space="preserve">  IF( Time!AJ28 &lt; 1 + $F26, 0, OFFSET( AJ27, 0, - 1 * ( $F26 ) ) )</f>
        <v>140000</v>
      </c>
      <c r="AK28" s="2">
        <f ca="1" xml:space="preserve">  IF( Time!AK28 &lt; 1 + $F26, 0, OFFSET( AK27, 0, - 1 * ( $F26 ) ) )</f>
        <v>280000</v>
      </c>
      <c r="AL28" s="2">
        <f ca="1" xml:space="preserve">  IF( Time!AL28 &lt; 1 + $F26, 0, OFFSET( AL27, 0, - 1 * ( $F26 ) ) )</f>
        <v>280000</v>
      </c>
      <c r="AM28" s="2">
        <f ca="1" xml:space="preserve">  IF( Time!AM28 &lt; 1 + $F26, 0, OFFSET( AM27, 0, - 1 * ( $F26 ) ) )</f>
        <v>280000</v>
      </c>
      <c r="AN28" s="2">
        <f ca="1" xml:space="preserve">  IF( Time!AN28 &lt; 1 + $F26, 0, OFFSET( AN27, 0, - 1 * ( $F26 ) ) )</f>
        <v>280000</v>
      </c>
      <c r="AO28" s="2">
        <f ca="1" xml:space="preserve">  IF( Time!AO28 &lt; 1 + $F26, 0, OFFSET( AO27, 0, - 1 * ( $F26 ) ) )</f>
        <v>420000</v>
      </c>
      <c r="AP28" s="2">
        <f ca="1" xml:space="preserve">  IF( Time!AP28 &lt; 1 + $F26, 0, OFFSET( AP27, 0, - 1 * ( $F26 ) ) )</f>
        <v>0</v>
      </c>
      <c r="AQ28" s="2">
        <f ca="1" xml:space="preserve">  IF( Time!AQ28 &lt; 1 + $F26, 0, OFFSET( AQ27, 0, - 1 * ( $F26 ) ) )</f>
        <v>0</v>
      </c>
      <c r="AR28" s="2">
        <f ca="1" xml:space="preserve">  IF( Time!AR28 &lt; 1 + $F26, 0, OFFSET( AR27, 0, - 1 * ( $F26 ) ) )</f>
        <v>0</v>
      </c>
      <c r="AS28" s="2">
        <f ca="1" xml:space="preserve">  IF( Time!AS28 &lt; 1 + $F26, 0, OFFSET( AS27, 0, - 1 * ( $F26 ) ) )</f>
        <v>0</v>
      </c>
      <c r="AT28" s="2">
        <f ca="1" xml:space="preserve">  IF( Time!AT28 &lt; 1 + $F26, 0, OFFSET( AT27, 0, - 1 * ( $F26 ) ) )</f>
        <v>0</v>
      </c>
      <c r="AU28" s="2">
        <f ca="1" xml:space="preserve">  IF( Time!AU28 &lt; 1 + $F26, 0, OFFSET( AU27, 0, - 1 * ( $F26 ) ) )</f>
        <v>0</v>
      </c>
      <c r="AV28" s="2">
        <f ca="1" xml:space="preserve">  IF( Time!AV28 &lt; 1 + $F26, 0, OFFSET( AV27, 0, - 1 * ( $F26 ) ) )</f>
        <v>0</v>
      </c>
      <c r="AW28" s="2">
        <f ca="1" xml:space="preserve">  IF( Time!AW28 &lt; 1 + $F26, 0, OFFSET( AW27, 0, - 1 * ( $F26 ) ) )</f>
        <v>0</v>
      </c>
      <c r="AX28" s="2">
        <f ca="1" xml:space="preserve">  IF( Time!AX28 &lt; 1 + $F26, 0, OFFSET( AX27, 0, - 1 * ( $F26 ) ) )</f>
        <v>0</v>
      </c>
      <c r="AY28" s="2">
        <f ca="1" xml:space="preserve">  IF( Time!AY28 &lt; 1 + $F26, 0, OFFSET( AY27, 0, - 1 * ( $F26 ) ) )</f>
        <v>0</v>
      </c>
      <c r="AZ28" s="2">
        <f ca="1" xml:space="preserve">  IF( Time!AZ28 &lt; 1 + $F26, 0, OFFSET( AZ27, 0, - 1 * ( $F26 ) ) )</f>
        <v>0</v>
      </c>
      <c r="BA28" s="2">
        <f ca="1" xml:space="preserve">  IF( Time!BA28 &lt; 1 + $F26, 0, OFFSET( BA27, 0, - 1 * ( $F26 ) ) )</f>
        <v>0</v>
      </c>
      <c r="BB28" s="2">
        <f ca="1" xml:space="preserve">  IF( Time!BB28 &lt; 1 + $F26, 0, OFFSET( BB27, 0, - 1 * ( $F26 ) ) )</f>
        <v>0</v>
      </c>
      <c r="BC28" s="2">
        <f ca="1" xml:space="preserve">  IF( Time!BC28 &lt; 1 + $F26, 0, OFFSET( BC27, 0, - 1 * ( $F26 ) ) )</f>
        <v>0</v>
      </c>
      <c r="BD28" s="2">
        <f ca="1" xml:space="preserve">  IF( Time!BD28 &lt; 1 + $F26, 0, OFFSET( BD27, 0, - 1 * ( $F26 ) ) )</f>
        <v>0</v>
      </c>
      <c r="BE28" s="2">
        <f ca="1" xml:space="preserve">  IF( Time!BE28 &lt; 1 + $F26, 0, OFFSET( BE27, 0, - 1 * ( $F26 ) ) )</f>
        <v>0</v>
      </c>
      <c r="BF28" s="2">
        <f ca="1" xml:space="preserve">  IF( Time!BF28 &lt; 1 + $F26, 0, OFFSET( BF27, 0, - 1 * ( $F26 ) ) )</f>
        <v>0</v>
      </c>
      <c r="BG28" s="2">
        <f ca="1" xml:space="preserve">  IF( Time!BG28 &lt; 1 + $F26, 0, OFFSET( BG27, 0, - 1 * ( $F26 ) ) )</f>
        <v>0</v>
      </c>
      <c r="BH28" s="2">
        <f ca="1" xml:space="preserve">  IF( Time!BH28 &lt; 1 + $F26, 0, OFFSET( BH27, 0, - 1 * ( $F26 ) ) )</f>
        <v>0</v>
      </c>
      <c r="BI28" s="2">
        <f ca="1" xml:space="preserve">  IF( Time!BI28 &lt; 1 + $F26, 0, OFFSET( BI27, 0, - 1 * ( $F26 ) ) )</f>
        <v>0</v>
      </c>
      <c r="BJ28" s="2">
        <f ca="1" xml:space="preserve">  IF( Time!BJ28 &lt; 1 + $F26, 0, OFFSET( BJ27, 0, - 1 * ( $F26 ) ) )</f>
        <v>0</v>
      </c>
      <c r="BK28" s="2">
        <f ca="1" xml:space="preserve">  IF( Time!BK28 &lt; 1 + $F26, 0, OFFSET( BK27, 0, - 1 * ( $F26 ) ) )</f>
        <v>0</v>
      </c>
      <c r="BL28" s="2">
        <f ca="1" xml:space="preserve">  IF( Time!BL28 &lt; 1 + $F26, 0, OFFSET( BL27, 0, - 1 * ( $F26 ) ) )</f>
        <v>0</v>
      </c>
      <c r="BM28" s="2">
        <f ca="1" xml:space="preserve">  IF( Time!BM28 &lt; 1 + $F26, 0, OFFSET( BM27, 0, - 1 * ( $F26 ) ) )</f>
        <v>0</v>
      </c>
      <c r="BN28" s="2">
        <f ca="1" xml:space="preserve">  IF( Time!BN28 &lt; 1 + $F26, 0, OFFSET( BN27, 0, - 1 * ( $F26 ) ) )</f>
        <v>0</v>
      </c>
      <c r="BO28" s="2">
        <f ca="1" xml:space="preserve">  IF( Time!BO28 &lt; 1 + $F26, 0, OFFSET( BO27, 0, - 1 * ( $F26 ) ) )</f>
        <v>0</v>
      </c>
      <c r="BP28" s="2">
        <f ca="1" xml:space="preserve">  IF( Time!BP28 &lt; 1 + $F26, 0, OFFSET( BP27, 0, - 1 * ( $F26 ) ) )</f>
        <v>0</v>
      </c>
      <c r="BQ28" s="2">
        <f ca="1" xml:space="preserve">  IF( Time!BQ28 &lt; 1 + $F26, 0, OFFSET( BQ27, 0, - 1 * ( $F26 ) ) )</f>
        <v>0</v>
      </c>
    </row>
    <row r="29" spans="1:69" outlineLevel="1">
      <c r="A29" s="34"/>
      <c r="B29" s="34"/>
      <c r="C29" s="64"/>
      <c r="D29" s="65"/>
      <c r="E29" s="21" t="str">
        <f xml:space="preserve"> LEFT($E$28, LEN($E$28) - 3 )</f>
        <v xml:space="preserve">Supply Chain Finance principal repayment </v>
      </c>
      <c r="F29" s="21"/>
      <c r="G29" s="21" t="str">
        <f xml:space="preserve"> G$28</f>
        <v>GBP</v>
      </c>
      <c r="H29" s="3">
        <f t="shared" ca="1" si="7"/>
        <v>-4060000</v>
      </c>
      <c r="I29" s="21"/>
      <c r="J29" s="3">
        <f t="shared" ref="J29:BQ29" ca="1" si="8" xml:space="preserve"> -1 * J28</f>
        <v>0</v>
      </c>
      <c r="K29" s="3">
        <f t="shared" ca="1" si="8"/>
        <v>0</v>
      </c>
      <c r="L29" s="3">
        <f t="shared" ca="1" si="8"/>
        <v>0</v>
      </c>
      <c r="M29" s="3">
        <f t="shared" ca="1" si="8"/>
        <v>0</v>
      </c>
      <c r="N29" s="3">
        <f t="shared" ca="1" si="8"/>
        <v>0</v>
      </c>
      <c r="O29" s="3">
        <f t="shared" ca="1" si="8"/>
        <v>0</v>
      </c>
      <c r="P29" s="3">
        <f t="shared" ca="1" si="8"/>
        <v>0</v>
      </c>
      <c r="Q29" s="3">
        <f t="shared" ca="1" si="8"/>
        <v>0</v>
      </c>
      <c r="R29" s="3">
        <f t="shared" ca="1" si="8"/>
        <v>-280000</v>
      </c>
      <c r="S29" s="3">
        <f t="shared" ca="1" si="8"/>
        <v>-280000</v>
      </c>
      <c r="T29" s="3">
        <f t="shared" ca="1" si="8"/>
        <v>-280000</v>
      </c>
      <c r="U29" s="3">
        <f t="shared" ca="1" si="8"/>
        <v>0</v>
      </c>
      <c r="V29" s="3">
        <f t="shared" ca="1" si="8"/>
        <v>-280000</v>
      </c>
      <c r="W29" s="3">
        <f t="shared" ca="1" si="8"/>
        <v>0</v>
      </c>
      <c r="X29" s="3">
        <f t="shared" ca="1" si="8"/>
        <v>-280000</v>
      </c>
      <c r="Y29" s="3">
        <f t="shared" ca="1" si="8"/>
        <v>0</v>
      </c>
      <c r="Z29" s="3">
        <f t="shared" ca="1" si="8"/>
        <v>0</v>
      </c>
      <c r="AA29" s="3">
        <f t="shared" ca="1" si="8"/>
        <v>0</v>
      </c>
      <c r="AB29" s="3">
        <f t="shared" ca="1" si="8"/>
        <v>0</v>
      </c>
      <c r="AC29" s="3">
        <f t="shared" ca="1" si="8"/>
        <v>0</v>
      </c>
      <c r="AD29" s="3">
        <f t="shared" ca="1" si="8"/>
        <v>0</v>
      </c>
      <c r="AE29" s="3">
        <f t="shared" ca="1" si="8"/>
        <v>-140000</v>
      </c>
      <c r="AF29" s="3">
        <f t="shared" ca="1" si="8"/>
        <v>-140000</v>
      </c>
      <c r="AG29" s="3">
        <f t="shared" ca="1" si="8"/>
        <v>-140000</v>
      </c>
      <c r="AH29" s="3">
        <f t="shared" ca="1" si="8"/>
        <v>-280000</v>
      </c>
      <c r="AI29" s="3">
        <f t="shared" ca="1" si="8"/>
        <v>-280000</v>
      </c>
      <c r="AJ29" s="3">
        <f t="shared" ca="1" si="8"/>
        <v>-140000</v>
      </c>
      <c r="AK29" s="3">
        <f t="shared" ca="1" si="8"/>
        <v>-280000</v>
      </c>
      <c r="AL29" s="3">
        <f t="shared" ca="1" si="8"/>
        <v>-280000</v>
      </c>
      <c r="AM29" s="3">
        <f t="shared" ca="1" si="8"/>
        <v>-280000</v>
      </c>
      <c r="AN29" s="3">
        <f t="shared" ca="1" si="8"/>
        <v>-280000</v>
      </c>
      <c r="AO29" s="3">
        <f t="shared" ca="1" si="8"/>
        <v>-420000</v>
      </c>
      <c r="AP29" s="3">
        <f t="shared" ca="1" si="8"/>
        <v>0</v>
      </c>
      <c r="AQ29" s="3">
        <f t="shared" ca="1" si="8"/>
        <v>0</v>
      </c>
      <c r="AR29" s="3">
        <f t="shared" ca="1" si="8"/>
        <v>0</v>
      </c>
      <c r="AS29" s="3">
        <f t="shared" ca="1" si="8"/>
        <v>0</v>
      </c>
      <c r="AT29" s="3">
        <f t="shared" ca="1" si="8"/>
        <v>0</v>
      </c>
      <c r="AU29" s="3">
        <f t="shared" ca="1" si="8"/>
        <v>0</v>
      </c>
      <c r="AV29" s="3">
        <f t="shared" ca="1" si="8"/>
        <v>0</v>
      </c>
      <c r="AW29" s="3">
        <f t="shared" ca="1" si="8"/>
        <v>0</v>
      </c>
      <c r="AX29" s="3">
        <f t="shared" ca="1" si="8"/>
        <v>0</v>
      </c>
      <c r="AY29" s="3">
        <f t="shared" ca="1" si="8"/>
        <v>0</v>
      </c>
      <c r="AZ29" s="3">
        <f t="shared" ca="1" si="8"/>
        <v>0</v>
      </c>
      <c r="BA29" s="3">
        <f t="shared" ca="1" si="8"/>
        <v>0</v>
      </c>
      <c r="BB29" s="3">
        <f t="shared" ca="1" si="8"/>
        <v>0</v>
      </c>
      <c r="BC29" s="3">
        <f t="shared" ca="1" si="8"/>
        <v>0</v>
      </c>
      <c r="BD29" s="3">
        <f t="shared" ca="1" si="8"/>
        <v>0</v>
      </c>
      <c r="BE29" s="3">
        <f t="shared" ca="1" si="8"/>
        <v>0</v>
      </c>
      <c r="BF29" s="3">
        <f t="shared" ca="1" si="8"/>
        <v>0</v>
      </c>
      <c r="BG29" s="3">
        <f t="shared" ca="1" si="8"/>
        <v>0</v>
      </c>
      <c r="BH29" s="3">
        <f t="shared" ca="1" si="8"/>
        <v>0</v>
      </c>
      <c r="BI29" s="3">
        <f t="shared" ca="1" si="8"/>
        <v>0</v>
      </c>
      <c r="BJ29" s="3">
        <f t="shared" ca="1" si="8"/>
        <v>0</v>
      </c>
      <c r="BK29" s="3">
        <f t="shared" ca="1" si="8"/>
        <v>0</v>
      </c>
      <c r="BL29" s="3">
        <f t="shared" ca="1" si="8"/>
        <v>0</v>
      </c>
      <c r="BM29" s="3">
        <f t="shared" ca="1" si="8"/>
        <v>0</v>
      </c>
      <c r="BN29" s="3">
        <f t="shared" ca="1" si="8"/>
        <v>0</v>
      </c>
      <c r="BO29" s="3">
        <f t="shared" ca="1" si="8"/>
        <v>0</v>
      </c>
      <c r="BP29" s="3">
        <f t="shared" ca="1" si="8"/>
        <v>0</v>
      </c>
      <c r="BQ29" s="3">
        <f t="shared" ca="1" si="8"/>
        <v>0</v>
      </c>
    </row>
    <row r="32" spans="1:69">
      <c r="B32" s="25" t="s">
        <v>152</v>
      </c>
    </row>
    <row r="33" spans="1:69" outlineLevel="1">
      <c r="E33" s="2" t="str">
        <f t="shared" ref="E33:BQ33" si="9" xml:space="preserve">  E$41</f>
        <v>Supply Chain Finance interest POS</v>
      </c>
      <c r="F33" s="2">
        <f t="shared" si="9"/>
        <v>0</v>
      </c>
      <c r="G33" s="2" t="str">
        <f t="shared" si="9"/>
        <v>GBP</v>
      </c>
      <c r="H33" s="2">
        <f t="shared" ca="1" si="9"/>
        <v>162400</v>
      </c>
      <c r="I33" s="2">
        <f t="shared" si="9"/>
        <v>0</v>
      </c>
      <c r="J33" s="2">
        <f t="shared" si="9"/>
        <v>0</v>
      </c>
      <c r="K33" s="2">
        <f t="shared" ca="1" si="9"/>
        <v>0</v>
      </c>
      <c r="L33" s="2">
        <f t="shared" ca="1" si="9"/>
        <v>0</v>
      </c>
      <c r="M33" s="2">
        <f t="shared" ca="1" si="9"/>
        <v>1866.6666666666667</v>
      </c>
      <c r="N33" s="2">
        <f t="shared" ca="1" si="9"/>
        <v>3733.3333333333335</v>
      </c>
      <c r="O33" s="2">
        <f t="shared" ca="1" si="9"/>
        <v>5600</v>
      </c>
      <c r="P33" s="2">
        <f t="shared" ca="1" si="9"/>
        <v>5600</v>
      </c>
      <c r="Q33" s="2">
        <f t="shared" ca="1" si="9"/>
        <v>7466.666666666667</v>
      </c>
      <c r="R33" s="2">
        <f t="shared" ca="1" si="9"/>
        <v>7466.666666666667</v>
      </c>
      <c r="S33" s="2">
        <f t="shared" ca="1" si="9"/>
        <v>7466.666666666667</v>
      </c>
      <c r="T33" s="2">
        <f t="shared" ca="1" si="9"/>
        <v>5600</v>
      </c>
      <c r="U33" s="2">
        <f t="shared" ca="1" si="9"/>
        <v>3733.3333333333335</v>
      </c>
      <c r="V33" s="2">
        <f t="shared" ca="1" si="9"/>
        <v>3733.3333333333335</v>
      </c>
      <c r="W33" s="2">
        <f t="shared" ca="1" si="9"/>
        <v>1866.6666666666667</v>
      </c>
      <c r="X33" s="2">
        <f t="shared" ca="1" si="9"/>
        <v>1866.6666666666667</v>
      </c>
      <c r="Y33" s="2">
        <f t="shared" ca="1" si="9"/>
        <v>0</v>
      </c>
      <c r="Z33" s="2">
        <f t="shared" ca="1" si="9"/>
        <v>933.33333333333337</v>
      </c>
      <c r="AA33" s="2">
        <f t="shared" ca="1" si="9"/>
        <v>1866.6666666666667</v>
      </c>
      <c r="AB33" s="2">
        <f t="shared" ca="1" si="9"/>
        <v>2800</v>
      </c>
      <c r="AC33" s="2">
        <f t="shared" ca="1" si="9"/>
        <v>4666.666666666667</v>
      </c>
      <c r="AD33" s="2">
        <f t="shared" ca="1" si="9"/>
        <v>6533.3333333333339</v>
      </c>
      <c r="AE33" s="2">
        <f t="shared" ca="1" si="9"/>
        <v>7466.666666666667</v>
      </c>
      <c r="AF33" s="2">
        <f t="shared" ca="1" si="9"/>
        <v>8400</v>
      </c>
      <c r="AG33" s="2">
        <f t="shared" ca="1" si="9"/>
        <v>9333.3333333333339</v>
      </c>
      <c r="AH33" s="2">
        <f t="shared" ca="1" si="9"/>
        <v>10266.666666666668</v>
      </c>
      <c r="AI33" s="2">
        <f t="shared" ca="1" si="9"/>
        <v>10266.666666666668</v>
      </c>
      <c r="AJ33" s="2">
        <f t="shared" ca="1" si="9"/>
        <v>11200</v>
      </c>
      <c r="AK33" s="2">
        <f t="shared" ca="1" si="9"/>
        <v>10266.666666666668</v>
      </c>
      <c r="AL33" s="2">
        <f t="shared" ca="1" si="9"/>
        <v>8400</v>
      </c>
      <c r="AM33" s="2">
        <f t="shared" ca="1" si="9"/>
        <v>6533.3333333333339</v>
      </c>
      <c r="AN33" s="2">
        <f t="shared" ca="1" si="9"/>
        <v>4666.666666666667</v>
      </c>
      <c r="AO33" s="2">
        <f t="shared" ca="1" si="9"/>
        <v>2800</v>
      </c>
      <c r="AP33" s="2">
        <f t="shared" ca="1" si="9"/>
        <v>0</v>
      </c>
      <c r="AQ33" s="2">
        <f t="shared" ca="1" si="9"/>
        <v>0</v>
      </c>
      <c r="AR33" s="2">
        <f t="shared" ca="1" si="9"/>
        <v>0</v>
      </c>
      <c r="AS33" s="2">
        <f t="shared" ca="1" si="9"/>
        <v>0</v>
      </c>
      <c r="AT33" s="2">
        <f t="shared" ca="1" si="9"/>
        <v>0</v>
      </c>
      <c r="AU33" s="2">
        <f t="shared" ca="1" si="9"/>
        <v>0</v>
      </c>
      <c r="AV33" s="2">
        <f t="shared" ca="1" si="9"/>
        <v>0</v>
      </c>
      <c r="AW33" s="2">
        <f t="shared" ca="1" si="9"/>
        <v>0</v>
      </c>
      <c r="AX33" s="2">
        <f t="shared" ca="1" si="9"/>
        <v>0</v>
      </c>
      <c r="AY33" s="2">
        <f t="shared" ca="1" si="9"/>
        <v>0</v>
      </c>
      <c r="AZ33" s="2">
        <f t="shared" ca="1" si="9"/>
        <v>0</v>
      </c>
      <c r="BA33" s="2">
        <f t="shared" ca="1" si="9"/>
        <v>0</v>
      </c>
      <c r="BB33" s="2">
        <f t="shared" ca="1" si="9"/>
        <v>0</v>
      </c>
      <c r="BC33" s="2">
        <f t="shared" ca="1" si="9"/>
        <v>0</v>
      </c>
      <c r="BD33" s="2">
        <f t="shared" ca="1" si="9"/>
        <v>0</v>
      </c>
      <c r="BE33" s="2">
        <f t="shared" ca="1" si="9"/>
        <v>0</v>
      </c>
      <c r="BF33" s="2">
        <f t="shared" ca="1" si="9"/>
        <v>0</v>
      </c>
      <c r="BG33" s="2">
        <f t="shared" ca="1" si="9"/>
        <v>0</v>
      </c>
      <c r="BH33" s="2">
        <f t="shared" ca="1" si="9"/>
        <v>0</v>
      </c>
      <c r="BI33" s="2">
        <f t="shared" ca="1" si="9"/>
        <v>0</v>
      </c>
      <c r="BJ33" s="2">
        <f t="shared" ca="1" si="9"/>
        <v>0</v>
      </c>
      <c r="BK33" s="2">
        <f t="shared" ca="1" si="9"/>
        <v>0</v>
      </c>
      <c r="BL33" s="2">
        <f t="shared" ca="1" si="9"/>
        <v>0</v>
      </c>
      <c r="BM33" s="2">
        <f t="shared" ca="1" si="9"/>
        <v>0</v>
      </c>
      <c r="BN33" s="2">
        <f t="shared" ca="1" si="9"/>
        <v>0</v>
      </c>
      <c r="BO33" s="2">
        <f t="shared" ca="1" si="9"/>
        <v>0</v>
      </c>
      <c r="BP33" s="2">
        <f t="shared" ca="1" si="9"/>
        <v>0</v>
      </c>
      <c r="BQ33" s="2">
        <f t="shared" ca="1" si="9"/>
        <v>0</v>
      </c>
    </row>
    <row r="34" spans="1:69" outlineLevel="1">
      <c r="E34" s="2" t="str">
        <f t="shared" ref="E34:BQ34" si="10" xml:space="preserve">  E$47</f>
        <v>Supply Chain Finance interest paid POS</v>
      </c>
      <c r="F34" s="2">
        <f t="shared" si="10"/>
        <v>0</v>
      </c>
      <c r="G34" s="2" t="str">
        <f t="shared" si="10"/>
        <v>GBP</v>
      </c>
      <c r="H34" s="2">
        <f t="shared" ca="1" si="10"/>
        <v>162400</v>
      </c>
      <c r="I34" s="2">
        <f t="shared" si="10"/>
        <v>0</v>
      </c>
      <c r="J34" s="2">
        <f t="shared" si="10"/>
        <v>0</v>
      </c>
      <c r="K34" s="2">
        <f t="shared" ca="1" si="10"/>
        <v>0</v>
      </c>
      <c r="L34" s="2">
        <f t="shared" ca="1" si="10"/>
        <v>0</v>
      </c>
      <c r="M34" s="2">
        <f t="shared" ca="1" si="10"/>
        <v>1866.6666666666667</v>
      </c>
      <c r="N34" s="2">
        <f t="shared" ca="1" si="10"/>
        <v>3733.3333333333335</v>
      </c>
      <c r="O34" s="2">
        <f t="shared" ca="1" si="10"/>
        <v>5600</v>
      </c>
      <c r="P34" s="2">
        <f t="shared" ca="1" si="10"/>
        <v>5600</v>
      </c>
      <c r="Q34" s="2">
        <f t="shared" ca="1" si="10"/>
        <v>7466.666666666667</v>
      </c>
      <c r="R34" s="2">
        <f t="shared" ca="1" si="10"/>
        <v>7466.666666666667</v>
      </c>
      <c r="S34" s="2">
        <f t="shared" ca="1" si="10"/>
        <v>7466.666666666667</v>
      </c>
      <c r="T34" s="2">
        <f t="shared" ca="1" si="10"/>
        <v>5600</v>
      </c>
      <c r="U34" s="2">
        <f t="shared" ca="1" si="10"/>
        <v>3733.3333333333335</v>
      </c>
      <c r="V34" s="2">
        <f t="shared" ca="1" si="10"/>
        <v>3733.3333333333335</v>
      </c>
      <c r="W34" s="2">
        <f t="shared" ca="1" si="10"/>
        <v>1866.6666666666667</v>
      </c>
      <c r="X34" s="2">
        <f t="shared" ca="1" si="10"/>
        <v>1866.6666666666667</v>
      </c>
      <c r="Y34" s="2">
        <f t="shared" ca="1" si="10"/>
        <v>0</v>
      </c>
      <c r="Z34" s="2">
        <f t="shared" ca="1" si="10"/>
        <v>933.33333333333337</v>
      </c>
      <c r="AA34" s="2">
        <f t="shared" ca="1" si="10"/>
        <v>1866.6666666666667</v>
      </c>
      <c r="AB34" s="2">
        <f t="shared" ca="1" si="10"/>
        <v>2800</v>
      </c>
      <c r="AC34" s="2">
        <f t="shared" ca="1" si="10"/>
        <v>4666.666666666667</v>
      </c>
      <c r="AD34" s="2">
        <f t="shared" ca="1" si="10"/>
        <v>6533.3333333333339</v>
      </c>
      <c r="AE34" s="2">
        <f t="shared" ca="1" si="10"/>
        <v>7466.666666666667</v>
      </c>
      <c r="AF34" s="2">
        <f t="shared" ca="1" si="10"/>
        <v>8400</v>
      </c>
      <c r="AG34" s="2">
        <f t="shared" ca="1" si="10"/>
        <v>9333.3333333333339</v>
      </c>
      <c r="AH34" s="2">
        <f t="shared" ca="1" si="10"/>
        <v>10266.666666666668</v>
      </c>
      <c r="AI34" s="2">
        <f t="shared" ca="1" si="10"/>
        <v>10266.666666666668</v>
      </c>
      <c r="AJ34" s="2">
        <f t="shared" ca="1" si="10"/>
        <v>11200</v>
      </c>
      <c r="AK34" s="2">
        <f t="shared" ca="1" si="10"/>
        <v>10266.666666666668</v>
      </c>
      <c r="AL34" s="2">
        <f t="shared" ca="1" si="10"/>
        <v>8400</v>
      </c>
      <c r="AM34" s="2">
        <f t="shared" ca="1" si="10"/>
        <v>6533.3333333333339</v>
      </c>
      <c r="AN34" s="2">
        <f t="shared" ca="1" si="10"/>
        <v>4666.666666666667</v>
      </c>
      <c r="AO34" s="2">
        <f t="shared" ca="1" si="10"/>
        <v>2800</v>
      </c>
      <c r="AP34" s="2">
        <f t="shared" ca="1" si="10"/>
        <v>0</v>
      </c>
      <c r="AQ34" s="2">
        <f t="shared" ca="1" si="10"/>
        <v>0</v>
      </c>
      <c r="AR34" s="2">
        <f t="shared" ca="1" si="10"/>
        <v>0</v>
      </c>
      <c r="AS34" s="2">
        <f t="shared" ca="1" si="10"/>
        <v>0</v>
      </c>
      <c r="AT34" s="2">
        <f t="shared" ca="1" si="10"/>
        <v>0</v>
      </c>
      <c r="AU34" s="2">
        <f t="shared" ca="1" si="10"/>
        <v>0</v>
      </c>
      <c r="AV34" s="2">
        <f t="shared" ca="1" si="10"/>
        <v>0</v>
      </c>
      <c r="AW34" s="2">
        <f t="shared" ca="1" si="10"/>
        <v>0</v>
      </c>
      <c r="AX34" s="2">
        <f t="shared" ca="1" si="10"/>
        <v>0</v>
      </c>
      <c r="AY34" s="2">
        <f t="shared" ca="1" si="10"/>
        <v>0</v>
      </c>
      <c r="AZ34" s="2">
        <f t="shared" ca="1" si="10"/>
        <v>0</v>
      </c>
      <c r="BA34" s="2">
        <f t="shared" ca="1" si="10"/>
        <v>0</v>
      </c>
      <c r="BB34" s="2">
        <f t="shared" ca="1" si="10"/>
        <v>0</v>
      </c>
      <c r="BC34" s="2">
        <f t="shared" ca="1" si="10"/>
        <v>0</v>
      </c>
      <c r="BD34" s="2">
        <f t="shared" ca="1" si="10"/>
        <v>0</v>
      </c>
      <c r="BE34" s="2">
        <f t="shared" ca="1" si="10"/>
        <v>0</v>
      </c>
      <c r="BF34" s="2">
        <f t="shared" ca="1" si="10"/>
        <v>0</v>
      </c>
      <c r="BG34" s="2">
        <f t="shared" ca="1" si="10"/>
        <v>0</v>
      </c>
      <c r="BH34" s="2">
        <f t="shared" ca="1" si="10"/>
        <v>0</v>
      </c>
      <c r="BI34" s="2">
        <f t="shared" ca="1" si="10"/>
        <v>0</v>
      </c>
      <c r="BJ34" s="2">
        <f t="shared" ca="1" si="10"/>
        <v>0</v>
      </c>
      <c r="BK34" s="2">
        <f t="shared" ca="1" si="10"/>
        <v>0</v>
      </c>
      <c r="BL34" s="2">
        <f t="shared" ca="1" si="10"/>
        <v>0</v>
      </c>
      <c r="BM34" s="2">
        <f t="shared" ca="1" si="10"/>
        <v>0</v>
      </c>
      <c r="BN34" s="2">
        <f t="shared" ca="1" si="10"/>
        <v>0</v>
      </c>
      <c r="BO34" s="2">
        <f t="shared" ca="1" si="10"/>
        <v>0</v>
      </c>
      <c r="BP34" s="2">
        <f t="shared" ca="1" si="10"/>
        <v>0</v>
      </c>
      <c r="BQ34" s="2">
        <f t="shared" ca="1" si="10"/>
        <v>0</v>
      </c>
    </row>
    <row r="35" spans="1:69" outlineLevel="1">
      <c r="E35" s="47" t="s">
        <v>152</v>
      </c>
      <c r="G35" s="47" t="s">
        <v>258</v>
      </c>
      <c r="H35" s="2">
        <f ca="1" xml:space="preserve"> SUM( J35:BQ35 )</f>
        <v>0</v>
      </c>
      <c r="J35" s="2">
        <f t="shared" ref="J35:BQ35" si="11" xml:space="preserve">  J33 - J34</f>
        <v>0</v>
      </c>
      <c r="K35" s="2">
        <f t="shared" ca="1" si="11"/>
        <v>0</v>
      </c>
      <c r="L35" s="2">
        <f t="shared" ca="1" si="11"/>
        <v>0</v>
      </c>
      <c r="M35" s="2">
        <f t="shared" ca="1" si="11"/>
        <v>0</v>
      </c>
      <c r="N35" s="2">
        <f t="shared" ca="1" si="11"/>
        <v>0</v>
      </c>
      <c r="O35" s="2">
        <f t="shared" ca="1" si="11"/>
        <v>0</v>
      </c>
      <c r="P35" s="2">
        <f t="shared" ca="1" si="11"/>
        <v>0</v>
      </c>
      <c r="Q35" s="2">
        <f t="shared" ca="1" si="11"/>
        <v>0</v>
      </c>
      <c r="R35" s="2">
        <f t="shared" ca="1" si="11"/>
        <v>0</v>
      </c>
      <c r="S35" s="2">
        <f t="shared" ca="1" si="11"/>
        <v>0</v>
      </c>
      <c r="T35" s="2">
        <f t="shared" ca="1" si="11"/>
        <v>0</v>
      </c>
      <c r="U35" s="2">
        <f t="shared" ca="1" si="11"/>
        <v>0</v>
      </c>
      <c r="V35" s="2">
        <f t="shared" ca="1" si="11"/>
        <v>0</v>
      </c>
      <c r="W35" s="2">
        <f t="shared" ca="1" si="11"/>
        <v>0</v>
      </c>
      <c r="X35" s="2">
        <f t="shared" ca="1" si="11"/>
        <v>0</v>
      </c>
      <c r="Y35" s="2">
        <f t="shared" ca="1" si="11"/>
        <v>0</v>
      </c>
      <c r="Z35" s="2">
        <f t="shared" ca="1" si="11"/>
        <v>0</v>
      </c>
      <c r="AA35" s="2">
        <f t="shared" ca="1" si="11"/>
        <v>0</v>
      </c>
      <c r="AB35" s="2">
        <f t="shared" ca="1" si="11"/>
        <v>0</v>
      </c>
      <c r="AC35" s="2">
        <f t="shared" ca="1" si="11"/>
        <v>0</v>
      </c>
      <c r="AD35" s="2">
        <f t="shared" ca="1" si="11"/>
        <v>0</v>
      </c>
      <c r="AE35" s="2">
        <f t="shared" ca="1" si="11"/>
        <v>0</v>
      </c>
      <c r="AF35" s="2">
        <f t="shared" ca="1" si="11"/>
        <v>0</v>
      </c>
      <c r="AG35" s="2">
        <f t="shared" ca="1" si="11"/>
        <v>0</v>
      </c>
      <c r="AH35" s="2">
        <f t="shared" ca="1" si="11"/>
        <v>0</v>
      </c>
      <c r="AI35" s="2">
        <f t="shared" ca="1" si="11"/>
        <v>0</v>
      </c>
      <c r="AJ35" s="2">
        <f t="shared" ca="1" si="11"/>
        <v>0</v>
      </c>
      <c r="AK35" s="2">
        <f t="shared" ca="1" si="11"/>
        <v>0</v>
      </c>
      <c r="AL35" s="2">
        <f t="shared" ca="1" si="11"/>
        <v>0</v>
      </c>
      <c r="AM35" s="2">
        <f t="shared" ca="1" si="11"/>
        <v>0</v>
      </c>
      <c r="AN35" s="2">
        <f t="shared" ca="1" si="11"/>
        <v>0</v>
      </c>
      <c r="AO35" s="2">
        <f t="shared" ca="1" si="11"/>
        <v>0</v>
      </c>
      <c r="AP35" s="2">
        <f t="shared" ca="1" si="11"/>
        <v>0</v>
      </c>
      <c r="AQ35" s="2">
        <f t="shared" ca="1" si="11"/>
        <v>0</v>
      </c>
      <c r="AR35" s="2">
        <f t="shared" ca="1" si="11"/>
        <v>0</v>
      </c>
      <c r="AS35" s="2">
        <f t="shared" ca="1" si="11"/>
        <v>0</v>
      </c>
      <c r="AT35" s="2">
        <f t="shared" ca="1" si="11"/>
        <v>0</v>
      </c>
      <c r="AU35" s="2">
        <f t="shared" ca="1" si="11"/>
        <v>0</v>
      </c>
      <c r="AV35" s="2">
        <f t="shared" ca="1" si="11"/>
        <v>0</v>
      </c>
      <c r="AW35" s="2">
        <f t="shared" ca="1" si="11"/>
        <v>0</v>
      </c>
      <c r="AX35" s="2">
        <f t="shared" ca="1" si="11"/>
        <v>0</v>
      </c>
      <c r="AY35" s="2">
        <f t="shared" ca="1" si="11"/>
        <v>0</v>
      </c>
      <c r="AZ35" s="2">
        <f t="shared" ca="1" si="11"/>
        <v>0</v>
      </c>
      <c r="BA35" s="2">
        <f t="shared" ca="1" si="11"/>
        <v>0</v>
      </c>
      <c r="BB35" s="2">
        <f t="shared" ca="1" si="11"/>
        <v>0</v>
      </c>
      <c r="BC35" s="2">
        <f t="shared" ca="1" si="11"/>
        <v>0</v>
      </c>
      <c r="BD35" s="2">
        <f t="shared" ca="1" si="11"/>
        <v>0</v>
      </c>
      <c r="BE35" s="2">
        <f t="shared" ca="1" si="11"/>
        <v>0</v>
      </c>
      <c r="BF35" s="2">
        <f t="shared" ca="1" si="11"/>
        <v>0</v>
      </c>
      <c r="BG35" s="2">
        <f t="shared" ca="1" si="11"/>
        <v>0</v>
      </c>
      <c r="BH35" s="2">
        <f t="shared" ca="1" si="11"/>
        <v>0</v>
      </c>
      <c r="BI35" s="2">
        <f t="shared" ca="1" si="11"/>
        <v>0</v>
      </c>
      <c r="BJ35" s="2">
        <f t="shared" ca="1" si="11"/>
        <v>0</v>
      </c>
      <c r="BK35" s="2">
        <f t="shared" ca="1" si="11"/>
        <v>0</v>
      </c>
      <c r="BL35" s="2">
        <f t="shared" ca="1" si="11"/>
        <v>0</v>
      </c>
      <c r="BM35" s="2">
        <f t="shared" ca="1" si="11"/>
        <v>0</v>
      </c>
      <c r="BN35" s="2">
        <f t="shared" ca="1" si="11"/>
        <v>0</v>
      </c>
      <c r="BO35" s="2">
        <f t="shared" ca="1" si="11"/>
        <v>0</v>
      </c>
      <c r="BP35" s="2">
        <f t="shared" ca="1" si="11"/>
        <v>0</v>
      </c>
      <c r="BQ35" s="2">
        <f t="shared" ca="1" si="11"/>
        <v>0</v>
      </c>
    </row>
    <row r="38" spans="1:69">
      <c r="B38" s="25" t="s">
        <v>113</v>
      </c>
    </row>
    <row r="39" spans="1:69" outlineLevel="1">
      <c r="E39" s="57" t="str">
        <f t="shared" ref="E39:G39" si="12" xml:space="preserve">  E$55</f>
        <v>Supply Chain Finance period interest rate</v>
      </c>
      <c r="F39" s="57">
        <f t="shared" si="12"/>
        <v>6.6666666666666671E-3</v>
      </c>
      <c r="G39" s="57" t="str">
        <f t="shared" si="12"/>
        <v>%</v>
      </c>
      <c r="M39" s="57"/>
    </row>
    <row r="40" spans="1:69" outlineLevel="1">
      <c r="E40" s="2" t="str">
        <f t="shared" ref="E40:BQ40" si="13" xml:space="preserve">  E$11</f>
        <v>Supply Chain Finance balance BEG</v>
      </c>
      <c r="F40" s="2">
        <f t="shared" si="13"/>
        <v>0</v>
      </c>
      <c r="G40" s="2" t="str">
        <f t="shared" si="13"/>
        <v>GBP</v>
      </c>
      <c r="H40" s="2">
        <f t="shared" si="13"/>
        <v>0</v>
      </c>
      <c r="I40" s="2">
        <f t="shared" si="13"/>
        <v>0</v>
      </c>
      <c r="J40" s="2">
        <f t="shared" si="13"/>
        <v>0</v>
      </c>
      <c r="K40" s="2">
        <f t="shared" ca="1" si="13"/>
        <v>0</v>
      </c>
      <c r="L40" s="2">
        <f t="shared" ca="1" si="13"/>
        <v>0</v>
      </c>
      <c r="M40" s="2">
        <f t="shared" ca="1" si="13"/>
        <v>280000</v>
      </c>
      <c r="N40" s="2">
        <f t="shared" ca="1" si="13"/>
        <v>560000</v>
      </c>
      <c r="O40" s="2">
        <f t="shared" ca="1" si="13"/>
        <v>840000</v>
      </c>
      <c r="P40" s="2">
        <f t="shared" ca="1" si="13"/>
        <v>840000</v>
      </c>
      <c r="Q40" s="2">
        <f t="shared" ca="1" si="13"/>
        <v>1120000</v>
      </c>
      <c r="R40" s="2">
        <f t="shared" ca="1" si="13"/>
        <v>1120000</v>
      </c>
      <c r="S40" s="2">
        <f t="shared" ca="1" si="13"/>
        <v>1120000</v>
      </c>
      <c r="T40" s="2">
        <f t="shared" ca="1" si="13"/>
        <v>840000</v>
      </c>
      <c r="U40" s="2">
        <f t="shared" ca="1" si="13"/>
        <v>560000</v>
      </c>
      <c r="V40" s="2">
        <f t="shared" ca="1" si="13"/>
        <v>560000</v>
      </c>
      <c r="W40" s="2">
        <f t="shared" ca="1" si="13"/>
        <v>280000</v>
      </c>
      <c r="X40" s="2">
        <f t="shared" ca="1" si="13"/>
        <v>280000</v>
      </c>
      <c r="Y40" s="2">
        <f t="shared" ca="1" si="13"/>
        <v>0</v>
      </c>
      <c r="Z40" s="2">
        <f t="shared" ca="1" si="13"/>
        <v>140000</v>
      </c>
      <c r="AA40" s="2">
        <f t="shared" ca="1" si="13"/>
        <v>280000</v>
      </c>
      <c r="AB40" s="2">
        <f t="shared" ca="1" si="13"/>
        <v>420000</v>
      </c>
      <c r="AC40" s="2">
        <f t="shared" ca="1" si="13"/>
        <v>700000</v>
      </c>
      <c r="AD40" s="2">
        <f t="shared" ca="1" si="13"/>
        <v>980000</v>
      </c>
      <c r="AE40" s="2">
        <f t="shared" ca="1" si="13"/>
        <v>1120000</v>
      </c>
      <c r="AF40" s="2">
        <f t="shared" ca="1" si="13"/>
        <v>1260000</v>
      </c>
      <c r="AG40" s="2">
        <f t="shared" ca="1" si="13"/>
        <v>1400000</v>
      </c>
      <c r="AH40" s="2">
        <f t="shared" ca="1" si="13"/>
        <v>1540000</v>
      </c>
      <c r="AI40" s="2">
        <f t="shared" ca="1" si="13"/>
        <v>1540000</v>
      </c>
      <c r="AJ40" s="2">
        <f t="shared" ca="1" si="13"/>
        <v>1680000</v>
      </c>
      <c r="AK40" s="2">
        <f t="shared" ca="1" si="13"/>
        <v>1540000</v>
      </c>
      <c r="AL40" s="2">
        <f t="shared" ca="1" si="13"/>
        <v>1260000</v>
      </c>
      <c r="AM40" s="2">
        <f t="shared" ca="1" si="13"/>
        <v>980000</v>
      </c>
      <c r="AN40" s="2">
        <f t="shared" ca="1" si="13"/>
        <v>700000</v>
      </c>
      <c r="AO40" s="2">
        <f t="shared" ca="1" si="13"/>
        <v>420000</v>
      </c>
      <c r="AP40" s="2">
        <f t="shared" ca="1" si="13"/>
        <v>0</v>
      </c>
      <c r="AQ40" s="2">
        <f t="shared" ca="1" si="13"/>
        <v>0</v>
      </c>
      <c r="AR40" s="2">
        <f t="shared" ca="1" si="13"/>
        <v>0</v>
      </c>
      <c r="AS40" s="2">
        <f t="shared" ca="1" si="13"/>
        <v>0</v>
      </c>
      <c r="AT40" s="2">
        <f t="shared" ca="1" si="13"/>
        <v>0</v>
      </c>
      <c r="AU40" s="2">
        <f t="shared" ca="1" si="13"/>
        <v>0</v>
      </c>
      <c r="AV40" s="2">
        <f t="shared" ca="1" si="13"/>
        <v>0</v>
      </c>
      <c r="AW40" s="2">
        <f t="shared" ca="1" si="13"/>
        <v>0</v>
      </c>
      <c r="AX40" s="2">
        <f t="shared" ca="1" si="13"/>
        <v>0</v>
      </c>
      <c r="AY40" s="2">
        <f t="shared" ca="1" si="13"/>
        <v>0</v>
      </c>
      <c r="AZ40" s="2">
        <f t="shared" ca="1" si="13"/>
        <v>0</v>
      </c>
      <c r="BA40" s="2">
        <f t="shared" ca="1" si="13"/>
        <v>0</v>
      </c>
      <c r="BB40" s="2">
        <f t="shared" ca="1" si="13"/>
        <v>0</v>
      </c>
      <c r="BC40" s="2">
        <f t="shared" ca="1" si="13"/>
        <v>0</v>
      </c>
      <c r="BD40" s="2">
        <f t="shared" ca="1" si="13"/>
        <v>0</v>
      </c>
      <c r="BE40" s="2">
        <f t="shared" ca="1" si="13"/>
        <v>0</v>
      </c>
      <c r="BF40" s="2">
        <f t="shared" ca="1" si="13"/>
        <v>0</v>
      </c>
      <c r="BG40" s="2">
        <f t="shared" ca="1" si="13"/>
        <v>0</v>
      </c>
      <c r="BH40" s="2">
        <f t="shared" ca="1" si="13"/>
        <v>0</v>
      </c>
      <c r="BI40" s="2">
        <f t="shared" ca="1" si="13"/>
        <v>0</v>
      </c>
      <c r="BJ40" s="2">
        <f t="shared" ca="1" si="13"/>
        <v>0</v>
      </c>
      <c r="BK40" s="2">
        <f t="shared" ca="1" si="13"/>
        <v>0</v>
      </c>
      <c r="BL40" s="2">
        <f t="shared" ca="1" si="13"/>
        <v>0</v>
      </c>
      <c r="BM40" s="2">
        <f t="shared" ca="1" si="13"/>
        <v>0</v>
      </c>
      <c r="BN40" s="2">
        <f t="shared" ca="1" si="13"/>
        <v>0</v>
      </c>
      <c r="BO40" s="2">
        <f t="shared" ca="1" si="13"/>
        <v>0</v>
      </c>
      <c r="BP40" s="2">
        <f t="shared" ca="1" si="13"/>
        <v>0</v>
      </c>
      <c r="BQ40" s="2">
        <f t="shared" ca="1" si="13"/>
        <v>0</v>
      </c>
    </row>
    <row r="41" spans="1:69" outlineLevel="1">
      <c r="E41" s="47" t="s">
        <v>287</v>
      </c>
      <c r="G41" s="47" t="s">
        <v>258</v>
      </c>
      <c r="H41" s="2">
        <f t="shared" ref="H41:H42" ca="1" si="14" xml:space="preserve"> SUM( J41:BQ41 )</f>
        <v>162400</v>
      </c>
      <c r="J41" s="2">
        <f t="shared" ref="J41:BQ41" si="15" xml:space="preserve">  $F39 * J40</f>
        <v>0</v>
      </c>
      <c r="K41" s="2">
        <f t="shared" ca="1" si="15"/>
        <v>0</v>
      </c>
      <c r="L41" s="2">
        <f t="shared" ca="1" si="15"/>
        <v>0</v>
      </c>
      <c r="M41" s="2">
        <f t="shared" ca="1" si="15"/>
        <v>1866.6666666666667</v>
      </c>
      <c r="N41" s="2">
        <f t="shared" ca="1" si="15"/>
        <v>3733.3333333333335</v>
      </c>
      <c r="O41" s="2">
        <f t="shared" ca="1" si="15"/>
        <v>5600</v>
      </c>
      <c r="P41" s="2">
        <f t="shared" ca="1" si="15"/>
        <v>5600</v>
      </c>
      <c r="Q41" s="2">
        <f t="shared" ca="1" si="15"/>
        <v>7466.666666666667</v>
      </c>
      <c r="R41" s="2">
        <f t="shared" ca="1" si="15"/>
        <v>7466.666666666667</v>
      </c>
      <c r="S41" s="2">
        <f t="shared" ca="1" si="15"/>
        <v>7466.666666666667</v>
      </c>
      <c r="T41" s="2">
        <f t="shared" ca="1" si="15"/>
        <v>5600</v>
      </c>
      <c r="U41" s="2">
        <f t="shared" ca="1" si="15"/>
        <v>3733.3333333333335</v>
      </c>
      <c r="V41" s="2">
        <f t="shared" ca="1" si="15"/>
        <v>3733.3333333333335</v>
      </c>
      <c r="W41" s="2">
        <f t="shared" ca="1" si="15"/>
        <v>1866.6666666666667</v>
      </c>
      <c r="X41" s="2">
        <f t="shared" ca="1" si="15"/>
        <v>1866.6666666666667</v>
      </c>
      <c r="Y41" s="2">
        <f t="shared" ca="1" si="15"/>
        <v>0</v>
      </c>
      <c r="Z41" s="2">
        <f t="shared" ca="1" si="15"/>
        <v>933.33333333333337</v>
      </c>
      <c r="AA41" s="2">
        <f t="shared" ca="1" si="15"/>
        <v>1866.6666666666667</v>
      </c>
      <c r="AB41" s="2">
        <f t="shared" ca="1" si="15"/>
        <v>2800</v>
      </c>
      <c r="AC41" s="2">
        <f t="shared" ca="1" si="15"/>
        <v>4666.666666666667</v>
      </c>
      <c r="AD41" s="2">
        <f t="shared" ca="1" si="15"/>
        <v>6533.3333333333339</v>
      </c>
      <c r="AE41" s="2">
        <f t="shared" ca="1" si="15"/>
        <v>7466.666666666667</v>
      </c>
      <c r="AF41" s="2">
        <f t="shared" ca="1" si="15"/>
        <v>8400</v>
      </c>
      <c r="AG41" s="2">
        <f t="shared" ca="1" si="15"/>
        <v>9333.3333333333339</v>
      </c>
      <c r="AH41" s="2">
        <f t="shared" ca="1" si="15"/>
        <v>10266.666666666668</v>
      </c>
      <c r="AI41" s="2">
        <f t="shared" ca="1" si="15"/>
        <v>10266.666666666668</v>
      </c>
      <c r="AJ41" s="2">
        <f t="shared" ca="1" si="15"/>
        <v>11200</v>
      </c>
      <c r="AK41" s="2">
        <f t="shared" ca="1" si="15"/>
        <v>10266.666666666668</v>
      </c>
      <c r="AL41" s="2">
        <f t="shared" ca="1" si="15"/>
        <v>8400</v>
      </c>
      <c r="AM41" s="2">
        <f t="shared" ca="1" si="15"/>
        <v>6533.3333333333339</v>
      </c>
      <c r="AN41" s="2">
        <f t="shared" ca="1" si="15"/>
        <v>4666.666666666667</v>
      </c>
      <c r="AO41" s="2">
        <f t="shared" ca="1" si="15"/>
        <v>2800</v>
      </c>
      <c r="AP41" s="2">
        <f t="shared" ca="1" si="15"/>
        <v>0</v>
      </c>
      <c r="AQ41" s="2">
        <f t="shared" ca="1" si="15"/>
        <v>0</v>
      </c>
      <c r="AR41" s="2">
        <f t="shared" ca="1" si="15"/>
        <v>0</v>
      </c>
      <c r="AS41" s="2">
        <f t="shared" ca="1" si="15"/>
        <v>0</v>
      </c>
      <c r="AT41" s="2">
        <f t="shared" ca="1" si="15"/>
        <v>0</v>
      </c>
      <c r="AU41" s="2">
        <f t="shared" ca="1" si="15"/>
        <v>0</v>
      </c>
      <c r="AV41" s="2">
        <f t="shared" ca="1" si="15"/>
        <v>0</v>
      </c>
      <c r="AW41" s="2">
        <f t="shared" ca="1" si="15"/>
        <v>0</v>
      </c>
      <c r="AX41" s="2">
        <f t="shared" ca="1" si="15"/>
        <v>0</v>
      </c>
      <c r="AY41" s="2">
        <f t="shared" ca="1" si="15"/>
        <v>0</v>
      </c>
      <c r="AZ41" s="2">
        <f t="shared" ca="1" si="15"/>
        <v>0</v>
      </c>
      <c r="BA41" s="2">
        <f t="shared" ca="1" si="15"/>
        <v>0</v>
      </c>
      <c r="BB41" s="2">
        <f t="shared" ca="1" si="15"/>
        <v>0</v>
      </c>
      <c r="BC41" s="2">
        <f t="shared" ca="1" si="15"/>
        <v>0</v>
      </c>
      <c r="BD41" s="2">
        <f t="shared" ca="1" si="15"/>
        <v>0</v>
      </c>
      <c r="BE41" s="2">
        <f t="shared" ca="1" si="15"/>
        <v>0</v>
      </c>
      <c r="BF41" s="2">
        <f t="shared" ca="1" si="15"/>
        <v>0</v>
      </c>
      <c r="BG41" s="2">
        <f t="shared" ca="1" si="15"/>
        <v>0</v>
      </c>
      <c r="BH41" s="2">
        <f t="shared" ca="1" si="15"/>
        <v>0</v>
      </c>
      <c r="BI41" s="2">
        <f t="shared" ca="1" si="15"/>
        <v>0</v>
      </c>
      <c r="BJ41" s="2">
        <f t="shared" ca="1" si="15"/>
        <v>0</v>
      </c>
      <c r="BK41" s="2">
        <f t="shared" ca="1" si="15"/>
        <v>0</v>
      </c>
      <c r="BL41" s="2">
        <f t="shared" ca="1" si="15"/>
        <v>0</v>
      </c>
      <c r="BM41" s="2">
        <f t="shared" ca="1" si="15"/>
        <v>0</v>
      </c>
      <c r="BN41" s="2">
        <f t="shared" ca="1" si="15"/>
        <v>0</v>
      </c>
      <c r="BO41" s="2">
        <f t="shared" ca="1" si="15"/>
        <v>0</v>
      </c>
      <c r="BP41" s="2">
        <f t="shared" ca="1" si="15"/>
        <v>0</v>
      </c>
      <c r="BQ41" s="2">
        <f t="shared" ca="1" si="15"/>
        <v>0</v>
      </c>
    </row>
    <row r="42" spans="1:69" outlineLevel="1">
      <c r="A42" s="34"/>
      <c r="B42" s="34"/>
      <c r="C42" s="64"/>
      <c r="D42" s="65"/>
      <c r="E42" s="21" t="str">
        <f xml:space="preserve"> LEFT($E$41, LEN($E$41) - 3 )</f>
        <v xml:space="preserve">Supply Chain Finance interest </v>
      </c>
      <c r="F42" s="21"/>
      <c r="G42" s="21" t="str">
        <f xml:space="preserve"> G$41</f>
        <v>GBP</v>
      </c>
      <c r="H42" s="3">
        <f t="shared" ca="1" si="14"/>
        <v>-162400</v>
      </c>
      <c r="I42" s="21"/>
      <c r="J42" s="3">
        <f t="shared" ref="J42:BQ42" si="16" xml:space="preserve"> -1 * J41</f>
        <v>0</v>
      </c>
      <c r="K42" s="3">
        <f t="shared" ca="1" si="16"/>
        <v>0</v>
      </c>
      <c r="L42" s="3">
        <f t="shared" ca="1" si="16"/>
        <v>0</v>
      </c>
      <c r="M42" s="3">
        <f t="shared" ca="1" si="16"/>
        <v>-1866.6666666666667</v>
      </c>
      <c r="N42" s="3">
        <f t="shared" ca="1" si="16"/>
        <v>-3733.3333333333335</v>
      </c>
      <c r="O42" s="3">
        <f t="shared" ca="1" si="16"/>
        <v>-5600</v>
      </c>
      <c r="P42" s="3">
        <f t="shared" ca="1" si="16"/>
        <v>-5600</v>
      </c>
      <c r="Q42" s="3">
        <f t="shared" ca="1" si="16"/>
        <v>-7466.666666666667</v>
      </c>
      <c r="R42" s="3">
        <f t="shared" ca="1" si="16"/>
        <v>-7466.666666666667</v>
      </c>
      <c r="S42" s="3">
        <f t="shared" ca="1" si="16"/>
        <v>-7466.666666666667</v>
      </c>
      <c r="T42" s="3">
        <f t="shared" ca="1" si="16"/>
        <v>-5600</v>
      </c>
      <c r="U42" s="3">
        <f t="shared" ca="1" si="16"/>
        <v>-3733.3333333333335</v>
      </c>
      <c r="V42" s="3">
        <f t="shared" ca="1" si="16"/>
        <v>-3733.3333333333335</v>
      </c>
      <c r="W42" s="3">
        <f t="shared" ca="1" si="16"/>
        <v>-1866.6666666666667</v>
      </c>
      <c r="X42" s="3">
        <f t="shared" ca="1" si="16"/>
        <v>-1866.6666666666667</v>
      </c>
      <c r="Y42" s="3">
        <f t="shared" ca="1" si="16"/>
        <v>0</v>
      </c>
      <c r="Z42" s="3">
        <f t="shared" ca="1" si="16"/>
        <v>-933.33333333333337</v>
      </c>
      <c r="AA42" s="3">
        <f t="shared" ca="1" si="16"/>
        <v>-1866.6666666666667</v>
      </c>
      <c r="AB42" s="3">
        <f t="shared" ca="1" si="16"/>
        <v>-2800</v>
      </c>
      <c r="AC42" s="3">
        <f t="shared" ca="1" si="16"/>
        <v>-4666.666666666667</v>
      </c>
      <c r="AD42" s="3">
        <f t="shared" ca="1" si="16"/>
        <v>-6533.3333333333339</v>
      </c>
      <c r="AE42" s="3">
        <f t="shared" ca="1" si="16"/>
        <v>-7466.666666666667</v>
      </c>
      <c r="AF42" s="3">
        <f t="shared" ca="1" si="16"/>
        <v>-8400</v>
      </c>
      <c r="AG42" s="3">
        <f t="shared" ca="1" si="16"/>
        <v>-9333.3333333333339</v>
      </c>
      <c r="AH42" s="3">
        <f t="shared" ca="1" si="16"/>
        <v>-10266.666666666668</v>
      </c>
      <c r="AI42" s="3">
        <f t="shared" ca="1" si="16"/>
        <v>-10266.666666666668</v>
      </c>
      <c r="AJ42" s="3">
        <f t="shared" ca="1" si="16"/>
        <v>-11200</v>
      </c>
      <c r="AK42" s="3">
        <f t="shared" ca="1" si="16"/>
        <v>-10266.666666666668</v>
      </c>
      <c r="AL42" s="3">
        <f t="shared" ca="1" si="16"/>
        <v>-8400</v>
      </c>
      <c r="AM42" s="3">
        <f t="shared" ca="1" si="16"/>
        <v>-6533.3333333333339</v>
      </c>
      <c r="AN42" s="3">
        <f t="shared" ca="1" si="16"/>
        <v>-4666.666666666667</v>
      </c>
      <c r="AO42" s="3">
        <f t="shared" ca="1" si="16"/>
        <v>-2800</v>
      </c>
      <c r="AP42" s="3">
        <f t="shared" ca="1" si="16"/>
        <v>0</v>
      </c>
      <c r="AQ42" s="3">
        <f t="shared" ca="1" si="16"/>
        <v>0</v>
      </c>
      <c r="AR42" s="3">
        <f t="shared" ca="1" si="16"/>
        <v>0</v>
      </c>
      <c r="AS42" s="3">
        <f t="shared" ca="1" si="16"/>
        <v>0</v>
      </c>
      <c r="AT42" s="3">
        <f t="shared" ca="1" si="16"/>
        <v>0</v>
      </c>
      <c r="AU42" s="3">
        <f t="shared" ca="1" si="16"/>
        <v>0</v>
      </c>
      <c r="AV42" s="3">
        <f t="shared" ca="1" si="16"/>
        <v>0</v>
      </c>
      <c r="AW42" s="3">
        <f t="shared" ca="1" si="16"/>
        <v>0</v>
      </c>
      <c r="AX42" s="3">
        <f t="shared" ca="1" si="16"/>
        <v>0</v>
      </c>
      <c r="AY42" s="3">
        <f t="shared" ca="1" si="16"/>
        <v>0</v>
      </c>
      <c r="AZ42" s="3">
        <f t="shared" ca="1" si="16"/>
        <v>0</v>
      </c>
      <c r="BA42" s="3">
        <f t="shared" ca="1" si="16"/>
        <v>0</v>
      </c>
      <c r="BB42" s="3">
        <f t="shared" ca="1" si="16"/>
        <v>0</v>
      </c>
      <c r="BC42" s="3">
        <f t="shared" ca="1" si="16"/>
        <v>0</v>
      </c>
      <c r="BD42" s="3">
        <f t="shared" ca="1" si="16"/>
        <v>0</v>
      </c>
      <c r="BE42" s="3">
        <f t="shared" ca="1" si="16"/>
        <v>0</v>
      </c>
      <c r="BF42" s="3">
        <f t="shared" ca="1" si="16"/>
        <v>0</v>
      </c>
      <c r="BG42" s="3">
        <f t="shared" ca="1" si="16"/>
        <v>0</v>
      </c>
      <c r="BH42" s="3">
        <f t="shared" ca="1" si="16"/>
        <v>0</v>
      </c>
      <c r="BI42" s="3">
        <f t="shared" ca="1" si="16"/>
        <v>0</v>
      </c>
      <c r="BJ42" s="3">
        <f t="shared" ca="1" si="16"/>
        <v>0</v>
      </c>
      <c r="BK42" s="3">
        <f t="shared" ca="1" si="16"/>
        <v>0</v>
      </c>
      <c r="BL42" s="3">
        <f t="shared" ca="1" si="16"/>
        <v>0</v>
      </c>
      <c r="BM42" s="3">
        <f t="shared" ca="1" si="16"/>
        <v>0</v>
      </c>
      <c r="BN42" s="3">
        <f t="shared" ca="1" si="16"/>
        <v>0</v>
      </c>
      <c r="BO42" s="3">
        <f t="shared" ca="1" si="16"/>
        <v>0</v>
      </c>
      <c r="BP42" s="3">
        <f t="shared" ca="1" si="16"/>
        <v>0</v>
      </c>
      <c r="BQ42" s="3">
        <f t="shared" ca="1" si="16"/>
        <v>0</v>
      </c>
    </row>
    <row r="45" spans="1:69">
      <c r="B45" s="25" t="s">
        <v>200</v>
      </c>
    </row>
    <row r="46" spans="1:69" outlineLevel="1">
      <c r="E46" s="2" t="str">
        <f t="shared" ref="E46:BQ46" si="17" xml:space="preserve">  E$41</f>
        <v>Supply Chain Finance interest POS</v>
      </c>
      <c r="F46" s="2">
        <f t="shared" si="17"/>
        <v>0</v>
      </c>
      <c r="G46" s="2" t="str">
        <f t="shared" si="17"/>
        <v>GBP</v>
      </c>
      <c r="H46" s="2">
        <f t="shared" ca="1" si="17"/>
        <v>162400</v>
      </c>
      <c r="I46" s="2">
        <f t="shared" si="17"/>
        <v>0</v>
      </c>
      <c r="J46" s="2">
        <f t="shared" si="17"/>
        <v>0</v>
      </c>
      <c r="K46" s="2">
        <f t="shared" ca="1" si="17"/>
        <v>0</v>
      </c>
      <c r="L46" s="2">
        <f t="shared" ca="1" si="17"/>
        <v>0</v>
      </c>
      <c r="M46" s="2">
        <f t="shared" ca="1" si="17"/>
        <v>1866.6666666666667</v>
      </c>
      <c r="N46" s="2">
        <f t="shared" ca="1" si="17"/>
        <v>3733.3333333333335</v>
      </c>
      <c r="O46" s="2">
        <f t="shared" ca="1" si="17"/>
        <v>5600</v>
      </c>
      <c r="P46" s="2">
        <f t="shared" ca="1" si="17"/>
        <v>5600</v>
      </c>
      <c r="Q46" s="2">
        <f t="shared" ca="1" si="17"/>
        <v>7466.666666666667</v>
      </c>
      <c r="R46" s="2">
        <f t="shared" ca="1" si="17"/>
        <v>7466.666666666667</v>
      </c>
      <c r="S46" s="2">
        <f t="shared" ca="1" si="17"/>
        <v>7466.666666666667</v>
      </c>
      <c r="T46" s="2">
        <f t="shared" ca="1" si="17"/>
        <v>5600</v>
      </c>
      <c r="U46" s="2">
        <f t="shared" ca="1" si="17"/>
        <v>3733.3333333333335</v>
      </c>
      <c r="V46" s="2">
        <f t="shared" ca="1" si="17"/>
        <v>3733.3333333333335</v>
      </c>
      <c r="W46" s="2">
        <f t="shared" ca="1" si="17"/>
        <v>1866.6666666666667</v>
      </c>
      <c r="X46" s="2">
        <f t="shared" ca="1" si="17"/>
        <v>1866.6666666666667</v>
      </c>
      <c r="Y46" s="2">
        <f t="shared" ca="1" si="17"/>
        <v>0</v>
      </c>
      <c r="Z46" s="2">
        <f t="shared" ca="1" si="17"/>
        <v>933.33333333333337</v>
      </c>
      <c r="AA46" s="2">
        <f t="shared" ca="1" si="17"/>
        <v>1866.6666666666667</v>
      </c>
      <c r="AB46" s="2">
        <f t="shared" ca="1" si="17"/>
        <v>2800</v>
      </c>
      <c r="AC46" s="2">
        <f t="shared" ca="1" si="17"/>
        <v>4666.666666666667</v>
      </c>
      <c r="AD46" s="2">
        <f t="shared" ca="1" si="17"/>
        <v>6533.3333333333339</v>
      </c>
      <c r="AE46" s="2">
        <f t="shared" ca="1" si="17"/>
        <v>7466.666666666667</v>
      </c>
      <c r="AF46" s="2">
        <f t="shared" ca="1" si="17"/>
        <v>8400</v>
      </c>
      <c r="AG46" s="2">
        <f t="shared" ca="1" si="17"/>
        <v>9333.3333333333339</v>
      </c>
      <c r="AH46" s="2">
        <f t="shared" ca="1" si="17"/>
        <v>10266.666666666668</v>
      </c>
      <c r="AI46" s="2">
        <f t="shared" ca="1" si="17"/>
        <v>10266.666666666668</v>
      </c>
      <c r="AJ46" s="2">
        <f t="shared" ca="1" si="17"/>
        <v>11200</v>
      </c>
      <c r="AK46" s="2">
        <f t="shared" ca="1" si="17"/>
        <v>10266.666666666668</v>
      </c>
      <c r="AL46" s="2">
        <f t="shared" ca="1" si="17"/>
        <v>8400</v>
      </c>
      <c r="AM46" s="2">
        <f t="shared" ca="1" si="17"/>
        <v>6533.3333333333339</v>
      </c>
      <c r="AN46" s="2">
        <f t="shared" ca="1" si="17"/>
        <v>4666.666666666667</v>
      </c>
      <c r="AO46" s="2">
        <f t="shared" ca="1" si="17"/>
        <v>2800</v>
      </c>
      <c r="AP46" s="2">
        <f t="shared" ca="1" si="17"/>
        <v>0</v>
      </c>
      <c r="AQ46" s="2">
        <f t="shared" ca="1" si="17"/>
        <v>0</v>
      </c>
      <c r="AR46" s="2">
        <f t="shared" ca="1" si="17"/>
        <v>0</v>
      </c>
      <c r="AS46" s="2">
        <f t="shared" ca="1" si="17"/>
        <v>0</v>
      </c>
      <c r="AT46" s="2">
        <f t="shared" ca="1" si="17"/>
        <v>0</v>
      </c>
      <c r="AU46" s="2">
        <f t="shared" ca="1" si="17"/>
        <v>0</v>
      </c>
      <c r="AV46" s="2">
        <f t="shared" ca="1" si="17"/>
        <v>0</v>
      </c>
      <c r="AW46" s="2">
        <f t="shared" ca="1" si="17"/>
        <v>0</v>
      </c>
      <c r="AX46" s="2">
        <f t="shared" ca="1" si="17"/>
        <v>0</v>
      </c>
      <c r="AY46" s="2">
        <f t="shared" ca="1" si="17"/>
        <v>0</v>
      </c>
      <c r="AZ46" s="2">
        <f t="shared" ca="1" si="17"/>
        <v>0</v>
      </c>
      <c r="BA46" s="2">
        <f t="shared" ca="1" si="17"/>
        <v>0</v>
      </c>
      <c r="BB46" s="2">
        <f t="shared" ca="1" si="17"/>
        <v>0</v>
      </c>
      <c r="BC46" s="2">
        <f t="shared" ca="1" si="17"/>
        <v>0</v>
      </c>
      <c r="BD46" s="2">
        <f t="shared" ca="1" si="17"/>
        <v>0</v>
      </c>
      <c r="BE46" s="2">
        <f t="shared" ca="1" si="17"/>
        <v>0</v>
      </c>
      <c r="BF46" s="2">
        <f t="shared" ca="1" si="17"/>
        <v>0</v>
      </c>
      <c r="BG46" s="2">
        <f t="shared" ca="1" si="17"/>
        <v>0</v>
      </c>
      <c r="BH46" s="2">
        <f t="shared" ca="1" si="17"/>
        <v>0</v>
      </c>
      <c r="BI46" s="2">
        <f t="shared" ca="1" si="17"/>
        <v>0</v>
      </c>
      <c r="BJ46" s="2">
        <f t="shared" ca="1" si="17"/>
        <v>0</v>
      </c>
      <c r="BK46" s="2">
        <f t="shared" ca="1" si="17"/>
        <v>0</v>
      </c>
      <c r="BL46" s="2">
        <f t="shared" ca="1" si="17"/>
        <v>0</v>
      </c>
      <c r="BM46" s="2">
        <f t="shared" ca="1" si="17"/>
        <v>0</v>
      </c>
      <c r="BN46" s="2">
        <f t="shared" ca="1" si="17"/>
        <v>0</v>
      </c>
      <c r="BO46" s="2">
        <f t="shared" ca="1" si="17"/>
        <v>0</v>
      </c>
      <c r="BP46" s="2">
        <f t="shared" ca="1" si="17"/>
        <v>0</v>
      </c>
      <c r="BQ46" s="2">
        <f t="shared" ca="1" si="17"/>
        <v>0</v>
      </c>
    </row>
    <row r="47" spans="1:69" outlineLevel="1">
      <c r="E47" s="47" t="s">
        <v>288</v>
      </c>
      <c r="G47" s="47" t="s">
        <v>258</v>
      </c>
      <c r="H47" s="2">
        <f t="shared" ref="H47:H48" ca="1" si="18" xml:space="preserve"> SUM( J47:BQ47 )</f>
        <v>162400</v>
      </c>
      <c r="J47" s="2">
        <f t="shared" ref="J47:BQ47" si="19" xml:space="preserve">  J46</f>
        <v>0</v>
      </c>
      <c r="K47" s="2">
        <f t="shared" ca="1" si="19"/>
        <v>0</v>
      </c>
      <c r="L47" s="2">
        <f t="shared" ca="1" si="19"/>
        <v>0</v>
      </c>
      <c r="M47" s="2">
        <f t="shared" ca="1" si="19"/>
        <v>1866.6666666666667</v>
      </c>
      <c r="N47" s="2">
        <f t="shared" ca="1" si="19"/>
        <v>3733.3333333333335</v>
      </c>
      <c r="O47" s="2">
        <f t="shared" ca="1" si="19"/>
        <v>5600</v>
      </c>
      <c r="P47" s="2">
        <f t="shared" ca="1" si="19"/>
        <v>5600</v>
      </c>
      <c r="Q47" s="2">
        <f t="shared" ca="1" si="19"/>
        <v>7466.666666666667</v>
      </c>
      <c r="R47" s="2">
        <f t="shared" ca="1" si="19"/>
        <v>7466.666666666667</v>
      </c>
      <c r="S47" s="2">
        <f t="shared" ca="1" si="19"/>
        <v>7466.666666666667</v>
      </c>
      <c r="T47" s="2">
        <f t="shared" ca="1" si="19"/>
        <v>5600</v>
      </c>
      <c r="U47" s="2">
        <f t="shared" ca="1" si="19"/>
        <v>3733.3333333333335</v>
      </c>
      <c r="V47" s="2">
        <f t="shared" ca="1" si="19"/>
        <v>3733.3333333333335</v>
      </c>
      <c r="W47" s="2">
        <f t="shared" ca="1" si="19"/>
        <v>1866.6666666666667</v>
      </c>
      <c r="X47" s="2">
        <f t="shared" ca="1" si="19"/>
        <v>1866.6666666666667</v>
      </c>
      <c r="Y47" s="2">
        <f t="shared" ca="1" si="19"/>
        <v>0</v>
      </c>
      <c r="Z47" s="2">
        <f t="shared" ca="1" si="19"/>
        <v>933.33333333333337</v>
      </c>
      <c r="AA47" s="2">
        <f t="shared" ca="1" si="19"/>
        <v>1866.6666666666667</v>
      </c>
      <c r="AB47" s="2">
        <f t="shared" ca="1" si="19"/>
        <v>2800</v>
      </c>
      <c r="AC47" s="2">
        <f t="shared" ca="1" si="19"/>
        <v>4666.666666666667</v>
      </c>
      <c r="AD47" s="2">
        <f t="shared" ca="1" si="19"/>
        <v>6533.3333333333339</v>
      </c>
      <c r="AE47" s="2">
        <f t="shared" ca="1" si="19"/>
        <v>7466.666666666667</v>
      </c>
      <c r="AF47" s="2">
        <f t="shared" ca="1" si="19"/>
        <v>8400</v>
      </c>
      <c r="AG47" s="2">
        <f t="shared" ca="1" si="19"/>
        <v>9333.3333333333339</v>
      </c>
      <c r="AH47" s="2">
        <f t="shared" ca="1" si="19"/>
        <v>10266.666666666668</v>
      </c>
      <c r="AI47" s="2">
        <f t="shared" ca="1" si="19"/>
        <v>10266.666666666668</v>
      </c>
      <c r="AJ47" s="2">
        <f t="shared" ca="1" si="19"/>
        <v>11200</v>
      </c>
      <c r="AK47" s="2">
        <f t="shared" ca="1" si="19"/>
        <v>10266.666666666668</v>
      </c>
      <c r="AL47" s="2">
        <f t="shared" ca="1" si="19"/>
        <v>8400</v>
      </c>
      <c r="AM47" s="2">
        <f t="shared" ca="1" si="19"/>
        <v>6533.3333333333339</v>
      </c>
      <c r="AN47" s="2">
        <f t="shared" ca="1" si="19"/>
        <v>4666.666666666667</v>
      </c>
      <c r="AO47" s="2">
        <f t="shared" ca="1" si="19"/>
        <v>2800</v>
      </c>
      <c r="AP47" s="2">
        <f t="shared" ca="1" si="19"/>
        <v>0</v>
      </c>
      <c r="AQ47" s="2">
        <f t="shared" ca="1" si="19"/>
        <v>0</v>
      </c>
      <c r="AR47" s="2">
        <f t="shared" ca="1" si="19"/>
        <v>0</v>
      </c>
      <c r="AS47" s="2">
        <f t="shared" ca="1" si="19"/>
        <v>0</v>
      </c>
      <c r="AT47" s="2">
        <f t="shared" ca="1" si="19"/>
        <v>0</v>
      </c>
      <c r="AU47" s="2">
        <f t="shared" ca="1" si="19"/>
        <v>0</v>
      </c>
      <c r="AV47" s="2">
        <f t="shared" ca="1" si="19"/>
        <v>0</v>
      </c>
      <c r="AW47" s="2">
        <f t="shared" ca="1" si="19"/>
        <v>0</v>
      </c>
      <c r="AX47" s="2">
        <f t="shared" ca="1" si="19"/>
        <v>0</v>
      </c>
      <c r="AY47" s="2">
        <f t="shared" ca="1" si="19"/>
        <v>0</v>
      </c>
      <c r="AZ47" s="2">
        <f t="shared" ca="1" si="19"/>
        <v>0</v>
      </c>
      <c r="BA47" s="2">
        <f t="shared" ca="1" si="19"/>
        <v>0</v>
      </c>
      <c r="BB47" s="2">
        <f t="shared" ca="1" si="19"/>
        <v>0</v>
      </c>
      <c r="BC47" s="2">
        <f t="shared" ca="1" si="19"/>
        <v>0</v>
      </c>
      <c r="BD47" s="2">
        <f t="shared" ca="1" si="19"/>
        <v>0</v>
      </c>
      <c r="BE47" s="2">
        <f t="shared" ca="1" si="19"/>
        <v>0</v>
      </c>
      <c r="BF47" s="2">
        <f t="shared" ca="1" si="19"/>
        <v>0</v>
      </c>
      <c r="BG47" s="2">
        <f t="shared" ca="1" si="19"/>
        <v>0</v>
      </c>
      <c r="BH47" s="2">
        <f t="shared" ca="1" si="19"/>
        <v>0</v>
      </c>
      <c r="BI47" s="2">
        <f t="shared" ca="1" si="19"/>
        <v>0</v>
      </c>
      <c r="BJ47" s="2">
        <f t="shared" ca="1" si="19"/>
        <v>0</v>
      </c>
      <c r="BK47" s="2">
        <f t="shared" ca="1" si="19"/>
        <v>0</v>
      </c>
      <c r="BL47" s="2">
        <f t="shared" ca="1" si="19"/>
        <v>0</v>
      </c>
      <c r="BM47" s="2">
        <f t="shared" ca="1" si="19"/>
        <v>0</v>
      </c>
      <c r="BN47" s="2">
        <f t="shared" ca="1" si="19"/>
        <v>0</v>
      </c>
      <c r="BO47" s="2">
        <f t="shared" ca="1" si="19"/>
        <v>0</v>
      </c>
      <c r="BP47" s="2">
        <f t="shared" ca="1" si="19"/>
        <v>0</v>
      </c>
      <c r="BQ47" s="2">
        <f t="shared" ca="1" si="19"/>
        <v>0</v>
      </c>
    </row>
    <row r="48" spans="1:69" outlineLevel="1">
      <c r="A48" s="34"/>
      <c r="B48" s="34"/>
      <c r="C48" s="64"/>
      <c r="D48" s="65"/>
      <c r="E48" s="21" t="str">
        <f xml:space="preserve"> LEFT($E$47, LEN($E$47) - 3 )</f>
        <v xml:space="preserve">Supply Chain Finance interest paid </v>
      </c>
      <c r="F48" s="21"/>
      <c r="G48" s="21" t="str">
        <f xml:space="preserve"> G$47</f>
        <v>GBP</v>
      </c>
      <c r="H48" s="3">
        <f t="shared" ca="1" si="18"/>
        <v>-162400</v>
      </c>
      <c r="I48" s="21"/>
      <c r="J48" s="3">
        <f t="shared" ref="J48:BQ48" si="20" xml:space="preserve"> -1 * J47</f>
        <v>0</v>
      </c>
      <c r="K48" s="3">
        <f t="shared" ca="1" si="20"/>
        <v>0</v>
      </c>
      <c r="L48" s="3">
        <f t="shared" ca="1" si="20"/>
        <v>0</v>
      </c>
      <c r="M48" s="3">
        <f t="shared" ca="1" si="20"/>
        <v>-1866.6666666666667</v>
      </c>
      <c r="N48" s="3">
        <f t="shared" ca="1" si="20"/>
        <v>-3733.3333333333335</v>
      </c>
      <c r="O48" s="3">
        <f t="shared" ca="1" si="20"/>
        <v>-5600</v>
      </c>
      <c r="P48" s="3">
        <f t="shared" ca="1" si="20"/>
        <v>-5600</v>
      </c>
      <c r="Q48" s="3">
        <f t="shared" ca="1" si="20"/>
        <v>-7466.666666666667</v>
      </c>
      <c r="R48" s="3">
        <f t="shared" ca="1" si="20"/>
        <v>-7466.666666666667</v>
      </c>
      <c r="S48" s="3">
        <f t="shared" ca="1" si="20"/>
        <v>-7466.666666666667</v>
      </c>
      <c r="T48" s="3">
        <f t="shared" ca="1" si="20"/>
        <v>-5600</v>
      </c>
      <c r="U48" s="3">
        <f t="shared" ca="1" si="20"/>
        <v>-3733.3333333333335</v>
      </c>
      <c r="V48" s="3">
        <f t="shared" ca="1" si="20"/>
        <v>-3733.3333333333335</v>
      </c>
      <c r="W48" s="3">
        <f t="shared" ca="1" si="20"/>
        <v>-1866.6666666666667</v>
      </c>
      <c r="X48" s="3">
        <f t="shared" ca="1" si="20"/>
        <v>-1866.6666666666667</v>
      </c>
      <c r="Y48" s="3">
        <f t="shared" ca="1" si="20"/>
        <v>0</v>
      </c>
      <c r="Z48" s="3">
        <f t="shared" ca="1" si="20"/>
        <v>-933.33333333333337</v>
      </c>
      <c r="AA48" s="3">
        <f t="shared" ca="1" si="20"/>
        <v>-1866.6666666666667</v>
      </c>
      <c r="AB48" s="3">
        <f t="shared" ca="1" si="20"/>
        <v>-2800</v>
      </c>
      <c r="AC48" s="3">
        <f t="shared" ca="1" si="20"/>
        <v>-4666.666666666667</v>
      </c>
      <c r="AD48" s="3">
        <f t="shared" ca="1" si="20"/>
        <v>-6533.3333333333339</v>
      </c>
      <c r="AE48" s="3">
        <f t="shared" ca="1" si="20"/>
        <v>-7466.666666666667</v>
      </c>
      <c r="AF48" s="3">
        <f t="shared" ca="1" si="20"/>
        <v>-8400</v>
      </c>
      <c r="AG48" s="3">
        <f t="shared" ca="1" si="20"/>
        <v>-9333.3333333333339</v>
      </c>
      <c r="AH48" s="3">
        <f t="shared" ca="1" si="20"/>
        <v>-10266.666666666668</v>
      </c>
      <c r="AI48" s="3">
        <f t="shared" ca="1" si="20"/>
        <v>-10266.666666666668</v>
      </c>
      <c r="AJ48" s="3">
        <f t="shared" ca="1" si="20"/>
        <v>-11200</v>
      </c>
      <c r="AK48" s="3">
        <f t="shared" ca="1" si="20"/>
        <v>-10266.666666666668</v>
      </c>
      <c r="AL48" s="3">
        <f t="shared" ca="1" si="20"/>
        <v>-8400</v>
      </c>
      <c r="AM48" s="3">
        <f t="shared" ca="1" si="20"/>
        <v>-6533.3333333333339</v>
      </c>
      <c r="AN48" s="3">
        <f t="shared" ca="1" si="20"/>
        <v>-4666.666666666667</v>
      </c>
      <c r="AO48" s="3">
        <f t="shared" ca="1" si="20"/>
        <v>-2800</v>
      </c>
      <c r="AP48" s="3">
        <f t="shared" ca="1" si="20"/>
        <v>0</v>
      </c>
      <c r="AQ48" s="3">
        <f t="shared" ca="1" si="20"/>
        <v>0</v>
      </c>
      <c r="AR48" s="3">
        <f t="shared" ca="1" si="20"/>
        <v>0</v>
      </c>
      <c r="AS48" s="3">
        <f t="shared" ca="1" si="20"/>
        <v>0</v>
      </c>
      <c r="AT48" s="3">
        <f t="shared" ca="1" si="20"/>
        <v>0</v>
      </c>
      <c r="AU48" s="3">
        <f t="shared" ca="1" si="20"/>
        <v>0</v>
      </c>
      <c r="AV48" s="3">
        <f t="shared" ca="1" si="20"/>
        <v>0</v>
      </c>
      <c r="AW48" s="3">
        <f t="shared" ca="1" si="20"/>
        <v>0</v>
      </c>
      <c r="AX48" s="3">
        <f t="shared" ca="1" si="20"/>
        <v>0</v>
      </c>
      <c r="AY48" s="3">
        <f t="shared" ca="1" si="20"/>
        <v>0</v>
      </c>
      <c r="AZ48" s="3">
        <f t="shared" ca="1" si="20"/>
        <v>0</v>
      </c>
      <c r="BA48" s="3">
        <f t="shared" ca="1" si="20"/>
        <v>0</v>
      </c>
      <c r="BB48" s="3">
        <f t="shared" ca="1" si="20"/>
        <v>0</v>
      </c>
      <c r="BC48" s="3">
        <f t="shared" ca="1" si="20"/>
        <v>0</v>
      </c>
      <c r="BD48" s="3">
        <f t="shared" ca="1" si="20"/>
        <v>0</v>
      </c>
      <c r="BE48" s="3">
        <f t="shared" ca="1" si="20"/>
        <v>0</v>
      </c>
      <c r="BF48" s="3">
        <f t="shared" ca="1" si="20"/>
        <v>0</v>
      </c>
      <c r="BG48" s="3">
        <f t="shared" ca="1" si="20"/>
        <v>0</v>
      </c>
      <c r="BH48" s="3">
        <f t="shared" ca="1" si="20"/>
        <v>0</v>
      </c>
      <c r="BI48" s="3">
        <f t="shared" ca="1" si="20"/>
        <v>0</v>
      </c>
      <c r="BJ48" s="3">
        <f t="shared" ca="1" si="20"/>
        <v>0</v>
      </c>
      <c r="BK48" s="3">
        <f t="shared" ca="1" si="20"/>
        <v>0</v>
      </c>
      <c r="BL48" s="3">
        <f t="shared" ca="1" si="20"/>
        <v>0</v>
      </c>
      <c r="BM48" s="3">
        <f t="shared" ca="1" si="20"/>
        <v>0</v>
      </c>
      <c r="BN48" s="3">
        <f t="shared" ca="1" si="20"/>
        <v>0</v>
      </c>
      <c r="BO48" s="3">
        <f t="shared" ca="1" si="20"/>
        <v>0</v>
      </c>
      <c r="BP48" s="3">
        <f t="shared" ca="1" si="20"/>
        <v>0</v>
      </c>
      <c r="BQ48" s="3">
        <f t="shared" ca="1" si="20"/>
        <v>0</v>
      </c>
    </row>
    <row r="51" spans="1:13">
      <c r="B51" s="25" t="s">
        <v>223</v>
      </c>
    </row>
    <row r="52" spans="1:13" outlineLevel="1">
      <c r="A52" s="18"/>
      <c r="B52" s="18"/>
      <c r="C52" s="28"/>
      <c r="D52" s="27"/>
      <c r="E52" s="42" t="str">
        <f xml:space="preserve">  InpC!E$70</f>
        <v>All in Supply Chain Finance annual interest rate</v>
      </c>
      <c r="F52" s="42">
        <f xml:space="preserve">  InpC!F$70</f>
        <v>0.08</v>
      </c>
      <c r="G52" s="42" t="str">
        <f xml:space="preserve">  InpC!G$70</f>
        <v>%</v>
      </c>
      <c r="M52" s="57"/>
    </row>
    <row r="53" spans="1:13" outlineLevel="1">
      <c r="A53" s="18"/>
      <c r="B53" s="18"/>
      <c r="C53" s="28"/>
      <c r="D53" s="27"/>
      <c r="E53" s="4" t="str">
        <f xml:space="preserve">  InpC!E$57</f>
        <v>debt day count convention</v>
      </c>
      <c r="F53" s="4">
        <f xml:space="preserve">  InpC!F$57</f>
        <v>360</v>
      </c>
      <c r="G53" s="4" t="str">
        <f xml:space="preserve">  InpC!G$57</f>
        <v>day</v>
      </c>
      <c r="M53" s="2"/>
    </row>
    <row r="54" spans="1:13" outlineLevel="1">
      <c r="A54" s="18"/>
      <c r="B54" s="18"/>
      <c r="C54" s="28"/>
      <c r="D54" s="27"/>
      <c r="E54" s="4" t="str">
        <f xml:space="preserve">  InpC!E$56</f>
        <v>Days in period</v>
      </c>
      <c r="F54" s="4">
        <f xml:space="preserve">  InpC!F$56</f>
        <v>30</v>
      </c>
      <c r="G54" s="4" t="str">
        <f xml:space="preserve">  InpC!G$56</f>
        <v>day</v>
      </c>
      <c r="M54" s="2"/>
    </row>
    <row r="55" spans="1:13" outlineLevel="1">
      <c r="E55" s="47" t="s">
        <v>223</v>
      </c>
      <c r="F55" s="57">
        <f xml:space="preserve">  $F52 / $F53 * $F54</f>
        <v>6.6666666666666671E-3</v>
      </c>
      <c r="G55" s="47" t="s">
        <v>208</v>
      </c>
      <c r="M55" s="57"/>
    </row>
    <row r="58" spans="1:13">
      <c r="B58" s="25" t="s">
        <v>271</v>
      </c>
    </row>
  </sheetData>
  <conditionalFormatting sqref="F2:F3">
    <cfRule type="cellIs" dxfId="189" priority="1" stopIfTrue="1" operator="notEqual">
      <formula>0</formula>
    </cfRule>
    <cfRule type="cellIs" dxfId="188" priority="2" stopIfTrue="1" operator="equal">
      <formula>""</formula>
    </cfRule>
  </conditionalFormatting>
  <conditionalFormatting sqref="J3:BQ3">
    <cfRule type="cellIs" dxfId="187" priority="8" operator="equal">
      <formula>"PPA ext."</formula>
    </cfRule>
    <cfRule type="cellIs" dxfId="186" priority="9" operator="equal">
      <formula>"Delay"</formula>
    </cfRule>
    <cfRule type="cellIs" dxfId="185" priority="10" operator="equal">
      <formula>"Fin Close"</formula>
    </cfRule>
    <cfRule type="cellIs" dxfId="184" priority="11" stopIfTrue="1" operator="equal">
      <formula>"Construction"</formula>
    </cfRule>
    <cfRule type="cellIs" dxfId="183"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outlinePr summaryBelow="0" summaryRight="0"/>
  </sheetPr>
  <dimension ref="A1:BQ58"/>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42.109375" style="47" bestFit="1" customWidth="1"/>
    <col min="6" max="6" width="20.5546875" style="47" bestFit="1" customWidth="1"/>
    <col min="7" max="7" width="13.21875" style="47" bestFit="1" customWidth="1"/>
    <col min="8" max="8" width="12.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777343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218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218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Asset Finance</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135</v>
      </c>
    </row>
    <row r="9" spans="1:69" s="82" customFormat="1">
      <c r="A9" s="59"/>
      <c r="B9" s="59"/>
      <c r="C9" s="87"/>
      <c r="D9" s="84"/>
      <c r="E9" s="40" t="str">
        <f xml:space="preserve">  InpC!E$79</f>
        <v>Opening Asset Finance balance</v>
      </c>
      <c r="F9" s="40">
        <f xml:space="preserve">  InpC!F$79</f>
        <v>0</v>
      </c>
      <c r="G9" s="40" t="str">
        <f xml:space="preserve">  InpC!G$79</f>
        <v>GBP</v>
      </c>
      <c r="M9" s="80"/>
    </row>
    <row r="10" spans="1:69">
      <c r="A10" s="18"/>
      <c r="B10" s="18"/>
      <c r="C10" s="28"/>
      <c r="D10" s="27"/>
      <c r="E10" s="9" t="str">
        <f xml:space="preserve">  Time!E$28</f>
        <v>Period number</v>
      </c>
      <c r="F10" s="9">
        <f xml:space="preserve">  Time!F$28</f>
        <v>0</v>
      </c>
      <c r="G10" s="9" t="str">
        <f xml:space="preserve">  Time!G$28</f>
        <v>Counter</v>
      </c>
      <c r="H10" s="9">
        <f xml:space="preserve">  Time!H$28</f>
        <v>0</v>
      </c>
      <c r="I10" s="9">
        <f xml:space="preserve">  Time!I$28</f>
        <v>0</v>
      </c>
      <c r="J10" s="9">
        <f xml:space="preserve">  Time!J$28</f>
        <v>1</v>
      </c>
      <c r="K10" s="9">
        <f xml:space="preserve">  Time!K$28</f>
        <v>2</v>
      </c>
      <c r="L10" s="9">
        <f xml:space="preserve">  Time!L$28</f>
        <v>3</v>
      </c>
      <c r="M10" s="9">
        <f xml:space="preserve">  Time!M$28</f>
        <v>4</v>
      </c>
      <c r="N10" s="9">
        <f xml:space="preserve">  Time!N$28</f>
        <v>5</v>
      </c>
      <c r="O10" s="9">
        <f xml:space="preserve">  Time!O$28</f>
        <v>6</v>
      </c>
      <c r="P10" s="9">
        <f xml:space="preserve">  Time!P$28</f>
        <v>7</v>
      </c>
      <c r="Q10" s="9">
        <f xml:space="preserve">  Time!Q$28</f>
        <v>8</v>
      </c>
      <c r="R10" s="9">
        <f xml:space="preserve">  Time!R$28</f>
        <v>9</v>
      </c>
      <c r="S10" s="9">
        <f xml:space="preserve">  Time!S$28</f>
        <v>10</v>
      </c>
      <c r="T10" s="9">
        <f xml:space="preserve">  Time!T$28</f>
        <v>11</v>
      </c>
      <c r="U10" s="9">
        <f xml:space="preserve">  Time!U$28</f>
        <v>12</v>
      </c>
      <c r="V10" s="9">
        <f xml:space="preserve">  Time!V$28</f>
        <v>13</v>
      </c>
      <c r="W10" s="9">
        <f xml:space="preserve">  Time!W$28</f>
        <v>14</v>
      </c>
      <c r="X10" s="9">
        <f xml:space="preserve">  Time!X$28</f>
        <v>15</v>
      </c>
      <c r="Y10" s="9">
        <f xml:space="preserve">  Time!Y$28</f>
        <v>16</v>
      </c>
      <c r="Z10" s="9">
        <f xml:space="preserve">  Time!Z$28</f>
        <v>17</v>
      </c>
      <c r="AA10" s="9">
        <f xml:space="preserve">  Time!AA$28</f>
        <v>18</v>
      </c>
      <c r="AB10" s="9">
        <f xml:space="preserve">  Time!AB$28</f>
        <v>19</v>
      </c>
      <c r="AC10" s="9">
        <f xml:space="preserve">  Time!AC$28</f>
        <v>20</v>
      </c>
      <c r="AD10" s="9">
        <f xml:space="preserve">  Time!AD$28</f>
        <v>21</v>
      </c>
      <c r="AE10" s="9">
        <f xml:space="preserve">  Time!AE$28</f>
        <v>22</v>
      </c>
      <c r="AF10" s="9">
        <f xml:space="preserve">  Time!AF$28</f>
        <v>23</v>
      </c>
      <c r="AG10" s="9">
        <f xml:space="preserve">  Time!AG$28</f>
        <v>24</v>
      </c>
      <c r="AH10" s="9">
        <f xml:space="preserve">  Time!AH$28</f>
        <v>25</v>
      </c>
      <c r="AI10" s="9">
        <f xml:space="preserve">  Time!AI$28</f>
        <v>26</v>
      </c>
      <c r="AJ10" s="9">
        <f xml:space="preserve">  Time!AJ$28</f>
        <v>27</v>
      </c>
      <c r="AK10" s="9">
        <f xml:space="preserve">  Time!AK$28</f>
        <v>28</v>
      </c>
      <c r="AL10" s="9">
        <f xml:space="preserve">  Time!AL$28</f>
        <v>29</v>
      </c>
      <c r="AM10" s="9">
        <f xml:space="preserve">  Time!AM$28</f>
        <v>30</v>
      </c>
      <c r="AN10" s="9">
        <f xml:space="preserve">  Time!AN$28</f>
        <v>31</v>
      </c>
      <c r="AO10" s="9">
        <f xml:space="preserve">  Time!AO$28</f>
        <v>32</v>
      </c>
      <c r="AP10" s="9">
        <f xml:space="preserve">  Time!AP$28</f>
        <v>33</v>
      </c>
      <c r="AQ10" s="9">
        <f xml:space="preserve">  Time!AQ$28</f>
        <v>34</v>
      </c>
      <c r="AR10" s="9">
        <f xml:space="preserve">  Time!AR$28</f>
        <v>35</v>
      </c>
      <c r="AS10" s="9">
        <f xml:space="preserve">  Time!AS$28</f>
        <v>36</v>
      </c>
      <c r="AT10" s="9">
        <f xml:space="preserve">  Time!AT$28</f>
        <v>37</v>
      </c>
      <c r="AU10" s="9">
        <f xml:space="preserve">  Time!AU$28</f>
        <v>38</v>
      </c>
      <c r="AV10" s="9">
        <f xml:space="preserve">  Time!AV$28</f>
        <v>39</v>
      </c>
      <c r="AW10" s="9">
        <f xml:space="preserve">  Time!AW$28</f>
        <v>40</v>
      </c>
      <c r="AX10" s="9">
        <f xml:space="preserve">  Time!AX$28</f>
        <v>41</v>
      </c>
      <c r="AY10" s="9">
        <f xml:space="preserve">  Time!AY$28</f>
        <v>42</v>
      </c>
      <c r="AZ10" s="9">
        <f xml:space="preserve">  Time!AZ$28</f>
        <v>43</v>
      </c>
      <c r="BA10" s="9">
        <f xml:space="preserve">  Time!BA$28</f>
        <v>44</v>
      </c>
      <c r="BB10" s="9">
        <f xml:space="preserve">  Time!BB$28</f>
        <v>45</v>
      </c>
      <c r="BC10" s="9">
        <f xml:space="preserve">  Time!BC$28</f>
        <v>46</v>
      </c>
      <c r="BD10" s="9">
        <f xml:space="preserve">  Time!BD$28</f>
        <v>47</v>
      </c>
      <c r="BE10" s="9">
        <f xml:space="preserve">  Time!BE$28</f>
        <v>48</v>
      </c>
      <c r="BF10" s="9">
        <f xml:space="preserve">  Time!BF$28</f>
        <v>49</v>
      </c>
      <c r="BG10" s="9">
        <f xml:space="preserve">  Time!BG$28</f>
        <v>50</v>
      </c>
      <c r="BH10" s="9">
        <f xml:space="preserve">  Time!BH$28</f>
        <v>51</v>
      </c>
      <c r="BI10" s="9">
        <f xml:space="preserve">  Time!BI$28</f>
        <v>52</v>
      </c>
      <c r="BJ10" s="9">
        <f xml:space="preserve">  Time!BJ$28</f>
        <v>53</v>
      </c>
      <c r="BK10" s="9">
        <f xml:space="preserve">  Time!BK$28</f>
        <v>54</v>
      </c>
      <c r="BL10" s="9">
        <f xml:space="preserve">  Time!BL$28</f>
        <v>55</v>
      </c>
      <c r="BM10" s="9">
        <f xml:space="preserve">  Time!BM$28</f>
        <v>56</v>
      </c>
      <c r="BN10" s="9">
        <f xml:space="preserve">  Time!BN$28</f>
        <v>57</v>
      </c>
      <c r="BO10" s="9">
        <f xml:space="preserve">  Time!BO$28</f>
        <v>58</v>
      </c>
      <c r="BP10" s="9">
        <f xml:space="preserve">  Time!BP$28</f>
        <v>59</v>
      </c>
      <c r="BQ10" s="9">
        <f xml:space="preserve">  Time!BQ$28</f>
        <v>60</v>
      </c>
    </row>
    <row r="11" spans="1:69">
      <c r="E11" s="47" t="s">
        <v>350</v>
      </c>
      <c r="G11" s="47" t="s">
        <v>258</v>
      </c>
      <c r="J11" s="2">
        <f t="shared" ref="J11:BQ11" si="0" xml:space="preserve">  I15</f>
        <v>0</v>
      </c>
      <c r="K11" s="2">
        <f t="shared" ca="1" si="0"/>
        <v>0</v>
      </c>
      <c r="L11" s="2">
        <f t="shared" ca="1" si="0"/>
        <v>175000</v>
      </c>
      <c r="M11" s="2">
        <f t="shared" ca="1" si="0"/>
        <v>167708.33333333334</v>
      </c>
      <c r="N11" s="2">
        <f t="shared" ca="1" si="0"/>
        <v>160720.48611111112</v>
      </c>
      <c r="O11" s="2">
        <f t="shared" ca="1" si="0"/>
        <v>154023.79918981483</v>
      </c>
      <c r="P11" s="2">
        <f t="shared" ca="1" si="0"/>
        <v>497606.14089023921</v>
      </c>
      <c r="Q11" s="2">
        <f t="shared" ca="1" si="0"/>
        <v>476872.55168647924</v>
      </c>
      <c r="R11" s="2">
        <f t="shared" ca="1" si="0"/>
        <v>457002.86203287594</v>
      </c>
      <c r="S11" s="2">
        <f t="shared" ca="1" si="0"/>
        <v>437961.07611483947</v>
      </c>
      <c r="T11" s="2">
        <f t="shared" ca="1" si="0"/>
        <v>769712.69794338779</v>
      </c>
      <c r="U11" s="2">
        <f t="shared" ca="1" si="0"/>
        <v>737641.33552908001</v>
      </c>
      <c r="V11" s="2">
        <f t="shared" ca="1" si="0"/>
        <v>1056906.2798820352</v>
      </c>
      <c r="W11" s="2">
        <f t="shared" ca="1" si="0"/>
        <v>1362868.5182202838</v>
      </c>
      <c r="X11" s="2">
        <f t="shared" ca="1" si="0"/>
        <v>1306082.3299611052</v>
      </c>
      <c r="Y11" s="2">
        <f t="shared" ca="1" si="0"/>
        <v>1601662.2328793926</v>
      </c>
      <c r="Z11" s="2">
        <f t="shared" ca="1" si="0"/>
        <v>1534926.3065094179</v>
      </c>
      <c r="AA11" s="2">
        <f t="shared" ca="1" si="0"/>
        <v>1470971.0437381922</v>
      </c>
      <c r="AB11" s="2">
        <f t="shared" ca="1" si="0"/>
        <v>1409680.5835824341</v>
      </c>
      <c r="AC11" s="2">
        <f t="shared" ca="1" si="0"/>
        <v>1350943.8925998327</v>
      </c>
      <c r="AD11" s="2">
        <f t="shared" ca="1" si="0"/>
        <v>1294654.5637415063</v>
      </c>
      <c r="AE11" s="2">
        <f t="shared" ca="1" si="0"/>
        <v>1240710.6235856102</v>
      </c>
      <c r="AF11" s="2">
        <f t="shared" ca="1" si="0"/>
        <v>1364014.3476028764</v>
      </c>
      <c r="AG11" s="2">
        <f t="shared" ca="1" si="0"/>
        <v>1482180.4164527566</v>
      </c>
      <c r="AH11" s="2">
        <f t="shared" ca="1" si="0"/>
        <v>1595422.8991005584</v>
      </c>
      <c r="AI11" s="2">
        <f t="shared" ca="1" si="0"/>
        <v>1528946.9449713684</v>
      </c>
      <c r="AJ11" s="2">
        <f t="shared" ca="1" si="0"/>
        <v>1465240.822264228</v>
      </c>
      <c r="AK11" s="2">
        <f t="shared" ca="1" si="0"/>
        <v>1404189.1213365518</v>
      </c>
      <c r="AL11" s="2">
        <f t="shared" ca="1" si="0"/>
        <v>1345681.2412808621</v>
      </c>
      <c r="AM11" s="2">
        <f t="shared" ca="1" si="0"/>
        <v>1289611.1895608262</v>
      </c>
      <c r="AN11" s="2">
        <f t="shared" ca="1" si="0"/>
        <v>1235877.3899957917</v>
      </c>
      <c r="AO11" s="2">
        <f t="shared" ca="1" si="0"/>
        <v>1184382.4987459672</v>
      </c>
      <c r="AP11" s="2">
        <f t="shared" ca="1" si="0"/>
        <v>1135033.2279648853</v>
      </c>
      <c r="AQ11" s="2">
        <f t="shared" ca="1" si="0"/>
        <v>1087740.1767996817</v>
      </c>
      <c r="AR11" s="2">
        <f t="shared" ca="1" si="0"/>
        <v>1042417.6694330283</v>
      </c>
      <c r="AS11" s="2">
        <f t="shared" ca="1" si="0"/>
        <v>998983.5998733188</v>
      </c>
      <c r="AT11" s="2">
        <f t="shared" ca="1" si="0"/>
        <v>957359.28321193054</v>
      </c>
      <c r="AU11" s="2">
        <f t="shared" ca="1" si="0"/>
        <v>917469.31307810009</v>
      </c>
      <c r="AV11" s="2">
        <f t="shared" ca="1" si="0"/>
        <v>879241.42503317923</v>
      </c>
      <c r="AW11" s="2">
        <f t="shared" ca="1" si="0"/>
        <v>842606.36565679673</v>
      </c>
      <c r="AX11" s="2">
        <f t="shared" ca="1" si="0"/>
        <v>807497.76708776352</v>
      </c>
      <c r="AY11" s="2">
        <f t="shared" ca="1" si="0"/>
        <v>773852.0267924401</v>
      </c>
      <c r="AZ11" s="2">
        <f t="shared" ca="1" si="0"/>
        <v>741608.19234275515</v>
      </c>
      <c r="BA11" s="2">
        <f t="shared" ca="1" si="0"/>
        <v>710707.85099514038</v>
      </c>
      <c r="BB11" s="2">
        <f t="shared" ca="1" si="0"/>
        <v>681095.02387034288</v>
      </c>
      <c r="BC11" s="2">
        <f t="shared" ca="1" si="0"/>
        <v>652716.06454241194</v>
      </c>
      <c r="BD11" s="2">
        <f t="shared" ca="1" si="0"/>
        <v>625519.56185314478</v>
      </c>
      <c r="BE11" s="2">
        <f t="shared" ca="1" si="0"/>
        <v>599456.2467759304</v>
      </c>
      <c r="BF11" s="2">
        <f t="shared" ca="1" si="0"/>
        <v>574478.90316026658</v>
      </c>
      <c r="BG11" s="2">
        <f t="shared" ca="1" si="0"/>
        <v>550542.28219525551</v>
      </c>
      <c r="BH11" s="2">
        <f t="shared" ca="1" si="0"/>
        <v>527603.02043711988</v>
      </c>
      <c r="BI11" s="2">
        <f t="shared" ca="1" si="0"/>
        <v>505619.56125223986</v>
      </c>
      <c r="BJ11" s="2">
        <f t="shared" ca="1" si="0"/>
        <v>484552.07953339652</v>
      </c>
      <c r="BK11" s="2">
        <f t="shared" ca="1" si="0"/>
        <v>464362.4095528383</v>
      </c>
      <c r="BL11" s="2">
        <f t="shared" ca="1" si="0"/>
        <v>445013.97582147003</v>
      </c>
      <c r="BM11" s="2">
        <f t="shared" ca="1" si="0"/>
        <v>426471.72682890878</v>
      </c>
      <c r="BN11" s="2">
        <f t="shared" ca="1" si="0"/>
        <v>408702.07154437091</v>
      </c>
      <c r="BO11" s="2">
        <f t="shared" ca="1" si="0"/>
        <v>391672.81856335542</v>
      </c>
      <c r="BP11" s="2">
        <f t="shared" ca="1" si="0"/>
        <v>375353.11778988229</v>
      </c>
      <c r="BQ11" s="2">
        <f t="shared" ca="1" si="0"/>
        <v>359713.40454863722</v>
      </c>
    </row>
    <row r="12" spans="1:69">
      <c r="D12" s="91" t="s">
        <v>219</v>
      </c>
      <c r="E12" s="2" t="str">
        <f t="shared" ref="E12:BQ12" si="1" xml:space="preserve">  E$22</f>
        <v>Asset Finance drawdown</v>
      </c>
      <c r="F12" s="2">
        <f t="shared" si="1"/>
        <v>0</v>
      </c>
      <c r="G12" s="2" t="str">
        <f t="shared" si="1"/>
        <v>GBP</v>
      </c>
      <c r="H12" s="2">
        <f t="shared" ca="1" si="1"/>
        <v>2450000</v>
      </c>
      <c r="I12" s="2">
        <f t="shared" si="1"/>
        <v>0</v>
      </c>
      <c r="J12" s="2">
        <f t="shared" ca="1" si="1"/>
        <v>0</v>
      </c>
      <c r="K12" s="2">
        <f t="shared" ca="1" si="1"/>
        <v>175000</v>
      </c>
      <c r="L12" s="2">
        <f t="shared" ca="1" si="1"/>
        <v>0</v>
      </c>
      <c r="M12" s="2">
        <f t="shared" ca="1" si="1"/>
        <v>0</v>
      </c>
      <c r="N12" s="2">
        <f t="shared" ca="1" si="1"/>
        <v>0</v>
      </c>
      <c r="O12" s="2">
        <f t="shared" ca="1" si="1"/>
        <v>350000</v>
      </c>
      <c r="P12" s="2">
        <f t="shared" ca="1" si="1"/>
        <v>0</v>
      </c>
      <c r="Q12" s="2">
        <f t="shared" ca="1" si="1"/>
        <v>0</v>
      </c>
      <c r="R12" s="2">
        <f t="shared" ca="1" si="1"/>
        <v>0</v>
      </c>
      <c r="S12" s="2">
        <f t="shared" ca="1" si="1"/>
        <v>350000</v>
      </c>
      <c r="T12" s="2">
        <f t="shared" ca="1" si="1"/>
        <v>0</v>
      </c>
      <c r="U12" s="2">
        <f t="shared" ca="1" si="1"/>
        <v>350000</v>
      </c>
      <c r="V12" s="2">
        <f t="shared" ca="1" si="1"/>
        <v>350000</v>
      </c>
      <c r="W12" s="2">
        <f t="shared" ca="1" si="1"/>
        <v>0</v>
      </c>
      <c r="X12" s="2">
        <f t="shared" ca="1" si="1"/>
        <v>350000</v>
      </c>
      <c r="Y12" s="2">
        <f t="shared" ca="1" si="1"/>
        <v>0</v>
      </c>
      <c r="Z12" s="2">
        <f t="shared" ca="1" si="1"/>
        <v>0</v>
      </c>
      <c r="AA12" s="2">
        <f t="shared" ca="1" si="1"/>
        <v>0</v>
      </c>
      <c r="AB12" s="2">
        <f t="shared" ca="1" si="1"/>
        <v>0</v>
      </c>
      <c r="AC12" s="2">
        <f t="shared" ca="1" si="1"/>
        <v>0</v>
      </c>
      <c r="AD12" s="2">
        <f t="shared" ca="1" si="1"/>
        <v>0</v>
      </c>
      <c r="AE12" s="2">
        <f t="shared" ca="1" si="1"/>
        <v>175000</v>
      </c>
      <c r="AF12" s="2">
        <f t="shared" ca="1" si="1"/>
        <v>175000</v>
      </c>
      <c r="AG12" s="2">
        <f t="shared" ca="1" si="1"/>
        <v>175000</v>
      </c>
      <c r="AH12" s="2">
        <f t="shared" ca="1" si="1"/>
        <v>0</v>
      </c>
      <c r="AI12" s="2">
        <f t="shared" ca="1" si="1"/>
        <v>0</v>
      </c>
      <c r="AJ12" s="2">
        <f t="shared" ca="1" si="1"/>
        <v>0</v>
      </c>
      <c r="AK12" s="2">
        <f t="shared" ca="1" si="1"/>
        <v>0</v>
      </c>
      <c r="AL12" s="2">
        <f t="shared" ca="1" si="1"/>
        <v>0</v>
      </c>
      <c r="AM12" s="2">
        <f t="shared" ca="1" si="1"/>
        <v>0</v>
      </c>
      <c r="AN12" s="2">
        <f t="shared" ca="1" si="1"/>
        <v>0</v>
      </c>
      <c r="AO12" s="2">
        <f t="shared" ca="1" si="1"/>
        <v>0</v>
      </c>
      <c r="AP12" s="2">
        <f t="shared" ca="1" si="1"/>
        <v>0</v>
      </c>
      <c r="AQ12" s="2">
        <f t="shared" ca="1" si="1"/>
        <v>0</v>
      </c>
      <c r="AR12" s="2">
        <f t="shared" ca="1" si="1"/>
        <v>0</v>
      </c>
      <c r="AS12" s="2">
        <f t="shared" ca="1" si="1"/>
        <v>0</v>
      </c>
      <c r="AT12" s="2">
        <f t="shared" ca="1" si="1"/>
        <v>0</v>
      </c>
      <c r="AU12" s="2">
        <f t="shared" ca="1" si="1"/>
        <v>0</v>
      </c>
      <c r="AV12" s="2">
        <f t="shared" ca="1" si="1"/>
        <v>0</v>
      </c>
      <c r="AW12" s="2">
        <f t="shared" ca="1" si="1"/>
        <v>0</v>
      </c>
      <c r="AX12" s="2">
        <f t="shared" ca="1" si="1"/>
        <v>0</v>
      </c>
      <c r="AY12" s="2">
        <f t="shared" ca="1" si="1"/>
        <v>0</v>
      </c>
      <c r="AZ12" s="2">
        <f t="shared" ca="1" si="1"/>
        <v>0</v>
      </c>
      <c r="BA12" s="2">
        <f t="shared" ca="1" si="1"/>
        <v>0</v>
      </c>
      <c r="BB12" s="2">
        <f t="shared" ca="1" si="1"/>
        <v>0</v>
      </c>
      <c r="BC12" s="2">
        <f t="shared" ca="1" si="1"/>
        <v>0</v>
      </c>
      <c r="BD12" s="2">
        <f t="shared" ca="1" si="1"/>
        <v>0</v>
      </c>
      <c r="BE12" s="2">
        <f t="shared" ca="1" si="1"/>
        <v>0</v>
      </c>
      <c r="BF12" s="2">
        <f t="shared" ca="1" si="1"/>
        <v>0</v>
      </c>
      <c r="BG12" s="2">
        <f t="shared" ca="1" si="1"/>
        <v>0</v>
      </c>
      <c r="BH12" s="2">
        <f t="shared" ca="1" si="1"/>
        <v>0</v>
      </c>
      <c r="BI12" s="2">
        <f t="shared" ca="1" si="1"/>
        <v>0</v>
      </c>
      <c r="BJ12" s="2">
        <f t="shared" ca="1" si="1"/>
        <v>0</v>
      </c>
      <c r="BK12" s="2">
        <f t="shared" ca="1" si="1"/>
        <v>0</v>
      </c>
      <c r="BL12" s="2">
        <f t="shared" ca="1" si="1"/>
        <v>0</v>
      </c>
      <c r="BM12" s="2">
        <f t="shared" ca="1" si="1"/>
        <v>0</v>
      </c>
      <c r="BN12" s="2">
        <f t="shared" ca="1" si="1"/>
        <v>0</v>
      </c>
      <c r="BO12" s="2">
        <f t="shared" ca="1" si="1"/>
        <v>0</v>
      </c>
      <c r="BP12" s="2">
        <f t="shared" ca="1" si="1"/>
        <v>0</v>
      </c>
      <c r="BQ12" s="2">
        <f t="shared" ca="1" si="1"/>
        <v>0</v>
      </c>
    </row>
    <row r="13" spans="1:69">
      <c r="D13" s="91" t="s">
        <v>219</v>
      </c>
      <c r="E13" s="2" t="str">
        <f t="shared" ref="E13:BQ13" si="2" xml:space="preserve">  E$35</f>
        <v>Asset Finance unpaid interest</v>
      </c>
      <c r="F13" s="2">
        <f t="shared" si="2"/>
        <v>0</v>
      </c>
      <c r="G13" s="2" t="str">
        <f t="shared" si="2"/>
        <v>GBP</v>
      </c>
      <c r="H13" s="2">
        <f t="shared" ca="1" si="2"/>
        <v>0</v>
      </c>
      <c r="I13" s="2">
        <f t="shared" si="2"/>
        <v>0</v>
      </c>
      <c r="J13" s="2">
        <f t="shared" si="2"/>
        <v>0</v>
      </c>
      <c r="K13" s="2">
        <f t="shared" ca="1" si="2"/>
        <v>0</v>
      </c>
      <c r="L13" s="2">
        <f t="shared" ca="1" si="2"/>
        <v>0</v>
      </c>
      <c r="M13" s="2">
        <f t="shared" ca="1" si="2"/>
        <v>0</v>
      </c>
      <c r="N13" s="2">
        <f t="shared" ca="1" si="2"/>
        <v>0</v>
      </c>
      <c r="O13" s="2">
        <f t="shared" ca="1" si="2"/>
        <v>0</v>
      </c>
      <c r="P13" s="2">
        <f t="shared" ca="1" si="2"/>
        <v>0</v>
      </c>
      <c r="Q13" s="2">
        <f t="shared" ca="1" si="2"/>
        <v>0</v>
      </c>
      <c r="R13" s="2">
        <f t="shared" ca="1" si="2"/>
        <v>0</v>
      </c>
      <c r="S13" s="2">
        <f t="shared" ca="1" si="2"/>
        <v>0</v>
      </c>
      <c r="T13" s="2">
        <f t="shared" ca="1" si="2"/>
        <v>0</v>
      </c>
      <c r="U13" s="2">
        <f t="shared" ca="1" si="2"/>
        <v>0</v>
      </c>
      <c r="V13" s="2">
        <f t="shared" ca="1" si="2"/>
        <v>0</v>
      </c>
      <c r="W13" s="2">
        <f t="shared" ca="1" si="2"/>
        <v>0</v>
      </c>
      <c r="X13" s="2">
        <f t="shared" ca="1" si="2"/>
        <v>0</v>
      </c>
      <c r="Y13" s="2">
        <f t="shared" ca="1" si="2"/>
        <v>0</v>
      </c>
      <c r="Z13" s="2">
        <f t="shared" ca="1" si="2"/>
        <v>0</v>
      </c>
      <c r="AA13" s="2">
        <f t="shared" ca="1" si="2"/>
        <v>0</v>
      </c>
      <c r="AB13" s="2">
        <f t="shared" ca="1" si="2"/>
        <v>0</v>
      </c>
      <c r="AC13" s="2">
        <f t="shared" ca="1" si="2"/>
        <v>0</v>
      </c>
      <c r="AD13" s="2">
        <f t="shared" ca="1" si="2"/>
        <v>0</v>
      </c>
      <c r="AE13" s="2">
        <f t="shared" ca="1" si="2"/>
        <v>0</v>
      </c>
      <c r="AF13" s="2">
        <f t="shared" ca="1" si="2"/>
        <v>0</v>
      </c>
      <c r="AG13" s="2">
        <f t="shared" ca="1" si="2"/>
        <v>0</v>
      </c>
      <c r="AH13" s="2">
        <f t="shared" ca="1" si="2"/>
        <v>0</v>
      </c>
      <c r="AI13" s="2">
        <f t="shared" ca="1" si="2"/>
        <v>0</v>
      </c>
      <c r="AJ13" s="2">
        <f t="shared" ca="1" si="2"/>
        <v>0</v>
      </c>
      <c r="AK13" s="2">
        <f t="shared" ca="1" si="2"/>
        <v>0</v>
      </c>
      <c r="AL13" s="2">
        <f t="shared" ca="1" si="2"/>
        <v>0</v>
      </c>
      <c r="AM13" s="2">
        <f t="shared" ca="1" si="2"/>
        <v>0</v>
      </c>
      <c r="AN13" s="2">
        <f t="shared" ca="1" si="2"/>
        <v>0</v>
      </c>
      <c r="AO13" s="2">
        <f t="shared" ca="1" si="2"/>
        <v>0</v>
      </c>
      <c r="AP13" s="2">
        <f t="shared" ca="1" si="2"/>
        <v>0</v>
      </c>
      <c r="AQ13" s="2">
        <f t="shared" ca="1" si="2"/>
        <v>0</v>
      </c>
      <c r="AR13" s="2">
        <f t="shared" ca="1" si="2"/>
        <v>0</v>
      </c>
      <c r="AS13" s="2">
        <f t="shared" ca="1" si="2"/>
        <v>0</v>
      </c>
      <c r="AT13" s="2">
        <f t="shared" ca="1" si="2"/>
        <v>0</v>
      </c>
      <c r="AU13" s="2">
        <f t="shared" ca="1" si="2"/>
        <v>0</v>
      </c>
      <c r="AV13" s="2">
        <f t="shared" ca="1" si="2"/>
        <v>0</v>
      </c>
      <c r="AW13" s="2">
        <f t="shared" ca="1" si="2"/>
        <v>0</v>
      </c>
      <c r="AX13" s="2">
        <f t="shared" ca="1" si="2"/>
        <v>0</v>
      </c>
      <c r="AY13" s="2">
        <f t="shared" ca="1" si="2"/>
        <v>0</v>
      </c>
      <c r="AZ13" s="2">
        <f t="shared" ca="1" si="2"/>
        <v>0</v>
      </c>
      <c r="BA13" s="2">
        <f t="shared" ca="1" si="2"/>
        <v>0</v>
      </c>
      <c r="BB13" s="2">
        <f t="shared" ca="1" si="2"/>
        <v>0</v>
      </c>
      <c r="BC13" s="2">
        <f t="shared" ca="1" si="2"/>
        <v>0</v>
      </c>
      <c r="BD13" s="2">
        <f t="shared" ca="1" si="2"/>
        <v>0</v>
      </c>
      <c r="BE13" s="2">
        <f t="shared" ca="1" si="2"/>
        <v>0</v>
      </c>
      <c r="BF13" s="2">
        <f t="shared" ca="1" si="2"/>
        <v>0</v>
      </c>
      <c r="BG13" s="2">
        <f t="shared" ca="1" si="2"/>
        <v>0</v>
      </c>
      <c r="BH13" s="2">
        <f t="shared" ca="1" si="2"/>
        <v>0</v>
      </c>
      <c r="BI13" s="2">
        <f t="shared" ca="1" si="2"/>
        <v>0</v>
      </c>
      <c r="BJ13" s="2">
        <f t="shared" ca="1" si="2"/>
        <v>0</v>
      </c>
      <c r="BK13" s="2">
        <f t="shared" ca="1" si="2"/>
        <v>0</v>
      </c>
      <c r="BL13" s="2">
        <f t="shared" ca="1" si="2"/>
        <v>0</v>
      </c>
      <c r="BM13" s="2">
        <f t="shared" ca="1" si="2"/>
        <v>0</v>
      </c>
      <c r="BN13" s="2">
        <f t="shared" ca="1" si="2"/>
        <v>0</v>
      </c>
      <c r="BO13" s="2">
        <f t="shared" ca="1" si="2"/>
        <v>0</v>
      </c>
      <c r="BP13" s="2">
        <f t="shared" ca="1" si="2"/>
        <v>0</v>
      </c>
      <c r="BQ13" s="2">
        <f t="shared" ca="1" si="2"/>
        <v>0</v>
      </c>
    </row>
    <row r="14" spans="1:69">
      <c r="D14" s="91" t="s">
        <v>300</v>
      </c>
      <c r="E14" s="2" t="str">
        <f t="shared" ref="E14:BQ14" si="3" xml:space="preserve">  E$28</f>
        <v>Asset Finance principal repayment POS</v>
      </c>
      <c r="F14" s="2">
        <f t="shared" si="3"/>
        <v>0</v>
      </c>
      <c r="G14" s="2" t="str">
        <f t="shared" si="3"/>
        <v>GBP</v>
      </c>
      <c r="H14" s="2">
        <f t="shared" ca="1" si="3"/>
        <v>2105274.653974223</v>
      </c>
      <c r="I14" s="2">
        <f t="shared" si="3"/>
        <v>0</v>
      </c>
      <c r="J14" s="2">
        <f t="shared" si="3"/>
        <v>0</v>
      </c>
      <c r="K14" s="2">
        <f t="shared" ca="1" si="3"/>
        <v>0</v>
      </c>
      <c r="L14" s="2">
        <f t="shared" ca="1" si="3"/>
        <v>7291.666666666667</v>
      </c>
      <c r="M14" s="2">
        <f t="shared" ca="1" si="3"/>
        <v>6987.8472222222226</v>
      </c>
      <c r="N14" s="2">
        <f t="shared" ca="1" si="3"/>
        <v>6696.6869212962965</v>
      </c>
      <c r="O14" s="2">
        <f t="shared" ca="1" si="3"/>
        <v>6417.658299575618</v>
      </c>
      <c r="P14" s="2">
        <f t="shared" ca="1" si="3"/>
        <v>20733.589203759966</v>
      </c>
      <c r="Q14" s="2">
        <f t="shared" ca="1" si="3"/>
        <v>19869.689653603302</v>
      </c>
      <c r="R14" s="2">
        <f t="shared" ca="1" si="3"/>
        <v>19041.785918036498</v>
      </c>
      <c r="S14" s="2">
        <f t="shared" ca="1" si="3"/>
        <v>18248.378171451644</v>
      </c>
      <c r="T14" s="2">
        <f t="shared" ca="1" si="3"/>
        <v>32071.362414307823</v>
      </c>
      <c r="U14" s="2">
        <f t="shared" ca="1" si="3"/>
        <v>30735.055647044999</v>
      </c>
      <c r="V14" s="2">
        <f t="shared" ca="1" si="3"/>
        <v>44037.761661751465</v>
      </c>
      <c r="W14" s="2">
        <f t="shared" ca="1" si="3"/>
        <v>56786.188259178489</v>
      </c>
      <c r="X14" s="2">
        <f t="shared" ca="1" si="3"/>
        <v>54420.097081712716</v>
      </c>
      <c r="Y14" s="2">
        <f t="shared" ca="1" si="3"/>
        <v>66735.926369974695</v>
      </c>
      <c r="Z14" s="2">
        <f t="shared" ca="1" si="3"/>
        <v>63955.262771225745</v>
      </c>
      <c r="AA14" s="2">
        <f t="shared" ca="1" si="3"/>
        <v>61290.46015575801</v>
      </c>
      <c r="AB14" s="2">
        <f t="shared" ca="1" si="3"/>
        <v>58736.690982601423</v>
      </c>
      <c r="AC14" s="2">
        <f t="shared" ca="1" si="3"/>
        <v>56289.328858326364</v>
      </c>
      <c r="AD14" s="2">
        <f t="shared" ca="1" si="3"/>
        <v>53943.940155896096</v>
      </c>
      <c r="AE14" s="2">
        <f t="shared" ca="1" si="3"/>
        <v>51696.275982733758</v>
      </c>
      <c r="AF14" s="2">
        <f t="shared" ca="1" si="3"/>
        <v>56833.931150119846</v>
      </c>
      <c r="AG14" s="2">
        <f t="shared" ca="1" si="3"/>
        <v>61757.517352198192</v>
      </c>
      <c r="AH14" s="2">
        <f t="shared" ca="1" si="3"/>
        <v>66475.954129189937</v>
      </c>
      <c r="AI14" s="2">
        <f t="shared" ca="1" si="3"/>
        <v>63706.122707140348</v>
      </c>
      <c r="AJ14" s="2">
        <f t="shared" ca="1" si="3"/>
        <v>61051.700927676167</v>
      </c>
      <c r="AK14" s="2">
        <f t="shared" ca="1" si="3"/>
        <v>58507.88005568966</v>
      </c>
      <c r="AL14" s="2">
        <f t="shared" ca="1" si="3"/>
        <v>56070.051720035925</v>
      </c>
      <c r="AM14" s="2">
        <f t="shared" ca="1" si="3"/>
        <v>53733.799565034424</v>
      </c>
      <c r="AN14" s="2">
        <f t="shared" ca="1" si="3"/>
        <v>51494.891249824657</v>
      </c>
      <c r="AO14" s="2">
        <f t="shared" ca="1" si="3"/>
        <v>49349.270781081963</v>
      </c>
      <c r="AP14" s="2">
        <f t="shared" ca="1" si="3"/>
        <v>47293.051165203557</v>
      </c>
      <c r="AQ14" s="2">
        <f t="shared" ca="1" si="3"/>
        <v>45322.507366653408</v>
      </c>
      <c r="AR14" s="2">
        <f t="shared" ca="1" si="3"/>
        <v>43434.069559709511</v>
      </c>
      <c r="AS14" s="2">
        <f t="shared" ca="1" si="3"/>
        <v>41624.316661388286</v>
      </c>
      <c r="AT14" s="2">
        <f t="shared" ca="1" si="3"/>
        <v>39889.970133830437</v>
      </c>
      <c r="AU14" s="2">
        <f t="shared" ca="1" si="3"/>
        <v>38227.888044920837</v>
      </c>
      <c r="AV14" s="2">
        <f t="shared" ca="1" si="3"/>
        <v>36635.059376382465</v>
      </c>
      <c r="AW14" s="2">
        <f t="shared" ca="1" si="3"/>
        <v>35108.598569033195</v>
      </c>
      <c r="AX14" s="2">
        <f t="shared" ca="1" si="3"/>
        <v>33645.740295323478</v>
      </c>
      <c r="AY14" s="2">
        <f t="shared" ca="1" si="3"/>
        <v>32243.834449685004</v>
      </c>
      <c r="AZ14" s="2">
        <f t="shared" ca="1" si="3"/>
        <v>30900.341347614798</v>
      </c>
      <c r="BA14" s="2">
        <f t="shared" ca="1" si="3"/>
        <v>29612.827124797517</v>
      </c>
      <c r="BB14" s="2">
        <f t="shared" ca="1" si="3"/>
        <v>28378.959327930952</v>
      </c>
      <c r="BC14" s="2">
        <f t="shared" ca="1" si="3"/>
        <v>27196.502689267163</v>
      </c>
      <c r="BD14" s="2">
        <f t="shared" ca="1" si="3"/>
        <v>26063.315077214367</v>
      </c>
      <c r="BE14" s="2">
        <f t="shared" ca="1" si="3"/>
        <v>24977.343615663765</v>
      </c>
      <c r="BF14" s="2">
        <f t="shared" ca="1" si="3"/>
        <v>23936.620965011109</v>
      </c>
      <c r="BG14" s="2">
        <f t="shared" ca="1" si="3"/>
        <v>22939.261758135646</v>
      </c>
      <c r="BH14" s="2">
        <f t="shared" ca="1" si="3"/>
        <v>21983.459184879994</v>
      </c>
      <c r="BI14" s="2">
        <f t="shared" ca="1" si="3"/>
        <v>21067.481718843326</v>
      </c>
      <c r="BJ14" s="2">
        <f t="shared" ca="1" si="3"/>
        <v>20189.669980558188</v>
      </c>
      <c r="BK14" s="2">
        <f t="shared" ca="1" si="3"/>
        <v>19348.433731368263</v>
      </c>
      <c r="BL14" s="2">
        <f t="shared" ca="1" si="3"/>
        <v>18542.24899256125</v>
      </c>
      <c r="BM14" s="2">
        <f t="shared" ca="1" si="3"/>
        <v>17769.655284537865</v>
      </c>
      <c r="BN14" s="2">
        <f t="shared" ca="1" si="3"/>
        <v>17029.252981015456</v>
      </c>
      <c r="BO14" s="2">
        <f t="shared" ca="1" si="3"/>
        <v>16319.700773473143</v>
      </c>
      <c r="BP14" s="2">
        <f t="shared" ca="1" si="3"/>
        <v>15639.713241245096</v>
      </c>
      <c r="BQ14" s="2">
        <f t="shared" ca="1" si="3"/>
        <v>14988.058522859885</v>
      </c>
    </row>
    <row r="15" spans="1:69" s="81" customFormat="1">
      <c r="A15" s="63"/>
      <c r="B15" s="63"/>
      <c r="C15" s="88"/>
      <c r="D15" s="90"/>
      <c r="E15" s="33" t="s">
        <v>135</v>
      </c>
      <c r="F15" s="33"/>
      <c r="G15" s="33" t="s">
        <v>258</v>
      </c>
      <c r="H15" s="33"/>
      <c r="I15" s="11">
        <f t="shared" ref="I15:BQ15" si="4" xml:space="preserve">  IF( I10 = 0, $F9, I11 + I12 + I13 - I14 )</f>
        <v>0</v>
      </c>
      <c r="J15" s="11">
        <f t="shared" ca="1" si="4"/>
        <v>0</v>
      </c>
      <c r="K15" s="11">
        <f t="shared" ca="1" si="4"/>
        <v>175000</v>
      </c>
      <c r="L15" s="11">
        <f t="shared" ca="1" si="4"/>
        <v>167708.33333333334</v>
      </c>
      <c r="M15" s="11">
        <f t="shared" ca="1" si="4"/>
        <v>160720.48611111112</v>
      </c>
      <c r="N15" s="11">
        <f t="shared" ca="1" si="4"/>
        <v>154023.79918981483</v>
      </c>
      <c r="O15" s="11">
        <f t="shared" ca="1" si="4"/>
        <v>497606.14089023921</v>
      </c>
      <c r="P15" s="11">
        <f t="shared" ca="1" si="4"/>
        <v>476872.55168647924</v>
      </c>
      <c r="Q15" s="11">
        <f t="shared" ca="1" si="4"/>
        <v>457002.86203287594</v>
      </c>
      <c r="R15" s="11">
        <f t="shared" ca="1" si="4"/>
        <v>437961.07611483947</v>
      </c>
      <c r="S15" s="11">
        <f t="shared" ca="1" si="4"/>
        <v>769712.69794338779</v>
      </c>
      <c r="T15" s="11">
        <f t="shared" ca="1" si="4"/>
        <v>737641.33552908001</v>
      </c>
      <c r="U15" s="11">
        <f t="shared" ca="1" si="4"/>
        <v>1056906.2798820352</v>
      </c>
      <c r="V15" s="11">
        <f t="shared" ca="1" si="4"/>
        <v>1362868.5182202838</v>
      </c>
      <c r="W15" s="11">
        <f t="shared" ca="1" si="4"/>
        <v>1306082.3299611052</v>
      </c>
      <c r="X15" s="11">
        <f t="shared" ca="1" si="4"/>
        <v>1601662.2328793926</v>
      </c>
      <c r="Y15" s="11">
        <f t="shared" ca="1" si="4"/>
        <v>1534926.3065094179</v>
      </c>
      <c r="Z15" s="11">
        <f t="shared" ca="1" si="4"/>
        <v>1470971.0437381922</v>
      </c>
      <c r="AA15" s="11">
        <f t="shared" ca="1" si="4"/>
        <v>1409680.5835824341</v>
      </c>
      <c r="AB15" s="11">
        <f t="shared" ca="1" si="4"/>
        <v>1350943.8925998327</v>
      </c>
      <c r="AC15" s="11">
        <f t="shared" ca="1" si="4"/>
        <v>1294654.5637415063</v>
      </c>
      <c r="AD15" s="11">
        <f t="shared" ca="1" si="4"/>
        <v>1240710.6235856102</v>
      </c>
      <c r="AE15" s="11">
        <f t="shared" ca="1" si="4"/>
        <v>1364014.3476028764</v>
      </c>
      <c r="AF15" s="11">
        <f t="shared" ca="1" si="4"/>
        <v>1482180.4164527566</v>
      </c>
      <c r="AG15" s="11">
        <f t="shared" ca="1" si="4"/>
        <v>1595422.8991005584</v>
      </c>
      <c r="AH15" s="11">
        <f t="shared" ca="1" si="4"/>
        <v>1528946.9449713684</v>
      </c>
      <c r="AI15" s="11">
        <f t="shared" ca="1" si="4"/>
        <v>1465240.822264228</v>
      </c>
      <c r="AJ15" s="11">
        <f t="shared" ca="1" si="4"/>
        <v>1404189.1213365518</v>
      </c>
      <c r="AK15" s="11">
        <f t="shared" ca="1" si="4"/>
        <v>1345681.2412808621</v>
      </c>
      <c r="AL15" s="11">
        <f t="shared" ca="1" si="4"/>
        <v>1289611.1895608262</v>
      </c>
      <c r="AM15" s="11">
        <f t="shared" ca="1" si="4"/>
        <v>1235877.3899957917</v>
      </c>
      <c r="AN15" s="11">
        <f t="shared" ca="1" si="4"/>
        <v>1184382.4987459672</v>
      </c>
      <c r="AO15" s="11">
        <f t="shared" ca="1" si="4"/>
        <v>1135033.2279648853</v>
      </c>
      <c r="AP15" s="11">
        <f t="shared" ca="1" si="4"/>
        <v>1087740.1767996817</v>
      </c>
      <c r="AQ15" s="11">
        <f t="shared" ca="1" si="4"/>
        <v>1042417.6694330283</v>
      </c>
      <c r="AR15" s="11">
        <f t="shared" ca="1" si="4"/>
        <v>998983.5998733188</v>
      </c>
      <c r="AS15" s="11">
        <f t="shared" ca="1" si="4"/>
        <v>957359.28321193054</v>
      </c>
      <c r="AT15" s="11">
        <f t="shared" ca="1" si="4"/>
        <v>917469.31307810009</v>
      </c>
      <c r="AU15" s="11">
        <f t="shared" ca="1" si="4"/>
        <v>879241.42503317923</v>
      </c>
      <c r="AV15" s="11">
        <f t="shared" ca="1" si="4"/>
        <v>842606.36565679673</v>
      </c>
      <c r="AW15" s="11">
        <f t="shared" ca="1" si="4"/>
        <v>807497.76708776352</v>
      </c>
      <c r="AX15" s="11">
        <f t="shared" ca="1" si="4"/>
        <v>773852.0267924401</v>
      </c>
      <c r="AY15" s="11">
        <f t="shared" ca="1" si="4"/>
        <v>741608.19234275515</v>
      </c>
      <c r="AZ15" s="11">
        <f t="shared" ca="1" si="4"/>
        <v>710707.85099514038</v>
      </c>
      <c r="BA15" s="11">
        <f t="shared" ca="1" si="4"/>
        <v>681095.02387034288</v>
      </c>
      <c r="BB15" s="11">
        <f t="shared" ca="1" si="4"/>
        <v>652716.06454241194</v>
      </c>
      <c r="BC15" s="11">
        <f t="shared" ca="1" si="4"/>
        <v>625519.56185314478</v>
      </c>
      <c r="BD15" s="11">
        <f t="shared" ca="1" si="4"/>
        <v>599456.2467759304</v>
      </c>
      <c r="BE15" s="11">
        <f t="shared" ca="1" si="4"/>
        <v>574478.90316026658</v>
      </c>
      <c r="BF15" s="11">
        <f t="shared" ca="1" si="4"/>
        <v>550542.28219525551</v>
      </c>
      <c r="BG15" s="11">
        <f t="shared" ca="1" si="4"/>
        <v>527603.02043711988</v>
      </c>
      <c r="BH15" s="11">
        <f t="shared" ca="1" si="4"/>
        <v>505619.56125223986</v>
      </c>
      <c r="BI15" s="11">
        <f t="shared" ca="1" si="4"/>
        <v>484552.07953339652</v>
      </c>
      <c r="BJ15" s="11">
        <f t="shared" ca="1" si="4"/>
        <v>464362.4095528383</v>
      </c>
      <c r="BK15" s="11">
        <f t="shared" ca="1" si="4"/>
        <v>445013.97582147003</v>
      </c>
      <c r="BL15" s="11">
        <f t="shared" ca="1" si="4"/>
        <v>426471.72682890878</v>
      </c>
      <c r="BM15" s="11">
        <f t="shared" ca="1" si="4"/>
        <v>408702.07154437091</v>
      </c>
      <c r="BN15" s="11">
        <f t="shared" ca="1" si="4"/>
        <v>391672.81856335542</v>
      </c>
      <c r="BO15" s="11">
        <f t="shared" ca="1" si="4"/>
        <v>375353.11778988229</v>
      </c>
      <c r="BP15" s="11">
        <f t="shared" ca="1" si="4"/>
        <v>359713.40454863722</v>
      </c>
      <c r="BQ15" s="11">
        <f t="shared" ca="1" si="4"/>
        <v>344725.34602577734</v>
      </c>
    </row>
    <row r="17" spans="1:69">
      <c r="B17" s="25" t="s">
        <v>15</v>
      </c>
    </row>
    <row r="18" spans="1:69" outlineLevel="1">
      <c r="A18" s="18"/>
      <c r="B18" s="18"/>
      <c r="C18" s="28"/>
      <c r="D18" s="27"/>
      <c r="E18" s="4" t="str">
        <f xml:space="preserve">  InpC!E$34</f>
        <v>Supplier price per unit</v>
      </c>
      <c r="F18" s="4">
        <f xml:space="preserve">  InpC!F$34</f>
        <v>35</v>
      </c>
      <c r="G18" s="4" t="str">
        <f xml:space="preserve">  InpC!G$34</f>
        <v>GBP</v>
      </c>
      <c r="M18" s="2"/>
    </row>
    <row r="19" spans="1:69" outlineLevel="1">
      <c r="A19" s="18"/>
      <c r="B19" s="18"/>
      <c r="C19" s="28"/>
      <c r="D19" s="27"/>
      <c r="E19" s="42" t="str">
        <f xml:space="preserve">  InpC!E$78</f>
        <v>Asset Finance Advance %</v>
      </c>
      <c r="F19" s="42">
        <f xml:space="preserve">  InpC!F$78</f>
        <v>1</v>
      </c>
      <c r="G19" s="42" t="str">
        <f xml:space="preserve">  InpC!G$78</f>
        <v>%</v>
      </c>
      <c r="M19" s="57"/>
    </row>
    <row r="20" spans="1:69" outlineLevel="1">
      <c r="A20" s="18"/>
      <c r="B20" s="18"/>
      <c r="C20" s="28"/>
      <c r="D20" s="27"/>
      <c r="E20" s="4" t="str">
        <f xml:space="preserve">  Inventory!E$41</f>
        <v>Units delivered</v>
      </c>
      <c r="F20" s="4">
        <f xml:space="preserve">  Inventory!F$41</f>
        <v>0</v>
      </c>
      <c r="G20" s="4" t="str">
        <f xml:space="preserve">  Inventory!G$41</f>
        <v>Units</v>
      </c>
      <c r="H20" s="4">
        <f ca="1" xml:space="preserve">  Inventory!H$41</f>
        <v>1135000</v>
      </c>
      <c r="I20" s="4">
        <f xml:space="preserve">  Inventory!I$41</f>
        <v>0</v>
      </c>
      <c r="J20" s="4">
        <f ca="1" xml:space="preserve">  Inventory!J$41</f>
        <v>0</v>
      </c>
      <c r="K20" s="4">
        <f ca="1" xml:space="preserve">  Inventory!K$41</f>
        <v>5000</v>
      </c>
      <c r="L20" s="4">
        <f ca="1" xml:space="preserve">  Inventory!L$41</f>
        <v>0</v>
      </c>
      <c r="M20" s="4">
        <f ca="1" xml:space="preserve">  Inventory!M$41</f>
        <v>0</v>
      </c>
      <c r="N20" s="4">
        <f ca="1" xml:space="preserve">  Inventory!N$41</f>
        <v>0</v>
      </c>
      <c r="O20" s="4">
        <f ca="1" xml:space="preserve">  Inventory!O$41</f>
        <v>10000</v>
      </c>
      <c r="P20" s="4">
        <f ca="1" xml:space="preserve">  Inventory!P$41</f>
        <v>0</v>
      </c>
      <c r="Q20" s="4">
        <f ca="1" xml:space="preserve">  Inventory!Q$41</f>
        <v>0</v>
      </c>
      <c r="R20" s="4">
        <f ca="1" xml:space="preserve">  Inventory!R$41</f>
        <v>0</v>
      </c>
      <c r="S20" s="4">
        <f ca="1" xml:space="preserve">  Inventory!S$41</f>
        <v>10000</v>
      </c>
      <c r="T20" s="4">
        <f ca="1" xml:space="preserve">  Inventory!T$41</f>
        <v>0</v>
      </c>
      <c r="U20" s="4">
        <f ca="1" xml:space="preserve">  Inventory!U$41</f>
        <v>10000</v>
      </c>
      <c r="V20" s="4">
        <f ca="1" xml:space="preserve">  Inventory!V$41</f>
        <v>10000</v>
      </c>
      <c r="W20" s="4">
        <f ca="1" xml:space="preserve">  Inventory!W$41</f>
        <v>0</v>
      </c>
      <c r="X20" s="4">
        <f ca="1" xml:space="preserve">  Inventory!X$41</f>
        <v>10000</v>
      </c>
      <c r="Y20" s="4">
        <f ca="1" xml:space="preserve">  Inventory!Y$41</f>
        <v>0</v>
      </c>
      <c r="Z20" s="4">
        <f ca="1" xml:space="preserve">  Inventory!Z$41</f>
        <v>0</v>
      </c>
      <c r="AA20" s="4">
        <f ca="1" xml:space="preserve">  Inventory!AA$41</f>
        <v>0</v>
      </c>
      <c r="AB20" s="4">
        <f ca="1" xml:space="preserve">  Inventory!AB$41</f>
        <v>0</v>
      </c>
      <c r="AC20" s="4">
        <f ca="1" xml:space="preserve">  Inventory!AC$41</f>
        <v>0</v>
      </c>
      <c r="AD20" s="4">
        <f ca="1" xml:space="preserve">  Inventory!AD$41</f>
        <v>0</v>
      </c>
      <c r="AE20" s="4">
        <f ca="1" xml:space="preserve">  Inventory!AE$41</f>
        <v>5000</v>
      </c>
      <c r="AF20" s="4">
        <f ca="1" xml:space="preserve">  Inventory!AF$41</f>
        <v>5000</v>
      </c>
      <c r="AG20" s="4">
        <f ca="1" xml:space="preserve">  Inventory!AG$41</f>
        <v>5000</v>
      </c>
      <c r="AH20" s="4">
        <f ca="1" xml:space="preserve">  Inventory!AH$41</f>
        <v>10000</v>
      </c>
      <c r="AI20" s="4">
        <f ca="1" xml:space="preserve">  Inventory!AI$41</f>
        <v>10000</v>
      </c>
      <c r="AJ20" s="4">
        <f ca="1" xml:space="preserve">  Inventory!AJ$41</f>
        <v>5000</v>
      </c>
      <c r="AK20" s="4">
        <f ca="1" xml:space="preserve">  Inventory!AK$41</f>
        <v>10000</v>
      </c>
      <c r="AL20" s="4">
        <f ca="1" xml:space="preserve">  Inventory!AL$41</f>
        <v>10000</v>
      </c>
      <c r="AM20" s="4">
        <f ca="1" xml:space="preserve">  Inventory!AM$41</f>
        <v>10000</v>
      </c>
      <c r="AN20" s="4">
        <f ca="1" xml:space="preserve">  Inventory!AN$41</f>
        <v>10000</v>
      </c>
      <c r="AO20" s="4">
        <f ca="1" xml:space="preserve">  Inventory!AO$41</f>
        <v>15000</v>
      </c>
      <c r="AP20" s="4">
        <f ca="1" xml:space="preserve">  Inventory!AP$41</f>
        <v>10000</v>
      </c>
      <c r="AQ20" s="4">
        <f ca="1" xml:space="preserve">  Inventory!AQ$41</f>
        <v>15000</v>
      </c>
      <c r="AR20" s="4">
        <f ca="1" xml:space="preserve">  Inventory!AR$41</f>
        <v>15000</v>
      </c>
      <c r="AS20" s="4">
        <f ca="1" xml:space="preserve">  Inventory!AS$41</f>
        <v>15000</v>
      </c>
      <c r="AT20" s="4">
        <f ca="1" xml:space="preserve">  Inventory!AT$41</f>
        <v>20000</v>
      </c>
      <c r="AU20" s="4">
        <f ca="1" xml:space="preserve">  Inventory!AU$41</f>
        <v>20000</v>
      </c>
      <c r="AV20" s="4">
        <f ca="1" xml:space="preserve">  Inventory!AV$41</f>
        <v>20000</v>
      </c>
      <c r="AW20" s="4">
        <f ca="1" xml:space="preserve">  Inventory!AW$41</f>
        <v>25000</v>
      </c>
      <c r="AX20" s="4">
        <f ca="1" xml:space="preserve">  Inventory!AX$41</f>
        <v>20000</v>
      </c>
      <c r="AY20" s="4">
        <f ca="1" xml:space="preserve">  Inventory!AY$41</f>
        <v>25000</v>
      </c>
      <c r="AZ20" s="4">
        <f ca="1" xml:space="preserve">  Inventory!AZ$41</f>
        <v>30000</v>
      </c>
      <c r="BA20" s="4">
        <f ca="1" xml:space="preserve">  Inventory!BA$41</f>
        <v>25000</v>
      </c>
      <c r="BB20" s="4">
        <f ca="1" xml:space="preserve">  Inventory!BB$41</f>
        <v>30000</v>
      </c>
      <c r="BC20" s="4">
        <f ca="1" xml:space="preserve">  Inventory!BC$41</f>
        <v>30000</v>
      </c>
      <c r="BD20" s="4">
        <f ca="1" xml:space="preserve">  Inventory!BD$41</f>
        <v>35000</v>
      </c>
      <c r="BE20" s="4">
        <f ca="1" xml:space="preserve">  Inventory!BE$41</f>
        <v>35000</v>
      </c>
      <c r="BF20" s="4">
        <f ca="1" xml:space="preserve">  Inventory!BF$41</f>
        <v>35000</v>
      </c>
      <c r="BG20" s="4">
        <f ca="1" xml:space="preserve">  Inventory!BG$41</f>
        <v>40000</v>
      </c>
      <c r="BH20" s="4">
        <f ca="1" xml:space="preserve">  Inventory!BH$41</f>
        <v>40000</v>
      </c>
      <c r="BI20" s="4">
        <f ca="1" xml:space="preserve">  Inventory!BI$41</f>
        <v>45000</v>
      </c>
      <c r="BJ20" s="4">
        <f ca="1" xml:space="preserve">  Inventory!BJ$41</f>
        <v>45000</v>
      </c>
      <c r="BK20" s="4">
        <f ca="1" xml:space="preserve">  Inventory!BK$41</f>
        <v>50000</v>
      </c>
      <c r="BL20" s="4">
        <f ca="1" xml:space="preserve">  Inventory!BL$41</f>
        <v>50000</v>
      </c>
      <c r="BM20" s="4">
        <f ca="1" xml:space="preserve">  Inventory!BM$41</f>
        <v>55000</v>
      </c>
      <c r="BN20" s="4">
        <f ca="1" xml:space="preserve">  Inventory!BN$41</f>
        <v>60000</v>
      </c>
      <c r="BO20" s="4">
        <f ca="1" xml:space="preserve">  Inventory!BO$41</f>
        <v>60000</v>
      </c>
      <c r="BP20" s="4">
        <f ca="1" xml:space="preserve">  Inventory!BP$41</f>
        <v>65000</v>
      </c>
      <c r="BQ20" s="4">
        <f ca="1" xml:space="preserve">  Inventory!BQ$41</f>
        <v>70000</v>
      </c>
    </row>
    <row r="21" spans="1:69" outlineLevel="1">
      <c r="A21" s="18"/>
      <c r="B21" s="18"/>
      <c r="C21" s="28"/>
      <c r="D21" s="27"/>
      <c r="E21" s="4" t="str">
        <f xml:space="preserve">  Time!E$251</f>
        <v>Asset Finance Enabled flag</v>
      </c>
      <c r="F21" s="4">
        <f xml:space="preserve">  Time!F$251</f>
        <v>0</v>
      </c>
      <c r="G21" s="4" t="str">
        <f xml:space="preserve">  Time!G$251</f>
        <v>flag</v>
      </c>
      <c r="H21" s="4">
        <f xml:space="preserve">  Time!H$251</f>
        <v>24</v>
      </c>
      <c r="I21" s="4">
        <f xml:space="preserve">  Time!I$251</f>
        <v>0</v>
      </c>
      <c r="J21" s="4">
        <f xml:space="preserve">  Time!J$251</f>
        <v>1</v>
      </c>
      <c r="K21" s="4">
        <f xml:space="preserve">  Time!K$251</f>
        <v>1</v>
      </c>
      <c r="L21" s="4">
        <f xml:space="preserve">  Time!L$251</f>
        <v>1</v>
      </c>
      <c r="M21" s="4">
        <f xml:space="preserve">  Time!M$251</f>
        <v>1</v>
      </c>
      <c r="N21" s="4">
        <f xml:space="preserve">  Time!N$251</f>
        <v>1</v>
      </c>
      <c r="O21" s="4">
        <f xml:space="preserve">  Time!O$251</f>
        <v>1</v>
      </c>
      <c r="P21" s="4">
        <f xml:space="preserve">  Time!P$251</f>
        <v>1</v>
      </c>
      <c r="Q21" s="4">
        <f xml:space="preserve">  Time!Q$251</f>
        <v>1</v>
      </c>
      <c r="R21" s="4">
        <f xml:space="preserve">  Time!R$251</f>
        <v>1</v>
      </c>
      <c r="S21" s="4">
        <f xml:space="preserve">  Time!S$251</f>
        <v>1</v>
      </c>
      <c r="T21" s="4">
        <f xml:space="preserve">  Time!T$251</f>
        <v>1</v>
      </c>
      <c r="U21" s="4">
        <f xml:space="preserve">  Time!U$251</f>
        <v>1</v>
      </c>
      <c r="V21" s="4">
        <f xml:space="preserve">  Time!V$251</f>
        <v>1</v>
      </c>
      <c r="W21" s="4">
        <f xml:space="preserve">  Time!W$251</f>
        <v>1</v>
      </c>
      <c r="X21" s="4">
        <f xml:space="preserve">  Time!X$251</f>
        <v>1</v>
      </c>
      <c r="Y21" s="4">
        <f xml:space="preserve">  Time!Y$251</f>
        <v>1</v>
      </c>
      <c r="Z21" s="4">
        <f xml:space="preserve">  Time!Z$251</f>
        <v>1</v>
      </c>
      <c r="AA21" s="4">
        <f xml:space="preserve">  Time!AA$251</f>
        <v>1</v>
      </c>
      <c r="AB21" s="4">
        <f xml:space="preserve">  Time!AB$251</f>
        <v>1</v>
      </c>
      <c r="AC21" s="4">
        <f xml:space="preserve">  Time!AC$251</f>
        <v>1</v>
      </c>
      <c r="AD21" s="4">
        <f xml:space="preserve">  Time!AD$251</f>
        <v>1</v>
      </c>
      <c r="AE21" s="4">
        <f xml:space="preserve">  Time!AE$251</f>
        <v>1</v>
      </c>
      <c r="AF21" s="4">
        <f xml:space="preserve">  Time!AF$251</f>
        <v>1</v>
      </c>
      <c r="AG21" s="4">
        <f xml:space="preserve">  Time!AG$251</f>
        <v>1</v>
      </c>
      <c r="AH21" s="4">
        <f xml:space="preserve">  Time!AH$251</f>
        <v>0</v>
      </c>
      <c r="AI21" s="4">
        <f xml:space="preserve">  Time!AI$251</f>
        <v>0</v>
      </c>
      <c r="AJ21" s="4">
        <f xml:space="preserve">  Time!AJ$251</f>
        <v>0</v>
      </c>
      <c r="AK21" s="4">
        <f xml:space="preserve">  Time!AK$251</f>
        <v>0</v>
      </c>
      <c r="AL21" s="4">
        <f xml:space="preserve">  Time!AL$251</f>
        <v>0</v>
      </c>
      <c r="AM21" s="4">
        <f xml:space="preserve">  Time!AM$251</f>
        <v>0</v>
      </c>
      <c r="AN21" s="4">
        <f xml:space="preserve">  Time!AN$251</f>
        <v>0</v>
      </c>
      <c r="AO21" s="4">
        <f xml:space="preserve">  Time!AO$251</f>
        <v>0</v>
      </c>
      <c r="AP21" s="4">
        <f xml:space="preserve">  Time!AP$251</f>
        <v>0</v>
      </c>
      <c r="AQ21" s="4">
        <f xml:space="preserve">  Time!AQ$251</f>
        <v>0</v>
      </c>
      <c r="AR21" s="4">
        <f xml:space="preserve">  Time!AR$251</f>
        <v>0</v>
      </c>
      <c r="AS21" s="4">
        <f xml:space="preserve">  Time!AS$251</f>
        <v>0</v>
      </c>
      <c r="AT21" s="4">
        <f xml:space="preserve">  Time!AT$251</f>
        <v>0</v>
      </c>
      <c r="AU21" s="4">
        <f xml:space="preserve">  Time!AU$251</f>
        <v>0</v>
      </c>
      <c r="AV21" s="4">
        <f xml:space="preserve">  Time!AV$251</f>
        <v>0</v>
      </c>
      <c r="AW21" s="4">
        <f xml:space="preserve">  Time!AW$251</f>
        <v>0</v>
      </c>
      <c r="AX21" s="4">
        <f xml:space="preserve">  Time!AX$251</f>
        <v>0</v>
      </c>
      <c r="AY21" s="4">
        <f xml:space="preserve">  Time!AY$251</f>
        <v>0</v>
      </c>
      <c r="AZ21" s="4">
        <f xml:space="preserve">  Time!AZ$251</f>
        <v>0</v>
      </c>
      <c r="BA21" s="4">
        <f xml:space="preserve">  Time!BA$251</f>
        <v>0</v>
      </c>
      <c r="BB21" s="4">
        <f xml:space="preserve">  Time!BB$251</f>
        <v>0</v>
      </c>
      <c r="BC21" s="4">
        <f xml:space="preserve">  Time!BC$251</f>
        <v>0</v>
      </c>
      <c r="BD21" s="4">
        <f xml:space="preserve">  Time!BD$251</f>
        <v>0</v>
      </c>
      <c r="BE21" s="4">
        <f xml:space="preserve">  Time!BE$251</f>
        <v>0</v>
      </c>
      <c r="BF21" s="4">
        <f xml:space="preserve">  Time!BF$251</f>
        <v>0</v>
      </c>
      <c r="BG21" s="4">
        <f xml:space="preserve">  Time!BG$251</f>
        <v>0</v>
      </c>
      <c r="BH21" s="4">
        <f xml:space="preserve">  Time!BH$251</f>
        <v>0</v>
      </c>
      <c r="BI21" s="4">
        <f xml:space="preserve">  Time!BI$251</f>
        <v>0</v>
      </c>
      <c r="BJ21" s="4">
        <f xml:space="preserve">  Time!BJ$251</f>
        <v>0</v>
      </c>
      <c r="BK21" s="4">
        <f xml:space="preserve">  Time!BK$251</f>
        <v>0</v>
      </c>
      <c r="BL21" s="4">
        <f xml:space="preserve">  Time!BL$251</f>
        <v>0</v>
      </c>
      <c r="BM21" s="4">
        <f xml:space="preserve">  Time!BM$251</f>
        <v>0</v>
      </c>
      <c r="BN21" s="4">
        <f xml:space="preserve">  Time!BN$251</f>
        <v>0</v>
      </c>
      <c r="BO21" s="4">
        <f xml:space="preserve">  Time!BO$251</f>
        <v>0</v>
      </c>
      <c r="BP21" s="4">
        <f xml:space="preserve">  Time!BP$251</f>
        <v>0</v>
      </c>
      <c r="BQ21" s="4">
        <f xml:space="preserve">  Time!BQ$251</f>
        <v>0</v>
      </c>
    </row>
    <row r="22" spans="1:69" outlineLevel="1">
      <c r="A22" s="34"/>
      <c r="B22" s="34"/>
      <c r="C22" s="64"/>
      <c r="D22" s="65"/>
      <c r="E22" s="21" t="s">
        <v>15</v>
      </c>
      <c r="F22" s="21"/>
      <c r="G22" s="21" t="s">
        <v>258</v>
      </c>
      <c r="H22" s="3">
        <f ca="1" xml:space="preserve"> SUM( J22:BQ22 )</f>
        <v>2450000</v>
      </c>
      <c r="I22" s="21"/>
      <c r="J22" s="3">
        <f t="shared" ref="J22:BQ22" ca="1" si="5" xml:space="preserve">  J21 * J20 * $F18 * $F19</f>
        <v>0</v>
      </c>
      <c r="K22" s="3">
        <f t="shared" ca="1" si="5"/>
        <v>175000</v>
      </c>
      <c r="L22" s="3">
        <f t="shared" ca="1" si="5"/>
        <v>0</v>
      </c>
      <c r="M22" s="3">
        <f t="shared" ca="1" si="5"/>
        <v>0</v>
      </c>
      <c r="N22" s="3">
        <f t="shared" ca="1" si="5"/>
        <v>0</v>
      </c>
      <c r="O22" s="3">
        <f t="shared" ca="1" si="5"/>
        <v>350000</v>
      </c>
      <c r="P22" s="3">
        <f t="shared" ca="1" si="5"/>
        <v>0</v>
      </c>
      <c r="Q22" s="3">
        <f t="shared" ca="1" si="5"/>
        <v>0</v>
      </c>
      <c r="R22" s="3">
        <f t="shared" ca="1" si="5"/>
        <v>0</v>
      </c>
      <c r="S22" s="3">
        <f t="shared" ca="1" si="5"/>
        <v>350000</v>
      </c>
      <c r="T22" s="3">
        <f t="shared" ca="1" si="5"/>
        <v>0</v>
      </c>
      <c r="U22" s="3">
        <f t="shared" ca="1" si="5"/>
        <v>350000</v>
      </c>
      <c r="V22" s="3">
        <f t="shared" ca="1" si="5"/>
        <v>350000</v>
      </c>
      <c r="W22" s="3">
        <f t="shared" ca="1" si="5"/>
        <v>0</v>
      </c>
      <c r="X22" s="3">
        <f t="shared" ca="1" si="5"/>
        <v>350000</v>
      </c>
      <c r="Y22" s="3">
        <f t="shared" ca="1" si="5"/>
        <v>0</v>
      </c>
      <c r="Z22" s="3">
        <f t="shared" ca="1" si="5"/>
        <v>0</v>
      </c>
      <c r="AA22" s="3">
        <f t="shared" ca="1" si="5"/>
        <v>0</v>
      </c>
      <c r="AB22" s="3">
        <f t="shared" ca="1" si="5"/>
        <v>0</v>
      </c>
      <c r="AC22" s="3">
        <f t="shared" ca="1" si="5"/>
        <v>0</v>
      </c>
      <c r="AD22" s="3">
        <f t="shared" ca="1" si="5"/>
        <v>0</v>
      </c>
      <c r="AE22" s="3">
        <f t="shared" ca="1" si="5"/>
        <v>175000</v>
      </c>
      <c r="AF22" s="3">
        <f t="shared" ca="1" si="5"/>
        <v>175000</v>
      </c>
      <c r="AG22" s="3">
        <f t="shared" ca="1" si="5"/>
        <v>175000</v>
      </c>
      <c r="AH22" s="3">
        <f t="shared" ca="1" si="5"/>
        <v>0</v>
      </c>
      <c r="AI22" s="3">
        <f t="shared" ca="1" si="5"/>
        <v>0</v>
      </c>
      <c r="AJ22" s="3">
        <f t="shared" ca="1" si="5"/>
        <v>0</v>
      </c>
      <c r="AK22" s="3">
        <f t="shared" ca="1" si="5"/>
        <v>0</v>
      </c>
      <c r="AL22" s="3">
        <f t="shared" ca="1" si="5"/>
        <v>0</v>
      </c>
      <c r="AM22" s="3">
        <f t="shared" ca="1" si="5"/>
        <v>0</v>
      </c>
      <c r="AN22" s="3">
        <f t="shared" ca="1" si="5"/>
        <v>0</v>
      </c>
      <c r="AO22" s="3">
        <f t="shared" ca="1" si="5"/>
        <v>0</v>
      </c>
      <c r="AP22" s="3">
        <f t="shared" ca="1" si="5"/>
        <v>0</v>
      </c>
      <c r="AQ22" s="3">
        <f t="shared" ca="1" si="5"/>
        <v>0</v>
      </c>
      <c r="AR22" s="3">
        <f t="shared" ca="1" si="5"/>
        <v>0</v>
      </c>
      <c r="AS22" s="3">
        <f t="shared" ca="1" si="5"/>
        <v>0</v>
      </c>
      <c r="AT22" s="3">
        <f t="shared" ca="1" si="5"/>
        <v>0</v>
      </c>
      <c r="AU22" s="3">
        <f t="shared" ca="1" si="5"/>
        <v>0</v>
      </c>
      <c r="AV22" s="3">
        <f t="shared" ca="1" si="5"/>
        <v>0</v>
      </c>
      <c r="AW22" s="3">
        <f t="shared" ca="1" si="5"/>
        <v>0</v>
      </c>
      <c r="AX22" s="3">
        <f t="shared" ca="1" si="5"/>
        <v>0</v>
      </c>
      <c r="AY22" s="3">
        <f t="shared" ca="1" si="5"/>
        <v>0</v>
      </c>
      <c r="AZ22" s="3">
        <f t="shared" ca="1" si="5"/>
        <v>0</v>
      </c>
      <c r="BA22" s="3">
        <f t="shared" ca="1" si="5"/>
        <v>0</v>
      </c>
      <c r="BB22" s="3">
        <f t="shared" ca="1" si="5"/>
        <v>0</v>
      </c>
      <c r="BC22" s="3">
        <f t="shared" ca="1" si="5"/>
        <v>0</v>
      </c>
      <c r="BD22" s="3">
        <f t="shared" ca="1" si="5"/>
        <v>0</v>
      </c>
      <c r="BE22" s="3">
        <f t="shared" ca="1" si="5"/>
        <v>0</v>
      </c>
      <c r="BF22" s="3">
        <f t="shared" ca="1" si="5"/>
        <v>0</v>
      </c>
      <c r="BG22" s="3">
        <f t="shared" ca="1" si="5"/>
        <v>0</v>
      </c>
      <c r="BH22" s="3">
        <f t="shared" ca="1" si="5"/>
        <v>0</v>
      </c>
      <c r="BI22" s="3">
        <f t="shared" ca="1" si="5"/>
        <v>0</v>
      </c>
      <c r="BJ22" s="3">
        <f t="shared" ca="1" si="5"/>
        <v>0</v>
      </c>
      <c r="BK22" s="3">
        <f t="shared" ca="1" si="5"/>
        <v>0</v>
      </c>
      <c r="BL22" s="3">
        <f t="shared" ca="1" si="5"/>
        <v>0</v>
      </c>
      <c r="BM22" s="3">
        <f t="shared" ca="1" si="5"/>
        <v>0</v>
      </c>
      <c r="BN22" s="3">
        <f t="shared" ca="1" si="5"/>
        <v>0</v>
      </c>
      <c r="BO22" s="3">
        <f t="shared" ca="1" si="5"/>
        <v>0</v>
      </c>
      <c r="BP22" s="3">
        <f t="shared" ca="1" si="5"/>
        <v>0</v>
      </c>
      <c r="BQ22" s="3">
        <f t="shared" ca="1" si="5"/>
        <v>0</v>
      </c>
    </row>
    <row r="25" spans="1:69">
      <c r="B25" s="25" t="s">
        <v>265</v>
      </c>
    </row>
    <row r="26" spans="1:69" outlineLevel="1">
      <c r="A26" s="18"/>
      <c r="B26" s="18"/>
      <c r="C26" s="28"/>
      <c r="D26" s="27"/>
      <c r="E26" s="4" t="str">
        <f xml:space="preserve">  InpC!E$77</f>
        <v>Asset Finance Period</v>
      </c>
      <c r="F26" s="4">
        <f xml:space="preserve">  InpC!F$77</f>
        <v>24</v>
      </c>
      <c r="G26" s="4" t="str">
        <f xml:space="preserve">  InpC!G$77</f>
        <v>Months</v>
      </c>
      <c r="M26" s="2"/>
    </row>
    <row r="27" spans="1:69" outlineLevel="1">
      <c r="E27" s="2" t="str">
        <f t="shared" ref="E27:BQ27" si="6" xml:space="preserve">  E$11</f>
        <v>Asset Finance balance BEG</v>
      </c>
      <c r="F27" s="2">
        <f t="shared" si="6"/>
        <v>0</v>
      </c>
      <c r="G27" s="2" t="str">
        <f t="shared" si="6"/>
        <v>GBP</v>
      </c>
      <c r="H27" s="2">
        <f t="shared" si="6"/>
        <v>0</v>
      </c>
      <c r="I27" s="2">
        <f t="shared" si="6"/>
        <v>0</v>
      </c>
      <c r="J27" s="2">
        <f t="shared" si="6"/>
        <v>0</v>
      </c>
      <c r="K27" s="2">
        <f t="shared" ca="1" si="6"/>
        <v>0</v>
      </c>
      <c r="L27" s="2">
        <f t="shared" ca="1" si="6"/>
        <v>175000</v>
      </c>
      <c r="M27" s="2">
        <f t="shared" ca="1" si="6"/>
        <v>167708.33333333334</v>
      </c>
      <c r="N27" s="2">
        <f t="shared" ca="1" si="6"/>
        <v>160720.48611111112</v>
      </c>
      <c r="O27" s="2">
        <f t="shared" ca="1" si="6"/>
        <v>154023.79918981483</v>
      </c>
      <c r="P27" s="2">
        <f t="shared" ca="1" si="6"/>
        <v>497606.14089023921</v>
      </c>
      <c r="Q27" s="2">
        <f t="shared" ca="1" si="6"/>
        <v>476872.55168647924</v>
      </c>
      <c r="R27" s="2">
        <f t="shared" ca="1" si="6"/>
        <v>457002.86203287594</v>
      </c>
      <c r="S27" s="2">
        <f t="shared" ca="1" si="6"/>
        <v>437961.07611483947</v>
      </c>
      <c r="T27" s="2">
        <f t="shared" ca="1" si="6"/>
        <v>769712.69794338779</v>
      </c>
      <c r="U27" s="2">
        <f t="shared" ca="1" si="6"/>
        <v>737641.33552908001</v>
      </c>
      <c r="V27" s="2">
        <f t="shared" ca="1" si="6"/>
        <v>1056906.2798820352</v>
      </c>
      <c r="W27" s="2">
        <f t="shared" ca="1" si="6"/>
        <v>1362868.5182202838</v>
      </c>
      <c r="X27" s="2">
        <f t="shared" ca="1" si="6"/>
        <v>1306082.3299611052</v>
      </c>
      <c r="Y27" s="2">
        <f t="shared" ca="1" si="6"/>
        <v>1601662.2328793926</v>
      </c>
      <c r="Z27" s="2">
        <f t="shared" ca="1" si="6"/>
        <v>1534926.3065094179</v>
      </c>
      <c r="AA27" s="2">
        <f t="shared" ca="1" si="6"/>
        <v>1470971.0437381922</v>
      </c>
      <c r="AB27" s="2">
        <f t="shared" ca="1" si="6"/>
        <v>1409680.5835824341</v>
      </c>
      <c r="AC27" s="2">
        <f t="shared" ca="1" si="6"/>
        <v>1350943.8925998327</v>
      </c>
      <c r="AD27" s="2">
        <f t="shared" ca="1" si="6"/>
        <v>1294654.5637415063</v>
      </c>
      <c r="AE27" s="2">
        <f t="shared" ca="1" si="6"/>
        <v>1240710.6235856102</v>
      </c>
      <c r="AF27" s="2">
        <f t="shared" ca="1" si="6"/>
        <v>1364014.3476028764</v>
      </c>
      <c r="AG27" s="2">
        <f t="shared" ca="1" si="6"/>
        <v>1482180.4164527566</v>
      </c>
      <c r="AH27" s="2">
        <f t="shared" ca="1" si="6"/>
        <v>1595422.8991005584</v>
      </c>
      <c r="AI27" s="2">
        <f t="shared" ca="1" si="6"/>
        <v>1528946.9449713684</v>
      </c>
      <c r="AJ27" s="2">
        <f t="shared" ca="1" si="6"/>
        <v>1465240.822264228</v>
      </c>
      <c r="AK27" s="2">
        <f t="shared" ca="1" si="6"/>
        <v>1404189.1213365518</v>
      </c>
      <c r="AL27" s="2">
        <f t="shared" ca="1" si="6"/>
        <v>1345681.2412808621</v>
      </c>
      <c r="AM27" s="2">
        <f t="shared" ca="1" si="6"/>
        <v>1289611.1895608262</v>
      </c>
      <c r="AN27" s="2">
        <f t="shared" ca="1" si="6"/>
        <v>1235877.3899957917</v>
      </c>
      <c r="AO27" s="2">
        <f t="shared" ca="1" si="6"/>
        <v>1184382.4987459672</v>
      </c>
      <c r="AP27" s="2">
        <f t="shared" ca="1" si="6"/>
        <v>1135033.2279648853</v>
      </c>
      <c r="AQ27" s="2">
        <f t="shared" ca="1" si="6"/>
        <v>1087740.1767996817</v>
      </c>
      <c r="AR27" s="2">
        <f t="shared" ca="1" si="6"/>
        <v>1042417.6694330283</v>
      </c>
      <c r="AS27" s="2">
        <f t="shared" ca="1" si="6"/>
        <v>998983.5998733188</v>
      </c>
      <c r="AT27" s="2">
        <f t="shared" ca="1" si="6"/>
        <v>957359.28321193054</v>
      </c>
      <c r="AU27" s="2">
        <f t="shared" ca="1" si="6"/>
        <v>917469.31307810009</v>
      </c>
      <c r="AV27" s="2">
        <f t="shared" ca="1" si="6"/>
        <v>879241.42503317923</v>
      </c>
      <c r="AW27" s="2">
        <f t="shared" ca="1" si="6"/>
        <v>842606.36565679673</v>
      </c>
      <c r="AX27" s="2">
        <f t="shared" ca="1" si="6"/>
        <v>807497.76708776352</v>
      </c>
      <c r="AY27" s="2">
        <f t="shared" ca="1" si="6"/>
        <v>773852.0267924401</v>
      </c>
      <c r="AZ27" s="2">
        <f t="shared" ca="1" si="6"/>
        <v>741608.19234275515</v>
      </c>
      <c r="BA27" s="2">
        <f t="shared" ca="1" si="6"/>
        <v>710707.85099514038</v>
      </c>
      <c r="BB27" s="2">
        <f t="shared" ca="1" si="6"/>
        <v>681095.02387034288</v>
      </c>
      <c r="BC27" s="2">
        <f t="shared" ca="1" si="6"/>
        <v>652716.06454241194</v>
      </c>
      <c r="BD27" s="2">
        <f t="shared" ca="1" si="6"/>
        <v>625519.56185314478</v>
      </c>
      <c r="BE27" s="2">
        <f t="shared" ca="1" si="6"/>
        <v>599456.2467759304</v>
      </c>
      <c r="BF27" s="2">
        <f t="shared" ca="1" si="6"/>
        <v>574478.90316026658</v>
      </c>
      <c r="BG27" s="2">
        <f t="shared" ca="1" si="6"/>
        <v>550542.28219525551</v>
      </c>
      <c r="BH27" s="2">
        <f t="shared" ca="1" si="6"/>
        <v>527603.02043711988</v>
      </c>
      <c r="BI27" s="2">
        <f t="shared" ca="1" si="6"/>
        <v>505619.56125223986</v>
      </c>
      <c r="BJ27" s="2">
        <f t="shared" ca="1" si="6"/>
        <v>484552.07953339652</v>
      </c>
      <c r="BK27" s="2">
        <f t="shared" ca="1" si="6"/>
        <v>464362.4095528383</v>
      </c>
      <c r="BL27" s="2">
        <f t="shared" ca="1" si="6"/>
        <v>445013.97582147003</v>
      </c>
      <c r="BM27" s="2">
        <f t="shared" ca="1" si="6"/>
        <v>426471.72682890878</v>
      </c>
      <c r="BN27" s="2">
        <f t="shared" ca="1" si="6"/>
        <v>408702.07154437091</v>
      </c>
      <c r="BO27" s="2">
        <f t="shared" ca="1" si="6"/>
        <v>391672.81856335542</v>
      </c>
      <c r="BP27" s="2">
        <f t="shared" ca="1" si="6"/>
        <v>375353.11778988229</v>
      </c>
      <c r="BQ27" s="2">
        <f t="shared" ca="1" si="6"/>
        <v>359713.40454863722</v>
      </c>
    </row>
    <row r="28" spans="1:69" outlineLevel="1">
      <c r="E28" s="47" t="s">
        <v>251</v>
      </c>
      <c r="G28" s="47" t="s">
        <v>258</v>
      </c>
      <c r="H28" s="2">
        <f t="shared" ref="H28:H29" ca="1" si="7" xml:space="preserve"> SUM( J28:BQ28 )</f>
        <v>2105274.653974223</v>
      </c>
      <c r="J28" s="2">
        <f t="shared" ref="J28:BQ28" si="8" xml:space="preserve">  J27 / $F26</f>
        <v>0</v>
      </c>
      <c r="K28" s="2">
        <f t="shared" ca="1" si="8"/>
        <v>0</v>
      </c>
      <c r="L28" s="2">
        <f t="shared" ca="1" si="8"/>
        <v>7291.666666666667</v>
      </c>
      <c r="M28" s="2">
        <f t="shared" ca="1" si="8"/>
        <v>6987.8472222222226</v>
      </c>
      <c r="N28" s="2">
        <f t="shared" ca="1" si="8"/>
        <v>6696.6869212962965</v>
      </c>
      <c r="O28" s="2">
        <f t="shared" ca="1" si="8"/>
        <v>6417.658299575618</v>
      </c>
      <c r="P28" s="2">
        <f t="shared" ca="1" si="8"/>
        <v>20733.589203759966</v>
      </c>
      <c r="Q28" s="2">
        <f t="shared" ca="1" si="8"/>
        <v>19869.689653603302</v>
      </c>
      <c r="R28" s="2">
        <f t="shared" ca="1" si="8"/>
        <v>19041.785918036498</v>
      </c>
      <c r="S28" s="2">
        <f t="shared" ca="1" si="8"/>
        <v>18248.378171451644</v>
      </c>
      <c r="T28" s="2">
        <f t="shared" ca="1" si="8"/>
        <v>32071.362414307823</v>
      </c>
      <c r="U28" s="2">
        <f t="shared" ca="1" si="8"/>
        <v>30735.055647044999</v>
      </c>
      <c r="V28" s="2">
        <f t="shared" ca="1" si="8"/>
        <v>44037.761661751465</v>
      </c>
      <c r="W28" s="2">
        <f t="shared" ca="1" si="8"/>
        <v>56786.188259178489</v>
      </c>
      <c r="X28" s="2">
        <f t="shared" ca="1" si="8"/>
        <v>54420.097081712716</v>
      </c>
      <c r="Y28" s="2">
        <f t="shared" ca="1" si="8"/>
        <v>66735.926369974695</v>
      </c>
      <c r="Z28" s="2">
        <f t="shared" ca="1" si="8"/>
        <v>63955.262771225745</v>
      </c>
      <c r="AA28" s="2">
        <f t="shared" ca="1" si="8"/>
        <v>61290.46015575801</v>
      </c>
      <c r="AB28" s="2">
        <f t="shared" ca="1" si="8"/>
        <v>58736.690982601423</v>
      </c>
      <c r="AC28" s="2">
        <f t="shared" ca="1" si="8"/>
        <v>56289.328858326364</v>
      </c>
      <c r="AD28" s="2">
        <f t="shared" ca="1" si="8"/>
        <v>53943.940155896096</v>
      </c>
      <c r="AE28" s="2">
        <f t="shared" ca="1" si="8"/>
        <v>51696.275982733758</v>
      </c>
      <c r="AF28" s="2">
        <f t="shared" ca="1" si="8"/>
        <v>56833.931150119846</v>
      </c>
      <c r="AG28" s="2">
        <f t="shared" ca="1" si="8"/>
        <v>61757.517352198192</v>
      </c>
      <c r="AH28" s="2">
        <f t="shared" ca="1" si="8"/>
        <v>66475.954129189937</v>
      </c>
      <c r="AI28" s="2">
        <f t="shared" ca="1" si="8"/>
        <v>63706.122707140348</v>
      </c>
      <c r="AJ28" s="2">
        <f t="shared" ca="1" si="8"/>
        <v>61051.700927676167</v>
      </c>
      <c r="AK28" s="2">
        <f t="shared" ca="1" si="8"/>
        <v>58507.88005568966</v>
      </c>
      <c r="AL28" s="2">
        <f t="shared" ca="1" si="8"/>
        <v>56070.051720035925</v>
      </c>
      <c r="AM28" s="2">
        <f t="shared" ca="1" si="8"/>
        <v>53733.799565034424</v>
      </c>
      <c r="AN28" s="2">
        <f t="shared" ca="1" si="8"/>
        <v>51494.891249824657</v>
      </c>
      <c r="AO28" s="2">
        <f t="shared" ca="1" si="8"/>
        <v>49349.270781081963</v>
      </c>
      <c r="AP28" s="2">
        <f t="shared" ca="1" si="8"/>
        <v>47293.051165203557</v>
      </c>
      <c r="AQ28" s="2">
        <f t="shared" ca="1" si="8"/>
        <v>45322.507366653408</v>
      </c>
      <c r="AR28" s="2">
        <f t="shared" ca="1" si="8"/>
        <v>43434.069559709511</v>
      </c>
      <c r="AS28" s="2">
        <f t="shared" ca="1" si="8"/>
        <v>41624.316661388286</v>
      </c>
      <c r="AT28" s="2">
        <f t="shared" ca="1" si="8"/>
        <v>39889.970133830437</v>
      </c>
      <c r="AU28" s="2">
        <f t="shared" ca="1" si="8"/>
        <v>38227.888044920837</v>
      </c>
      <c r="AV28" s="2">
        <f t="shared" ca="1" si="8"/>
        <v>36635.059376382465</v>
      </c>
      <c r="AW28" s="2">
        <f t="shared" ca="1" si="8"/>
        <v>35108.598569033195</v>
      </c>
      <c r="AX28" s="2">
        <f t="shared" ca="1" si="8"/>
        <v>33645.740295323478</v>
      </c>
      <c r="AY28" s="2">
        <f t="shared" ca="1" si="8"/>
        <v>32243.834449685004</v>
      </c>
      <c r="AZ28" s="2">
        <f t="shared" ca="1" si="8"/>
        <v>30900.341347614798</v>
      </c>
      <c r="BA28" s="2">
        <f t="shared" ca="1" si="8"/>
        <v>29612.827124797517</v>
      </c>
      <c r="BB28" s="2">
        <f t="shared" ca="1" si="8"/>
        <v>28378.959327930952</v>
      </c>
      <c r="BC28" s="2">
        <f t="shared" ca="1" si="8"/>
        <v>27196.502689267163</v>
      </c>
      <c r="BD28" s="2">
        <f t="shared" ca="1" si="8"/>
        <v>26063.315077214367</v>
      </c>
      <c r="BE28" s="2">
        <f t="shared" ca="1" si="8"/>
        <v>24977.343615663765</v>
      </c>
      <c r="BF28" s="2">
        <f t="shared" ca="1" si="8"/>
        <v>23936.620965011109</v>
      </c>
      <c r="BG28" s="2">
        <f t="shared" ca="1" si="8"/>
        <v>22939.261758135646</v>
      </c>
      <c r="BH28" s="2">
        <f t="shared" ca="1" si="8"/>
        <v>21983.459184879994</v>
      </c>
      <c r="BI28" s="2">
        <f t="shared" ca="1" si="8"/>
        <v>21067.481718843326</v>
      </c>
      <c r="BJ28" s="2">
        <f t="shared" ca="1" si="8"/>
        <v>20189.669980558188</v>
      </c>
      <c r="BK28" s="2">
        <f t="shared" ca="1" si="8"/>
        <v>19348.433731368263</v>
      </c>
      <c r="BL28" s="2">
        <f t="shared" ca="1" si="8"/>
        <v>18542.24899256125</v>
      </c>
      <c r="BM28" s="2">
        <f t="shared" ca="1" si="8"/>
        <v>17769.655284537865</v>
      </c>
      <c r="BN28" s="2">
        <f t="shared" ca="1" si="8"/>
        <v>17029.252981015456</v>
      </c>
      <c r="BO28" s="2">
        <f t="shared" ca="1" si="8"/>
        <v>16319.700773473143</v>
      </c>
      <c r="BP28" s="2">
        <f t="shared" ca="1" si="8"/>
        <v>15639.713241245096</v>
      </c>
      <c r="BQ28" s="2">
        <f t="shared" ca="1" si="8"/>
        <v>14988.058522859885</v>
      </c>
    </row>
    <row r="29" spans="1:69" outlineLevel="1">
      <c r="A29" s="34"/>
      <c r="B29" s="34"/>
      <c r="C29" s="64"/>
      <c r="D29" s="65"/>
      <c r="E29" s="21" t="str">
        <f xml:space="preserve"> LEFT($E$28, LEN($E$28) - 3 )</f>
        <v xml:space="preserve">Asset Finance principal repayment </v>
      </c>
      <c r="F29" s="21"/>
      <c r="G29" s="21" t="str">
        <f xml:space="preserve"> G$28</f>
        <v>GBP</v>
      </c>
      <c r="H29" s="3">
        <f t="shared" ca="1" si="7"/>
        <v>-2105274.653974223</v>
      </c>
      <c r="I29" s="21"/>
      <c r="J29" s="3">
        <f t="shared" ref="J29:BQ29" si="9" xml:space="preserve"> -1 * J28</f>
        <v>0</v>
      </c>
      <c r="K29" s="3">
        <f t="shared" ca="1" si="9"/>
        <v>0</v>
      </c>
      <c r="L29" s="3">
        <f t="shared" ca="1" si="9"/>
        <v>-7291.666666666667</v>
      </c>
      <c r="M29" s="3">
        <f t="shared" ca="1" si="9"/>
        <v>-6987.8472222222226</v>
      </c>
      <c r="N29" s="3">
        <f t="shared" ca="1" si="9"/>
        <v>-6696.6869212962965</v>
      </c>
      <c r="O29" s="3">
        <f t="shared" ca="1" si="9"/>
        <v>-6417.658299575618</v>
      </c>
      <c r="P29" s="3">
        <f t="shared" ca="1" si="9"/>
        <v>-20733.589203759966</v>
      </c>
      <c r="Q29" s="3">
        <f t="shared" ca="1" si="9"/>
        <v>-19869.689653603302</v>
      </c>
      <c r="R29" s="3">
        <f t="shared" ca="1" si="9"/>
        <v>-19041.785918036498</v>
      </c>
      <c r="S29" s="3">
        <f t="shared" ca="1" si="9"/>
        <v>-18248.378171451644</v>
      </c>
      <c r="T29" s="3">
        <f t="shared" ca="1" si="9"/>
        <v>-32071.362414307823</v>
      </c>
      <c r="U29" s="3">
        <f t="shared" ca="1" si="9"/>
        <v>-30735.055647044999</v>
      </c>
      <c r="V29" s="3">
        <f t="shared" ca="1" si="9"/>
        <v>-44037.761661751465</v>
      </c>
      <c r="W29" s="3">
        <f t="shared" ca="1" si="9"/>
        <v>-56786.188259178489</v>
      </c>
      <c r="X29" s="3">
        <f t="shared" ca="1" si="9"/>
        <v>-54420.097081712716</v>
      </c>
      <c r="Y29" s="3">
        <f t="shared" ca="1" si="9"/>
        <v>-66735.926369974695</v>
      </c>
      <c r="Z29" s="3">
        <f t="shared" ca="1" si="9"/>
        <v>-63955.262771225745</v>
      </c>
      <c r="AA29" s="3">
        <f t="shared" ca="1" si="9"/>
        <v>-61290.46015575801</v>
      </c>
      <c r="AB29" s="3">
        <f t="shared" ca="1" si="9"/>
        <v>-58736.690982601423</v>
      </c>
      <c r="AC29" s="3">
        <f t="shared" ca="1" si="9"/>
        <v>-56289.328858326364</v>
      </c>
      <c r="AD29" s="3">
        <f t="shared" ca="1" si="9"/>
        <v>-53943.940155896096</v>
      </c>
      <c r="AE29" s="3">
        <f t="shared" ca="1" si="9"/>
        <v>-51696.275982733758</v>
      </c>
      <c r="AF29" s="3">
        <f t="shared" ca="1" si="9"/>
        <v>-56833.931150119846</v>
      </c>
      <c r="AG29" s="3">
        <f t="shared" ca="1" si="9"/>
        <v>-61757.517352198192</v>
      </c>
      <c r="AH29" s="3">
        <f t="shared" ca="1" si="9"/>
        <v>-66475.954129189937</v>
      </c>
      <c r="AI29" s="3">
        <f t="shared" ca="1" si="9"/>
        <v>-63706.122707140348</v>
      </c>
      <c r="AJ29" s="3">
        <f t="shared" ca="1" si="9"/>
        <v>-61051.700927676167</v>
      </c>
      <c r="AK29" s="3">
        <f t="shared" ca="1" si="9"/>
        <v>-58507.88005568966</v>
      </c>
      <c r="AL29" s="3">
        <f t="shared" ca="1" si="9"/>
        <v>-56070.051720035925</v>
      </c>
      <c r="AM29" s="3">
        <f t="shared" ca="1" si="9"/>
        <v>-53733.799565034424</v>
      </c>
      <c r="AN29" s="3">
        <f t="shared" ca="1" si="9"/>
        <v>-51494.891249824657</v>
      </c>
      <c r="AO29" s="3">
        <f t="shared" ca="1" si="9"/>
        <v>-49349.270781081963</v>
      </c>
      <c r="AP29" s="3">
        <f t="shared" ca="1" si="9"/>
        <v>-47293.051165203557</v>
      </c>
      <c r="AQ29" s="3">
        <f t="shared" ca="1" si="9"/>
        <v>-45322.507366653408</v>
      </c>
      <c r="AR29" s="3">
        <f t="shared" ca="1" si="9"/>
        <v>-43434.069559709511</v>
      </c>
      <c r="AS29" s="3">
        <f t="shared" ca="1" si="9"/>
        <v>-41624.316661388286</v>
      </c>
      <c r="AT29" s="3">
        <f t="shared" ca="1" si="9"/>
        <v>-39889.970133830437</v>
      </c>
      <c r="AU29" s="3">
        <f t="shared" ca="1" si="9"/>
        <v>-38227.888044920837</v>
      </c>
      <c r="AV29" s="3">
        <f t="shared" ca="1" si="9"/>
        <v>-36635.059376382465</v>
      </c>
      <c r="AW29" s="3">
        <f t="shared" ca="1" si="9"/>
        <v>-35108.598569033195</v>
      </c>
      <c r="AX29" s="3">
        <f t="shared" ca="1" si="9"/>
        <v>-33645.740295323478</v>
      </c>
      <c r="AY29" s="3">
        <f t="shared" ca="1" si="9"/>
        <v>-32243.834449685004</v>
      </c>
      <c r="AZ29" s="3">
        <f t="shared" ca="1" si="9"/>
        <v>-30900.341347614798</v>
      </c>
      <c r="BA29" s="3">
        <f t="shared" ca="1" si="9"/>
        <v>-29612.827124797517</v>
      </c>
      <c r="BB29" s="3">
        <f t="shared" ca="1" si="9"/>
        <v>-28378.959327930952</v>
      </c>
      <c r="BC29" s="3">
        <f t="shared" ca="1" si="9"/>
        <v>-27196.502689267163</v>
      </c>
      <c r="BD29" s="3">
        <f t="shared" ca="1" si="9"/>
        <v>-26063.315077214367</v>
      </c>
      <c r="BE29" s="3">
        <f t="shared" ca="1" si="9"/>
        <v>-24977.343615663765</v>
      </c>
      <c r="BF29" s="3">
        <f t="shared" ca="1" si="9"/>
        <v>-23936.620965011109</v>
      </c>
      <c r="BG29" s="3">
        <f t="shared" ca="1" si="9"/>
        <v>-22939.261758135646</v>
      </c>
      <c r="BH29" s="3">
        <f t="shared" ca="1" si="9"/>
        <v>-21983.459184879994</v>
      </c>
      <c r="BI29" s="3">
        <f t="shared" ca="1" si="9"/>
        <v>-21067.481718843326</v>
      </c>
      <c r="BJ29" s="3">
        <f t="shared" ca="1" si="9"/>
        <v>-20189.669980558188</v>
      </c>
      <c r="BK29" s="3">
        <f t="shared" ca="1" si="9"/>
        <v>-19348.433731368263</v>
      </c>
      <c r="BL29" s="3">
        <f t="shared" ca="1" si="9"/>
        <v>-18542.24899256125</v>
      </c>
      <c r="BM29" s="3">
        <f t="shared" ca="1" si="9"/>
        <v>-17769.655284537865</v>
      </c>
      <c r="BN29" s="3">
        <f t="shared" ca="1" si="9"/>
        <v>-17029.252981015456</v>
      </c>
      <c r="BO29" s="3">
        <f t="shared" ca="1" si="9"/>
        <v>-16319.700773473143</v>
      </c>
      <c r="BP29" s="3">
        <f t="shared" ca="1" si="9"/>
        <v>-15639.713241245096</v>
      </c>
      <c r="BQ29" s="3">
        <f t="shared" ca="1" si="9"/>
        <v>-14988.058522859885</v>
      </c>
    </row>
    <row r="32" spans="1:69">
      <c r="B32" s="25" t="s">
        <v>324</v>
      </c>
    </row>
    <row r="33" spans="1:69" outlineLevel="1">
      <c r="E33" s="2" t="str">
        <f t="shared" ref="E33:BQ33" si="10" xml:space="preserve">  E$41</f>
        <v>Asset Finance interest POS</v>
      </c>
      <c r="F33" s="2">
        <f t="shared" si="10"/>
        <v>0</v>
      </c>
      <c r="G33" s="2" t="str">
        <f t="shared" si="10"/>
        <v>GBP</v>
      </c>
      <c r="H33" s="2">
        <f t="shared" ca="1" si="10"/>
        <v>336843.94463587576</v>
      </c>
      <c r="I33" s="2">
        <f t="shared" si="10"/>
        <v>0</v>
      </c>
      <c r="J33" s="2">
        <f t="shared" si="10"/>
        <v>0</v>
      </c>
      <c r="K33" s="2">
        <f t="shared" ca="1" si="10"/>
        <v>0</v>
      </c>
      <c r="L33" s="2">
        <f t="shared" ca="1" si="10"/>
        <v>1166.6666666666667</v>
      </c>
      <c r="M33" s="2">
        <f t="shared" ca="1" si="10"/>
        <v>1118.0555555555557</v>
      </c>
      <c r="N33" s="2">
        <f t="shared" ca="1" si="10"/>
        <v>1071.4699074074076</v>
      </c>
      <c r="O33" s="2">
        <f t="shared" ca="1" si="10"/>
        <v>1026.8253279320988</v>
      </c>
      <c r="P33" s="2">
        <f t="shared" ca="1" si="10"/>
        <v>3317.3742726015948</v>
      </c>
      <c r="Q33" s="2">
        <f t="shared" ca="1" si="10"/>
        <v>3179.1503445765284</v>
      </c>
      <c r="R33" s="2">
        <f t="shared" ca="1" si="10"/>
        <v>3046.6857468858398</v>
      </c>
      <c r="S33" s="2">
        <f t="shared" ca="1" si="10"/>
        <v>2919.7405074322633</v>
      </c>
      <c r="T33" s="2">
        <f t="shared" ca="1" si="10"/>
        <v>5131.4179862892524</v>
      </c>
      <c r="U33" s="2">
        <f t="shared" ca="1" si="10"/>
        <v>4917.6089035272007</v>
      </c>
      <c r="V33" s="2">
        <f t="shared" ca="1" si="10"/>
        <v>7046.0418658802355</v>
      </c>
      <c r="W33" s="2">
        <f t="shared" ca="1" si="10"/>
        <v>9085.7901214685589</v>
      </c>
      <c r="X33" s="2">
        <f t="shared" ca="1" si="10"/>
        <v>8707.2155330740352</v>
      </c>
      <c r="Y33" s="2">
        <f t="shared" ca="1" si="10"/>
        <v>10677.748219195952</v>
      </c>
      <c r="Z33" s="2">
        <f t="shared" ca="1" si="10"/>
        <v>10232.84204339612</v>
      </c>
      <c r="AA33" s="2">
        <f t="shared" ca="1" si="10"/>
        <v>9806.473624921282</v>
      </c>
      <c r="AB33" s="2">
        <f t="shared" ca="1" si="10"/>
        <v>9397.8705572162271</v>
      </c>
      <c r="AC33" s="2">
        <f t="shared" ca="1" si="10"/>
        <v>9006.2926173322194</v>
      </c>
      <c r="AD33" s="2">
        <f t="shared" ca="1" si="10"/>
        <v>8631.0304249433757</v>
      </c>
      <c r="AE33" s="2">
        <f t="shared" ca="1" si="10"/>
        <v>8271.4041572374026</v>
      </c>
      <c r="AF33" s="2">
        <f t="shared" ca="1" si="10"/>
        <v>9093.4289840191759</v>
      </c>
      <c r="AG33" s="2">
        <f t="shared" ca="1" si="10"/>
        <v>9881.2027763517108</v>
      </c>
      <c r="AH33" s="2">
        <f t="shared" ca="1" si="10"/>
        <v>10636.15266067039</v>
      </c>
      <c r="AI33" s="2">
        <f t="shared" ca="1" si="10"/>
        <v>10192.979633142457</v>
      </c>
      <c r="AJ33" s="2">
        <f t="shared" ca="1" si="10"/>
        <v>9768.2721484281883</v>
      </c>
      <c r="AK33" s="2">
        <f t="shared" ca="1" si="10"/>
        <v>9361.2608089103469</v>
      </c>
      <c r="AL33" s="2">
        <f t="shared" ca="1" si="10"/>
        <v>8971.2082752057486</v>
      </c>
      <c r="AM33" s="2">
        <f t="shared" ca="1" si="10"/>
        <v>8597.4079304055085</v>
      </c>
      <c r="AN33" s="2">
        <f t="shared" ca="1" si="10"/>
        <v>8239.1825999719458</v>
      </c>
      <c r="AO33" s="2">
        <f t="shared" ca="1" si="10"/>
        <v>7895.8833249731151</v>
      </c>
      <c r="AP33" s="2">
        <f t="shared" ca="1" si="10"/>
        <v>7566.8881864325695</v>
      </c>
      <c r="AQ33" s="2">
        <f t="shared" ca="1" si="10"/>
        <v>7251.6011786645449</v>
      </c>
      <c r="AR33" s="2">
        <f t="shared" ca="1" si="10"/>
        <v>6949.4511295535222</v>
      </c>
      <c r="AS33" s="2">
        <f t="shared" ca="1" si="10"/>
        <v>6659.8906658221258</v>
      </c>
      <c r="AT33" s="2">
        <f t="shared" ca="1" si="10"/>
        <v>6382.3952214128703</v>
      </c>
      <c r="AU33" s="2">
        <f t="shared" ca="1" si="10"/>
        <v>6116.462087187334</v>
      </c>
      <c r="AV33" s="2">
        <f t="shared" ca="1" si="10"/>
        <v>5861.609500221195</v>
      </c>
      <c r="AW33" s="2">
        <f t="shared" ca="1" si="10"/>
        <v>5617.3757710453119</v>
      </c>
      <c r="AX33" s="2">
        <f t="shared" ca="1" si="10"/>
        <v>5383.3184472517569</v>
      </c>
      <c r="AY33" s="2">
        <f t="shared" ca="1" si="10"/>
        <v>5159.0135119496008</v>
      </c>
      <c r="AZ33" s="2">
        <f t="shared" ca="1" si="10"/>
        <v>4944.0546156183682</v>
      </c>
      <c r="BA33" s="2">
        <f t="shared" ca="1" si="10"/>
        <v>4738.0523399676031</v>
      </c>
      <c r="BB33" s="2">
        <f t="shared" ca="1" si="10"/>
        <v>4540.6334924689527</v>
      </c>
      <c r="BC33" s="2">
        <f t="shared" ca="1" si="10"/>
        <v>4351.440430282747</v>
      </c>
      <c r="BD33" s="2">
        <f t="shared" ca="1" si="10"/>
        <v>4170.1304123542986</v>
      </c>
      <c r="BE33" s="2">
        <f t="shared" ca="1" si="10"/>
        <v>3996.3749785062028</v>
      </c>
      <c r="BF33" s="2">
        <f t="shared" ca="1" si="10"/>
        <v>3829.8593544017776</v>
      </c>
      <c r="BG33" s="2">
        <f t="shared" ca="1" si="10"/>
        <v>3670.2818813017038</v>
      </c>
      <c r="BH33" s="2">
        <f t="shared" ca="1" si="10"/>
        <v>3517.3534695807994</v>
      </c>
      <c r="BI33" s="2">
        <f t="shared" ca="1" si="10"/>
        <v>3370.7970750149325</v>
      </c>
      <c r="BJ33" s="2">
        <f t="shared" ca="1" si="10"/>
        <v>3230.3471968893105</v>
      </c>
      <c r="BK33" s="2">
        <f t="shared" ca="1" si="10"/>
        <v>3095.7493970189221</v>
      </c>
      <c r="BL33" s="2">
        <f t="shared" ca="1" si="10"/>
        <v>2966.7598388098004</v>
      </c>
      <c r="BM33" s="2">
        <f t="shared" ca="1" si="10"/>
        <v>2843.1448455260588</v>
      </c>
      <c r="BN33" s="2">
        <f t="shared" ca="1" si="10"/>
        <v>2724.6804769624728</v>
      </c>
      <c r="BO33" s="2">
        <f t="shared" ca="1" si="10"/>
        <v>2611.1521237557031</v>
      </c>
      <c r="BP33" s="2">
        <f t="shared" ca="1" si="10"/>
        <v>2502.3541185992153</v>
      </c>
      <c r="BQ33" s="2">
        <f t="shared" ca="1" si="10"/>
        <v>2398.0893636575815</v>
      </c>
    </row>
    <row r="34" spans="1:69" outlineLevel="1">
      <c r="E34" s="2" t="str">
        <f t="shared" ref="E34:BQ34" si="11" xml:space="preserve">  E$47</f>
        <v>Asset Finance interest paid POS</v>
      </c>
      <c r="F34" s="2">
        <f t="shared" si="11"/>
        <v>0</v>
      </c>
      <c r="G34" s="2" t="str">
        <f t="shared" si="11"/>
        <v>GBP</v>
      </c>
      <c r="H34" s="2">
        <f t="shared" ca="1" si="11"/>
        <v>336843.94463587576</v>
      </c>
      <c r="I34" s="2">
        <f t="shared" si="11"/>
        <v>0</v>
      </c>
      <c r="J34" s="2">
        <f t="shared" si="11"/>
        <v>0</v>
      </c>
      <c r="K34" s="2">
        <f t="shared" ca="1" si="11"/>
        <v>0</v>
      </c>
      <c r="L34" s="2">
        <f t="shared" ca="1" si="11"/>
        <v>1166.6666666666667</v>
      </c>
      <c r="M34" s="2">
        <f t="shared" ca="1" si="11"/>
        <v>1118.0555555555557</v>
      </c>
      <c r="N34" s="2">
        <f t="shared" ca="1" si="11"/>
        <v>1071.4699074074076</v>
      </c>
      <c r="O34" s="2">
        <f t="shared" ca="1" si="11"/>
        <v>1026.8253279320988</v>
      </c>
      <c r="P34" s="2">
        <f t="shared" ca="1" si="11"/>
        <v>3317.3742726015948</v>
      </c>
      <c r="Q34" s="2">
        <f t="shared" ca="1" si="11"/>
        <v>3179.1503445765284</v>
      </c>
      <c r="R34" s="2">
        <f t="shared" ca="1" si="11"/>
        <v>3046.6857468858398</v>
      </c>
      <c r="S34" s="2">
        <f t="shared" ca="1" si="11"/>
        <v>2919.7405074322633</v>
      </c>
      <c r="T34" s="2">
        <f t="shared" ca="1" si="11"/>
        <v>5131.4179862892524</v>
      </c>
      <c r="U34" s="2">
        <f t="shared" ca="1" si="11"/>
        <v>4917.6089035272007</v>
      </c>
      <c r="V34" s="2">
        <f t="shared" ca="1" si="11"/>
        <v>7046.0418658802355</v>
      </c>
      <c r="W34" s="2">
        <f t="shared" ca="1" si="11"/>
        <v>9085.7901214685589</v>
      </c>
      <c r="X34" s="2">
        <f t="shared" ca="1" si="11"/>
        <v>8707.2155330740352</v>
      </c>
      <c r="Y34" s="2">
        <f t="shared" ca="1" si="11"/>
        <v>10677.748219195952</v>
      </c>
      <c r="Z34" s="2">
        <f t="shared" ca="1" si="11"/>
        <v>10232.84204339612</v>
      </c>
      <c r="AA34" s="2">
        <f t="shared" ca="1" si="11"/>
        <v>9806.473624921282</v>
      </c>
      <c r="AB34" s="2">
        <f t="shared" ca="1" si="11"/>
        <v>9397.8705572162271</v>
      </c>
      <c r="AC34" s="2">
        <f t="shared" ca="1" si="11"/>
        <v>9006.2926173322194</v>
      </c>
      <c r="AD34" s="2">
        <f t="shared" ca="1" si="11"/>
        <v>8631.0304249433757</v>
      </c>
      <c r="AE34" s="2">
        <f t="shared" ca="1" si="11"/>
        <v>8271.4041572374026</v>
      </c>
      <c r="AF34" s="2">
        <f t="shared" ca="1" si="11"/>
        <v>9093.4289840191759</v>
      </c>
      <c r="AG34" s="2">
        <f t="shared" ca="1" si="11"/>
        <v>9881.2027763517108</v>
      </c>
      <c r="AH34" s="2">
        <f t="shared" ca="1" si="11"/>
        <v>10636.15266067039</v>
      </c>
      <c r="AI34" s="2">
        <f t="shared" ca="1" si="11"/>
        <v>10192.979633142457</v>
      </c>
      <c r="AJ34" s="2">
        <f t="shared" ca="1" si="11"/>
        <v>9768.2721484281883</v>
      </c>
      <c r="AK34" s="2">
        <f t="shared" ca="1" si="11"/>
        <v>9361.2608089103469</v>
      </c>
      <c r="AL34" s="2">
        <f t="shared" ca="1" si="11"/>
        <v>8971.2082752057486</v>
      </c>
      <c r="AM34" s="2">
        <f t="shared" ca="1" si="11"/>
        <v>8597.4079304055085</v>
      </c>
      <c r="AN34" s="2">
        <f t="shared" ca="1" si="11"/>
        <v>8239.1825999719458</v>
      </c>
      <c r="AO34" s="2">
        <f t="shared" ca="1" si="11"/>
        <v>7895.8833249731151</v>
      </c>
      <c r="AP34" s="2">
        <f t="shared" ca="1" si="11"/>
        <v>7566.8881864325695</v>
      </c>
      <c r="AQ34" s="2">
        <f t="shared" ca="1" si="11"/>
        <v>7251.6011786645449</v>
      </c>
      <c r="AR34" s="2">
        <f t="shared" ca="1" si="11"/>
        <v>6949.4511295535222</v>
      </c>
      <c r="AS34" s="2">
        <f t="shared" ca="1" si="11"/>
        <v>6659.8906658221258</v>
      </c>
      <c r="AT34" s="2">
        <f t="shared" ca="1" si="11"/>
        <v>6382.3952214128703</v>
      </c>
      <c r="AU34" s="2">
        <f t="shared" ca="1" si="11"/>
        <v>6116.462087187334</v>
      </c>
      <c r="AV34" s="2">
        <f t="shared" ca="1" si="11"/>
        <v>5861.609500221195</v>
      </c>
      <c r="AW34" s="2">
        <f t="shared" ca="1" si="11"/>
        <v>5617.3757710453119</v>
      </c>
      <c r="AX34" s="2">
        <f t="shared" ca="1" si="11"/>
        <v>5383.3184472517569</v>
      </c>
      <c r="AY34" s="2">
        <f t="shared" ca="1" si="11"/>
        <v>5159.0135119496008</v>
      </c>
      <c r="AZ34" s="2">
        <f t="shared" ca="1" si="11"/>
        <v>4944.0546156183682</v>
      </c>
      <c r="BA34" s="2">
        <f t="shared" ca="1" si="11"/>
        <v>4738.0523399676031</v>
      </c>
      <c r="BB34" s="2">
        <f t="shared" ca="1" si="11"/>
        <v>4540.6334924689527</v>
      </c>
      <c r="BC34" s="2">
        <f t="shared" ca="1" si="11"/>
        <v>4351.440430282747</v>
      </c>
      <c r="BD34" s="2">
        <f t="shared" ca="1" si="11"/>
        <v>4170.1304123542986</v>
      </c>
      <c r="BE34" s="2">
        <f t="shared" ca="1" si="11"/>
        <v>3996.3749785062028</v>
      </c>
      <c r="BF34" s="2">
        <f t="shared" ca="1" si="11"/>
        <v>3829.8593544017776</v>
      </c>
      <c r="BG34" s="2">
        <f t="shared" ca="1" si="11"/>
        <v>3670.2818813017038</v>
      </c>
      <c r="BH34" s="2">
        <f t="shared" ca="1" si="11"/>
        <v>3517.3534695807994</v>
      </c>
      <c r="BI34" s="2">
        <f t="shared" ca="1" si="11"/>
        <v>3370.7970750149325</v>
      </c>
      <c r="BJ34" s="2">
        <f t="shared" ca="1" si="11"/>
        <v>3230.3471968893105</v>
      </c>
      <c r="BK34" s="2">
        <f t="shared" ca="1" si="11"/>
        <v>3095.7493970189221</v>
      </c>
      <c r="BL34" s="2">
        <f t="shared" ca="1" si="11"/>
        <v>2966.7598388098004</v>
      </c>
      <c r="BM34" s="2">
        <f t="shared" ca="1" si="11"/>
        <v>2843.1448455260588</v>
      </c>
      <c r="BN34" s="2">
        <f t="shared" ca="1" si="11"/>
        <v>2724.6804769624728</v>
      </c>
      <c r="BO34" s="2">
        <f t="shared" ca="1" si="11"/>
        <v>2611.1521237557031</v>
      </c>
      <c r="BP34" s="2">
        <f t="shared" ca="1" si="11"/>
        <v>2502.3541185992153</v>
      </c>
      <c r="BQ34" s="2">
        <f t="shared" ca="1" si="11"/>
        <v>2398.0893636575815</v>
      </c>
    </row>
    <row r="35" spans="1:69" outlineLevel="1">
      <c r="E35" s="47" t="s">
        <v>324</v>
      </c>
      <c r="G35" s="47" t="s">
        <v>258</v>
      </c>
      <c r="H35" s="2">
        <f ca="1" xml:space="preserve"> SUM( J35:BQ35 )</f>
        <v>0</v>
      </c>
      <c r="J35" s="2">
        <f t="shared" ref="J35:BQ35" si="12" xml:space="preserve">  J33 - J34</f>
        <v>0</v>
      </c>
      <c r="K35" s="2">
        <f t="shared" ca="1" si="12"/>
        <v>0</v>
      </c>
      <c r="L35" s="2">
        <f t="shared" ca="1" si="12"/>
        <v>0</v>
      </c>
      <c r="M35" s="2">
        <f t="shared" ca="1" si="12"/>
        <v>0</v>
      </c>
      <c r="N35" s="2">
        <f t="shared" ca="1" si="12"/>
        <v>0</v>
      </c>
      <c r="O35" s="2">
        <f t="shared" ca="1" si="12"/>
        <v>0</v>
      </c>
      <c r="P35" s="2">
        <f t="shared" ca="1" si="12"/>
        <v>0</v>
      </c>
      <c r="Q35" s="2">
        <f t="shared" ca="1" si="12"/>
        <v>0</v>
      </c>
      <c r="R35" s="2">
        <f t="shared" ca="1" si="12"/>
        <v>0</v>
      </c>
      <c r="S35" s="2">
        <f t="shared" ca="1" si="12"/>
        <v>0</v>
      </c>
      <c r="T35" s="2">
        <f t="shared" ca="1" si="12"/>
        <v>0</v>
      </c>
      <c r="U35" s="2">
        <f t="shared" ca="1" si="12"/>
        <v>0</v>
      </c>
      <c r="V35" s="2">
        <f t="shared" ca="1" si="12"/>
        <v>0</v>
      </c>
      <c r="W35" s="2">
        <f t="shared" ca="1" si="12"/>
        <v>0</v>
      </c>
      <c r="X35" s="2">
        <f t="shared" ca="1" si="12"/>
        <v>0</v>
      </c>
      <c r="Y35" s="2">
        <f t="shared" ca="1" si="12"/>
        <v>0</v>
      </c>
      <c r="Z35" s="2">
        <f t="shared" ca="1" si="12"/>
        <v>0</v>
      </c>
      <c r="AA35" s="2">
        <f t="shared" ca="1" si="12"/>
        <v>0</v>
      </c>
      <c r="AB35" s="2">
        <f t="shared" ca="1" si="12"/>
        <v>0</v>
      </c>
      <c r="AC35" s="2">
        <f t="shared" ca="1" si="12"/>
        <v>0</v>
      </c>
      <c r="AD35" s="2">
        <f t="shared" ca="1" si="12"/>
        <v>0</v>
      </c>
      <c r="AE35" s="2">
        <f t="shared" ca="1" si="12"/>
        <v>0</v>
      </c>
      <c r="AF35" s="2">
        <f t="shared" ca="1" si="12"/>
        <v>0</v>
      </c>
      <c r="AG35" s="2">
        <f t="shared" ca="1" si="12"/>
        <v>0</v>
      </c>
      <c r="AH35" s="2">
        <f t="shared" ca="1" si="12"/>
        <v>0</v>
      </c>
      <c r="AI35" s="2">
        <f t="shared" ca="1" si="12"/>
        <v>0</v>
      </c>
      <c r="AJ35" s="2">
        <f t="shared" ca="1" si="12"/>
        <v>0</v>
      </c>
      <c r="AK35" s="2">
        <f t="shared" ca="1" si="12"/>
        <v>0</v>
      </c>
      <c r="AL35" s="2">
        <f t="shared" ca="1" si="12"/>
        <v>0</v>
      </c>
      <c r="AM35" s="2">
        <f t="shared" ca="1" si="12"/>
        <v>0</v>
      </c>
      <c r="AN35" s="2">
        <f t="shared" ca="1" si="12"/>
        <v>0</v>
      </c>
      <c r="AO35" s="2">
        <f t="shared" ca="1" si="12"/>
        <v>0</v>
      </c>
      <c r="AP35" s="2">
        <f t="shared" ca="1" si="12"/>
        <v>0</v>
      </c>
      <c r="AQ35" s="2">
        <f t="shared" ca="1" si="12"/>
        <v>0</v>
      </c>
      <c r="AR35" s="2">
        <f t="shared" ca="1" si="12"/>
        <v>0</v>
      </c>
      <c r="AS35" s="2">
        <f t="shared" ca="1" si="12"/>
        <v>0</v>
      </c>
      <c r="AT35" s="2">
        <f t="shared" ca="1" si="12"/>
        <v>0</v>
      </c>
      <c r="AU35" s="2">
        <f t="shared" ca="1" si="12"/>
        <v>0</v>
      </c>
      <c r="AV35" s="2">
        <f t="shared" ca="1" si="12"/>
        <v>0</v>
      </c>
      <c r="AW35" s="2">
        <f t="shared" ca="1" si="12"/>
        <v>0</v>
      </c>
      <c r="AX35" s="2">
        <f t="shared" ca="1" si="12"/>
        <v>0</v>
      </c>
      <c r="AY35" s="2">
        <f t="shared" ca="1" si="12"/>
        <v>0</v>
      </c>
      <c r="AZ35" s="2">
        <f t="shared" ca="1" si="12"/>
        <v>0</v>
      </c>
      <c r="BA35" s="2">
        <f t="shared" ca="1" si="12"/>
        <v>0</v>
      </c>
      <c r="BB35" s="2">
        <f t="shared" ca="1" si="12"/>
        <v>0</v>
      </c>
      <c r="BC35" s="2">
        <f t="shared" ca="1" si="12"/>
        <v>0</v>
      </c>
      <c r="BD35" s="2">
        <f t="shared" ca="1" si="12"/>
        <v>0</v>
      </c>
      <c r="BE35" s="2">
        <f t="shared" ca="1" si="12"/>
        <v>0</v>
      </c>
      <c r="BF35" s="2">
        <f t="shared" ca="1" si="12"/>
        <v>0</v>
      </c>
      <c r="BG35" s="2">
        <f t="shared" ca="1" si="12"/>
        <v>0</v>
      </c>
      <c r="BH35" s="2">
        <f t="shared" ca="1" si="12"/>
        <v>0</v>
      </c>
      <c r="BI35" s="2">
        <f t="shared" ca="1" si="12"/>
        <v>0</v>
      </c>
      <c r="BJ35" s="2">
        <f t="shared" ca="1" si="12"/>
        <v>0</v>
      </c>
      <c r="BK35" s="2">
        <f t="shared" ca="1" si="12"/>
        <v>0</v>
      </c>
      <c r="BL35" s="2">
        <f t="shared" ca="1" si="12"/>
        <v>0</v>
      </c>
      <c r="BM35" s="2">
        <f t="shared" ca="1" si="12"/>
        <v>0</v>
      </c>
      <c r="BN35" s="2">
        <f t="shared" ca="1" si="12"/>
        <v>0</v>
      </c>
      <c r="BO35" s="2">
        <f t="shared" ca="1" si="12"/>
        <v>0</v>
      </c>
      <c r="BP35" s="2">
        <f t="shared" ca="1" si="12"/>
        <v>0</v>
      </c>
      <c r="BQ35" s="2">
        <f t="shared" ca="1" si="12"/>
        <v>0</v>
      </c>
    </row>
    <row r="38" spans="1:69">
      <c r="B38" s="25" t="s">
        <v>136</v>
      </c>
    </row>
    <row r="39" spans="1:69" outlineLevel="1">
      <c r="E39" s="57" t="str">
        <f t="shared" ref="E39:G39" si="13" xml:space="preserve">  E$55</f>
        <v>Asset Finance period interest rate</v>
      </c>
      <c r="F39" s="57">
        <f t="shared" si="13"/>
        <v>6.6666666666666671E-3</v>
      </c>
      <c r="G39" s="57" t="str">
        <f t="shared" si="13"/>
        <v>%</v>
      </c>
      <c r="M39" s="57"/>
    </row>
    <row r="40" spans="1:69" outlineLevel="1">
      <c r="E40" s="2" t="str">
        <f t="shared" ref="E40:BQ40" si="14" xml:space="preserve">  E$11</f>
        <v>Asset Finance balance BEG</v>
      </c>
      <c r="F40" s="2">
        <f t="shared" si="14"/>
        <v>0</v>
      </c>
      <c r="G40" s="2" t="str">
        <f t="shared" si="14"/>
        <v>GBP</v>
      </c>
      <c r="H40" s="2">
        <f t="shared" si="14"/>
        <v>0</v>
      </c>
      <c r="I40" s="2">
        <f t="shared" si="14"/>
        <v>0</v>
      </c>
      <c r="J40" s="2">
        <f t="shared" si="14"/>
        <v>0</v>
      </c>
      <c r="K40" s="2">
        <f t="shared" ca="1" si="14"/>
        <v>0</v>
      </c>
      <c r="L40" s="2">
        <f t="shared" ca="1" si="14"/>
        <v>175000</v>
      </c>
      <c r="M40" s="2">
        <f t="shared" ca="1" si="14"/>
        <v>167708.33333333334</v>
      </c>
      <c r="N40" s="2">
        <f t="shared" ca="1" si="14"/>
        <v>160720.48611111112</v>
      </c>
      <c r="O40" s="2">
        <f t="shared" ca="1" si="14"/>
        <v>154023.79918981483</v>
      </c>
      <c r="P40" s="2">
        <f t="shared" ca="1" si="14"/>
        <v>497606.14089023921</v>
      </c>
      <c r="Q40" s="2">
        <f t="shared" ca="1" si="14"/>
        <v>476872.55168647924</v>
      </c>
      <c r="R40" s="2">
        <f t="shared" ca="1" si="14"/>
        <v>457002.86203287594</v>
      </c>
      <c r="S40" s="2">
        <f t="shared" ca="1" si="14"/>
        <v>437961.07611483947</v>
      </c>
      <c r="T40" s="2">
        <f t="shared" ca="1" si="14"/>
        <v>769712.69794338779</v>
      </c>
      <c r="U40" s="2">
        <f t="shared" ca="1" si="14"/>
        <v>737641.33552908001</v>
      </c>
      <c r="V40" s="2">
        <f t="shared" ca="1" si="14"/>
        <v>1056906.2798820352</v>
      </c>
      <c r="W40" s="2">
        <f t="shared" ca="1" si="14"/>
        <v>1362868.5182202838</v>
      </c>
      <c r="X40" s="2">
        <f t="shared" ca="1" si="14"/>
        <v>1306082.3299611052</v>
      </c>
      <c r="Y40" s="2">
        <f t="shared" ca="1" si="14"/>
        <v>1601662.2328793926</v>
      </c>
      <c r="Z40" s="2">
        <f t="shared" ca="1" si="14"/>
        <v>1534926.3065094179</v>
      </c>
      <c r="AA40" s="2">
        <f t="shared" ca="1" si="14"/>
        <v>1470971.0437381922</v>
      </c>
      <c r="AB40" s="2">
        <f t="shared" ca="1" si="14"/>
        <v>1409680.5835824341</v>
      </c>
      <c r="AC40" s="2">
        <f t="shared" ca="1" si="14"/>
        <v>1350943.8925998327</v>
      </c>
      <c r="AD40" s="2">
        <f t="shared" ca="1" si="14"/>
        <v>1294654.5637415063</v>
      </c>
      <c r="AE40" s="2">
        <f t="shared" ca="1" si="14"/>
        <v>1240710.6235856102</v>
      </c>
      <c r="AF40" s="2">
        <f t="shared" ca="1" si="14"/>
        <v>1364014.3476028764</v>
      </c>
      <c r="AG40" s="2">
        <f t="shared" ca="1" si="14"/>
        <v>1482180.4164527566</v>
      </c>
      <c r="AH40" s="2">
        <f t="shared" ca="1" si="14"/>
        <v>1595422.8991005584</v>
      </c>
      <c r="AI40" s="2">
        <f t="shared" ca="1" si="14"/>
        <v>1528946.9449713684</v>
      </c>
      <c r="AJ40" s="2">
        <f t="shared" ca="1" si="14"/>
        <v>1465240.822264228</v>
      </c>
      <c r="AK40" s="2">
        <f t="shared" ca="1" si="14"/>
        <v>1404189.1213365518</v>
      </c>
      <c r="AL40" s="2">
        <f t="shared" ca="1" si="14"/>
        <v>1345681.2412808621</v>
      </c>
      <c r="AM40" s="2">
        <f t="shared" ca="1" si="14"/>
        <v>1289611.1895608262</v>
      </c>
      <c r="AN40" s="2">
        <f t="shared" ca="1" si="14"/>
        <v>1235877.3899957917</v>
      </c>
      <c r="AO40" s="2">
        <f t="shared" ca="1" si="14"/>
        <v>1184382.4987459672</v>
      </c>
      <c r="AP40" s="2">
        <f t="shared" ca="1" si="14"/>
        <v>1135033.2279648853</v>
      </c>
      <c r="AQ40" s="2">
        <f t="shared" ca="1" si="14"/>
        <v>1087740.1767996817</v>
      </c>
      <c r="AR40" s="2">
        <f t="shared" ca="1" si="14"/>
        <v>1042417.6694330283</v>
      </c>
      <c r="AS40" s="2">
        <f t="shared" ca="1" si="14"/>
        <v>998983.5998733188</v>
      </c>
      <c r="AT40" s="2">
        <f t="shared" ca="1" si="14"/>
        <v>957359.28321193054</v>
      </c>
      <c r="AU40" s="2">
        <f t="shared" ca="1" si="14"/>
        <v>917469.31307810009</v>
      </c>
      <c r="AV40" s="2">
        <f t="shared" ca="1" si="14"/>
        <v>879241.42503317923</v>
      </c>
      <c r="AW40" s="2">
        <f t="shared" ca="1" si="14"/>
        <v>842606.36565679673</v>
      </c>
      <c r="AX40" s="2">
        <f t="shared" ca="1" si="14"/>
        <v>807497.76708776352</v>
      </c>
      <c r="AY40" s="2">
        <f t="shared" ca="1" si="14"/>
        <v>773852.0267924401</v>
      </c>
      <c r="AZ40" s="2">
        <f t="shared" ca="1" si="14"/>
        <v>741608.19234275515</v>
      </c>
      <c r="BA40" s="2">
        <f t="shared" ca="1" si="14"/>
        <v>710707.85099514038</v>
      </c>
      <c r="BB40" s="2">
        <f t="shared" ca="1" si="14"/>
        <v>681095.02387034288</v>
      </c>
      <c r="BC40" s="2">
        <f t="shared" ca="1" si="14"/>
        <v>652716.06454241194</v>
      </c>
      <c r="BD40" s="2">
        <f t="shared" ca="1" si="14"/>
        <v>625519.56185314478</v>
      </c>
      <c r="BE40" s="2">
        <f t="shared" ca="1" si="14"/>
        <v>599456.2467759304</v>
      </c>
      <c r="BF40" s="2">
        <f t="shared" ca="1" si="14"/>
        <v>574478.90316026658</v>
      </c>
      <c r="BG40" s="2">
        <f t="shared" ca="1" si="14"/>
        <v>550542.28219525551</v>
      </c>
      <c r="BH40" s="2">
        <f t="shared" ca="1" si="14"/>
        <v>527603.02043711988</v>
      </c>
      <c r="BI40" s="2">
        <f t="shared" ca="1" si="14"/>
        <v>505619.56125223986</v>
      </c>
      <c r="BJ40" s="2">
        <f t="shared" ca="1" si="14"/>
        <v>484552.07953339652</v>
      </c>
      <c r="BK40" s="2">
        <f t="shared" ca="1" si="14"/>
        <v>464362.4095528383</v>
      </c>
      <c r="BL40" s="2">
        <f t="shared" ca="1" si="14"/>
        <v>445013.97582147003</v>
      </c>
      <c r="BM40" s="2">
        <f t="shared" ca="1" si="14"/>
        <v>426471.72682890878</v>
      </c>
      <c r="BN40" s="2">
        <f t="shared" ca="1" si="14"/>
        <v>408702.07154437091</v>
      </c>
      <c r="BO40" s="2">
        <f t="shared" ca="1" si="14"/>
        <v>391672.81856335542</v>
      </c>
      <c r="BP40" s="2">
        <f t="shared" ca="1" si="14"/>
        <v>375353.11778988229</v>
      </c>
      <c r="BQ40" s="2">
        <f t="shared" ca="1" si="14"/>
        <v>359713.40454863722</v>
      </c>
    </row>
    <row r="41" spans="1:69" outlineLevel="1">
      <c r="E41" s="47" t="s">
        <v>22</v>
      </c>
      <c r="G41" s="47" t="s">
        <v>258</v>
      </c>
      <c r="H41" s="2">
        <f t="shared" ref="H41:H42" ca="1" si="15" xml:space="preserve"> SUM( J41:BQ41 )</f>
        <v>336843.94463587576</v>
      </c>
      <c r="J41" s="2">
        <f t="shared" ref="J41:BQ41" si="16" xml:space="preserve">  $F39 * J40</f>
        <v>0</v>
      </c>
      <c r="K41" s="2">
        <f t="shared" ca="1" si="16"/>
        <v>0</v>
      </c>
      <c r="L41" s="2">
        <f t="shared" ca="1" si="16"/>
        <v>1166.6666666666667</v>
      </c>
      <c r="M41" s="2">
        <f t="shared" ca="1" si="16"/>
        <v>1118.0555555555557</v>
      </c>
      <c r="N41" s="2">
        <f t="shared" ca="1" si="16"/>
        <v>1071.4699074074076</v>
      </c>
      <c r="O41" s="2">
        <f t="shared" ca="1" si="16"/>
        <v>1026.8253279320988</v>
      </c>
      <c r="P41" s="2">
        <f t="shared" ca="1" si="16"/>
        <v>3317.3742726015948</v>
      </c>
      <c r="Q41" s="2">
        <f t="shared" ca="1" si="16"/>
        <v>3179.1503445765284</v>
      </c>
      <c r="R41" s="2">
        <f t="shared" ca="1" si="16"/>
        <v>3046.6857468858398</v>
      </c>
      <c r="S41" s="2">
        <f t="shared" ca="1" si="16"/>
        <v>2919.7405074322633</v>
      </c>
      <c r="T41" s="2">
        <f t="shared" ca="1" si="16"/>
        <v>5131.4179862892524</v>
      </c>
      <c r="U41" s="2">
        <f t="shared" ca="1" si="16"/>
        <v>4917.6089035272007</v>
      </c>
      <c r="V41" s="2">
        <f t="shared" ca="1" si="16"/>
        <v>7046.0418658802355</v>
      </c>
      <c r="W41" s="2">
        <f t="shared" ca="1" si="16"/>
        <v>9085.7901214685589</v>
      </c>
      <c r="X41" s="2">
        <f t="shared" ca="1" si="16"/>
        <v>8707.2155330740352</v>
      </c>
      <c r="Y41" s="2">
        <f t="shared" ca="1" si="16"/>
        <v>10677.748219195952</v>
      </c>
      <c r="Z41" s="2">
        <f t="shared" ca="1" si="16"/>
        <v>10232.84204339612</v>
      </c>
      <c r="AA41" s="2">
        <f t="shared" ca="1" si="16"/>
        <v>9806.473624921282</v>
      </c>
      <c r="AB41" s="2">
        <f t="shared" ca="1" si="16"/>
        <v>9397.8705572162271</v>
      </c>
      <c r="AC41" s="2">
        <f t="shared" ca="1" si="16"/>
        <v>9006.2926173322194</v>
      </c>
      <c r="AD41" s="2">
        <f t="shared" ca="1" si="16"/>
        <v>8631.0304249433757</v>
      </c>
      <c r="AE41" s="2">
        <f t="shared" ca="1" si="16"/>
        <v>8271.4041572374026</v>
      </c>
      <c r="AF41" s="2">
        <f t="shared" ca="1" si="16"/>
        <v>9093.4289840191759</v>
      </c>
      <c r="AG41" s="2">
        <f t="shared" ca="1" si="16"/>
        <v>9881.2027763517108</v>
      </c>
      <c r="AH41" s="2">
        <f t="shared" ca="1" si="16"/>
        <v>10636.15266067039</v>
      </c>
      <c r="AI41" s="2">
        <f t="shared" ca="1" si="16"/>
        <v>10192.979633142457</v>
      </c>
      <c r="AJ41" s="2">
        <f t="shared" ca="1" si="16"/>
        <v>9768.2721484281883</v>
      </c>
      <c r="AK41" s="2">
        <f t="shared" ca="1" si="16"/>
        <v>9361.2608089103469</v>
      </c>
      <c r="AL41" s="2">
        <f t="shared" ca="1" si="16"/>
        <v>8971.2082752057486</v>
      </c>
      <c r="AM41" s="2">
        <f t="shared" ca="1" si="16"/>
        <v>8597.4079304055085</v>
      </c>
      <c r="AN41" s="2">
        <f t="shared" ca="1" si="16"/>
        <v>8239.1825999719458</v>
      </c>
      <c r="AO41" s="2">
        <f t="shared" ca="1" si="16"/>
        <v>7895.8833249731151</v>
      </c>
      <c r="AP41" s="2">
        <f t="shared" ca="1" si="16"/>
        <v>7566.8881864325695</v>
      </c>
      <c r="AQ41" s="2">
        <f t="shared" ca="1" si="16"/>
        <v>7251.6011786645449</v>
      </c>
      <c r="AR41" s="2">
        <f t="shared" ca="1" si="16"/>
        <v>6949.4511295535222</v>
      </c>
      <c r="AS41" s="2">
        <f t="shared" ca="1" si="16"/>
        <v>6659.8906658221258</v>
      </c>
      <c r="AT41" s="2">
        <f t="shared" ca="1" si="16"/>
        <v>6382.3952214128703</v>
      </c>
      <c r="AU41" s="2">
        <f t="shared" ca="1" si="16"/>
        <v>6116.462087187334</v>
      </c>
      <c r="AV41" s="2">
        <f t="shared" ca="1" si="16"/>
        <v>5861.609500221195</v>
      </c>
      <c r="AW41" s="2">
        <f t="shared" ca="1" si="16"/>
        <v>5617.3757710453119</v>
      </c>
      <c r="AX41" s="2">
        <f t="shared" ca="1" si="16"/>
        <v>5383.3184472517569</v>
      </c>
      <c r="AY41" s="2">
        <f t="shared" ca="1" si="16"/>
        <v>5159.0135119496008</v>
      </c>
      <c r="AZ41" s="2">
        <f t="shared" ca="1" si="16"/>
        <v>4944.0546156183682</v>
      </c>
      <c r="BA41" s="2">
        <f t="shared" ca="1" si="16"/>
        <v>4738.0523399676031</v>
      </c>
      <c r="BB41" s="2">
        <f t="shared" ca="1" si="16"/>
        <v>4540.6334924689527</v>
      </c>
      <c r="BC41" s="2">
        <f t="shared" ca="1" si="16"/>
        <v>4351.440430282747</v>
      </c>
      <c r="BD41" s="2">
        <f t="shared" ca="1" si="16"/>
        <v>4170.1304123542986</v>
      </c>
      <c r="BE41" s="2">
        <f t="shared" ca="1" si="16"/>
        <v>3996.3749785062028</v>
      </c>
      <c r="BF41" s="2">
        <f t="shared" ca="1" si="16"/>
        <v>3829.8593544017776</v>
      </c>
      <c r="BG41" s="2">
        <f t="shared" ca="1" si="16"/>
        <v>3670.2818813017038</v>
      </c>
      <c r="BH41" s="2">
        <f t="shared" ca="1" si="16"/>
        <v>3517.3534695807994</v>
      </c>
      <c r="BI41" s="2">
        <f t="shared" ca="1" si="16"/>
        <v>3370.7970750149325</v>
      </c>
      <c r="BJ41" s="2">
        <f t="shared" ca="1" si="16"/>
        <v>3230.3471968893105</v>
      </c>
      <c r="BK41" s="2">
        <f t="shared" ca="1" si="16"/>
        <v>3095.7493970189221</v>
      </c>
      <c r="BL41" s="2">
        <f t="shared" ca="1" si="16"/>
        <v>2966.7598388098004</v>
      </c>
      <c r="BM41" s="2">
        <f t="shared" ca="1" si="16"/>
        <v>2843.1448455260588</v>
      </c>
      <c r="BN41" s="2">
        <f t="shared" ca="1" si="16"/>
        <v>2724.6804769624728</v>
      </c>
      <c r="BO41" s="2">
        <f t="shared" ca="1" si="16"/>
        <v>2611.1521237557031</v>
      </c>
      <c r="BP41" s="2">
        <f t="shared" ca="1" si="16"/>
        <v>2502.3541185992153</v>
      </c>
      <c r="BQ41" s="2">
        <f t="shared" ca="1" si="16"/>
        <v>2398.0893636575815</v>
      </c>
    </row>
    <row r="42" spans="1:69" outlineLevel="1">
      <c r="A42" s="34"/>
      <c r="B42" s="34"/>
      <c r="C42" s="64"/>
      <c r="D42" s="65"/>
      <c r="E42" s="21" t="str">
        <f xml:space="preserve"> LEFT($E$41, LEN($E$41) - 3 )</f>
        <v xml:space="preserve">Asset Finance interest </v>
      </c>
      <c r="F42" s="21"/>
      <c r="G42" s="21" t="str">
        <f xml:space="preserve"> G$41</f>
        <v>GBP</v>
      </c>
      <c r="H42" s="3">
        <f t="shared" ca="1" si="15"/>
        <v>-336843.94463587576</v>
      </c>
      <c r="I42" s="21"/>
      <c r="J42" s="3">
        <f t="shared" ref="J42:BQ42" si="17" xml:space="preserve"> -1 * J41</f>
        <v>0</v>
      </c>
      <c r="K42" s="3">
        <f t="shared" ca="1" si="17"/>
        <v>0</v>
      </c>
      <c r="L42" s="3">
        <f t="shared" ca="1" si="17"/>
        <v>-1166.6666666666667</v>
      </c>
      <c r="M42" s="3">
        <f t="shared" ca="1" si="17"/>
        <v>-1118.0555555555557</v>
      </c>
      <c r="N42" s="3">
        <f t="shared" ca="1" si="17"/>
        <v>-1071.4699074074076</v>
      </c>
      <c r="O42" s="3">
        <f t="shared" ca="1" si="17"/>
        <v>-1026.8253279320988</v>
      </c>
      <c r="P42" s="3">
        <f t="shared" ca="1" si="17"/>
        <v>-3317.3742726015948</v>
      </c>
      <c r="Q42" s="3">
        <f t="shared" ca="1" si="17"/>
        <v>-3179.1503445765284</v>
      </c>
      <c r="R42" s="3">
        <f t="shared" ca="1" si="17"/>
        <v>-3046.6857468858398</v>
      </c>
      <c r="S42" s="3">
        <f t="shared" ca="1" si="17"/>
        <v>-2919.7405074322633</v>
      </c>
      <c r="T42" s="3">
        <f t="shared" ca="1" si="17"/>
        <v>-5131.4179862892524</v>
      </c>
      <c r="U42" s="3">
        <f t="shared" ca="1" si="17"/>
        <v>-4917.6089035272007</v>
      </c>
      <c r="V42" s="3">
        <f t="shared" ca="1" si="17"/>
        <v>-7046.0418658802355</v>
      </c>
      <c r="W42" s="3">
        <f t="shared" ca="1" si="17"/>
        <v>-9085.7901214685589</v>
      </c>
      <c r="X42" s="3">
        <f t="shared" ca="1" si="17"/>
        <v>-8707.2155330740352</v>
      </c>
      <c r="Y42" s="3">
        <f t="shared" ca="1" si="17"/>
        <v>-10677.748219195952</v>
      </c>
      <c r="Z42" s="3">
        <f t="shared" ca="1" si="17"/>
        <v>-10232.84204339612</v>
      </c>
      <c r="AA42" s="3">
        <f t="shared" ca="1" si="17"/>
        <v>-9806.473624921282</v>
      </c>
      <c r="AB42" s="3">
        <f t="shared" ca="1" si="17"/>
        <v>-9397.8705572162271</v>
      </c>
      <c r="AC42" s="3">
        <f t="shared" ca="1" si="17"/>
        <v>-9006.2926173322194</v>
      </c>
      <c r="AD42" s="3">
        <f t="shared" ca="1" si="17"/>
        <v>-8631.0304249433757</v>
      </c>
      <c r="AE42" s="3">
        <f t="shared" ca="1" si="17"/>
        <v>-8271.4041572374026</v>
      </c>
      <c r="AF42" s="3">
        <f t="shared" ca="1" si="17"/>
        <v>-9093.4289840191759</v>
      </c>
      <c r="AG42" s="3">
        <f t="shared" ca="1" si="17"/>
        <v>-9881.2027763517108</v>
      </c>
      <c r="AH42" s="3">
        <f t="shared" ca="1" si="17"/>
        <v>-10636.15266067039</v>
      </c>
      <c r="AI42" s="3">
        <f t="shared" ca="1" si="17"/>
        <v>-10192.979633142457</v>
      </c>
      <c r="AJ42" s="3">
        <f t="shared" ca="1" si="17"/>
        <v>-9768.2721484281883</v>
      </c>
      <c r="AK42" s="3">
        <f t="shared" ca="1" si="17"/>
        <v>-9361.2608089103469</v>
      </c>
      <c r="AL42" s="3">
        <f t="shared" ca="1" si="17"/>
        <v>-8971.2082752057486</v>
      </c>
      <c r="AM42" s="3">
        <f t="shared" ca="1" si="17"/>
        <v>-8597.4079304055085</v>
      </c>
      <c r="AN42" s="3">
        <f t="shared" ca="1" si="17"/>
        <v>-8239.1825999719458</v>
      </c>
      <c r="AO42" s="3">
        <f t="shared" ca="1" si="17"/>
        <v>-7895.8833249731151</v>
      </c>
      <c r="AP42" s="3">
        <f t="shared" ca="1" si="17"/>
        <v>-7566.8881864325695</v>
      </c>
      <c r="AQ42" s="3">
        <f t="shared" ca="1" si="17"/>
        <v>-7251.6011786645449</v>
      </c>
      <c r="AR42" s="3">
        <f t="shared" ca="1" si="17"/>
        <v>-6949.4511295535222</v>
      </c>
      <c r="AS42" s="3">
        <f t="shared" ca="1" si="17"/>
        <v>-6659.8906658221258</v>
      </c>
      <c r="AT42" s="3">
        <f t="shared" ca="1" si="17"/>
        <v>-6382.3952214128703</v>
      </c>
      <c r="AU42" s="3">
        <f t="shared" ca="1" si="17"/>
        <v>-6116.462087187334</v>
      </c>
      <c r="AV42" s="3">
        <f t="shared" ca="1" si="17"/>
        <v>-5861.609500221195</v>
      </c>
      <c r="AW42" s="3">
        <f t="shared" ca="1" si="17"/>
        <v>-5617.3757710453119</v>
      </c>
      <c r="AX42" s="3">
        <f t="shared" ca="1" si="17"/>
        <v>-5383.3184472517569</v>
      </c>
      <c r="AY42" s="3">
        <f t="shared" ca="1" si="17"/>
        <v>-5159.0135119496008</v>
      </c>
      <c r="AZ42" s="3">
        <f t="shared" ca="1" si="17"/>
        <v>-4944.0546156183682</v>
      </c>
      <c r="BA42" s="3">
        <f t="shared" ca="1" si="17"/>
        <v>-4738.0523399676031</v>
      </c>
      <c r="BB42" s="3">
        <f t="shared" ca="1" si="17"/>
        <v>-4540.6334924689527</v>
      </c>
      <c r="BC42" s="3">
        <f t="shared" ca="1" si="17"/>
        <v>-4351.440430282747</v>
      </c>
      <c r="BD42" s="3">
        <f t="shared" ca="1" si="17"/>
        <v>-4170.1304123542986</v>
      </c>
      <c r="BE42" s="3">
        <f t="shared" ca="1" si="17"/>
        <v>-3996.3749785062028</v>
      </c>
      <c r="BF42" s="3">
        <f t="shared" ca="1" si="17"/>
        <v>-3829.8593544017776</v>
      </c>
      <c r="BG42" s="3">
        <f t="shared" ca="1" si="17"/>
        <v>-3670.2818813017038</v>
      </c>
      <c r="BH42" s="3">
        <f t="shared" ca="1" si="17"/>
        <v>-3517.3534695807994</v>
      </c>
      <c r="BI42" s="3">
        <f t="shared" ca="1" si="17"/>
        <v>-3370.7970750149325</v>
      </c>
      <c r="BJ42" s="3">
        <f t="shared" ca="1" si="17"/>
        <v>-3230.3471968893105</v>
      </c>
      <c r="BK42" s="3">
        <f t="shared" ca="1" si="17"/>
        <v>-3095.7493970189221</v>
      </c>
      <c r="BL42" s="3">
        <f t="shared" ca="1" si="17"/>
        <v>-2966.7598388098004</v>
      </c>
      <c r="BM42" s="3">
        <f t="shared" ca="1" si="17"/>
        <v>-2843.1448455260588</v>
      </c>
      <c r="BN42" s="3">
        <f t="shared" ca="1" si="17"/>
        <v>-2724.6804769624728</v>
      </c>
      <c r="BO42" s="3">
        <f t="shared" ca="1" si="17"/>
        <v>-2611.1521237557031</v>
      </c>
      <c r="BP42" s="3">
        <f t="shared" ca="1" si="17"/>
        <v>-2502.3541185992153</v>
      </c>
      <c r="BQ42" s="3">
        <f t="shared" ca="1" si="17"/>
        <v>-2398.0893636575815</v>
      </c>
    </row>
    <row r="45" spans="1:69">
      <c r="B45" s="25" t="s">
        <v>83</v>
      </c>
    </row>
    <row r="46" spans="1:69" outlineLevel="1">
      <c r="E46" s="2" t="str">
        <f t="shared" ref="E46:BQ46" si="18" xml:space="preserve">  E$41</f>
        <v>Asset Finance interest POS</v>
      </c>
      <c r="F46" s="2">
        <f t="shared" si="18"/>
        <v>0</v>
      </c>
      <c r="G46" s="2" t="str">
        <f t="shared" si="18"/>
        <v>GBP</v>
      </c>
      <c r="H46" s="2">
        <f t="shared" ca="1" si="18"/>
        <v>336843.94463587576</v>
      </c>
      <c r="I46" s="2">
        <f t="shared" si="18"/>
        <v>0</v>
      </c>
      <c r="J46" s="2">
        <f t="shared" si="18"/>
        <v>0</v>
      </c>
      <c r="K46" s="2">
        <f t="shared" ca="1" si="18"/>
        <v>0</v>
      </c>
      <c r="L46" s="2">
        <f t="shared" ca="1" si="18"/>
        <v>1166.6666666666667</v>
      </c>
      <c r="M46" s="2">
        <f t="shared" ca="1" si="18"/>
        <v>1118.0555555555557</v>
      </c>
      <c r="N46" s="2">
        <f t="shared" ca="1" si="18"/>
        <v>1071.4699074074076</v>
      </c>
      <c r="O46" s="2">
        <f t="shared" ca="1" si="18"/>
        <v>1026.8253279320988</v>
      </c>
      <c r="P46" s="2">
        <f t="shared" ca="1" si="18"/>
        <v>3317.3742726015948</v>
      </c>
      <c r="Q46" s="2">
        <f t="shared" ca="1" si="18"/>
        <v>3179.1503445765284</v>
      </c>
      <c r="R46" s="2">
        <f t="shared" ca="1" si="18"/>
        <v>3046.6857468858398</v>
      </c>
      <c r="S46" s="2">
        <f t="shared" ca="1" si="18"/>
        <v>2919.7405074322633</v>
      </c>
      <c r="T46" s="2">
        <f t="shared" ca="1" si="18"/>
        <v>5131.4179862892524</v>
      </c>
      <c r="U46" s="2">
        <f t="shared" ca="1" si="18"/>
        <v>4917.6089035272007</v>
      </c>
      <c r="V46" s="2">
        <f t="shared" ca="1" si="18"/>
        <v>7046.0418658802355</v>
      </c>
      <c r="W46" s="2">
        <f t="shared" ca="1" si="18"/>
        <v>9085.7901214685589</v>
      </c>
      <c r="X46" s="2">
        <f t="shared" ca="1" si="18"/>
        <v>8707.2155330740352</v>
      </c>
      <c r="Y46" s="2">
        <f t="shared" ca="1" si="18"/>
        <v>10677.748219195952</v>
      </c>
      <c r="Z46" s="2">
        <f t="shared" ca="1" si="18"/>
        <v>10232.84204339612</v>
      </c>
      <c r="AA46" s="2">
        <f t="shared" ca="1" si="18"/>
        <v>9806.473624921282</v>
      </c>
      <c r="AB46" s="2">
        <f t="shared" ca="1" si="18"/>
        <v>9397.8705572162271</v>
      </c>
      <c r="AC46" s="2">
        <f t="shared" ca="1" si="18"/>
        <v>9006.2926173322194</v>
      </c>
      <c r="AD46" s="2">
        <f t="shared" ca="1" si="18"/>
        <v>8631.0304249433757</v>
      </c>
      <c r="AE46" s="2">
        <f t="shared" ca="1" si="18"/>
        <v>8271.4041572374026</v>
      </c>
      <c r="AF46" s="2">
        <f t="shared" ca="1" si="18"/>
        <v>9093.4289840191759</v>
      </c>
      <c r="AG46" s="2">
        <f t="shared" ca="1" si="18"/>
        <v>9881.2027763517108</v>
      </c>
      <c r="AH46" s="2">
        <f t="shared" ca="1" si="18"/>
        <v>10636.15266067039</v>
      </c>
      <c r="AI46" s="2">
        <f t="shared" ca="1" si="18"/>
        <v>10192.979633142457</v>
      </c>
      <c r="AJ46" s="2">
        <f t="shared" ca="1" si="18"/>
        <v>9768.2721484281883</v>
      </c>
      <c r="AK46" s="2">
        <f t="shared" ca="1" si="18"/>
        <v>9361.2608089103469</v>
      </c>
      <c r="AL46" s="2">
        <f t="shared" ca="1" si="18"/>
        <v>8971.2082752057486</v>
      </c>
      <c r="AM46" s="2">
        <f t="shared" ca="1" si="18"/>
        <v>8597.4079304055085</v>
      </c>
      <c r="AN46" s="2">
        <f t="shared" ca="1" si="18"/>
        <v>8239.1825999719458</v>
      </c>
      <c r="AO46" s="2">
        <f t="shared" ca="1" si="18"/>
        <v>7895.8833249731151</v>
      </c>
      <c r="AP46" s="2">
        <f t="shared" ca="1" si="18"/>
        <v>7566.8881864325695</v>
      </c>
      <c r="AQ46" s="2">
        <f t="shared" ca="1" si="18"/>
        <v>7251.6011786645449</v>
      </c>
      <c r="AR46" s="2">
        <f t="shared" ca="1" si="18"/>
        <v>6949.4511295535222</v>
      </c>
      <c r="AS46" s="2">
        <f t="shared" ca="1" si="18"/>
        <v>6659.8906658221258</v>
      </c>
      <c r="AT46" s="2">
        <f t="shared" ca="1" si="18"/>
        <v>6382.3952214128703</v>
      </c>
      <c r="AU46" s="2">
        <f t="shared" ca="1" si="18"/>
        <v>6116.462087187334</v>
      </c>
      <c r="AV46" s="2">
        <f t="shared" ca="1" si="18"/>
        <v>5861.609500221195</v>
      </c>
      <c r="AW46" s="2">
        <f t="shared" ca="1" si="18"/>
        <v>5617.3757710453119</v>
      </c>
      <c r="AX46" s="2">
        <f t="shared" ca="1" si="18"/>
        <v>5383.3184472517569</v>
      </c>
      <c r="AY46" s="2">
        <f t="shared" ca="1" si="18"/>
        <v>5159.0135119496008</v>
      </c>
      <c r="AZ46" s="2">
        <f t="shared" ca="1" si="18"/>
        <v>4944.0546156183682</v>
      </c>
      <c r="BA46" s="2">
        <f t="shared" ca="1" si="18"/>
        <v>4738.0523399676031</v>
      </c>
      <c r="BB46" s="2">
        <f t="shared" ca="1" si="18"/>
        <v>4540.6334924689527</v>
      </c>
      <c r="BC46" s="2">
        <f t="shared" ca="1" si="18"/>
        <v>4351.440430282747</v>
      </c>
      <c r="BD46" s="2">
        <f t="shared" ca="1" si="18"/>
        <v>4170.1304123542986</v>
      </c>
      <c r="BE46" s="2">
        <f t="shared" ca="1" si="18"/>
        <v>3996.3749785062028</v>
      </c>
      <c r="BF46" s="2">
        <f t="shared" ca="1" si="18"/>
        <v>3829.8593544017776</v>
      </c>
      <c r="BG46" s="2">
        <f t="shared" ca="1" si="18"/>
        <v>3670.2818813017038</v>
      </c>
      <c r="BH46" s="2">
        <f t="shared" ca="1" si="18"/>
        <v>3517.3534695807994</v>
      </c>
      <c r="BI46" s="2">
        <f t="shared" ca="1" si="18"/>
        <v>3370.7970750149325</v>
      </c>
      <c r="BJ46" s="2">
        <f t="shared" ca="1" si="18"/>
        <v>3230.3471968893105</v>
      </c>
      <c r="BK46" s="2">
        <f t="shared" ca="1" si="18"/>
        <v>3095.7493970189221</v>
      </c>
      <c r="BL46" s="2">
        <f t="shared" ca="1" si="18"/>
        <v>2966.7598388098004</v>
      </c>
      <c r="BM46" s="2">
        <f t="shared" ca="1" si="18"/>
        <v>2843.1448455260588</v>
      </c>
      <c r="BN46" s="2">
        <f t="shared" ca="1" si="18"/>
        <v>2724.6804769624728</v>
      </c>
      <c r="BO46" s="2">
        <f t="shared" ca="1" si="18"/>
        <v>2611.1521237557031</v>
      </c>
      <c r="BP46" s="2">
        <f t="shared" ca="1" si="18"/>
        <v>2502.3541185992153</v>
      </c>
      <c r="BQ46" s="2">
        <f t="shared" ca="1" si="18"/>
        <v>2398.0893636575815</v>
      </c>
    </row>
    <row r="47" spans="1:69" outlineLevel="1">
      <c r="E47" s="47" t="s">
        <v>252</v>
      </c>
      <c r="G47" s="47" t="s">
        <v>258</v>
      </c>
      <c r="H47" s="2">
        <f t="shared" ref="H47:H48" ca="1" si="19" xml:space="preserve"> SUM( J47:BQ47 )</f>
        <v>336843.94463587576</v>
      </c>
      <c r="J47" s="2">
        <f t="shared" ref="J47:BQ47" si="20" xml:space="preserve">  J46</f>
        <v>0</v>
      </c>
      <c r="K47" s="2">
        <f t="shared" ca="1" si="20"/>
        <v>0</v>
      </c>
      <c r="L47" s="2">
        <f t="shared" ca="1" si="20"/>
        <v>1166.6666666666667</v>
      </c>
      <c r="M47" s="2">
        <f t="shared" ca="1" si="20"/>
        <v>1118.0555555555557</v>
      </c>
      <c r="N47" s="2">
        <f t="shared" ca="1" si="20"/>
        <v>1071.4699074074076</v>
      </c>
      <c r="O47" s="2">
        <f t="shared" ca="1" si="20"/>
        <v>1026.8253279320988</v>
      </c>
      <c r="P47" s="2">
        <f t="shared" ca="1" si="20"/>
        <v>3317.3742726015948</v>
      </c>
      <c r="Q47" s="2">
        <f t="shared" ca="1" si="20"/>
        <v>3179.1503445765284</v>
      </c>
      <c r="R47" s="2">
        <f t="shared" ca="1" si="20"/>
        <v>3046.6857468858398</v>
      </c>
      <c r="S47" s="2">
        <f t="shared" ca="1" si="20"/>
        <v>2919.7405074322633</v>
      </c>
      <c r="T47" s="2">
        <f t="shared" ca="1" si="20"/>
        <v>5131.4179862892524</v>
      </c>
      <c r="U47" s="2">
        <f t="shared" ca="1" si="20"/>
        <v>4917.6089035272007</v>
      </c>
      <c r="V47" s="2">
        <f t="shared" ca="1" si="20"/>
        <v>7046.0418658802355</v>
      </c>
      <c r="W47" s="2">
        <f t="shared" ca="1" si="20"/>
        <v>9085.7901214685589</v>
      </c>
      <c r="X47" s="2">
        <f t="shared" ca="1" si="20"/>
        <v>8707.2155330740352</v>
      </c>
      <c r="Y47" s="2">
        <f t="shared" ca="1" si="20"/>
        <v>10677.748219195952</v>
      </c>
      <c r="Z47" s="2">
        <f t="shared" ca="1" si="20"/>
        <v>10232.84204339612</v>
      </c>
      <c r="AA47" s="2">
        <f t="shared" ca="1" si="20"/>
        <v>9806.473624921282</v>
      </c>
      <c r="AB47" s="2">
        <f t="shared" ca="1" si="20"/>
        <v>9397.8705572162271</v>
      </c>
      <c r="AC47" s="2">
        <f t="shared" ca="1" si="20"/>
        <v>9006.2926173322194</v>
      </c>
      <c r="AD47" s="2">
        <f t="shared" ca="1" si="20"/>
        <v>8631.0304249433757</v>
      </c>
      <c r="AE47" s="2">
        <f t="shared" ca="1" si="20"/>
        <v>8271.4041572374026</v>
      </c>
      <c r="AF47" s="2">
        <f t="shared" ca="1" si="20"/>
        <v>9093.4289840191759</v>
      </c>
      <c r="AG47" s="2">
        <f t="shared" ca="1" si="20"/>
        <v>9881.2027763517108</v>
      </c>
      <c r="AH47" s="2">
        <f t="shared" ca="1" si="20"/>
        <v>10636.15266067039</v>
      </c>
      <c r="AI47" s="2">
        <f t="shared" ca="1" si="20"/>
        <v>10192.979633142457</v>
      </c>
      <c r="AJ47" s="2">
        <f t="shared" ca="1" si="20"/>
        <v>9768.2721484281883</v>
      </c>
      <c r="AK47" s="2">
        <f t="shared" ca="1" si="20"/>
        <v>9361.2608089103469</v>
      </c>
      <c r="AL47" s="2">
        <f t="shared" ca="1" si="20"/>
        <v>8971.2082752057486</v>
      </c>
      <c r="AM47" s="2">
        <f t="shared" ca="1" si="20"/>
        <v>8597.4079304055085</v>
      </c>
      <c r="AN47" s="2">
        <f t="shared" ca="1" si="20"/>
        <v>8239.1825999719458</v>
      </c>
      <c r="AO47" s="2">
        <f t="shared" ca="1" si="20"/>
        <v>7895.8833249731151</v>
      </c>
      <c r="AP47" s="2">
        <f t="shared" ca="1" si="20"/>
        <v>7566.8881864325695</v>
      </c>
      <c r="AQ47" s="2">
        <f t="shared" ca="1" si="20"/>
        <v>7251.6011786645449</v>
      </c>
      <c r="AR47" s="2">
        <f t="shared" ca="1" si="20"/>
        <v>6949.4511295535222</v>
      </c>
      <c r="AS47" s="2">
        <f t="shared" ca="1" si="20"/>
        <v>6659.8906658221258</v>
      </c>
      <c r="AT47" s="2">
        <f t="shared" ca="1" si="20"/>
        <v>6382.3952214128703</v>
      </c>
      <c r="AU47" s="2">
        <f t="shared" ca="1" si="20"/>
        <v>6116.462087187334</v>
      </c>
      <c r="AV47" s="2">
        <f t="shared" ca="1" si="20"/>
        <v>5861.609500221195</v>
      </c>
      <c r="AW47" s="2">
        <f t="shared" ca="1" si="20"/>
        <v>5617.3757710453119</v>
      </c>
      <c r="AX47" s="2">
        <f t="shared" ca="1" si="20"/>
        <v>5383.3184472517569</v>
      </c>
      <c r="AY47" s="2">
        <f t="shared" ca="1" si="20"/>
        <v>5159.0135119496008</v>
      </c>
      <c r="AZ47" s="2">
        <f t="shared" ca="1" si="20"/>
        <v>4944.0546156183682</v>
      </c>
      <c r="BA47" s="2">
        <f t="shared" ca="1" si="20"/>
        <v>4738.0523399676031</v>
      </c>
      <c r="BB47" s="2">
        <f t="shared" ca="1" si="20"/>
        <v>4540.6334924689527</v>
      </c>
      <c r="BC47" s="2">
        <f t="shared" ca="1" si="20"/>
        <v>4351.440430282747</v>
      </c>
      <c r="BD47" s="2">
        <f t="shared" ca="1" si="20"/>
        <v>4170.1304123542986</v>
      </c>
      <c r="BE47" s="2">
        <f t="shared" ca="1" si="20"/>
        <v>3996.3749785062028</v>
      </c>
      <c r="BF47" s="2">
        <f t="shared" ca="1" si="20"/>
        <v>3829.8593544017776</v>
      </c>
      <c r="BG47" s="2">
        <f t="shared" ca="1" si="20"/>
        <v>3670.2818813017038</v>
      </c>
      <c r="BH47" s="2">
        <f t="shared" ca="1" si="20"/>
        <v>3517.3534695807994</v>
      </c>
      <c r="BI47" s="2">
        <f t="shared" ca="1" si="20"/>
        <v>3370.7970750149325</v>
      </c>
      <c r="BJ47" s="2">
        <f t="shared" ca="1" si="20"/>
        <v>3230.3471968893105</v>
      </c>
      <c r="BK47" s="2">
        <f t="shared" ca="1" si="20"/>
        <v>3095.7493970189221</v>
      </c>
      <c r="BL47" s="2">
        <f t="shared" ca="1" si="20"/>
        <v>2966.7598388098004</v>
      </c>
      <c r="BM47" s="2">
        <f t="shared" ca="1" si="20"/>
        <v>2843.1448455260588</v>
      </c>
      <c r="BN47" s="2">
        <f t="shared" ca="1" si="20"/>
        <v>2724.6804769624728</v>
      </c>
      <c r="BO47" s="2">
        <f t="shared" ca="1" si="20"/>
        <v>2611.1521237557031</v>
      </c>
      <c r="BP47" s="2">
        <f t="shared" ca="1" si="20"/>
        <v>2502.3541185992153</v>
      </c>
      <c r="BQ47" s="2">
        <f t="shared" ca="1" si="20"/>
        <v>2398.0893636575815</v>
      </c>
    </row>
    <row r="48" spans="1:69" outlineLevel="1">
      <c r="A48" s="34"/>
      <c r="B48" s="34"/>
      <c r="C48" s="64"/>
      <c r="D48" s="65"/>
      <c r="E48" s="21" t="str">
        <f xml:space="preserve"> LEFT($E$47, LEN($E$47) - 3 )</f>
        <v xml:space="preserve">Asset Finance interest paid </v>
      </c>
      <c r="F48" s="21"/>
      <c r="G48" s="21" t="str">
        <f xml:space="preserve"> G$47</f>
        <v>GBP</v>
      </c>
      <c r="H48" s="3">
        <f t="shared" ca="1" si="19"/>
        <v>-336843.94463587576</v>
      </c>
      <c r="I48" s="21"/>
      <c r="J48" s="3">
        <f t="shared" ref="J48:BQ48" si="21" xml:space="preserve"> -1 * J47</f>
        <v>0</v>
      </c>
      <c r="K48" s="3">
        <f t="shared" ca="1" si="21"/>
        <v>0</v>
      </c>
      <c r="L48" s="3">
        <f t="shared" ca="1" si="21"/>
        <v>-1166.6666666666667</v>
      </c>
      <c r="M48" s="3">
        <f t="shared" ca="1" si="21"/>
        <v>-1118.0555555555557</v>
      </c>
      <c r="N48" s="3">
        <f t="shared" ca="1" si="21"/>
        <v>-1071.4699074074076</v>
      </c>
      <c r="O48" s="3">
        <f t="shared" ca="1" si="21"/>
        <v>-1026.8253279320988</v>
      </c>
      <c r="P48" s="3">
        <f t="shared" ca="1" si="21"/>
        <v>-3317.3742726015948</v>
      </c>
      <c r="Q48" s="3">
        <f t="shared" ca="1" si="21"/>
        <v>-3179.1503445765284</v>
      </c>
      <c r="R48" s="3">
        <f t="shared" ca="1" si="21"/>
        <v>-3046.6857468858398</v>
      </c>
      <c r="S48" s="3">
        <f t="shared" ca="1" si="21"/>
        <v>-2919.7405074322633</v>
      </c>
      <c r="T48" s="3">
        <f t="shared" ca="1" si="21"/>
        <v>-5131.4179862892524</v>
      </c>
      <c r="U48" s="3">
        <f t="shared" ca="1" si="21"/>
        <v>-4917.6089035272007</v>
      </c>
      <c r="V48" s="3">
        <f t="shared" ca="1" si="21"/>
        <v>-7046.0418658802355</v>
      </c>
      <c r="W48" s="3">
        <f t="shared" ca="1" si="21"/>
        <v>-9085.7901214685589</v>
      </c>
      <c r="X48" s="3">
        <f t="shared" ca="1" si="21"/>
        <v>-8707.2155330740352</v>
      </c>
      <c r="Y48" s="3">
        <f t="shared" ca="1" si="21"/>
        <v>-10677.748219195952</v>
      </c>
      <c r="Z48" s="3">
        <f t="shared" ca="1" si="21"/>
        <v>-10232.84204339612</v>
      </c>
      <c r="AA48" s="3">
        <f t="shared" ca="1" si="21"/>
        <v>-9806.473624921282</v>
      </c>
      <c r="AB48" s="3">
        <f t="shared" ca="1" si="21"/>
        <v>-9397.8705572162271</v>
      </c>
      <c r="AC48" s="3">
        <f t="shared" ca="1" si="21"/>
        <v>-9006.2926173322194</v>
      </c>
      <c r="AD48" s="3">
        <f t="shared" ca="1" si="21"/>
        <v>-8631.0304249433757</v>
      </c>
      <c r="AE48" s="3">
        <f t="shared" ca="1" si="21"/>
        <v>-8271.4041572374026</v>
      </c>
      <c r="AF48" s="3">
        <f t="shared" ca="1" si="21"/>
        <v>-9093.4289840191759</v>
      </c>
      <c r="AG48" s="3">
        <f t="shared" ca="1" si="21"/>
        <v>-9881.2027763517108</v>
      </c>
      <c r="AH48" s="3">
        <f t="shared" ca="1" si="21"/>
        <v>-10636.15266067039</v>
      </c>
      <c r="AI48" s="3">
        <f t="shared" ca="1" si="21"/>
        <v>-10192.979633142457</v>
      </c>
      <c r="AJ48" s="3">
        <f t="shared" ca="1" si="21"/>
        <v>-9768.2721484281883</v>
      </c>
      <c r="AK48" s="3">
        <f t="shared" ca="1" si="21"/>
        <v>-9361.2608089103469</v>
      </c>
      <c r="AL48" s="3">
        <f t="shared" ca="1" si="21"/>
        <v>-8971.2082752057486</v>
      </c>
      <c r="AM48" s="3">
        <f t="shared" ca="1" si="21"/>
        <v>-8597.4079304055085</v>
      </c>
      <c r="AN48" s="3">
        <f t="shared" ca="1" si="21"/>
        <v>-8239.1825999719458</v>
      </c>
      <c r="AO48" s="3">
        <f t="shared" ca="1" si="21"/>
        <v>-7895.8833249731151</v>
      </c>
      <c r="AP48" s="3">
        <f t="shared" ca="1" si="21"/>
        <v>-7566.8881864325695</v>
      </c>
      <c r="AQ48" s="3">
        <f t="shared" ca="1" si="21"/>
        <v>-7251.6011786645449</v>
      </c>
      <c r="AR48" s="3">
        <f t="shared" ca="1" si="21"/>
        <v>-6949.4511295535222</v>
      </c>
      <c r="AS48" s="3">
        <f t="shared" ca="1" si="21"/>
        <v>-6659.8906658221258</v>
      </c>
      <c r="AT48" s="3">
        <f t="shared" ca="1" si="21"/>
        <v>-6382.3952214128703</v>
      </c>
      <c r="AU48" s="3">
        <f t="shared" ca="1" si="21"/>
        <v>-6116.462087187334</v>
      </c>
      <c r="AV48" s="3">
        <f t="shared" ca="1" si="21"/>
        <v>-5861.609500221195</v>
      </c>
      <c r="AW48" s="3">
        <f t="shared" ca="1" si="21"/>
        <v>-5617.3757710453119</v>
      </c>
      <c r="AX48" s="3">
        <f t="shared" ca="1" si="21"/>
        <v>-5383.3184472517569</v>
      </c>
      <c r="AY48" s="3">
        <f t="shared" ca="1" si="21"/>
        <v>-5159.0135119496008</v>
      </c>
      <c r="AZ48" s="3">
        <f t="shared" ca="1" si="21"/>
        <v>-4944.0546156183682</v>
      </c>
      <c r="BA48" s="3">
        <f t="shared" ca="1" si="21"/>
        <v>-4738.0523399676031</v>
      </c>
      <c r="BB48" s="3">
        <f t="shared" ca="1" si="21"/>
        <v>-4540.6334924689527</v>
      </c>
      <c r="BC48" s="3">
        <f t="shared" ca="1" si="21"/>
        <v>-4351.440430282747</v>
      </c>
      <c r="BD48" s="3">
        <f t="shared" ca="1" si="21"/>
        <v>-4170.1304123542986</v>
      </c>
      <c r="BE48" s="3">
        <f t="shared" ca="1" si="21"/>
        <v>-3996.3749785062028</v>
      </c>
      <c r="BF48" s="3">
        <f t="shared" ca="1" si="21"/>
        <v>-3829.8593544017776</v>
      </c>
      <c r="BG48" s="3">
        <f t="shared" ca="1" si="21"/>
        <v>-3670.2818813017038</v>
      </c>
      <c r="BH48" s="3">
        <f t="shared" ca="1" si="21"/>
        <v>-3517.3534695807994</v>
      </c>
      <c r="BI48" s="3">
        <f t="shared" ca="1" si="21"/>
        <v>-3370.7970750149325</v>
      </c>
      <c r="BJ48" s="3">
        <f t="shared" ca="1" si="21"/>
        <v>-3230.3471968893105</v>
      </c>
      <c r="BK48" s="3">
        <f t="shared" ca="1" si="21"/>
        <v>-3095.7493970189221</v>
      </c>
      <c r="BL48" s="3">
        <f t="shared" ca="1" si="21"/>
        <v>-2966.7598388098004</v>
      </c>
      <c r="BM48" s="3">
        <f t="shared" ca="1" si="21"/>
        <v>-2843.1448455260588</v>
      </c>
      <c r="BN48" s="3">
        <f t="shared" ca="1" si="21"/>
        <v>-2724.6804769624728</v>
      </c>
      <c r="BO48" s="3">
        <f t="shared" ca="1" si="21"/>
        <v>-2611.1521237557031</v>
      </c>
      <c r="BP48" s="3">
        <f t="shared" ca="1" si="21"/>
        <v>-2502.3541185992153</v>
      </c>
      <c r="BQ48" s="3">
        <f t="shared" ca="1" si="21"/>
        <v>-2398.0893636575815</v>
      </c>
    </row>
    <row r="51" spans="1:13">
      <c r="B51" s="25" t="s">
        <v>247</v>
      </c>
    </row>
    <row r="52" spans="1:13" outlineLevel="1">
      <c r="A52" s="18"/>
      <c r="B52" s="18"/>
      <c r="C52" s="28"/>
      <c r="D52" s="27"/>
      <c r="E52" s="42" t="str">
        <f xml:space="preserve">  InpC!E$76</f>
        <v>All in Trade finance annual interest rate</v>
      </c>
      <c r="F52" s="42">
        <f xml:space="preserve">  InpC!F$76</f>
        <v>0.08</v>
      </c>
      <c r="G52" s="42" t="str">
        <f xml:space="preserve">  InpC!G$76</f>
        <v>%</v>
      </c>
      <c r="M52" s="57"/>
    </row>
    <row r="53" spans="1:13" outlineLevel="1">
      <c r="A53" s="18"/>
      <c r="B53" s="18"/>
      <c r="C53" s="28"/>
      <c r="D53" s="27"/>
      <c r="E53" s="4" t="str">
        <f xml:space="preserve">  InpC!E$57</f>
        <v>debt day count convention</v>
      </c>
      <c r="F53" s="4">
        <f xml:space="preserve">  InpC!F$57</f>
        <v>360</v>
      </c>
      <c r="G53" s="4" t="str">
        <f xml:space="preserve">  InpC!G$57</f>
        <v>day</v>
      </c>
      <c r="M53" s="2"/>
    </row>
    <row r="54" spans="1:13" outlineLevel="1">
      <c r="A54" s="18"/>
      <c r="B54" s="18"/>
      <c r="C54" s="28"/>
      <c r="D54" s="27"/>
      <c r="E54" s="4" t="str">
        <f xml:space="preserve">  InpC!E$56</f>
        <v>Days in period</v>
      </c>
      <c r="F54" s="4">
        <f xml:space="preserve">  InpC!F$56</f>
        <v>30</v>
      </c>
      <c r="G54" s="4" t="str">
        <f xml:space="preserve">  InpC!G$56</f>
        <v>day</v>
      </c>
      <c r="M54" s="2"/>
    </row>
    <row r="55" spans="1:13" outlineLevel="1">
      <c r="E55" s="47" t="s">
        <v>247</v>
      </c>
      <c r="F55" s="57">
        <f xml:space="preserve">  $F52 / $F53 * $F54</f>
        <v>6.6666666666666671E-3</v>
      </c>
      <c r="G55" s="47" t="s">
        <v>208</v>
      </c>
      <c r="M55" s="57"/>
    </row>
    <row r="58" spans="1:13">
      <c r="B58" s="25" t="s">
        <v>271</v>
      </c>
    </row>
  </sheetData>
  <conditionalFormatting sqref="F2:F3">
    <cfRule type="cellIs" dxfId="182" priority="1" stopIfTrue="1" operator="notEqual">
      <formula>0</formula>
    </cfRule>
    <cfRule type="cellIs" dxfId="181" priority="2" stopIfTrue="1" operator="equal">
      <formula>""</formula>
    </cfRule>
  </conditionalFormatting>
  <conditionalFormatting sqref="J3:BQ3">
    <cfRule type="cellIs" dxfId="180" priority="8" operator="equal">
      <formula>"PPA ext."</formula>
    </cfRule>
    <cfRule type="cellIs" dxfId="179" priority="9" operator="equal">
      <formula>"Delay"</formula>
    </cfRule>
    <cfRule type="cellIs" dxfId="178" priority="10" operator="equal">
      <formula>"Fin Close"</formula>
    </cfRule>
    <cfRule type="cellIs" dxfId="177" priority="11" stopIfTrue="1" operator="equal">
      <formula>"Construction"</formula>
    </cfRule>
    <cfRule type="cellIs" dxfId="176"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outlinePr summaryBelow="0" summaryRight="0"/>
  </sheetPr>
  <dimension ref="A1:BQ54"/>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46.554687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777343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2.44140625" style="47" bestFit="1" customWidth="1"/>
    <col min="49" max="49" width="12.33203125" style="47" bestFit="1" customWidth="1"/>
    <col min="50" max="50" width="12.21875" style="47" bestFit="1" customWidth="1"/>
    <col min="51" max="51" width="12.44140625" style="47" bestFit="1" customWidth="1"/>
    <col min="52" max="52" width="12.33203125" style="47" bestFit="1" customWidth="1"/>
    <col min="53" max="53" width="12.21875" style="47" bestFit="1" customWidth="1"/>
    <col min="54" max="54" width="12.44140625" style="47" bestFit="1" customWidth="1"/>
    <col min="55" max="55" width="12.109375" style="47" bestFit="1" customWidth="1"/>
    <col min="56" max="56" width="12" style="47" bestFit="1" customWidth="1"/>
    <col min="57" max="57" width="12.44140625" style="47" bestFit="1" customWidth="1"/>
    <col min="58" max="58" width="12.33203125" style="47" bestFit="1" customWidth="1"/>
    <col min="59" max="59" width="12.109375" style="47" bestFit="1" customWidth="1"/>
    <col min="60" max="60" width="12.44140625" style="47" bestFit="1" customWidth="1"/>
    <col min="61" max="61" width="12.33203125" style="47" bestFit="1" customWidth="1"/>
    <col min="62" max="62" width="13.21875" style="47" bestFit="1" customWidth="1"/>
    <col min="63" max="63" width="12.44140625" style="47" bestFit="1" customWidth="1"/>
    <col min="64" max="69" width="13.218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VAT</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346</v>
      </c>
    </row>
    <row r="9" spans="1:69" outlineLevel="1">
      <c r="A9" s="18"/>
      <c r="B9" s="18"/>
      <c r="C9" s="28"/>
      <c r="D9" s="27"/>
      <c r="E9" s="4" t="str">
        <f xml:space="preserve">  Inventory!E$11</f>
        <v>VAT on inventory</v>
      </c>
      <c r="F9" s="4">
        <f xml:space="preserve">  Inventory!F$11</f>
        <v>0</v>
      </c>
      <c r="G9" s="4" t="str">
        <f xml:space="preserve">  Inventory!G$11</f>
        <v>GBP</v>
      </c>
      <c r="H9" s="4">
        <f ca="1" xml:space="preserve">  Inventory!H$11</f>
        <v>11480000</v>
      </c>
      <c r="I9" s="4">
        <f xml:space="preserve">  Inventory!I$11</f>
        <v>0</v>
      </c>
      <c r="J9" s="4">
        <f xml:space="preserve">  Inventory!J$11</f>
        <v>0</v>
      </c>
      <c r="K9" s="4">
        <f xml:space="preserve">  Inventory!K$11</f>
        <v>0</v>
      </c>
      <c r="L9" s="4">
        <f xml:space="preserve">  Inventory!L$11</f>
        <v>70000</v>
      </c>
      <c r="M9" s="4">
        <f xml:space="preserve">  Inventory!M$11</f>
        <v>70000</v>
      </c>
      <c r="N9" s="4">
        <f xml:space="preserve">  Inventory!N$11</f>
        <v>70000</v>
      </c>
      <c r="O9" s="4">
        <f xml:space="preserve">  Inventory!O$11</f>
        <v>0</v>
      </c>
      <c r="P9" s="4">
        <f xml:space="preserve">  Inventory!P$11</f>
        <v>70000</v>
      </c>
      <c r="Q9" s="4">
        <f xml:space="preserve">  Inventory!Q$11</f>
        <v>0</v>
      </c>
      <c r="R9" s="4">
        <f xml:space="preserve">  Inventory!R$11</f>
        <v>70000</v>
      </c>
      <c r="S9" s="4">
        <f xml:space="preserve">  Inventory!S$11</f>
        <v>0</v>
      </c>
      <c r="T9" s="4">
        <f xml:space="preserve">  Inventory!T$11</f>
        <v>0</v>
      </c>
      <c r="U9" s="4">
        <f xml:space="preserve">  Inventory!U$11</f>
        <v>0</v>
      </c>
      <c r="V9" s="4">
        <f ca="1" xml:space="preserve">  Inventory!V$11</f>
        <v>0</v>
      </c>
      <c r="W9" s="4">
        <f ca="1" xml:space="preserve">  Inventory!W$11</f>
        <v>0</v>
      </c>
      <c r="X9" s="4">
        <f ca="1" xml:space="preserve">  Inventory!X$11</f>
        <v>0</v>
      </c>
      <c r="Y9" s="4">
        <f ca="1" xml:space="preserve">  Inventory!Y$11</f>
        <v>35000</v>
      </c>
      <c r="Z9" s="4">
        <f ca="1" xml:space="preserve">  Inventory!Z$11</f>
        <v>35000</v>
      </c>
      <c r="AA9" s="4">
        <f ca="1" xml:space="preserve">  Inventory!AA$11</f>
        <v>35000</v>
      </c>
      <c r="AB9" s="4">
        <f ca="1" xml:space="preserve">  Inventory!AB$11</f>
        <v>70000</v>
      </c>
      <c r="AC9" s="4">
        <f ca="1" xml:space="preserve">  Inventory!AC$11</f>
        <v>70000</v>
      </c>
      <c r="AD9" s="4">
        <f ca="1" xml:space="preserve">  Inventory!AD$11</f>
        <v>35000</v>
      </c>
      <c r="AE9" s="4">
        <f ca="1" xml:space="preserve">  Inventory!AE$11</f>
        <v>70000</v>
      </c>
      <c r="AF9" s="4">
        <f ca="1" xml:space="preserve">  Inventory!AF$11</f>
        <v>70000</v>
      </c>
      <c r="AG9" s="4">
        <f ca="1" xml:space="preserve">  Inventory!AG$11</f>
        <v>70000</v>
      </c>
      <c r="AH9" s="4">
        <f ca="1" xml:space="preserve">  Inventory!AH$11</f>
        <v>70000</v>
      </c>
      <c r="AI9" s="4">
        <f ca="1" xml:space="preserve">  Inventory!AI$11</f>
        <v>105000</v>
      </c>
      <c r="AJ9" s="4">
        <f ca="1" xml:space="preserve">  Inventory!AJ$11</f>
        <v>70000</v>
      </c>
      <c r="AK9" s="4">
        <f ca="1" xml:space="preserve">  Inventory!AK$11</f>
        <v>105000</v>
      </c>
      <c r="AL9" s="4">
        <f ca="1" xml:space="preserve">  Inventory!AL$11</f>
        <v>105000</v>
      </c>
      <c r="AM9" s="4">
        <f ca="1" xml:space="preserve">  Inventory!AM$11</f>
        <v>105000</v>
      </c>
      <c r="AN9" s="4">
        <f ca="1" xml:space="preserve">  Inventory!AN$11</f>
        <v>140000</v>
      </c>
      <c r="AO9" s="4">
        <f ca="1" xml:space="preserve">  Inventory!AO$11</f>
        <v>140000</v>
      </c>
      <c r="AP9" s="4">
        <f ca="1" xml:space="preserve">  Inventory!AP$11</f>
        <v>140000</v>
      </c>
      <c r="AQ9" s="4">
        <f ca="1" xml:space="preserve">  Inventory!AQ$11</f>
        <v>175000</v>
      </c>
      <c r="AR9" s="4">
        <f ca="1" xml:space="preserve">  Inventory!AR$11</f>
        <v>140000</v>
      </c>
      <c r="AS9" s="4">
        <f ca="1" xml:space="preserve">  Inventory!AS$11</f>
        <v>175000</v>
      </c>
      <c r="AT9" s="4">
        <f ca="1" xml:space="preserve">  Inventory!AT$11</f>
        <v>210000</v>
      </c>
      <c r="AU9" s="4">
        <f ca="1" xml:space="preserve">  Inventory!AU$11</f>
        <v>175000</v>
      </c>
      <c r="AV9" s="4">
        <f ca="1" xml:space="preserve">  Inventory!AV$11</f>
        <v>210000</v>
      </c>
      <c r="AW9" s="4">
        <f ca="1" xml:space="preserve">  Inventory!AW$11</f>
        <v>210000</v>
      </c>
      <c r="AX9" s="4">
        <f ca="1" xml:space="preserve">  Inventory!AX$11</f>
        <v>245000</v>
      </c>
      <c r="AY9" s="4">
        <f ca="1" xml:space="preserve">  Inventory!AY$11</f>
        <v>245000</v>
      </c>
      <c r="AZ9" s="4">
        <f ca="1" xml:space="preserve">  Inventory!AZ$11</f>
        <v>245000</v>
      </c>
      <c r="BA9" s="4">
        <f ca="1" xml:space="preserve">  Inventory!BA$11</f>
        <v>280000</v>
      </c>
      <c r="BB9" s="4">
        <f ca="1" xml:space="preserve">  Inventory!BB$11</f>
        <v>280000</v>
      </c>
      <c r="BC9" s="4">
        <f ca="1" xml:space="preserve">  Inventory!BC$11</f>
        <v>315000</v>
      </c>
      <c r="BD9" s="4">
        <f ca="1" xml:space="preserve">  Inventory!BD$11</f>
        <v>315000</v>
      </c>
      <c r="BE9" s="4">
        <f ca="1" xml:space="preserve">  Inventory!BE$11</f>
        <v>350000</v>
      </c>
      <c r="BF9" s="4">
        <f ca="1" xml:space="preserve">  Inventory!BF$11</f>
        <v>350000</v>
      </c>
      <c r="BG9" s="4">
        <f ca="1" xml:space="preserve">  Inventory!BG$11</f>
        <v>385000</v>
      </c>
      <c r="BH9" s="4">
        <f ca="1" xml:space="preserve">  Inventory!BH$11</f>
        <v>420000</v>
      </c>
      <c r="BI9" s="4">
        <f ca="1" xml:space="preserve">  Inventory!BI$11</f>
        <v>420000</v>
      </c>
      <c r="BJ9" s="4">
        <f ca="1" xml:space="preserve">  Inventory!BJ$11</f>
        <v>455000</v>
      </c>
      <c r="BK9" s="4">
        <f ca="1" xml:space="preserve">  Inventory!BK$11</f>
        <v>490000</v>
      </c>
      <c r="BL9" s="4">
        <f ca="1" xml:space="preserve">  Inventory!BL$11</f>
        <v>525000</v>
      </c>
      <c r="BM9" s="4">
        <f ca="1" xml:space="preserve">  Inventory!BM$11</f>
        <v>525000</v>
      </c>
      <c r="BN9" s="4">
        <f ca="1" xml:space="preserve">  Inventory!BN$11</f>
        <v>595000</v>
      </c>
      <c r="BO9" s="4">
        <f ca="1" xml:space="preserve">  Inventory!BO$11</f>
        <v>595000</v>
      </c>
      <c r="BP9" s="4">
        <f ca="1" xml:space="preserve">  Inventory!BP$11</f>
        <v>665000</v>
      </c>
      <c r="BQ9" s="4">
        <f ca="1" xml:space="preserve">  Inventory!BQ$11</f>
        <v>665000</v>
      </c>
    </row>
    <row r="10" spans="1:69" outlineLevel="1">
      <c r="A10" s="18"/>
      <c r="B10" s="18"/>
      <c r="C10" s="28"/>
      <c r="D10" s="27"/>
      <c r="E10" s="4" t="str">
        <f xml:space="preserve">  Expense!E$13</f>
        <v>VAT on operating expense</v>
      </c>
      <c r="F10" s="4">
        <f xml:space="preserve">  Expense!F$13</f>
        <v>0</v>
      </c>
      <c r="G10" s="4" t="str">
        <f xml:space="preserve">  Expense!G$13</f>
        <v>GBP</v>
      </c>
      <c r="H10" s="4">
        <f ca="1" xml:space="preserve">  Expense!H$13</f>
        <v>2716493.2227470176</v>
      </c>
      <c r="I10" s="4">
        <f xml:space="preserve">  Expense!I$13</f>
        <v>0</v>
      </c>
      <c r="J10" s="4">
        <f ca="1" xml:space="preserve">  Expense!J$13</f>
        <v>5940</v>
      </c>
      <c r="K10" s="4">
        <f ca="1" xml:space="preserve">  Expense!K$13</f>
        <v>5940</v>
      </c>
      <c r="L10" s="4">
        <f ca="1" xml:space="preserve">  Expense!L$13</f>
        <v>5940</v>
      </c>
      <c r="M10" s="4">
        <f ca="1" xml:space="preserve">  Expense!M$13</f>
        <v>6049.4142332421934</v>
      </c>
      <c r="N10" s="4">
        <f ca="1" xml:space="preserve">  Expense!N$13</f>
        <v>8929.4142332421943</v>
      </c>
      <c r="O10" s="4">
        <f ca="1" xml:space="preserve">  Expense!O$13</f>
        <v>8929.4142332421943</v>
      </c>
      <c r="P10" s="4">
        <f ca="1" xml:space="preserve">  Expense!P$13</f>
        <v>9041.488794136827</v>
      </c>
      <c r="Q10" s="4">
        <f ca="1" xml:space="preserve">  Expense!Q$13</f>
        <v>11921.488794136827</v>
      </c>
      <c r="R10" s="4">
        <f ca="1" xml:space="preserve">  Expense!R$13</f>
        <v>11921.488794136827</v>
      </c>
      <c r="S10" s="4">
        <f ca="1" xml:space="preserve">  Expense!S$13</f>
        <v>12036.288366619512</v>
      </c>
      <c r="T10" s="4">
        <f ca="1" xml:space="preserve">  Expense!T$13</f>
        <v>12036.288366619512</v>
      </c>
      <c r="U10" s="4">
        <f ca="1" xml:space="preserve">  Expense!U$13</f>
        <v>12036.288366619512</v>
      </c>
      <c r="V10" s="4">
        <f ca="1" xml:space="preserve">  Expense!V$13</f>
        <v>12578.134279386926</v>
      </c>
      <c r="W10" s="4">
        <f ca="1" xml:space="preserve">  Expense!W$13</f>
        <v>13031.726747827488</v>
      </c>
      <c r="X10" s="4">
        <f ca="1" xml:space="preserve">  Expense!X$13</f>
        <v>13512.291228019592</v>
      </c>
      <c r="Y10" s="4">
        <f ca="1" xml:space="preserve">  Expense!Y$13</f>
        <v>14142.281698728668</v>
      </c>
      <c r="Z10" s="4">
        <f ca="1" xml:space="preserve">  Expense!Z$13</f>
        <v>14681.697089509827</v>
      </c>
      <c r="AA10" s="4">
        <f ca="1" xml:space="preserve">  Expense!AA$13</f>
        <v>15253.187788571864</v>
      </c>
      <c r="AB10" s="4">
        <f ca="1" xml:space="preserve">  Expense!AB$13</f>
        <v>15981.784436819755</v>
      </c>
      <c r="AC10" s="4">
        <f ca="1" xml:space="preserve">  Expense!AC$13</f>
        <v>16623.261057478685</v>
      </c>
      <c r="AD10" s="4">
        <f ca="1" xml:space="preserve">  Expense!AD$13</f>
        <v>17302.881862961141</v>
      </c>
      <c r="AE10" s="4">
        <f ca="1" xml:space="preserve">  Expense!AE$13</f>
        <v>18149.434211052267</v>
      </c>
      <c r="AF10" s="4">
        <f ca="1" xml:space="preserve">  Expense!AF$13</f>
        <v>18912.282772447765</v>
      </c>
      <c r="AG10" s="4">
        <f ca="1" xml:space="preserve">  Expense!AG$13</f>
        <v>19720.492669831383</v>
      </c>
      <c r="AH10" s="4">
        <f ca="1" xml:space="preserve">  Expense!AH$13</f>
        <v>21997.742086597504</v>
      </c>
      <c r="AI10" s="4">
        <f ca="1" xml:space="preserve">  Expense!AI$13</f>
        <v>22904.927023478624</v>
      </c>
      <c r="AJ10" s="4">
        <f ca="1" xml:space="preserve">  Expense!AJ$13</f>
        <v>23866.055983862836</v>
      </c>
      <c r="AK10" s="4">
        <f ca="1" xml:space="preserve">  Expense!AK$13</f>
        <v>25016.617121054718</v>
      </c>
      <c r="AL10" s="4">
        <f ca="1" xml:space="preserve">  Expense!AL$13</f>
        <v>28687.447902617041</v>
      </c>
      <c r="AM10" s="4">
        <f ca="1" xml:space="preserve">  Expense!AM$13</f>
        <v>29830.429300741118</v>
      </c>
      <c r="AN10" s="4">
        <f ca="1" xml:space="preserve">  Expense!AN$13</f>
        <v>31176.869718110982</v>
      </c>
      <c r="AO10" s="4">
        <f ca="1" xml:space="preserve">  Expense!AO$13</f>
        <v>35051.822959428835</v>
      </c>
      <c r="AP10" s="4">
        <f ca="1" xml:space="preserve">  Expense!AP$13</f>
        <v>36411.064570393748</v>
      </c>
      <c r="AQ10" s="4">
        <f ca="1" xml:space="preserve">  Expense!AQ$13</f>
        <v>37990.266867857303</v>
      </c>
      <c r="AR10" s="4">
        <f ca="1" xml:space="preserve">  Expense!AR$13</f>
        <v>39515.963990648306</v>
      </c>
      <c r="AS10" s="4">
        <f ca="1" xml:space="preserve">  Expense!AS$13</f>
        <v>41132.383785415535</v>
      </c>
      <c r="AT10" s="4">
        <f ca="1" xml:space="preserve">  Expense!AT$13</f>
        <v>43367.748714336645</v>
      </c>
      <c r="AU10" s="4">
        <f ca="1" xml:space="preserve">  Expense!AU$13</f>
        <v>45590.351809695392</v>
      </c>
      <c r="AV10" s="4">
        <f ca="1" xml:space="preserve">  Expense!AV$13</f>
        <v>47945.117762636721</v>
      </c>
      <c r="AW10" s="4">
        <f ca="1" xml:space="preserve">  Expense!AW$13</f>
        <v>50585.444344374424</v>
      </c>
      <c r="AX10" s="4">
        <f ca="1" xml:space="preserve">  Expense!AX$13</f>
        <v>53228.579759202134</v>
      </c>
      <c r="AY10" s="4">
        <f ca="1" xml:space="preserve">  Expense!AY$13</f>
        <v>56028.884184606097</v>
      </c>
      <c r="AZ10" s="4">
        <f ca="1" xml:space="preserve">  Expense!AZ$13</f>
        <v>59144.778557883415</v>
      </c>
      <c r="BA10" s="4">
        <f ca="1" xml:space="preserve">  Expense!BA$13</f>
        <v>62288.013999112176</v>
      </c>
      <c r="BB10" s="4">
        <f ca="1" xml:space="preserve">  Expense!BB$13</f>
        <v>65618.155945976192</v>
      </c>
      <c r="BC10" s="4">
        <f ca="1" xml:space="preserve">  Expense!BC$13</f>
        <v>69299.331300165009</v>
      </c>
      <c r="BD10" s="4">
        <f ca="1" xml:space="preserve">  Expense!BD$13</f>
        <v>73037.289251002963</v>
      </c>
      <c r="BE10" s="4">
        <f ca="1" xml:space="preserve">  Expense!BE$13</f>
        <v>76997.517748182683</v>
      </c>
      <c r="BF10" s="4">
        <f ca="1" xml:space="preserve">  Expense!BF$13</f>
        <v>81344.509838727245</v>
      </c>
      <c r="BG10" s="4">
        <f ca="1" xml:space="preserve">  Expense!BG$13</f>
        <v>85789.716029444753</v>
      </c>
      <c r="BH10" s="4">
        <f ca="1" xml:space="preserve">  Expense!BH$13</f>
        <v>90499.247935327396</v>
      </c>
      <c r="BI10" s="4">
        <f ca="1" xml:space="preserve">  Expense!BI$13</f>
        <v>95648.936130736198</v>
      </c>
      <c r="BJ10" s="4">
        <f ca="1" xml:space="preserve">  Expense!BJ$13</f>
        <v>100935.20696039157</v>
      </c>
      <c r="BK10" s="4">
        <f ca="1" xml:space="preserve">  Expense!BK$13</f>
        <v>106535.81581119951</v>
      </c>
      <c r="BL10" s="4">
        <f ca="1" xml:space="preserve">  Expense!BL$13</f>
        <v>112633.45801642664</v>
      </c>
      <c r="BM10" s="4">
        <f ca="1" xml:space="preserve">  Expense!BM$13</f>
        <v>118919.92889888417</v>
      </c>
      <c r="BN10" s="4">
        <f ca="1" xml:space="preserve">  Expense!BN$13</f>
        <v>125580.2127926122</v>
      </c>
      <c r="BO10" s="4">
        <f ca="1" xml:space="preserve">  Expense!BO$13</f>
        <v>132803.35560784835</v>
      </c>
      <c r="BP10" s="4">
        <f ca="1" xml:space="preserve">  Expense!BP$13</f>
        <v>140279.27150952429</v>
      </c>
      <c r="BQ10" s="4">
        <f ca="1" xml:space="preserve">  Expense!BQ$13</f>
        <v>148199.7285038837</v>
      </c>
    </row>
    <row r="11" spans="1:69" outlineLevel="1">
      <c r="E11" s="47" t="s">
        <v>346</v>
      </c>
      <c r="G11" s="47" t="s">
        <v>258</v>
      </c>
      <c r="H11" s="2">
        <f ca="1" xml:space="preserve"> SUM( J11:BQ11 )</f>
        <v>14196493.222747019</v>
      </c>
      <c r="J11" s="2">
        <f t="shared" ref="J11:BQ11" ca="1" si="0" xml:space="preserve">  J9 + J10</f>
        <v>5940</v>
      </c>
      <c r="K11" s="2">
        <f t="shared" ca="1" si="0"/>
        <v>5940</v>
      </c>
      <c r="L11" s="2">
        <f t="shared" ca="1" si="0"/>
        <v>75940</v>
      </c>
      <c r="M11" s="2">
        <f t="shared" ca="1" si="0"/>
        <v>76049.414233242191</v>
      </c>
      <c r="N11" s="2">
        <f t="shared" ca="1" si="0"/>
        <v>78929.414233242191</v>
      </c>
      <c r="O11" s="2">
        <f t="shared" ca="1" si="0"/>
        <v>8929.4142332421943</v>
      </c>
      <c r="P11" s="2">
        <f t="shared" ca="1" si="0"/>
        <v>79041.488794136822</v>
      </c>
      <c r="Q11" s="2">
        <f t="shared" ca="1" si="0"/>
        <v>11921.488794136827</v>
      </c>
      <c r="R11" s="2">
        <f t="shared" ca="1" si="0"/>
        <v>81921.488794136822</v>
      </c>
      <c r="S11" s="2">
        <f t="shared" ca="1" si="0"/>
        <v>12036.288366619512</v>
      </c>
      <c r="T11" s="2">
        <f t="shared" ca="1" si="0"/>
        <v>12036.288366619512</v>
      </c>
      <c r="U11" s="2">
        <f t="shared" ca="1" si="0"/>
        <v>12036.288366619512</v>
      </c>
      <c r="V11" s="2">
        <f t="shared" ca="1" si="0"/>
        <v>12578.134279386926</v>
      </c>
      <c r="W11" s="2">
        <f t="shared" ca="1" si="0"/>
        <v>13031.726747827488</v>
      </c>
      <c r="X11" s="2">
        <f t="shared" ca="1" si="0"/>
        <v>13512.291228019592</v>
      </c>
      <c r="Y11" s="2">
        <f t="shared" ca="1" si="0"/>
        <v>49142.281698728664</v>
      </c>
      <c r="Z11" s="2">
        <f t="shared" ca="1" si="0"/>
        <v>49681.697089509827</v>
      </c>
      <c r="AA11" s="2">
        <f t="shared" ca="1" si="0"/>
        <v>50253.187788571864</v>
      </c>
      <c r="AB11" s="2">
        <f t="shared" ca="1" si="0"/>
        <v>85981.784436819755</v>
      </c>
      <c r="AC11" s="2">
        <f t="shared" ca="1" si="0"/>
        <v>86623.261057478681</v>
      </c>
      <c r="AD11" s="2">
        <f t="shared" ca="1" si="0"/>
        <v>52302.881862961141</v>
      </c>
      <c r="AE11" s="2">
        <f t="shared" ca="1" si="0"/>
        <v>88149.43421105227</v>
      </c>
      <c r="AF11" s="2">
        <f t="shared" ca="1" si="0"/>
        <v>88912.282772447768</v>
      </c>
      <c r="AG11" s="2">
        <f t="shared" ca="1" si="0"/>
        <v>89720.492669831379</v>
      </c>
      <c r="AH11" s="2">
        <f t="shared" ca="1" si="0"/>
        <v>91997.7420865975</v>
      </c>
      <c r="AI11" s="2">
        <f t="shared" ca="1" si="0"/>
        <v>127904.92702347862</v>
      </c>
      <c r="AJ11" s="2">
        <f t="shared" ca="1" si="0"/>
        <v>93866.05598386284</v>
      </c>
      <c r="AK11" s="2">
        <f t="shared" ca="1" si="0"/>
        <v>130016.61712105472</v>
      </c>
      <c r="AL11" s="2">
        <f t="shared" ca="1" si="0"/>
        <v>133687.44790261704</v>
      </c>
      <c r="AM11" s="2">
        <f t="shared" ca="1" si="0"/>
        <v>134830.42930074112</v>
      </c>
      <c r="AN11" s="2">
        <f t="shared" ca="1" si="0"/>
        <v>171176.86971811097</v>
      </c>
      <c r="AO11" s="2">
        <f t="shared" ca="1" si="0"/>
        <v>175051.82295942883</v>
      </c>
      <c r="AP11" s="2">
        <f t="shared" ca="1" si="0"/>
        <v>176411.06457039376</v>
      </c>
      <c r="AQ11" s="2">
        <f t="shared" ca="1" si="0"/>
        <v>212990.26686785731</v>
      </c>
      <c r="AR11" s="2">
        <f t="shared" ca="1" si="0"/>
        <v>179515.96399064831</v>
      </c>
      <c r="AS11" s="2">
        <f t="shared" ca="1" si="0"/>
        <v>216132.38378541553</v>
      </c>
      <c r="AT11" s="2">
        <f t="shared" ca="1" si="0"/>
        <v>253367.74871433666</v>
      </c>
      <c r="AU11" s="2">
        <f t="shared" ca="1" si="0"/>
        <v>220590.35180969539</v>
      </c>
      <c r="AV11" s="2">
        <f t="shared" ca="1" si="0"/>
        <v>257945.11776263671</v>
      </c>
      <c r="AW11" s="2">
        <f t="shared" ca="1" si="0"/>
        <v>260585.44434437441</v>
      </c>
      <c r="AX11" s="2">
        <f t="shared" ca="1" si="0"/>
        <v>298228.57975920214</v>
      </c>
      <c r="AY11" s="2">
        <f t="shared" ca="1" si="0"/>
        <v>301028.88418460608</v>
      </c>
      <c r="AZ11" s="2">
        <f t="shared" ca="1" si="0"/>
        <v>304144.7785578834</v>
      </c>
      <c r="BA11" s="2">
        <f t="shared" ca="1" si="0"/>
        <v>342288.01399911218</v>
      </c>
      <c r="BB11" s="2">
        <f t="shared" ca="1" si="0"/>
        <v>345618.15594597621</v>
      </c>
      <c r="BC11" s="2">
        <f t="shared" ca="1" si="0"/>
        <v>384299.33130016504</v>
      </c>
      <c r="BD11" s="2">
        <f t="shared" ca="1" si="0"/>
        <v>388037.28925100295</v>
      </c>
      <c r="BE11" s="2">
        <f t="shared" ca="1" si="0"/>
        <v>426997.5177481827</v>
      </c>
      <c r="BF11" s="2">
        <f t="shared" ca="1" si="0"/>
        <v>431344.50983872724</v>
      </c>
      <c r="BG11" s="2">
        <f t="shared" ca="1" si="0"/>
        <v>470789.71602944477</v>
      </c>
      <c r="BH11" s="2">
        <f t="shared" ca="1" si="0"/>
        <v>510499.24793532741</v>
      </c>
      <c r="BI11" s="2">
        <f t="shared" ca="1" si="0"/>
        <v>515648.9361307362</v>
      </c>
      <c r="BJ11" s="2">
        <f t="shared" ca="1" si="0"/>
        <v>555935.2069603916</v>
      </c>
      <c r="BK11" s="2">
        <f t="shared" ca="1" si="0"/>
        <v>596535.81581119949</v>
      </c>
      <c r="BL11" s="2">
        <f t="shared" ca="1" si="0"/>
        <v>637633.45801642665</v>
      </c>
      <c r="BM11" s="2">
        <f t="shared" ca="1" si="0"/>
        <v>643919.92889888422</v>
      </c>
      <c r="BN11" s="2">
        <f t="shared" ca="1" si="0"/>
        <v>720580.21279261215</v>
      </c>
      <c r="BO11" s="2">
        <f t="shared" ca="1" si="0"/>
        <v>727803.35560784838</v>
      </c>
      <c r="BP11" s="2">
        <f t="shared" ca="1" si="0"/>
        <v>805279.27150952432</v>
      </c>
      <c r="BQ11" s="2">
        <f t="shared" ca="1" si="0"/>
        <v>813199.7285038837</v>
      </c>
    </row>
    <row r="14" spans="1:69">
      <c r="B14" s="25" t="s">
        <v>266</v>
      </c>
    </row>
    <row r="15" spans="1:69" outlineLevel="1">
      <c r="A15" s="18"/>
      <c r="B15" s="18"/>
      <c r="C15" s="28"/>
      <c r="D15" s="27"/>
      <c r="E15" s="42" t="str">
        <f xml:space="preserve">  InpC!E$85</f>
        <v>VAT rate</v>
      </c>
      <c r="F15" s="42">
        <f xml:space="preserve">  InpC!F$85</f>
        <v>0.2</v>
      </c>
      <c r="G15" s="42" t="str">
        <f xml:space="preserve">  InpC!G$85</f>
        <v>%</v>
      </c>
      <c r="M15" s="57"/>
    </row>
    <row r="16" spans="1:69" outlineLevel="1">
      <c r="A16" s="18"/>
      <c r="B16" s="18"/>
      <c r="C16" s="28"/>
      <c r="D16" s="27"/>
      <c r="E16" s="4" t="str">
        <f xml:space="preserve">  Income!E$12</f>
        <v>New Deferred Income from customer orders</v>
      </c>
      <c r="F16" s="4">
        <f xml:space="preserve">  Income!F$12</f>
        <v>0</v>
      </c>
      <c r="G16" s="4" t="str">
        <f xml:space="preserve">  Income!G$12</f>
        <v>GBP</v>
      </c>
      <c r="H16" s="4">
        <f ca="1" xml:space="preserve">  Income!H$12</f>
        <v>223488000</v>
      </c>
      <c r="I16" s="4">
        <f xml:space="preserve">  Income!I$12</f>
        <v>0</v>
      </c>
      <c r="J16" s="4">
        <f ca="1" xml:space="preserve">  Income!J$12</f>
        <v>0</v>
      </c>
      <c r="K16" s="4">
        <f ca="1" xml:space="preserve">  Income!K$12</f>
        <v>144000</v>
      </c>
      <c r="L16" s="4">
        <f ca="1" xml:space="preserve">  Income!L$12</f>
        <v>144000</v>
      </c>
      <c r="M16" s="4">
        <f ca="1" xml:space="preserve">  Income!M$12</f>
        <v>144000</v>
      </c>
      <c r="N16" s="4">
        <f ca="1" xml:space="preserve">  Income!N$12</f>
        <v>144000</v>
      </c>
      <c r="O16" s="4">
        <f ca="1" xml:space="preserve">  Income!O$12</f>
        <v>288000</v>
      </c>
      <c r="P16" s="4">
        <f ca="1" xml:space="preserve">  Income!P$12</f>
        <v>576000</v>
      </c>
      <c r="Q16" s="4">
        <f ca="1" xml:space="preserve">  Income!Q$12</f>
        <v>432000</v>
      </c>
      <c r="R16" s="4">
        <f ca="1" xml:space="preserve">  Income!R$12</f>
        <v>432000</v>
      </c>
      <c r="S16" s="4">
        <f ca="1" xml:space="preserve">  Income!S$12</f>
        <v>0</v>
      </c>
      <c r="T16" s="4">
        <f ca="1" xml:space="preserve">  Income!T$12</f>
        <v>1440000</v>
      </c>
      <c r="U16" s="4">
        <f ca="1" xml:space="preserve">  Income!U$12</f>
        <v>0</v>
      </c>
      <c r="V16" s="4">
        <f ca="1" xml:space="preserve">  Income!V$12</f>
        <v>1440000</v>
      </c>
      <c r="W16" s="4">
        <f ca="1" xml:space="preserve">  Income!W$12</f>
        <v>1194813.4279386925</v>
      </c>
      <c r="X16" s="4">
        <f ca="1" xml:space="preserve">  Income!X$12</f>
        <v>533186.5720613075</v>
      </c>
      <c r="Y16" s="4">
        <f ca="1" xml:space="preserve">  Income!Y$12</f>
        <v>1419215.2255233999</v>
      </c>
      <c r="Z16" s="4">
        <f ca="1" xml:space="preserve">  Income!Z$12</f>
        <v>308784.77447660017</v>
      </c>
      <c r="AA16" s="4">
        <f ca="1" xml:space="preserve">  Income!AA$12</f>
        <v>288000</v>
      </c>
      <c r="AB16" s="4">
        <f ca="1" xml:space="preserve">  Income!AB$12</f>
        <v>576000</v>
      </c>
      <c r="AC16" s="4">
        <f ca="1" xml:space="preserve">  Income!AC$12</f>
        <v>432000</v>
      </c>
      <c r="AD16" s="4">
        <f ca="1" xml:space="preserve">  Income!AD$12</f>
        <v>432000</v>
      </c>
      <c r="AE16" s="4">
        <f ca="1" xml:space="preserve">  Income!AE$12</f>
        <v>0</v>
      </c>
      <c r="AF16" s="4">
        <f ca="1" xml:space="preserve">  Income!AF$12</f>
        <v>2160000</v>
      </c>
      <c r="AG16" s="4">
        <f ca="1" xml:space="preserve">  Income!AG$12</f>
        <v>720000</v>
      </c>
      <c r="AH16" s="4">
        <f ca="1" xml:space="preserve">  Income!AH$12</f>
        <v>2160000</v>
      </c>
      <c r="AI16" s="4">
        <f ca="1" xml:space="preserve">  Income!AI$12</f>
        <v>2490813.4279386923</v>
      </c>
      <c r="AJ16" s="4">
        <f ca="1" xml:space="preserve">  Income!AJ$12</f>
        <v>1829186.5720613075</v>
      </c>
      <c r="AK16" s="4">
        <f ca="1" xml:space="preserve">  Income!AK$12</f>
        <v>1995215.2255233999</v>
      </c>
      <c r="AL16" s="4">
        <f ca="1" xml:space="preserve">  Income!AL$12</f>
        <v>1604784.7744766001</v>
      </c>
      <c r="AM16" s="4">
        <f ca="1" xml:space="preserve">  Income!AM$12</f>
        <v>1440000</v>
      </c>
      <c r="AN16" s="4">
        <f ca="1" xml:space="preserve">  Income!AN$12</f>
        <v>1440000</v>
      </c>
      <c r="AO16" s="4">
        <f ca="1" xml:space="preserve">  Income!AO$12</f>
        <v>1440000</v>
      </c>
      <c r="AP16" s="4">
        <f ca="1" xml:space="preserve">  Income!AP$12</f>
        <v>2160000</v>
      </c>
      <c r="AQ16" s="4">
        <f ca="1" xml:space="preserve">  Income!AQ$12</f>
        <v>1440000</v>
      </c>
      <c r="AR16" s="4">
        <f ca="1" xml:space="preserve">  Income!AR$12</f>
        <v>2880000</v>
      </c>
      <c r="AS16" s="4">
        <f ca="1" xml:space="preserve">  Income!AS$12</f>
        <v>2880000</v>
      </c>
      <c r="AT16" s="4">
        <f ca="1" xml:space="preserve">  Income!AT$12</f>
        <v>2880000</v>
      </c>
      <c r="AU16" s="4">
        <f ca="1" xml:space="preserve">  Income!AU$12</f>
        <v>4320000</v>
      </c>
      <c r="AV16" s="4">
        <f ca="1" xml:space="preserve">  Income!AV$12</f>
        <v>4320000</v>
      </c>
      <c r="AW16" s="4">
        <f ca="1" xml:space="preserve">  Income!AW$12</f>
        <v>3600000</v>
      </c>
      <c r="AX16" s="4">
        <f ca="1" xml:space="preserve">  Income!AX$12</f>
        <v>5040000</v>
      </c>
      <c r="AY16" s="4">
        <f ca="1" xml:space="preserve">  Income!AY$12</f>
        <v>4320000</v>
      </c>
      <c r="AZ16" s="4">
        <f ca="1" xml:space="preserve">  Income!AZ$12</f>
        <v>5040000</v>
      </c>
      <c r="BA16" s="4">
        <f ca="1" xml:space="preserve">  Income!BA$12</f>
        <v>5760000</v>
      </c>
      <c r="BB16" s="4">
        <f ca="1" xml:space="preserve">  Income!BB$12</f>
        <v>5760000</v>
      </c>
      <c r="BC16" s="4">
        <f ca="1" xml:space="preserve">  Income!BC$12</f>
        <v>5760000</v>
      </c>
      <c r="BD16" s="4">
        <f ca="1" xml:space="preserve">  Income!BD$12</f>
        <v>6480000.0000000009</v>
      </c>
      <c r="BE16" s="4">
        <f ca="1" xml:space="preserve">  Income!BE$12</f>
        <v>7200000</v>
      </c>
      <c r="BF16" s="4">
        <f ca="1" xml:space="preserve">  Income!BF$12</f>
        <v>7200000</v>
      </c>
      <c r="BG16" s="4">
        <f ca="1" xml:space="preserve">  Income!BG$12</f>
        <v>7920000</v>
      </c>
      <c r="BH16" s="4">
        <f ca="1" xml:space="preserve">  Income!BH$12</f>
        <v>8640000</v>
      </c>
      <c r="BI16" s="4">
        <f ca="1" xml:space="preserve">  Income!BI$12</f>
        <v>8640000</v>
      </c>
      <c r="BJ16" s="4">
        <f ca="1" xml:space="preserve">  Income!BJ$12</f>
        <v>10080000</v>
      </c>
      <c r="BK16" s="4">
        <f ca="1" xml:space="preserve">  Income!BK$12</f>
        <v>9360000</v>
      </c>
      <c r="BL16" s="4">
        <f ca="1" xml:space="preserve">  Income!BL$12</f>
        <v>10799999.999999998</v>
      </c>
      <c r="BM16" s="4">
        <f ca="1" xml:space="preserve">  Income!BM$12</f>
        <v>11520000.000000002</v>
      </c>
      <c r="BN16" s="4">
        <f ca="1" xml:space="preserve">  Income!BN$12</f>
        <v>11519999.999999996</v>
      </c>
      <c r="BO16" s="4">
        <f ca="1" xml:space="preserve">  Income!BO$12</f>
        <v>12960000</v>
      </c>
      <c r="BP16" s="4">
        <f ca="1" xml:space="preserve">  Income!BP$12</f>
        <v>12960000</v>
      </c>
      <c r="BQ16" s="4">
        <f ca="1" xml:space="preserve">  Income!BQ$12</f>
        <v>14400000</v>
      </c>
    </row>
    <row r="17" spans="1:69" outlineLevel="1">
      <c r="A17" s="34"/>
      <c r="B17" s="34"/>
      <c r="C17" s="64"/>
      <c r="D17" s="65"/>
      <c r="E17" s="21" t="s">
        <v>266</v>
      </c>
      <c r="F17" s="21"/>
      <c r="G17" s="21" t="s">
        <v>258</v>
      </c>
      <c r="H17" s="3">
        <f ca="1" xml:space="preserve"> SUM( J17:BQ17 )</f>
        <v>44697600</v>
      </c>
      <c r="I17" s="21"/>
      <c r="J17" s="3">
        <f t="shared" ref="J17:BQ17" ca="1" si="1" xml:space="preserve">  J16 * $F15</f>
        <v>0</v>
      </c>
      <c r="K17" s="3">
        <f t="shared" ca="1" si="1"/>
        <v>28800</v>
      </c>
      <c r="L17" s="3">
        <f t="shared" ca="1" si="1"/>
        <v>28800</v>
      </c>
      <c r="M17" s="3">
        <f t="shared" ca="1" si="1"/>
        <v>28800</v>
      </c>
      <c r="N17" s="3">
        <f t="shared" ca="1" si="1"/>
        <v>28800</v>
      </c>
      <c r="O17" s="3">
        <f t="shared" ca="1" si="1"/>
        <v>57600</v>
      </c>
      <c r="P17" s="3">
        <f t="shared" ca="1" si="1"/>
        <v>115200</v>
      </c>
      <c r="Q17" s="3">
        <f t="shared" ca="1" si="1"/>
        <v>86400</v>
      </c>
      <c r="R17" s="3">
        <f t="shared" ca="1" si="1"/>
        <v>86400</v>
      </c>
      <c r="S17" s="3">
        <f t="shared" ca="1" si="1"/>
        <v>0</v>
      </c>
      <c r="T17" s="3">
        <f t="shared" ca="1" si="1"/>
        <v>288000</v>
      </c>
      <c r="U17" s="3">
        <f t="shared" ca="1" si="1"/>
        <v>0</v>
      </c>
      <c r="V17" s="3">
        <f t="shared" ca="1" si="1"/>
        <v>288000</v>
      </c>
      <c r="W17" s="3">
        <f t="shared" ca="1" si="1"/>
        <v>238962.68558773852</v>
      </c>
      <c r="X17" s="3">
        <f t="shared" ca="1" si="1"/>
        <v>106637.3144122615</v>
      </c>
      <c r="Y17" s="3">
        <f t="shared" ca="1" si="1"/>
        <v>283843.04510468</v>
      </c>
      <c r="Z17" s="3">
        <f t="shared" ca="1" si="1"/>
        <v>61756.954895320036</v>
      </c>
      <c r="AA17" s="3">
        <f t="shared" ca="1" si="1"/>
        <v>57600</v>
      </c>
      <c r="AB17" s="3">
        <f t="shared" ca="1" si="1"/>
        <v>115200</v>
      </c>
      <c r="AC17" s="3">
        <f t="shared" ca="1" si="1"/>
        <v>86400</v>
      </c>
      <c r="AD17" s="3">
        <f t="shared" ca="1" si="1"/>
        <v>86400</v>
      </c>
      <c r="AE17" s="3">
        <f t="shared" ca="1" si="1"/>
        <v>0</v>
      </c>
      <c r="AF17" s="3">
        <f t="shared" ca="1" si="1"/>
        <v>432000</v>
      </c>
      <c r="AG17" s="3">
        <f t="shared" ca="1" si="1"/>
        <v>144000</v>
      </c>
      <c r="AH17" s="3">
        <f t="shared" ca="1" si="1"/>
        <v>432000</v>
      </c>
      <c r="AI17" s="3">
        <f t="shared" ca="1" si="1"/>
        <v>498162.68558773847</v>
      </c>
      <c r="AJ17" s="3">
        <f t="shared" ca="1" si="1"/>
        <v>365837.31441226153</v>
      </c>
      <c r="AK17" s="3">
        <f t="shared" ca="1" si="1"/>
        <v>399043.04510468</v>
      </c>
      <c r="AL17" s="3">
        <f t="shared" ca="1" si="1"/>
        <v>320956.95489532006</v>
      </c>
      <c r="AM17" s="3">
        <f t="shared" ca="1" si="1"/>
        <v>288000</v>
      </c>
      <c r="AN17" s="3">
        <f t="shared" ca="1" si="1"/>
        <v>288000</v>
      </c>
      <c r="AO17" s="3">
        <f t="shared" ca="1" si="1"/>
        <v>288000</v>
      </c>
      <c r="AP17" s="3">
        <f t="shared" ca="1" si="1"/>
        <v>432000</v>
      </c>
      <c r="AQ17" s="3">
        <f t="shared" ca="1" si="1"/>
        <v>288000</v>
      </c>
      <c r="AR17" s="3">
        <f t="shared" ca="1" si="1"/>
        <v>576000</v>
      </c>
      <c r="AS17" s="3">
        <f t="shared" ca="1" si="1"/>
        <v>576000</v>
      </c>
      <c r="AT17" s="3">
        <f t="shared" ca="1" si="1"/>
        <v>576000</v>
      </c>
      <c r="AU17" s="3">
        <f t="shared" ca="1" si="1"/>
        <v>864000</v>
      </c>
      <c r="AV17" s="3">
        <f t="shared" ca="1" si="1"/>
        <v>864000</v>
      </c>
      <c r="AW17" s="3">
        <f t="shared" ca="1" si="1"/>
        <v>720000</v>
      </c>
      <c r="AX17" s="3">
        <f t="shared" ca="1" si="1"/>
        <v>1008000</v>
      </c>
      <c r="AY17" s="3">
        <f t="shared" ca="1" si="1"/>
        <v>864000</v>
      </c>
      <c r="AZ17" s="3">
        <f t="shared" ca="1" si="1"/>
        <v>1008000</v>
      </c>
      <c r="BA17" s="3">
        <f t="shared" ca="1" si="1"/>
        <v>1152000</v>
      </c>
      <c r="BB17" s="3">
        <f t="shared" ca="1" si="1"/>
        <v>1152000</v>
      </c>
      <c r="BC17" s="3">
        <f t="shared" ca="1" si="1"/>
        <v>1152000</v>
      </c>
      <c r="BD17" s="3">
        <f t="shared" ca="1" si="1"/>
        <v>1296000.0000000002</v>
      </c>
      <c r="BE17" s="3">
        <f t="shared" ca="1" si="1"/>
        <v>1440000</v>
      </c>
      <c r="BF17" s="3">
        <f t="shared" ca="1" si="1"/>
        <v>1440000</v>
      </c>
      <c r="BG17" s="3">
        <f t="shared" ca="1" si="1"/>
        <v>1584000</v>
      </c>
      <c r="BH17" s="3">
        <f t="shared" ca="1" si="1"/>
        <v>1728000</v>
      </c>
      <c r="BI17" s="3">
        <f t="shared" ca="1" si="1"/>
        <v>1728000</v>
      </c>
      <c r="BJ17" s="3">
        <f t="shared" ca="1" si="1"/>
        <v>2016000</v>
      </c>
      <c r="BK17" s="3">
        <f t="shared" ca="1" si="1"/>
        <v>1872000</v>
      </c>
      <c r="BL17" s="3">
        <f t="shared" ca="1" si="1"/>
        <v>2159999.9999999995</v>
      </c>
      <c r="BM17" s="3">
        <f t="shared" ca="1" si="1"/>
        <v>2304000.0000000005</v>
      </c>
      <c r="BN17" s="3">
        <f t="shared" ca="1" si="1"/>
        <v>2303999.9999999995</v>
      </c>
      <c r="BO17" s="3">
        <f t="shared" ca="1" si="1"/>
        <v>2592000</v>
      </c>
      <c r="BP17" s="3">
        <f t="shared" ca="1" si="1"/>
        <v>2592000</v>
      </c>
      <c r="BQ17" s="3">
        <f t="shared" ca="1" si="1"/>
        <v>2880000</v>
      </c>
    </row>
    <row r="20" spans="1:69">
      <c r="B20" s="25" t="s">
        <v>62</v>
      </c>
    </row>
    <row r="21" spans="1:69" outlineLevel="1">
      <c r="E21" s="2" t="str">
        <f t="shared" ref="E21:BQ21" si="2" xml:space="preserve">  E$17</f>
        <v>Output VAT</v>
      </c>
      <c r="F21" s="2">
        <f t="shared" si="2"/>
        <v>0</v>
      </c>
      <c r="G21" s="2" t="str">
        <f t="shared" si="2"/>
        <v>GBP</v>
      </c>
      <c r="H21" s="2">
        <f t="shared" ca="1" si="2"/>
        <v>44697600</v>
      </c>
      <c r="I21" s="2">
        <f t="shared" si="2"/>
        <v>0</v>
      </c>
      <c r="J21" s="2">
        <f t="shared" ca="1" si="2"/>
        <v>0</v>
      </c>
      <c r="K21" s="2">
        <f t="shared" ca="1" si="2"/>
        <v>28800</v>
      </c>
      <c r="L21" s="2">
        <f t="shared" ca="1" si="2"/>
        <v>28800</v>
      </c>
      <c r="M21" s="2">
        <f t="shared" ca="1" si="2"/>
        <v>28800</v>
      </c>
      <c r="N21" s="2">
        <f t="shared" ca="1" si="2"/>
        <v>28800</v>
      </c>
      <c r="O21" s="2">
        <f t="shared" ca="1" si="2"/>
        <v>57600</v>
      </c>
      <c r="P21" s="2">
        <f t="shared" ca="1" si="2"/>
        <v>115200</v>
      </c>
      <c r="Q21" s="2">
        <f t="shared" ca="1" si="2"/>
        <v>86400</v>
      </c>
      <c r="R21" s="2">
        <f t="shared" ca="1" si="2"/>
        <v>86400</v>
      </c>
      <c r="S21" s="2">
        <f t="shared" ca="1" si="2"/>
        <v>0</v>
      </c>
      <c r="T21" s="2">
        <f t="shared" ca="1" si="2"/>
        <v>288000</v>
      </c>
      <c r="U21" s="2">
        <f t="shared" ca="1" si="2"/>
        <v>0</v>
      </c>
      <c r="V21" s="2">
        <f t="shared" ca="1" si="2"/>
        <v>288000</v>
      </c>
      <c r="W21" s="2">
        <f t="shared" ca="1" si="2"/>
        <v>238962.68558773852</v>
      </c>
      <c r="X21" s="2">
        <f t="shared" ca="1" si="2"/>
        <v>106637.3144122615</v>
      </c>
      <c r="Y21" s="2">
        <f t="shared" ca="1" si="2"/>
        <v>283843.04510468</v>
      </c>
      <c r="Z21" s="2">
        <f t="shared" ca="1" si="2"/>
        <v>61756.954895320036</v>
      </c>
      <c r="AA21" s="2">
        <f t="shared" ca="1" si="2"/>
        <v>57600</v>
      </c>
      <c r="AB21" s="2">
        <f t="shared" ca="1" si="2"/>
        <v>115200</v>
      </c>
      <c r="AC21" s="2">
        <f t="shared" ca="1" si="2"/>
        <v>86400</v>
      </c>
      <c r="AD21" s="2">
        <f t="shared" ca="1" si="2"/>
        <v>86400</v>
      </c>
      <c r="AE21" s="2">
        <f t="shared" ca="1" si="2"/>
        <v>0</v>
      </c>
      <c r="AF21" s="2">
        <f t="shared" ca="1" si="2"/>
        <v>432000</v>
      </c>
      <c r="AG21" s="2">
        <f t="shared" ca="1" si="2"/>
        <v>144000</v>
      </c>
      <c r="AH21" s="2">
        <f t="shared" ca="1" si="2"/>
        <v>432000</v>
      </c>
      <c r="AI21" s="2">
        <f t="shared" ca="1" si="2"/>
        <v>498162.68558773847</v>
      </c>
      <c r="AJ21" s="2">
        <f t="shared" ca="1" si="2"/>
        <v>365837.31441226153</v>
      </c>
      <c r="AK21" s="2">
        <f t="shared" ca="1" si="2"/>
        <v>399043.04510468</v>
      </c>
      <c r="AL21" s="2">
        <f t="shared" ca="1" si="2"/>
        <v>320956.95489532006</v>
      </c>
      <c r="AM21" s="2">
        <f t="shared" ca="1" si="2"/>
        <v>288000</v>
      </c>
      <c r="AN21" s="2">
        <f t="shared" ca="1" si="2"/>
        <v>288000</v>
      </c>
      <c r="AO21" s="2">
        <f t="shared" ca="1" si="2"/>
        <v>288000</v>
      </c>
      <c r="AP21" s="2">
        <f t="shared" ca="1" si="2"/>
        <v>432000</v>
      </c>
      <c r="AQ21" s="2">
        <f t="shared" ca="1" si="2"/>
        <v>288000</v>
      </c>
      <c r="AR21" s="2">
        <f t="shared" ca="1" si="2"/>
        <v>576000</v>
      </c>
      <c r="AS21" s="2">
        <f t="shared" ca="1" si="2"/>
        <v>576000</v>
      </c>
      <c r="AT21" s="2">
        <f t="shared" ca="1" si="2"/>
        <v>576000</v>
      </c>
      <c r="AU21" s="2">
        <f t="shared" ca="1" si="2"/>
        <v>864000</v>
      </c>
      <c r="AV21" s="2">
        <f t="shared" ca="1" si="2"/>
        <v>864000</v>
      </c>
      <c r="AW21" s="2">
        <f t="shared" ca="1" si="2"/>
        <v>720000</v>
      </c>
      <c r="AX21" s="2">
        <f t="shared" ca="1" si="2"/>
        <v>1008000</v>
      </c>
      <c r="AY21" s="2">
        <f t="shared" ca="1" si="2"/>
        <v>864000</v>
      </c>
      <c r="AZ21" s="2">
        <f t="shared" ca="1" si="2"/>
        <v>1008000</v>
      </c>
      <c r="BA21" s="2">
        <f t="shared" ca="1" si="2"/>
        <v>1152000</v>
      </c>
      <c r="BB21" s="2">
        <f t="shared" ca="1" si="2"/>
        <v>1152000</v>
      </c>
      <c r="BC21" s="2">
        <f t="shared" ca="1" si="2"/>
        <v>1152000</v>
      </c>
      <c r="BD21" s="2">
        <f t="shared" ca="1" si="2"/>
        <v>1296000.0000000002</v>
      </c>
      <c r="BE21" s="2">
        <f t="shared" ca="1" si="2"/>
        <v>1440000</v>
      </c>
      <c r="BF21" s="2">
        <f t="shared" ca="1" si="2"/>
        <v>1440000</v>
      </c>
      <c r="BG21" s="2">
        <f t="shared" ca="1" si="2"/>
        <v>1584000</v>
      </c>
      <c r="BH21" s="2">
        <f t="shared" ca="1" si="2"/>
        <v>1728000</v>
      </c>
      <c r="BI21" s="2">
        <f t="shared" ca="1" si="2"/>
        <v>1728000</v>
      </c>
      <c r="BJ21" s="2">
        <f t="shared" ca="1" si="2"/>
        <v>2016000</v>
      </c>
      <c r="BK21" s="2">
        <f t="shared" ca="1" si="2"/>
        <v>1872000</v>
      </c>
      <c r="BL21" s="2">
        <f t="shared" ca="1" si="2"/>
        <v>2159999.9999999995</v>
      </c>
      <c r="BM21" s="2">
        <f t="shared" ca="1" si="2"/>
        <v>2304000.0000000005</v>
      </c>
      <c r="BN21" s="2">
        <f t="shared" ca="1" si="2"/>
        <v>2303999.9999999995</v>
      </c>
      <c r="BO21" s="2">
        <f t="shared" ca="1" si="2"/>
        <v>2592000</v>
      </c>
      <c r="BP21" s="2">
        <f t="shared" ca="1" si="2"/>
        <v>2592000</v>
      </c>
      <c r="BQ21" s="2">
        <f t="shared" ca="1" si="2"/>
        <v>2880000</v>
      </c>
    </row>
    <row r="22" spans="1:69" outlineLevel="1">
      <c r="E22" s="2" t="str">
        <f t="shared" ref="E22:BQ22" si="3" xml:space="preserve">  E$11</f>
        <v>Input VAT</v>
      </c>
      <c r="F22" s="2">
        <f t="shared" si="3"/>
        <v>0</v>
      </c>
      <c r="G22" s="2" t="str">
        <f t="shared" si="3"/>
        <v>GBP</v>
      </c>
      <c r="H22" s="2">
        <f t="shared" ca="1" si="3"/>
        <v>14196493.222747019</v>
      </c>
      <c r="I22" s="2">
        <f t="shared" si="3"/>
        <v>0</v>
      </c>
      <c r="J22" s="2">
        <f t="shared" ca="1" si="3"/>
        <v>5940</v>
      </c>
      <c r="K22" s="2">
        <f t="shared" ca="1" si="3"/>
        <v>5940</v>
      </c>
      <c r="L22" s="2">
        <f t="shared" ca="1" si="3"/>
        <v>75940</v>
      </c>
      <c r="M22" s="2">
        <f t="shared" ca="1" si="3"/>
        <v>76049.414233242191</v>
      </c>
      <c r="N22" s="2">
        <f t="shared" ca="1" si="3"/>
        <v>78929.414233242191</v>
      </c>
      <c r="O22" s="2">
        <f t="shared" ca="1" si="3"/>
        <v>8929.4142332421943</v>
      </c>
      <c r="P22" s="2">
        <f t="shared" ca="1" si="3"/>
        <v>79041.488794136822</v>
      </c>
      <c r="Q22" s="2">
        <f t="shared" ca="1" si="3"/>
        <v>11921.488794136827</v>
      </c>
      <c r="R22" s="2">
        <f t="shared" ca="1" si="3"/>
        <v>81921.488794136822</v>
      </c>
      <c r="S22" s="2">
        <f t="shared" ca="1" si="3"/>
        <v>12036.288366619512</v>
      </c>
      <c r="T22" s="2">
        <f t="shared" ca="1" si="3"/>
        <v>12036.288366619512</v>
      </c>
      <c r="U22" s="2">
        <f t="shared" ca="1" si="3"/>
        <v>12036.288366619512</v>
      </c>
      <c r="V22" s="2">
        <f t="shared" ca="1" si="3"/>
        <v>12578.134279386926</v>
      </c>
      <c r="W22" s="2">
        <f t="shared" ca="1" si="3"/>
        <v>13031.726747827488</v>
      </c>
      <c r="X22" s="2">
        <f t="shared" ca="1" si="3"/>
        <v>13512.291228019592</v>
      </c>
      <c r="Y22" s="2">
        <f t="shared" ca="1" si="3"/>
        <v>49142.281698728664</v>
      </c>
      <c r="Z22" s="2">
        <f t="shared" ca="1" si="3"/>
        <v>49681.697089509827</v>
      </c>
      <c r="AA22" s="2">
        <f t="shared" ca="1" si="3"/>
        <v>50253.187788571864</v>
      </c>
      <c r="AB22" s="2">
        <f t="shared" ca="1" si="3"/>
        <v>85981.784436819755</v>
      </c>
      <c r="AC22" s="2">
        <f t="shared" ca="1" si="3"/>
        <v>86623.261057478681</v>
      </c>
      <c r="AD22" s="2">
        <f t="shared" ca="1" si="3"/>
        <v>52302.881862961141</v>
      </c>
      <c r="AE22" s="2">
        <f t="shared" ca="1" si="3"/>
        <v>88149.43421105227</v>
      </c>
      <c r="AF22" s="2">
        <f t="shared" ca="1" si="3"/>
        <v>88912.282772447768</v>
      </c>
      <c r="AG22" s="2">
        <f t="shared" ca="1" si="3"/>
        <v>89720.492669831379</v>
      </c>
      <c r="AH22" s="2">
        <f t="shared" ca="1" si="3"/>
        <v>91997.7420865975</v>
      </c>
      <c r="AI22" s="2">
        <f t="shared" ca="1" si="3"/>
        <v>127904.92702347862</v>
      </c>
      <c r="AJ22" s="2">
        <f t="shared" ca="1" si="3"/>
        <v>93866.05598386284</v>
      </c>
      <c r="AK22" s="2">
        <f t="shared" ca="1" si="3"/>
        <v>130016.61712105472</v>
      </c>
      <c r="AL22" s="2">
        <f t="shared" ca="1" si="3"/>
        <v>133687.44790261704</v>
      </c>
      <c r="AM22" s="2">
        <f t="shared" ca="1" si="3"/>
        <v>134830.42930074112</v>
      </c>
      <c r="AN22" s="2">
        <f t="shared" ca="1" si="3"/>
        <v>171176.86971811097</v>
      </c>
      <c r="AO22" s="2">
        <f t="shared" ca="1" si="3"/>
        <v>175051.82295942883</v>
      </c>
      <c r="AP22" s="2">
        <f t="shared" ca="1" si="3"/>
        <v>176411.06457039376</v>
      </c>
      <c r="AQ22" s="2">
        <f t="shared" ca="1" si="3"/>
        <v>212990.26686785731</v>
      </c>
      <c r="AR22" s="2">
        <f t="shared" ca="1" si="3"/>
        <v>179515.96399064831</v>
      </c>
      <c r="AS22" s="2">
        <f t="shared" ca="1" si="3"/>
        <v>216132.38378541553</v>
      </c>
      <c r="AT22" s="2">
        <f t="shared" ca="1" si="3"/>
        <v>253367.74871433666</v>
      </c>
      <c r="AU22" s="2">
        <f t="shared" ca="1" si="3"/>
        <v>220590.35180969539</v>
      </c>
      <c r="AV22" s="2">
        <f t="shared" ca="1" si="3"/>
        <v>257945.11776263671</v>
      </c>
      <c r="AW22" s="2">
        <f t="shared" ca="1" si="3"/>
        <v>260585.44434437441</v>
      </c>
      <c r="AX22" s="2">
        <f t="shared" ca="1" si="3"/>
        <v>298228.57975920214</v>
      </c>
      <c r="AY22" s="2">
        <f t="shared" ca="1" si="3"/>
        <v>301028.88418460608</v>
      </c>
      <c r="AZ22" s="2">
        <f t="shared" ca="1" si="3"/>
        <v>304144.7785578834</v>
      </c>
      <c r="BA22" s="2">
        <f t="shared" ca="1" si="3"/>
        <v>342288.01399911218</v>
      </c>
      <c r="BB22" s="2">
        <f t="shared" ca="1" si="3"/>
        <v>345618.15594597621</v>
      </c>
      <c r="BC22" s="2">
        <f t="shared" ca="1" si="3"/>
        <v>384299.33130016504</v>
      </c>
      <c r="BD22" s="2">
        <f t="shared" ca="1" si="3"/>
        <v>388037.28925100295</v>
      </c>
      <c r="BE22" s="2">
        <f t="shared" ca="1" si="3"/>
        <v>426997.5177481827</v>
      </c>
      <c r="BF22" s="2">
        <f t="shared" ca="1" si="3"/>
        <v>431344.50983872724</v>
      </c>
      <c r="BG22" s="2">
        <f t="shared" ca="1" si="3"/>
        <v>470789.71602944477</v>
      </c>
      <c r="BH22" s="2">
        <f t="shared" ca="1" si="3"/>
        <v>510499.24793532741</v>
      </c>
      <c r="BI22" s="2">
        <f t="shared" ca="1" si="3"/>
        <v>515648.9361307362</v>
      </c>
      <c r="BJ22" s="2">
        <f t="shared" ca="1" si="3"/>
        <v>555935.2069603916</v>
      </c>
      <c r="BK22" s="2">
        <f t="shared" ca="1" si="3"/>
        <v>596535.81581119949</v>
      </c>
      <c r="BL22" s="2">
        <f t="shared" ca="1" si="3"/>
        <v>637633.45801642665</v>
      </c>
      <c r="BM22" s="2">
        <f t="shared" ca="1" si="3"/>
        <v>643919.92889888422</v>
      </c>
      <c r="BN22" s="2">
        <f t="shared" ca="1" si="3"/>
        <v>720580.21279261215</v>
      </c>
      <c r="BO22" s="2">
        <f t="shared" ca="1" si="3"/>
        <v>727803.35560784838</v>
      </c>
      <c r="BP22" s="2">
        <f t="shared" ca="1" si="3"/>
        <v>805279.27150952432</v>
      </c>
      <c r="BQ22" s="2">
        <f t="shared" ca="1" si="3"/>
        <v>813199.7285038837</v>
      </c>
    </row>
    <row r="23" spans="1:69" outlineLevel="1">
      <c r="E23" s="47" t="s">
        <v>62</v>
      </c>
      <c r="G23" s="47" t="s">
        <v>258</v>
      </c>
      <c r="H23" s="2">
        <f ca="1" xml:space="preserve"> SUM( J23:BQ23 )</f>
        <v>30501106.777252983</v>
      </c>
      <c r="J23" s="2">
        <f t="shared" ref="J23:BQ23" ca="1" si="4" xml:space="preserve">  J21 - J22</f>
        <v>-5940</v>
      </c>
      <c r="K23" s="2">
        <f t="shared" ca="1" si="4"/>
        <v>22860</v>
      </c>
      <c r="L23" s="2">
        <f t="shared" ca="1" si="4"/>
        <v>-47140</v>
      </c>
      <c r="M23" s="2">
        <f t="shared" ca="1" si="4"/>
        <v>-47249.414233242191</v>
      </c>
      <c r="N23" s="2">
        <f t="shared" ca="1" si="4"/>
        <v>-50129.414233242191</v>
      </c>
      <c r="O23" s="2">
        <f t="shared" ca="1" si="4"/>
        <v>48670.585766757809</v>
      </c>
      <c r="P23" s="2">
        <f t="shared" ca="1" si="4"/>
        <v>36158.511205863178</v>
      </c>
      <c r="Q23" s="2">
        <f t="shared" ca="1" si="4"/>
        <v>74478.511205863178</v>
      </c>
      <c r="R23" s="2">
        <f t="shared" ca="1" si="4"/>
        <v>4478.5112058631785</v>
      </c>
      <c r="S23" s="2">
        <f t="shared" ca="1" si="4"/>
        <v>-12036.288366619512</v>
      </c>
      <c r="T23" s="2">
        <f t="shared" ca="1" si="4"/>
        <v>275963.7116333805</v>
      </c>
      <c r="U23" s="2">
        <f t="shared" ca="1" si="4"/>
        <v>-12036.288366619512</v>
      </c>
      <c r="V23" s="2">
        <f t="shared" ca="1" si="4"/>
        <v>275421.86572061304</v>
      </c>
      <c r="W23" s="2">
        <f t="shared" ca="1" si="4"/>
        <v>225930.95883991104</v>
      </c>
      <c r="X23" s="2">
        <f t="shared" ca="1" si="4"/>
        <v>93125.023184241916</v>
      </c>
      <c r="Y23" s="2">
        <f t="shared" ca="1" si="4"/>
        <v>234700.76340595132</v>
      </c>
      <c r="Z23" s="2">
        <f t="shared" ca="1" si="4"/>
        <v>12075.257805810208</v>
      </c>
      <c r="AA23" s="2">
        <f t="shared" ca="1" si="4"/>
        <v>7346.8122114281359</v>
      </c>
      <c r="AB23" s="2">
        <f t="shared" ca="1" si="4"/>
        <v>29218.215563180245</v>
      </c>
      <c r="AC23" s="2">
        <f t="shared" ca="1" si="4"/>
        <v>-223.26105747868132</v>
      </c>
      <c r="AD23" s="2">
        <f t="shared" ca="1" si="4"/>
        <v>34097.118137038859</v>
      </c>
      <c r="AE23" s="2">
        <f t="shared" ca="1" si="4"/>
        <v>-88149.43421105227</v>
      </c>
      <c r="AF23" s="2">
        <f t="shared" ca="1" si="4"/>
        <v>343087.7172275522</v>
      </c>
      <c r="AG23" s="2">
        <f t="shared" ca="1" si="4"/>
        <v>54279.507330168621</v>
      </c>
      <c r="AH23" s="2">
        <f t="shared" ca="1" si="4"/>
        <v>340002.25791340251</v>
      </c>
      <c r="AI23" s="2">
        <f t="shared" ca="1" si="4"/>
        <v>370257.75856425986</v>
      </c>
      <c r="AJ23" s="2">
        <f t="shared" ca="1" si="4"/>
        <v>271971.25842839869</v>
      </c>
      <c r="AK23" s="2">
        <f t="shared" ca="1" si="4"/>
        <v>269026.42798362527</v>
      </c>
      <c r="AL23" s="2">
        <f t="shared" ca="1" si="4"/>
        <v>187269.50699270301</v>
      </c>
      <c r="AM23" s="2">
        <f t="shared" ca="1" si="4"/>
        <v>153169.57069925888</v>
      </c>
      <c r="AN23" s="2">
        <f t="shared" ca="1" si="4"/>
        <v>116823.13028188903</v>
      </c>
      <c r="AO23" s="2">
        <f t="shared" ca="1" si="4"/>
        <v>112948.17704057117</v>
      </c>
      <c r="AP23" s="2">
        <f t="shared" ca="1" si="4"/>
        <v>255588.93542960624</v>
      </c>
      <c r="AQ23" s="2">
        <f t="shared" ca="1" si="4"/>
        <v>75009.73313214269</v>
      </c>
      <c r="AR23" s="2">
        <f t="shared" ca="1" si="4"/>
        <v>396484.03600935172</v>
      </c>
      <c r="AS23" s="2">
        <f t="shared" ca="1" si="4"/>
        <v>359867.61621458444</v>
      </c>
      <c r="AT23" s="2">
        <f t="shared" ca="1" si="4"/>
        <v>322632.25128566334</v>
      </c>
      <c r="AU23" s="2">
        <f t="shared" ca="1" si="4"/>
        <v>643409.64819030464</v>
      </c>
      <c r="AV23" s="2">
        <f t="shared" ca="1" si="4"/>
        <v>606054.88223736326</v>
      </c>
      <c r="AW23" s="2">
        <f t="shared" ca="1" si="4"/>
        <v>459414.55565562559</v>
      </c>
      <c r="AX23" s="2">
        <f t="shared" ca="1" si="4"/>
        <v>709771.4202407978</v>
      </c>
      <c r="AY23" s="2">
        <f t="shared" ca="1" si="4"/>
        <v>562971.11581539386</v>
      </c>
      <c r="AZ23" s="2">
        <f t="shared" ca="1" si="4"/>
        <v>703855.22144211666</v>
      </c>
      <c r="BA23" s="2">
        <f t="shared" ca="1" si="4"/>
        <v>809711.98600088782</v>
      </c>
      <c r="BB23" s="2">
        <f t="shared" ca="1" si="4"/>
        <v>806381.84405402374</v>
      </c>
      <c r="BC23" s="2">
        <f t="shared" ca="1" si="4"/>
        <v>767700.66869983496</v>
      </c>
      <c r="BD23" s="2">
        <f t="shared" ca="1" si="4"/>
        <v>907962.71074899728</v>
      </c>
      <c r="BE23" s="2">
        <f t="shared" ca="1" si="4"/>
        <v>1013002.4822518174</v>
      </c>
      <c r="BF23" s="2">
        <f t="shared" ca="1" si="4"/>
        <v>1008655.4901612727</v>
      </c>
      <c r="BG23" s="2">
        <f t="shared" ca="1" si="4"/>
        <v>1113210.2839705553</v>
      </c>
      <c r="BH23" s="2">
        <f t="shared" ca="1" si="4"/>
        <v>1217500.7520646725</v>
      </c>
      <c r="BI23" s="2">
        <f t="shared" ca="1" si="4"/>
        <v>1212351.0638692637</v>
      </c>
      <c r="BJ23" s="2">
        <f t="shared" ca="1" si="4"/>
        <v>1460064.7930396083</v>
      </c>
      <c r="BK23" s="2">
        <f t="shared" ca="1" si="4"/>
        <v>1275464.1841888004</v>
      </c>
      <c r="BL23" s="2">
        <f t="shared" ca="1" si="4"/>
        <v>1522366.5419835728</v>
      </c>
      <c r="BM23" s="2">
        <f t="shared" ca="1" si="4"/>
        <v>1660080.0711011162</v>
      </c>
      <c r="BN23" s="2">
        <f t="shared" ca="1" si="4"/>
        <v>1583419.7872073874</v>
      </c>
      <c r="BO23" s="2">
        <f t="shared" ca="1" si="4"/>
        <v>1864196.6443921516</v>
      </c>
      <c r="BP23" s="2">
        <f t="shared" ca="1" si="4"/>
        <v>1786720.7284904756</v>
      </c>
      <c r="BQ23" s="2">
        <f t="shared" ca="1" si="4"/>
        <v>2066800.2714961162</v>
      </c>
    </row>
    <row r="26" spans="1:69">
      <c r="B26" s="25" t="s">
        <v>176</v>
      </c>
    </row>
    <row r="27" spans="1:69" s="82" customFormat="1">
      <c r="A27" s="59"/>
      <c r="B27" s="59"/>
      <c r="C27" s="87"/>
      <c r="D27" s="84"/>
      <c r="E27" s="40" t="str">
        <f xml:space="preserve">  InpC!E$45</f>
        <v>Opening VAT balance</v>
      </c>
      <c r="F27" s="40">
        <f xml:space="preserve">  InpC!F$45</f>
        <v>0</v>
      </c>
      <c r="G27" s="40" t="str">
        <f xml:space="preserve">  InpC!G$45</f>
        <v>GBP</v>
      </c>
      <c r="M27" s="80"/>
    </row>
    <row r="28" spans="1:69">
      <c r="A28" s="18"/>
      <c r="B28" s="18"/>
      <c r="C28" s="28"/>
      <c r="D28" s="27"/>
      <c r="E28" s="9" t="str">
        <f xml:space="preserve">  Time!E$28</f>
        <v>Period number</v>
      </c>
      <c r="F28" s="9">
        <f xml:space="preserve">  Time!F$28</f>
        <v>0</v>
      </c>
      <c r="G28" s="9" t="str">
        <f xml:space="preserve">  Time!G$28</f>
        <v>Counter</v>
      </c>
      <c r="H28" s="9">
        <f xml:space="preserve">  Time!H$28</f>
        <v>0</v>
      </c>
      <c r="I28" s="9">
        <f xml:space="preserve">  Time!I$28</f>
        <v>0</v>
      </c>
      <c r="J28" s="9">
        <f xml:space="preserve">  Time!J$28</f>
        <v>1</v>
      </c>
      <c r="K28" s="9">
        <f xml:space="preserve">  Time!K$28</f>
        <v>2</v>
      </c>
      <c r="L28" s="9">
        <f xml:space="preserve">  Time!L$28</f>
        <v>3</v>
      </c>
      <c r="M28" s="9">
        <f xml:space="preserve">  Time!M$28</f>
        <v>4</v>
      </c>
      <c r="N28" s="9">
        <f xml:space="preserve">  Time!N$28</f>
        <v>5</v>
      </c>
      <c r="O28" s="9">
        <f xml:space="preserve">  Time!O$28</f>
        <v>6</v>
      </c>
      <c r="P28" s="9">
        <f xml:space="preserve">  Time!P$28</f>
        <v>7</v>
      </c>
      <c r="Q28" s="9">
        <f xml:space="preserve">  Time!Q$28</f>
        <v>8</v>
      </c>
      <c r="R28" s="9">
        <f xml:space="preserve">  Time!R$28</f>
        <v>9</v>
      </c>
      <c r="S28" s="9">
        <f xml:space="preserve">  Time!S$28</f>
        <v>10</v>
      </c>
      <c r="T28" s="9">
        <f xml:space="preserve">  Time!T$28</f>
        <v>11</v>
      </c>
      <c r="U28" s="9">
        <f xml:space="preserve">  Time!U$28</f>
        <v>12</v>
      </c>
      <c r="V28" s="9">
        <f xml:space="preserve">  Time!V$28</f>
        <v>13</v>
      </c>
      <c r="W28" s="9">
        <f xml:space="preserve">  Time!W$28</f>
        <v>14</v>
      </c>
      <c r="X28" s="9">
        <f xml:space="preserve">  Time!X$28</f>
        <v>15</v>
      </c>
      <c r="Y28" s="9">
        <f xml:space="preserve">  Time!Y$28</f>
        <v>16</v>
      </c>
      <c r="Z28" s="9">
        <f xml:space="preserve">  Time!Z$28</f>
        <v>17</v>
      </c>
      <c r="AA28" s="9">
        <f xml:space="preserve">  Time!AA$28</f>
        <v>18</v>
      </c>
      <c r="AB28" s="9">
        <f xml:space="preserve">  Time!AB$28</f>
        <v>19</v>
      </c>
      <c r="AC28" s="9">
        <f xml:space="preserve">  Time!AC$28</f>
        <v>20</v>
      </c>
      <c r="AD28" s="9">
        <f xml:space="preserve">  Time!AD$28</f>
        <v>21</v>
      </c>
      <c r="AE28" s="9">
        <f xml:space="preserve">  Time!AE$28</f>
        <v>22</v>
      </c>
      <c r="AF28" s="9">
        <f xml:space="preserve">  Time!AF$28</f>
        <v>23</v>
      </c>
      <c r="AG28" s="9">
        <f xml:space="preserve">  Time!AG$28</f>
        <v>24</v>
      </c>
      <c r="AH28" s="9">
        <f xml:space="preserve">  Time!AH$28</f>
        <v>25</v>
      </c>
      <c r="AI28" s="9">
        <f xml:space="preserve">  Time!AI$28</f>
        <v>26</v>
      </c>
      <c r="AJ28" s="9">
        <f xml:space="preserve">  Time!AJ$28</f>
        <v>27</v>
      </c>
      <c r="AK28" s="9">
        <f xml:space="preserve">  Time!AK$28</f>
        <v>28</v>
      </c>
      <c r="AL28" s="9">
        <f xml:space="preserve">  Time!AL$28</f>
        <v>29</v>
      </c>
      <c r="AM28" s="9">
        <f xml:space="preserve">  Time!AM$28</f>
        <v>30</v>
      </c>
      <c r="AN28" s="9">
        <f xml:space="preserve">  Time!AN$28</f>
        <v>31</v>
      </c>
      <c r="AO28" s="9">
        <f xml:space="preserve">  Time!AO$28</f>
        <v>32</v>
      </c>
      <c r="AP28" s="9">
        <f xml:space="preserve">  Time!AP$28</f>
        <v>33</v>
      </c>
      <c r="AQ28" s="9">
        <f xml:space="preserve">  Time!AQ$28</f>
        <v>34</v>
      </c>
      <c r="AR28" s="9">
        <f xml:space="preserve">  Time!AR$28</f>
        <v>35</v>
      </c>
      <c r="AS28" s="9">
        <f xml:space="preserve">  Time!AS$28</f>
        <v>36</v>
      </c>
      <c r="AT28" s="9">
        <f xml:space="preserve">  Time!AT$28</f>
        <v>37</v>
      </c>
      <c r="AU28" s="9">
        <f xml:space="preserve">  Time!AU$28</f>
        <v>38</v>
      </c>
      <c r="AV28" s="9">
        <f xml:space="preserve">  Time!AV$28</f>
        <v>39</v>
      </c>
      <c r="AW28" s="9">
        <f xml:space="preserve">  Time!AW$28</f>
        <v>40</v>
      </c>
      <c r="AX28" s="9">
        <f xml:space="preserve">  Time!AX$28</f>
        <v>41</v>
      </c>
      <c r="AY28" s="9">
        <f xml:space="preserve">  Time!AY$28</f>
        <v>42</v>
      </c>
      <c r="AZ28" s="9">
        <f xml:space="preserve">  Time!AZ$28</f>
        <v>43</v>
      </c>
      <c r="BA28" s="9">
        <f xml:space="preserve">  Time!BA$28</f>
        <v>44</v>
      </c>
      <c r="BB28" s="9">
        <f xml:space="preserve">  Time!BB$28</f>
        <v>45</v>
      </c>
      <c r="BC28" s="9">
        <f xml:space="preserve">  Time!BC$28</f>
        <v>46</v>
      </c>
      <c r="BD28" s="9">
        <f xml:space="preserve">  Time!BD$28</f>
        <v>47</v>
      </c>
      <c r="BE28" s="9">
        <f xml:space="preserve">  Time!BE$28</f>
        <v>48</v>
      </c>
      <c r="BF28" s="9">
        <f xml:space="preserve">  Time!BF$28</f>
        <v>49</v>
      </c>
      <c r="BG28" s="9">
        <f xml:space="preserve">  Time!BG$28</f>
        <v>50</v>
      </c>
      <c r="BH28" s="9">
        <f xml:space="preserve">  Time!BH$28</f>
        <v>51</v>
      </c>
      <c r="BI28" s="9">
        <f xml:space="preserve">  Time!BI$28</f>
        <v>52</v>
      </c>
      <c r="BJ28" s="9">
        <f xml:space="preserve">  Time!BJ$28</f>
        <v>53</v>
      </c>
      <c r="BK28" s="9">
        <f xml:space="preserve">  Time!BK$28</f>
        <v>54</v>
      </c>
      <c r="BL28" s="9">
        <f xml:space="preserve">  Time!BL$28</f>
        <v>55</v>
      </c>
      <c r="BM28" s="9">
        <f xml:space="preserve">  Time!BM$28</f>
        <v>56</v>
      </c>
      <c r="BN28" s="9">
        <f xml:space="preserve">  Time!BN$28</f>
        <v>57</v>
      </c>
      <c r="BO28" s="9">
        <f xml:space="preserve">  Time!BO$28</f>
        <v>58</v>
      </c>
      <c r="BP28" s="9">
        <f xml:space="preserve">  Time!BP$28</f>
        <v>59</v>
      </c>
      <c r="BQ28" s="9">
        <f xml:space="preserve">  Time!BQ$28</f>
        <v>60</v>
      </c>
    </row>
    <row r="29" spans="1:69">
      <c r="E29" s="47" t="s">
        <v>289</v>
      </c>
      <c r="G29" s="47" t="s">
        <v>258</v>
      </c>
      <c r="J29" s="2">
        <f t="shared" ref="J29:BQ29" si="5" xml:space="preserve">  I32</f>
        <v>0</v>
      </c>
      <c r="K29" s="2">
        <f t="shared" ca="1" si="5"/>
        <v>-5940</v>
      </c>
      <c r="L29" s="2">
        <f t="shared" ca="1" si="5"/>
        <v>16920</v>
      </c>
      <c r="M29" s="2">
        <f t="shared" ca="1" si="5"/>
        <v>-47140</v>
      </c>
      <c r="N29" s="2">
        <f t="shared" ca="1" si="5"/>
        <v>-94389.414233242191</v>
      </c>
      <c r="O29" s="2">
        <f t="shared" ca="1" si="5"/>
        <v>-144518.82846648438</v>
      </c>
      <c r="P29" s="2">
        <f t="shared" ca="1" si="5"/>
        <v>48670.585766757809</v>
      </c>
      <c r="Q29" s="2">
        <f t="shared" ca="1" si="5"/>
        <v>84829.096972620988</v>
      </c>
      <c r="R29" s="2">
        <f t="shared" ca="1" si="5"/>
        <v>159307.60817848417</v>
      </c>
      <c r="S29" s="2">
        <f t="shared" ca="1" si="5"/>
        <v>4478.5112058631785</v>
      </c>
      <c r="T29" s="2">
        <f t="shared" ca="1" si="5"/>
        <v>-7557.7771607563336</v>
      </c>
      <c r="U29" s="2">
        <f t="shared" ca="1" si="5"/>
        <v>268405.93447262415</v>
      </c>
      <c r="V29" s="2">
        <f t="shared" ca="1" si="5"/>
        <v>-12036.288366619498</v>
      </c>
      <c r="W29" s="2">
        <f t="shared" ca="1" si="5"/>
        <v>263385.57735399355</v>
      </c>
      <c r="X29" s="2">
        <f t="shared" ca="1" si="5"/>
        <v>489316.53619390458</v>
      </c>
      <c r="Y29" s="2">
        <f t="shared" ca="1" si="5"/>
        <v>93125.02318424196</v>
      </c>
      <c r="Z29" s="2">
        <f t="shared" ca="1" si="5"/>
        <v>327825.78659019328</v>
      </c>
      <c r="AA29" s="2">
        <f t="shared" ca="1" si="5"/>
        <v>339901.04439600348</v>
      </c>
      <c r="AB29" s="2">
        <f t="shared" ca="1" si="5"/>
        <v>7346.8122114281286</v>
      </c>
      <c r="AC29" s="2">
        <f t="shared" ca="1" si="5"/>
        <v>36565.027774608374</v>
      </c>
      <c r="AD29" s="2">
        <f t="shared" ca="1" si="5"/>
        <v>36341.766717129693</v>
      </c>
      <c r="AE29" s="2">
        <f t="shared" ca="1" si="5"/>
        <v>34097.118137038851</v>
      </c>
      <c r="AF29" s="2">
        <f t="shared" ca="1" si="5"/>
        <v>-54052.316074013419</v>
      </c>
      <c r="AG29" s="2">
        <f t="shared" ca="1" si="5"/>
        <v>289035.40115353878</v>
      </c>
      <c r="AH29" s="2">
        <f t="shared" ca="1" si="5"/>
        <v>54279.507330168621</v>
      </c>
      <c r="AI29" s="2">
        <f t="shared" ca="1" si="5"/>
        <v>394281.76524357114</v>
      </c>
      <c r="AJ29" s="2">
        <f t="shared" ca="1" si="5"/>
        <v>764539.52380783099</v>
      </c>
      <c r="AK29" s="2">
        <f t="shared" ca="1" si="5"/>
        <v>271971.25842839864</v>
      </c>
      <c r="AL29" s="2">
        <f t="shared" ca="1" si="5"/>
        <v>540997.68641202385</v>
      </c>
      <c r="AM29" s="2">
        <f t="shared" ca="1" si="5"/>
        <v>728267.19340472692</v>
      </c>
      <c r="AN29" s="2">
        <f t="shared" ca="1" si="5"/>
        <v>153169.57069925894</v>
      </c>
      <c r="AO29" s="2">
        <f t="shared" ca="1" si="5"/>
        <v>269992.70098114794</v>
      </c>
      <c r="AP29" s="2">
        <f t="shared" ca="1" si="5"/>
        <v>382940.87802171911</v>
      </c>
      <c r="AQ29" s="2">
        <f t="shared" ca="1" si="5"/>
        <v>255588.93542960618</v>
      </c>
      <c r="AR29" s="2">
        <f t="shared" ca="1" si="5"/>
        <v>330598.66856174887</v>
      </c>
      <c r="AS29" s="2">
        <f t="shared" ca="1" si="5"/>
        <v>727082.70457110065</v>
      </c>
      <c r="AT29" s="2">
        <f t="shared" ca="1" si="5"/>
        <v>359867.61621458433</v>
      </c>
      <c r="AU29" s="2">
        <f t="shared" ca="1" si="5"/>
        <v>682499.86750024767</v>
      </c>
      <c r="AV29" s="2">
        <f t="shared" ca="1" si="5"/>
        <v>1325909.5156905523</v>
      </c>
      <c r="AW29" s="2">
        <f t="shared" ca="1" si="5"/>
        <v>606054.88223736337</v>
      </c>
      <c r="AX29" s="2">
        <f t="shared" ca="1" si="5"/>
        <v>1065469.437892989</v>
      </c>
      <c r="AY29" s="2">
        <f t="shared" ca="1" si="5"/>
        <v>1775240.8581337868</v>
      </c>
      <c r="AZ29" s="2">
        <f t="shared" ca="1" si="5"/>
        <v>562971.11581539409</v>
      </c>
      <c r="BA29" s="2">
        <f t="shared" ca="1" si="5"/>
        <v>1266826.3372575107</v>
      </c>
      <c r="BB29" s="2">
        <f t="shared" ca="1" si="5"/>
        <v>2076538.3232583986</v>
      </c>
      <c r="BC29" s="2">
        <f t="shared" ca="1" si="5"/>
        <v>806381.84405402374</v>
      </c>
      <c r="BD29" s="2">
        <f t="shared" ca="1" si="5"/>
        <v>1574082.5127538587</v>
      </c>
      <c r="BE29" s="2">
        <f t="shared" ca="1" si="5"/>
        <v>2482045.2235028557</v>
      </c>
      <c r="BF29" s="2">
        <f t="shared" ca="1" si="5"/>
        <v>1013002.4822518174</v>
      </c>
      <c r="BG29" s="2">
        <f t="shared" ca="1" si="5"/>
        <v>2021657.9724130901</v>
      </c>
      <c r="BH29" s="2">
        <f t="shared" ca="1" si="5"/>
        <v>3134868.2563836453</v>
      </c>
      <c r="BI29" s="2">
        <f t="shared" ca="1" si="5"/>
        <v>1217500.7520646723</v>
      </c>
      <c r="BJ29" s="2">
        <f t="shared" ca="1" si="5"/>
        <v>2429851.8159339363</v>
      </c>
      <c r="BK29" s="2">
        <f t="shared" ca="1" si="5"/>
        <v>3889916.6089735446</v>
      </c>
      <c r="BL29" s="2">
        <f t="shared" ca="1" si="5"/>
        <v>1275464.1841888004</v>
      </c>
      <c r="BM29" s="2">
        <f t="shared" ca="1" si="5"/>
        <v>2797830.7261723732</v>
      </c>
      <c r="BN29" s="2">
        <f t="shared" ca="1" si="5"/>
        <v>4457910.7972734896</v>
      </c>
      <c r="BO29" s="2">
        <f t="shared" ca="1" si="5"/>
        <v>1583419.7872073874</v>
      </c>
      <c r="BP29" s="2">
        <f t="shared" ca="1" si="5"/>
        <v>3447616.4315995388</v>
      </c>
      <c r="BQ29" s="2">
        <f t="shared" ca="1" si="5"/>
        <v>5234337.1600900143</v>
      </c>
    </row>
    <row r="30" spans="1:69">
      <c r="D30" s="91" t="s">
        <v>219</v>
      </c>
      <c r="E30" s="2" t="str">
        <f t="shared" ref="E30:BQ30" si="6" xml:space="preserve">  E$23</f>
        <v>VAT due</v>
      </c>
      <c r="F30" s="2">
        <f t="shared" si="6"/>
        <v>0</v>
      </c>
      <c r="G30" s="2" t="str">
        <f t="shared" si="6"/>
        <v>GBP</v>
      </c>
      <c r="H30" s="2">
        <f t="shared" ca="1" si="6"/>
        <v>30501106.777252983</v>
      </c>
      <c r="I30" s="2">
        <f t="shared" si="6"/>
        <v>0</v>
      </c>
      <c r="J30" s="2">
        <f t="shared" ca="1" si="6"/>
        <v>-5940</v>
      </c>
      <c r="K30" s="2">
        <f t="shared" ca="1" si="6"/>
        <v>22860</v>
      </c>
      <c r="L30" s="2">
        <f t="shared" ca="1" si="6"/>
        <v>-47140</v>
      </c>
      <c r="M30" s="2">
        <f t="shared" ca="1" si="6"/>
        <v>-47249.414233242191</v>
      </c>
      <c r="N30" s="2">
        <f t="shared" ca="1" si="6"/>
        <v>-50129.414233242191</v>
      </c>
      <c r="O30" s="2">
        <f t="shared" ca="1" si="6"/>
        <v>48670.585766757809</v>
      </c>
      <c r="P30" s="2">
        <f t="shared" ca="1" si="6"/>
        <v>36158.511205863178</v>
      </c>
      <c r="Q30" s="2">
        <f t="shared" ca="1" si="6"/>
        <v>74478.511205863178</v>
      </c>
      <c r="R30" s="2">
        <f t="shared" ca="1" si="6"/>
        <v>4478.5112058631785</v>
      </c>
      <c r="S30" s="2">
        <f t="shared" ca="1" si="6"/>
        <v>-12036.288366619512</v>
      </c>
      <c r="T30" s="2">
        <f t="shared" ca="1" si="6"/>
        <v>275963.7116333805</v>
      </c>
      <c r="U30" s="2">
        <f t="shared" ca="1" si="6"/>
        <v>-12036.288366619512</v>
      </c>
      <c r="V30" s="2">
        <f t="shared" ca="1" si="6"/>
        <v>275421.86572061304</v>
      </c>
      <c r="W30" s="2">
        <f t="shared" ca="1" si="6"/>
        <v>225930.95883991104</v>
      </c>
      <c r="X30" s="2">
        <f t="shared" ca="1" si="6"/>
        <v>93125.023184241916</v>
      </c>
      <c r="Y30" s="2">
        <f t="shared" ca="1" si="6"/>
        <v>234700.76340595132</v>
      </c>
      <c r="Z30" s="2">
        <f t="shared" ca="1" si="6"/>
        <v>12075.257805810208</v>
      </c>
      <c r="AA30" s="2">
        <f t="shared" ca="1" si="6"/>
        <v>7346.8122114281359</v>
      </c>
      <c r="AB30" s="2">
        <f t="shared" ca="1" si="6"/>
        <v>29218.215563180245</v>
      </c>
      <c r="AC30" s="2">
        <f t="shared" ca="1" si="6"/>
        <v>-223.26105747868132</v>
      </c>
      <c r="AD30" s="2">
        <f t="shared" ca="1" si="6"/>
        <v>34097.118137038859</v>
      </c>
      <c r="AE30" s="2">
        <f t="shared" ca="1" si="6"/>
        <v>-88149.43421105227</v>
      </c>
      <c r="AF30" s="2">
        <f t="shared" ca="1" si="6"/>
        <v>343087.7172275522</v>
      </c>
      <c r="AG30" s="2">
        <f t="shared" ca="1" si="6"/>
        <v>54279.507330168621</v>
      </c>
      <c r="AH30" s="2">
        <f t="shared" ca="1" si="6"/>
        <v>340002.25791340251</v>
      </c>
      <c r="AI30" s="2">
        <f t="shared" ca="1" si="6"/>
        <v>370257.75856425986</v>
      </c>
      <c r="AJ30" s="2">
        <f t="shared" ca="1" si="6"/>
        <v>271971.25842839869</v>
      </c>
      <c r="AK30" s="2">
        <f t="shared" ca="1" si="6"/>
        <v>269026.42798362527</v>
      </c>
      <c r="AL30" s="2">
        <f t="shared" ca="1" si="6"/>
        <v>187269.50699270301</v>
      </c>
      <c r="AM30" s="2">
        <f t="shared" ca="1" si="6"/>
        <v>153169.57069925888</v>
      </c>
      <c r="AN30" s="2">
        <f t="shared" ca="1" si="6"/>
        <v>116823.13028188903</v>
      </c>
      <c r="AO30" s="2">
        <f t="shared" ca="1" si="6"/>
        <v>112948.17704057117</v>
      </c>
      <c r="AP30" s="2">
        <f t="shared" ca="1" si="6"/>
        <v>255588.93542960624</v>
      </c>
      <c r="AQ30" s="2">
        <f t="shared" ca="1" si="6"/>
        <v>75009.73313214269</v>
      </c>
      <c r="AR30" s="2">
        <f t="shared" ca="1" si="6"/>
        <v>396484.03600935172</v>
      </c>
      <c r="AS30" s="2">
        <f t="shared" ca="1" si="6"/>
        <v>359867.61621458444</v>
      </c>
      <c r="AT30" s="2">
        <f t="shared" ca="1" si="6"/>
        <v>322632.25128566334</v>
      </c>
      <c r="AU30" s="2">
        <f t="shared" ca="1" si="6"/>
        <v>643409.64819030464</v>
      </c>
      <c r="AV30" s="2">
        <f t="shared" ca="1" si="6"/>
        <v>606054.88223736326</v>
      </c>
      <c r="AW30" s="2">
        <f t="shared" ca="1" si="6"/>
        <v>459414.55565562559</v>
      </c>
      <c r="AX30" s="2">
        <f t="shared" ca="1" si="6"/>
        <v>709771.4202407978</v>
      </c>
      <c r="AY30" s="2">
        <f t="shared" ca="1" si="6"/>
        <v>562971.11581539386</v>
      </c>
      <c r="AZ30" s="2">
        <f t="shared" ca="1" si="6"/>
        <v>703855.22144211666</v>
      </c>
      <c r="BA30" s="2">
        <f t="shared" ca="1" si="6"/>
        <v>809711.98600088782</v>
      </c>
      <c r="BB30" s="2">
        <f t="shared" ca="1" si="6"/>
        <v>806381.84405402374</v>
      </c>
      <c r="BC30" s="2">
        <f t="shared" ca="1" si="6"/>
        <v>767700.66869983496</v>
      </c>
      <c r="BD30" s="2">
        <f t="shared" ca="1" si="6"/>
        <v>907962.71074899728</v>
      </c>
      <c r="BE30" s="2">
        <f t="shared" ca="1" si="6"/>
        <v>1013002.4822518174</v>
      </c>
      <c r="BF30" s="2">
        <f t="shared" ca="1" si="6"/>
        <v>1008655.4901612727</v>
      </c>
      <c r="BG30" s="2">
        <f t="shared" ca="1" si="6"/>
        <v>1113210.2839705553</v>
      </c>
      <c r="BH30" s="2">
        <f t="shared" ca="1" si="6"/>
        <v>1217500.7520646725</v>
      </c>
      <c r="BI30" s="2">
        <f t="shared" ca="1" si="6"/>
        <v>1212351.0638692637</v>
      </c>
      <c r="BJ30" s="2">
        <f t="shared" ca="1" si="6"/>
        <v>1460064.7930396083</v>
      </c>
      <c r="BK30" s="2">
        <f t="shared" ca="1" si="6"/>
        <v>1275464.1841888004</v>
      </c>
      <c r="BL30" s="2">
        <f t="shared" ca="1" si="6"/>
        <v>1522366.5419835728</v>
      </c>
      <c r="BM30" s="2">
        <f t="shared" ca="1" si="6"/>
        <v>1660080.0711011162</v>
      </c>
      <c r="BN30" s="2">
        <f t="shared" ca="1" si="6"/>
        <v>1583419.7872073874</v>
      </c>
      <c r="BO30" s="2">
        <f t="shared" ca="1" si="6"/>
        <v>1864196.6443921516</v>
      </c>
      <c r="BP30" s="2">
        <f t="shared" ca="1" si="6"/>
        <v>1786720.7284904756</v>
      </c>
      <c r="BQ30" s="2">
        <f t="shared" ca="1" si="6"/>
        <v>2066800.2714961162</v>
      </c>
    </row>
    <row r="31" spans="1:69">
      <c r="D31" s="91" t="s">
        <v>300</v>
      </c>
      <c r="E31" s="2" t="str">
        <f t="shared" ref="E31:BQ31" si="7" xml:space="preserve">  E$37</f>
        <v>VAT paid POS</v>
      </c>
      <c r="F31" s="2">
        <f t="shared" si="7"/>
        <v>0</v>
      </c>
      <c r="G31" s="2" t="str">
        <f t="shared" si="7"/>
        <v>GBP</v>
      </c>
      <c r="H31" s="2">
        <f t="shared" ca="1" si="7"/>
        <v>28434306.505756866</v>
      </c>
      <c r="I31" s="2">
        <f t="shared" si="7"/>
        <v>0</v>
      </c>
      <c r="J31" s="2">
        <f t="shared" ca="1" si="7"/>
        <v>0</v>
      </c>
      <c r="K31" s="2">
        <f t="shared" ca="1" si="7"/>
        <v>0</v>
      </c>
      <c r="L31" s="2">
        <f t="shared" ca="1" si="7"/>
        <v>16920</v>
      </c>
      <c r="M31" s="2">
        <f t="shared" ca="1" si="7"/>
        <v>0</v>
      </c>
      <c r="N31" s="2">
        <f t="shared" ca="1" si="7"/>
        <v>0</v>
      </c>
      <c r="O31" s="2">
        <f t="shared" ca="1" si="7"/>
        <v>-144518.82846648438</v>
      </c>
      <c r="P31" s="2">
        <f t="shared" ca="1" si="7"/>
        <v>0</v>
      </c>
      <c r="Q31" s="2">
        <f t="shared" ca="1" si="7"/>
        <v>0</v>
      </c>
      <c r="R31" s="2">
        <f t="shared" ca="1" si="7"/>
        <v>159307.60817848417</v>
      </c>
      <c r="S31" s="2">
        <f t="shared" ca="1" si="7"/>
        <v>0</v>
      </c>
      <c r="T31" s="2">
        <f t="shared" ca="1" si="7"/>
        <v>0</v>
      </c>
      <c r="U31" s="2">
        <f t="shared" ca="1" si="7"/>
        <v>268405.93447262415</v>
      </c>
      <c r="V31" s="2">
        <f t="shared" ca="1" si="7"/>
        <v>0</v>
      </c>
      <c r="W31" s="2">
        <f t="shared" ca="1" si="7"/>
        <v>0</v>
      </c>
      <c r="X31" s="2">
        <f t="shared" ca="1" si="7"/>
        <v>489316.53619390458</v>
      </c>
      <c r="Y31" s="2">
        <f t="shared" ca="1" si="7"/>
        <v>0</v>
      </c>
      <c r="Z31" s="2">
        <f t="shared" ca="1" si="7"/>
        <v>0</v>
      </c>
      <c r="AA31" s="2">
        <f t="shared" ca="1" si="7"/>
        <v>339901.04439600348</v>
      </c>
      <c r="AB31" s="2">
        <f t="shared" ca="1" si="7"/>
        <v>0</v>
      </c>
      <c r="AC31" s="2">
        <f t="shared" ca="1" si="7"/>
        <v>0</v>
      </c>
      <c r="AD31" s="2">
        <f t="shared" ca="1" si="7"/>
        <v>36341.766717129693</v>
      </c>
      <c r="AE31" s="2">
        <f t="shared" ca="1" si="7"/>
        <v>0</v>
      </c>
      <c r="AF31" s="2">
        <f t="shared" ca="1" si="7"/>
        <v>0</v>
      </c>
      <c r="AG31" s="2">
        <f t="shared" ca="1" si="7"/>
        <v>289035.40115353878</v>
      </c>
      <c r="AH31" s="2">
        <f t="shared" ca="1" si="7"/>
        <v>0</v>
      </c>
      <c r="AI31" s="2">
        <f t="shared" ca="1" si="7"/>
        <v>0</v>
      </c>
      <c r="AJ31" s="2">
        <f t="shared" ca="1" si="7"/>
        <v>764539.52380783099</v>
      </c>
      <c r="AK31" s="2">
        <f t="shared" ca="1" si="7"/>
        <v>0</v>
      </c>
      <c r="AL31" s="2">
        <f t="shared" ca="1" si="7"/>
        <v>0</v>
      </c>
      <c r="AM31" s="2">
        <f t="shared" ca="1" si="7"/>
        <v>728267.19340472692</v>
      </c>
      <c r="AN31" s="2">
        <f t="shared" ca="1" si="7"/>
        <v>0</v>
      </c>
      <c r="AO31" s="2">
        <f t="shared" ca="1" si="7"/>
        <v>0</v>
      </c>
      <c r="AP31" s="2">
        <f t="shared" ca="1" si="7"/>
        <v>382940.87802171911</v>
      </c>
      <c r="AQ31" s="2">
        <f t="shared" ca="1" si="7"/>
        <v>0</v>
      </c>
      <c r="AR31" s="2">
        <f t="shared" ca="1" si="7"/>
        <v>0</v>
      </c>
      <c r="AS31" s="2">
        <f t="shared" ca="1" si="7"/>
        <v>727082.70457110065</v>
      </c>
      <c r="AT31" s="2">
        <f t="shared" ca="1" si="7"/>
        <v>0</v>
      </c>
      <c r="AU31" s="2">
        <f t="shared" ca="1" si="7"/>
        <v>0</v>
      </c>
      <c r="AV31" s="2">
        <f t="shared" ca="1" si="7"/>
        <v>1325909.5156905523</v>
      </c>
      <c r="AW31" s="2">
        <f t="shared" ca="1" si="7"/>
        <v>0</v>
      </c>
      <c r="AX31" s="2">
        <f t="shared" ca="1" si="7"/>
        <v>0</v>
      </c>
      <c r="AY31" s="2">
        <f t="shared" ca="1" si="7"/>
        <v>1775240.8581337868</v>
      </c>
      <c r="AZ31" s="2">
        <f t="shared" ca="1" si="7"/>
        <v>0</v>
      </c>
      <c r="BA31" s="2">
        <f t="shared" ca="1" si="7"/>
        <v>0</v>
      </c>
      <c r="BB31" s="2">
        <f t="shared" ca="1" si="7"/>
        <v>2076538.3232583986</v>
      </c>
      <c r="BC31" s="2">
        <f t="shared" ca="1" si="7"/>
        <v>0</v>
      </c>
      <c r="BD31" s="2">
        <f t="shared" ca="1" si="7"/>
        <v>0</v>
      </c>
      <c r="BE31" s="2">
        <f t="shared" ca="1" si="7"/>
        <v>2482045.2235028557</v>
      </c>
      <c r="BF31" s="2">
        <f t="shared" ca="1" si="7"/>
        <v>0</v>
      </c>
      <c r="BG31" s="2">
        <f t="shared" ca="1" si="7"/>
        <v>0</v>
      </c>
      <c r="BH31" s="2">
        <f t="shared" ca="1" si="7"/>
        <v>3134868.2563836453</v>
      </c>
      <c r="BI31" s="2">
        <f t="shared" ca="1" si="7"/>
        <v>0</v>
      </c>
      <c r="BJ31" s="2">
        <f t="shared" ca="1" si="7"/>
        <v>0</v>
      </c>
      <c r="BK31" s="2">
        <f t="shared" ca="1" si="7"/>
        <v>3889916.6089735446</v>
      </c>
      <c r="BL31" s="2">
        <f t="shared" ca="1" si="7"/>
        <v>0</v>
      </c>
      <c r="BM31" s="2">
        <f t="shared" ca="1" si="7"/>
        <v>0</v>
      </c>
      <c r="BN31" s="2">
        <f t="shared" ca="1" si="7"/>
        <v>4457910.7972734896</v>
      </c>
      <c r="BO31" s="2">
        <f t="shared" ca="1" si="7"/>
        <v>0</v>
      </c>
      <c r="BP31" s="2">
        <f t="shared" ca="1" si="7"/>
        <v>0</v>
      </c>
      <c r="BQ31" s="2">
        <f t="shared" ca="1" si="7"/>
        <v>5234337.1600900143</v>
      </c>
    </row>
    <row r="32" spans="1:69" s="81" customFormat="1">
      <c r="A32" s="63"/>
      <c r="B32" s="63"/>
      <c r="C32" s="88"/>
      <c r="D32" s="90"/>
      <c r="E32" s="33" t="s">
        <v>176</v>
      </c>
      <c r="F32" s="33"/>
      <c r="G32" s="33" t="s">
        <v>258</v>
      </c>
      <c r="H32" s="33"/>
      <c r="I32" s="11">
        <f t="shared" ref="I32:BQ32" si="8" xml:space="preserve">  IF( I28 = 0, $F27, I29 + I30 - I31 )</f>
        <v>0</v>
      </c>
      <c r="J32" s="11">
        <f t="shared" ca="1" si="8"/>
        <v>-5940</v>
      </c>
      <c r="K32" s="11">
        <f t="shared" ca="1" si="8"/>
        <v>16920</v>
      </c>
      <c r="L32" s="11">
        <f t="shared" ca="1" si="8"/>
        <v>-47140</v>
      </c>
      <c r="M32" s="11">
        <f t="shared" ca="1" si="8"/>
        <v>-94389.414233242191</v>
      </c>
      <c r="N32" s="11">
        <f t="shared" ca="1" si="8"/>
        <v>-144518.82846648438</v>
      </c>
      <c r="O32" s="11">
        <f t="shared" ca="1" si="8"/>
        <v>48670.585766757809</v>
      </c>
      <c r="P32" s="11">
        <f t="shared" ca="1" si="8"/>
        <v>84829.096972620988</v>
      </c>
      <c r="Q32" s="11">
        <f t="shared" ca="1" si="8"/>
        <v>159307.60817848417</v>
      </c>
      <c r="R32" s="11">
        <f t="shared" ca="1" si="8"/>
        <v>4478.5112058631785</v>
      </c>
      <c r="S32" s="11">
        <f t="shared" ca="1" si="8"/>
        <v>-7557.7771607563336</v>
      </c>
      <c r="T32" s="11">
        <f t="shared" ca="1" si="8"/>
        <v>268405.93447262415</v>
      </c>
      <c r="U32" s="11">
        <f t="shared" ca="1" si="8"/>
        <v>-12036.288366619498</v>
      </c>
      <c r="V32" s="11">
        <f t="shared" ca="1" si="8"/>
        <v>263385.57735399355</v>
      </c>
      <c r="W32" s="11">
        <f t="shared" ca="1" si="8"/>
        <v>489316.53619390458</v>
      </c>
      <c r="X32" s="11">
        <f t="shared" ca="1" si="8"/>
        <v>93125.02318424196</v>
      </c>
      <c r="Y32" s="11">
        <f t="shared" ca="1" si="8"/>
        <v>327825.78659019328</v>
      </c>
      <c r="Z32" s="11">
        <f t="shared" ca="1" si="8"/>
        <v>339901.04439600348</v>
      </c>
      <c r="AA32" s="11">
        <f t="shared" ca="1" si="8"/>
        <v>7346.8122114281286</v>
      </c>
      <c r="AB32" s="11">
        <f t="shared" ca="1" si="8"/>
        <v>36565.027774608374</v>
      </c>
      <c r="AC32" s="11">
        <f t="shared" ca="1" si="8"/>
        <v>36341.766717129693</v>
      </c>
      <c r="AD32" s="11">
        <f t="shared" ca="1" si="8"/>
        <v>34097.118137038851</v>
      </c>
      <c r="AE32" s="11">
        <f t="shared" ca="1" si="8"/>
        <v>-54052.316074013419</v>
      </c>
      <c r="AF32" s="11">
        <f t="shared" ca="1" si="8"/>
        <v>289035.40115353878</v>
      </c>
      <c r="AG32" s="11">
        <f t="shared" ca="1" si="8"/>
        <v>54279.507330168621</v>
      </c>
      <c r="AH32" s="11">
        <f t="shared" ca="1" si="8"/>
        <v>394281.76524357114</v>
      </c>
      <c r="AI32" s="11">
        <f t="shared" ca="1" si="8"/>
        <v>764539.52380783099</v>
      </c>
      <c r="AJ32" s="11">
        <f t="shared" ca="1" si="8"/>
        <v>271971.25842839864</v>
      </c>
      <c r="AK32" s="11">
        <f t="shared" ca="1" si="8"/>
        <v>540997.68641202385</v>
      </c>
      <c r="AL32" s="11">
        <f t="shared" ca="1" si="8"/>
        <v>728267.19340472692</v>
      </c>
      <c r="AM32" s="11">
        <f t="shared" ca="1" si="8"/>
        <v>153169.57069925894</v>
      </c>
      <c r="AN32" s="11">
        <f t="shared" ca="1" si="8"/>
        <v>269992.70098114794</v>
      </c>
      <c r="AO32" s="11">
        <f t="shared" ca="1" si="8"/>
        <v>382940.87802171911</v>
      </c>
      <c r="AP32" s="11">
        <f t="shared" ca="1" si="8"/>
        <v>255588.93542960618</v>
      </c>
      <c r="AQ32" s="11">
        <f t="shared" ca="1" si="8"/>
        <v>330598.66856174887</v>
      </c>
      <c r="AR32" s="11">
        <f t="shared" ca="1" si="8"/>
        <v>727082.70457110065</v>
      </c>
      <c r="AS32" s="11">
        <f t="shared" ca="1" si="8"/>
        <v>359867.61621458433</v>
      </c>
      <c r="AT32" s="11">
        <f t="shared" ca="1" si="8"/>
        <v>682499.86750024767</v>
      </c>
      <c r="AU32" s="11">
        <f t="shared" ca="1" si="8"/>
        <v>1325909.5156905523</v>
      </c>
      <c r="AV32" s="11">
        <f t="shared" ca="1" si="8"/>
        <v>606054.88223736337</v>
      </c>
      <c r="AW32" s="11">
        <f t="shared" ca="1" si="8"/>
        <v>1065469.437892989</v>
      </c>
      <c r="AX32" s="11">
        <f t="shared" ca="1" si="8"/>
        <v>1775240.8581337868</v>
      </c>
      <c r="AY32" s="11">
        <f t="shared" ca="1" si="8"/>
        <v>562971.11581539409</v>
      </c>
      <c r="AZ32" s="11">
        <f t="shared" ca="1" si="8"/>
        <v>1266826.3372575107</v>
      </c>
      <c r="BA32" s="11">
        <f t="shared" ca="1" si="8"/>
        <v>2076538.3232583986</v>
      </c>
      <c r="BB32" s="11">
        <f t="shared" ca="1" si="8"/>
        <v>806381.84405402374</v>
      </c>
      <c r="BC32" s="11">
        <f t="shared" ca="1" si="8"/>
        <v>1574082.5127538587</v>
      </c>
      <c r="BD32" s="11">
        <f t="shared" ca="1" si="8"/>
        <v>2482045.2235028557</v>
      </c>
      <c r="BE32" s="11">
        <f t="shared" ca="1" si="8"/>
        <v>1013002.4822518174</v>
      </c>
      <c r="BF32" s="11">
        <f t="shared" ca="1" si="8"/>
        <v>2021657.9724130901</v>
      </c>
      <c r="BG32" s="11">
        <f t="shared" ca="1" si="8"/>
        <v>3134868.2563836453</v>
      </c>
      <c r="BH32" s="11">
        <f t="shared" ca="1" si="8"/>
        <v>1217500.7520646723</v>
      </c>
      <c r="BI32" s="11">
        <f t="shared" ca="1" si="8"/>
        <v>2429851.8159339363</v>
      </c>
      <c r="BJ32" s="11">
        <f t="shared" ca="1" si="8"/>
        <v>3889916.6089735446</v>
      </c>
      <c r="BK32" s="11">
        <f t="shared" ca="1" si="8"/>
        <v>1275464.1841888004</v>
      </c>
      <c r="BL32" s="11">
        <f t="shared" ca="1" si="8"/>
        <v>2797830.7261723732</v>
      </c>
      <c r="BM32" s="11">
        <f t="shared" ca="1" si="8"/>
        <v>4457910.7972734896</v>
      </c>
      <c r="BN32" s="11">
        <f t="shared" ca="1" si="8"/>
        <v>1583419.7872073874</v>
      </c>
      <c r="BO32" s="11">
        <f t="shared" ca="1" si="8"/>
        <v>3447616.4315995388</v>
      </c>
      <c r="BP32" s="11">
        <f t="shared" ca="1" si="8"/>
        <v>5234337.1600900143</v>
      </c>
      <c r="BQ32" s="11">
        <f t="shared" ca="1" si="8"/>
        <v>2066800.2714961162</v>
      </c>
    </row>
    <row r="34" spans="1:69">
      <c r="B34" s="25" t="s">
        <v>267</v>
      </c>
    </row>
    <row r="35" spans="1:69" outlineLevel="1">
      <c r="E35" s="2" t="str">
        <f t="shared" ref="E35:G35" si="9" xml:space="preserve">  E$44</f>
        <v>VAT payment delay</v>
      </c>
      <c r="F35" s="2">
        <f t="shared" si="9"/>
        <v>1</v>
      </c>
      <c r="G35" s="2" t="str">
        <f t="shared" si="9"/>
        <v>period</v>
      </c>
      <c r="M35" s="2"/>
    </row>
    <row r="36" spans="1:69" outlineLevel="1">
      <c r="E36" s="2" t="str">
        <f t="shared" ref="E36:BQ36" si="10" xml:space="preserve">  E$51</f>
        <v>VAT quarterly return</v>
      </c>
      <c r="F36" s="2">
        <f t="shared" si="10"/>
        <v>0</v>
      </c>
      <c r="G36" s="2" t="str">
        <f t="shared" si="10"/>
        <v>GBP</v>
      </c>
      <c r="H36" s="2">
        <f t="shared" ca="1" si="10"/>
        <v>28434306.505756866</v>
      </c>
      <c r="I36" s="2">
        <f t="shared" si="10"/>
        <v>0</v>
      </c>
      <c r="J36" s="2">
        <f t="shared" ca="1" si="10"/>
        <v>0</v>
      </c>
      <c r="K36" s="2">
        <f t="shared" ca="1" si="10"/>
        <v>16920</v>
      </c>
      <c r="L36" s="2">
        <f t="shared" ca="1" si="10"/>
        <v>0</v>
      </c>
      <c r="M36" s="2">
        <f t="shared" ca="1" si="10"/>
        <v>0</v>
      </c>
      <c r="N36" s="2">
        <f t="shared" ca="1" si="10"/>
        <v>-144518.82846648438</v>
      </c>
      <c r="O36" s="2">
        <f t="shared" ca="1" si="10"/>
        <v>0</v>
      </c>
      <c r="P36" s="2">
        <f t="shared" ca="1" si="10"/>
        <v>0</v>
      </c>
      <c r="Q36" s="2">
        <f t="shared" ca="1" si="10"/>
        <v>159307.60817848417</v>
      </c>
      <c r="R36" s="2">
        <f t="shared" ca="1" si="10"/>
        <v>0</v>
      </c>
      <c r="S36" s="2">
        <f t="shared" ca="1" si="10"/>
        <v>0</v>
      </c>
      <c r="T36" s="2">
        <f t="shared" ca="1" si="10"/>
        <v>268405.93447262415</v>
      </c>
      <c r="U36" s="2">
        <f t="shared" ca="1" si="10"/>
        <v>0</v>
      </c>
      <c r="V36" s="2">
        <f t="shared" ca="1" si="10"/>
        <v>0</v>
      </c>
      <c r="W36" s="2">
        <f t="shared" ca="1" si="10"/>
        <v>489316.53619390458</v>
      </c>
      <c r="X36" s="2">
        <f t="shared" ca="1" si="10"/>
        <v>0</v>
      </c>
      <c r="Y36" s="2">
        <f t="shared" ca="1" si="10"/>
        <v>0</v>
      </c>
      <c r="Z36" s="2">
        <f t="shared" ca="1" si="10"/>
        <v>339901.04439600348</v>
      </c>
      <c r="AA36" s="2">
        <f t="shared" ca="1" si="10"/>
        <v>0</v>
      </c>
      <c r="AB36" s="2">
        <f t="shared" ca="1" si="10"/>
        <v>0</v>
      </c>
      <c r="AC36" s="2">
        <f t="shared" ca="1" si="10"/>
        <v>36341.766717129693</v>
      </c>
      <c r="AD36" s="2">
        <f t="shared" ca="1" si="10"/>
        <v>0</v>
      </c>
      <c r="AE36" s="2">
        <f t="shared" ca="1" si="10"/>
        <v>0</v>
      </c>
      <c r="AF36" s="2">
        <f t="shared" ca="1" si="10"/>
        <v>289035.40115353878</v>
      </c>
      <c r="AG36" s="2">
        <f t="shared" ca="1" si="10"/>
        <v>0</v>
      </c>
      <c r="AH36" s="2">
        <f t="shared" ca="1" si="10"/>
        <v>0</v>
      </c>
      <c r="AI36" s="2">
        <f t="shared" ca="1" si="10"/>
        <v>764539.52380783099</v>
      </c>
      <c r="AJ36" s="2">
        <f t="shared" ca="1" si="10"/>
        <v>0</v>
      </c>
      <c r="AK36" s="2">
        <f t="shared" ca="1" si="10"/>
        <v>0</v>
      </c>
      <c r="AL36" s="2">
        <f t="shared" ca="1" si="10"/>
        <v>728267.19340472692</v>
      </c>
      <c r="AM36" s="2">
        <f t="shared" ca="1" si="10"/>
        <v>0</v>
      </c>
      <c r="AN36" s="2">
        <f t="shared" ca="1" si="10"/>
        <v>0</v>
      </c>
      <c r="AO36" s="2">
        <f t="shared" ca="1" si="10"/>
        <v>382940.87802171911</v>
      </c>
      <c r="AP36" s="2">
        <f t="shared" ca="1" si="10"/>
        <v>0</v>
      </c>
      <c r="AQ36" s="2">
        <f t="shared" ca="1" si="10"/>
        <v>0</v>
      </c>
      <c r="AR36" s="2">
        <f t="shared" ca="1" si="10"/>
        <v>727082.70457110065</v>
      </c>
      <c r="AS36" s="2">
        <f t="shared" ca="1" si="10"/>
        <v>0</v>
      </c>
      <c r="AT36" s="2">
        <f t="shared" ca="1" si="10"/>
        <v>0</v>
      </c>
      <c r="AU36" s="2">
        <f t="shared" ca="1" si="10"/>
        <v>1325909.5156905523</v>
      </c>
      <c r="AV36" s="2">
        <f t="shared" ca="1" si="10"/>
        <v>0</v>
      </c>
      <c r="AW36" s="2">
        <f t="shared" ca="1" si="10"/>
        <v>0</v>
      </c>
      <c r="AX36" s="2">
        <f t="shared" ca="1" si="10"/>
        <v>1775240.8581337868</v>
      </c>
      <c r="AY36" s="2">
        <f t="shared" ca="1" si="10"/>
        <v>0</v>
      </c>
      <c r="AZ36" s="2">
        <f t="shared" ca="1" si="10"/>
        <v>0</v>
      </c>
      <c r="BA36" s="2">
        <f t="shared" ca="1" si="10"/>
        <v>2076538.3232583986</v>
      </c>
      <c r="BB36" s="2">
        <f t="shared" ca="1" si="10"/>
        <v>0</v>
      </c>
      <c r="BC36" s="2">
        <f t="shared" ca="1" si="10"/>
        <v>0</v>
      </c>
      <c r="BD36" s="2">
        <f t="shared" ca="1" si="10"/>
        <v>2482045.2235028557</v>
      </c>
      <c r="BE36" s="2">
        <f t="shared" ca="1" si="10"/>
        <v>0</v>
      </c>
      <c r="BF36" s="2">
        <f t="shared" ca="1" si="10"/>
        <v>0</v>
      </c>
      <c r="BG36" s="2">
        <f t="shared" ca="1" si="10"/>
        <v>3134868.2563836453</v>
      </c>
      <c r="BH36" s="2">
        <f t="shared" ca="1" si="10"/>
        <v>0</v>
      </c>
      <c r="BI36" s="2">
        <f t="shared" ca="1" si="10"/>
        <v>0</v>
      </c>
      <c r="BJ36" s="2">
        <f t="shared" ca="1" si="10"/>
        <v>3889916.6089735446</v>
      </c>
      <c r="BK36" s="2">
        <f t="shared" ca="1" si="10"/>
        <v>0</v>
      </c>
      <c r="BL36" s="2">
        <f t="shared" ca="1" si="10"/>
        <v>0</v>
      </c>
      <c r="BM36" s="2">
        <f t="shared" ca="1" si="10"/>
        <v>4457910.7972734896</v>
      </c>
      <c r="BN36" s="2">
        <f t="shared" ca="1" si="10"/>
        <v>0</v>
      </c>
      <c r="BO36" s="2">
        <f t="shared" ca="1" si="10"/>
        <v>0</v>
      </c>
      <c r="BP36" s="2">
        <f t="shared" ca="1" si="10"/>
        <v>5234337.1600900143</v>
      </c>
      <c r="BQ36" s="2">
        <f t="shared" ca="1" si="10"/>
        <v>0</v>
      </c>
    </row>
    <row r="37" spans="1:69" outlineLevel="1">
      <c r="E37" s="47" t="s">
        <v>270</v>
      </c>
      <c r="G37" s="47" t="s">
        <v>258</v>
      </c>
      <c r="H37" s="2">
        <f t="shared" ref="H37:H38" ca="1" si="11" xml:space="preserve"> SUM( J37:BQ37 )</f>
        <v>28434306.505756866</v>
      </c>
      <c r="J37" s="2">
        <f ca="1" xml:space="preserve">  IF( Time!J28 &lt; 1 + $F35, 0, OFFSET( J36, 0, - 1 * ( $F35 ) ) )</f>
        <v>0</v>
      </c>
      <c r="K37" s="2">
        <f ca="1" xml:space="preserve">  IF( Time!K28 &lt; 1 + $F35, 0, OFFSET( K36, 0, - 1 * ( $F35 ) ) )</f>
        <v>0</v>
      </c>
      <c r="L37" s="2">
        <f ca="1" xml:space="preserve">  IF( Time!L28 &lt; 1 + $F35, 0, OFFSET( L36, 0, - 1 * ( $F35 ) ) )</f>
        <v>16920</v>
      </c>
      <c r="M37" s="2">
        <f ca="1" xml:space="preserve">  IF( Time!M28 &lt; 1 + $F35, 0, OFFSET( M36, 0, - 1 * ( $F35 ) ) )</f>
        <v>0</v>
      </c>
      <c r="N37" s="2">
        <f ca="1" xml:space="preserve">  IF( Time!N28 &lt; 1 + $F35, 0, OFFSET( N36, 0, - 1 * ( $F35 ) ) )</f>
        <v>0</v>
      </c>
      <c r="O37" s="2">
        <f ca="1" xml:space="preserve">  IF( Time!O28 &lt; 1 + $F35, 0, OFFSET( O36, 0, - 1 * ( $F35 ) ) )</f>
        <v>-144518.82846648438</v>
      </c>
      <c r="P37" s="2">
        <f ca="1" xml:space="preserve">  IF( Time!P28 &lt; 1 + $F35, 0, OFFSET( P36, 0, - 1 * ( $F35 ) ) )</f>
        <v>0</v>
      </c>
      <c r="Q37" s="2">
        <f ca="1" xml:space="preserve">  IF( Time!Q28 &lt; 1 + $F35, 0, OFFSET( Q36, 0, - 1 * ( $F35 ) ) )</f>
        <v>0</v>
      </c>
      <c r="R37" s="2">
        <f ca="1" xml:space="preserve">  IF( Time!R28 &lt; 1 + $F35, 0, OFFSET( R36, 0, - 1 * ( $F35 ) ) )</f>
        <v>159307.60817848417</v>
      </c>
      <c r="S37" s="2">
        <f ca="1" xml:space="preserve">  IF( Time!S28 &lt; 1 + $F35, 0, OFFSET( S36, 0, - 1 * ( $F35 ) ) )</f>
        <v>0</v>
      </c>
      <c r="T37" s="2">
        <f ca="1" xml:space="preserve">  IF( Time!T28 &lt; 1 + $F35, 0, OFFSET( T36, 0, - 1 * ( $F35 ) ) )</f>
        <v>0</v>
      </c>
      <c r="U37" s="2">
        <f ca="1" xml:space="preserve">  IF( Time!U28 &lt; 1 + $F35, 0, OFFSET( U36, 0, - 1 * ( $F35 ) ) )</f>
        <v>268405.93447262415</v>
      </c>
      <c r="V37" s="2">
        <f ca="1" xml:space="preserve">  IF( Time!V28 &lt; 1 + $F35, 0, OFFSET( V36, 0, - 1 * ( $F35 ) ) )</f>
        <v>0</v>
      </c>
      <c r="W37" s="2">
        <f ca="1" xml:space="preserve">  IF( Time!W28 &lt; 1 + $F35, 0, OFFSET( W36, 0, - 1 * ( $F35 ) ) )</f>
        <v>0</v>
      </c>
      <c r="X37" s="2">
        <f ca="1" xml:space="preserve">  IF( Time!X28 &lt; 1 + $F35, 0, OFFSET( X36, 0, - 1 * ( $F35 ) ) )</f>
        <v>489316.53619390458</v>
      </c>
      <c r="Y37" s="2">
        <f ca="1" xml:space="preserve">  IF( Time!Y28 &lt; 1 + $F35, 0, OFFSET( Y36, 0, - 1 * ( $F35 ) ) )</f>
        <v>0</v>
      </c>
      <c r="Z37" s="2">
        <f ca="1" xml:space="preserve">  IF( Time!Z28 &lt; 1 + $F35, 0, OFFSET( Z36, 0, - 1 * ( $F35 ) ) )</f>
        <v>0</v>
      </c>
      <c r="AA37" s="2">
        <f ca="1" xml:space="preserve">  IF( Time!AA28 &lt; 1 + $F35, 0, OFFSET( AA36, 0, - 1 * ( $F35 ) ) )</f>
        <v>339901.04439600348</v>
      </c>
      <c r="AB37" s="2">
        <f ca="1" xml:space="preserve">  IF( Time!AB28 &lt; 1 + $F35, 0, OFFSET( AB36, 0, - 1 * ( $F35 ) ) )</f>
        <v>0</v>
      </c>
      <c r="AC37" s="2">
        <f ca="1" xml:space="preserve">  IF( Time!AC28 &lt; 1 + $F35, 0, OFFSET( AC36, 0, - 1 * ( $F35 ) ) )</f>
        <v>0</v>
      </c>
      <c r="AD37" s="2">
        <f ca="1" xml:space="preserve">  IF( Time!AD28 &lt; 1 + $F35, 0, OFFSET( AD36, 0, - 1 * ( $F35 ) ) )</f>
        <v>36341.766717129693</v>
      </c>
      <c r="AE37" s="2">
        <f ca="1" xml:space="preserve">  IF( Time!AE28 &lt; 1 + $F35, 0, OFFSET( AE36, 0, - 1 * ( $F35 ) ) )</f>
        <v>0</v>
      </c>
      <c r="AF37" s="2">
        <f ca="1" xml:space="preserve">  IF( Time!AF28 &lt; 1 + $F35, 0, OFFSET( AF36, 0, - 1 * ( $F35 ) ) )</f>
        <v>0</v>
      </c>
      <c r="AG37" s="2">
        <f ca="1" xml:space="preserve">  IF( Time!AG28 &lt; 1 + $F35, 0, OFFSET( AG36, 0, - 1 * ( $F35 ) ) )</f>
        <v>289035.40115353878</v>
      </c>
      <c r="AH37" s="2">
        <f ca="1" xml:space="preserve">  IF( Time!AH28 &lt; 1 + $F35, 0, OFFSET( AH36, 0, - 1 * ( $F35 ) ) )</f>
        <v>0</v>
      </c>
      <c r="AI37" s="2">
        <f ca="1" xml:space="preserve">  IF( Time!AI28 &lt; 1 + $F35, 0, OFFSET( AI36, 0, - 1 * ( $F35 ) ) )</f>
        <v>0</v>
      </c>
      <c r="AJ37" s="2">
        <f ca="1" xml:space="preserve">  IF( Time!AJ28 &lt; 1 + $F35, 0, OFFSET( AJ36, 0, - 1 * ( $F35 ) ) )</f>
        <v>764539.52380783099</v>
      </c>
      <c r="AK37" s="2">
        <f ca="1" xml:space="preserve">  IF( Time!AK28 &lt; 1 + $F35, 0, OFFSET( AK36, 0, - 1 * ( $F35 ) ) )</f>
        <v>0</v>
      </c>
      <c r="AL37" s="2">
        <f ca="1" xml:space="preserve">  IF( Time!AL28 &lt; 1 + $F35, 0, OFFSET( AL36, 0, - 1 * ( $F35 ) ) )</f>
        <v>0</v>
      </c>
      <c r="AM37" s="2">
        <f ca="1" xml:space="preserve">  IF( Time!AM28 &lt; 1 + $F35, 0, OFFSET( AM36, 0, - 1 * ( $F35 ) ) )</f>
        <v>728267.19340472692</v>
      </c>
      <c r="AN37" s="2">
        <f ca="1" xml:space="preserve">  IF( Time!AN28 &lt; 1 + $F35, 0, OFFSET( AN36, 0, - 1 * ( $F35 ) ) )</f>
        <v>0</v>
      </c>
      <c r="AO37" s="2">
        <f ca="1" xml:space="preserve">  IF( Time!AO28 &lt; 1 + $F35, 0, OFFSET( AO36, 0, - 1 * ( $F35 ) ) )</f>
        <v>0</v>
      </c>
      <c r="AP37" s="2">
        <f ca="1" xml:space="preserve">  IF( Time!AP28 &lt; 1 + $F35, 0, OFFSET( AP36, 0, - 1 * ( $F35 ) ) )</f>
        <v>382940.87802171911</v>
      </c>
      <c r="AQ37" s="2">
        <f ca="1" xml:space="preserve">  IF( Time!AQ28 &lt; 1 + $F35, 0, OFFSET( AQ36, 0, - 1 * ( $F35 ) ) )</f>
        <v>0</v>
      </c>
      <c r="AR37" s="2">
        <f ca="1" xml:space="preserve">  IF( Time!AR28 &lt; 1 + $F35, 0, OFFSET( AR36, 0, - 1 * ( $F35 ) ) )</f>
        <v>0</v>
      </c>
      <c r="AS37" s="2">
        <f ca="1" xml:space="preserve">  IF( Time!AS28 &lt; 1 + $F35, 0, OFFSET( AS36, 0, - 1 * ( $F35 ) ) )</f>
        <v>727082.70457110065</v>
      </c>
      <c r="AT37" s="2">
        <f ca="1" xml:space="preserve">  IF( Time!AT28 &lt; 1 + $F35, 0, OFFSET( AT36, 0, - 1 * ( $F35 ) ) )</f>
        <v>0</v>
      </c>
      <c r="AU37" s="2">
        <f ca="1" xml:space="preserve">  IF( Time!AU28 &lt; 1 + $F35, 0, OFFSET( AU36, 0, - 1 * ( $F35 ) ) )</f>
        <v>0</v>
      </c>
      <c r="AV37" s="2">
        <f ca="1" xml:space="preserve">  IF( Time!AV28 &lt; 1 + $F35, 0, OFFSET( AV36, 0, - 1 * ( $F35 ) ) )</f>
        <v>1325909.5156905523</v>
      </c>
      <c r="AW37" s="2">
        <f ca="1" xml:space="preserve">  IF( Time!AW28 &lt; 1 + $F35, 0, OFFSET( AW36, 0, - 1 * ( $F35 ) ) )</f>
        <v>0</v>
      </c>
      <c r="AX37" s="2">
        <f ca="1" xml:space="preserve">  IF( Time!AX28 &lt; 1 + $F35, 0, OFFSET( AX36, 0, - 1 * ( $F35 ) ) )</f>
        <v>0</v>
      </c>
      <c r="AY37" s="2">
        <f ca="1" xml:space="preserve">  IF( Time!AY28 &lt; 1 + $F35, 0, OFFSET( AY36, 0, - 1 * ( $F35 ) ) )</f>
        <v>1775240.8581337868</v>
      </c>
      <c r="AZ37" s="2">
        <f ca="1" xml:space="preserve">  IF( Time!AZ28 &lt; 1 + $F35, 0, OFFSET( AZ36, 0, - 1 * ( $F35 ) ) )</f>
        <v>0</v>
      </c>
      <c r="BA37" s="2">
        <f ca="1" xml:space="preserve">  IF( Time!BA28 &lt; 1 + $F35, 0, OFFSET( BA36, 0, - 1 * ( $F35 ) ) )</f>
        <v>0</v>
      </c>
      <c r="BB37" s="2">
        <f ca="1" xml:space="preserve">  IF( Time!BB28 &lt; 1 + $F35, 0, OFFSET( BB36, 0, - 1 * ( $F35 ) ) )</f>
        <v>2076538.3232583986</v>
      </c>
      <c r="BC37" s="2">
        <f ca="1" xml:space="preserve">  IF( Time!BC28 &lt; 1 + $F35, 0, OFFSET( BC36, 0, - 1 * ( $F35 ) ) )</f>
        <v>0</v>
      </c>
      <c r="BD37" s="2">
        <f ca="1" xml:space="preserve">  IF( Time!BD28 &lt; 1 + $F35, 0, OFFSET( BD36, 0, - 1 * ( $F35 ) ) )</f>
        <v>0</v>
      </c>
      <c r="BE37" s="2">
        <f ca="1" xml:space="preserve">  IF( Time!BE28 &lt; 1 + $F35, 0, OFFSET( BE36, 0, - 1 * ( $F35 ) ) )</f>
        <v>2482045.2235028557</v>
      </c>
      <c r="BF37" s="2">
        <f ca="1" xml:space="preserve">  IF( Time!BF28 &lt; 1 + $F35, 0, OFFSET( BF36, 0, - 1 * ( $F35 ) ) )</f>
        <v>0</v>
      </c>
      <c r="BG37" s="2">
        <f ca="1" xml:space="preserve">  IF( Time!BG28 &lt; 1 + $F35, 0, OFFSET( BG36, 0, - 1 * ( $F35 ) ) )</f>
        <v>0</v>
      </c>
      <c r="BH37" s="2">
        <f ca="1" xml:space="preserve">  IF( Time!BH28 &lt; 1 + $F35, 0, OFFSET( BH36, 0, - 1 * ( $F35 ) ) )</f>
        <v>3134868.2563836453</v>
      </c>
      <c r="BI37" s="2">
        <f ca="1" xml:space="preserve">  IF( Time!BI28 &lt; 1 + $F35, 0, OFFSET( BI36, 0, - 1 * ( $F35 ) ) )</f>
        <v>0</v>
      </c>
      <c r="BJ37" s="2">
        <f ca="1" xml:space="preserve">  IF( Time!BJ28 &lt; 1 + $F35, 0, OFFSET( BJ36, 0, - 1 * ( $F35 ) ) )</f>
        <v>0</v>
      </c>
      <c r="BK37" s="2">
        <f ca="1" xml:space="preserve">  IF( Time!BK28 &lt; 1 + $F35, 0, OFFSET( BK36, 0, - 1 * ( $F35 ) ) )</f>
        <v>3889916.6089735446</v>
      </c>
      <c r="BL37" s="2">
        <f ca="1" xml:space="preserve">  IF( Time!BL28 &lt; 1 + $F35, 0, OFFSET( BL36, 0, - 1 * ( $F35 ) ) )</f>
        <v>0</v>
      </c>
      <c r="BM37" s="2">
        <f ca="1" xml:space="preserve">  IF( Time!BM28 &lt; 1 + $F35, 0, OFFSET( BM36, 0, - 1 * ( $F35 ) ) )</f>
        <v>0</v>
      </c>
      <c r="BN37" s="2">
        <f ca="1" xml:space="preserve">  IF( Time!BN28 &lt; 1 + $F35, 0, OFFSET( BN36, 0, - 1 * ( $F35 ) ) )</f>
        <v>4457910.7972734896</v>
      </c>
      <c r="BO37" s="2">
        <f ca="1" xml:space="preserve">  IF( Time!BO28 &lt; 1 + $F35, 0, OFFSET( BO36, 0, - 1 * ( $F35 ) ) )</f>
        <v>0</v>
      </c>
      <c r="BP37" s="2">
        <f ca="1" xml:space="preserve">  IF( Time!BP28 &lt; 1 + $F35, 0, OFFSET( BP36, 0, - 1 * ( $F35 ) ) )</f>
        <v>0</v>
      </c>
      <c r="BQ37" s="2">
        <f ca="1" xml:space="preserve">  IF( Time!BQ28 &lt; 1 + $F35, 0, OFFSET( BQ36, 0, - 1 * ( $F35 ) ) )</f>
        <v>5234337.1600900143</v>
      </c>
    </row>
    <row r="38" spans="1:69" outlineLevel="1">
      <c r="A38" s="34"/>
      <c r="B38" s="34"/>
      <c r="C38" s="64"/>
      <c r="D38" s="65"/>
      <c r="E38" s="21" t="str">
        <f xml:space="preserve"> LEFT($E$37, LEN($E$37) - 3 )</f>
        <v xml:space="preserve">VAT paid </v>
      </c>
      <c r="F38" s="21"/>
      <c r="G38" s="21" t="str">
        <f xml:space="preserve"> G$37</f>
        <v>GBP</v>
      </c>
      <c r="H38" s="3">
        <f t="shared" ca="1" si="11"/>
        <v>-28434306.505756866</v>
      </c>
      <c r="I38" s="21"/>
      <c r="J38" s="3">
        <f t="shared" ref="J38:BQ38" ca="1" si="12" xml:space="preserve"> -1 * J37</f>
        <v>0</v>
      </c>
      <c r="K38" s="3">
        <f t="shared" ca="1" si="12"/>
        <v>0</v>
      </c>
      <c r="L38" s="3">
        <f t="shared" ca="1" si="12"/>
        <v>-16920</v>
      </c>
      <c r="M38" s="3">
        <f t="shared" ca="1" si="12"/>
        <v>0</v>
      </c>
      <c r="N38" s="3">
        <f t="shared" ca="1" si="12"/>
        <v>0</v>
      </c>
      <c r="O38" s="3">
        <f t="shared" ca="1" si="12"/>
        <v>144518.82846648438</v>
      </c>
      <c r="P38" s="3">
        <f t="shared" ca="1" si="12"/>
        <v>0</v>
      </c>
      <c r="Q38" s="3">
        <f t="shared" ca="1" si="12"/>
        <v>0</v>
      </c>
      <c r="R38" s="3">
        <f t="shared" ca="1" si="12"/>
        <v>-159307.60817848417</v>
      </c>
      <c r="S38" s="3">
        <f t="shared" ca="1" si="12"/>
        <v>0</v>
      </c>
      <c r="T38" s="3">
        <f t="shared" ca="1" si="12"/>
        <v>0</v>
      </c>
      <c r="U38" s="3">
        <f t="shared" ca="1" si="12"/>
        <v>-268405.93447262415</v>
      </c>
      <c r="V38" s="3">
        <f t="shared" ca="1" si="12"/>
        <v>0</v>
      </c>
      <c r="W38" s="3">
        <f t="shared" ca="1" si="12"/>
        <v>0</v>
      </c>
      <c r="X38" s="3">
        <f t="shared" ca="1" si="12"/>
        <v>-489316.53619390458</v>
      </c>
      <c r="Y38" s="3">
        <f t="shared" ca="1" si="12"/>
        <v>0</v>
      </c>
      <c r="Z38" s="3">
        <f t="shared" ca="1" si="12"/>
        <v>0</v>
      </c>
      <c r="AA38" s="3">
        <f t="shared" ca="1" si="12"/>
        <v>-339901.04439600348</v>
      </c>
      <c r="AB38" s="3">
        <f t="shared" ca="1" si="12"/>
        <v>0</v>
      </c>
      <c r="AC38" s="3">
        <f t="shared" ca="1" si="12"/>
        <v>0</v>
      </c>
      <c r="AD38" s="3">
        <f t="shared" ca="1" si="12"/>
        <v>-36341.766717129693</v>
      </c>
      <c r="AE38" s="3">
        <f t="shared" ca="1" si="12"/>
        <v>0</v>
      </c>
      <c r="AF38" s="3">
        <f t="shared" ca="1" si="12"/>
        <v>0</v>
      </c>
      <c r="AG38" s="3">
        <f t="shared" ca="1" si="12"/>
        <v>-289035.40115353878</v>
      </c>
      <c r="AH38" s="3">
        <f t="shared" ca="1" si="12"/>
        <v>0</v>
      </c>
      <c r="AI38" s="3">
        <f t="shared" ca="1" si="12"/>
        <v>0</v>
      </c>
      <c r="AJ38" s="3">
        <f t="shared" ca="1" si="12"/>
        <v>-764539.52380783099</v>
      </c>
      <c r="AK38" s="3">
        <f t="shared" ca="1" si="12"/>
        <v>0</v>
      </c>
      <c r="AL38" s="3">
        <f t="shared" ca="1" si="12"/>
        <v>0</v>
      </c>
      <c r="AM38" s="3">
        <f t="shared" ca="1" si="12"/>
        <v>-728267.19340472692</v>
      </c>
      <c r="AN38" s="3">
        <f t="shared" ca="1" si="12"/>
        <v>0</v>
      </c>
      <c r="AO38" s="3">
        <f t="shared" ca="1" si="12"/>
        <v>0</v>
      </c>
      <c r="AP38" s="3">
        <f t="shared" ca="1" si="12"/>
        <v>-382940.87802171911</v>
      </c>
      <c r="AQ38" s="3">
        <f t="shared" ca="1" si="12"/>
        <v>0</v>
      </c>
      <c r="AR38" s="3">
        <f t="shared" ca="1" si="12"/>
        <v>0</v>
      </c>
      <c r="AS38" s="3">
        <f t="shared" ca="1" si="12"/>
        <v>-727082.70457110065</v>
      </c>
      <c r="AT38" s="3">
        <f t="shared" ca="1" si="12"/>
        <v>0</v>
      </c>
      <c r="AU38" s="3">
        <f t="shared" ca="1" si="12"/>
        <v>0</v>
      </c>
      <c r="AV38" s="3">
        <f t="shared" ca="1" si="12"/>
        <v>-1325909.5156905523</v>
      </c>
      <c r="AW38" s="3">
        <f t="shared" ca="1" si="12"/>
        <v>0</v>
      </c>
      <c r="AX38" s="3">
        <f t="shared" ca="1" si="12"/>
        <v>0</v>
      </c>
      <c r="AY38" s="3">
        <f t="shared" ca="1" si="12"/>
        <v>-1775240.8581337868</v>
      </c>
      <c r="AZ38" s="3">
        <f t="shared" ca="1" si="12"/>
        <v>0</v>
      </c>
      <c r="BA38" s="3">
        <f t="shared" ca="1" si="12"/>
        <v>0</v>
      </c>
      <c r="BB38" s="3">
        <f t="shared" ca="1" si="12"/>
        <v>-2076538.3232583986</v>
      </c>
      <c r="BC38" s="3">
        <f t="shared" ca="1" si="12"/>
        <v>0</v>
      </c>
      <c r="BD38" s="3">
        <f t="shared" ca="1" si="12"/>
        <v>0</v>
      </c>
      <c r="BE38" s="3">
        <f t="shared" ca="1" si="12"/>
        <v>-2482045.2235028557</v>
      </c>
      <c r="BF38" s="3">
        <f t="shared" ca="1" si="12"/>
        <v>0</v>
      </c>
      <c r="BG38" s="3">
        <f t="shared" ca="1" si="12"/>
        <v>0</v>
      </c>
      <c r="BH38" s="3">
        <f t="shared" ca="1" si="12"/>
        <v>-3134868.2563836453</v>
      </c>
      <c r="BI38" s="3">
        <f t="shared" ca="1" si="12"/>
        <v>0</v>
      </c>
      <c r="BJ38" s="3">
        <f t="shared" ca="1" si="12"/>
        <v>0</v>
      </c>
      <c r="BK38" s="3">
        <f t="shared" ca="1" si="12"/>
        <v>-3889916.6089735446</v>
      </c>
      <c r="BL38" s="3">
        <f t="shared" ca="1" si="12"/>
        <v>0</v>
      </c>
      <c r="BM38" s="3">
        <f t="shared" ca="1" si="12"/>
        <v>0</v>
      </c>
      <c r="BN38" s="3">
        <f t="shared" ca="1" si="12"/>
        <v>-4457910.7972734896</v>
      </c>
      <c r="BO38" s="3">
        <f t="shared" ca="1" si="12"/>
        <v>0</v>
      </c>
      <c r="BP38" s="3">
        <f t="shared" ca="1" si="12"/>
        <v>0</v>
      </c>
      <c r="BQ38" s="3">
        <f t="shared" ca="1" si="12"/>
        <v>-5234337.1600900143</v>
      </c>
    </row>
    <row r="41" spans="1:69">
      <c r="B41" s="25" t="s">
        <v>177</v>
      </c>
    </row>
    <row r="42" spans="1:69" outlineLevel="1">
      <c r="A42" s="18"/>
      <c r="B42" s="18"/>
      <c r="C42" s="28"/>
      <c r="D42" s="27"/>
      <c r="E42" s="4" t="str">
        <f xml:space="preserve">  InpC!E$86</f>
        <v>VAT payment delay in months</v>
      </c>
      <c r="F42" s="4">
        <f xml:space="preserve">  InpC!F$86</f>
        <v>1</v>
      </c>
      <c r="G42" s="4" t="str">
        <f xml:space="preserve">  InpC!G$86</f>
        <v>Months</v>
      </c>
      <c r="M42" s="2"/>
    </row>
    <row r="43" spans="1:69" outlineLevel="1">
      <c r="A43" s="18"/>
      <c r="B43" s="18"/>
      <c r="C43" s="28"/>
      <c r="D43" s="27"/>
      <c r="E43" s="4" t="str">
        <f xml:space="preserve">  InpC!E$99</f>
        <v>Months per period (Primary)</v>
      </c>
      <c r="F43" s="4">
        <f xml:space="preserve">  InpC!F$99</f>
        <v>1</v>
      </c>
      <c r="G43" s="4" t="str">
        <f xml:space="preserve">  InpC!G$99</f>
        <v>Months</v>
      </c>
      <c r="M43" s="2"/>
    </row>
    <row r="44" spans="1:69" outlineLevel="1">
      <c r="E44" s="47" t="s">
        <v>177</v>
      </c>
      <c r="F44" s="2">
        <f xml:space="preserve">  INT( $F42 / $F43 )</f>
        <v>1</v>
      </c>
      <c r="G44" s="47" t="s">
        <v>253</v>
      </c>
      <c r="M44" s="2"/>
    </row>
    <row r="47" spans="1:69">
      <c r="B47" s="25" t="s">
        <v>201</v>
      </c>
    </row>
    <row r="48" spans="1:69" outlineLevel="1">
      <c r="E48" s="2" t="str">
        <f t="shared" ref="E48:BQ48" si="13" xml:space="preserve">  E$29</f>
        <v>VAT balance BEG</v>
      </c>
      <c r="F48" s="2">
        <f t="shared" si="13"/>
        <v>0</v>
      </c>
      <c r="G48" s="2" t="str">
        <f t="shared" si="13"/>
        <v>GBP</v>
      </c>
      <c r="H48" s="2">
        <f t="shared" si="13"/>
        <v>0</v>
      </c>
      <c r="I48" s="2">
        <f t="shared" si="13"/>
        <v>0</v>
      </c>
      <c r="J48" s="2">
        <f t="shared" si="13"/>
        <v>0</v>
      </c>
      <c r="K48" s="2">
        <f t="shared" ca="1" si="13"/>
        <v>-5940</v>
      </c>
      <c r="L48" s="2">
        <f t="shared" ca="1" si="13"/>
        <v>16920</v>
      </c>
      <c r="M48" s="2">
        <f t="shared" ca="1" si="13"/>
        <v>-47140</v>
      </c>
      <c r="N48" s="2">
        <f t="shared" ca="1" si="13"/>
        <v>-94389.414233242191</v>
      </c>
      <c r="O48" s="2">
        <f t="shared" ca="1" si="13"/>
        <v>-144518.82846648438</v>
      </c>
      <c r="P48" s="2">
        <f t="shared" ca="1" si="13"/>
        <v>48670.585766757809</v>
      </c>
      <c r="Q48" s="2">
        <f t="shared" ca="1" si="13"/>
        <v>84829.096972620988</v>
      </c>
      <c r="R48" s="2">
        <f t="shared" ca="1" si="13"/>
        <v>159307.60817848417</v>
      </c>
      <c r="S48" s="2">
        <f t="shared" ca="1" si="13"/>
        <v>4478.5112058631785</v>
      </c>
      <c r="T48" s="2">
        <f t="shared" ca="1" si="13"/>
        <v>-7557.7771607563336</v>
      </c>
      <c r="U48" s="2">
        <f t="shared" ca="1" si="13"/>
        <v>268405.93447262415</v>
      </c>
      <c r="V48" s="2">
        <f t="shared" ca="1" si="13"/>
        <v>-12036.288366619498</v>
      </c>
      <c r="W48" s="2">
        <f t="shared" ca="1" si="13"/>
        <v>263385.57735399355</v>
      </c>
      <c r="X48" s="2">
        <f t="shared" ca="1" si="13"/>
        <v>489316.53619390458</v>
      </c>
      <c r="Y48" s="2">
        <f t="shared" ca="1" si="13"/>
        <v>93125.02318424196</v>
      </c>
      <c r="Z48" s="2">
        <f t="shared" ca="1" si="13"/>
        <v>327825.78659019328</v>
      </c>
      <c r="AA48" s="2">
        <f t="shared" ca="1" si="13"/>
        <v>339901.04439600348</v>
      </c>
      <c r="AB48" s="2">
        <f t="shared" ca="1" si="13"/>
        <v>7346.8122114281286</v>
      </c>
      <c r="AC48" s="2">
        <f t="shared" ca="1" si="13"/>
        <v>36565.027774608374</v>
      </c>
      <c r="AD48" s="2">
        <f t="shared" ca="1" si="13"/>
        <v>36341.766717129693</v>
      </c>
      <c r="AE48" s="2">
        <f t="shared" ca="1" si="13"/>
        <v>34097.118137038851</v>
      </c>
      <c r="AF48" s="2">
        <f t="shared" ca="1" si="13"/>
        <v>-54052.316074013419</v>
      </c>
      <c r="AG48" s="2">
        <f t="shared" ca="1" si="13"/>
        <v>289035.40115353878</v>
      </c>
      <c r="AH48" s="2">
        <f t="shared" ca="1" si="13"/>
        <v>54279.507330168621</v>
      </c>
      <c r="AI48" s="2">
        <f t="shared" ca="1" si="13"/>
        <v>394281.76524357114</v>
      </c>
      <c r="AJ48" s="2">
        <f t="shared" ca="1" si="13"/>
        <v>764539.52380783099</v>
      </c>
      <c r="AK48" s="2">
        <f t="shared" ca="1" si="13"/>
        <v>271971.25842839864</v>
      </c>
      <c r="AL48" s="2">
        <f t="shared" ca="1" si="13"/>
        <v>540997.68641202385</v>
      </c>
      <c r="AM48" s="2">
        <f t="shared" ca="1" si="13"/>
        <v>728267.19340472692</v>
      </c>
      <c r="AN48" s="2">
        <f t="shared" ca="1" si="13"/>
        <v>153169.57069925894</v>
      </c>
      <c r="AO48" s="2">
        <f t="shared" ca="1" si="13"/>
        <v>269992.70098114794</v>
      </c>
      <c r="AP48" s="2">
        <f t="shared" ca="1" si="13"/>
        <v>382940.87802171911</v>
      </c>
      <c r="AQ48" s="2">
        <f t="shared" ca="1" si="13"/>
        <v>255588.93542960618</v>
      </c>
      <c r="AR48" s="2">
        <f t="shared" ca="1" si="13"/>
        <v>330598.66856174887</v>
      </c>
      <c r="AS48" s="2">
        <f t="shared" ca="1" si="13"/>
        <v>727082.70457110065</v>
      </c>
      <c r="AT48" s="2">
        <f t="shared" ca="1" si="13"/>
        <v>359867.61621458433</v>
      </c>
      <c r="AU48" s="2">
        <f t="shared" ca="1" si="13"/>
        <v>682499.86750024767</v>
      </c>
      <c r="AV48" s="2">
        <f t="shared" ca="1" si="13"/>
        <v>1325909.5156905523</v>
      </c>
      <c r="AW48" s="2">
        <f t="shared" ca="1" si="13"/>
        <v>606054.88223736337</v>
      </c>
      <c r="AX48" s="2">
        <f t="shared" ca="1" si="13"/>
        <v>1065469.437892989</v>
      </c>
      <c r="AY48" s="2">
        <f t="shared" ca="1" si="13"/>
        <v>1775240.8581337868</v>
      </c>
      <c r="AZ48" s="2">
        <f t="shared" ca="1" si="13"/>
        <v>562971.11581539409</v>
      </c>
      <c r="BA48" s="2">
        <f t="shared" ca="1" si="13"/>
        <v>1266826.3372575107</v>
      </c>
      <c r="BB48" s="2">
        <f t="shared" ca="1" si="13"/>
        <v>2076538.3232583986</v>
      </c>
      <c r="BC48" s="2">
        <f t="shared" ca="1" si="13"/>
        <v>806381.84405402374</v>
      </c>
      <c r="BD48" s="2">
        <f t="shared" ca="1" si="13"/>
        <v>1574082.5127538587</v>
      </c>
      <c r="BE48" s="2">
        <f t="shared" ca="1" si="13"/>
        <v>2482045.2235028557</v>
      </c>
      <c r="BF48" s="2">
        <f t="shared" ca="1" si="13"/>
        <v>1013002.4822518174</v>
      </c>
      <c r="BG48" s="2">
        <f t="shared" ca="1" si="13"/>
        <v>2021657.9724130901</v>
      </c>
      <c r="BH48" s="2">
        <f t="shared" ca="1" si="13"/>
        <v>3134868.2563836453</v>
      </c>
      <c r="BI48" s="2">
        <f t="shared" ca="1" si="13"/>
        <v>1217500.7520646723</v>
      </c>
      <c r="BJ48" s="2">
        <f t="shared" ca="1" si="13"/>
        <v>2429851.8159339363</v>
      </c>
      <c r="BK48" s="2">
        <f t="shared" ca="1" si="13"/>
        <v>3889916.6089735446</v>
      </c>
      <c r="BL48" s="2">
        <f t="shared" ca="1" si="13"/>
        <v>1275464.1841888004</v>
      </c>
      <c r="BM48" s="2">
        <f t="shared" ca="1" si="13"/>
        <v>2797830.7261723732</v>
      </c>
      <c r="BN48" s="2">
        <f t="shared" ca="1" si="13"/>
        <v>4457910.7972734896</v>
      </c>
      <c r="BO48" s="2">
        <f t="shared" ca="1" si="13"/>
        <v>1583419.7872073874</v>
      </c>
      <c r="BP48" s="2">
        <f t="shared" ca="1" si="13"/>
        <v>3447616.4315995388</v>
      </c>
      <c r="BQ48" s="2">
        <f t="shared" ca="1" si="13"/>
        <v>5234337.1600900143</v>
      </c>
    </row>
    <row r="49" spans="1:69" outlineLevel="1">
      <c r="E49" s="2" t="str">
        <f t="shared" ref="E49:BQ49" si="14" xml:space="preserve">  E$23</f>
        <v>VAT due</v>
      </c>
      <c r="F49" s="2">
        <f t="shared" si="14"/>
        <v>0</v>
      </c>
      <c r="G49" s="2" t="str">
        <f t="shared" si="14"/>
        <v>GBP</v>
      </c>
      <c r="H49" s="2">
        <f t="shared" ca="1" si="14"/>
        <v>30501106.777252983</v>
      </c>
      <c r="I49" s="2">
        <f t="shared" si="14"/>
        <v>0</v>
      </c>
      <c r="J49" s="2">
        <f t="shared" ca="1" si="14"/>
        <v>-5940</v>
      </c>
      <c r="K49" s="2">
        <f t="shared" ca="1" si="14"/>
        <v>22860</v>
      </c>
      <c r="L49" s="2">
        <f t="shared" ca="1" si="14"/>
        <v>-47140</v>
      </c>
      <c r="M49" s="2">
        <f t="shared" ca="1" si="14"/>
        <v>-47249.414233242191</v>
      </c>
      <c r="N49" s="2">
        <f t="shared" ca="1" si="14"/>
        <v>-50129.414233242191</v>
      </c>
      <c r="O49" s="2">
        <f t="shared" ca="1" si="14"/>
        <v>48670.585766757809</v>
      </c>
      <c r="P49" s="2">
        <f t="shared" ca="1" si="14"/>
        <v>36158.511205863178</v>
      </c>
      <c r="Q49" s="2">
        <f t="shared" ca="1" si="14"/>
        <v>74478.511205863178</v>
      </c>
      <c r="R49" s="2">
        <f t="shared" ca="1" si="14"/>
        <v>4478.5112058631785</v>
      </c>
      <c r="S49" s="2">
        <f t="shared" ca="1" si="14"/>
        <v>-12036.288366619512</v>
      </c>
      <c r="T49" s="2">
        <f t="shared" ca="1" si="14"/>
        <v>275963.7116333805</v>
      </c>
      <c r="U49" s="2">
        <f t="shared" ca="1" si="14"/>
        <v>-12036.288366619512</v>
      </c>
      <c r="V49" s="2">
        <f t="shared" ca="1" si="14"/>
        <v>275421.86572061304</v>
      </c>
      <c r="W49" s="2">
        <f t="shared" ca="1" si="14"/>
        <v>225930.95883991104</v>
      </c>
      <c r="X49" s="2">
        <f t="shared" ca="1" si="14"/>
        <v>93125.023184241916</v>
      </c>
      <c r="Y49" s="2">
        <f t="shared" ca="1" si="14"/>
        <v>234700.76340595132</v>
      </c>
      <c r="Z49" s="2">
        <f t="shared" ca="1" si="14"/>
        <v>12075.257805810208</v>
      </c>
      <c r="AA49" s="2">
        <f t="shared" ca="1" si="14"/>
        <v>7346.8122114281359</v>
      </c>
      <c r="AB49" s="2">
        <f t="shared" ca="1" si="14"/>
        <v>29218.215563180245</v>
      </c>
      <c r="AC49" s="2">
        <f t="shared" ca="1" si="14"/>
        <v>-223.26105747868132</v>
      </c>
      <c r="AD49" s="2">
        <f t="shared" ca="1" si="14"/>
        <v>34097.118137038859</v>
      </c>
      <c r="AE49" s="2">
        <f t="shared" ca="1" si="14"/>
        <v>-88149.43421105227</v>
      </c>
      <c r="AF49" s="2">
        <f t="shared" ca="1" si="14"/>
        <v>343087.7172275522</v>
      </c>
      <c r="AG49" s="2">
        <f t="shared" ca="1" si="14"/>
        <v>54279.507330168621</v>
      </c>
      <c r="AH49" s="2">
        <f t="shared" ca="1" si="14"/>
        <v>340002.25791340251</v>
      </c>
      <c r="AI49" s="2">
        <f t="shared" ca="1" si="14"/>
        <v>370257.75856425986</v>
      </c>
      <c r="AJ49" s="2">
        <f t="shared" ca="1" si="14"/>
        <v>271971.25842839869</v>
      </c>
      <c r="AK49" s="2">
        <f t="shared" ca="1" si="14"/>
        <v>269026.42798362527</v>
      </c>
      <c r="AL49" s="2">
        <f t="shared" ca="1" si="14"/>
        <v>187269.50699270301</v>
      </c>
      <c r="AM49" s="2">
        <f t="shared" ca="1" si="14"/>
        <v>153169.57069925888</v>
      </c>
      <c r="AN49" s="2">
        <f t="shared" ca="1" si="14"/>
        <v>116823.13028188903</v>
      </c>
      <c r="AO49" s="2">
        <f t="shared" ca="1" si="14"/>
        <v>112948.17704057117</v>
      </c>
      <c r="AP49" s="2">
        <f t="shared" ca="1" si="14"/>
        <v>255588.93542960624</v>
      </c>
      <c r="AQ49" s="2">
        <f t="shared" ca="1" si="14"/>
        <v>75009.73313214269</v>
      </c>
      <c r="AR49" s="2">
        <f t="shared" ca="1" si="14"/>
        <v>396484.03600935172</v>
      </c>
      <c r="AS49" s="2">
        <f t="shared" ca="1" si="14"/>
        <v>359867.61621458444</v>
      </c>
      <c r="AT49" s="2">
        <f t="shared" ca="1" si="14"/>
        <v>322632.25128566334</v>
      </c>
      <c r="AU49" s="2">
        <f t="shared" ca="1" si="14"/>
        <v>643409.64819030464</v>
      </c>
      <c r="AV49" s="2">
        <f t="shared" ca="1" si="14"/>
        <v>606054.88223736326</v>
      </c>
      <c r="AW49" s="2">
        <f t="shared" ca="1" si="14"/>
        <v>459414.55565562559</v>
      </c>
      <c r="AX49" s="2">
        <f t="shared" ca="1" si="14"/>
        <v>709771.4202407978</v>
      </c>
      <c r="AY49" s="2">
        <f t="shared" ca="1" si="14"/>
        <v>562971.11581539386</v>
      </c>
      <c r="AZ49" s="2">
        <f t="shared" ca="1" si="14"/>
        <v>703855.22144211666</v>
      </c>
      <c r="BA49" s="2">
        <f t="shared" ca="1" si="14"/>
        <v>809711.98600088782</v>
      </c>
      <c r="BB49" s="2">
        <f t="shared" ca="1" si="14"/>
        <v>806381.84405402374</v>
      </c>
      <c r="BC49" s="2">
        <f t="shared" ca="1" si="14"/>
        <v>767700.66869983496</v>
      </c>
      <c r="BD49" s="2">
        <f t="shared" ca="1" si="14"/>
        <v>907962.71074899728</v>
      </c>
      <c r="BE49" s="2">
        <f t="shared" ca="1" si="14"/>
        <v>1013002.4822518174</v>
      </c>
      <c r="BF49" s="2">
        <f t="shared" ca="1" si="14"/>
        <v>1008655.4901612727</v>
      </c>
      <c r="BG49" s="2">
        <f t="shared" ca="1" si="14"/>
        <v>1113210.2839705553</v>
      </c>
      <c r="BH49" s="2">
        <f t="shared" ca="1" si="14"/>
        <v>1217500.7520646725</v>
      </c>
      <c r="BI49" s="2">
        <f t="shared" ca="1" si="14"/>
        <v>1212351.0638692637</v>
      </c>
      <c r="BJ49" s="2">
        <f t="shared" ca="1" si="14"/>
        <v>1460064.7930396083</v>
      </c>
      <c r="BK49" s="2">
        <f t="shared" ca="1" si="14"/>
        <v>1275464.1841888004</v>
      </c>
      <c r="BL49" s="2">
        <f t="shared" ca="1" si="14"/>
        <v>1522366.5419835728</v>
      </c>
      <c r="BM49" s="2">
        <f t="shared" ca="1" si="14"/>
        <v>1660080.0711011162</v>
      </c>
      <c r="BN49" s="2">
        <f t="shared" ca="1" si="14"/>
        <v>1583419.7872073874</v>
      </c>
      <c r="BO49" s="2">
        <f t="shared" ca="1" si="14"/>
        <v>1864196.6443921516</v>
      </c>
      <c r="BP49" s="2">
        <f t="shared" ca="1" si="14"/>
        <v>1786720.7284904756</v>
      </c>
      <c r="BQ49" s="2">
        <f t="shared" ca="1" si="14"/>
        <v>2066800.2714961162</v>
      </c>
    </row>
    <row r="50" spans="1:69" outlineLevel="1">
      <c r="A50" s="18"/>
      <c r="B50" s="18"/>
      <c r="C50" s="28"/>
      <c r="D50" s="27"/>
      <c r="E50" s="4" t="str">
        <f xml:space="preserve">  Time!E$260</f>
        <v>VAT return this period flag</v>
      </c>
      <c r="F50" s="4">
        <f xml:space="preserve">  Time!F$260</f>
        <v>0</v>
      </c>
      <c r="G50" s="4" t="str">
        <f xml:space="preserve">  Time!G$260</f>
        <v>flag</v>
      </c>
      <c r="H50" s="4">
        <f xml:space="preserve">  Time!H$260</f>
        <v>20</v>
      </c>
      <c r="I50" s="4">
        <f xml:space="preserve">  Time!I$260</f>
        <v>0</v>
      </c>
      <c r="J50" s="4">
        <f xml:space="preserve">  Time!J$260</f>
        <v>0</v>
      </c>
      <c r="K50" s="4">
        <f xml:space="preserve">  Time!K$260</f>
        <v>1</v>
      </c>
      <c r="L50" s="4">
        <f xml:space="preserve">  Time!L$260</f>
        <v>0</v>
      </c>
      <c r="M50" s="4">
        <f xml:space="preserve">  Time!M$260</f>
        <v>0</v>
      </c>
      <c r="N50" s="4">
        <f xml:space="preserve">  Time!N$260</f>
        <v>1</v>
      </c>
      <c r="O50" s="4">
        <f xml:space="preserve">  Time!O$260</f>
        <v>0</v>
      </c>
      <c r="P50" s="4">
        <f xml:space="preserve">  Time!P$260</f>
        <v>0</v>
      </c>
      <c r="Q50" s="4">
        <f xml:space="preserve">  Time!Q$260</f>
        <v>1</v>
      </c>
      <c r="R50" s="4">
        <f xml:space="preserve">  Time!R$260</f>
        <v>0</v>
      </c>
      <c r="S50" s="4">
        <f xml:space="preserve">  Time!S$260</f>
        <v>0</v>
      </c>
      <c r="T50" s="4">
        <f xml:space="preserve">  Time!T$260</f>
        <v>1</v>
      </c>
      <c r="U50" s="4">
        <f xml:space="preserve">  Time!U$260</f>
        <v>0</v>
      </c>
      <c r="V50" s="4">
        <f xml:space="preserve">  Time!V$260</f>
        <v>0</v>
      </c>
      <c r="W50" s="4">
        <f xml:space="preserve">  Time!W$260</f>
        <v>1</v>
      </c>
      <c r="X50" s="4">
        <f xml:space="preserve">  Time!X$260</f>
        <v>0</v>
      </c>
      <c r="Y50" s="4">
        <f xml:space="preserve">  Time!Y$260</f>
        <v>0</v>
      </c>
      <c r="Z50" s="4">
        <f xml:space="preserve">  Time!Z$260</f>
        <v>1</v>
      </c>
      <c r="AA50" s="4">
        <f xml:space="preserve">  Time!AA$260</f>
        <v>0</v>
      </c>
      <c r="AB50" s="4">
        <f xml:space="preserve">  Time!AB$260</f>
        <v>0</v>
      </c>
      <c r="AC50" s="4">
        <f xml:space="preserve">  Time!AC$260</f>
        <v>1</v>
      </c>
      <c r="AD50" s="4">
        <f xml:space="preserve">  Time!AD$260</f>
        <v>0</v>
      </c>
      <c r="AE50" s="4">
        <f xml:space="preserve">  Time!AE$260</f>
        <v>0</v>
      </c>
      <c r="AF50" s="4">
        <f xml:space="preserve">  Time!AF$260</f>
        <v>1</v>
      </c>
      <c r="AG50" s="4">
        <f xml:space="preserve">  Time!AG$260</f>
        <v>0</v>
      </c>
      <c r="AH50" s="4">
        <f xml:space="preserve">  Time!AH$260</f>
        <v>0</v>
      </c>
      <c r="AI50" s="4">
        <f xml:space="preserve">  Time!AI$260</f>
        <v>1</v>
      </c>
      <c r="AJ50" s="4">
        <f xml:space="preserve">  Time!AJ$260</f>
        <v>0</v>
      </c>
      <c r="AK50" s="4">
        <f xml:space="preserve">  Time!AK$260</f>
        <v>0</v>
      </c>
      <c r="AL50" s="4">
        <f xml:space="preserve">  Time!AL$260</f>
        <v>1</v>
      </c>
      <c r="AM50" s="4">
        <f xml:space="preserve">  Time!AM$260</f>
        <v>0</v>
      </c>
      <c r="AN50" s="4">
        <f xml:space="preserve">  Time!AN$260</f>
        <v>0</v>
      </c>
      <c r="AO50" s="4">
        <f xml:space="preserve">  Time!AO$260</f>
        <v>1</v>
      </c>
      <c r="AP50" s="4">
        <f xml:space="preserve">  Time!AP$260</f>
        <v>0</v>
      </c>
      <c r="AQ50" s="4">
        <f xml:space="preserve">  Time!AQ$260</f>
        <v>0</v>
      </c>
      <c r="AR50" s="4">
        <f xml:space="preserve">  Time!AR$260</f>
        <v>1</v>
      </c>
      <c r="AS50" s="4">
        <f xml:space="preserve">  Time!AS$260</f>
        <v>0</v>
      </c>
      <c r="AT50" s="4">
        <f xml:space="preserve">  Time!AT$260</f>
        <v>0</v>
      </c>
      <c r="AU50" s="4">
        <f xml:space="preserve">  Time!AU$260</f>
        <v>1</v>
      </c>
      <c r="AV50" s="4">
        <f xml:space="preserve">  Time!AV$260</f>
        <v>0</v>
      </c>
      <c r="AW50" s="4">
        <f xml:space="preserve">  Time!AW$260</f>
        <v>0</v>
      </c>
      <c r="AX50" s="4">
        <f xml:space="preserve">  Time!AX$260</f>
        <v>1</v>
      </c>
      <c r="AY50" s="4">
        <f xml:space="preserve">  Time!AY$260</f>
        <v>0</v>
      </c>
      <c r="AZ50" s="4">
        <f xml:space="preserve">  Time!AZ$260</f>
        <v>0</v>
      </c>
      <c r="BA50" s="4">
        <f xml:space="preserve">  Time!BA$260</f>
        <v>1</v>
      </c>
      <c r="BB50" s="4">
        <f xml:space="preserve">  Time!BB$260</f>
        <v>0</v>
      </c>
      <c r="BC50" s="4">
        <f xml:space="preserve">  Time!BC$260</f>
        <v>0</v>
      </c>
      <c r="BD50" s="4">
        <f xml:space="preserve">  Time!BD$260</f>
        <v>1</v>
      </c>
      <c r="BE50" s="4">
        <f xml:space="preserve">  Time!BE$260</f>
        <v>0</v>
      </c>
      <c r="BF50" s="4">
        <f xml:space="preserve">  Time!BF$260</f>
        <v>0</v>
      </c>
      <c r="BG50" s="4">
        <f xml:space="preserve">  Time!BG$260</f>
        <v>1</v>
      </c>
      <c r="BH50" s="4">
        <f xml:space="preserve">  Time!BH$260</f>
        <v>0</v>
      </c>
      <c r="BI50" s="4">
        <f xml:space="preserve">  Time!BI$260</f>
        <v>0</v>
      </c>
      <c r="BJ50" s="4">
        <f xml:space="preserve">  Time!BJ$260</f>
        <v>1</v>
      </c>
      <c r="BK50" s="4">
        <f xml:space="preserve">  Time!BK$260</f>
        <v>0</v>
      </c>
      <c r="BL50" s="4">
        <f xml:space="preserve">  Time!BL$260</f>
        <v>0</v>
      </c>
      <c r="BM50" s="4">
        <f xml:space="preserve">  Time!BM$260</f>
        <v>1</v>
      </c>
      <c r="BN50" s="4">
        <f xml:space="preserve">  Time!BN$260</f>
        <v>0</v>
      </c>
      <c r="BO50" s="4">
        <f xml:space="preserve">  Time!BO$260</f>
        <v>0</v>
      </c>
      <c r="BP50" s="4">
        <f xml:space="preserve">  Time!BP$260</f>
        <v>1</v>
      </c>
      <c r="BQ50" s="4">
        <f xml:space="preserve">  Time!BQ$260</f>
        <v>0</v>
      </c>
    </row>
    <row r="51" spans="1:69" outlineLevel="1">
      <c r="E51" s="47" t="s">
        <v>201</v>
      </c>
      <c r="G51" s="47" t="s">
        <v>258</v>
      </c>
      <c r="H51" s="2">
        <f ca="1" xml:space="preserve"> SUM( J51:BQ51 )</f>
        <v>28434306.505756866</v>
      </c>
      <c r="J51" s="2">
        <f t="shared" ref="J51:BQ51" ca="1" si="15" xml:space="preserve">  J50 * ( J48 + J49 )</f>
        <v>0</v>
      </c>
      <c r="K51" s="2">
        <f t="shared" ca="1" si="15"/>
        <v>16920</v>
      </c>
      <c r="L51" s="2">
        <f t="shared" ca="1" si="15"/>
        <v>0</v>
      </c>
      <c r="M51" s="2">
        <f t="shared" ca="1" si="15"/>
        <v>0</v>
      </c>
      <c r="N51" s="2">
        <f t="shared" ca="1" si="15"/>
        <v>-144518.82846648438</v>
      </c>
      <c r="O51" s="2">
        <f t="shared" ca="1" si="15"/>
        <v>0</v>
      </c>
      <c r="P51" s="2">
        <f t="shared" ca="1" si="15"/>
        <v>0</v>
      </c>
      <c r="Q51" s="2">
        <f t="shared" ca="1" si="15"/>
        <v>159307.60817848417</v>
      </c>
      <c r="R51" s="2">
        <f t="shared" ca="1" si="15"/>
        <v>0</v>
      </c>
      <c r="S51" s="2">
        <f t="shared" ca="1" si="15"/>
        <v>0</v>
      </c>
      <c r="T51" s="2">
        <f t="shared" ca="1" si="15"/>
        <v>268405.93447262415</v>
      </c>
      <c r="U51" s="2">
        <f t="shared" ca="1" si="15"/>
        <v>0</v>
      </c>
      <c r="V51" s="2">
        <f t="shared" ca="1" si="15"/>
        <v>0</v>
      </c>
      <c r="W51" s="2">
        <f t="shared" ca="1" si="15"/>
        <v>489316.53619390458</v>
      </c>
      <c r="X51" s="2">
        <f t="shared" ca="1" si="15"/>
        <v>0</v>
      </c>
      <c r="Y51" s="2">
        <f t="shared" ca="1" si="15"/>
        <v>0</v>
      </c>
      <c r="Z51" s="2">
        <f t="shared" ca="1" si="15"/>
        <v>339901.04439600348</v>
      </c>
      <c r="AA51" s="2">
        <f t="shared" ca="1" si="15"/>
        <v>0</v>
      </c>
      <c r="AB51" s="2">
        <f t="shared" ca="1" si="15"/>
        <v>0</v>
      </c>
      <c r="AC51" s="2">
        <f t="shared" ca="1" si="15"/>
        <v>36341.766717129693</v>
      </c>
      <c r="AD51" s="2">
        <f t="shared" ca="1" si="15"/>
        <v>0</v>
      </c>
      <c r="AE51" s="2">
        <f t="shared" ca="1" si="15"/>
        <v>0</v>
      </c>
      <c r="AF51" s="2">
        <f t="shared" ca="1" si="15"/>
        <v>289035.40115353878</v>
      </c>
      <c r="AG51" s="2">
        <f t="shared" ca="1" si="15"/>
        <v>0</v>
      </c>
      <c r="AH51" s="2">
        <f t="shared" ca="1" si="15"/>
        <v>0</v>
      </c>
      <c r="AI51" s="2">
        <f t="shared" ca="1" si="15"/>
        <v>764539.52380783099</v>
      </c>
      <c r="AJ51" s="2">
        <f t="shared" ca="1" si="15"/>
        <v>0</v>
      </c>
      <c r="AK51" s="2">
        <f t="shared" ca="1" si="15"/>
        <v>0</v>
      </c>
      <c r="AL51" s="2">
        <f t="shared" ca="1" si="15"/>
        <v>728267.19340472692</v>
      </c>
      <c r="AM51" s="2">
        <f t="shared" ca="1" si="15"/>
        <v>0</v>
      </c>
      <c r="AN51" s="2">
        <f t="shared" ca="1" si="15"/>
        <v>0</v>
      </c>
      <c r="AO51" s="2">
        <f t="shared" ca="1" si="15"/>
        <v>382940.87802171911</v>
      </c>
      <c r="AP51" s="2">
        <f t="shared" ca="1" si="15"/>
        <v>0</v>
      </c>
      <c r="AQ51" s="2">
        <f t="shared" ca="1" si="15"/>
        <v>0</v>
      </c>
      <c r="AR51" s="2">
        <f t="shared" ca="1" si="15"/>
        <v>727082.70457110065</v>
      </c>
      <c r="AS51" s="2">
        <f t="shared" ca="1" si="15"/>
        <v>0</v>
      </c>
      <c r="AT51" s="2">
        <f t="shared" ca="1" si="15"/>
        <v>0</v>
      </c>
      <c r="AU51" s="2">
        <f t="shared" ca="1" si="15"/>
        <v>1325909.5156905523</v>
      </c>
      <c r="AV51" s="2">
        <f t="shared" ca="1" si="15"/>
        <v>0</v>
      </c>
      <c r="AW51" s="2">
        <f t="shared" ca="1" si="15"/>
        <v>0</v>
      </c>
      <c r="AX51" s="2">
        <f t="shared" ca="1" si="15"/>
        <v>1775240.8581337868</v>
      </c>
      <c r="AY51" s="2">
        <f t="shared" ca="1" si="15"/>
        <v>0</v>
      </c>
      <c r="AZ51" s="2">
        <f t="shared" ca="1" si="15"/>
        <v>0</v>
      </c>
      <c r="BA51" s="2">
        <f t="shared" ca="1" si="15"/>
        <v>2076538.3232583986</v>
      </c>
      <c r="BB51" s="2">
        <f t="shared" ca="1" si="15"/>
        <v>0</v>
      </c>
      <c r="BC51" s="2">
        <f t="shared" ca="1" si="15"/>
        <v>0</v>
      </c>
      <c r="BD51" s="2">
        <f t="shared" ca="1" si="15"/>
        <v>2482045.2235028557</v>
      </c>
      <c r="BE51" s="2">
        <f t="shared" ca="1" si="15"/>
        <v>0</v>
      </c>
      <c r="BF51" s="2">
        <f t="shared" ca="1" si="15"/>
        <v>0</v>
      </c>
      <c r="BG51" s="2">
        <f t="shared" ca="1" si="15"/>
        <v>3134868.2563836453</v>
      </c>
      <c r="BH51" s="2">
        <f t="shared" ca="1" si="15"/>
        <v>0</v>
      </c>
      <c r="BI51" s="2">
        <f t="shared" ca="1" si="15"/>
        <v>0</v>
      </c>
      <c r="BJ51" s="2">
        <f t="shared" ca="1" si="15"/>
        <v>3889916.6089735446</v>
      </c>
      <c r="BK51" s="2">
        <f t="shared" ca="1" si="15"/>
        <v>0</v>
      </c>
      <c r="BL51" s="2">
        <f t="shared" ca="1" si="15"/>
        <v>0</v>
      </c>
      <c r="BM51" s="2">
        <f t="shared" ca="1" si="15"/>
        <v>4457910.7972734896</v>
      </c>
      <c r="BN51" s="2">
        <f t="shared" ca="1" si="15"/>
        <v>0</v>
      </c>
      <c r="BO51" s="2">
        <f t="shared" ca="1" si="15"/>
        <v>0</v>
      </c>
      <c r="BP51" s="2">
        <f t="shared" ca="1" si="15"/>
        <v>5234337.1600900143</v>
      </c>
      <c r="BQ51" s="2">
        <f t="shared" ca="1" si="15"/>
        <v>0</v>
      </c>
    </row>
    <row r="54" spans="1:69">
      <c r="B54" s="25" t="s">
        <v>271</v>
      </c>
    </row>
  </sheetData>
  <conditionalFormatting sqref="F2:F3">
    <cfRule type="cellIs" dxfId="175" priority="1" stopIfTrue="1" operator="notEqual">
      <formula>0</formula>
    </cfRule>
    <cfRule type="cellIs" dxfId="174" priority="2" stopIfTrue="1" operator="equal">
      <formula>""</formula>
    </cfRule>
  </conditionalFormatting>
  <conditionalFormatting sqref="J3:BQ3">
    <cfRule type="cellIs" dxfId="173" priority="8" operator="equal">
      <formula>"PPA ext."</formula>
    </cfRule>
    <cfRule type="cellIs" dxfId="172" priority="9" operator="equal">
      <formula>"Delay"</formula>
    </cfRule>
    <cfRule type="cellIs" dxfId="171" priority="10" operator="equal">
      <formula>"Fin Close"</formula>
    </cfRule>
    <cfRule type="cellIs" dxfId="170" priority="11" stopIfTrue="1" operator="equal">
      <formula>"Construction"</formula>
    </cfRule>
    <cfRule type="cellIs" dxfId="169"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outlinePr summaryBelow="0" summaryRight="0"/>
  </sheetPr>
  <dimension ref="A1:BQ86"/>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2"/>
  <cols>
    <col min="1" max="2" width="1.44140625" style="25" customWidth="1"/>
    <col min="3" max="3" width="1.44140625" style="62" customWidth="1"/>
    <col min="4" max="4" width="1.44140625" style="91" customWidth="1"/>
    <col min="5" max="5" width="44.4414062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88671875" style="47" bestFit="1" customWidth="1"/>
    <col min="13" max="13" width="12.33203125" style="47" bestFit="1" customWidth="1"/>
    <col min="14" max="14" width="12.21875" style="47" bestFit="1" customWidth="1"/>
    <col min="15" max="15" width="11.886718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88671875" style="47" bestFit="1" customWidth="1"/>
    <col min="22" max="22" width="12.33203125" style="47" bestFit="1" customWidth="1"/>
    <col min="23" max="23" width="12.109375" style="47" bestFit="1" customWidth="1"/>
    <col min="24" max="24" width="11.88671875" style="47" bestFit="1" customWidth="1"/>
    <col min="25" max="25" width="12.33203125" style="47" bestFit="1" customWidth="1"/>
    <col min="26" max="26" width="12.21875" style="47" bestFit="1" customWidth="1"/>
    <col min="27" max="27" width="11.886718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88671875" style="47" bestFit="1" customWidth="1"/>
    <col min="34" max="34" width="12.33203125" style="47" bestFit="1" customWidth="1"/>
    <col min="35" max="35" width="12.109375" style="47" bestFit="1" customWidth="1"/>
    <col min="36" max="36" width="11.88671875" style="47" bestFit="1" customWidth="1"/>
    <col min="37" max="37" width="12.44140625" style="47" bestFit="1" customWidth="1"/>
    <col min="38" max="38" width="12.21875" style="47" bestFit="1" customWidth="1"/>
    <col min="39" max="39" width="11.886718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88671875" style="47" bestFit="1" customWidth="1"/>
    <col min="46" max="46" width="12.33203125" style="47" bestFit="1" customWidth="1"/>
    <col min="47" max="47" width="12.109375" style="47" bestFit="1" customWidth="1"/>
    <col min="48" max="48" width="11.88671875" style="47" bestFit="1" customWidth="1"/>
    <col min="49" max="49" width="12.44140625" style="47" bestFit="1" customWidth="1"/>
    <col min="50" max="50" width="12.21875" style="47" bestFit="1" customWidth="1"/>
    <col min="51" max="51" width="11.886718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88671875" style="47" bestFit="1" customWidth="1"/>
    <col min="58" max="58" width="12.33203125" style="47" bestFit="1" customWidth="1"/>
    <col min="59" max="59" width="12.109375" style="47" bestFit="1" customWidth="1"/>
    <col min="60" max="60" width="11.88671875" style="47" bestFit="1" customWidth="1"/>
    <col min="61" max="61" width="12.44140625" style="47" bestFit="1" customWidth="1"/>
    <col min="62" max="62" width="12.21875" style="47" bestFit="1" customWidth="1"/>
    <col min="63" max="68" width="12.44140625" style="47" bestFit="1" customWidth="1"/>
    <col min="69" max="69" width="13.218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Corporation tax</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268</v>
      </c>
    </row>
    <row r="9" spans="1:69" outlineLevel="1">
      <c r="A9" s="18"/>
      <c r="B9" s="18"/>
      <c r="C9" s="28"/>
      <c r="D9" s="27"/>
      <c r="E9" s="4" t="str">
        <f xml:space="preserve">  'Income Statement'!E$11</f>
        <v>EBITDA</v>
      </c>
      <c r="F9" s="4">
        <f xml:space="preserve">  'Income Statement'!F$11</f>
        <v>0</v>
      </c>
      <c r="G9" s="4" t="str">
        <f xml:space="preserve">  'Income Statement'!G$11</f>
        <v>GBP</v>
      </c>
      <c r="H9" s="4">
        <f ca="1" xml:space="preserve">  'Income Statement'!H$11</f>
        <v>113048430.72279143</v>
      </c>
      <c r="I9" s="4">
        <f xml:space="preserve">  'Income Statement'!I$11</f>
        <v>0</v>
      </c>
      <c r="J9" s="4">
        <f ca="1" xml:space="preserve">  'Income Statement'!J$11</f>
        <v>-41400</v>
      </c>
      <c r="K9" s="4">
        <f ca="1" xml:space="preserve">  'Income Statement'!K$11</f>
        <v>-29400</v>
      </c>
      <c r="L9" s="4">
        <f ca="1" xml:space="preserve">  'Income Statement'!L$11</f>
        <v>-17400</v>
      </c>
      <c r="M9" s="4">
        <f ca="1" xml:space="preserve">  'Income Statement'!M$11</f>
        <v>-6494.1423324219286</v>
      </c>
      <c r="N9" s="4">
        <f ca="1" xml:space="preserve">  'Income Statement'!N$11</f>
        <v>-23294.142332421929</v>
      </c>
      <c r="O9" s="4">
        <f ca="1" xml:space="preserve">  'Income Statement'!O$11</f>
        <v>705.85766757807141</v>
      </c>
      <c r="P9" s="4">
        <f ca="1" xml:space="preserve">  'Income Statement'!P$11</f>
        <v>47585.112058631741</v>
      </c>
      <c r="Q9" s="4">
        <f ca="1" xml:space="preserve">  'Income Statement'!Q$11</f>
        <v>54785.112058631741</v>
      </c>
      <c r="R9" s="4">
        <f ca="1" xml:space="preserve">  'Income Statement'!R$11</f>
        <v>90785.112058631741</v>
      </c>
      <c r="S9" s="4">
        <f ca="1" xml:space="preserve">  'Income Statement'!S$11</f>
        <v>89637.116333804879</v>
      </c>
      <c r="T9" s="4">
        <f ca="1" xml:space="preserve">  'Income Statement'!T$11</f>
        <v>209637.11633380488</v>
      </c>
      <c r="U9" s="4">
        <f ca="1" xml:space="preserve">  'Income Statement'!U$11</f>
        <v>209637.11633380488</v>
      </c>
      <c r="V9" s="4">
        <f ca="1" xml:space="preserve">  'Income Statement'!V$11</f>
        <v>324218.65720613074</v>
      </c>
      <c r="W9" s="4">
        <f ca="1" xml:space="preserve">  'Income Statement'!W$11</f>
        <v>407250.51818328281</v>
      </c>
      <c r="X9" s="4">
        <f ca="1" xml:space="preserve">  'Income Statement'!X$11</f>
        <v>434877.08771980408</v>
      </c>
      <c r="Y9" s="4">
        <f ca="1" xml:space="preserve">  'Income Statement'!Y$11</f>
        <v>534845.11847299675</v>
      </c>
      <c r="Z9" s="4">
        <f ca="1" xml:space="preserve">  'Income Statement'!Z$11</f>
        <v>543183.02910490171</v>
      </c>
      <c r="AA9" s="4">
        <f ca="1" xml:space="preserve">  'Income Statement'!AA$11</f>
        <v>537468.1221142814</v>
      </c>
      <c r="AB9" s="4">
        <f ca="1" xml:space="preserve">  'Income Statement'!AB$11</f>
        <v>530182.15563180239</v>
      </c>
      <c r="AC9" s="4">
        <f ca="1" xml:space="preserve">  'Income Statement'!AC$11</f>
        <v>523767.3894252131</v>
      </c>
      <c r="AD9" s="4">
        <f ca="1" xml:space="preserve">  'Income Statement'!AD$11</f>
        <v>516971.1813703886</v>
      </c>
      <c r="AE9" s="4">
        <f ca="1" xml:space="preserve">  'Income Statement'!AE$11</f>
        <v>508505.65788947738</v>
      </c>
      <c r="AF9" s="4">
        <f ca="1" xml:space="preserve">  'Income Statement'!AF$11</f>
        <v>560877.17227552226</v>
      </c>
      <c r="AG9" s="4">
        <f ca="1" xml:space="preserve">  'Income Statement'!AG$11</f>
        <v>612795.07330168621</v>
      </c>
      <c r="AH9" s="4">
        <f ca="1" xml:space="preserve">  'Income Statement'!AH$11</f>
        <v>638022.57913402503</v>
      </c>
      <c r="AI9" s="4">
        <f ca="1" xml:space="preserve">  'Income Statement'!AI$11</f>
        <v>736950.72976521379</v>
      </c>
      <c r="AJ9" s="4">
        <f ca="1" xml:space="preserve">  'Income Statement'!AJ$11</f>
        <v>835339.44016137172</v>
      </c>
      <c r="AK9" s="4">
        <f ca="1" xml:space="preserve">  'Income Statement'!AK$11</f>
        <v>871833.82878945291</v>
      </c>
      <c r="AL9" s="4">
        <f ca="1" xml:space="preserve">  'Income Statement'!AL$11</f>
        <v>919125.52097382967</v>
      </c>
      <c r="AM9" s="4">
        <f ca="1" xml:space="preserve">  'Income Statement'!AM$11</f>
        <v>991695.70699258882</v>
      </c>
      <c r="AN9" s="4">
        <f ca="1" xml:space="preserve">  'Income Statement'!AN$11</f>
        <v>1062231.3028188902</v>
      </c>
      <c r="AO9" s="4">
        <f ca="1" xml:space="preserve">  'Income Statement'!AO$11</f>
        <v>1083481.7704057116</v>
      </c>
      <c r="AP9" s="4">
        <f ca="1" xml:space="preserve">  'Income Statement'!AP$11</f>
        <v>1189889.3542960626</v>
      </c>
      <c r="AQ9" s="4">
        <f ca="1" xml:space="preserve">  'Income Statement'!AQ$11</f>
        <v>1234097.3313214269</v>
      </c>
      <c r="AR9" s="4">
        <f ca="1" xml:space="preserve">  'Income Statement'!AR$11</f>
        <v>1338840.360093517</v>
      </c>
      <c r="AS9" s="4">
        <f ca="1" xml:space="preserve">  'Income Statement'!AS$11</f>
        <v>1442676.1621458447</v>
      </c>
      <c r="AT9" s="4">
        <f ca="1" xml:space="preserve">  'Income Statement'!AT$11</f>
        <v>1536754.7271950759</v>
      </c>
      <c r="AU9" s="4">
        <f ca="1" xml:space="preserve">  'Income Statement'!AU$11</f>
        <v>1687180.973342926</v>
      </c>
      <c r="AV9" s="4">
        <f ca="1" xml:space="preserve">  'Income Statement'!AV$11</f>
        <v>1832280.8869133494</v>
      </c>
      <c r="AW9" s="4">
        <f ca="1" xml:space="preserve">  'Income Statement'!AW$11</f>
        <v>1970282.3581022799</v>
      </c>
      <c r="AX9" s="4">
        <f ca="1" xml:space="preserve">  'Income Statement'!AX$11</f>
        <v>2163760.6127038007</v>
      </c>
      <c r="AY9" s="4">
        <f ca="1" xml:space="preserve">  'Income Statement'!AY$11</f>
        <v>2290904.7547073755</v>
      </c>
      <c r="AZ9" s="4">
        <f ca="1" xml:space="preserve">  'Income Statement'!AZ$11</f>
        <v>2469847.3863620018</v>
      </c>
      <c r="BA9" s="4">
        <f ca="1" xml:space="preserve">  'Income Statement'!BA$11</f>
        <v>2703170.9688316225</v>
      </c>
      <c r="BB9" s="4">
        <f ca="1" xml:space="preserve">  'Income Statement'!BB$11</f>
        <v>2868961.9795325366</v>
      </c>
      <c r="BC9" s="4">
        <f ca="1" xml:space="preserve">  'Income Statement'!BC$11</f>
        <v>3085242.3798138076</v>
      </c>
      <c r="BD9" s="4">
        <f ca="1" xml:space="preserve">  'Income Statement'!BD$11</f>
        <v>3294597.8827836253</v>
      </c>
      <c r="BE9" s="4">
        <f ca="1" xml:space="preserve">  'Income Statement'!BE$11</f>
        <v>3554995.5978118279</v>
      </c>
      <c r="BF9" s="4">
        <f ca="1" xml:space="preserve">  'Income Statement'!BF$11</f>
        <v>3793590.1055832673</v>
      </c>
      <c r="BG9" s="4">
        <f ca="1" xml:space="preserve">  'Income Statement'!BG$11</f>
        <v>4023642.5978789674</v>
      </c>
      <c r="BH9" s="4">
        <f ca="1" xml:space="preserve">  'Income Statement'!BH$11</f>
        <v>4303042.4250198137</v>
      </c>
      <c r="BI9" s="4">
        <f ca="1" xml:space="preserve">  'Income Statement'!BI$11</f>
        <v>4569555.0170783419</v>
      </c>
      <c r="BJ9" s="4">
        <f ca="1" xml:space="preserve">  'Income Statement'!BJ$11</f>
        <v>4864111.5262813838</v>
      </c>
      <c r="BK9" s="4">
        <f ca="1" xml:space="preserve">  'Income Statement'!BK$11</f>
        <v>5145999.8102885326</v>
      </c>
      <c r="BL9" s="4">
        <f ca="1" xml:space="preserve">  'Income Statement'!BL$11</f>
        <v>5472826.5390110593</v>
      </c>
      <c r="BM9" s="4">
        <f ca="1" xml:space="preserve">  'Income Statement'!BM$11</f>
        <v>5765473.7039503008</v>
      </c>
      <c r="BN9" s="4">
        <f ca="1" xml:space="preserve">  'Income Statement'!BN$11</f>
        <v>6103055.725352128</v>
      </c>
      <c r="BO9" s="4">
        <f ca="1" xml:space="preserve">  'Income Statement'!BO$11</f>
        <v>6483008.6048460854</v>
      </c>
      <c r="BP9" s="4">
        <f ca="1" xml:space="preserve">  'Income Statement'!BP$11</f>
        <v>6847719.6107857209</v>
      </c>
      <c r="BQ9" s="4">
        <f ca="1" xml:space="preserve">  'Income Statement'!BQ$11</f>
        <v>7254515.0408421271</v>
      </c>
    </row>
    <row r="10" spans="1:69" outlineLevel="1">
      <c r="E10" s="47" t="s">
        <v>268</v>
      </c>
      <c r="G10" s="47" t="s">
        <v>258</v>
      </c>
      <c r="H10" s="2">
        <f ca="1" xml:space="preserve"> SUM( J10:BQ10 )</f>
        <v>113048430.72279143</v>
      </c>
      <c r="J10" s="2">
        <f t="shared" ref="J10:BQ10" ca="1" si="0" xml:space="preserve">  J9</f>
        <v>-41400</v>
      </c>
      <c r="K10" s="2">
        <f t="shared" ca="1" si="0"/>
        <v>-29400</v>
      </c>
      <c r="L10" s="2">
        <f t="shared" ca="1" si="0"/>
        <v>-17400</v>
      </c>
      <c r="M10" s="2">
        <f t="shared" ca="1" si="0"/>
        <v>-6494.1423324219286</v>
      </c>
      <c r="N10" s="2">
        <f t="shared" ca="1" si="0"/>
        <v>-23294.142332421929</v>
      </c>
      <c r="O10" s="2">
        <f t="shared" ca="1" si="0"/>
        <v>705.85766757807141</v>
      </c>
      <c r="P10" s="2">
        <f t="shared" ca="1" si="0"/>
        <v>47585.112058631741</v>
      </c>
      <c r="Q10" s="2">
        <f t="shared" ca="1" si="0"/>
        <v>54785.112058631741</v>
      </c>
      <c r="R10" s="2">
        <f t="shared" ca="1" si="0"/>
        <v>90785.112058631741</v>
      </c>
      <c r="S10" s="2">
        <f t="shared" ca="1" si="0"/>
        <v>89637.116333804879</v>
      </c>
      <c r="T10" s="2">
        <f t="shared" ca="1" si="0"/>
        <v>209637.11633380488</v>
      </c>
      <c r="U10" s="2">
        <f t="shared" ca="1" si="0"/>
        <v>209637.11633380488</v>
      </c>
      <c r="V10" s="2">
        <f t="shared" ca="1" si="0"/>
        <v>324218.65720613074</v>
      </c>
      <c r="W10" s="2">
        <f t="shared" ca="1" si="0"/>
        <v>407250.51818328281</v>
      </c>
      <c r="X10" s="2">
        <f t="shared" ca="1" si="0"/>
        <v>434877.08771980408</v>
      </c>
      <c r="Y10" s="2">
        <f t="shared" ca="1" si="0"/>
        <v>534845.11847299675</v>
      </c>
      <c r="Z10" s="2">
        <f t="shared" ca="1" si="0"/>
        <v>543183.02910490171</v>
      </c>
      <c r="AA10" s="2">
        <f t="shared" ca="1" si="0"/>
        <v>537468.1221142814</v>
      </c>
      <c r="AB10" s="2">
        <f t="shared" ca="1" si="0"/>
        <v>530182.15563180239</v>
      </c>
      <c r="AC10" s="2">
        <f t="shared" ca="1" si="0"/>
        <v>523767.3894252131</v>
      </c>
      <c r="AD10" s="2">
        <f t="shared" ca="1" si="0"/>
        <v>516971.1813703886</v>
      </c>
      <c r="AE10" s="2">
        <f t="shared" ca="1" si="0"/>
        <v>508505.65788947738</v>
      </c>
      <c r="AF10" s="2">
        <f t="shared" ca="1" si="0"/>
        <v>560877.17227552226</v>
      </c>
      <c r="AG10" s="2">
        <f t="shared" ca="1" si="0"/>
        <v>612795.07330168621</v>
      </c>
      <c r="AH10" s="2">
        <f t="shared" ca="1" si="0"/>
        <v>638022.57913402503</v>
      </c>
      <c r="AI10" s="2">
        <f t="shared" ca="1" si="0"/>
        <v>736950.72976521379</v>
      </c>
      <c r="AJ10" s="2">
        <f t="shared" ca="1" si="0"/>
        <v>835339.44016137172</v>
      </c>
      <c r="AK10" s="2">
        <f t="shared" ca="1" si="0"/>
        <v>871833.82878945291</v>
      </c>
      <c r="AL10" s="2">
        <f t="shared" ca="1" si="0"/>
        <v>919125.52097382967</v>
      </c>
      <c r="AM10" s="2">
        <f t="shared" ca="1" si="0"/>
        <v>991695.70699258882</v>
      </c>
      <c r="AN10" s="2">
        <f t="shared" ca="1" si="0"/>
        <v>1062231.3028188902</v>
      </c>
      <c r="AO10" s="2">
        <f t="shared" ca="1" si="0"/>
        <v>1083481.7704057116</v>
      </c>
      <c r="AP10" s="2">
        <f t="shared" ca="1" si="0"/>
        <v>1189889.3542960626</v>
      </c>
      <c r="AQ10" s="2">
        <f t="shared" ca="1" si="0"/>
        <v>1234097.3313214269</v>
      </c>
      <c r="AR10" s="2">
        <f t="shared" ca="1" si="0"/>
        <v>1338840.360093517</v>
      </c>
      <c r="AS10" s="2">
        <f t="shared" ca="1" si="0"/>
        <v>1442676.1621458447</v>
      </c>
      <c r="AT10" s="2">
        <f t="shared" ca="1" si="0"/>
        <v>1536754.7271950759</v>
      </c>
      <c r="AU10" s="2">
        <f t="shared" ca="1" si="0"/>
        <v>1687180.973342926</v>
      </c>
      <c r="AV10" s="2">
        <f t="shared" ca="1" si="0"/>
        <v>1832280.8869133494</v>
      </c>
      <c r="AW10" s="2">
        <f t="shared" ca="1" si="0"/>
        <v>1970282.3581022799</v>
      </c>
      <c r="AX10" s="2">
        <f t="shared" ca="1" si="0"/>
        <v>2163760.6127038007</v>
      </c>
      <c r="AY10" s="2">
        <f t="shared" ca="1" si="0"/>
        <v>2290904.7547073755</v>
      </c>
      <c r="AZ10" s="2">
        <f t="shared" ca="1" si="0"/>
        <v>2469847.3863620018</v>
      </c>
      <c r="BA10" s="2">
        <f t="shared" ca="1" si="0"/>
        <v>2703170.9688316225</v>
      </c>
      <c r="BB10" s="2">
        <f t="shared" ca="1" si="0"/>
        <v>2868961.9795325366</v>
      </c>
      <c r="BC10" s="2">
        <f t="shared" ca="1" si="0"/>
        <v>3085242.3798138076</v>
      </c>
      <c r="BD10" s="2">
        <f t="shared" ca="1" si="0"/>
        <v>3294597.8827836253</v>
      </c>
      <c r="BE10" s="2">
        <f t="shared" ca="1" si="0"/>
        <v>3554995.5978118279</v>
      </c>
      <c r="BF10" s="2">
        <f t="shared" ca="1" si="0"/>
        <v>3793590.1055832673</v>
      </c>
      <c r="BG10" s="2">
        <f t="shared" ca="1" si="0"/>
        <v>4023642.5978789674</v>
      </c>
      <c r="BH10" s="2">
        <f t="shared" ca="1" si="0"/>
        <v>4303042.4250198137</v>
      </c>
      <c r="BI10" s="2">
        <f t="shared" ca="1" si="0"/>
        <v>4569555.0170783419</v>
      </c>
      <c r="BJ10" s="2">
        <f t="shared" ca="1" si="0"/>
        <v>4864111.5262813838</v>
      </c>
      <c r="BK10" s="2">
        <f t="shared" ca="1" si="0"/>
        <v>5145999.8102885326</v>
      </c>
      <c r="BL10" s="2">
        <f t="shared" ca="1" si="0"/>
        <v>5472826.5390110593</v>
      </c>
      <c r="BM10" s="2">
        <f t="shared" ca="1" si="0"/>
        <v>5765473.7039503008</v>
      </c>
      <c r="BN10" s="2">
        <f t="shared" ca="1" si="0"/>
        <v>6103055.725352128</v>
      </c>
      <c r="BO10" s="2">
        <f t="shared" ca="1" si="0"/>
        <v>6483008.6048460854</v>
      </c>
      <c r="BP10" s="2">
        <f t="shared" ca="1" si="0"/>
        <v>6847719.6107857209</v>
      </c>
      <c r="BQ10" s="2">
        <f t="shared" ca="1" si="0"/>
        <v>7254515.0408421271</v>
      </c>
    </row>
    <row r="13" spans="1:69">
      <c r="B13" s="25" t="s">
        <v>16</v>
      </c>
    </row>
    <row r="14" spans="1:69" outlineLevel="1">
      <c r="E14" s="2" t="str">
        <f t="shared" ref="E14:BQ14" si="1" xml:space="preserve">  E$10</f>
        <v>Taxable income / (Tax losses arising)</v>
      </c>
      <c r="F14" s="2">
        <f t="shared" si="1"/>
        <v>0</v>
      </c>
      <c r="G14" s="2" t="str">
        <f t="shared" si="1"/>
        <v>GBP</v>
      </c>
      <c r="H14" s="2">
        <f t="shared" ca="1" si="1"/>
        <v>113048430.72279143</v>
      </c>
      <c r="I14" s="2">
        <f t="shared" si="1"/>
        <v>0</v>
      </c>
      <c r="J14" s="2">
        <f t="shared" ca="1" si="1"/>
        <v>-41400</v>
      </c>
      <c r="K14" s="2">
        <f t="shared" ca="1" si="1"/>
        <v>-29400</v>
      </c>
      <c r="L14" s="2">
        <f t="shared" ca="1" si="1"/>
        <v>-17400</v>
      </c>
      <c r="M14" s="2">
        <f t="shared" ca="1" si="1"/>
        <v>-6494.1423324219286</v>
      </c>
      <c r="N14" s="2">
        <f t="shared" ca="1" si="1"/>
        <v>-23294.142332421929</v>
      </c>
      <c r="O14" s="2">
        <f t="shared" ca="1" si="1"/>
        <v>705.85766757807141</v>
      </c>
      <c r="P14" s="2">
        <f t="shared" ca="1" si="1"/>
        <v>47585.112058631741</v>
      </c>
      <c r="Q14" s="2">
        <f t="shared" ca="1" si="1"/>
        <v>54785.112058631741</v>
      </c>
      <c r="R14" s="2">
        <f t="shared" ca="1" si="1"/>
        <v>90785.112058631741</v>
      </c>
      <c r="S14" s="2">
        <f t="shared" ca="1" si="1"/>
        <v>89637.116333804879</v>
      </c>
      <c r="T14" s="2">
        <f t="shared" ca="1" si="1"/>
        <v>209637.11633380488</v>
      </c>
      <c r="U14" s="2">
        <f t="shared" ca="1" si="1"/>
        <v>209637.11633380488</v>
      </c>
      <c r="V14" s="2">
        <f t="shared" ca="1" si="1"/>
        <v>324218.65720613074</v>
      </c>
      <c r="W14" s="2">
        <f t="shared" ca="1" si="1"/>
        <v>407250.51818328281</v>
      </c>
      <c r="X14" s="2">
        <f t="shared" ca="1" si="1"/>
        <v>434877.08771980408</v>
      </c>
      <c r="Y14" s="2">
        <f t="shared" ca="1" si="1"/>
        <v>534845.11847299675</v>
      </c>
      <c r="Z14" s="2">
        <f t="shared" ca="1" si="1"/>
        <v>543183.02910490171</v>
      </c>
      <c r="AA14" s="2">
        <f t="shared" ca="1" si="1"/>
        <v>537468.1221142814</v>
      </c>
      <c r="AB14" s="2">
        <f t="shared" ca="1" si="1"/>
        <v>530182.15563180239</v>
      </c>
      <c r="AC14" s="2">
        <f t="shared" ca="1" si="1"/>
        <v>523767.3894252131</v>
      </c>
      <c r="AD14" s="2">
        <f t="shared" ca="1" si="1"/>
        <v>516971.1813703886</v>
      </c>
      <c r="AE14" s="2">
        <f t="shared" ca="1" si="1"/>
        <v>508505.65788947738</v>
      </c>
      <c r="AF14" s="2">
        <f t="shared" ca="1" si="1"/>
        <v>560877.17227552226</v>
      </c>
      <c r="AG14" s="2">
        <f t="shared" ca="1" si="1"/>
        <v>612795.07330168621</v>
      </c>
      <c r="AH14" s="2">
        <f t="shared" ca="1" si="1"/>
        <v>638022.57913402503</v>
      </c>
      <c r="AI14" s="2">
        <f t="shared" ca="1" si="1"/>
        <v>736950.72976521379</v>
      </c>
      <c r="AJ14" s="2">
        <f t="shared" ca="1" si="1"/>
        <v>835339.44016137172</v>
      </c>
      <c r="AK14" s="2">
        <f t="shared" ca="1" si="1"/>
        <v>871833.82878945291</v>
      </c>
      <c r="AL14" s="2">
        <f t="shared" ca="1" si="1"/>
        <v>919125.52097382967</v>
      </c>
      <c r="AM14" s="2">
        <f t="shared" ca="1" si="1"/>
        <v>991695.70699258882</v>
      </c>
      <c r="AN14" s="2">
        <f t="shared" ca="1" si="1"/>
        <v>1062231.3028188902</v>
      </c>
      <c r="AO14" s="2">
        <f t="shared" ca="1" si="1"/>
        <v>1083481.7704057116</v>
      </c>
      <c r="AP14" s="2">
        <f t="shared" ca="1" si="1"/>
        <v>1189889.3542960626</v>
      </c>
      <c r="AQ14" s="2">
        <f t="shared" ca="1" si="1"/>
        <v>1234097.3313214269</v>
      </c>
      <c r="AR14" s="2">
        <f t="shared" ca="1" si="1"/>
        <v>1338840.360093517</v>
      </c>
      <c r="AS14" s="2">
        <f t="shared" ca="1" si="1"/>
        <v>1442676.1621458447</v>
      </c>
      <c r="AT14" s="2">
        <f t="shared" ca="1" si="1"/>
        <v>1536754.7271950759</v>
      </c>
      <c r="AU14" s="2">
        <f t="shared" ca="1" si="1"/>
        <v>1687180.973342926</v>
      </c>
      <c r="AV14" s="2">
        <f t="shared" ca="1" si="1"/>
        <v>1832280.8869133494</v>
      </c>
      <c r="AW14" s="2">
        <f t="shared" ca="1" si="1"/>
        <v>1970282.3581022799</v>
      </c>
      <c r="AX14" s="2">
        <f t="shared" ca="1" si="1"/>
        <v>2163760.6127038007</v>
      </c>
      <c r="AY14" s="2">
        <f t="shared" ca="1" si="1"/>
        <v>2290904.7547073755</v>
      </c>
      <c r="AZ14" s="2">
        <f t="shared" ca="1" si="1"/>
        <v>2469847.3863620018</v>
      </c>
      <c r="BA14" s="2">
        <f t="shared" ca="1" si="1"/>
        <v>2703170.9688316225</v>
      </c>
      <c r="BB14" s="2">
        <f t="shared" ca="1" si="1"/>
        <v>2868961.9795325366</v>
      </c>
      <c r="BC14" s="2">
        <f t="shared" ca="1" si="1"/>
        <v>3085242.3798138076</v>
      </c>
      <c r="BD14" s="2">
        <f t="shared" ca="1" si="1"/>
        <v>3294597.8827836253</v>
      </c>
      <c r="BE14" s="2">
        <f t="shared" ca="1" si="1"/>
        <v>3554995.5978118279</v>
      </c>
      <c r="BF14" s="2">
        <f t="shared" ca="1" si="1"/>
        <v>3793590.1055832673</v>
      </c>
      <c r="BG14" s="2">
        <f t="shared" ca="1" si="1"/>
        <v>4023642.5978789674</v>
      </c>
      <c r="BH14" s="2">
        <f t="shared" ca="1" si="1"/>
        <v>4303042.4250198137</v>
      </c>
      <c r="BI14" s="2">
        <f t="shared" ca="1" si="1"/>
        <v>4569555.0170783419</v>
      </c>
      <c r="BJ14" s="2">
        <f t="shared" ca="1" si="1"/>
        <v>4864111.5262813838</v>
      </c>
      <c r="BK14" s="2">
        <f t="shared" ca="1" si="1"/>
        <v>5145999.8102885326</v>
      </c>
      <c r="BL14" s="2">
        <f t="shared" ca="1" si="1"/>
        <v>5472826.5390110593</v>
      </c>
      <c r="BM14" s="2">
        <f t="shared" ca="1" si="1"/>
        <v>5765473.7039503008</v>
      </c>
      <c r="BN14" s="2">
        <f t="shared" ca="1" si="1"/>
        <v>6103055.725352128</v>
      </c>
      <c r="BO14" s="2">
        <f t="shared" ca="1" si="1"/>
        <v>6483008.6048460854</v>
      </c>
      <c r="BP14" s="2">
        <f t="shared" ca="1" si="1"/>
        <v>6847719.6107857209</v>
      </c>
      <c r="BQ14" s="2">
        <f t="shared" ca="1" si="1"/>
        <v>7254515.0408421271</v>
      </c>
    </row>
    <row r="15" spans="1:69" outlineLevel="1">
      <c r="E15" s="47" t="s">
        <v>16</v>
      </c>
      <c r="G15" s="47" t="s">
        <v>258</v>
      </c>
      <c r="H15" s="2">
        <f ca="1" xml:space="preserve"> SUM( J15:BQ15 )</f>
        <v>113166419.00745627</v>
      </c>
      <c r="J15" s="2">
        <f t="shared" ref="J15:BQ15" ca="1" si="2" xml:space="preserve">  MAX( J14, 0 )</f>
        <v>0</v>
      </c>
      <c r="K15" s="2">
        <f t="shared" ca="1" si="2"/>
        <v>0</v>
      </c>
      <c r="L15" s="2">
        <f t="shared" ca="1" si="2"/>
        <v>0</v>
      </c>
      <c r="M15" s="2">
        <f t="shared" ca="1" si="2"/>
        <v>0</v>
      </c>
      <c r="N15" s="2">
        <f t="shared" ca="1" si="2"/>
        <v>0</v>
      </c>
      <c r="O15" s="2">
        <f t="shared" ca="1" si="2"/>
        <v>705.85766757807141</v>
      </c>
      <c r="P15" s="2">
        <f t="shared" ca="1" si="2"/>
        <v>47585.112058631741</v>
      </c>
      <c r="Q15" s="2">
        <f t="shared" ca="1" si="2"/>
        <v>54785.112058631741</v>
      </c>
      <c r="R15" s="2">
        <f t="shared" ca="1" si="2"/>
        <v>90785.112058631741</v>
      </c>
      <c r="S15" s="2">
        <f t="shared" ca="1" si="2"/>
        <v>89637.116333804879</v>
      </c>
      <c r="T15" s="2">
        <f t="shared" ca="1" si="2"/>
        <v>209637.11633380488</v>
      </c>
      <c r="U15" s="2">
        <f t="shared" ca="1" si="2"/>
        <v>209637.11633380488</v>
      </c>
      <c r="V15" s="2">
        <f t="shared" ca="1" si="2"/>
        <v>324218.65720613074</v>
      </c>
      <c r="W15" s="2">
        <f t="shared" ca="1" si="2"/>
        <v>407250.51818328281</v>
      </c>
      <c r="X15" s="2">
        <f t="shared" ca="1" si="2"/>
        <v>434877.08771980408</v>
      </c>
      <c r="Y15" s="2">
        <f t="shared" ca="1" si="2"/>
        <v>534845.11847299675</v>
      </c>
      <c r="Z15" s="2">
        <f t="shared" ca="1" si="2"/>
        <v>543183.02910490171</v>
      </c>
      <c r="AA15" s="2">
        <f t="shared" ca="1" si="2"/>
        <v>537468.1221142814</v>
      </c>
      <c r="AB15" s="2">
        <f t="shared" ca="1" si="2"/>
        <v>530182.15563180239</v>
      </c>
      <c r="AC15" s="2">
        <f t="shared" ca="1" si="2"/>
        <v>523767.3894252131</v>
      </c>
      <c r="AD15" s="2">
        <f t="shared" ca="1" si="2"/>
        <v>516971.1813703886</v>
      </c>
      <c r="AE15" s="2">
        <f t="shared" ca="1" si="2"/>
        <v>508505.65788947738</v>
      </c>
      <c r="AF15" s="2">
        <f t="shared" ca="1" si="2"/>
        <v>560877.17227552226</v>
      </c>
      <c r="AG15" s="2">
        <f t="shared" ca="1" si="2"/>
        <v>612795.07330168621</v>
      </c>
      <c r="AH15" s="2">
        <f t="shared" ca="1" si="2"/>
        <v>638022.57913402503</v>
      </c>
      <c r="AI15" s="2">
        <f t="shared" ca="1" si="2"/>
        <v>736950.72976521379</v>
      </c>
      <c r="AJ15" s="2">
        <f t="shared" ca="1" si="2"/>
        <v>835339.44016137172</v>
      </c>
      <c r="AK15" s="2">
        <f t="shared" ca="1" si="2"/>
        <v>871833.82878945291</v>
      </c>
      <c r="AL15" s="2">
        <f t="shared" ca="1" si="2"/>
        <v>919125.52097382967</v>
      </c>
      <c r="AM15" s="2">
        <f t="shared" ca="1" si="2"/>
        <v>991695.70699258882</v>
      </c>
      <c r="AN15" s="2">
        <f t="shared" ca="1" si="2"/>
        <v>1062231.3028188902</v>
      </c>
      <c r="AO15" s="2">
        <f t="shared" ca="1" si="2"/>
        <v>1083481.7704057116</v>
      </c>
      <c r="AP15" s="2">
        <f t="shared" ca="1" si="2"/>
        <v>1189889.3542960626</v>
      </c>
      <c r="AQ15" s="2">
        <f t="shared" ca="1" si="2"/>
        <v>1234097.3313214269</v>
      </c>
      <c r="AR15" s="2">
        <f t="shared" ca="1" si="2"/>
        <v>1338840.360093517</v>
      </c>
      <c r="AS15" s="2">
        <f t="shared" ca="1" si="2"/>
        <v>1442676.1621458447</v>
      </c>
      <c r="AT15" s="2">
        <f t="shared" ca="1" si="2"/>
        <v>1536754.7271950759</v>
      </c>
      <c r="AU15" s="2">
        <f t="shared" ca="1" si="2"/>
        <v>1687180.973342926</v>
      </c>
      <c r="AV15" s="2">
        <f t="shared" ca="1" si="2"/>
        <v>1832280.8869133494</v>
      </c>
      <c r="AW15" s="2">
        <f t="shared" ca="1" si="2"/>
        <v>1970282.3581022799</v>
      </c>
      <c r="AX15" s="2">
        <f t="shared" ca="1" si="2"/>
        <v>2163760.6127038007</v>
      </c>
      <c r="AY15" s="2">
        <f t="shared" ca="1" si="2"/>
        <v>2290904.7547073755</v>
      </c>
      <c r="AZ15" s="2">
        <f t="shared" ca="1" si="2"/>
        <v>2469847.3863620018</v>
      </c>
      <c r="BA15" s="2">
        <f t="shared" ca="1" si="2"/>
        <v>2703170.9688316225</v>
      </c>
      <c r="BB15" s="2">
        <f t="shared" ca="1" si="2"/>
        <v>2868961.9795325366</v>
      </c>
      <c r="BC15" s="2">
        <f t="shared" ca="1" si="2"/>
        <v>3085242.3798138076</v>
      </c>
      <c r="BD15" s="2">
        <f t="shared" ca="1" si="2"/>
        <v>3294597.8827836253</v>
      </c>
      <c r="BE15" s="2">
        <f t="shared" ca="1" si="2"/>
        <v>3554995.5978118279</v>
      </c>
      <c r="BF15" s="2">
        <f t="shared" ca="1" si="2"/>
        <v>3793590.1055832673</v>
      </c>
      <c r="BG15" s="2">
        <f t="shared" ca="1" si="2"/>
        <v>4023642.5978789674</v>
      </c>
      <c r="BH15" s="2">
        <f t="shared" ca="1" si="2"/>
        <v>4303042.4250198137</v>
      </c>
      <c r="BI15" s="2">
        <f t="shared" ca="1" si="2"/>
        <v>4569555.0170783419</v>
      </c>
      <c r="BJ15" s="2">
        <f t="shared" ca="1" si="2"/>
        <v>4864111.5262813838</v>
      </c>
      <c r="BK15" s="2">
        <f t="shared" ca="1" si="2"/>
        <v>5145999.8102885326</v>
      </c>
      <c r="BL15" s="2">
        <f t="shared" ca="1" si="2"/>
        <v>5472826.5390110593</v>
      </c>
      <c r="BM15" s="2">
        <f t="shared" ca="1" si="2"/>
        <v>5765473.7039503008</v>
      </c>
      <c r="BN15" s="2">
        <f t="shared" ca="1" si="2"/>
        <v>6103055.725352128</v>
      </c>
      <c r="BO15" s="2">
        <f t="shared" ca="1" si="2"/>
        <v>6483008.6048460854</v>
      </c>
      <c r="BP15" s="2">
        <f t="shared" ca="1" si="2"/>
        <v>6847719.6107857209</v>
      </c>
      <c r="BQ15" s="2">
        <f t="shared" ca="1" si="2"/>
        <v>7254515.0408421271</v>
      </c>
    </row>
    <row r="18" spans="1:69">
      <c r="A18" s="25" t="s">
        <v>325</v>
      </c>
    </row>
    <row r="19" spans="1:69" outlineLevel="1">
      <c r="B19" s="25" t="s">
        <v>248</v>
      </c>
    </row>
    <row r="20" spans="1:69" outlineLevel="2">
      <c r="E20" s="2" t="str">
        <f t="shared" ref="E20:BQ20" si="3" xml:space="preserve">  E$10</f>
        <v>Taxable income / (Tax losses arising)</v>
      </c>
      <c r="F20" s="2">
        <f t="shared" si="3"/>
        <v>0</v>
      </c>
      <c r="G20" s="2" t="str">
        <f t="shared" si="3"/>
        <v>GBP</v>
      </c>
      <c r="H20" s="2">
        <f t="shared" ca="1" si="3"/>
        <v>113048430.72279143</v>
      </c>
      <c r="I20" s="2">
        <f t="shared" si="3"/>
        <v>0</v>
      </c>
      <c r="J20" s="2">
        <f t="shared" ca="1" si="3"/>
        <v>-41400</v>
      </c>
      <c r="K20" s="2">
        <f t="shared" ca="1" si="3"/>
        <v>-29400</v>
      </c>
      <c r="L20" s="2">
        <f t="shared" ca="1" si="3"/>
        <v>-17400</v>
      </c>
      <c r="M20" s="2">
        <f t="shared" ca="1" si="3"/>
        <v>-6494.1423324219286</v>
      </c>
      <c r="N20" s="2">
        <f t="shared" ca="1" si="3"/>
        <v>-23294.142332421929</v>
      </c>
      <c r="O20" s="2">
        <f t="shared" ca="1" si="3"/>
        <v>705.85766757807141</v>
      </c>
      <c r="P20" s="2">
        <f t="shared" ca="1" si="3"/>
        <v>47585.112058631741</v>
      </c>
      <c r="Q20" s="2">
        <f t="shared" ca="1" si="3"/>
        <v>54785.112058631741</v>
      </c>
      <c r="R20" s="2">
        <f t="shared" ca="1" si="3"/>
        <v>90785.112058631741</v>
      </c>
      <c r="S20" s="2">
        <f t="shared" ca="1" si="3"/>
        <v>89637.116333804879</v>
      </c>
      <c r="T20" s="2">
        <f t="shared" ca="1" si="3"/>
        <v>209637.11633380488</v>
      </c>
      <c r="U20" s="2">
        <f t="shared" ca="1" si="3"/>
        <v>209637.11633380488</v>
      </c>
      <c r="V20" s="2">
        <f t="shared" ca="1" si="3"/>
        <v>324218.65720613074</v>
      </c>
      <c r="W20" s="2">
        <f t="shared" ca="1" si="3"/>
        <v>407250.51818328281</v>
      </c>
      <c r="X20" s="2">
        <f t="shared" ca="1" si="3"/>
        <v>434877.08771980408</v>
      </c>
      <c r="Y20" s="2">
        <f t="shared" ca="1" si="3"/>
        <v>534845.11847299675</v>
      </c>
      <c r="Z20" s="2">
        <f t="shared" ca="1" si="3"/>
        <v>543183.02910490171</v>
      </c>
      <c r="AA20" s="2">
        <f t="shared" ca="1" si="3"/>
        <v>537468.1221142814</v>
      </c>
      <c r="AB20" s="2">
        <f t="shared" ca="1" si="3"/>
        <v>530182.15563180239</v>
      </c>
      <c r="AC20" s="2">
        <f t="shared" ca="1" si="3"/>
        <v>523767.3894252131</v>
      </c>
      <c r="AD20" s="2">
        <f t="shared" ca="1" si="3"/>
        <v>516971.1813703886</v>
      </c>
      <c r="AE20" s="2">
        <f t="shared" ca="1" si="3"/>
        <v>508505.65788947738</v>
      </c>
      <c r="AF20" s="2">
        <f t="shared" ca="1" si="3"/>
        <v>560877.17227552226</v>
      </c>
      <c r="AG20" s="2">
        <f t="shared" ca="1" si="3"/>
        <v>612795.07330168621</v>
      </c>
      <c r="AH20" s="2">
        <f t="shared" ca="1" si="3"/>
        <v>638022.57913402503</v>
      </c>
      <c r="AI20" s="2">
        <f t="shared" ca="1" si="3"/>
        <v>736950.72976521379</v>
      </c>
      <c r="AJ20" s="2">
        <f t="shared" ca="1" si="3"/>
        <v>835339.44016137172</v>
      </c>
      <c r="AK20" s="2">
        <f t="shared" ca="1" si="3"/>
        <v>871833.82878945291</v>
      </c>
      <c r="AL20" s="2">
        <f t="shared" ca="1" si="3"/>
        <v>919125.52097382967</v>
      </c>
      <c r="AM20" s="2">
        <f t="shared" ca="1" si="3"/>
        <v>991695.70699258882</v>
      </c>
      <c r="AN20" s="2">
        <f t="shared" ca="1" si="3"/>
        <v>1062231.3028188902</v>
      </c>
      <c r="AO20" s="2">
        <f t="shared" ca="1" si="3"/>
        <v>1083481.7704057116</v>
      </c>
      <c r="AP20" s="2">
        <f t="shared" ca="1" si="3"/>
        <v>1189889.3542960626</v>
      </c>
      <c r="AQ20" s="2">
        <f t="shared" ca="1" si="3"/>
        <v>1234097.3313214269</v>
      </c>
      <c r="AR20" s="2">
        <f t="shared" ca="1" si="3"/>
        <v>1338840.360093517</v>
      </c>
      <c r="AS20" s="2">
        <f t="shared" ca="1" si="3"/>
        <v>1442676.1621458447</v>
      </c>
      <c r="AT20" s="2">
        <f t="shared" ca="1" si="3"/>
        <v>1536754.7271950759</v>
      </c>
      <c r="AU20" s="2">
        <f t="shared" ca="1" si="3"/>
        <v>1687180.973342926</v>
      </c>
      <c r="AV20" s="2">
        <f t="shared" ca="1" si="3"/>
        <v>1832280.8869133494</v>
      </c>
      <c r="AW20" s="2">
        <f t="shared" ca="1" si="3"/>
        <v>1970282.3581022799</v>
      </c>
      <c r="AX20" s="2">
        <f t="shared" ca="1" si="3"/>
        <v>2163760.6127038007</v>
      </c>
      <c r="AY20" s="2">
        <f t="shared" ca="1" si="3"/>
        <v>2290904.7547073755</v>
      </c>
      <c r="AZ20" s="2">
        <f t="shared" ca="1" si="3"/>
        <v>2469847.3863620018</v>
      </c>
      <c r="BA20" s="2">
        <f t="shared" ca="1" si="3"/>
        <v>2703170.9688316225</v>
      </c>
      <c r="BB20" s="2">
        <f t="shared" ca="1" si="3"/>
        <v>2868961.9795325366</v>
      </c>
      <c r="BC20" s="2">
        <f t="shared" ca="1" si="3"/>
        <v>3085242.3798138076</v>
      </c>
      <c r="BD20" s="2">
        <f t="shared" ca="1" si="3"/>
        <v>3294597.8827836253</v>
      </c>
      <c r="BE20" s="2">
        <f t="shared" ca="1" si="3"/>
        <v>3554995.5978118279</v>
      </c>
      <c r="BF20" s="2">
        <f t="shared" ca="1" si="3"/>
        <v>3793590.1055832673</v>
      </c>
      <c r="BG20" s="2">
        <f t="shared" ca="1" si="3"/>
        <v>4023642.5978789674</v>
      </c>
      <c r="BH20" s="2">
        <f t="shared" ca="1" si="3"/>
        <v>4303042.4250198137</v>
      </c>
      <c r="BI20" s="2">
        <f t="shared" ca="1" si="3"/>
        <v>4569555.0170783419</v>
      </c>
      <c r="BJ20" s="2">
        <f t="shared" ca="1" si="3"/>
        <v>4864111.5262813838</v>
      </c>
      <c r="BK20" s="2">
        <f t="shared" ca="1" si="3"/>
        <v>5145999.8102885326</v>
      </c>
      <c r="BL20" s="2">
        <f t="shared" ca="1" si="3"/>
        <v>5472826.5390110593</v>
      </c>
      <c r="BM20" s="2">
        <f t="shared" ca="1" si="3"/>
        <v>5765473.7039503008</v>
      </c>
      <c r="BN20" s="2">
        <f t="shared" ca="1" si="3"/>
        <v>6103055.725352128</v>
      </c>
      <c r="BO20" s="2">
        <f t="shared" ca="1" si="3"/>
        <v>6483008.6048460854</v>
      </c>
      <c r="BP20" s="2">
        <f t="shared" ca="1" si="3"/>
        <v>6847719.6107857209</v>
      </c>
      <c r="BQ20" s="2">
        <f t="shared" ca="1" si="3"/>
        <v>7254515.0408421271</v>
      </c>
    </row>
    <row r="21" spans="1:69" outlineLevel="2">
      <c r="E21" s="47" t="s">
        <v>248</v>
      </c>
      <c r="G21" s="47" t="s">
        <v>258</v>
      </c>
      <c r="H21" s="2">
        <f ca="1" xml:space="preserve"> SUM( J21:BQ21 )</f>
        <v>117988.28466484387</v>
      </c>
      <c r="J21" s="2">
        <f t="shared" ref="J21:BQ21" ca="1" si="4" xml:space="preserve">  0 - 1 * MIN( J20, 0 )</f>
        <v>41400</v>
      </c>
      <c r="K21" s="2">
        <f t="shared" ca="1" si="4"/>
        <v>29400</v>
      </c>
      <c r="L21" s="2">
        <f t="shared" ca="1" si="4"/>
        <v>17400</v>
      </c>
      <c r="M21" s="2">
        <f t="shared" ca="1" si="4"/>
        <v>6494.1423324219286</v>
      </c>
      <c r="N21" s="2">
        <f t="shared" ca="1" si="4"/>
        <v>23294.142332421929</v>
      </c>
      <c r="O21" s="2">
        <f t="shared" ca="1" si="4"/>
        <v>0</v>
      </c>
      <c r="P21" s="2">
        <f t="shared" ca="1" si="4"/>
        <v>0</v>
      </c>
      <c r="Q21" s="2">
        <f t="shared" ca="1" si="4"/>
        <v>0</v>
      </c>
      <c r="R21" s="2">
        <f t="shared" ca="1" si="4"/>
        <v>0</v>
      </c>
      <c r="S21" s="2">
        <f t="shared" ca="1" si="4"/>
        <v>0</v>
      </c>
      <c r="T21" s="2">
        <f t="shared" ca="1" si="4"/>
        <v>0</v>
      </c>
      <c r="U21" s="2">
        <f t="shared" ca="1" si="4"/>
        <v>0</v>
      </c>
      <c r="V21" s="2">
        <f t="shared" ca="1" si="4"/>
        <v>0</v>
      </c>
      <c r="W21" s="2">
        <f t="shared" ca="1" si="4"/>
        <v>0</v>
      </c>
      <c r="X21" s="2">
        <f t="shared" ca="1" si="4"/>
        <v>0</v>
      </c>
      <c r="Y21" s="2">
        <f t="shared" ca="1" si="4"/>
        <v>0</v>
      </c>
      <c r="Z21" s="2">
        <f t="shared" ca="1" si="4"/>
        <v>0</v>
      </c>
      <c r="AA21" s="2">
        <f t="shared" ca="1" si="4"/>
        <v>0</v>
      </c>
      <c r="AB21" s="2">
        <f t="shared" ca="1" si="4"/>
        <v>0</v>
      </c>
      <c r="AC21" s="2">
        <f t="shared" ca="1" si="4"/>
        <v>0</v>
      </c>
      <c r="AD21" s="2">
        <f t="shared" ca="1" si="4"/>
        <v>0</v>
      </c>
      <c r="AE21" s="2">
        <f t="shared" ca="1" si="4"/>
        <v>0</v>
      </c>
      <c r="AF21" s="2">
        <f t="shared" ca="1" si="4"/>
        <v>0</v>
      </c>
      <c r="AG21" s="2">
        <f t="shared" ca="1" si="4"/>
        <v>0</v>
      </c>
      <c r="AH21" s="2">
        <f t="shared" ca="1" si="4"/>
        <v>0</v>
      </c>
      <c r="AI21" s="2">
        <f t="shared" ca="1" si="4"/>
        <v>0</v>
      </c>
      <c r="AJ21" s="2">
        <f t="shared" ca="1" si="4"/>
        <v>0</v>
      </c>
      <c r="AK21" s="2">
        <f t="shared" ca="1" si="4"/>
        <v>0</v>
      </c>
      <c r="AL21" s="2">
        <f t="shared" ca="1" si="4"/>
        <v>0</v>
      </c>
      <c r="AM21" s="2">
        <f t="shared" ca="1" si="4"/>
        <v>0</v>
      </c>
      <c r="AN21" s="2">
        <f t="shared" ca="1" si="4"/>
        <v>0</v>
      </c>
      <c r="AO21" s="2">
        <f t="shared" ca="1" si="4"/>
        <v>0</v>
      </c>
      <c r="AP21" s="2">
        <f t="shared" ca="1" si="4"/>
        <v>0</v>
      </c>
      <c r="AQ21" s="2">
        <f t="shared" ca="1" si="4"/>
        <v>0</v>
      </c>
      <c r="AR21" s="2">
        <f t="shared" ca="1" si="4"/>
        <v>0</v>
      </c>
      <c r="AS21" s="2">
        <f t="shared" ca="1" si="4"/>
        <v>0</v>
      </c>
      <c r="AT21" s="2">
        <f t="shared" ca="1" si="4"/>
        <v>0</v>
      </c>
      <c r="AU21" s="2">
        <f t="shared" ca="1" si="4"/>
        <v>0</v>
      </c>
      <c r="AV21" s="2">
        <f t="shared" ca="1" si="4"/>
        <v>0</v>
      </c>
      <c r="AW21" s="2">
        <f t="shared" ca="1" si="4"/>
        <v>0</v>
      </c>
      <c r="AX21" s="2">
        <f t="shared" ca="1" si="4"/>
        <v>0</v>
      </c>
      <c r="AY21" s="2">
        <f t="shared" ca="1" si="4"/>
        <v>0</v>
      </c>
      <c r="AZ21" s="2">
        <f t="shared" ca="1" si="4"/>
        <v>0</v>
      </c>
      <c r="BA21" s="2">
        <f t="shared" ca="1" si="4"/>
        <v>0</v>
      </c>
      <c r="BB21" s="2">
        <f t="shared" ca="1" si="4"/>
        <v>0</v>
      </c>
      <c r="BC21" s="2">
        <f t="shared" ca="1" si="4"/>
        <v>0</v>
      </c>
      <c r="BD21" s="2">
        <f t="shared" ca="1" si="4"/>
        <v>0</v>
      </c>
      <c r="BE21" s="2">
        <f t="shared" ca="1" si="4"/>
        <v>0</v>
      </c>
      <c r="BF21" s="2">
        <f t="shared" ca="1" si="4"/>
        <v>0</v>
      </c>
      <c r="BG21" s="2">
        <f t="shared" ca="1" si="4"/>
        <v>0</v>
      </c>
      <c r="BH21" s="2">
        <f t="shared" ca="1" si="4"/>
        <v>0</v>
      </c>
      <c r="BI21" s="2">
        <f t="shared" ca="1" si="4"/>
        <v>0</v>
      </c>
      <c r="BJ21" s="2">
        <f t="shared" ca="1" si="4"/>
        <v>0</v>
      </c>
      <c r="BK21" s="2">
        <f t="shared" ca="1" si="4"/>
        <v>0</v>
      </c>
      <c r="BL21" s="2">
        <f t="shared" ca="1" si="4"/>
        <v>0</v>
      </c>
      <c r="BM21" s="2">
        <f t="shared" ca="1" si="4"/>
        <v>0</v>
      </c>
      <c r="BN21" s="2">
        <f t="shared" ca="1" si="4"/>
        <v>0</v>
      </c>
      <c r="BO21" s="2">
        <f t="shared" ca="1" si="4"/>
        <v>0</v>
      </c>
      <c r="BP21" s="2">
        <f t="shared" ca="1" si="4"/>
        <v>0</v>
      </c>
      <c r="BQ21" s="2">
        <f t="shared" ca="1" si="4"/>
        <v>0</v>
      </c>
    </row>
    <row r="22" spans="1:69" outlineLevel="1"/>
    <row r="23" spans="1:69" outlineLevel="1"/>
    <row r="24" spans="1:69" outlineLevel="1">
      <c r="B24" s="25" t="s">
        <v>326</v>
      </c>
    </row>
    <row r="25" spans="1:69" outlineLevel="2">
      <c r="E25" s="2" t="str">
        <f t="shared" ref="E25:BQ25" si="5" xml:space="preserve">  E$15</f>
        <v>Taxable income</v>
      </c>
      <c r="F25" s="2">
        <f t="shared" si="5"/>
        <v>0</v>
      </c>
      <c r="G25" s="2" t="str">
        <f t="shared" si="5"/>
        <v>GBP</v>
      </c>
      <c r="H25" s="2">
        <f t="shared" ca="1" si="5"/>
        <v>113166419.00745627</v>
      </c>
      <c r="I25" s="2">
        <f t="shared" si="5"/>
        <v>0</v>
      </c>
      <c r="J25" s="2">
        <f t="shared" ca="1" si="5"/>
        <v>0</v>
      </c>
      <c r="K25" s="2">
        <f t="shared" ca="1" si="5"/>
        <v>0</v>
      </c>
      <c r="L25" s="2">
        <f t="shared" ca="1" si="5"/>
        <v>0</v>
      </c>
      <c r="M25" s="2">
        <f t="shared" ca="1" si="5"/>
        <v>0</v>
      </c>
      <c r="N25" s="2">
        <f t="shared" ca="1" si="5"/>
        <v>0</v>
      </c>
      <c r="O25" s="2">
        <f t="shared" ca="1" si="5"/>
        <v>705.85766757807141</v>
      </c>
      <c r="P25" s="2">
        <f t="shared" ca="1" si="5"/>
        <v>47585.112058631741</v>
      </c>
      <c r="Q25" s="2">
        <f t="shared" ca="1" si="5"/>
        <v>54785.112058631741</v>
      </c>
      <c r="R25" s="2">
        <f t="shared" ca="1" si="5"/>
        <v>90785.112058631741</v>
      </c>
      <c r="S25" s="2">
        <f t="shared" ca="1" si="5"/>
        <v>89637.116333804879</v>
      </c>
      <c r="T25" s="2">
        <f t="shared" ca="1" si="5"/>
        <v>209637.11633380488</v>
      </c>
      <c r="U25" s="2">
        <f t="shared" ca="1" si="5"/>
        <v>209637.11633380488</v>
      </c>
      <c r="V25" s="2">
        <f t="shared" ca="1" si="5"/>
        <v>324218.65720613074</v>
      </c>
      <c r="W25" s="2">
        <f t="shared" ca="1" si="5"/>
        <v>407250.51818328281</v>
      </c>
      <c r="X25" s="2">
        <f t="shared" ca="1" si="5"/>
        <v>434877.08771980408</v>
      </c>
      <c r="Y25" s="2">
        <f t="shared" ca="1" si="5"/>
        <v>534845.11847299675</v>
      </c>
      <c r="Z25" s="2">
        <f t="shared" ca="1" si="5"/>
        <v>543183.02910490171</v>
      </c>
      <c r="AA25" s="2">
        <f t="shared" ca="1" si="5"/>
        <v>537468.1221142814</v>
      </c>
      <c r="AB25" s="2">
        <f t="shared" ca="1" si="5"/>
        <v>530182.15563180239</v>
      </c>
      <c r="AC25" s="2">
        <f t="shared" ca="1" si="5"/>
        <v>523767.3894252131</v>
      </c>
      <c r="AD25" s="2">
        <f t="shared" ca="1" si="5"/>
        <v>516971.1813703886</v>
      </c>
      <c r="AE25" s="2">
        <f t="shared" ca="1" si="5"/>
        <v>508505.65788947738</v>
      </c>
      <c r="AF25" s="2">
        <f t="shared" ca="1" si="5"/>
        <v>560877.17227552226</v>
      </c>
      <c r="AG25" s="2">
        <f t="shared" ca="1" si="5"/>
        <v>612795.07330168621</v>
      </c>
      <c r="AH25" s="2">
        <f t="shared" ca="1" si="5"/>
        <v>638022.57913402503</v>
      </c>
      <c r="AI25" s="2">
        <f t="shared" ca="1" si="5"/>
        <v>736950.72976521379</v>
      </c>
      <c r="AJ25" s="2">
        <f t="shared" ca="1" si="5"/>
        <v>835339.44016137172</v>
      </c>
      <c r="AK25" s="2">
        <f t="shared" ca="1" si="5"/>
        <v>871833.82878945291</v>
      </c>
      <c r="AL25" s="2">
        <f t="shared" ca="1" si="5"/>
        <v>919125.52097382967</v>
      </c>
      <c r="AM25" s="2">
        <f t="shared" ca="1" si="5"/>
        <v>991695.70699258882</v>
      </c>
      <c r="AN25" s="2">
        <f t="shared" ca="1" si="5"/>
        <v>1062231.3028188902</v>
      </c>
      <c r="AO25" s="2">
        <f t="shared" ca="1" si="5"/>
        <v>1083481.7704057116</v>
      </c>
      <c r="AP25" s="2">
        <f t="shared" ca="1" si="5"/>
        <v>1189889.3542960626</v>
      </c>
      <c r="AQ25" s="2">
        <f t="shared" ca="1" si="5"/>
        <v>1234097.3313214269</v>
      </c>
      <c r="AR25" s="2">
        <f t="shared" ca="1" si="5"/>
        <v>1338840.360093517</v>
      </c>
      <c r="AS25" s="2">
        <f t="shared" ca="1" si="5"/>
        <v>1442676.1621458447</v>
      </c>
      <c r="AT25" s="2">
        <f t="shared" ca="1" si="5"/>
        <v>1536754.7271950759</v>
      </c>
      <c r="AU25" s="2">
        <f t="shared" ca="1" si="5"/>
        <v>1687180.973342926</v>
      </c>
      <c r="AV25" s="2">
        <f t="shared" ca="1" si="5"/>
        <v>1832280.8869133494</v>
      </c>
      <c r="AW25" s="2">
        <f t="shared" ca="1" si="5"/>
        <v>1970282.3581022799</v>
      </c>
      <c r="AX25" s="2">
        <f t="shared" ca="1" si="5"/>
        <v>2163760.6127038007</v>
      </c>
      <c r="AY25" s="2">
        <f t="shared" ca="1" si="5"/>
        <v>2290904.7547073755</v>
      </c>
      <c r="AZ25" s="2">
        <f t="shared" ca="1" si="5"/>
        <v>2469847.3863620018</v>
      </c>
      <c r="BA25" s="2">
        <f t="shared" ca="1" si="5"/>
        <v>2703170.9688316225</v>
      </c>
      <c r="BB25" s="2">
        <f t="shared" ca="1" si="5"/>
        <v>2868961.9795325366</v>
      </c>
      <c r="BC25" s="2">
        <f t="shared" ca="1" si="5"/>
        <v>3085242.3798138076</v>
      </c>
      <c r="BD25" s="2">
        <f t="shared" ca="1" si="5"/>
        <v>3294597.8827836253</v>
      </c>
      <c r="BE25" s="2">
        <f t="shared" ca="1" si="5"/>
        <v>3554995.5978118279</v>
      </c>
      <c r="BF25" s="2">
        <f t="shared" ca="1" si="5"/>
        <v>3793590.1055832673</v>
      </c>
      <c r="BG25" s="2">
        <f t="shared" ca="1" si="5"/>
        <v>4023642.5978789674</v>
      </c>
      <c r="BH25" s="2">
        <f t="shared" ca="1" si="5"/>
        <v>4303042.4250198137</v>
      </c>
      <c r="BI25" s="2">
        <f t="shared" ca="1" si="5"/>
        <v>4569555.0170783419</v>
      </c>
      <c r="BJ25" s="2">
        <f t="shared" ca="1" si="5"/>
        <v>4864111.5262813838</v>
      </c>
      <c r="BK25" s="2">
        <f t="shared" ca="1" si="5"/>
        <v>5145999.8102885326</v>
      </c>
      <c r="BL25" s="2">
        <f t="shared" ca="1" si="5"/>
        <v>5472826.5390110593</v>
      </c>
      <c r="BM25" s="2">
        <f t="shared" ca="1" si="5"/>
        <v>5765473.7039503008</v>
      </c>
      <c r="BN25" s="2">
        <f t="shared" ca="1" si="5"/>
        <v>6103055.725352128</v>
      </c>
      <c r="BO25" s="2">
        <f t="shared" ca="1" si="5"/>
        <v>6483008.6048460854</v>
      </c>
      <c r="BP25" s="2">
        <f t="shared" ca="1" si="5"/>
        <v>6847719.6107857209</v>
      </c>
      <c r="BQ25" s="2">
        <f t="shared" ca="1" si="5"/>
        <v>7254515.0408421271</v>
      </c>
    </row>
    <row r="26" spans="1:69" outlineLevel="2">
      <c r="E26" s="2" t="str">
        <f t="shared" ref="E26:BQ26" si="6" xml:space="preserve">  E$33</f>
        <v>Tax losses carried forward balance BEG</v>
      </c>
      <c r="F26" s="2">
        <f t="shared" si="6"/>
        <v>0</v>
      </c>
      <c r="G26" s="2" t="str">
        <f t="shared" si="6"/>
        <v>GBP</v>
      </c>
      <c r="H26" s="2">
        <f t="shared" si="6"/>
        <v>0</v>
      </c>
      <c r="I26" s="2">
        <f t="shared" si="6"/>
        <v>0</v>
      </c>
      <c r="J26" s="2">
        <f t="shared" si="6"/>
        <v>0</v>
      </c>
      <c r="K26" s="2">
        <f t="shared" si="6"/>
        <v>0</v>
      </c>
      <c r="L26" s="2">
        <f t="shared" ca="1" si="6"/>
        <v>29400</v>
      </c>
      <c r="M26" s="2">
        <f t="shared" ca="1" si="6"/>
        <v>46800</v>
      </c>
      <c r="N26" s="2">
        <f t="shared" ca="1" si="6"/>
        <v>53294.142332421929</v>
      </c>
      <c r="O26" s="2">
        <f t="shared" ca="1" si="6"/>
        <v>76588.284664843857</v>
      </c>
      <c r="P26" s="2">
        <f t="shared" ca="1" si="6"/>
        <v>75882.426997265778</v>
      </c>
      <c r="Q26" s="2">
        <f t="shared" ca="1" si="6"/>
        <v>28297.314938634037</v>
      </c>
      <c r="R26" s="2">
        <f t="shared" ca="1" si="6"/>
        <v>0</v>
      </c>
      <c r="S26" s="2">
        <f t="shared" ca="1" si="6"/>
        <v>0</v>
      </c>
      <c r="T26" s="2">
        <f t="shared" ca="1" si="6"/>
        <v>0</v>
      </c>
      <c r="U26" s="2">
        <f t="shared" ca="1" si="6"/>
        <v>0</v>
      </c>
      <c r="V26" s="2">
        <f t="shared" ca="1" si="6"/>
        <v>0</v>
      </c>
      <c r="W26" s="2">
        <f t="shared" ca="1" si="6"/>
        <v>0</v>
      </c>
      <c r="X26" s="2">
        <f t="shared" ca="1" si="6"/>
        <v>0</v>
      </c>
      <c r="Y26" s="2">
        <f t="shared" ca="1" si="6"/>
        <v>0</v>
      </c>
      <c r="Z26" s="2">
        <f t="shared" ca="1" si="6"/>
        <v>0</v>
      </c>
      <c r="AA26" s="2">
        <f t="shared" ca="1" si="6"/>
        <v>0</v>
      </c>
      <c r="AB26" s="2">
        <f t="shared" ca="1" si="6"/>
        <v>0</v>
      </c>
      <c r="AC26" s="2">
        <f t="shared" ca="1" si="6"/>
        <v>0</v>
      </c>
      <c r="AD26" s="2">
        <f t="shared" ca="1" si="6"/>
        <v>0</v>
      </c>
      <c r="AE26" s="2">
        <f t="shared" ca="1" si="6"/>
        <v>0</v>
      </c>
      <c r="AF26" s="2">
        <f t="shared" ca="1" si="6"/>
        <v>0</v>
      </c>
      <c r="AG26" s="2">
        <f t="shared" ca="1" si="6"/>
        <v>0</v>
      </c>
      <c r="AH26" s="2">
        <f t="shared" ca="1" si="6"/>
        <v>0</v>
      </c>
      <c r="AI26" s="2">
        <f t="shared" ca="1" si="6"/>
        <v>0</v>
      </c>
      <c r="AJ26" s="2">
        <f t="shared" ca="1" si="6"/>
        <v>0</v>
      </c>
      <c r="AK26" s="2">
        <f t="shared" ca="1" si="6"/>
        <v>0</v>
      </c>
      <c r="AL26" s="2">
        <f t="shared" ca="1" si="6"/>
        <v>0</v>
      </c>
      <c r="AM26" s="2">
        <f t="shared" ca="1" si="6"/>
        <v>0</v>
      </c>
      <c r="AN26" s="2">
        <f t="shared" ca="1" si="6"/>
        <v>0</v>
      </c>
      <c r="AO26" s="2">
        <f t="shared" ca="1" si="6"/>
        <v>0</v>
      </c>
      <c r="AP26" s="2">
        <f t="shared" ca="1" si="6"/>
        <v>0</v>
      </c>
      <c r="AQ26" s="2">
        <f t="shared" ca="1" si="6"/>
        <v>0</v>
      </c>
      <c r="AR26" s="2">
        <f t="shared" ca="1" si="6"/>
        <v>0</v>
      </c>
      <c r="AS26" s="2">
        <f t="shared" ca="1" si="6"/>
        <v>0</v>
      </c>
      <c r="AT26" s="2">
        <f t="shared" ca="1" si="6"/>
        <v>0</v>
      </c>
      <c r="AU26" s="2">
        <f t="shared" ca="1" si="6"/>
        <v>0</v>
      </c>
      <c r="AV26" s="2">
        <f t="shared" ca="1" si="6"/>
        <v>0</v>
      </c>
      <c r="AW26" s="2">
        <f t="shared" ca="1" si="6"/>
        <v>0</v>
      </c>
      <c r="AX26" s="2">
        <f t="shared" ca="1" si="6"/>
        <v>0</v>
      </c>
      <c r="AY26" s="2">
        <f t="shared" ca="1" si="6"/>
        <v>0</v>
      </c>
      <c r="AZ26" s="2">
        <f t="shared" ca="1" si="6"/>
        <v>0</v>
      </c>
      <c r="BA26" s="2">
        <f t="shared" ca="1" si="6"/>
        <v>0</v>
      </c>
      <c r="BB26" s="2">
        <f t="shared" ca="1" si="6"/>
        <v>0</v>
      </c>
      <c r="BC26" s="2">
        <f t="shared" ca="1" si="6"/>
        <v>0</v>
      </c>
      <c r="BD26" s="2">
        <f t="shared" ca="1" si="6"/>
        <v>0</v>
      </c>
      <c r="BE26" s="2">
        <f t="shared" ca="1" si="6"/>
        <v>0</v>
      </c>
      <c r="BF26" s="2">
        <f t="shared" ca="1" si="6"/>
        <v>0</v>
      </c>
      <c r="BG26" s="2">
        <f t="shared" ca="1" si="6"/>
        <v>0</v>
      </c>
      <c r="BH26" s="2">
        <f t="shared" ca="1" si="6"/>
        <v>0</v>
      </c>
      <c r="BI26" s="2">
        <f t="shared" ca="1" si="6"/>
        <v>0</v>
      </c>
      <c r="BJ26" s="2">
        <f t="shared" ca="1" si="6"/>
        <v>0</v>
      </c>
      <c r="BK26" s="2">
        <f t="shared" ca="1" si="6"/>
        <v>0</v>
      </c>
      <c r="BL26" s="2">
        <f t="shared" ca="1" si="6"/>
        <v>0</v>
      </c>
      <c r="BM26" s="2">
        <f t="shared" ca="1" si="6"/>
        <v>0</v>
      </c>
      <c r="BN26" s="2">
        <f t="shared" ca="1" si="6"/>
        <v>0</v>
      </c>
      <c r="BO26" s="2">
        <f t="shared" ca="1" si="6"/>
        <v>0</v>
      </c>
      <c r="BP26" s="2">
        <f t="shared" ca="1" si="6"/>
        <v>0</v>
      </c>
      <c r="BQ26" s="2">
        <f t="shared" ca="1" si="6"/>
        <v>0</v>
      </c>
    </row>
    <row r="27" spans="1:69" outlineLevel="2">
      <c r="E27" s="47" t="s">
        <v>326</v>
      </c>
      <c r="G27" s="47" t="s">
        <v>258</v>
      </c>
      <c r="H27" s="2">
        <f ca="1" xml:space="preserve"> SUM( J27:BQ27 )</f>
        <v>76588.284664843843</v>
      </c>
      <c r="J27" s="2">
        <f t="shared" ref="J27:BQ27" ca="1" si="7" xml:space="preserve">  MIN( J25, J26 )</f>
        <v>0</v>
      </c>
      <c r="K27" s="2">
        <f t="shared" ca="1" si="7"/>
        <v>0</v>
      </c>
      <c r="L27" s="2">
        <f t="shared" ca="1" si="7"/>
        <v>0</v>
      </c>
      <c r="M27" s="2">
        <f t="shared" ca="1" si="7"/>
        <v>0</v>
      </c>
      <c r="N27" s="2">
        <f t="shared" ca="1" si="7"/>
        <v>0</v>
      </c>
      <c r="O27" s="2">
        <f t="shared" ca="1" si="7"/>
        <v>705.85766757807141</v>
      </c>
      <c r="P27" s="2">
        <f t="shared" ca="1" si="7"/>
        <v>47585.112058631741</v>
      </c>
      <c r="Q27" s="2">
        <f t="shared" ca="1" si="7"/>
        <v>28297.314938634037</v>
      </c>
      <c r="R27" s="2">
        <f t="shared" ca="1" si="7"/>
        <v>0</v>
      </c>
      <c r="S27" s="2">
        <f t="shared" ca="1" si="7"/>
        <v>0</v>
      </c>
      <c r="T27" s="2">
        <f t="shared" ca="1" si="7"/>
        <v>0</v>
      </c>
      <c r="U27" s="2">
        <f t="shared" ca="1" si="7"/>
        <v>0</v>
      </c>
      <c r="V27" s="2">
        <f t="shared" ca="1" si="7"/>
        <v>0</v>
      </c>
      <c r="W27" s="2">
        <f t="shared" ca="1" si="7"/>
        <v>0</v>
      </c>
      <c r="X27" s="2">
        <f t="shared" ca="1" si="7"/>
        <v>0</v>
      </c>
      <c r="Y27" s="2">
        <f t="shared" ca="1" si="7"/>
        <v>0</v>
      </c>
      <c r="Z27" s="2">
        <f t="shared" ca="1" si="7"/>
        <v>0</v>
      </c>
      <c r="AA27" s="2">
        <f t="shared" ca="1" si="7"/>
        <v>0</v>
      </c>
      <c r="AB27" s="2">
        <f t="shared" ca="1" si="7"/>
        <v>0</v>
      </c>
      <c r="AC27" s="2">
        <f t="shared" ca="1" si="7"/>
        <v>0</v>
      </c>
      <c r="AD27" s="2">
        <f t="shared" ca="1" si="7"/>
        <v>0</v>
      </c>
      <c r="AE27" s="2">
        <f t="shared" ca="1" si="7"/>
        <v>0</v>
      </c>
      <c r="AF27" s="2">
        <f t="shared" ca="1" si="7"/>
        <v>0</v>
      </c>
      <c r="AG27" s="2">
        <f t="shared" ca="1" si="7"/>
        <v>0</v>
      </c>
      <c r="AH27" s="2">
        <f t="shared" ca="1" si="7"/>
        <v>0</v>
      </c>
      <c r="AI27" s="2">
        <f t="shared" ca="1" si="7"/>
        <v>0</v>
      </c>
      <c r="AJ27" s="2">
        <f t="shared" ca="1" si="7"/>
        <v>0</v>
      </c>
      <c r="AK27" s="2">
        <f t="shared" ca="1" si="7"/>
        <v>0</v>
      </c>
      <c r="AL27" s="2">
        <f t="shared" ca="1" si="7"/>
        <v>0</v>
      </c>
      <c r="AM27" s="2">
        <f t="shared" ca="1" si="7"/>
        <v>0</v>
      </c>
      <c r="AN27" s="2">
        <f t="shared" ca="1" si="7"/>
        <v>0</v>
      </c>
      <c r="AO27" s="2">
        <f t="shared" ca="1" si="7"/>
        <v>0</v>
      </c>
      <c r="AP27" s="2">
        <f t="shared" ca="1" si="7"/>
        <v>0</v>
      </c>
      <c r="AQ27" s="2">
        <f t="shared" ca="1" si="7"/>
        <v>0</v>
      </c>
      <c r="AR27" s="2">
        <f t="shared" ca="1" si="7"/>
        <v>0</v>
      </c>
      <c r="AS27" s="2">
        <f t="shared" ca="1" si="7"/>
        <v>0</v>
      </c>
      <c r="AT27" s="2">
        <f t="shared" ca="1" si="7"/>
        <v>0</v>
      </c>
      <c r="AU27" s="2">
        <f t="shared" ca="1" si="7"/>
        <v>0</v>
      </c>
      <c r="AV27" s="2">
        <f t="shared" ca="1" si="7"/>
        <v>0</v>
      </c>
      <c r="AW27" s="2">
        <f t="shared" ca="1" si="7"/>
        <v>0</v>
      </c>
      <c r="AX27" s="2">
        <f t="shared" ca="1" si="7"/>
        <v>0</v>
      </c>
      <c r="AY27" s="2">
        <f t="shared" ca="1" si="7"/>
        <v>0</v>
      </c>
      <c r="AZ27" s="2">
        <f t="shared" ca="1" si="7"/>
        <v>0</v>
      </c>
      <c r="BA27" s="2">
        <f t="shared" ca="1" si="7"/>
        <v>0</v>
      </c>
      <c r="BB27" s="2">
        <f t="shared" ca="1" si="7"/>
        <v>0</v>
      </c>
      <c r="BC27" s="2">
        <f t="shared" ca="1" si="7"/>
        <v>0</v>
      </c>
      <c r="BD27" s="2">
        <f t="shared" ca="1" si="7"/>
        <v>0</v>
      </c>
      <c r="BE27" s="2">
        <f t="shared" ca="1" si="7"/>
        <v>0</v>
      </c>
      <c r="BF27" s="2">
        <f t="shared" ca="1" si="7"/>
        <v>0</v>
      </c>
      <c r="BG27" s="2">
        <f t="shared" ca="1" si="7"/>
        <v>0</v>
      </c>
      <c r="BH27" s="2">
        <f t="shared" ca="1" si="7"/>
        <v>0</v>
      </c>
      <c r="BI27" s="2">
        <f t="shared" ca="1" si="7"/>
        <v>0</v>
      </c>
      <c r="BJ27" s="2">
        <f t="shared" ca="1" si="7"/>
        <v>0</v>
      </c>
      <c r="BK27" s="2">
        <f t="shared" ca="1" si="7"/>
        <v>0</v>
      </c>
      <c r="BL27" s="2">
        <f t="shared" ca="1" si="7"/>
        <v>0</v>
      </c>
      <c r="BM27" s="2">
        <f t="shared" ca="1" si="7"/>
        <v>0</v>
      </c>
      <c r="BN27" s="2">
        <f t="shared" ca="1" si="7"/>
        <v>0</v>
      </c>
      <c r="BO27" s="2">
        <f t="shared" ca="1" si="7"/>
        <v>0</v>
      </c>
      <c r="BP27" s="2">
        <f t="shared" ca="1" si="7"/>
        <v>0</v>
      </c>
      <c r="BQ27" s="2">
        <f t="shared" ca="1" si="7"/>
        <v>0</v>
      </c>
    </row>
    <row r="28" spans="1:69" outlineLevel="1"/>
    <row r="29" spans="1:69" outlineLevel="1"/>
    <row r="30" spans="1:69" outlineLevel="1">
      <c r="B30" s="25" t="s">
        <v>84</v>
      </c>
    </row>
    <row r="31" spans="1:69" s="82" customFormat="1" outlineLevel="1">
      <c r="A31" s="59"/>
      <c r="B31" s="59"/>
      <c r="C31" s="87"/>
      <c r="D31" s="84"/>
      <c r="E31" s="40" t="str">
        <f xml:space="preserve">  InpC!E$90</f>
        <v>Tax losses carried forward - initial balance</v>
      </c>
      <c r="F31" s="40">
        <f xml:space="preserve">  InpC!F$90</f>
        <v>0</v>
      </c>
      <c r="G31" s="40" t="str">
        <f xml:space="preserve">  InpC!G$90</f>
        <v>GBP</v>
      </c>
      <c r="M31" s="80"/>
    </row>
    <row r="32" spans="1:69" outlineLevel="1">
      <c r="A32" s="18"/>
      <c r="B32" s="18"/>
      <c r="C32" s="28"/>
      <c r="D32" s="27"/>
      <c r="E32" s="9" t="str">
        <f xml:space="preserve">  Time!E$28</f>
        <v>Period number</v>
      </c>
      <c r="F32" s="9">
        <f xml:space="preserve">  Time!F$28</f>
        <v>0</v>
      </c>
      <c r="G32" s="9" t="str">
        <f xml:space="preserve">  Time!G$28</f>
        <v>Counter</v>
      </c>
      <c r="H32" s="9">
        <f xml:space="preserve">  Time!H$28</f>
        <v>0</v>
      </c>
      <c r="I32" s="9">
        <f xml:space="preserve">  Time!I$28</f>
        <v>0</v>
      </c>
      <c r="J32" s="9">
        <f xml:space="preserve">  Time!J$28</f>
        <v>1</v>
      </c>
      <c r="K32" s="9">
        <f xml:space="preserve">  Time!K$28</f>
        <v>2</v>
      </c>
      <c r="L32" s="9">
        <f xml:space="preserve">  Time!L$28</f>
        <v>3</v>
      </c>
      <c r="M32" s="9">
        <f xml:space="preserve">  Time!M$28</f>
        <v>4</v>
      </c>
      <c r="N32" s="9">
        <f xml:space="preserve">  Time!N$28</f>
        <v>5</v>
      </c>
      <c r="O32" s="9">
        <f xml:space="preserve">  Time!O$28</f>
        <v>6</v>
      </c>
      <c r="P32" s="9">
        <f xml:space="preserve">  Time!P$28</f>
        <v>7</v>
      </c>
      <c r="Q32" s="9">
        <f xml:space="preserve">  Time!Q$28</f>
        <v>8</v>
      </c>
      <c r="R32" s="9">
        <f xml:space="preserve">  Time!R$28</f>
        <v>9</v>
      </c>
      <c r="S32" s="9">
        <f xml:space="preserve">  Time!S$28</f>
        <v>10</v>
      </c>
      <c r="T32" s="9">
        <f xml:space="preserve">  Time!T$28</f>
        <v>11</v>
      </c>
      <c r="U32" s="9">
        <f xml:space="preserve">  Time!U$28</f>
        <v>12</v>
      </c>
      <c r="V32" s="9">
        <f xml:space="preserve">  Time!V$28</f>
        <v>13</v>
      </c>
      <c r="W32" s="9">
        <f xml:space="preserve">  Time!W$28</f>
        <v>14</v>
      </c>
      <c r="X32" s="9">
        <f xml:space="preserve">  Time!X$28</f>
        <v>15</v>
      </c>
      <c r="Y32" s="9">
        <f xml:space="preserve">  Time!Y$28</f>
        <v>16</v>
      </c>
      <c r="Z32" s="9">
        <f xml:space="preserve">  Time!Z$28</f>
        <v>17</v>
      </c>
      <c r="AA32" s="9">
        <f xml:space="preserve">  Time!AA$28</f>
        <v>18</v>
      </c>
      <c r="AB32" s="9">
        <f xml:space="preserve">  Time!AB$28</f>
        <v>19</v>
      </c>
      <c r="AC32" s="9">
        <f xml:space="preserve">  Time!AC$28</f>
        <v>20</v>
      </c>
      <c r="AD32" s="9">
        <f xml:space="preserve">  Time!AD$28</f>
        <v>21</v>
      </c>
      <c r="AE32" s="9">
        <f xml:space="preserve">  Time!AE$28</f>
        <v>22</v>
      </c>
      <c r="AF32" s="9">
        <f xml:space="preserve">  Time!AF$28</f>
        <v>23</v>
      </c>
      <c r="AG32" s="9">
        <f xml:space="preserve">  Time!AG$28</f>
        <v>24</v>
      </c>
      <c r="AH32" s="9">
        <f xml:space="preserve">  Time!AH$28</f>
        <v>25</v>
      </c>
      <c r="AI32" s="9">
        <f xml:space="preserve">  Time!AI$28</f>
        <v>26</v>
      </c>
      <c r="AJ32" s="9">
        <f xml:space="preserve">  Time!AJ$28</f>
        <v>27</v>
      </c>
      <c r="AK32" s="9">
        <f xml:space="preserve">  Time!AK$28</f>
        <v>28</v>
      </c>
      <c r="AL32" s="9">
        <f xml:space="preserve">  Time!AL$28</f>
        <v>29</v>
      </c>
      <c r="AM32" s="9">
        <f xml:space="preserve">  Time!AM$28</f>
        <v>30</v>
      </c>
      <c r="AN32" s="9">
        <f xml:space="preserve">  Time!AN$28</f>
        <v>31</v>
      </c>
      <c r="AO32" s="9">
        <f xml:space="preserve">  Time!AO$28</f>
        <v>32</v>
      </c>
      <c r="AP32" s="9">
        <f xml:space="preserve">  Time!AP$28</f>
        <v>33</v>
      </c>
      <c r="AQ32" s="9">
        <f xml:space="preserve">  Time!AQ$28</f>
        <v>34</v>
      </c>
      <c r="AR32" s="9">
        <f xml:space="preserve">  Time!AR$28</f>
        <v>35</v>
      </c>
      <c r="AS32" s="9">
        <f xml:space="preserve">  Time!AS$28</f>
        <v>36</v>
      </c>
      <c r="AT32" s="9">
        <f xml:space="preserve">  Time!AT$28</f>
        <v>37</v>
      </c>
      <c r="AU32" s="9">
        <f xml:space="preserve">  Time!AU$28</f>
        <v>38</v>
      </c>
      <c r="AV32" s="9">
        <f xml:space="preserve">  Time!AV$28</f>
        <v>39</v>
      </c>
      <c r="AW32" s="9">
        <f xml:space="preserve">  Time!AW$28</f>
        <v>40</v>
      </c>
      <c r="AX32" s="9">
        <f xml:space="preserve">  Time!AX$28</f>
        <v>41</v>
      </c>
      <c r="AY32" s="9">
        <f xml:space="preserve">  Time!AY$28</f>
        <v>42</v>
      </c>
      <c r="AZ32" s="9">
        <f xml:space="preserve">  Time!AZ$28</f>
        <v>43</v>
      </c>
      <c r="BA32" s="9">
        <f xml:space="preserve">  Time!BA$28</f>
        <v>44</v>
      </c>
      <c r="BB32" s="9">
        <f xml:space="preserve">  Time!BB$28</f>
        <v>45</v>
      </c>
      <c r="BC32" s="9">
        <f xml:space="preserve">  Time!BC$28</f>
        <v>46</v>
      </c>
      <c r="BD32" s="9">
        <f xml:space="preserve">  Time!BD$28</f>
        <v>47</v>
      </c>
      <c r="BE32" s="9">
        <f xml:space="preserve">  Time!BE$28</f>
        <v>48</v>
      </c>
      <c r="BF32" s="9">
        <f xml:space="preserve">  Time!BF$28</f>
        <v>49</v>
      </c>
      <c r="BG32" s="9">
        <f xml:space="preserve">  Time!BG$28</f>
        <v>50</v>
      </c>
      <c r="BH32" s="9">
        <f xml:space="preserve">  Time!BH$28</f>
        <v>51</v>
      </c>
      <c r="BI32" s="9">
        <f xml:space="preserve">  Time!BI$28</f>
        <v>52</v>
      </c>
      <c r="BJ32" s="9">
        <f xml:space="preserve">  Time!BJ$28</f>
        <v>53</v>
      </c>
      <c r="BK32" s="9">
        <f xml:space="preserve">  Time!BK$28</f>
        <v>54</v>
      </c>
      <c r="BL32" s="9">
        <f xml:space="preserve">  Time!BL$28</f>
        <v>55</v>
      </c>
      <c r="BM32" s="9">
        <f xml:space="preserve">  Time!BM$28</f>
        <v>56</v>
      </c>
      <c r="BN32" s="9">
        <f xml:space="preserve">  Time!BN$28</f>
        <v>57</v>
      </c>
      <c r="BO32" s="9">
        <f xml:space="preserve">  Time!BO$28</f>
        <v>58</v>
      </c>
      <c r="BP32" s="9">
        <f xml:space="preserve">  Time!BP$28</f>
        <v>59</v>
      </c>
      <c r="BQ32" s="9">
        <f xml:space="preserve">  Time!BQ$28</f>
        <v>60</v>
      </c>
    </row>
    <row r="33" spans="1:69" outlineLevel="1">
      <c r="E33" s="47" t="s">
        <v>351</v>
      </c>
      <c r="G33" s="47" t="s">
        <v>258</v>
      </c>
      <c r="J33" s="2">
        <f t="shared" ref="J33:BQ33" si="8" xml:space="preserve">  I36</f>
        <v>0</v>
      </c>
      <c r="K33" s="2">
        <f t="shared" si="8"/>
        <v>0</v>
      </c>
      <c r="L33" s="2">
        <f t="shared" ca="1" si="8"/>
        <v>29400</v>
      </c>
      <c r="M33" s="2">
        <f t="shared" ca="1" si="8"/>
        <v>46800</v>
      </c>
      <c r="N33" s="2">
        <f t="shared" ca="1" si="8"/>
        <v>53294.142332421929</v>
      </c>
      <c r="O33" s="2">
        <f t="shared" ca="1" si="8"/>
        <v>76588.284664843857</v>
      </c>
      <c r="P33" s="2">
        <f t="shared" ca="1" si="8"/>
        <v>75882.426997265778</v>
      </c>
      <c r="Q33" s="2">
        <f t="shared" ca="1" si="8"/>
        <v>28297.314938634037</v>
      </c>
      <c r="R33" s="2">
        <f t="shared" ca="1" si="8"/>
        <v>0</v>
      </c>
      <c r="S33" s="2">
        <f t="shared" ca="1" si="8"/>
        <v>0</v>
      </c>
      <c r="T33" s="2">
        <f t="shared" ca="1" si="8"/>
        <v>0</v>
      </c>
      <c r="U33" s="2">
        <f t="shared" ca="1" si="8"/>
        <v>0</v>
      </c>
      <c r="V33" s="2">
        <f t="shared" ca="1" si="8"/>
        <v>0</v>
      </c>
      <c r="W33" s="2">
        <f t="shared" ca="1" si="8"/>
        <v>0</v>
      </c>
      <c r="X33" s="2">
        <f t="shared" ca="1" si="8"/>
        <v>0</v>
      </c>
      <c r="Y33" s="2">
        <f t="shared" ca="1" si="8"/>
        <v>0</v>
      </c>
      <c r="Z33" s="2">
        <f t="shared" ca="1" si="8"/>
        <v>0</v>
      </c>
      <c r="AA33" s="2">
        <f t="shared" ca="1" si="8"/>
        <v>0</v>
      </c>
      <c r="AB33" s="2">
        <f t="shared" ca="1" si="8"/>
        <v>0</v>
      </c>
      <c r="AC33" s="2">
        <f t="shared" ca="1" si="8"/>
        <v>0</v>
      </c>
      <c r="AD33" s="2">
        <f t="shared" ca="1" si="8"/>
        <v>0</v>
      </c>
      <c r="AE33" s="2">
        <f t="shared" ca="1" si="8"/>
        <v>0</v>
      </c>
      <c r="AF33" s="2">
        <f t="shared" ca="1" si="8"/>
        <v>0</v>
      </c>
      <c r="AG33" s="2">
        <f t="shared" ca="1" si="8"/>
        <v>0</v>
      </c>
      <c r="AH33" s="2">
        <f t="shared" ca="1" si="8"/>
        <v>0</v>
      </c>
      <c r="AI33" s="2">
        <f t="shared" ca="1" si="8"/>
        <v>0</v>
      </c>
      <c r="AJ33" s="2">
        <f t="shared" ca="1" si="8"/>
        <v>0</v>
      </c>
      <c r="AK33" s="2">
        <f t="shared" ca="1" si="8"/>
        <v>0</v>
      </c>
      <c r="AL33" s="2">
        <f t="shared" ca="1" si="8"/>
        <v>0</v>
      </c>
      <c r="AM33" s="2">
        <f t="shared" ca="1" si="8"/>
        <v>0</v>
      </c>
      <c r="AN33" s="2">
        <f t="shared" ca="1" si="8"/>
        <v>0</v>
      </c>
      <c r="AO33" s="2">
        <f t="shared" ca="1" si="8"/>
        <v>0</v>
      </c>
      <c r="AP33" s="2">
        <f t="shared" ca="1" si="8"/>
        <v>0</v>
      </c>
      <c r="AQ33" s="2">
        <f t="shared" ca="1" si="8"/>
        <v>0</v>
      </c>
      <c r="AR33" s="2">
        <f t="shared" ca="1" si="8"/>
        <v>0</v>
      </c>
      <c r="AS33" s="2">
        <f t="shared" ca="1" si="8"/>
        <v>0</v>
      </c>
      <c r="AT33" s="2">
        <f t="shared" ca="1" si="8"/>
        <v>0</v>
      </c>
      <c r="AU33" s="2">
        <f t="shared" ca="1" si="8"/>
        <v>0</v>
      </c>
      <c r="AV33" s="2">
        <f t="shared" ca="1" si="8"/>
        <v>0</v>
      </c>
      <c r="AW33" s="2">
        <f t="shared" ca="1" si="8"/>
        <v>0</v>
      </c>
      <c r="AX33" s="2">
        <f t="shared" ca="1" si="8"/>
        <v>0</v>
      </c>
      <c r="AY33" s="2">
        <f t="shared" ca="1" si="8"/>
        <v>0</v>
      </c>
      <c r="AZ33" s="2">
        <f t="shared" ca="1" si="8"/>
        <v>0</v>
      </c>
      <c r="BA33" s="2">
        <f t="shared" ca="1" si="8"/>
        <v>0</v>
      </c>
      <c r="BB33" s="2">
        <f t="shared" ca="1" si="8"/>
        <v>0</v>
      </c>
      <c r="BC33" s="2">
        <f t="shared" ca="1" si="8"/>
        <v>0</v>
      </c>
      <c r="BD33" s="2">
        <f t="shared" ca="1" si="8"/>
        <v>0</v>
      </c>
      <c r="BE33" s="2">
        <f t="shared" ca="1" si="8"/>
        <v>0</v>
      </c>
      <c r="BF33" s="2">
        <f t="shared" ca="1" si="8"/>
        <v>0</v>
      </c>
      <c r="BG33" s="2">
        <f t="shared" ca="1" si="8"/>
        <v>0</v>
      </c>
      <c r="BH33" s="2">
        <f t="shared" ca="1" si="8"/>
        <v>0</v>
      </c>
      <c r="BI33" s="2">
        <f t="shared" ca="1" si="8"/>
        <v>0</v>
      </c>
      <c r="BJ33" s="2">
        <f t="shared" ca="1" si="8"/>
        <v>0</v>
      </c>
      <c r="BK33" s="2">
        <f t="shared" ca="1" si="8"/>
        <v>0</v>
      </c>
      <c r="BL33" s="2">
        <f t="shared" ca="1" si="8"/>
        <v>0</v>
      </c>
      <c r="BM33" s="2">
        <f t="shared" ca="1" si="8"/>
        <v>0</v>
      </c>
      <c r="BN33" s="2">
        <f t="shared" ca="1" si="8"/>
        <v>0</v>
      </c>
      <c r="BO33" s="2">
        <f t="shared" ca="1" si="8"/>
        <v>0</v>
      </c>
      <c r="BP33" s="2">
        <f t="shared" ca="1" si="8"/>
        <v>0</v>
      </c>
      <c r="BQ33" s="2">
        <f t="shared" ca="1" si="8"/>
        <v>0</v>
      </c>
    </row>
    <row r="34" spans="1:69" outlineLevel="1">
      <c r="D34" s="91" t="s">
        <v>219</v>
      </c>
      <c r="E34" s="2" t="str">
        <f t="shared" ref="E34:BQ34" si="9" xml:space="preserve">  E$21</f>
        <v>Tax losses arising</v>
      </c>
      <c r="F34" s="2">
        <f t="shared" si="9"/>
        <v>0</v>
      </c>
      <c r="G34" s="2" t="str">
        <f t="shared" si="9"/>
        <v>GBP</v>
      </c>
      <c r="H34" s="2">
        <f t="shared" ca="1" si="9"/>
        <v>117988.28466484387</v>
      </c>
      <c r="I34" s="2">
        <f t="shared" si="9"/>
        <v>0</v>
      </c>
      <c r="J34" s="2">
        <f t="shared" ca="1" si="9"/>
        <v>41400</v>
      </c>
      <c r="K34" s="2">
        <f t="shared" ca="1" si="9"/>
        <v>29400</v>
      </c>
      <c r="L34" s="2">
        <f t="shared" ca="1" si="9"/>
        <v>17400</v>
      </c>
      <c r="M34" s="2">
        <f t="shared" ca="1" si="9"/>
        <v>6494.1423324219286</v>
      </c>
      <c r="N34" s="2">
        <f t="shared" ca="1" si="9"/>
        <v>23294.142332421929</v>
      </c>
      <c r="O34" s="2">
        <f t="shared" ca="1" si="9"/>
        <v>0</v>
      </c>
      <c r="P34" s="2">
        <f t="shared" ca="1" si="9"/>
        <v>0</v>
      </c>
      <c r="Q34" s="2">
        <f t="shared" ca="1" si="9"/>
        <v>0</v>
      </c>
      <c r="R34" s="2">
        <f t="shared" ca="1" si="9"/>
        <v>0</v>
      </c>
      <c r="S34" s="2">
        <f t="shared" ca="1" si="9"/>
        <v>0</v>
      </c>
      <c r="T34" s="2">
        <f t="shared" ca="1" si="9"/>
        <v>0</v>
      </c>
      <c r="U34" s="2">
        <f t="shared" ca="1" si="9"/>
        <v>0</v>
      </c>
      <c r="V34" s="2">
        <f t="shared" ca="1" si="9"/>
        <v>0</v>
      </c>
      <c r="W34" s="2">
        <f t="shared" ca="1" si="9"/>
        <v>0</v>
      </c>
      <c r="X34" s="2">
        <f t="shared" ca="1" si="9"/>
        <v>0</v>
      </c>
      <c r="Y34" s="2">
        <f t="shared" ca="1" si="9"/>
        <v>0</v>
      </c>
      <c r="Z34" s="2">
        <f t="shared" ca="1" si="9"/>
        <v>0</v>
      </c>
      <c r="AA34" s="2">
        <f t="shared" ca="1" si="9"/>
        <v>0</v>
      </c>
      <c r="AB34" s="2">
        <f t="shared" ca="1" si="9"/>
        <v>0</v>
      </c>
      <c r="AC34" s="2">
        <f t="shared" ca="1" si="9"/>
        <v>0</v>
      </c>
      <c r="AD34" s="2">
        <f t="shared" ca="1" si="9"/>
        <v>0</v>
      </c>
      <c r="AE34" s="2">
        <f t="shared" ca="1" si="9"/>
        <v>0</v>
      </c>
      <c r="AF34" s="2">
        <f t="shared" ca="1" si="9"/>
        <v>0</v>
      </c>
      <c r="AG34" s="2">
        <f t="shared" ca="1" si="9"/>
        <v>0</v>
      </c>
      <c r="AH34" s="2">
        <f t="shared" ca="1" si="9"/>
        <v>0</v>
      </c>
      <c r="AI34" s="2">
        <f t="shared" ca="1" si="9"/>
        <v>0</v>
      </c>
      <c r="AJ34" s="2">
        <f t="shared" ca="1" si="9"/>
        <v>0</v>
      </c>
      <c r="AK34" s="2">
        <f t="shared" ca="1" si="9"/>
        <v>0</v>
      </c>
      <c r="AL34" s="2">
        <f t="shared" ca="1" si="9"/>
        <v>0</v>
      </c>
      <c r="AM34" s="2">
        <f t="shared" ca="1" si="9"/>
        <v>0</v>
      </c>
      <c r="AN34" s="2">
        <f t="shared" ca="1" si="9"/>
        <v>0</v>
      </c>
      <c r="AO34" s="2">
        <f t="shared" ca="1" si="9"/>
        <v>0</v>
      </c>
      <c r="AP34" s="2">
        <f t="shared" ca="1" si="9"/>
        <v>0</v>
      </c>
      <c r="AQ34" s="2">
        <f t="shared" ca="1" si="9"/>
        <v>0</v>
      </c>
      <c r="AR34" s="2">
        <f t="shared" ca="1" si="9"/>
        <v>0</v>
      </c>
      <c r="AS34" s="2">
        <f t="shared" ca="1" si="9"/>
        <v>0</v>
      </c>
      <c r="AT34" s="2">
        <f t="shared" ca="1" si="9"/>
        <v>0</v>
      </c>
      <c r="AU34" s="2">
        <f t="shared" ca="1" si="9"/>
        <v>0</v>
      </c>
      <c r="AV34" s="2">
        <f t="shared" ca="1" si="9"/>
        <v>0</v>
      </c>
      <c r="AW34" s="2">
        <f t="shared" ca="1" si="9"/>
        <v>0</v>
      </c>
      <c r="AX34" s="2">
        <f t="shared" ca="1" si="9"/>
        <v>0</v>
      </c>
      <c r="AY34" s="2">
        <f t="shared" ca="1" si="9"/>
        <v>0</v>
      </c>
      <c r="AZ34" s="2">
        <f t="shared" ca="1" si="9"/>
        <v>0</v>
      </c>
      <c r="BA34" s="2">
        <f t="shared" ca="1" si="9"/>
        <v>0</v>
      </c>
      <c r="BB34" s="2">
        <f t="shared" ca="1" si="9"/>
        <v>0</v>
      </c>
      <c r="BC34" s="2">
        <f t="shared" ca="1" si="9"/>
        <v>0</v>
      </c>
      <c r="BD34" s="2">
        <f t="shared" ca="1" si="9"/>
        <v>0</v>
      </c>
      <c r="BE34" s="2">
        <f t="shared" ca="1" si="9"/>
        <v>0</v>
      </c>
      <c r="BF34" s="2">
        <f t="shared" ca="1" si="9"/>
        <v>0</v>
      </c>
      <c r="BG34" s="2">
        <f t="shared" ca="1" si="9"/>
        <v>0</v>
      </c>
      <c r="BH34" s="2">
        <f t="shared" ca="1" si="9"/>
        <v>0</v>
      </c>
      <c r="BI34" s="2">
        <f t="shared" ca="1" si="9"/>
        <v>0</v>
      </c>
      <c r="BJ34" s="2">
        <f t="shared" ca="1" si="9"/>
        <v>0</v>
      </c>
      <c r="BK34" s="2">
        <f t="shared" ca="1" si="9"/>
        <v>0</v>
      </c>
      <c r="BL34" s="2">
        <f t="shared" ca="1" si="9"/>
        <v>0</v>
      </c>
      <c r="BM34" s="2">
        <f t="shared" ca="1" si="9"/>
        <v>0</v>
      </c>
      <c r="BN34" s="2">
        <f t="shared" ca="1" si="9"/>
        <v>0</v>
      </c>
      <c r="BO34" s="2">
        <f t="shared" ca="1" si="9"/>
        <v>0</v>
      </c>
      <c r="BP34" s="2">
        <f t="shared" ca="1" si="9"/>
        <v>0</v>
      </c>
      <c r="BQ34" s="2">
        <f t="shared" ca="1" si="9"/>
        <v>0</v>
      </c>
    </row>
    <row r="35" spans="1:69" outlineLevel="1">
      <c r="D35" s="91" t="s">
        <v>300</v>
      </c>
      <c r="E35" s="2" t="str">
        <f t="shared" ref="E35:BQ35" si="10" xml:space="preserve">  E$27</f>
        <v>Tax losses utilised</v>
      </c>
      <c r="F35" s="2">
        <f t="shared" si="10"/>
        <v>0</v>
      </c>
      <c r="G35" s="2" t="str">
        <f t="shared" si="10"/>
        <v>GBP</v>
      </c>
      <c r="H35" s="2">
        <f t="shared" ca="1" si="10"/>
        <v>76588.284664843843</v>
      </c>
      <c r="I35" s="2">
        <f t="shared" si="10"/>
        <v>0</v>
      </c>
      <c r="J35" s="2">
        <f t="shared" ca="1" si="10"/>
        <v>0</v>
      </c>
      <c r="K35" s="2">
        <f t="shared" ca="1" si="10"/>
        <v>0</v>
      </c>
      <c r="L35" s="2">
        <f t="shared" ca="1" si="10"/>
        <v>0</v>
      </c>
      <c r="M35" s="2">
        <f t="shared" ca="1" si="10"/>
        <v>0</v>
      </c>
      <c r="N35" s="2">
        <f t="shared" ca="1" si="10"/>
        <v>0</v>
      </c>
      <c r="O35" s="2">
        <f t="shared" ca="1" si="10"/>
        <v>705.85766757807141</v>
      </c>
      <c r="P35" s="2">
        <f t="shared" ca="1" si="10"/>
        <v>47585.112058631741</v>
      </c>
      <c r="Q35" s="2">
        <f t="shared" ca="1" si="10"/>
        <v>28297.314938634037</v>
      </c>
      <c r="R35" s="2">
        <f t="shared" ca="1" si="10"/>
        <v>0</v>
      </c>
      <c r="S35" s="2">
        <f t="shared" ca="1" si="10"/>
        <v>0</v>
      </c>
      <c r="T35" s="2">
        <f t="shared" ca="1" si="10"/>
        <v>0</v>
      </c>
      <c r="U35" s="2">
        <f t="shared" ca="1" si="10"/>
        <v>0</v>
      </c>
      <c r="V35" s="2">
        <f t="shared" ca="1" si="10"/>
        <v>0</v>
      </c>
      <c r="W35" s="2">
        <f t="shared" ca="1" si="10"/>
        <v>0</v>
      </c>
      <c r="X35" s="2">
        <f t="shared" ca="1" si="10"/>
        <v>0</v>
      </c>
      <c r="Y35" s="2">
        <f t="shared" ca="1" si="10"/>
        <v>0</v>
      </c>
      <c r="Z35" s="2">
        <f t="shared" ca="1" si="10"/>
        <v>0</v>
      </c>
      <c r="AA35" s="2">
        <f t="shared" ca="1" si="10"/>
        <v>0</v>
      </c>
      <c r="AB35" s="2">
        <f t="shared" ca="1" si="10"/>
        <v>0</v>
      </c>
      <c r="AC35" s="2">
        <f t="shared" ca="1" si="10"/>
        <v>0</v>
      </c>
      <c r="AD35" s="2">
        <f t="shared" ca="1" si="10"/>
        <v>0</v>
      </c>
      <c r="AE35" s="2">
        <f t="shared" ca="1" si="10"/>
        <v>0</v>
      </c>
      <c r="AF35" s="2">
        <f t="shared" ca="1" si="10"/>
        <v>0</v>
      </c>
      <c r="AG35" s="2">
        <f t="shared" ca="1" si="10"/>
        <v>0</v>
      </c>
      <c r="AH35" s="2">
        <f t="shared" ca="1" si="10"/>
        <v>0</v>
      </c>
      <c r="AI35" s="2">
        <f t="shared" ca="1" si="10"/>
        <v>0</v>
      </c>
      <c r="AJ35" s="2">
        <f t="shared" ca="1" si="10"/>
        <v>0</v>
      </c>
      <c r="AK35" s="2">
        <f t="shared" ca="1" si="10"/>
        <v>0</v>
      </c>
      <c r="AL35" s="2">
        <f t="shared" ca="1" si="10"/>
        <v>0</v>
      </c>
      <c r="AM35" s="2">
        <f t="shared" ca="1" si="10"/>
        <v>0</v>
      </c>
      <c r="AN35" s="2">
        <f t="shared" ca="1" si="10"/>
        <v>0</v>
      </c>
      <c r="AO35" s="2">
        <f t="shared" ca="1" si="10"/>
        <v>0</v>
      </c>
      <c r="AP35" s="2">
        <f t="shared" ca="1" si="10"/>
        <v>0</v>
      </c>
      <c r="AQ35" s="2">
        <f t="shared" ca="1" si="10"/>
        <v>0</v>
      </c>
      <c r="AR35" s="2">
        <f t="shared" ca="1" si="10"/>
        <v>0</v>
      </c>
      <c r="AS35" s="2">
        <f t="shared" ca="1" si="10"/>
        <v>0</v>
      </c>
      <c r="AT35" s="2">
        <f t="shared" ca="1" si="10"/>
        <v>0</v>
      </c>
      <c r="AU35" s="2">
        <f t="shared" ca="1" si="10"/>
        <v>0</v>
      </c>
      <c r="AV35" s="2">
        <f t="shared" ca="1" si="10"/>
        <v>0</v>
      </c>
      <c r="AW35" s="2">
        <f t="shared" ca="1" si="10"/>
        <v>0</v>
      </c>
      <c r="AX35" s="2">
        <f t="shared" ca="1" si="10"/>
        <v>0</v>
      </c>
      <c r="AY35" s="2">
        <f t="shared" ca="1" si="10"/>
        <v>0</v>
      </c>
      <c r="AZ35" s="2">
        <f t="shared" ca="1" si="10"/>
        <v>0</v>
      </c>
      <c r="BA35" s="2">
        <f t="shared" ca="1" si="10"/>
        <v>0</v>
      </c>
      <c r="BB35" s="2">
        <f t="shared" ca="1" si="10"/>
        <v>0</v>
      </c>
      <c r="BC35" s="2">
        <f t="shared" ca="1" si="10"/>
        <v>0</v>
      </c>
      <c r="BD35" s="2">
        <f t="shared" ca="1" si="10"/>
        <v>0</v>
      </c>
      <c r="BE35" s="2">
        <f t="shared" ca="1" si="10"/>
        <v>0</v>
      </c>
      <c r="BF35" s="2">
        <f t="shared" ca="1" si="10"/>
        <v>0</v>
      </c>
      <c r="BG35" s="2">
        <f t="shared" ca="1" si="10"/>
        <v>0</v>
      </c>
      <c r="BH35" s="2">
        <f t="shared" ca="1" si="10"/>
        <v>0</v>
      </c>
      <c r="BI35" s="2">
        <f t="shared" ca="1" si="10"/>
        <v>0</v>
      </c>
      <c r="BJ35" s="2">
        <f t="shared" ca="1" si="10"/>
        <v>0</v>
      </c>
      <c r="BK35" s="2">
        <f t="shared" ca="1" si="10"/>
        <v>0</v>
      </c>
      <c r="BL35" s="2">
        <f t="shared" ca="1" si="10"/>
        <v>0</v>
      </c>
      <c r="BM35" s="2">
        <f t="shared" ca="1" si="10"/>
        <v>0</v>
      </c>
      <c r="BN35" s="2">
        <f t="shared" ca="1" si="10"/>
        <v>0</v>
      </c>
      <c r="BO35" s="2">
        <f t="shared" ca="1" si="10"/>
        <v>0</v>
      </c>
      <c r="BP35" s="2">
        <f t="shared" ca="1" si="10"/>
        <v>0</v>
      </c>
      <c r="BQ35" s="2">
        <f t="shared" ca="1" si="10"/>
        <v>0</v>
      </c>
    </row>
    <row r="36" spans="1:69" s="81" customFormat="1" outlineLevel="1">
      <c r="A36" s="208"/>
      <c r="B36" s="208"/>
      <c r="C36" s="250"/>
      <c r="D36" s="240"/>
      <c r="E36" s="81" t="s">
        <v>84</v>
      </c>
      <c r="G36" s="81" t="s">
        <v>258</v>
      </c>
      <c r="I36" s="36">
        <f t="shared" ref="I36:BQ36" si="11" xml:space="preserve">  IF( I32 = 1, $F31, I33 + I34 - I35 )</f>
        <v>0</v>
      </c>
      <c r="J36" s="36">
        <f t="shared" si="11"/>
        <v>0</v>
      </c>
      <c r="K36" s="36">
        <f t="shared" ca="1" si="11"/>
        <v>29400</v>
      </c>
      <c r="L36" s="36">
        <f t="shared" ca="1" si="11"/>
        <v>46800</v>
      </c>
      <c r="M36" s="36">
        <f t="shared" ca="1" si="11"/>
        <v>53294.142332421929</v>
      </c>
      <c r="N36" s="36">
        <f t="shared" ca="1" si="11"/>
        <v>76588.284664843857</v>
      </c>
      <c r="O36" s="36">
        <f t="shared" ca="1" si="11"/>
        <v>75882.426997265778</v>
      </c>
      <c r="P36" s="36">
        <f t="shared" ca="1" si="11"/>
        <v>28297.314938634037</v>
      </c>
      <c r="Q36" s="36">
        <f t="shared" ca="1" si="11"/>
        <v>0</v>
      </c>
      <c r="R36" s="36">
        <f t="shared" ca="1" si="11"/>
        <v>0</v>
      </c>
      <c r="S36" s="36">
        <f t="shared" ca="1" si="11"/>
        <v>0</v>
      </c>
      <c r="T36" s="36">
        <f t="shared" ca="1" si="11"/>
        <v>0</v>
      </c>
      <c r="U36" s="36">
        <f t="shared" ca="1" si="11"/>
        <v>0</v>
      </c>
      <c r="V36" s="36">
        <f t="shared" ca="1" si="11"/>
        <v>0</v>
      </c>
      <c r="W36" s="36">
        <f t="shared" ca="1" si="11"/>
        <v>0</v>
      </c>
      <c r="X36" s="36">
        <f t="shared" ca="1" si="11"/>
        <v>0</v>
      </c>
      <c r="Y36" s="36">
        <f t="shared" ca="1" si="11"/>
        <v>0</v>
      </c>
      <c r="Z36" s="36">
        <f t="shared" ca="1" si="11"/>
        <v>0</v>
      </c>
      <c r="AA36" s="36">
        <f t="shared" ca="1" si="11"/>
        <v>0</v>
      </c>
      <c r="AB36" s="36">
        <f t="shared" ca="1" si="11"/>
        <v>0</v>
      </c>
      <c r="AC36" s="36">
        <f t="shared" ca="1" si="11"/>
        <v>0</v>
      </c>
      <c r="AD36" s="36">
        <f t="shared" ca="1" si="11"/>
        <v>0</v>
      </c>
      <c r="AE36" s="36">
        <f t="shared" ca="1" si="11"/>
        <v>0</v>
      </c>
      <c r="AF36" s="36">
        <f t="shared" ca="1" si="11"/>
        <v>0</v>
      </c>
      <c r="AG36" s="36">
        <f t="shared" ca="1" si="11"/>
        <v>0</v>
      </c>
      <c r="AH36" s="36">
        <f t="shared" ca="1" si="11"/>
        <v>0</v>
      </c>
      <c r="AI36" s="36">
        <f t="shared" ca="1" si="11"/>
        <v>0</v>
      </c>
      <c r="AJ36" s="36">
        <f t="shared" ca="1" si="11"/>
        <v>0</v>
      </c>
      <c r="AK36" s="36">
        <f t="shared" ca="1" si="11"/>
        <v>0</v>
      </c>
      <c r="AL36" s="36">
        <f t="shared" ca="1" si="11"/>
        <v>0</v>
      </c>
      <c r="AM36" s="36">
        <f t="shared" ca="1" si="11"/>
        <v>0</v>
      </c>
      <c r="AN36" s="36">
        <f t="shared" ca="1" si="11"/>
        <v>0</v>
      </c>
      <c r="AO36" s="36">
        <f t="shared" ca="1" si="11"/>
        <v>0</v>
      </c>
      <c r="AP36" s="36">
        <f t="shared" ca="1" si="11"/>
        <v>0</v>
      </c>
      <c r="AQ36" s="36">
        <f t="shared" ca="1" si="11"/>
        <v>0</v>
      </c>
      <c r="AR36" s="36">
        <f t="shared" ca="1" si="11"/>
        <v>0</v>
      </c>
      <c r="AS36" s="36">
        <f t="shared" ca="1" si="11"/>
        <v>0</v>
      </c>
      <c r="AT36" s="36">
        <f t="shared" ca="1" si="11"/>
        <v>0</v>
      </c>
      <c r="AU36" s="36">
        <f t="shared" ca="1" si="11"/>
        <v>0</v>
      </c>
      <c r="AV36" s="36">
        <f t="shared" ca="1" si="11"/>
        <v>0</v>
      </c>
      <c r="AW36" s="36">
        <f t="shared" ca="1" si="11"/>
        <v>0</v>
      </c>
      <c r="AX36" s="36">
        <f t="shared" ca="1" si="11"/>
        <v>0</v>
      </c>
      <c r="AY36" s="36">
        <f t="shared" ca="1" si="11"/>
        <v>0</v>
      </c>
      <c r="AZ36" s="36">
        <f t="shared" ca="1" si="11"/>
        <v>0</v>
      </c>
      <c r="BA36" s="36">
        <f t="shared" ca="1" si="11"/>
        <v>0</v>
      </c>
      <c r="BB36" s="36">
        <f t="shared" ca="1" si="11"/>
        <v>0</v>
      </c>
      <c r="BC36" s="36">
        <f t="shared" ca="1" si="11"/>
        <v>0</v>
      </c>
      <c r="BD36" s="36">
        <f t="shared" ca="1" si="11"/>
        <v>0</v>
      </c>
      <c r="BE36" s="36">
        <f t="shared" ca="1" si="11"/>
        <v>0</v>
      </c>
      <c r="BF36" s="36">
        <f t="shared" ca="1" si="11"/>
        <v>0</v>
      </c>
      <c r="BG36" s="36">
        <f t="shared" ca="1" si="11"/>
        <v>0</v>
      </c>
      <c r="BH36" s="36">
        <f t="shared" ca="1" si="11"/>
        <v>0</v>
      </c>
      <c r="BI36" s="36">
        <f t="shared" ca="1" si="11"/>
        <v>0</v>
      </c>
      <c r="BJ36" s="36">
        <f t="shared" ca="1" si="11"/>
        <v>0</v>
      </c>
      <c r="BK36" s="36">
        <f t="shared" ca="1" si="11"/>
        <v>0</v>
      </c>
      <c r="BL36" s="36">
        <f t="shared" ca="1" si="11"/>
        <v>0</v>
      </c>
      <c r="BM36" s="36">
        <f t="shared" ca="1" si="11"/>
        <v>0</v>
      </c>
      <c r="BN36" s="36">
        <f t="shared" ca="1" si="11"/>
        <v>0</v>
      </c>
      <c r="BO36" s="36">
        <f t="shared" ca="1" si="11"/>
        <v>0</v>
      </c>
      <c r="BP36" s="36">
        <f t="shared" ca="1" si="11"/>
        <v>0</v>
      </c>
      <c r="BQ36" s="36">
        <f t="shared" ca="1" si="11"/>
        <v>0</v>
      </c>
    </row>
    <row r="38" spans="1:69">
      <c r="B38" s="25" t="s">
        <v>137</v>
      </c>
    </row>
    <row r="39" spans="1:69" outlineLevel="1">
      <c r="E39" s="2" t="str">
        <f t="shared" ref="E39:BQ39" si="12" xml:space="preserve">  E$15</f>
        <v>Taxable income</v>
      </c>
      <c r="F39" s="2">
        <f t="shared" si="12"/>
        <v>0</v>
      </c>
      <c r="G39" s="2" t="str">
        <f t="shared" si="12"/>
        <v>GBP</v>
      </c>
      <c r="H39" s="2">
        <f t="shared" ca="1" si="12"/>
        <v>113166419.00745627</v>
      </c>
      <c r="I39" s="2">
        <f t="shared" si="12"/>
        <v>0</v>
      </c>
      <c r="J39" s="2">
        <f t="shared" ca="1" si="12"/>
        <v>0</v>
      </c>
      <c r="K39" s="2">
        <f t="shared" ca="1" si="12"/>
        <v>0</v>
      </c>
      <c r="L39" s="2">
        <f t="shared" ca="1" si="12"/>
        <v>0</v>
      </c>
      <c r="M39" s="2">
        <f t="shared" ca="1" si="12"/>
        <v>0</v>
      </c>
      <c r="N39" s="2">
        <f t="shared" ca="1" si="12"/>
        <v>0</v>
      </c>
      <c r="O39" s="2">
        <f t="shared" ca="1" si="12"/>
        <v>705.85766757807141</v>
      </c>
      <c r="P39" s="2">
        <f t="shared" ca="1" si="12"/>
        <v>47585.112058631741</v>
      </c>
      <c r="Q39" s="2">
        <f t="shared" ca="1" si="12"/>
        <v>54785.112058631741</v>
      </c>
      <c r="R39" s="2">
        <f t="shared" ca="1" si="12"/>
        <v>90785.112058631741</v>
      </c>
      <c r="S39" s="2">
        <f t="shared" ca="1" si="12"/>
        <v>89637.116333804879</v>
      </c>
      <c r="T39" s="2">
        <f t="shared" ca="1" si="12"/>
        <v>209637.11633380488</v>
      </c>
      <c r="U39" s="2">
        <f t="shared" ca="1" si="12"/>
        <v>209637.11633380488</v>
      </c>
      <c r="V39" s="2">
        <f t="shared" ca="1" si="12"/>
        <v>324218.65720613074</v>
      </c>
      <c r="W39" s="2">
        <f t="shared" ca="1" si="12"/>
        <v>407250.51818328281</v>
      </c>
      <c r="X39" s="2">
        <f t="shared" ca="1" si="12"/>
        <v>434877.08771980408</v>
      </c>
      <c r="Y39" s="2">
        <f t="shared" ca="1" si="12"/>
        <v>534845.11847299675</v>
      </c>
      <c r="Z39" s="2">
        <f t="shared" ca="1" si="12"/>
        <v>543183.02910490171</v>
      </c>
      <c r="AA39" s="2">
        <f t="shared" ca="1" si="12"/>
        <v>537468.1221142814</v>
      </c>
      <c r="AB39" s="2">
        <f t="shared" ca="1" si="12"/>
        <v>530182.15563180239</v>
      </c>
      <c r="AC39" s="2">
        <f t="shared" ca="1" si="12"/>
        <v>523767.3894252131</v>
      </c>
      <c r="AD39" s="2">
        <f t="shared" ca="1" si="12"/>
        <v>516971.1813703886</v>
      </c>
      <c r="AE39" s="2">
        <f t="shared" ca="1" si="12"/>
        <v>508505.65788947738</v>
      </c>
      <c r="AF39" s="2">
        <f t="shared" ca="1" si="12"/>
        <v>560877.17227552226</v>
      </c>
      <c r="AG39" s="2">
        <f t="shared" ca="1" si="12"/>
        <v>612795.07330168621</v>
      </c>
      <c r="AH39" s="2">
        <f t="shared" ca="1" si="12"/>
        <v>638022.57913402503</v>
      </c>
      <c r="AI39" s="2">
        <f t="shared" ca="1" si="12"/>
        <v>736950.72976521379</v>
      </c>
      <c r="AJ39" s="2">
        <f t="shared" ca="1" si="12"/>
        <v>835339.44016137172</v>
      </c>
      <c r="AK39" s="2">
        <f t="shared" ca="1" si="12"/>
        <v>871833.82878945291</v>
      </c>
      <c r="AL39" s="2">
        <f t="shared" ca="1" si="12"/>
        <v>919125.52097382967</v>
      </c>
      <c r="AM39" s="2">
        <f t="shared" ca="1" si="12"/>
        <v>991695.70699258882</v>
      </c>
      <c r="AN39" s="2">
        <f t="shared" ca="1" si="12"/>
        <v>1062231.3028188902</v>
      </c>
      <c r="AO39" s="2">
        <f t="shared" ca="1" si="12"/>
        <v>1083481.7704057116</v>
      </c>
      <c r="AP39" s="2">
        <f t="shared" ca="1" si="12"/>
        <v>1189889.3542960626</v>
      </c>
      <c r="AQ39" s="2">
        <f t="shared" ca="1" si="12"/>
        <v>1234097.3313214269</v>
      </c>
      <c r="AR39" s="2">
        <f t="shared" ca="1" si="12"/>
        <v>1338840.360093517</v>
      </c>
      <c r="AS39" s="2">
        <f t="shared" ca="1" si="12"/>
        <v>1442676.1621458447</v>
      </c>
      <c r="AT39" s="2">
        <f t="shared" ca="1" si="12"/>
        <v>1536754.7271950759</v>
      </c>
      <c r="AU39" s="2">
        <f t="shared" ca="1" si="12"/>
        <v>1687180.973342926</v>
      </c>
      <c r="AV39" s="2">
        <f t="shared" ca="1" si="12"/>
        <v>1832280.8869133494</v>
      </c>
      <c r="AW39" s="2">
        <f t="shared" ca="1" si="12"/>
        <v>1970282.3581022799</v>
      </c>
      <c r="AX39" s="2">
        <f t="shared" ca="1" si="12"/>
        <v>2163760.6127038007</v>
      </c>
      <c r="AY39" s="2">
        <f t="shared" ca="1" si="12"/>
        <v>2290904.7547073755</v>
      </c>
      <c r="AZ39" s="2">
        <f t="shared" ca="1" si="12"/>
        <v>2469847.3863620018</v>
      </c>
      <c r="BA39" s="2">
        <f t="shared" ca="1" si="12"/>
        <v>2703170.9688316225</v>
      </c>
      <c r="BB39" s="2">
        <f t="shared" ca="1" si="12"/>
        <v>2868961.9795325366</v>
      </c>
      <c r="BC39" s="2">
        <f t="shared" ca="1" si="12"/>
        <v>3085242.3798138076</v>
      </c>
      <c r="BD39" s="2">
        <f t="shared" ca="1" si="12"/>
        <v>3294597.8827836253</v>
      </c>
      <c r="BE39" s="2">
        <f t="shared" ca="1" si="12"/>
        <v>3554995.5978118279</v>
      </c>
      <c r="BF39" s="2">
        <f t="shared" ca="1" si="12"/>
        <v>3793590.1055832673</v>
      </c>
      <c r="BG39" s="2">
        <f t="shared" ca="1" si="12"/>
        <v>4023642.5978789674</v>
      </c>
      <c r="BH39" s="2">
        <f t="shared" ca="1" si="12"/>
        <v>4303042.4250198137</v>
      </c>
      <c r="BI39" s="2">
        <f t="shared" ca="1" si="12"/>
        <v>4569555.0170783419</v>
      </c>
      <c r="BJ39" s="2">
        <f t="shared" ca="1" si="12"/>
        <v>4864111.5262813838</v>
      </c>
      <c r="BK39" s="2">
        <f t="shared" ca="1" si="12"/>
        <v>5145999.8102885326</v>
      </c>
      <c r="BL39" s="2">
        <f t="shared" ca="1" si="12"/>
        <v>5472826.5390110593</v>
      </c>
      <c r="BM39" s="2">
        <f t="shared" ca="1" si="12"/>
        <v>5765473.7039503008</v>
      </c>
      <c r="BN39" s="2">
        <f t="shared" ca="1" si="12"/>
        <v>6103055.725352128</v>
      </c>
      <c r="BO39" s="2">
        <f t="shared" ca="1" si="12"/>
        <v>6483008.6048460854</v>
      </c>
      <c r="BP39" s="2">
        <f t="shared" ca="1" si="12"/>
        <v>6847719.6107857209</v>
      </c>
      <c r="BQ39" s="2">
        <f t="shared" ca="1" si="12"/>
        <v>7254515.0408421271</v>
      </c>
    </row>
    <row r="40" spans="1:69" outlineLevel="1">
      <c r="E40" s="2" t="str">
        <f t="shared" ref="E40:BQ40" si="13" xml:space="preserve">  E$27</f>
        <v>Tax losses utilised</v>
      </c>
      <c r="F40" s="2">
        <f t="shared" si="13"/>
        <v>0</v>
      </c>
      <c r="G40" s="2" t="str">
        <f t="shared" si="13"/>
        <v>GBP</v>
      </c>
      <c r="H40" s="2">
        <f t="shared" ca="1" si="13"/>
        <v>76588.284664843843</v>
      </c>
      <c r="I40" s="2">
        <f t="shared" si="13"/>
        <v>0</v>
      </c>
      <c r="J40" s="2">
        <f t="shared" ca="1" si="13"/>
        <v>0</v>
      </c>
      <c r="K40" s="2">
        <f t="shared" ca="1" si="13"/>
        <v>0</v>
      </c>
      <c r="L40" s="2">
        <f t="shared" ca="1" si="13"/>
        <v>0</v>
      </c>
      <c r="M40" s="2">
        <f t="shared" ca="1" si="13"/>
        <v>0</v>
      </c>
      <c r="N40" s="2">
        <f t="shared" ca="1" si="13"/>
        <v>0</v>
      </c>
      <c r="O40" s="2">
        <f t="shared" ca="1" si="13"/>
        <v>705.85766757807141</v>
      </c>
      <c r="P40" s="2">
        <f t="shared" ca="1" si="13"/>
        <v>47585.112058631741</v>
      </c>
      <c r="Q40" s="2">
        <f t="shared" ca="1" si="13"/>
        <v>28297.314938634037</v>
      </c>
      <c r="R40" s="2">
        <f t="shared" ca="1" si="13"/>
        <v>0</v>
      </c>
      <c r="S40" s="2">
        <f t="shared" ca="1" si="13"/>
        <v>0</v>
      </c>
      <c r="T40" s="2">
        <f t="shared" ca="1" si="13"/>
        <v>0</v>
      </c>
      <c r="U40" s="2">
        <f t="shared" ca="1" si="13"/>
        <v>0</v>
      </c>
      <c r="V40" s="2">
        <f t="shared" ca="1" si="13"/>
        <v>0</v>
      </c>
      <c r="W40" s="2">
        <f t="shared" ca="1" si="13"/>
        <v>0</v>
      </c>
      <c r="X40" s="2">
        <f t="shared" ca="1" si="13"/>
        <v>0</v>
      </c>
      <c r="Y40" s="2">
        <f t="shared" ca="1" si="13"/>
        <v>0</v>
      </c>
      <c r="Z40" s="2">
        <f t="shared" ca="1" si="13"/>
        <v>0</v>
      </c>
      <c r="AA40" s="2">
        <f t="shared" ca="1" si="13"/>
        <v>0</v>
      </c>
      <c r="AB40" s="2">
        <f t="shared" ca="1" si="13"/>
        <v>0</v>
      </c>
      <c r="AC40" s="2">
        <f t="shared" ca="1" si="13"/>
        <v>0</v>
      </c>
      <c r="AD40" s="2">
        <f t="shared" ca="1" si="13"/>
        <v>0</v>
      </c>
      <c r="AE40" s="2">
        <f t="shared" ca="1" si="13"/>
        <v>0</v>
      </c>
      <c r="AF40" s="2">
        <f t="shared" ca="1" si="13"/>
        <v>0</v>
      </c>
      <c r="AG40" s="2">
        <f t="shared" ca="1" si="13"/>
        <v>0</v>
      </c>
      <c r="AH40" s="2">
        <f t="shared" ca="1" si="13"/>
        <v>0</v>
      </c>
      <c r="AI40" s="2">
        <f t="shared" ca="1" si="13"/>
        <v>0</v>
      </c>
      <c r="AJ40" s="2">
        <f t="shared" ca="1" si="13"/>
        <v>0</v>
      </c>
      <c r="AK40" s="2">
        <f t="shared" ca="1" si="13"/>
        <v>0</v>
      </c>
      <c r="AL40" s="2">
        <f t="shared" ca="1" si="13"/>
        <v>0</v>
      </c>
      <c r="AM40" s="2">
        <f t="shared" ca="1" si="13"/>
        <v>0</v>
      </c>
      <c r="AN40" s="2">
        <f t="shared" ca="1" si="13"/>
        <v>0</v>
      </c>
      <c r="AO40" s="2">
        <f t="shared" ca="1" si="13"/>
        <v>0</v>
      </c>
      <c r="AP40" s="2">
        <f t="shared" ca="1" si="13"/>
        <v>0</v>
      </c>
      <c r="AQ40" s="2">
        <f t="shared" ca="1" si="13"/>
        <v>0</v>
      </c>
      <c r="AR40" s="2">
        <f t="shared" ca="1" si="13"/>
        <v>0</v>
      </c>
      <c r="AS40" s="2">
        <f t="shared" ca="1" si="13"/>
        <v>0</v>
      </c>
      <c r="AT40" s="2">
        <f t="shared" ca="1" si="13"/>
        <v>0</v>
      </c>
      <c r="AU40" s="2">
        <f t="shared" ca="1" si="13"/>
        <v>0</v>
      </c>
      <c r="AV40" s="2">
        <f t="shared" ca="1" si="13"/>
        <v>0</v>
      </c>
      <c r="AW40" s="2">
        <f t="shared" ca="1" si="13"/>
        <v>0</v>
      </c>
      <c r="AX40" s="2">
        <f t="shared" ca="1" si="13"/>
        <v>0</v>
      </c>
      <c r="AY40" s="2">
        <f t="shared" ca="1" si="13"/>
        <v>0</v>
      </c>
      <c r="AZ40" s="2">
        <f t="shared" ca="1" si="13"/>
        <v>0</v>
      </c>
      <c r="BA40" s="2">
        <f t="shared" ca="1" si="13"/>
        <v>0</v>
      </c>
      <c r="BB40" s="2">
        <f t="shared" ca="1" si="13"/>
        <v>0</v>
      </c>
      <c r="BC40" s="2">
        <f t="shared" ca="1" si="13"/>
        <v>0</v>
      </c>
      <c r="BD40" s="2">
        <f t="shared" ca="1" si="13"/>
        <v>0</v>
      </c>
      <c r="BE40" s="2">
        <f t="shared" ca="1" si="13"/>
        <v>0</v>
      </c>
      <c r="BF40" s="2">
        <f t="shared" ca="1" si="13"/>
        <v>0</v>
      </c>
      <c r="BG40" s="2">
        <f t="shared" ca="1" si="13"/>
        <v>0</v>
      </c>
      <c r="BH40" s="2">
        <f t="shared" ca="1" si="13"/>
        <v>0</v>
      </c>
      <c r="BI40" s="2">
        <f t="shared" ca="1" si="13"/>
        <v>0</v>
      </c>
      <c r="BJ40" s="2">
        <f t="shared" ca="1" si="13"/>
        <v>0</v>
      </c>
      <c r="BK40" s="2">
        <f t="shared" ca="1" si="13"/>
        <v>0</v>
      </c>
      <c r="BL40" s="2">
        <f t="shared" ca="1" si="13"/>
        <v>0</v>
      </c>
      <c r="BM40" s="2">
        <f t="shared" ca="1" si="13"/>
        <v>0</v>
      </c>
      <c r="BN40" s="2">
        <f t="shared" ca="1" si="13"/>
        <v>0</v>
      </c>
      <c r="BO40" s="2">
        <f t="shared" ca="1" si="13"/>
        <v>0</v>
      </c>
      <c r="BP40" s="2">
        <f t="shared" ca="1" si="13"/>
        <v>0</v>
      </c>
      <c r="BQ40" s="2">
        <f t="shared" ca="1" si="13"/>
        <v>0</v>
      </c>
    </row>
    <row r="41" spans="1:69" outlineLevel="1">
      <c r="E41" s="47" t="s">
        <v>137</v>
      </c>
      <c r="G41" s="47" t="s">
        <v>258</v>
      </c>
      <c r="H41" s="2">
        <f ca="1" xml:space="preserve"> SUM( J41:BQ41 )</f>
        <v>113089830.72279143</v>
      </c>
      <c r="J41" s="2">
        <f t="shared" ref="J41:BQ41" ca="1" si="14" xml:space="preserve">  J39 - J40</f>
        <v>0</v>
      </c>
      <c r="K41" s="2">
        <f t="shared" ca="1" si="14"/>
        <v>0</v>
      </c>
      <c r="L41" s="2">
        <f t="shared" ca="1" si="14"/>
        <v>0</v>
      </c>
      <c r="M41" s="2">
        <f t="shared" ca="1" si="14"/>
        <v>0</v>
      </c>
      <c r="N41" s="2">
        <f t="shared" ca="1" si="14"/>
        <v>0</v>
      </c>
      <c r="O41" s="2">
        <f t="shared" ca="1" si="14"/>
        <v>0</v>
      </c>
      <c r="P41" s="2">
        <f t="shared" ca="1" si="14"/>
        <v>0</v>
      </c>
      <c r="Q41" s="2">
        <f t="shared" ca="1" si="14"/>
        <v>26487.797119997704</v>
      </c>
      <c r="R41" s="2">
        <f t="shared" ca="1" si="14"/>
        <v>90785.112058631741</v>
      </c>
      <c r="S41" s="2">
        <f t="shared" ca="1" si="14"/>
        <v>89637.116333804879</v>
      </c>
      <c r="T41" s="2">
        <f t="shared" ca="1" si="14"/>
        <v>209637.11633380488</v>
      </c>
      <c r="U41" s="2">
        <f t="shared" ca="1" si="14"/>
        <v>209637.11633380488</v>
      </c>
      <c r="V41" s="2">
        <f t="shared" ca="1" si="14"/>
        <v>324218.65720613074</v>
      </c>
      <c r="W41" s="2">
        <f t="shared" ca="1" si="14"/>
        <v>407250.51818328281</v>
      </c>
      <c r="X41" s="2">
        <f t="shared" ca="1" si="14"/>
        <v>434877.08771980408</v>
      </c>
      <c r="Y41" s="2">
        <f t="shared" ca="1" si="14"/>
        <v>534845.11847299675</v>
      </c>
      <c r="Z41" s="2">
        <f t="shared" ca="1" si="14"/>
        <v>543183.02910490171</v>
      </c>
      <c r="AA41" s="2">
        <f t="shared" ca="1" si="14"/>
        <v>537468.1221142814</v>
      </c>
      <c r="AB41" s="2">
        <f t="shared" ca="1" si="14"/>
        <v>530182.15563180239</v>
      </c>
      <c r="AC41" s="2">
        <f t="shared" ca="1" si="14"/>
        <v>523767.3894252131</v>
      </c>
      <c r="AD41" s="2">
        <f t="shared" ca="1" si="14"/>
        <v>516971.1813703886</v>
      </c>
      <c r="AE41" s="2">
        <f t="shared" ca="1" si="14"/>
        <v>508505.65788947738</v>
      </c>
      <c r="AF41" s="2">
        <f t="shared" ca="1" si="14"/>
        <v>560877.17227552226</v>
      </c>
      <c r="AG41" s="2">
        <f t="shared" ca="1" si="14"/>
        <v>612795.07330168621</v>
      </c>
      <c r="AH41" s="2">
        <f t="shared" ca="1" si="14"/>
        <v>638022.57913402503</v>
      </c>
      <c r="AI41" s="2">
        <f t="shared" ca="1" si="14"/>
        <v>736950.72976521379</v>
      </c>
      <c r="AJ41" s="2">
        <f t="shared" ca="1" si="14"/>
        <v>835339.44016137172</v>
      </c>
      <c r="AK41" s="2">
        <f t="shared" ca="1" si="14"/>
        <v>871833.82878945291</v>
      </c>
      <c r="AL41" s="2">
        <f t="shared" ca="1" si="14"/>
        <v>919125.52097382967</v>
      </c>
      <c r="AM41" s="2">
        <f t="shared" ca="1" si="14"/>
        <v>991695.70699258882</v>
      </c>
      <c r="AN41" s="2">
        <f t="shared" ca="1" si="14"/>
        <v>1062231.3028188902</v>
      </c>
      <c r="AO41" s="2">
        <f t="shared" ca="1" si="14"/>
        <v>1083481.7704057116</v>
      </c>
      <c r="AP41" s="2">
        <f t="shared" ca="1" si="14"/>
        <v>1189889.3542960626</v>
      </c>
      <c r="AQ41" s="2">
        <f t="shared" ca="1" si="14"/>
        <v>1234097.3313214269</v>
      </c>
      <c r="AR41" s="2">
        <f t="shared" ca="1" si="14"/>
        <v>1338840.360093517</v>
      </c>
      <c r="AS41" s="2">
        <f t="shared" ca="1" si="14"/>
        <v>1442676.1621458447</v>
      </c>
      <c r="AT41" s="2">
        <f t="shared" ca="1" si="14"/>
        <v>1536754.7271950759</v>
      </c>
      <c r="AU41" s="2">
        <f t="shared" ca="1" si="14"/>
        <v>1687180.973342926</v>
      </c>
      <c r="AV41" s="2">
        <f t="shared" ca="1" si="14"/>
        <v>1832280.8869133494</v>
      </c>
      <c r="AW41" s="2">
        <f t="shared" ca="1" si="14"/>
        <v>1970282.3581022799</v>
      </c>
      <c r="AX41" s="2">
        <f t="shared" ca="1" si="14"/>
        <v>2163760.6127038007</v>
      </c>
      <c r="AY41" s="2">
        <f t="shared" ca="1" si="14"/>
        <v>2290904.7547073755</v>
      </c>
      <c r="AZ41" s="2">
        <f t="shared" ca="1" si="14"/>
        <v>2469847.3863620018</v>
      </c>
      <c r="BA41" s="2">
        <f t="shared" ca="1" si="14"/>
        <v>2703170.9688316225</v>
      </c>
      <c r="BB41" s="2">
        <f t="shared" ca="1" si="14"/>
        <v>2868961.9795325366</v>
      </c>
      <c r="BC41" s="2">
        <f t="shared" ca="1" si="14"/>
        <v>3085242.3798138076</v>
      </c>
      <c r="BD41" s="2">
        <f t="shared" ca="1" si="14"/>
        <v>3294597.8827836253</v>
      </c>
      <c r="BE41" s="2">
        <f t="shared" ca="1" si="14"/>
        <v>3554995.5978118279</v>
      </c>
      <c r="BF41" s="2">
        <f t="shared" ca="1" si="14"/>
        <v>3793590.1055832673</v>
      </c>
      <c r="BG41" s="2">
        <f t="shared" ca="1" si="14"/>
        <v>4023642.5978789674</v>
      </c>
      <c r="BH41" s="2">
        <f t="shared" ca="1" si="14"/>
        <v>4303042.4250198137</v>
      </c>
      <c r="BI41" s="2">
        <f t="shared" ca="1" si="14"/>
        <v>4569555.0170783419</v>
      </c>
      <c r="BJ41" s="2">
        <f t="shared" ca="1" si="14"/>
        <v>4864111.5262813838</v>
      </c>
      <c r="BK41" s="2">
        <f t="shared" ca="1" si="14"/>
        <v>5145999.8102885326</v>
      </c>
      <c r="BL41" s="2">
        <f t="shared" ca="1" si="14"/>
        <v>5472826.5390110593</v>
      </c>
      <c r="BM41" s="2">
        <f t="shared" ca="1" si="14"/>
        <v>5765473.7039503008</v>
      </c>
      <c r="BN41" s="2">
        <f t="shared" ca="1" si="14"/>
        <v>6103055.725352128</v>
      </c>
      <c r="BO41" s="2">
        <f t="shared" ca="1" si="14"/>
        <v>6483008.6048460854</v>
      </c>
      <c r="BP41" s="2">
        <f t="shared" ca="1" si="14"/>
        <v>6847719.6107857209</v>
      </c>
      <c r="BQ41" s="2">
        <f t="shared" ca="1" si="14"/>
        <v>7254515.0408421271</v>
      </c>
    </row>
    <row r="44" spans="1:69">
      <c r="B44" s="25" t="s">
        <v>269</v>
      </c>
    </row>
    <row r="45" spans="1:69" outlineLevel="1">
      <c r="A45" s="18"/>
      <c r="B45" s="18"/>
      <c r="C45" s="28"/>
      <c r="D45" s="27"/>
      <c r="E45" s="42" t="str">
        <f xml:space="preserve">  InpC!E$89</f>
        <v>Corporation tax rate</v>
      </c>
      <c r="F45" s="42">
        <f xml:space="preserve">  InpC!F$89</f>
        <v>0.2</v>
      </c>
      <c r="G45" s="42" t="str">
        <f xml:space="preserve">  InpC!G$89</f>
        <v>%</v>
      </c>
      <c r="M45" s="57"/>
    </row>
    <row r="46" spans="1:69" outlineLevel="1">
      <c r="E46" s="2" t="str">
        <f t="shared" ref="E46:BQ46" si="15" xml:space="preserve">  E$41</f>
        <v>Taxable income net of tax losses utilised</v>
      </c>
      <c r="F46" s="2">
        <f t="shared" si="15"/>
        <v>0</v>
      </c>
      <c r="G46" s="2" t="str">
        <f t="shared" si="15"/>
        <v>GBP</v>
      </c>
      <c r="H46" s="2">
        <f t="shared" ca="1" si="15"/>
        <v>113089830.72279143</v>
      </c>
      <c r="I46" s="2">
        <f t="shared" si="15"/>
        <v>0</v>
      </c>
      <c r="J46" s="2">
        <f t="shared" ca="1" si="15"/>
        <v>0</v>
      </c>
      <c r="K46" s="2">
        <f t="shared" ca="1" si="15"/>
        <v>0</v>
      </c>
      <c r="L46" s="2">
        <f t="shared" ca="1" si="15"/>
        <v>0</v>
      </c>
      <c r="M46" s="2">
        <f t="shared" ca="1" si="15"/>
        <v>0</v>
      </c>
      <c r="N46" s="2">
        <f t="shared" ca="1" si="15"/>
        <v>0</v>
      </c>
      <c r="O46" s="2">
        <f t="shared" ca="1" si="15"/>
        <v>0</v>
      </c>
      <c r="P46" s="2">
        <f t="shared" ca="1" si="15"/>
        <v>0</v>
      </c>
      <c r="Q46" s="2">
        <f t="shared" ca="1" si="15"/>
        <v>26487.797119997704</v>
      </c>
      <c r="R46" s="2">
        <f t="shared" ca="1" si="15"/>
        <v>90785.112058631741</v>
      </c>
      <c r="S46" s="2">
        <f t="shared" ca="1" si="15"/>
        <v>89637.116333804879</v>
      </c>
      <c r="T46" s="2">
        <f t="shared" ca="1" si="15"/>
        <v>209637.11633380488</v>
      </c>
      <c r="U46" s="2">
        <f t="shared" ca="1" si="15"/>
        <v>209637.11633380488</v>
      </c>
      <c r="V46" s="2">
        <f t="shared" ca="1" si="15"/>
        <v>324218.65720613074</v>
      </c>
      <c r="W46" s="2">
        <f t="shared" ca="1" si="15"/>
        <v>407250.51818328281</v>
      </c>
      <c r="X46" s="2">
        <f t="shared" ca="1" si="15"/>
        <v>434877.08771980408</v>
      </c>
      <c r="Y46" s="2">
        <f t="shared" ca="1" si="15"/>
        <v>534845.11847299675</v>
      </c>
      <c r="Z46" s="2">
        <f t="shared" ca="1" si="15"/>
        <v>543183.02910490171</v>
      </c>
      <c r="AA46" s="2">
        <f t="shared" ca="1" si="15"/>
        <v>537468.1221142814</v>
      </c>
      <c r="AB46" s="2">
        <f t="shared" ca="1" si="15"/>
        <v>530182.15563180239</v>
      </c>
      <c r="AC46" s="2">
        <f t="shared" ca="1" si="15"/>
        <v>523767.3894252131</v>
      </c>
      <c r="AD46" s="2">
        <f t="shared" ca="1" si="15"/>
        <v>516971.1813703886</v>
      </c>
      <c r="AE46" s="2">
        <f t="shared" ca="1" si="15"/>
        <v>508505.65788947738</v>
      </c>
      <c r="AF46" s="2">
        <f t="shared" ca="1" si="15"/>
        <v>560877.17227552226</v>
      </c>
      <c r="AG46" s="2">
        <f t="shared" ca="1" si="15"/>
        <v>612795.07330168621</v>
      </c>
      <c r="AH46" s="2">
        <f t="shared" ca="1" si="15"/>
        <v>638022.57913402503</v>
      </c>
      <c r="AI46" s="2">
        <f t="shared" ca="1" si="15"/>
        <v>736950.72976521379</v>
      </c>
      <c r="AJ46" s="2">
        <f t="shared" ca="1" si="15"/>
        <v>835339.44016137172</v>
      </c>
      <c r="AK46" s="2">
        <f t="shared" ca="1" si="15"/>
        <v>871833.82878945291</v>
      </c>
      <c r="AL46" s="2">
        <f t="shared" ca="1" si="15"/>
        <v>919125.52097382967</v>
      </c>
      <c r="AM46" s="2">
        <f t="shared" ca="1" si="15"/>
        <v>991695.70699258882</v>
      </c>
      <c r="AN46" s="2">
        <f t="shared" ca="1" si="15"/>
        <v>1062231.3028188902</v>
      </c>
      <c r="AO46" s="2">
        <f t="shared" ca="1" si="15"/>
        <v>1083481.7704057116</v>
      </c>
      <c r="AP46" s="2">
        <f t="shared" ca="1" si="15"/>
        <v>1189889.3542960626</v>
      </c>
      <c r="AQ46" s="2">
        <f t="shared" ca="1" si="15"/>
        <v>1234097.3313214269</v>
      </c>
      <c r="AR46" s="2">
        <f t="shared" ca="1" si="15"/>
        <v>1338840.360093517</v>
      </c>
      <c r="AS46" s="2">
        <f t="shared" ca="1" si="15"/>
        <v>1442676.1621458447</v>
      </c>
      <c r="AT46" s="2">
        <f t="shared" ca="1" si="15"/>
        <v>1536754.7271950759</v>
      </c>
      <c r="AU46" s="2">
        <f t="shared" ca="1" si="15"/>
        <v>1687180.973342926</v>
      </c>
      <c r="AV46" s="2">
        <f t="shared" ca="1" si="15"/>
        <v>1832280.8869133494</v>
      </c>
      <c r="AW46" s="2">
        <f t="shared" ca="1" si="15"/>
        <v>1970282.3581022799</v>
      </c>
      <c r="AX46" s="2">
        <f t="shared" ca="1" si="15"/>
        <v>2163760.6127038007</v>
      </c>
      <c r="AY46" s="2">
        <f t="shared" ca="1" si="15"/>
        <v>2290904.7547073755</v>
      </c>
      <c r="AZ46" s="2">
        <f t="shared" ca="1" si="15"/>
        <v>2469847.3863620018</v>
      </c>
      <c r="BA46" s="2">
        <f t="shared" ca="1" si="15"/>
        <v>2703170.9688316225</v>
      </c>
      <c r="BB46" s="2">
        <f t="shared" ca="1" si="15"/>
        <v>2868961.9795325366</v>
      </c>
      <c r="BC46" s="2">
        <f t="shared" ca="1" si="15"/>
        <v>3085242.3798138076</v>
      </c>
      <c r="BD46" s="2">
        <f t="shared" ca="1" si="15"/>
        <v>3294597.8827836253</v>
      </c>
      <c r="BE46" s="2">
        <f t="shared" ca="1" si="15"/>
        <v>3554995.5978118279</v>
      </c>
      <c r="BF46" s="2">
        <f t="shared" ca="1" si="15"/>
        <v>3793590.1055832673</v>
      </c>
      <c r="BG46" s="2">
        <f t="shared" ca="1" si="15"/>
        <v>4023642.5978789674</v>
      </c>
      <c r="BH46" s="2">
        <f t="shared" ca="1" si="15"/>
        <v>4303042.4250198137</v>
      </c>
      <c r="BI46" s="2">
        <f t="shared" ca="1" si="15"/>
        <v>4569555.0170783419</v>
      </c>
      <c r="BJ46" s="2">
        <f t="shared" ca="1" si="15"/>
        <v>4864111.5262813838</v>
      </c>
      <c r="BK46" s="2">
        <f t="shared" ca="1" si="15"/>
        <v>5145999.8102885326</v>
      </c>
      <c r="BL46" s="2">
        <f t="shared" ca="1" si="15"/>
        <v>5472826.5390110593</v>
      </c>
      <c r="BM46" s="2">
        <f t="shared" ca="1" si="15"/>
        <v>5765473.7039503008</v>
      </c>
      <c r="BN46" s="2">
        <f t="shared" ca="1" si="15"/>
        <v>6103055.725352128</v>
      </c>
      <c r="BO46" s="2">
        <f t="shared" ca="1" si="15"/>
        <v>6483008.6048460854</v>
      </c>
      <c r="BP46" s="2">
        <f t="shared" ca="1" si="15"/>
        <v>6847719.6107857209</v>
      </c>
      <c r="BQ46" s="2">
        <f t="shared" ca="1" si="15"/>
        <v>7254515.0408421271</v>
      </c>
    </row>
    <row r="47" spans="1:69" outlineLevel="1">
      <c r="E47" s="47" t="s">
        <v>65</v>
      </c>
      <c r="G47" s="47" t="s">
        <v>258</v>
      </c>
      <c r="H47" s="2">
        <f t="shared" ref="H47:H48" ca="1" si="16" xml:space="preserve"> SUM( J47:BQ47 )</f>
        <v>22617966.144558292</v>
      </c>
      <c r="J47" s="2">
        <f t="shared" ref="J47:BQ47" ca="1" si="17" xml:space="preserve">  $F45 * J46</f>
        <v>0</v>
      </c>
      <c r="K47" s="2">
        <f t="shared" ca="1" si="17"/>
        <v>0</v>
      </c>
      <c r="L47" s="2">
        <f t="shared" ca="1" si="17"/>
        <v>0</v>
      </c>
      <c r="M47" s="2">
        <f t="shared" ca="1" si="17"/>
        <v>0</v>
      </c>
      <c r="N47" s="2">
        <f t="shared" ca="1" si="17"/>
        <v>0</v>
      </c>
      <c r="O47" s="2">
        <f t="shared" ca="1" si="17"/>
        <v>0</v>
      </c>
      <c r="P47" s="2">
        <f t="shared" ca="1" si="17"/>
        <v>0</v>
      </c>
      <c r="Q47" s="2">
        <f t="shared" ca="1" si="17"/>
        <v>5297.5594239995407</v>
      </c>
      <c r="R47" s="2">
        <f t="shared" ca="1" si="17"/>
        <v>18157.02241172635</v>
      </c>
      <c r="S47" s="2">
        <f t="shared" ca="1" si="17"/>
        <v>17927.423266760976</v>
      </c>
      <c r="T47" s="2">
        <f t="shared" ca="1" si="17"/>
        <v>41927.423266760976</v>
      </c>
      <c r="U47" s="2">
        <f t="shared" ca="1" si="17"/>
        <v>41927.423266760976</v>
      </c>
      <c r="V47" s="2">
        <f t="shared" ca="1" si="17"/>
        <v>64843.731441226148</v>
      </c>
      <c r="W47" s="2">
        <f t="shared" ca="1" si="17"/>
        <v>81450.103636656568</v>
      </c>
      <c r="X47" s="2">
        <f t="shared" ca="1" si="17"/>
        <v>86975.417543960823</v>
      </c>
      <c r="Y47" s="2">
        <f t="shared" ca="1" si="17"/>
        <v>106969.02369459935</v>
      </c>
      <c r="Z47" s="2">
        <f t="shared" ca="1" si="17"/>
        <v>108636.60582098035</v>
      </c>
      <c r="AA47" s="2">
        <f t="shared" ca="1" si="17"/>
        <v>107493.62442285629</v>
      </c>
      <c r="AB47" s="2">
        <f t="shared" ca="1" si="17"/>
        <v>106036.43112636049</v>
      </c>
      <c r="AC47" s="2">
        <f t="shared" ca="1" si="17"/>
        <v>104753.47788504262</v>
      </c>
      <c r="AD47" s="2">
        <f t="shared" ca="1" si="17"/>
        <v>103394.23627407773</v>
      </c>
      <c r="AE47" s="2">
        <f t="shared" ca="1" si="17"/>
        <v>101701.13157789549</v>
      </c>
      <c r="AF47" s="2">
        <f t="shared" ca="1" si="17"/>
        <v>112175.43445510446</v>
      </c>
      <c r="AG47" s="2">
        <f t="shared" ca="1" si="17"/>
        <v>122559.01466033724</v>
      </c>
      <c r="AH47" s="2">
        <f t="shared" ca="1" si="17"/>
        <v>127604.51582680501</v>
      </c>
      <c r="AI47" s="2">
        <f t="shared" ca="1" si="17"/>
        <v>147390.14595304275</v>
      </c>
      <c r="AJ47" s="2">
        <f t="shared" ca="1" si="17"/>
        <v>167067.88803227435</v>
      </c>
      <c r="AK47" s="2">
        <f t="shared" ca="1" si="17"/>
        <v>174366.76575789059</v>
      </c>
      <c r="AL47" s="2">
        <f t="shared" ca="1" si="17"/>
        <v>183825.10419476594</v>
      </c>
      <c r="AM47" s="2">
        <f t="shared" ca="1" si="17"/>
        <v>198339.14139851776</v>
      </c>
      <c r="AN47" s="2">
        <f t="shared" ca="1" si="17"/>
        <v>212446.26056377805</v>
      </c>
      <c r="AO47" s="2">
        <f t="shared" ca="1" si="17"/>
        <v>216696.35408114234</v>
      </c>
      <c r="AP47" s="2">
        <f t="shared" ca="1" si="17"/>
        <v>237977.87085921253</v>
      </c>
      <c r="AQ47" s="2">
        <f t="shared" ca="1" si="17"/>
        <v>246819.46626428538</v>
      </c>
      <c r="AR47" s="2">
        <f t="shared" ca="1" si="17"/>
        <v>267768.07201870339</v>
      </c>
      <c r="AS47" s="2">
        <f t="shared" ca="1" si="17"/>
        <v>288535.23242916894</v>
      </c>
      <c r="AT47" s="2">
        <f t="shared" ca="1" si="17"/>
        <v>307350.94543901522</v>
      </c>
      <c r="AU47" s="2">
        <f t="shared" ca="1" si="17"/>
        <v>337436.1946685852</v>
      </c>
      <c r="AV47" s="2">
        <f t="shared" ca="1" si="17"/>
        <v>366456.17738266988</v>
      </c>
      <c r="AW47" s="2">
        <f t="shared" ca="1" si="17"/>
        <v>394056.47162045602</v>
      </c>
      <c r="AX47" s="2">
        <f t="shared" ca="1" si="17"/>
        <v>432752.12254076015</v>
      </c>
      <c r="AY47" s="2">
        <f t="shared" ca="1" si="17"/>
        <v>458180.95094147511</v>
      </c>
      <c r="AZ47" s="2">
        <f t="shared" ca="1" si="17"/>
        <v>493969.4772724004</v>
      </c>
      <c r="BA47" s="2">
        <f t="shared" ca="1" si="17"/>
        <v>540634.19376632455</v>
      </c>
      <c r="BB47" s="2">
        <f t="shared" ca="1" si="17"/>
        <v>573792.39590650739</v>
      </c>
      <c r="BC47" s="2">
        <f t="shared" ca="1" si="17"/>
        <v>617048.47596276156</v>
      </c>
      <c r="BD47" s="2">
        <f t="shared" ca="1" si="17"/>
        <v>658919.57655672508</v>
      </c>
      <c r="BE47" s="2">
        <f t="shared" ca="1" si="17"/>
        <v>710999.11956236558</v>
      </c>
      <c r="BF47" s="2">
        <f t="shared" ca="1" si="17"/>
        <v>758718.02111665346</v>
      </c>
      <c r="BG47" s="2">
        <f t="shared" ca="1" si="17"/>
        <v>804728.51957579353</v>
      </c>
      <c r="BH47" s="2">
        <f t="shared" ca="1" si="17"/>
        <v>860608.48500396276</v>
      </c>
      <c r="BI47" s="2">
        <f t="shared" ca="1" si="17"/>
        <v>913911.00341566838</v>
      </c>
      <c r="BJ47" s="2">
        <f t="shared" ca="1" si="17"/>
        <v>972822.30525627686</v>
      </c>
      <c r="BK47" s="2">
        <f t="shared" ca="1" si="17"/>
        <v>1029199.9620577066</v>
      </c>
      <c r="BL47" s="2">
        <f t="shared" ca="1" si="17"/>
        <v>1094565.307802212</v>
      </c>
      <c r="BM47" s="2">
        <f t="shared" ca="1" si="17"/>
        <v>1153094.7407900603</v>
      </c>
      <c r="BN47" s="2">
        <f t="shared" ca="1" si="17"/>
        <v>1220611.1450704257</v>
      </c>
      <c r="BO47" s="2">
        <f t="shared" ca="1" si="17"/>
        <v>1296601.7209692171</v>
      </c>
      <c r="BP47" s="2">
        <f t="shared" ca="1" si="17"/>
        <v>1369543.9221571442</v>
      </c>
      <c r="BQ47" s="2">
        <f t="shared" ca="1" si="17"/>
        <v>1450903.0081684254</v>
      </c>
    </row>
    <row r="48" spans="1:69" outlineLevel="1">
      <c r="A48" s="34"/>
      <c r="B48" s="34"/>
      <c r="C48" s="64"/>
      <c r="D48" s="65"/>
      <c r="E48" s="21" t="str">
        <f xml:space="preserve"> LEFT($E$47, LEN($E$47) - 3 )</f>
        <v xml:space="preserve">Corporation tax </v>
      </c>
      <c r="F48" s="21"/>
      <c r="G48" s="21" t="str">
        <f xml:space="preserve"> G$47</f>
        <v>GBP</v>
      </c>
      <c r="H48" s="3">
        <f t="shared" ca="1" si="16"/>
        <v>-22617966.144558292</v>
      </c>
      <c r="I48" s="21"/>
      <c r="J48" s="3">
        <f t="shared" ref="J48:BQ48" ca="1" si="18" xml:space="preserve"> -1 * J47</f>
        <v>0</v>
      </c>
      <c r="K48" s="3">
        <f t="shared" ca="1" si="18"/>
        <v>0</v>
      </c>
      <c r="L48" s="3">
        <f t="shared" ca="1" si="18"/>
        <v>0</v>
      </c>
      <c r="M48" s="3">
        <f t="shared" ca="1" si="18"/>
        <v>0</v>
      </c>
      <c r="N48" s="3">
        <f t="shared" ca="1" si="18"/>
        <v>0</v>
      </c>
      <c r="O48" s="3">
        <f t="shared" ca="1" si="18"/>
        <v>0</v>
      </c>
      <c r="P48" s="3">
        <f t="shared" ca="1" si="18"/>
        <v>0</v>
      </c>
      <c r="Q48" s="3">
        <f t="shared" ca="1" si="18"/>
        <v>-5297.5594239995407</v>
      </c>
      <c r="R48" s="3">
        <f t="shared" ca="1" si="18"/>
        <v>-18157.02241172635</v>
      </c>
      <c r="S48" s="3">
        <f t="shared" ca="1" si="18"/>
        <v>-17927.423266760976</v>
      </c>
      <c r="T48" s="3">
        <f t="shared" ca="1" si="18"/>
        <v>-41927.423266760976</v>
      </c>
      <c r="U48" s="3">
        <f t="shared" ca="1" si="18"/>
        <v>-41927.423266760976</v>
      </c>
      <c r="V48" s="3">
        <f t="shared" ca="1" si="18"/>
        <v>-64843.731441226148</v>
      </c>
      <c r="W48" s="3">
        <f t="shared" ca="1" si="18"/>
        <v>-81450.103636656568</v>
      </c>
      <c r="X48" s="3">
        <f t="shared" ca="1" si="18"/>
        <v>-86975.417543960823</v>
      </c>
      <c r="Y48" s="3">
        <f t="shared" ca="1" si="18"/>
        <v>-106969.02369459935</v>
      </c>
      <c r="Z48" s="3">
        <f t="shared" ca="1" si="18"/>
        <v>-108636.60582098035</v>
      </c>
      <c r="AA48" s="3">
        <f t="shared" ca="1" si="18"/>
        <v>-107493.62442285629</v>
      </c>
      <c r="AB48" s="3">
        <f t="shared" ca="1" si="18"/>
        <v>-106036.43112636049</v>
      </c>
      <c r="AC48" s="3">
        <f t="shared" ca="1" si="18"/>
        <v>-104753.47788504262</v>
      </c>
      <c r="AD48" s="3">
        <f t="shared" ca="1" si="18"/>
        <v>-103394.23627407773</v>
      </c>
      <c r="AE48" s="3">
        <f t="shared" ca="1" si="18"/>
        <v>-101701.13157789549</v>
      </c>
      <c r="AF48" s="3">
        <f t="shared" ca="1" si="18"/>
        <v>-112175.43445510446</v>
      </c>
      <c r="AG48" s="3">
        <f t="shared" ca="1" si="18"/>
        <v>-122559.01466033724</v>
      </c>
      <c r="AH48" s="3">
        <f t="shared" ca="1" si="18"/>
        <v>-127604.51582680501</v>
      </c>
      <c r="AI48" s="3">
        <f t="shared" ca="1" si="18"/>
        <v>-147390.14595304275</v>
      </c>
      <c r="AJ48" s="3">
        <f t="shared" ca="1" si="18"/>
        <v>-167067.88803227435</v>
      </c>
      <c r="AK48" s="3">
        <f t="shared" ca="1" si="18"/>
        <v>-174366.76575789059</v>
      </c>
      <c r="AL48" s="3">
        <f t="shared" ca="1" si="18"/>
        <v>-183825.10419476594</v>
      </c>
      <c r="AM48" s="3">
        <f t="shared" ca="1" si="18"/>
        <v>-198339.14139851776</v>
      </c>
      <c r="AN48" s="3">
        <f t="shared" ca="1" si="18"/>
        <v>-212446.26056377805</v>
      </c>
      <c r="AO48" s="3">
        <f t="shared" ca="1" si="18"/>
        <v>-216696.35408114234</v>
      </c>
      <c r="AP48" s="3">
        <f t="shared" ca="1" si="18"/>
        <v>-237977.87085921253</v>
      </c>
      <c r="AQ48" s="3">
        <f t="shared" ca="1" si="18"/>
        <v>-246819.46626428538</v>
      </c>
      <c r="AR48" s="3">
        <f t="shared" ca="1" si="18"/>
        <v>-267768.07201870339</v>
      </c>
      <c r="AS48" s="3">
        <f t="shared" ca="1" si="18"/>
        <v>-288535.23242916894</v>
      </c>
      <c r="AT48" s="3">
        <f t="shared" ca="1" si="18"/>
        <v>-307350.94543901522</v>
      </c>
      <c r="AU48" s="3">
        <f t="shared" ca="1" si="18"/>
        <v>-337436.1946685852</v>
      </c>
      <c r="AV48" s="3">
        <f t="shared" ca="1" si="18"/>
        <v>-366456.17738266988</v>
      </c>
      <c r="AW48" s="3">
        <f t="shared" ca="1" si="18"/>
        <v>-394056.47162045602</v>
      </c>
      <c r="AX48" s="3">
        <f t="shared" ca="1" si="18"/>
        <v>-432752.12254076015</v>
      </c>
      <c r="AY48" s="3">
        <f t="shared" ca="1" si="18"/>
        <v>-458180.95094147511</v>
      </c>
      <c r="AZ48" s="3">
        <f t="shared" ca="1" si="18"/>
        <v>-493969.4772724004</v>
      </c>
      <c r="BA48" s="3">
        <f t="shared" ca="1" si="18"/>
        <v>-540634.19376632455</v>
      </c>
      <c r="BB48" s="3">
        <f t="shared" ca="1" si="18"/>
        <v>-573792.39590650739</v>
      </c>
      <c r="BC48" s="3">
        <f t="shared" ca="1" si="18"/>
        <v>-617048.47596276156</v>
      </c>
      <c r="BD48" s="3">
        <f t="shared" ca="1" si="18"/>
        <v>-658919.57655672508</v>
      </c>
      <c r="BE48" s="3">
        <f t="shared" ca="1" si="18"/>
        <v>-710999.11956236558</v>
      </c>
      <c r="BF48" s="3">
        <f t="shared" ca="1" si="18"/>
        <v>-758718.02111665346</v>
      </c>
      <c r="BG48" s="3">
        <f t="shared" ca="1" si="18"/>
        <v>-804728.51957579353</v>
      </c>
      <c r="BH48" s="3">
        <f t="shared" ca="1" si="18"/>
        <v>-860608.48500396276</v>
      </c>
      <c r="BI48" s="3">
        <f t="shared" ca="1" si="18"/>
        <v>-913911.00341566838</v>
      </c>
      <c r="BJ48" s="3">
        <f t="shared" ca="1" si="18"/>
        <v>-972822.30525627686</v>
      </c>
      <c r="BK48" s="3">
        <f t="shared" ca="1" si="18"/>
        <v>-1029199.9620577066</v>
      </c>
      <c r="BL48" s="3">
        <f t="shared" ca="1" si="18"/>
        <v>-1094565.307802212</v>
      </c>
      <c r="BM48" s="3">
        <f t="shared" ca="1" si="18"/>
        <v>-1153094.7407900603</v>
      </c>
      <c r="BN48" s="3">
        <f t="shared" ca="1" si="18"/>
        <v>-1220611.1450704257</v>
      </c>
      <c r="BO48" s="3">
        <f t="shared" ca="1" si="18"/>
        <v>-1296601.7209692171</v>
      </c>
      <c r="BP48" s="3">
        <f t="shared" ca="1" si="18"/>
        <v>-1369543.9221571442</v>
      </c>
      <c r="BQ48" s="3">
        <f t="shared" ca="1" si="18"/>
        <v>-1450903.0081684254</v>
      </c>
    </row>
    <row r="51" spans="1:69">
      <c r="B51" s="25" t="s">
        <v>224</v>
      </c>
    </row>
    <row r="52" spans="1:69" outlineLevel="1">
      <c r="A52" s="18"/>
      <c r="B52" s="18"/>
      <c r="C52" s="28"/>
      <c r="D52" s="27"/>
      <c r="E52" s="4" t="str">
        <f xml:space="preserve">  InpC!E$91</f>
        <v>Month corporation tax paid</v>
      </c>
      <c r="F52" s="4">
        <f xml:space="preserve">  InpC!F$91</f>
        <v>8</v>
      </c>
      <c r="G52" s="4">
        <f xml:space="preserve">  InpC!G$91</f>
        <v>0</v>
      </c>
      <c r="M52" s="2"/>
    </row>
    <row r="53" spans="1:69" outlineLevel="1">
      <c r="A53" s="18"/>
      <c r="B53" s="18"/>
      <c r="C53" s="28"/>
      <c r="D53" s="27"/>
      <c r="E53" s="20" t="str">
        <f xml:space="preserve">  Time!E$12</f>
        <v>Model period start</v>
      </c>
      <c r="F53" s="20">
        <f xml:space="preserve">  Time!F$12</f>
        <v>0</v>
      </c>
      <c r="G53" s="20" t="str">
        <f xml:space="preserve">  Time!G$12</f>
        <v>date</v>
      </c>
      <c r="H53" s="20">
        <f xml:space="preserve">  Time!H$12</f>
        <v>0</v>
      </c>
      <c r="I53" s="20">
        <f xml:space="preserve">  Time!I$12</f>
        <v>0</v>
      </c>
      <c r="J53" s="20">
        <f xml:space="preserve">  Time!J$12</f>
        <v>45047</v>
      </c>
      <c r="K53" s="20">
        <f xml:space="preserve">  Time!K$12</f>
        <v>45078</v>
      </c>
      <c r="L53" s="20">
        <f xml:space="preserve">  Time!L$12</f>
        <v>45108</v>
      </c>
      <c r="M53" s="20">
        <f xml:space="preserve">  Time!M$12</f>
        <v>45139</v>
      </c>
      <c r="N53" s="20">
        <f xml:space="preserve">  Time!N$12</f>
        <v>45170</v>
      </c>
      <c r="O53" s="20">
        <f xml:space="preserve">  Time!O$12</f>
        <v>45200</v>
      </c>
      <c r="P53" s="20">
        <f xml:space="preserve">  Time!P$12</f>
        <v>45231</v>
      </c>
      <c r="Q53" s="20">
        <f xml:space="preserve">  Time!Q$12</f>
        <v>45261</v>
      </c>
      <c r="R53" s="20">
        <f xml:space="preserve">  Time!R$12</f>
        <v>45292</v>
      </c>
      <c r="S53" s="20">
        <f xml:space="preserve">  Time!S$12</f>
        <v>45323</v>
      </c>
      <c r="T53" s="20">
        <f xml:space="preserve">  Time!T$12</f>
        <v>45352</v>
      </c>
      <c r="U53" s="20">
        <f xml:space="preserve">  Time!U$12</f>
        <v>45383</v>
      </c>
      <c r="V53" s="20">
        <f xml:space="preserve">  Time!V$12</f>
        <v>45413</v>
      </c>
      <c r="W53" s="20">
        <f xml:space="preserve">  Time!W$12</f>
        <v>45444</v>
      </c>
      <c r="X53" s="20">
        <f xml:space="preserve">  Time!X$12</f>
        <v>45474</v>
      </c>
      <c r="Y53" s="20">
        <f xml:space="preserve">  Time!Y$12</f>
        <v>45505</v>
      </c>
      <c r="Z53" s="20">
        <f xml:space="preserve">  Time!Z$12</f>
        <v>45536</v>
      </c>
      <c r="AA53" s="20">
        <f xml:space="preserve">  Time!AA$12</f>
        <v>45566</v>
      </c>
      <c r="AB53" s="20">
        <f xml:space="preserve">  Time!AB$12</f>
        <v>45597</v>
      </c>
      <c r="AC53" s="20">
        <f xml:space="preserve">  Time!AC$12</f>
        <v>45627</v>
      </c>
      <c r="AD53" s="20">
        <f xml:space="preserve">  Time!AD$12</f>
        <v>45658</v>
      </c>
      <c r="AE53" s="20">
        <f xml:space="preserve">  Time!AE$12</f>
        <v>45689</v>
      </c>
      <c r="AF53" s="20">
        <f xml:space="preserve">  Time!AF$12</f>
        <v>45717</v>
      </c>
      <c r="AG53" s="20">
        <f xml:space="preserve">  Time!AG$12</f>
        <v>45748</v>
      </c>
      <c r="AH53" s="20">
        <f xml:space="preserve">  Time!AH$12</f>
        <v>45778</v>
      </c>
      <c r="AI53" s="20">
        <f xml:space="preserve">  Time!AI$12</f>
        <v>45809</v>
      </c>
      <c r="AJ53" s="20">
        <f xml:space="preserve">  Time!AJ$12</f>
        <v>45839</v>
      </c>
      <c r="AK53" s="20">
        <f xml:space="preserve">  Time!AK$12</f>
        <v>45870</v>
      </c>
      <c r="AL53" s="20">
        <f xml:space="preserve">  Time!AL$12</f>
        <v>45901</v>
      </c>
      <c r="AM53" s="20">
        <f xml:space="preserve">  Time!AM$12</f>
        <v>45931</v>
      </c>
      <c r="AN53" s="20">
        <f xml:space="preserve">  Time!AN$12</f>
        <v>45962</v>
      </c>
      <c r="AO53" s="20">
        <f xml:space="preserve">  Time!AO$12</f>
        <v>45992</v>
      </c>
      <c r="AP53" s="20">
        <f xml:space="preserve">  Time!AP$12</f>
        <v>46023</v>
      </c>
      <c r="AQ53" s="20">
        <f xml:space="preserve">  Time!AQ$12</f>
        <v>46054</v>
      </c>
      <c r="AR53" s="20">
        <f xml:space="preserve">  Time!AR$12</f>
        <v>46082</v>
      </c>
      <c r="AS53" s="20">
        <f xml:space="preserve">  Time!AS$12</f>
        <v>46113</v>
      </c>
      <c r="AT53" s="20">
        <f xml:space="preserve">  Time!AT$12</f>
        <v>46143</v>
      </c>
      <c r="AU53" s="20">
        <f xml:space="preserve">  Time!AU$12</f>
        <v>46174</v>
      </c>
      <c r="AV53" s="20">
        <f xml:space="preserve">  Time!AV$12</f>
        <v>46204</v>
      </c>
      <c r="AW53" s="20">
        <f xml:space="preserve">  Time!AW$12</f>
        <v>46235</v>
      </c>
      <c r="AX53" s="20">
        <f xml:space="preserve">  Time!AX$12</f>
        <v>46266</v>
      </c>
      <c r="AY53" s="20">
        <f xml:space="preserve">  Time!AY$12</f>
        <v>46296</v>
      </c>
      <c r="AZ53" s="20">
        <f xml:space="preserve">  Time!AZ$12</f>
        <v>46327</v>
      </c>
      <c r="BA53" s="20">
        <f xml:space="preserve">  Time!BA$12</f>
        <v>46357</v>
      </c>
      <c r="BB53" s="20">
        <f xml:space="preserve">  Time!BB$12</f>
        <v>46388</v>
      </c>
      <c r="BC53" s="20">
        <f xml:space="preserve">  Time!BC$12</f>
        <v>46419</v>
      </c>
      <c r="BD53" s="20">
        <f xml:space="preserve">  Time!BD$12</f>
        <v>46447</v>
      </c>
      <c r="BE53" s="20">
        <f xml:space="preserve">  Time!BE$12</f>
        <v>46478</v>
      </c>
      <c r="BF53" s="20">
        <f xml:space="preserve">  Time!BF$12</f>
        <v>46508</v>
      </c>
      <c r="BG53" s="20">
        <f xml:space="preserve">  Time!BG$12</f>
        <v>46539</v>
      </c>
      <c r="BH53" s="20">
        <f xml:space="preserve">  Time!BH$12</f>
        <v>46569</v>
      </c>
      <c r="BI53" s="20">
        <f xml:space="preserve">  Time!BI$12</f>
        <v>46600</v>
      </c>
      <c r="BJ53" s="20">
        <f xml:space="preserve">  Time!BJ$12</f>
        <v>46631</v>
      </c>
      <c r="BK53" s="20">
        <f xml:space="preserve">  Time!BK$12</f>
        <v>46661</v>
      </c>
      <c r="BL53" s="20">
        <f xml:space="preserve">  Time!BL$12</f>
        <v>46692</v>
      </c>
      <c r="BM53" s="20">
        <f xml:space="preserve">  Time!BM$12</f>
        <v>46722</v>
      </c>
      <c r="BN53" s="20">
        <f xml:space="preserve">  Time!BN$12</f>
        <v>46753</v>
      </c>
      <c r="BO53" s="20">
        <f xml:space="preserve">  Time!BO$12</f>
        <v>46784</v>
      </c>
      <c r="BP53" s="20">
        <f xml:space="preserve">  Time!BP$12</f>
        <v>46813</v>
      </c>
      <c r="BQ53" s="20">
        <f xml:space="preserve">  Time!BQ$12</f>
        <v>46844</v>
      </c>
    </row>
    <row r="54" spans="1:69" outlineLevel="1">
      <c r="E54" s="47" t="s">
        <v>224</v>
      </c>
      <c r="G54" s="47" t="s">
        <v>213</v>
      </c>
      <c r="J54" s="8">
        <f t="shared" ref="J54:BQ54" si="19" xml:space="preserve">  IF( MONTH( J53 ) &gt; $F52, DATE( YEAR( J53 ) + 1, $F52, 1 ), DATE( YEAR( J53 ), $F52, 1 ) )</f>
        <v>45139</v>
      </c>
      <c r="K54" s="8">
        <f t="shared" si="19"/>
        <v>45139</v>
      </c>
      <c r="L54" s="8">
        <f t="shared" si="19"/>
        <v>45139</v>
      </c>
      <c r="M54" s="8">
        <f t="shared" si="19"/>
        <v>45139</v>
      </c>
      <c r="N54" s="8">
        <f t="shared" si="19"/>
        <v>45505</v>
      </c>
      <c r="O54" s="8">
        <f t="shared" si="19"/>
        <v>45505</v>
      </c>
      <c r="P54" s="8">
        <f t="shared" si="19"/>
        <v>45505</v>
      </c>
      <c r="Q54" s="8">
        <f t="shared" si="19"/>
        <v>45505</v>
      </c>
      <c r="R54" s="8">
        <f t="shared" si="19"/>
        <v>45505</v>
      </c>
      <c r="S54" s="8">
        <f t="shared" si="19"/>
        <v>45505</v>
      </c>
      <c r="T54" s="8">
        <f t="shared" si="19"/>
        <v>45505</v>
      </c>
      <c r="U54" s="8">
        <f t="shared" si="19"/>
        <v>45505</v>
      </c>
      <c r="V54" s="8">
        <f t="shared" si="19"/>
        <v>45505</v>
      </c>
      <c r="W54" s="8">
        <f t="shared" si="19"/>
        <v>45505</v>
      </c>
      <c r="X54" s="8">
        <f t="shared" si="19"/>
        <v>45505</v>
      </c>
      <c r="Y54" s="8">
        <f t="shared" si="19"/>
        <v>45505</v>
      </c>
      <c r="Z54" s="8">
        <f t="shared" si="19"/>
        <v>45870</v>
      </c>
      <c r="AA54" s="8">
        <f t="shared" si="19"/>
        <v>45870</v>
      </c>
      <c r="AB54" s="8">
        <f t="shared" si="19"/>
        <v>45870</v>
      </c>
      <c r="AC54" s="8">
        <f t="shared" si="19"/>
        <v>45870</v>
      </c>
      <c r="AD54" s="8">
        <f t="shared" si="19"/>
        <v>45870</v>
      </c>
      <c r="AE54" s="8">
        <f t="shared" si="19"/>
        <v>45870</v>
      </c>
      <c r="AF54" s="8">
        <f t="shared" si="19"/>
        <v>45870</v>
      </c>
      <c r="AG54" s="8">
        <f t="shared" si="19"/>
        <v>45870</v>
      </c>
      <c r="AH54" s="8">
        <f t="shared" si="19"/>
        <v>45870</v>
      </c>
      <c r="AI54" s="8">
        <f t="shared" si="19"/>
        <v>45870</v>
      </c>
      <c r="AJ54" s="8">
        <f t="shared" si="19"/>
        <v>45870</v>
      </c>
      <c r="AK54" s="8">
        <f t="shared" si="19"/>
        <v>45870</v>
      </c>
      <c r="AL54" s="8">
        <f t="shared" si="19"/>
        <v>46235</v>
      </c>
      <c r="AM54" s="8">
        <f t="shared" si="19"/>
        <v>46235</v>
      </c>
      <c r="AN54" s="8">
        <f t="shared" si="19"/>
        <v>46235</v>
      </c>
      <c r="AO54" s="8">
        <f t="shared" si="19"/>
        <v>46235</v>
      </c>
      <c r="AP54" s="8">
        <f t="shared" si="19"/>
        <v>46235</v>
      </c>
      <c r="AQ54" s="8">
        <f t="shared" si="19"/>
        <v>46235</v>
      </c>
      <c r="AR54" s="8">
        <f t="shared" si="19"/>
        <v>46235</v>
      </c>
      <c r="AS54" s="8">
        <f t="shared" si="19"/>
        <v>46235</v>
      </c>
      <c r="AT54" s="8">
        <f t="shared" si="19"/>
        <v>46235</v>
      </c>
      <c r="AU54" s="8">
        <f t="shared" si="19"/>
        <v>46235</v>
      </c>
      <c r="AV54" s="8">
        <f t="shared" si="19"/>
        <v>46235</v>
      </c>
      <c r="AW54" s="8">
        <f t="shared" si="19"/>
        <v>46235</v>
      </c>
      <c r="AX54" s="8">
        <f t="shared" si="19"/>
        <v>46600</v>
      </c>
      <c r="AY54" s="8">
        <f t="shared" si="19"/>
        <v>46600</v>
      </c>
      <c r="AZ54" s="8">
        <f t="shared" si="19"/>
        <v>46600</v>
      </c>
      <c r="BA54" s="8">
        <f t="shared" si="19"/>
        <v>46600</v>
      </c>
      <c r="BB54" s="8">
        <f t="shared" si="19"/>
        <v>46600</v>
      </c>
      <c r="BC54" s="8">
        <f t="shared" si="19"/>
        <v>46600</v>
      </c>
      <c r="BD54" s="8">
        <f t="shared" si="19"/>
        <v>46600</v>
      </c>
      <c r="BE54" s="8">
        <f t="shared" si="19"/>
        <v>46600</v>
      </c>
      <c r="BF54" s="8">
        <f t="shared" si="19"/>
        <v>46600</v>
      </c>
      <c r="BG54" s="8">
        <f t="shared" si="19"/>
        <v>46600</v>
      </c>
      <c r="BH54" s="8">
        <f t="shared" si="19"/>
        <v>46600</v>
      </c>
      <c r="BI54" s="8">
        <f t="shared" si="19"/>
        <v>46600</v>
      </c>
      <c r="BJ54" s="8">
        <f t="shared" si="19"/>
        <v>46966</v>
      </c>
      <c r="BK54" s="8">
        <f t="shared" si="19"/>
        <v>46966</v>
      </c>
      <c r="BL54" s="8">
        <f t="shared" si="19"/>
        <v>46966</v>
      </c>
      <c r="BM54" s="8">
        <f t="shared" si="19"/>
        <v>46966</v>
      </c>
      <c r="BN54" s="8">
        <f t="shared" si="19"/>
        <v>46966</v>
      </c>
      <c r="BO54" s="8">
        <f t="shared" si="19"/>
        <v>46966</v>
      </c>
      <c r="BP54" s="8">
        <f t="shared" si="19"/>
        <v>46966</v>
      </c>
      <c r="BQ54" s="8">
        <f t="shared" si="19"/>
        <v>46966</v>
      </c>
    </row>
    <row r="57" spans="1:69">
      <c r="B57" s="25" t="s">
        <v>36</v>
      </c>
    </row>
    <row r="58" spans="1:69" outlineLevel="1">
      <c r="E58" s="8" t="str">
        <f t="shared" ref="E58:BQ58" si="20" xml:space="preserve">  E$54</f>
        <v>Date corporation tax paid this year</v>
      </c>
      <c r="F58" s="8">
        <f t="shared" si="20"/>
        <v>0</v>
      </c>
      <c r="G58" s="8" t="str">
        <f t="shared" si="20"/>
        <v>date</v>
      </c>
      <c r="H58" s="8">
        <f t="shared" si="20"/>
        <v>0</v>
      </c>
      <c r="I58" s="8">
        <f t="shared" si="20"/>
        <v>0</v>
      </c>
      <c r="J58" s="8">
        <f t="shared" si="20"/>
        <v>45139</v>
      </c>
      <c r="K58" s="8">
        <f t="shared" si="20"/>
        <v>45139</v>
      </c>
      <c r="L58" s="8">
        <f t="shared" si="20"/>
        <v>45139</v>
      </c>
      <c r="M58" s="8">
        <f t="shared" si="20"/>
        <v>45139</v>
      </c>
      <c r="N58" s="8">
        <f t="shared" si="20"/>
        <v>45505</v>
      </c>
      <c r="O58" s="8">
        <f t="shared" si="20"/>
        <v>45505</v>
      </c>
      <c r="P58" s="8">
        <f t="shared" si="20"/>
        <v>45505</v>
      </c>
      <c r="Q58" s="8">
        <f t="shared" si="20"/>
        <v>45505</v>
      </c>
      <c r="R58" s="8">
        <f t="shared" si="20"/>
        <v>45505</v>
      </c>
      <c r="S58" s="8">
        <f t="shared" si="20"/>
        <v>45505</v>
      </c>
      <c r="T58" s="8">
        <f t="shared" si="20"/>
        <v>45505</v>
      </c>
      <c r="U58" s="8">
        <f t="shared" si="20"/>
        <v>45505</v>
      </c>
      <c r="V58" s="8">
        <f t="shared" si="20"/>
        <v>45505</v>
      </c>
      <c r="W58" s="8">
        <f t="shared" si="20"/>
        <v>45505</v>
      </c>
      <c r="X58" s="8">
        <f t="shared" si="20"/>
        <v>45505</v>
      </c>
      <c r="Y58" s="8">
        <f t="shared" si="20"/>
        <v>45505</v>
      </c>
      <c r="Z58" s="8">
        <f t="shared" si="20"/>
        <v>45870</v>
      </c>
      <c r="AA58" s="8">
        <f t="shared" si="20"/>
        <v>45870</v>
      </c>
      <c r="AB58" s="8">
        <f t="shared" si="20"/>
        <v>45870</v>
      </c>
      <c r="AC58" s="8">
        <f t="shared" si="20"/>
        <v>45870</v>
      </c>
      <c r="AD58" s="8">
        <f t="shared" si="20"/>
        <v>45870</v>
      </c>
      <c r="AE58" s="8">
        <f t="shared" si="20"/>
        <v>45870</v>
      </c>
      <c r="AF58" s="8">
        <f t="shared" si="20"/>
        <v>45870</v>
      </c>
      <c r="AG58" s="8">
        <f t="shared" si="20"/>
        <v>45870</v>
      </c>
      <c r="AH58" s="8">
        <f t="shared" si="20"/>
        <v>45870</v>
      </c>
      <c r="AI58" s="8">
        <f t="shared" si="20"/>
        <v>45870</v>
      </c>
      <c r="AJ58" s="8">
        <f t="shared" si="20"/>
        <v>45870</v>
      </c>
      <c r="AK58" s="8">
        <f t="shared" si="20"/>
        <v>45870</v>
      </c>
      <c r="AL58" s="8">
        <f t="shared" si="20"/>
        <v>46235</v>
      </c>
      <c r="AM58" s="8">
        <f t="shared" si="20"/>
        <v>46235</v>
      </c>
      <c r="AN58" s="8">
        <f t="shared" si="20"/>
        <v>46235</v>
      </c>
      <c r="AO58" s="8">
        <f t="shared" si="20"/>
        <v>46235</v>
      </c>
      <c r="AP58" s="8">
        <f t="shared" si="20"/>
        <v>46235</v>
      </c>
      <c r="AQ58" s="8">
        <f t="shared" si="20"/>
        <v>46235</v>
      </c>
      <c r="AR58" s="8">
        <f t="shared" si="20"/>
        <v>46235</v>
      </c>
      <c r="AS58" s="8">
        <f t="shared" si="20"/>
        <v>46235</v>
      </c>
      <c r="AT58" s="8">
        <f t="shared" si="20"/>
        <v>46235</v>
      </c>
      <c r="AU58" s="8">
        <f t="shared" si="20"/>
        <v>46235</v>
      </c>
      <c r="AV58" s="8">
        <f t="shared" si="20"/>
        <v>46235</v>
      </c>
      <c r="AW58" s="8">
        <f t="shared" si="20"/>
        <v>46235</v>
      </c>
      <c r="AX58" s="8">
        <f t="shared" si="20"/>
        <v>46600</v>
      </c>
      <c r="AY58" s="8">
        <f t="shared" si="20"/>
        <v>46600</v>
      </c>
      <c r="AZ58" s="8">
        <f t="shared" si="20"/>
        <v>46600</v>
      </c>
      <c r="BA58" s="8">
        <f t="shared" si="20"/>
        <v>46600</v>
      </c>
      <c r="BB58" s="8">
        <f t="shared" si="20"/>
        <v>46600</v>
      </c>
      <c r="BC58" s="8">
        <f t="shared" si="20"/>
        <v>46600</v>
      </c>
      <c r="BD58" s="8">
        <f t="shared" si="20"/>
        <v>46600</v>
      </c>
      <c r="BE58" s="8">
        <f t="shared" si="20"/>
        <v>46600</v>
      </c>
      <c r="BF58" s="8">
        <f t="shared" si="20"/>
        <v>46600</v>
      </c>
      <c r="BG58" s="8">
        <f t="shared" si="20"/>
        <v>46600</v>
      </c>
      <c r="BH58" s="8">
        <f t="shared" si="20"/>
        <v>46600</v>
      </c>
      <c r="BI58" s="8">
        <f t="shared" si="20"/>
        <v>46600</v>
      </c>
      <c r="BJ58" s="8">
        <f t="shared" si="20"/>
        <v>46966</v>
      </c>
      <c r="BK58" s="8">
        <f t="shared" si="20"/>
        <v>46966</v>
      </c>
      <c r="BL58" s="8">
        <f t="shared" si="20"/>
        <v>46966</v>
      </c>
      <c r="BM58" s="8">
        <f t="shared" si="20"/>
        <v>46966</v>
      </c>
      <c r="BN58" s="8">
        <f t="shared" si="20"/>
        <v>46966</v>
      </c>
      <c r="BO58" s="8">
        <f t="shared" si="20"/>
        <v>46966</v>
      </c>
      <c r="BP58" s="8">
        <f t="shared" si="20"/>
        <v>46966</v>
      </c>
      <c r="BQ58" s="8">
        <f t="shared" si="20"/>
        <v>46966</v>
      </c>
    </row>
    <row r="59" spans="1:69" outlineLevel="1">
      <c r="A59" s="18"/>
      <c r="B59" s="18"/>
      <c r="C59" s="28"/>
      <c r="D59" s="27"/>
      <c r="E59" s="20" t="str">
        <f xml:space="preserve">  Time!E$12</f>
        <v>Model period start</v>
      </c>
      <c r="F59" s="20">
        <f xml:space="preserve">  Time!F$12</f>
        <v>0</v>
      </c>
      <c r="G59" s="20" t="str">
        <f xml:space="preserve">  Time!G$12</f>
        <v>date</v>
      </c>
      <c r="H59" s="20">
        <f xml:space="preserve">  Time!H$12</f>
        <v>0</v>
      </c>
      <c r="I59" s="20">
        <f xml:space="preserve">  Time!I$12</f>
        <v>0</v>
      </c>
      <c r="J59" s="20">
        <f xml:space="preserve">  Time!J$12</f>
        <v>45047</v>
      </c>
      <c r="K59" s="20">
        <f xml:space="preserve">  Time!K$12</f>
        <v>45078</v>
      </c>
      <c r="L59" s="20">
        <f xml:space="preserve">  Time!L$12</f>
        <v>45108</v>
      </c>
      <c r="M59" s="20">
        <f xml:space="preserve">  Time!M$12</f>
        <v>45139</v>
      </c>
      <c r="N59" s="20">
        <f xml:space="preserve">  Time!N$12</f>
        <v>45170</v>
      </c>
      <c r="O59" s="20">
        <f xml:space="preserve">  Time!O$12</f>
        <v>45200</v>
      </c>
      <c r="P59" s="20">
        <f xml:space="preserve">  Time!P$12</f>
        <v>45231</v>
      </c>
      <c r="Q59" s="20">
        <f xml:space="preserve">  Time!Q$12</f>
        <v>45261</v>
      </c>
      <c r="R59" s="20">
        <f xml:space="preserve">  Time!R$12</f>
        <v>45292</v>
      </c>
      <c r="S59" s="20">
        <f xml:space="preserve">  Time!S$12</f>
        <v>45323</v>
      </c>
      <c r="T59" s="20">
        <f xml:space="preserve">  Time!T$12</f>
        <v>45352</v>
      </c>
      <c r="U59" s="20">
        <f xml:space="preserve">  Time!U$12</f>
        <v>45383</v>
      </c>
      <c r="V59" s="20">
        <f xml:space="preserve">  Time!V$12</f>
        <v>45413</v>
      </c>
      <c r="W59" s="20">
        <f xml:space="preserve">  Time!W$12</f>
        <v>45444</v>
      </c>
      <c r="X59" s="20">
        <f xml:space="preserve">  Time!X$12</f>
        <v>45474</v>
      </c>
      <c r="Y59" s="20">
        <f xml:space="preserve">  Time!Y$12</f>
        <v>45505</v>
      </c>
      <c r="Z59" s="20">
        <f xml:space="preserve">  Time!Z$12</f>
        <v>45536</v>
      </c>
      <c r="AA59" s="20">
        <f xml:space="preserve">  Time!AA$12</f>
        <v>45566</v>
      </c>
      <c r="AB59" s="20">
        <f xml:space="preserve">  Time!AB$12</f>
        <v>45597</v>
      </c>
      <c r="AC59" s="20">
        <f xml:space="preserve">  Time!AC$12</f>
        <v>45627</v>
      </c>
      <c r="AD59" s="20">
        <f xml:space="preserve">  Time!AD$12</f>
        <v>45658</v>
      </c>
      <c r="AE59" s="20">
        <f xml:space="preserve">  Time!AE$12</f>
        <v>45689</v>
      </c>
      <c r="AF59" s="20">
        <f xml:space="preserve">  Time!AF$12</f>
        <v>45717</v>
      </c>
      <c r="AG59" s="20">
        <f xml:space="preserve">  Time!AG$12</f>
        <v>45748</v>
      </c>
      <c r="AH59" s="20">
        <f xml:space="preserve">  Time!AH$12</f>
        <v>45778</v>
      </c>
      <c r="AI59" s="20">
        <f xml:space="preserve">  Time!AI$12</f>
        <v>45809</v>
      </c>
      <c r="AJ59" s="20">
        <f xml:space="preserve">  Time!AJ$12</f>
        <v>45839</v>
      </c>
      <c r="AK59" s="20">
        <f xml:space="preserve">  Time!AK$12</f>
        <v>45870</v>
      </c>
      <c r="AL59" s="20">
        <f xml:space="preserve">  Time!AL$12</f>
        <v>45901</v>
      </c>
      <c r="AM59" s="20">
        <f xml:space="preserve">  Time!AM$12</f>
        <v>45931</v>
      </c>
      <c r="AN59" s="20">
        <f xml:space="preserve">  Time!AN$12</f>
        <v>45962</v>
      </c>
      <c r="AO59" s="20">
        <f xml:space="preserve">  Time!AO$12</f>
        <v>45992</v>
      </c>
      <c r="AP59" s="20">
        <f xml:space="preserve">  Time!AP$12</f>
        <v>46023</v>
      </c>
      <c r="AQ59" s="20">
        <f xml:space="preserve">  Time!AQ$12</f>
        <v>46054</v>
      </c>
      <c r="AR59" s="20">
        <f xml:space="preserve">  Time!AR$12</f>
        <v>46082</v>
      </c>
      <c r="AS59" s="20">
        <f xml:space="preserve">  Time!AS$12</f>
        <v>46113</v>
      </c>
      <c r="AT59" s="20">
        <f xml:space="preserve">  Time!AT$12</f>
        <v>46143</v>
      </c>
      <c r="AU59" s="20">
        <f xml:space="preserve">  Time!AU$12</f>
        <v>46174</v>
      </c>
      <c r="AV59" s="20">
        <f xml:space="preserve">  Time!AV$12</f>
        <v>46204</v>
      </c>
      <c r="AW59" s="20">
        <f xml:space="preserve">  Time!AW$12</f>
        <v>46235</v>
      </c>
      <c r="AX59" s="20">
        <f xml:space="preserve">  Time!AX$12</f>
        <v>46266</v>
      </c>
      <c r="AY59" s="20">
        <f xml:space="preserve">  Time!AY$12</f>
        <v>46296</v>
      </c>
      <c r="AZ59" s="20">
        <f xml:space="preserve">  Time!AZ$12</f>
        <v>46327</v>
      </c>
      <c r="BA59" s="20">
        <f xml:space="preserve">  Time!BA$12</f>
        <v>46357</v>
      </c>
      <c r="BB59" s="20">
        <f xml:space="preserve">  Time!BB$12</f>
        <v>46388</v>
      </c>
      <c r="BC59" s="20">
        <f xml:space="preserve">  Time!BC$12</f>
        <v>46419</v>
      </c>
      <c r="BD59" s="20">
        <f xml:space="preserve">  Time!BD$12</f>
        <v>46447</v>
      </c>
      <c r="BE59" s="20">
        <f xml:space="preserve">  Time!BE$12</f>
        <v>46478</v>
      </c>
      <c r="BF59" s="20">
        <f xml:space="preserve">  Time!BF$12</f>
        <v>46508</v>
      </c>
      <c r="BG59" s="20">
        <f xml:space="preserve">  Time!BG$12</f>
        <v>46539</v>
      </c>
      <c r="BH59" s="20">
        <f xml:space="preserve">  Time!BH$12</f>
        <v>46569</v>
      </c>
      <c r="BI59" s="20">
        <f xml:space="preserve">  Time!BI$12</f>
        <v>46600</v>
      </c>
      <c r="BJ59" s="20">
        <f xml:space="preserve">  Time!BJ$12</f>
        <v>46631</v>
      </c>
      <c r="BK59" s="20">
        <f xml:space="preserve">  Time!BK$12</f>
        <v>46661</v>
      </c>
      <c r="BL59" s="20">
        <f xml:space="preserve">  Time!BL$12</f>
        <v>46692</v>
      </c>
      <c r="BM59" s="20">
        <f xml:space="preserve">  Time!BM$12</f>
        <v>46722</v>
      </c>
      <c r="BN59" s="20">
        <f xml:space="preserve">  Time!BN$12</f>
        <v>46753</v>
      </c>
      <c r="BO59" s="20">
        <f xml:space="preserve">  Time!BO$12</f>
        <v>46784</v>
      </c>
      <c r="BP59" s="20">
        <f xml:space="preserve">  Time!BP$12</f>
        <v>46813</v>
      </c>
      <c r="BQ59" s="20">
        <f xml:space="preserve">  Time!BQ$12</f>
        <v>46844</v>
      </c>
    </row>
    <row r="60" spans="1:69" outlineLevel="1">
      <c r="A60" s="18"/>
      <c r="B60" s="18"/>
      <c r="C60" s="28"/>
      <c r="D60" s="27"/>
      <c r="E60" s="20" t="str">
        <f xml:space="preserve">  Time!E$19</f>
        <v>Model period end</v>
      </c>
      <c r="F60" s="20">
        <f xml:space="preserve">  Time!F$19</f>
        <v>0</v>
      </c>
      <c r="G60" s="20" t="str">
        <f xml:space="preserve">  Time!G$19</f>
        <v>date</v>
      </c>
      <c r="H60" s="20">
        <f xml:space="preserve">  Time!H$19</f>
        <v>0</v>
      </c>
      <c r="I60" s="20">
        <f xml:space="preserve">  Time!I$19</f>
        <v>0</v>
      </c>
      <c r="J60" s="20">
        <f xml:space="preserve">  Time!J$19</f>
        <v>45077</v>
      </c>
      <c r="K60" s="20">
        <f xml:space="preserve">  Time!K$19</f>
        <v>45107</v>
      </c>
      <c r="L60" s="20">
        <f xml:space="preserve">  Time!L$19</f>
        <v>45138</v>
      </c>
      <c r="M60" s="20">
        <f xml:space="preserve">  Time!M$19</f>
        <v>45169</v>
      </c>
      <c r="N60" s="20">
        <f xml:space="preserve">  Time!N$19</f>
        <v>45199</v>
      </c>
      <c r="O60" s="20">
        <f xml:space="preserve">  Time!O$19</f>
        <v>45230</v>
      </c>
      <c r="P60" s="20">
        <f xml:space="preserve">  Time!P$19</f>
        <v>45260</v>
      </c>
      <c r="Q60" s="20">
        <f xml:space="preserve">  Time!Q$19</f>
        <v>45291</v>
      </c>
      <c r="R60" s="20">
        <f xml:space="preserve">  Time!R$19</f>
        <v>45322</v>
      </c>
      <c r="S60" s="20">
        <f xml:space="preserve">  Time!S$19</f>
        <v>45351</v>
      </c>
      <c r="T60" s="20">
        <f xml:space="preserve">  Time!T$19</f>
        <v>45382</v>
      </c>
      <c r="U60" s="20">
        <f xml:space="preserve">  Time!U$19</f>
        <v>45412</v>
      </c>
      <c r="V60" s="20">
        <f xml:space="preserve">  Time!V$19</f>
        <v>45443</v>
      </c>
      <c r="W60" s="20">
        <f xml:space="preserve">  Time!W$19</f>
        <v>45473</v>
      </c>
      <c r="X60" s="20">
        <f xml:space="preserve">  Time!X$19</f>
        <v>45504</v>
      </c>
      <c r="Y60" s="20">
        <f xml:space="preserve">  Time!Y$19</f>
        <v>45535</v>
      </c>
      <c r="Z60" s="20">
        <f xml:space="preserve">  Time!Z$19</f>
        <v>45565</v>
      </c>
      <c r="AA60" s="20">
        <f xml:space="preserve">  Time!AA$19</f>
        <v>45596</v>
      </c>
      <c r="AB60" s="20">
        <f xml:space="preserve">  Time!AB$19</f>
        <v>45626</v>
      </c>
      <c r="AC60" s="20">
        <f xml:space="preserve">  Time!AC$19</f>
        <v>45657</v>
      </c>
      <c r="AD60" s="20">
        <f xml:space="preserve">  Time!AD$19</f>
        <v>45688</v>
      </c>
      <c r="AE60" s="20">
        <f xml:space="preserve">  Time!AE$19</f>
        <v>45716</v>
      </c>
      <c r="AF60" s="20">
        <f xml:space="preserve">  Time!AF$19</f>
        <v>45747</v>
      </c>
      <c r="AG60" s="20">
        <f xml:space="preserve">  Time!AG$19</f>
        <v>45777</v>
      </c>
      <c r="AH60" s="20">
        <f xml:space="preserve">  Time!AH$19</f>
        <v>45808</v>
      </c>
      <c r="AI60" s="20">
        <f xml:space="preserve">  Time!AI$19</f>
        <v>45838</v>
      </c>
      <c r="AJ60" s="20">
        <f xml:space="preserve">  Time!AJ$19</f>
        <v>45869</v>
      </c>
      <c r="AK60" s="20">
        <f xml:space="preserve">  Time!AK$19</f>
        <v>45900</v>
      </c>
      <c r="AL60" s="20">
        <f xml:space="preserve">  Time!AL$19</f>
        <v>45930</v>
      </c>
      <c r="AM60" s="20">
        <f xml:space="preserve">  Time!AM$19</f>
        <v>45961</v>
      </c>
      <c r="AN60" s="20">
        <f xml:space="preserve">  Time!AN$19</f>
        <v>45991</v>
      </c>
      <c r="AO60" s="20">
        <f xml:space="preserve">  Time!AO$19</f>
        <v>46022</v>
      </c>
      <c r="AP60" s="20">
        <f xml:space="preserve">  Time!AP$19</f>
        <v>46053</v>
      </c>
      <c r="AQ60" s="20">
        <f xml:space="preserve">  Time!AQ$19</f>
        <v>46081</v>
      </c>
      <c r="AR60" s="20">
        <f xml:space="preserve">  Time!AR$19</f>
        <v>46112</v>
      </c>
      <c r="AS60" s="20">
        <f xml:space="preserve">  Time!AS$19</f>
        <v>46142</v>
      </c>
      <c r="AT60" s="20">
        <f xml:space="preserve">  Time!AT$19</f>
        <v>46173</v>
      </c>
      <c r="AU60" s="20">
        <f xml:space="preserve">  Time!AU$19</f>
        <v>46203</v>
      </c>
      <c r="AV60" s="20">
        <f xml:space="preserve">  Time!AV$19</f>
        <v>46234</v>
      </c>
      <c r="AW60" s="20">
        <f xml:space="preserve">  Time!AW$19</f>
        <v>46265</v>
      </c>
      <c r="AX60" s="20">
        <f xml:space="preserve">  Time!AX$19</f>
        <v>46295</v>
      </c>
      <c r="AY60" s="20">
        <f xml:space="preserve">  Time!AY$19</f>
        <v>46326</v>
      </c>
      <c r="AZ60" s="20">
        <f xml:space="preserve">  Time!AZ$19</f>
        <v>46356</v>
      </c>
      <c r="BA60" s="20">
        <f xml:space="preserve">  Time!BA$19</f>
        <v>46387</v>
      </c>
      <c r="BB60" s="20">
        <f xml:space="preserve">  Time!BB$19</f>
        <v>46418</v>
      </c>
      <c r="BC60" s="20">
        <f xml:space="preserve">  Time!BC$19</f>
        <v>46446</v>
      </c>
      <c r="BD60" s="20">
        <f xml:space="preserve">  Time!BD$19</f>
        <v>46477</v>
      </c>
      <c r="BE60" s="20">
        <f xml:space="preserve">  Time!BE$19</f>
        <v>46507</v>
      </c>
      <c r="BF60" s="20">
        <f xml:space="preserve">  Time!BF$19</f>
        <v>46538</v>
      </c>
      <c r="BG60" s="20">
        <f xml:space="preserve">  Time!BG$19</f>
        <v>46568</v>
      </c>
      <c r="BH60" s="20">
        <f xml:space="preserve">  Time!BH$19</f>
        <v>46599</v>
      </c>
      <c r="BI60" s="20">
        <f xml:space="preserve">  Time!BI$19</f>
        <v>46630</v>
      </c>
      <c r="BJ60" s="20">
        <f xml:space="preserve">  Time!BJ$19</f>
        <v>46660</v>
      </c>
      <c r="BK60" s="20">
        <f xml:space="preserve">  Time!BK$19</f>
        <v>46691</v>
      </c>
      <c r="BL60" s="20">
        <f xml:space="preserve">  Time!BL$19</f>
        <v>46721</v>
      </c>
      <c r="BM60" s="20">
        <f xml:space="preserve">  Time!BM$19</f>
        <v>46752</v>
      </c>
      <c r="BN60" s="20">
        <f xml:space="preserve">  Time!BN$19</f>
        <v>46783</v>
      </c>
      <c r="BO60" s="20">
        <f xml:space="preserve">  Time!BO$19</f>
        <v>46812</v>
      </c>
      <c r="BP60" s="20">
        <f xml:space="preserve">  Time!BP$19</f>
        <v>46843</v>
      </c>
      <c r="BQ60" s="20">
        <f xml:space="preserve">  Time!BQ$19</f>
        <v>46873</v>
      </c>
    </row>
    <row r="61" spans="1:69" outlineLevel="1">
      <c r="E61" s="47" t="s">
        <v>36</v>
      </c>
      <c r="G61" s="47" t="s">
        <v>20</v>
      </c>
      <c r="H61" s="2">
        <f xml:space="preserve"> SUM( J61:BQ61 )</f>
        <v>5</v>
      </c>
      <c r="J61" s="2">
        <f t="shared" ref="J61:BQ61" si="21" xml:space="preserve">  IF( AND( J58 &gt;= J59, J58 &lt;= J60 ), 1, 0 )</f>
        <v>0</v>
      </c>
      <c r="K61" s="2">
        <f t="shared" si="21"/>
        <v>0</v>
      </c>
      <c r="L61" s="2">
        <f t="shared" si="21"/>
        <v>0</v>
      </c>
      <c r="M61" s="2">
        <f t="shared" si="21"/>
        <v>1</v>
      </c>
      <c r="N61" s="2">
        <f t="shared" si="21"/>
        <v>0</v>
      </c>
      <c r="O61" s="2">
        <f t="shared" si="21"/>
        <v>0</v>
      </c>
      <c r="P61" s="2">
        <f t="shared" si="21"/>
        <v>0</v>
      </c>
      <c r="Q61" s="2">
        <f t="shared" si="21"/>
        <v>0</v>
      </c>
      <c r="R61" s="2">
        <f t="shared" si="21"/>
        <v>0</v>
      </c>
      <c r="S61" s="2">
        <f t="shared" si="21"/>
        <v>0</v>
      </c>
      <c r="T61" s="2">
        <f t="shared" si="21"/>
        <v>0</v>
      </c>
      <c r="U61" s="2">
        <f t="shared" si="21"/>
        <v>0</v>
      </c>
      <c r="V61" s="2">
        <f t="shared" si="21"/>
        <v>0</v>
      </c>
      <c r="W61" s="2">
        <f t="shared" si="21"/>
        <v>0</v>
      </c>
      <c r="X61" s="2">
        <f t="shared" si="21"/>
        <v>0</v>
      </c>
      <c r="Y61" s="2">
        <f t="shared" si="21"/>
        <v>1</v>
      </c>
      <c r="Z61" s="2">
        <f t="shared" si="21"/>
        <v>0</v>
      </c>
      <c r="AA61" s="2">
        <f t="shared" si="21"/>
        <v>0</v>
      </c>
      <c r="AB61" s="2">
        <f t="shared" si="21"/>
        <v>0</v>
      </c>
      <c r="AC61" s="2">
        <f t="shared" si="21"/>
        <v>0</v>
      </c>
      <c r="AD61" s="2">
        <f t="shared" si="21"/>
        <v>0</v>
      </c>
      <c r="AE61" s="2">
        <f t="shared" si="21"/>
        <v>0</v>
      </c>
      <c r="AF61" s="2">
        <f t="shared" si="21"/>
        <v>0</v>
      </c>
      <c r="AG61" s="2">
        <f t="shared" si="21"/>
        <v>0</v>
      </c>
      <c r="AH61" s="2">
        <f t="shared" si="21"/>
        <v>0</v>
      </c>
      <c r="AI61" s="2">
        <f t="shared" si="21"/>
        <v>0</v>
      </c>
      <c r="AJ61" s="2">
        <f t="shared" si="21"/>
        <v>0</v>
      </c>
      <c r="AK61" s="2">
        <f t="shared" si="21"/>
        <v>1</v>
      </c>
      <c r="AL61" s="2">
        <f t="shared" si="21"/>
        <v>0</v>
      </c>
      <c r="AM61" s="2">
        <f t="shared" si="21"/>
        <v>0</v>
      </c>
      <c r="AN61" s="2">
        <f t="shared" si="21"/>
        <v>0</v>
      </c>
      <c r="AO61" s="2">
        <f t="shared" si="21"/>
        <v>0</v>
      </c>
      <c r="AP61" s="2">
        <f t="shared" si="21"/>
        <v>0</v>
      </c>
      <c r="AQ61" s="2">
        <f t="shared" si="21"/>
        <v>0</v>
      </c>
      <c r="AR61" s="2">
        <f t="shared" si="21"/>
        <v>0</v>
      </c>
      <c r="AS61" s="2">
        <f t="shared" si="21"/>
        <v>0</v>
      </c>
      <c r="AT61" s="2">
        <f t="shared" si="21"/>
        <v>0</v>
      </c>
      <c r="AU61" s="2">
        <f t="shared" si="21"/>
        <v>0</v>
      </c>
      <c r="AV61" s="2">
        <f t="shared" si="21"/>
        <v>0</v>
      </c>
      <c r="AW61" s="2">
        <f t="shared" si="21"/>
        <v>1</v>
      </c>
      <c r="AX61" s="2">
        <f t="shared" si="21"/>
        <v>0</v>
      </c>
      <c r="AY61" s="2">
        <f t="shared" si="21"/>
        <v>0</v>
      </c>
      <c r="AZ61" s="2">
        <f t="shared" si="21"/>
        <v>0</v>
      </c>
      <c r="BA61" s="2">
        <f t="shared" si="21"/>
        <v>0</v>
      </c>
      <c r="BB61" s="2">
        <f t="shared" si="21"/>
        <v>0</v>
      </c>
      <c r="BC61" s="2">
        <f t="shared" si="21"/>
        <v>0</v>
      </c>
      <c r="BD61" s="2">
        <f t="shared" si="21"/>
        <v>0</v>
      </c>
      <c r="BE61" s="2">
        <f t="shared" si="21"/>
        <v>0</v>
      </c>
      <c r="BF61" s="2">
        <f t="shared" si="21"/>
        <v>0</v>
      </c>
      <c r="BG61" s="2">
        <f t="shared" si="21"/>
        <v>0</v>
      </c>
      <c r="BH61" s="2">
        <f t="shared" si="21"/>
        <v>0</v>
      </c>
      <c r="BI61" s="2">
        <f t="shared" si="21"/>
        <v>1</v>
      </c>
      <c r="BJ61" s="2">
        <f t="shared" si="21"/>
        <v>0</v>
      </c>
      <c r="BK61" s="2">
        <f t="shared" si="21"/>
        <v>0</v>
      </c>
      <c r="BL61" s="2">
        <f t="shared" si="21"/>
        <v>0</v>
      </c>
      <c r="BM61" s="2">
        <f t="shared" si="21"/>
        <v>0</v>
      </c>
      <c r="BN61" s="2">
        <f t="shared" si="21"/>
        <v>0</v>
      </c>
      <c r="BO61" s="2">
        <f t="shared" si="21"/>
        <v>0</v>
      </c>
      <c r="BP61" s="2">
        <f t="shared" si="21"/>
        <v>0</v>
      </c>
      <c r="BQ61" s="2">
        <f t="shared" si="21"/>
        <v>0</v>
      </c>
    </row>
    <row r="64" spans="1:69">
      <c r="A64" s="25" t="s">
        <v>225</v>
      </c>
    </row>
    <row r="65" spans="1:69" outlineLevel="1">
      <c r="B65" s="25" t="s">
        <v>178</v>
      </c>
    </row>
    <row r="66" spans="1:69" outlineLevel="2">
      <c r="E66" s="2" t="str">
        <f t="shared" ref="E66:BQ66" si="22" xml:space="preserve">  E$75</f>
        <v>Corporation tax creditor BEG</v>
      </c>
      <c r="F66" s="2">
        <f t="shared" si="22"/>
        <v>0</v>
      </c>
      <c r="G66" s="2" t="str">
        <f t="shared" si="22"/>
        <v>GBP</v>
      </c>
      <c r="H66" s="2">
        <f t="shared" si="22"/>
        <v>0</v>
      </c>
      <c r="I66" s="2">
        <f t="shared" si="22"/>
        <v>0</v>
      </c>
      <c r="J66" s="2">
        <f t="shared" si="22"/>
        <v>0</v>
      </c>
      <c r="K66" s="2">
        <f t="shared" ca="1" si="22"/>
        <v>0</v>
      </c>
      <c r="L66" s="2">
        <f t="shared" ca="1" si="22"/>
        <v>0</v>
      </c>
      <c r="M66" s="2">
        <f t="shared" ca="1" si="22"/>
        <v>0</v>
      </c>
      <c r="N66" s="2">
        <f t="shared" ca="1" si="22"/>
        <v>0</v>
      </c>
      <c r="O66" s="2">
        <f t="shared" ca="1" si="22"/>
        <v>0</v>
      </c>
      <c r="P66" s="2">
        <f t="shared" ca="1" si="22"/>
        <v>0</v>
      </c>
      <c r="Q66" s="2">
        <f t="shared" ca="1" si="22"/>
        <v>0</v>
      </c>
      <c r="R66" s="2">
        <f t="shared" ca="1" si="22"/>
        <v>5297.5594239995407</v>
      </c>
      <c r="S66" s="2">
        <f t="shared" ca="1" si="22"/>
        <v>23454.58183572589</v>
      </c>
      <c r="T66" s="2">
        <f t="shared" ca="1" si="22"/>
        <v>41382.005102486866</v>
      </c>
      <c r="U66" s="2">
        <f t="shared" ca="1" si="22"/>
        <v>83309.428369247849</v>
      </c>
      <c r="V66" s="2">
        <f t="shared" ca="1" si="22"/>
        <v>125236.85163600883</v>
      </c>
      <c r="W66" s="2">
        <f t="shared" ca="1" si="22"/>
        <v>190080.58307723497</v>
      </c>
      <c r="X66" s="2">
        <f t="shared" ca="1" si="22"/>
        <v>271530.68671389157</v>
      </c>
      <c r="Y66" s="2">
        <f t="shared" ca="1" si="22"/>
        <v>358506.10425785242</v>
      </c>
      <c r="Z66" s="2">
        <f t="shared" ca="1" si="22"/>
        <v>106969.02369459934</v>
      </c>
      <c r="AA66" s="2">
        <f t="shared" ca="1" si="22"/>
        <v>215605.62951557967</v>
      </c>
      <c r="AB66" s="2">
        <f t="shared" ca="1" si="22"/>
        <v>323099.25393843593</v>
      </c>
      <c r="AC66" s="2">
        <f t="shared" ca="1" si="22"/>
        <v>429135.68506479642</v>
      </c>
      <c r="AD66" s="2">
        <f t="shared" ca="1" si="22"/>
        <v>533889.16294983902</v>
      </c>
      <c r="AE66" s="2">
        <f t="shared" ca="1" si="22"/>
        <v>637283.3992239167</v>
      </c>
      <c r="AF66" s="2">
        <f t="shared" ca="1" si="22"/>
        <v>738984.53080181219</v>
      </c>
      <c r="AG66" s="2">
        <f t="shared" ca="1" si="22"/>
        <v>851159.96525691659</v>
      </c>
      <c r="AH66" s="2">
        <f t="shared" ca="1" si="22"/>
        <v>973718.97991725383</v>
      </c>
      <c r="AI66" s="2">
        <f t="shared" ca="1" si="22"/>
        <v>1101323.4957440589</v>
      </c>
      <c r="AJ66" s="2">
        <f t="shared" ca="1" si="22"/>
        <v>1248713.6416971015</v>
      </c>
      <c r="AK66" s="2">
        <f t="shared" ca="1" si="22"/>
        <v>1415781.5297293758</v>
      </c>
      <c r="AL66" s="2">
        <f t="shared" ca="1" si="22"/>
        <v>174366.76575789065</v>
      </c>
      <c r="AM66" s="2">
        <f t="shared" ca="1" si="22"/>
        <v>358191.86995265656</v>
      </c>
      <c r="AN66" s="2">
        <f t="shared" ca="1" si="22"/>
        <v>556531.01135117433</v>
      </c>
      <c r="AO66" s="2">
        <f t="shared" ca="1" si="22"/>
        <v>768977.27191495243</v>
      </c>
      <c r="AP66" s="2">
        <f t="shared" ca="1" si="22"/>
        <v>985673.62599609478</v>
      </c>
      <c r="AQ66" s="2">
        <f t="shared" ca="1" si="22"/>
        <v>1223651.4968553074</v>
      </c>
      <c r="AR66" s="2">
        <f t="shared" ca="1" si="22"/>
        <v>1470470.9631195928</v>
      </c>
      <c r="AS66" s="2">
        <f t="shared" ca="1" si="22"/>
        <v>1738239.0351382962</v>
      </c>
      <c r="AT66" s="2">
        <f t="shared" ca="1" si="22"/>
        <v>2026774.2675674651</v>
      </c>
      <c r="AU66" s="2">
        <f t="shared" ca="1" si="22"/>
        <v>2334125.2130064801</v>
      </c>
      <c r="AV66" s="2">
        <f t="shared" ca="1" si="22"/>
        <v>2671561.4076750651</v>
      </c>
      <c r="AW66" s="2">
        <f t="shared" ca="1" si="22"/>
        <v>3038017.585057735</v>
      </c>
      <c r="AX66" s="2">
        <f t="shared" ca="1" si="22"/>
        <v>394056.47162045585</v>
      </c>
      <c r="AY66" s="2">
        <f t="shared" ca="1" si="22"/>
        <v>826808.59416121594</v>
      </c>
      <c r="AZ66" s="2">
        <f t="shared" ca="1" si="22"/>
        <v>1284989.545102691</v>
      </c>
      <c r="BA66" s="2">
        <f t="shared" ca="1" si="22"/>
        <v>1778959.0223750914</v>
      </c>
      <c r="BB66" s="2">
        <f t="shared" ca="1" si="22"/>
        <v>2319593.2161414158</v>
      </c>
      <c r="BC66" s="2">
        <f t="shared" ca="1" si="22"/>
        <v>2893385.6120479233</v>
      </c>
      <c r="BD66" s="2">
        <f t="shared" ca="1" si="22"/>
        <v>3510434.0880106846</v>
      </c>
      <c r="BE66" s="2">
        <f t="shared" ca="1" si="22"/>
        <v>4169353.6645674095</v>
      </c>
      <c r="BF66" s="2">
        <f t="shared" ca="1" si="22"/>
        <v>4880352.7841297751</v>
      </c>
      <c r="BG66" s="2">
        <f t="shared" ca="1" si="22"/>
        <v>5639070.8052464286</v>
      </c>
      <c r="BH66" s="2">
        <f t="shared" ca="1" si="22"/>
        <v>6443799.3248222219</v>
      </c>
      <c r="BI66" s="2">
        <f t="shared" ca="1" si="22"/>
        <v>7304407.809826185</v>
      </c>
      <c r="BJ66" s="2">
        <f t="shared" ca="1" si="22"/>
        <v>913911.00341566838</v>
      </c>
      <c r="BK66" s="2">
        <f t="shared" ca="1" si="22"/>
        <v>1886733.3086719452</v>
      </c>
      <c r="BL66" s="2">
        <f t="shared" ca="1" si="22"/>
        <v>2915933.2707296517</v>
      </c>
      <c r="BM66" s="2">
        <f t="shared" ca="1" si="22"/>
        <v>4010498.5785318636</v>
      </c>
      <c r="BN66" s="2">
        <f t="shared" ca="1" si="22"/>
        <v>5163593.3193219239</v>
      </c>
      <c r="BO66" s="2">
        <f t="shared" ca="1" si="22"/>
        <v>6384204.4643923491</v>
      </c>
      <c r="BP66" s="2">
        <f t="shared" ca="1" si="22"/>
        <v>7680806.185361566</v>
      </c>
      <c r="BQ66" s="2">
        <f t="shared" ca="1" si="22"/>
        <v>9050350.1075187102</v>
      </c>
    </row>
    <row r="67" spans="1:69" outlineLevel="2">
      <c r="E67" s="2" t="str">
        <f t="shared" ref="E67:BQ67" si="23" xml:space="preserve">  E$61</f>
        <v>Corporation tax paid this period</v>
      </c>
      <c r="F67" s="2">
        <f t="shared" si="23"/>
        <v>0</v>
      </c>
      <c r="G67" s="2" t="str">
        <f t="shared" si="23"/>
        <v>flag</v>
      </c>
      <c r="H67" s="2">
        <f t="shared" si="23"/>
        <v>5</v>
      </c>
      <c r="I67" s="2">
        <f t="shared" si="23"/>
        <v>0</v>
      </c>
      <c r="J67" s="2">
        <f t="shared" si="23"/>
        <v>0</v>
      </c>
      <c r="K67" s="2">
        <f t="shared" si="23"/>
        <v>0</v>
      </c>
      <c r="L67" s="2">
        <f t="shared" si="23"/>
        <v>0</v>
      </c>
      <c r="M67" s="2">
        <f t="shared" si="23"/>
        <v>1</v>
      </c>
      <c r="N67" s="2">
        <f t="shared" si="23"/>
        <v>0</v>
      </c>
      <c r="O67" s="2">
        <f t="shared" si="23"/>
        <v>0</v>
      </c>
      <c r="P67" s="2">
        <f t="shared" si="23"/>
        <v>0</v>
      </c>
      <c r="Q67" s="2">
        <f t="shared" si="23"/>
        <v>0</v>
      </c>
      <c r="R67" s="2">
        <f t="shared" si="23"/>
        <v>0</v>
      </c>
      <c r="S67" s="2">
        <f t="shared" si="23"/>
        <v>0</v>
      </c>
      <c r="T67" s="2">
        <f t="shared" si="23"/>
        <v>0</v>
      </c>
      <c r="U67" s="2">
        <f t="shared" si="23"/>
        <v>0</v>
      </c>
      <c r="V67" s="2">
        <f t="shared" si="23"/>
        <v>0</v>
      </c>
      <c r="W67" s="2">
        <f t="shared" si="23"/>
        <v>0</v>
      </c>
      <c r="X67" s="2">
        <f t="shared" si="23"/>
        <v>0</v>
      </c>
      <c r="Y67" s="2">
        <f t="shared" si="23"/>
        <v>1</v>
      </c>
      <c r="Z67" s="2">
        <f t="shared" si="23"/>
        <v>0</v>
      </c>
      <c r="AA67" s="2">
        <f t="shared" si="23"/>
        <v>0</v>
      </c>
      <c r="AB67" s="2">
        <f t="shared" si="23"/>
        <v>0</v>
      </c>
      <c r="AC67" s="2">
        <f t="shared" si="23"/>
        <v>0</v>
      </c>
      <c r="AD67" s="2">
        <f t="shared" si="23"/>
        <v>0</v>
      </c>
      <c r="AE67" s="2">
        <f t="shared" si="23"/>
        <v>0</v>
      </c>
      <c r="AF67" s="2">
        <f t="shared" si="23"/>
        <v>0</v>
      </c>
      <c r="AG67" s="2">
        <f t="shared" si="23"/>
        <v>0</v>
      </c>
      <c r="AH67" s="2">
        <f t="shared" si="23"/>
        <v>0</v>
      </c>
      <c r="AI67" s="2">
        <f t="shared" si="23"/>
        <v>0</v>
      </c>
      <c r="AJ67" s="2">
        <f t="shared" si="23"/>
        <v>0</v>
      </c>
      <c r="AK67" s="2">
        <f t="shared" si="23"/>
        <v>1</v>
      </c>
      <c r="AL67" s="2">
        <f t="shared" si="23"/>
        <v>0</v>
      </c>
      <c r="AM67" s="2">
        <f t="shared" si="23"/>
        <v>0</v>
      </c>
      <c r="AN67" s="2">
        <f t="shared" si="23"/>
        <v>0</v>
      </c>
      <c r="AO67" s="2">
        <f t="shared" si="23"/>
        <v>0</v>
      </c>
      <c r="AP67" s="2">
        <f t="shared" si="23"/>
        <v>0</v>
      </c>
      <c r="AQ67" s="2">
        <f t="shared" si="23"/>
        <v>0</v>
      </c>
      <c r="AR67" s="2">
        <f t="shared" si="23"/>
        <v>0</v>
      </c>
      <c r="AS67" s="2">
        <f t="shared" si="23"/>
        <v>0</v>
      </c>
      <c r="AT67" s="2">
        <f t="shared" si="23"/>
        <v>0</v>
      </c>
      <c r="AU67" s="2">
        <f t="shared" si="23"/>
        <v>0</v>
      </c>
      <c r="AV67" s="2">
        <f t="shared" si="23"/>
        <v>0</v>
      </c>
      <c r="AW67" s="2">
        <f t="shared" si="23"/>
        <v>1</v>
      </c>
      <c r="AX67" s="2">
        <f t="shared" si="23"/>
        <v>0</v>
      </c>
      <c r="AY67" s="2">
        <f t="shared" si="23"/>
        <v>0</v>
      </c>
      <c r="AZ67" s="2">
        <f t="shared" si="23"/>
        <v>0</v>
      </c>
      <c r="BA67" s="2">
        <f t="shared" si="23"/>
        <v>0</v>
      </c>
      <c r="BB67" s="2">
        <f t="shared" si="23"/>
        <v>0</v>
      </c>
      <c r="BC67" s="2">
        <f t="shared" si="23"/>
        <v>0</v>
      </c>
      <c r="BD67" s="2">
        <f t="shared" si="23"/>
        <v>0</v>
      </c>
      <c r="BE67" s="2">
        <f t="shared" si="23"/>
        <v>0</v>
      </c>
      <c r="BF67" s="2">
        <f t="shared" si="23"/>
        <v>0</v>
      </c>
      <c r="BG67" s="2">
        <f t="shared" si="23"/>
        <v>0</v>
      </c>
      <c r="BH67" s="2">
        <f t="shared" si="23"/>
        <v>0</v>
      </c>
      <c r="BI67" s="2">
        <f t="shared" si="23"/>
        <v>1</v>
      </c>
      <c r="BJ67" s="2">
        <f t="shared" si="23"/>
        <v>0</v>
      </c>
      <c r="BK67" s="2">
        <f t="shared" si="23"/>
        <v>0</v>
      </c>
      <c r="BL67" s="2">
        <f t="shared" si="23"/>
        <v>0</v>
      </c>
      <c r="BM67" s="2">
        <f t="shared" si="23"/>
        <v>0</v>
      </c>
      <c r="BN67" s="2">
        <f t="shared" si="23"/>
        <v>0</v>
      </c>
      <c r="BO67" s="2">
        <f t="shared" si="23"/>
        <v>0</v>
      </c>
      <c r="BP67" s="2">
        <f t="shared" si="23"/>
        <v>0</v>
      </c>
      <c r="BQ67" s="2">
        <f t="shared" si="23"/>
        <v>0</v>
      </c>
    </row>
    <row r="68" spans="1:69" outlineLevel="2">
      <c r="E68" s="47" t="s">
        <v>327</v>
      </c>
      <c r="G68" s="47" t="s">
        <v>258</v>
      </c>
      <c r="H68" s="2">
        <f t="shared" ref="H68:H69" ca="1" si="24" xml:space="preserve"> SUM( J68:BQ68 )</f>
        <v>12116713.028871149</v>
      </c>
      <c r="J68" s="2">
        <f t="shared" ref="J68:BQ68" si="25" xml:space="preserve">  J66 * J67</f>
        <v>0</v>
      </c>
      <c r="K68" s="2">
        <f t="shared" ca="1" si="25"/>
        <v>0</v>
      </c>
      <c r="L68" s="2">
        <f t="shared" ca="1" si="25"/>
        <v>0</v>
      </c>
      <c r="M68" s="2">
        <f t="shared" ca="1" si="25"/>
        <v>0</v>
      </c>
      <c r="N68" s="2">
        <f t="shared" ca="1" si="25"/>
        <v>0</v>
      </c>
      <c r="O68" s="2">
        <f t="shared" ca="1" si="25"/>
        <v>0</v>
      </c>
      <c r="P68" s="2">
        <f t="shared" ca="1" si="25"/>
        <v>0</v>
      </c>
      <c r="Q68" s="2">
        <f t="shared" ca="1" si="25"/>
        <v>0</v>
      </c>
      <c r="R68" s="2">
        <f t="shared" ca="1" si="25"/>
        <v>0</v>
      </c>
      <c r="S68" s="2">
        <f t="shared" ca="1" si="25"/>
        <v>0</v>
      </c>
      <c r="T68" s="2">
        <f t="shared" ca="1" si="25"/>
        <v>0</v>
      </c>
      <c r="U68" s="2">
        <f t="shared" ca="1" si="25"/>
        <v>0</v>
      </c>
      <c r="V68" s="2">
        <f t="shared" ca="1" si="25"/>
        <v>0</v>
      </c>
      <c r="W68" s="2">
        <f t="shared" ca="1" si="25"/>
        <v>0</v>
      </c>
      <c r="X68" s="2">
        <f t="shared" ca="1" si="25"/>
        <v>0</v>
      </c>
      <c r="Y68" s="2">
        <f t="shared" ca="1" si="25"/>
        <v>358506.10425785242</v>
      </c>
      <c r="Z68" s="2">
        <f t="shared" ca="1" si="25"/>
        <v>0</v>
      </c>
      <c r="AA68" s="2">
        <f t="shared" ca="1" si="25"/>
        <v>0</v>
      </c>
      <c r="AB68" s="2">
        <f t="shared" ca="1" si="25"/>
        <v>0</v>
      </c>
      <c r="AC68" s="2">
        <f t="shared" ca="1" si="25"/>
        <v>0</v>
      </c>
      <c r="AD68" s="2">
        <f t="shared" ca="1" si="25"/>
        <v>0</v>
      </c>
      <c r="AE68" s="2">
        <f t="shared" ca="1" si="25"/>
        <v>0</v>
      </c>
      <c r="AF68" s="2">
        <f t="shared" ca="1" si="25"/>
        <v>0</v>
      </c>
      <c r="AG68" s="2">
        <f t="shared" ca="1" si="25"/>
        <v>0</v>
      </c>
      <c r="AH68" s="2">
        <f t="shared" ca="1" si="25"/>
        <v>0</v>
      </c>
      <c r="AI68" s="2">
        <f t="shared" ca="1" si="25"/>
        <v>0</v>
      </c>
      <c r="AJ68" s="2">
        <f t="shared" ca="1" si="25"/>
        <v>0</v>
      </c>
      <c r="AK68" s="2">
        <f t="shared" ca="1" si="25"/>
        <v>1415781.5297293758</v>
      </c>
      <c r="AL68" s="2">
        <f t="shared" ca="1" si="25"/>
        <v>0</v>
      </c>
      <c r="AM68" s="2">
        <f t="shared" ca="1" si="25"/>
        <v>0</v>
      </c>
      <c r="AN68" s="2">
        <f t="shared" ca="1" si="25"/>
        <v>0</v>
      </c>
      <c r="AO68" s="2">
        <f t="shared" ca="1" si="25"/>
        <v>0</v>
      </c>
      <c r="AP68" s="2">
        <f t="shared" ca="1" si="25"/>
        <v>0</v>
      </c>
      <c r="AQ68" s="2">
        <f t="shared" ca="1" si="25"/>
        <v>0</v>
      </c>
      <c r="AR68" s="2">
        <f t="shared" ca="1" si="25"/>
        <v>0</v>
      </c>
      <c r="AS68" s="2">
        <f t="shared" ca="1" si="25"/>
        <v>0</v>
      </c>
      <c r="AT68" s="2">
        <f t="shared" ca="1" si="25"/>
        <v>0</v>
      </c>
      <c r="AU68" s="2">
        <f t="shared" ca="1" si="25"/>
        <v>0</v>
      </c>
      <c r="AV68" s="2">
        <f t="shared" ca="1" si="25"/>
        <v>0</v>
      </c>
      <c r="AW68" s="2">
        <f t="shared" ca="1" si="25"/>
        <v>3038017.585057735</v>
      </c>
      <c r="AX68" s="2">
        <f t="shared" ca="1" si="25"/>
        <v>0</v>
      </c>
      <c r="AY68" s="2">
        <f t="shared" ca="1" si="25"/>
        <v>0</v>
      </c>
      <c r="AZ68" s="2">
        <f t="shared" ca="1" si="25"/>
        <v>0</v>
      </c>
      <c r="BA68" s="2">
        <f t="shared" ca="1" si="25"/>
        <v>0</v>
      </c>
      <c r="BB68" s="2">
        <f t="shared" ca="1" si="25"/>
        <v>0</v>
      </c>
      <c r="BC68" s="2">
        <f t="shared" ca="1" si="25"/>
        <v>0</v>
      </c>
      <c r="BD68" s="2">
        <f t="shared" ca="1" si="25"/>
        <v>0</v>
      </c>
      <c r="BE68" s="2">
        <f t="shared" ca="1" si="25"/>
        <v>0</v>
      </c>
      <c r="BF68" s="2">
        <f t="shared" ca="1" si="25"/>
        <v>0</v>
      </c>
      <c r="BG68" s="2">
        <f t="shared" ca="1" si="25"/>
        <v>0</v>
      </c>
      <c r="BH68" s="2">
        <f t="shared" ca="1" si="25"/>
        <v>0</v>
      </c>
      <c r="BI68" s="2">
        <f t="shared" ca="1" si="25"/>
        <v>7304407.809826185</v>
      </c>
      <c r="BJ68" s="2">
        <f t="shared" ca="1" si="25"/>
        <v>0</v>
      </c>
      <c r="BK68" s="2">
        <f t="shared" ca="1" si="25"/>
        <v>0</v>
      </c>
      <c r="BL68" s="2">
        <f t="shared" ca="1" si="25"/>
        <v>0</v>
      </c>
      <c r="BM68" s="2">
        <f t="shared" ca="1" si="25"/>
        <v>0</v>
      </c>
      <c r="BN68" s="2">
        <f t="shared" ca="1" si="25"/>
        <v>0</v>
      </c>
      <c r="BO68" s="2">
        <f t="shared" ca="1" si="25"/>
        <v>0</v>
      </c>
      <c r="BP68" s="2">
        <f t="shared" ca="1" si="25"/>
        <v>0</v>
      </c>
      <c r="BQ68" s="2">
        <f t="shared" ca="1" si="25"/>
        <v>0</v>
      </c>
    </row>
    <row r="69" spans="1:69" outlineLevel="2">
      <c r="A69" s="34"/>
      <c r="B69" s="34"/>
      <c r="C69" s="64"/>
      <c r="D69" s="65"/>
      <c r="E69" s="21" t="str">
        <f xml:space="preserve"> LEFT($E$68, LEN($E$68) - 3 )</f>
        <v xml:space="preserve">Corporation tax paid </v>
      </c>
      <c r="F69" s="21"/>
      <c r="G69" s="21" t="str">
        <f xml:space="preserve"> G$68</f>
        <v>GBP</v>
      </c>
      <c r="H69" s="3">
        <f t="shared" ca="1" si="24"/>
        <v>-12116713.028871149</v>
      </c>
      <c r="I69" s="21"/>
      <c r="J69" s="3">
        <f t="shared" ref="J69:BQ69" si="26" xml:space="preserve"> -1 * J68</f>
        <v>0</v>
      </c>
      <c r="K69" s="3">
        <f t="shared" ca="1" si="26"/>
        <v>0</v>
      </c>
      <c r="L69" s="3">
        <f t="shared" ca="1" si="26"/>
        <v>0</v>
      </c>
      <c r="M69" s="3">
        <f t="shared" ca="1" si="26"/>
        <v>0</v>
      </c>
      <c r="N69" s="3">
        <f t="shared" ca="1" si="26"/>
        <v>0</v>
      </c>
      <c r="O69" s="3">
        <f t="shared" ca="1" si="26"/>
        <v>0</v>
      </c>
      <c r="P69" s="3">
        <f t="shared" ca="1" si="26"/>
        <v>0</v>
      </c>
      <c r="Q69" s="3">
        <f t="shared" ca="1" si="26"/>
        <v>0</v>
      </c>
      <c r="R69" s="3">
        <f t="shared" ca="1" si="26"/>
        <v>0</v>
      </c>
      <c r="S69" s="3">
        <f t="shared" ca="1" si="26"/>
        <v>0</v>
      </c>
      <c r="T69" s="3">
        <f t="shared" ca="1" si="26"/>
        <v>0</v>
      </c>
      <c r="U69" s="3">
        <f t="shared" ca="1" si="26"/>
        <v>0</v>
      </c>
      <c r="V69" s="3">
        <f t="shared" ca="1" si="26"/>
        <v>0</v>
      </c>
      <c r="W69" s="3">
        <f t="shared" ca="1" si="26"/>
        <v>0</v>
      </c>
      <c r="X69" s="3">
        <f t="shared" ca="1" si="26"/>
        <v>0</v>
      </c>
      <c r="Y69" s="3">
        <f t="shared" ca="1" si="26"/>
        <v>-358506.10425785242</v>
      </c>
      <c r="Z69" s="3">
        <f t="shared" ca="1" si="26"/>
        <v>0</v>
      </c>
      <c r="AA69" s="3">
        <f t="shared" ca="1" si="26"/>
        <v>0</v>
      </c>
      <c r="AB69" s="3">
        <f t="shared" ca="1" si="26"/>
        <v>0</v>
      </c>
      <c r="AC69" s="3">
        <f t="shared" ca="1" si="26"/>
        <v>0</v>
      </c>
      <c r="AD69" s="3">
        <f t="shared" ca="1" si="26"/>
        <v>0</v>
      </c>
      <c r="AE69" s="3">
        <f t="shared" ca="1" si="26"/>
        <v>0</v>
      </c>
      <c r="AF69" s="3">
        <f t="shared" ca="1" si="26"/>
        <v>0</v>
      </c>
      <c r="AG69" s="3">
        <f t="shared" ca="1" si="26"/>
        <v>0</v>
      </c>
      <c r="AH69" s="3">
        <f t="shared" ca="1" si="26"/>
        <v>0</v>
      </c>
      <c r="AI69" s="3">
        <f t="shared" ca="1" si="26"/>
        <v>0</v>
      </c>
      <c r="AJ69" s="3">
        <f t="shared" ca="1" si="26"/>
        <v>0</v>
      </c>
      <c r="AK69" s="3">
        <f t="shared" ca="1" si="26"/>
        <v>-1415781.5297293758</v>
      </c>
      <c r="AL69" s="3">
        <f t="shared" ca="1" si="26"/>
        <v>0</v>
      </c>
      <c r="AM69" s="3">
        <f t="shared" ca="1" si="26"/>
        <v>0</v>
      </c>
      <c r="AN69" s="3">
        <f t="shared" ca="1" si="26"/>
        <v>0</v>
      </c>
      <c r="AO69" s="3">
        <f t="shared" ca="1" si="26"/>
        <v>0</v>
      </c>
      <c r="AP69" s="3">
        <f t="shared" ca="1" si="26"/>
        <v>0</v>
      </c>
      <c r="AQ69" s="3">
        <f t="shared" ca="1" si="26"/>
        <v>0</v>
      </c>
      <c r="AR69" s="3">
        <f t="shared" ca="1" si="26"/>
        <v>0</v>
      </c>
      <c r="AS69" s="3">
        <f t="shared" ca="1" si="26"/>
        <v>0</v>
      </c>
      <c r="AT69" s="3">
        <f t="shared" ca="1" si="26"/>
        <v>0</v>
      </c>
      <c r="AU69" s="3">
        <f t="shared" ca="1" si="26"/>
        <v>0</v>
      </c>
      <c r="AV69" s="3">
        <f t="shared" ca="1" si="26"/>
        <v>0</v>
      </c>
      <c r="AW69" s="3">
        <f t="shared" ca="1" si="26"/>
        <v>-3038017.585057735</v>
      </c>
      <c r="AX69" s="3">
        <f t="shared" ca="1" si="26"/>
        <v>0</v>
      </c>
      <c r="AY69" s="3">
        <f t="shared" ca="1" si="26"/>
        <v>0</v>
      </c>
      <c r="AZ69" s="3">
        <f t="shared" ca="1" si="26"/>
        <v>0</v>
      </c>
      <c r="BA69" s="3">
        <f t="shared" ca="1" si="26"/>
        <v>0</v>
      </c>
      <c r="BB69" s="3">
        <f t="shared" ca="1" si="26"/>
        <v>0</v>
      </c>
      <c r="BC69" s="3">
        <f t="shared" ca="1" si="26"/>
        <v>0</v>
      </c>
      <c r="BD69" s="3">
        <f t="shared" ca="1" si="26"/>
        <v>0</v>
      </c>
      <c r="BE69" s="3">
        <f t="shared" ca="1" si="26"/>
        <v>0</v>
      </c>
      <c r="BF69" s="3">
        <f t="shared" ca="1" si="26"/>
        <v>0</v>
      </c>
      <c r="BG69" s="3">
        <f t="shared" ca="1" si="26"/>
        <v>0</v>
      </c>
      <c r="BH69" s="3">
        <f t="shared" ca="1" si="26"/>
        <v>0</v>
      </c>
      <c r="BI69" s="3">
        <f t="shared" ca="1" si="26"/>
        <v>-7304407.809826185</v>
      </c>
      <c r="BJ69" s="3">
        <f t="shared" ca="1" si="26"/>
        <v>0</v>
      </c>
      <c r="BK69" s="3">
        <f t="shared" ca="1" si="26"/>
        <v>0</v>
      </c>
      <c r="BL69" s="3">
        <f t="shared" ca="1" si="26"/>
        <v>0</v>
      </c>
      <c r="BM69" s="3">
        <f t="shared" ca="1" si="26"/>
        <v>0</v>
      </c>
      <c r="BN69" s="3">
        <f t="shared" ca="1" si="26"/>
        <v>0</v>
      </c>
      <c r="BO69" s="3">
        <f t="shared" ca="1" si="26"/>
        <v>0</v>
      </c>
      <c r="BP69" s="3">
        <f t="shared" ca="1" si="26"/>
        <v>0</v>
      </c>
      <c r="BQ69" s="3">
        <f t="shared" ca="1" si="26"/>
        <v>0</v>
      </c>
    </row>
    <row r="70" spans="1:69" outlineLevel="1"/>
    <row r="71" spans="1:69" outlineLevel="1"/>
    <row r="72" spans="1:69" outlineLevel="1">
      <c r="B72" s="25" t="s">
        <v>225</v>
      </c>
    </row>
    <row r="73" spans="1:69" s="82" customFormat="1" outlineLevel="1">
      <c r="A73" s="59"/>
      <c r="B73" s="59"/>
      <c r="C73" s="87"/>
      <c r="D73" s="84"/>
      <c r="E73" s="40" t="str">
        <f xml:space="preserve">  InpC!E$92</f>
        <v>Opening Corporation tax creditor</v>
      </c>
      <c r="F73" s="40">
        <f xml:space="preserve">  InpC!F$92</f>
        <v>0</v>
      </c>
      <c r="G73" s="40" t="str">
        <f xml:space="preserve">  InpC!G$92</f>
        <v>GBP</v>
      </c>
      <c r="M73" s="80"/>
    </row>
    <row r="74" spans="1:69" outlineLevel="1">
      <c r="A74" s="18"/>
      <c r="B74" s="18"/>
      <c r="C74" s="28"/>
      <c r="D74" s="27"/>
      <c r="E74" s="9" t="str">
        <f xml:space="preserve">  Time!E$28</f>
        <v>Period number</v>
      </c>
      <c r="F74" s="9">
        <f xml:space="preserve">  Time!F$28</f>
        <v>0</v>
      </c>
      <c r="G74" s="9" t="str">
        <f xml:space="preserve">  Time!G$28</f>
        <v>Counter</v>
      </c>
      <c r="H74" s="9">
        <f xml:space="preserve">  Time!H$28</f>
        <v>0</v>
      </c>
      <c r="I74" s="9">
        <f xml:space="preserve">  Time!I$28</f>
        <v>0</v>
      </c>
      <c r="J74" s="9">
        <f xml:space="preserve">  Time!J$28</f>
        <v>1</v>
      </c>
      <c r="K74" s="9">
        <f xml:space="preserve">  Time!K$28</f>
        <v>2</v>
      </c>
      <c r="L74" s="9">
        <f xml:space="preserve">  Time!L$28</f>
        <v>3</v>
      </c>
      <c r="M74" s="9">
        <f xml:space="preserve">  Time!M$28</f>
        <v>4</v>
      </c>
      <c r="N74" s="9">
        <f xml:space="preserve">  Time!N$28</f>
        <v>5</v>
      </c>
      <c r="O74" s="9">
        <f xml:space="preserve">  Time!O$28</f>
        <v>6</v>
      </c>
      <c r="P74" s="9">
        <f xml:space="preserve">  Time!P$28</f>
        <v>7</v>
      </c>
      <c r="Q74" s="9">
        <f xml:space="preserve">  Time!Q$28</f>
        <v>8</v>
      </c>
      <c r="R74" s="9">
        <f xml:space="preserve">  Time!R$28</f>
        <v>9</v>
      </c>
      <c r="S74" s="9">
        <f xml:space="preserve">  Time!S$28</f>
        <v>10</v>
      </c>
      <c r="T74" s="9">
        <f xml:space="preserve">  Time!T$28</f>
        <v>11</v>
      </c>
      <c r="U74" s="9">
        <f xml:space="preserve">  Time!U$28</f>
        <v>12</v>
      </c>
      <c r="V74" s="9">
        <f xml:space="preserve">  Time!V$28</f>
        <v>13</v>
      </c>
      <c r="W74" s="9">
        <f xml:space="preserve">  Time!W$28</f>
        <v>14</v>
      </c>
      <c r="X74" s="9">
        <f xml:space="preserve">  Time!X$28</f>
        <v>15</v>
      </c>
      <c r="Y74" s="9">
        <f xml:space="preserve">  Time!Y$28</f>
        <v>16</v>
      </c>
      <c r="Z74" s="9">
        <f xml:space="preserve">  Time!Z$28</f>
        <v>17</v>
      </c>
      <c r="AA74" s="9">
        <f xml:space="preserve">  Time!AA$28</f>
        <v>18</v>
      </c>
      <c r="AB74" s="9">
        <f xml:space="preserve">  Time!AB$28</f>
        <v>19</v>
      </c>
      <c r="AC74" s="9">
        <f xml:space="preserve">  Time!AC$28</f>
        <v>20</v>
      </c>
      <c r="AD74" s="9">
        <f xml:space="preserve">  Time!AD$28</f>
        <v>21</v>
      </c>
      <c r="AE74" s="9">
        <f xml:space="preserve">  Time!AE$28</f>
        <v>22</v>
      </c>
      <c r="AF74" s="9">
        <f xml:space="preserve">  Time!AF$28</f>
        <v>23</v>
      </c>
      <c r="AG74" s="9">
        <f xml:space="preserve">  Time!AG$28</f>
        <v>24</v>
      </c>
      <c r="AH74" s="9">
        <f xml:space="preserve">  Time!AH$28</f>
        <v>25</v>
      </c>
      <c r="AI74" s="9">
        <f xml:space="preserve">  Time!AI$28</f>
        <v>26</v>
      </c>
      <c r="AJ74" s="9">
        <f xml:space="preserve">  Time!AJ$28</f>
        <v>27</v>
      </c>
      <c r="AK74" s="9">
        <f xml:space="preserve">  Time!AK$28</f>
        <v>28</v>
      </c>
      <c r="AL74" s="9">
        <f xml:space="preserve">  Time!AL$28</f>
        <v>29</v>
      </c>
      <c r="AM74" s="9">
        <f xml:space="preserve">  Time!AM$28</f>
        <v>30</v>
      </c>
      <c r="AN74" s="9">
        <f xml:space="preserve">  Time!AN$28</f>
        <v>31</v>
      </c>
      <c r="AO74" s="9">
        <f xml:space="preserve">  Time!AO$28</f>
        <v>32</v>
      </c>
      <c r="AP74" s="9">
        <f xml:space="preserve">  Time!AP$28</f>
        <v>33</v>
      </c>
      <c r="AQ74" s="9">
        <f xml:space="preserve">  Time!AQ$28</f>
        <v>34</v>
      </c>
      <c r="AR74" s="9">
        <f xml:space="preserve">  Time!AR$28</f>
        <v>35</v>
      </c>
      <c r="AS74" s="9">
        <f xml:space="preserve">  Time!AS$28</f>
        <v>36</v>
      </c>
      <c r="AT74" s="9">
        <f xml:space="preserve">  Time!AT$28</f>
        <v>37</v>
      </c>
      <c r="AU74" s="9">
        <f xml:space="preserve">  Time!AU$28</f>
        <v>38</v>
      </c>
      <c r="AV74" s="9">
        <f xml:space="preserve">  Time!AV$28</f>
        <v>39</v>
      </c>
      <c r="AW74" s="9">
        <f xml:space="preserve">  Time!AW$28</f>
        <v>40</v>
      </c>
      <c r="AX74" s="9">
        <f xml:space="preserve">  Time!AX$28</f>
        <v>41</v>
      </c>
      <c r="AY74" s="9">
        <f xml:space="preserve">  Time!AY$28</f>
        <v>42</v>
      </c>
      <c r="AZ74" s="9">
        <f xml:space="preserve">  Time!AZ$28</f>
        <v>43</v>
      </c>
      <c r="BA74" s="9">
        <f xml:space="preserve">  Time!BA$28</f>
        <v>44</v>
      </c>
      <c r="BB74" s="9">
        <f xml:space="preserve">  Time!BB$28</f>
        <v>45</v>
      </c>
      <c r="BC74" s="9">
        <f xml:space="preserve">  Time!BC$28</f>
        <v>46</v>
      </c>
      <c r="BD74" s="9">
        <f xml:space="preserve">  Time!BD$28</f>
        <v>47</v>
      </c>
      <c r="BE74" s="9">
        <f xml:space="preserve">  Time!BE$28</f>
        <v>48</v>
      </c>
      <c r="BF74" s="9">
        <f xml:space="preserve">  Time!BF$28</f>
        <v>49</v>
      </c>
      <c r="BG74" s="9">
        <f xml:space="preserve">  Time!BG$28</f>
        <v>50</v>
      </c>
      <c r="BH74" s="9">
        <f xml:space="preserve">  Time!BH$28</f>
        <v>51</v>
      </c>
      <c r="BI74" s="9">
        <f xml:space="preserve">  Time!BI$28</f>
        <v>52</v>
      </c>
      <c r="BJ74" s="9">
        <f xml:space="preserve">  Time!BJ$28</f>
        <v>53</v>
      </c>
      <c r="BK74" s="9">
        <f xml:space="preserve">  Time!BK$28</f>
        <v>54</v>
      </c>
      <c r="BL74" s="9">
        <f xml:space="preserve">  Time!BL$28</f>
        <v>55</v>
      </c>
      <c r="BM74" s="9">
        <f xml:space="preserve">  Time!BM$28</f>
        <v>56</v>
      </c>
      <c r="BN74" s="9">
        <f xml:space="preserve">  Time!BN$28</f>
        <v>57</v>
      </c>
      <c r="BO74" s="9">
        <f xml:space="preserve">  Time!BO$28</f>
        <v>58</v>
      </c>
      <c r="BP74" s="9">
        <f xml:space="preserve">  Time!BP$28</f>
        <v>59</v>
      </c>
      <c r="BQ74" s="9">
        <f xml:space="preserve">  Time!BQ$28</f>
        <v>60</v>
      </c>
    </row>
    <row r="75" spans="1:69" outlineLevel="1">
      <c r="E75" s="47" t="s">
        <v>155</v>
      </c>
      <c r="G75" s="47" t="s">
        <v>258</v>
      </c>
      <c r="J75" s="2">
        <f t="shared" ref="J75:BQ75" si="27" xml:space="preserve">  I78</f>
        <v>0</v>
      </c>
      <c r="K75" s="2">
        <f t="shared" ca="1" si="27"/>
        <v>0</v>
      </c>
      <c r="L75" s="2">
        <f t="shared" ca="1" si="27"/>
        <v>0</v>
      </c>
      <c r="M75" s="2">
        <f t="shared" ca="1" si="27"/>
        <v>0</v>
      </c>
      <c r="N75" s="2">
        <f t="shared" ca="1" si="27"/>
        <v>0</v>
      </c>
      <c r="O75" s="2">
        <f t="shared" ca="1" si="27"/>
        <v>0</v>
      </c>
      <c r="P75" s="2">
        <f t="shared" ca="1" si="27"/>
        <v>0</v>
      </c>
      <c r="Q75" s="2">
        <f t="shared" ca="1" si="27"/>
        <v>0</v>
      </c>
      <c r="R75" s="2">
        <f t="shared" ca="1" si="27"/>
        <v>5297.5594239995407</v>
      </c>
      <c r="S75" s="2">
        <f t="shared" ca="1" si="27"/>
        <v>23454.58183572589</v>
      </c>
      <c r="T75" s="2">
        <f t="shared" ca="1" si="27"/>
        <v>41382.005102486866</v>
      </c>
      <c r="U75" s="2">
        <f t="shared" ca="1" si="27"/>
        <v>83309.428369247849</v>
      </c>
      <c r="V75" s="2">
        <f t="shared" ca="1" si="27"/>
        <v>125236.85163600883</v>
      </c>
      <c r="W75" s="2">
        <f t="shared" ca="1" si="27"/>
        <v>190080.58307723497</v>
      </c>
      <c r="X75" s="2">
        <f t="shared" ca="1" si="27"/>
        <v>271530.68671389157</v>
      </c>
      <c r="Y75" s="2">
        <f t="shared" ca="1" si="27"/>
        <v>358506.10425785242</v>
      </c>
      <c r="Z75" s="2">
        <f t="shared" ca="1" si="27"/>
        <v>106969.02369459934</v>
      </c>
      <c r="AA75" s="2">
        <f t="shared" ca="1" si="27"/>
        <v>215605.62951557967</v>
      </c>
      <c r="AB75" s="2">
        <f t="shared" ca="1" si="27"/>
        <v>323099.25393843593</v>
      </c>
      <c r="AC75" s="2">
        <f t="shared" ca="1" si="27"/>
        <v>429135.68506479642</v>
      </c>
      <c r="AD75" s="2">
        <f t="shared" ca="1" si="27"/>
        <v>533889.16294983902</v>
      </c>
      <c r="AE75" s="2">
        <f t="shared" ca="1" si="27"/>
        <v>637283.3992239167</v>
      </c>
      <c r="AF75" s="2">
        <f t="shared" ca="1" si="27"/>
        <v>738984.53080181219</v>
      </c>
      <c r="AG75" s="2">
        <f t="shared" ca="1" si="27"/>
        <v>851159.96525691659</v>
      </c>
      <c r="AH75" s="2">
        <f t="shared" ca="1" si="27"/>
        <v>973718.97991725383</v>
      </c>
      <c r="AI75" s="2">
        <f t="shared" ca="1" si="27"/>
        <v>1101323.4957440589</v>
      </c>
      <c r="AJ75" s="2">
        <f t="shared" ca="1" si="27"/>
        <v>1248713.6416971015</v>
      </c>
      <c r="AK75" s="2">
        <f t="shared" ca="1" si="27"/>
        <v>1415781.5297293758</v>
      </c>
      <c r="AL75" s="2">
        <f t="shared" ca="1" si="27"/>
        <v>174366.76575789065</v>
      </c>
      <c r="AM75" s="2">
        <f t="shared" ca="1" si="27"/>
        <v>358191.86995265656</v>
      </c>
      <c r="AN75" s="2">
        <f t="shared" ca="1" si="27"/>
        <v>556531.01135117433</v>
      </c>
      <c r="AO75" s="2">
        <f t="shared" ca="1" si="27"/>
        <v>768977.27191495243</v>
      </c>
      <c r="AP75" s="2">
        <f t="shared" ca="1" si="27"/>
        <v>985673.62599609478</v>
      </c>
      <c r="AQ75" s="2">
        <f t="shared" ca="1" si="27"/>
        <v>1223651.4968553074</v>
      </c>
      <c r="AR75" s="2">
        <f t="shared" ca="1" si="27"/>
        <v>1470470.9631195928</v>
      </c>
      <c r="AS75" s="2">
        <f t="shared" ca="1" si="27"/>
        <v>1738239.0351382962</v>
      </c>
      <c r="AT75" s="2">
        <f t="shared" ca="1" si="27"/>
        <v>2026774.2675674651</v>
      </c>
      <c r="AU75" s="2">
        <f t="shared" ca="1" si="27"/>
        <v>2334125.2130064801</v>
      </c>
      <c r="AV75" s="2">
        <f t="shared" ca="1" si="27"/>
        <v>2671561.4076750651</v>
      </c>
      <c r="AW75" s="2">
        <f t="shared" ca="1" si="27"/>
        <v>3038017.585057735</v>
      </c>
      <c r="AX75" s="2">
        <f t="shared" ca="1" si="27"/>
        <v>394056.47162045585</v>
      </c>
      <c r="AY75" s="2">
        <f t="shared" ca="1" si="27"/>
        <v>826808.59416121594</v>
      </c>
      <c r="AZ75" s="2">
        <f t="shared" ca="1" si="27"/>
        <v>1284989.545102691</v>
      </c>
      <c r="BA75" s="2">
        <f t="shared" ca="1" si="27"/>
        <v>1778959.0223750914</v>
      </c>
      <c r="BB75" s="2">
        <f t="shared" ca="1" si="27"/>
        <v>2319593.2161414158</v>
      </c>
      <c r="BC75" s="2">
        <f t="shared" ca="1" si="27"/>
        <v>2893385.6120479233</v>
      </c>
      <c r="BD75" s="2">
        <f t="shared" ca="1" si="27"/>
        <v>3510434.0880106846</v>
      </c>
      <c r="BE75" s="2">
        <f t="shared" ca="1" si="27"/>
        <v>4169353.6645674095</v>
      </c>
      <c r="BF75" s="2">
        <f t="shared" ca="1" si="27"/>
        <v>4880352.7841297751</v>
      </c>
      <c r="BG75" s="2">
        <f t="shared" ca="1" si="27"/>
        <v>5639070.8052464286</v>
      </c>
      <c r="BH75" s="2">
        <f t="shared" ca="1" si="27"/>
        <v>6443799.3248222219</v>
      </c>
      <c r="BI75" s="2">
        <f t="shared" ca="1" si="27"/>
        <v>7304407.809826185</v>
      </c>
      <c r="BJ75" s="2">
        <f t="shared" ca="1" si="27"/>
        <v>913911.00341566838</v>
      </c>
      <c r="BK75" s="2">
        <f t="shared" ca="1" si="27"/>
        <v>1886733.3086719452</v>
      </c>
      <c r="BL75" s="2">
        <f t="shared" ca="1" si="27"/>
        <v>2915933.2707296517</v>
      </c>
      <c r="BM75" s="2">
        <f t="shared" ca="1" si="27"/>
        <v>4010498.5785318636</v>
      </c>
      <c r="BN75" s="2">
        <f t="shared" ca="1" si="27"/>
        <v>5163593.3193219239</v>
      </c>
      <c r="BO75" s="2">
        <f t="shared" ca="1" si="27"/>
        <v>6384204.4643923491</v>
      </c>
      <c r="BP75" s="2">
        <f t="shared" ca="1" si="27"/>
        <v>7680806.185361566</v>
      </c>
      <c r="BQ75" s="2">
        <f t="shared" ca="1" si="27"/>
        <v>9050350.1075187102</v>
      </c>
    </row>
    <row r="76" spans="1:69" outlineLevel="1">
      <c r="D76" s="91" t="s">
        <v>219</v>
      </c>
      <c r="E76" s="2" t="str">
        <f t="shared" ref="E76:BQ76" si="28" xml:space="preserve">  E$47</f>
        <v>Corporation tax POS</v>
      </c>
      <c r="F76" s="2">
        <f t="shared" si="28"/>
        <v>0</v>
      </c>
      <c r="G76" s="2" t="str">
        <f t="shared" si="28"/>
        <v>GBP</v>
      </c>
      <c r="H76" s="2">
        <f t="shared" ca="1" si="28"/>
        <v>22617966.144558292</v>
      </c>
      <c r="I76" s="2">
        <f t="shared" si="28"/>
        <v>0</v>
      </c>
      <c r="J76" s="2">
        <f t="shared" ca="1" si="28"/>
        <v>0</v>
      </c>
      <c r="K76" s="2">
        <f t="shared" ca="1" si="28"/>
        <v>0</v>
      </c>
      <c r="L76" s="2">
        <f t="shared" ca="1" si="28"/>
        <v>0</v>
      </c>
      <c r="M76" s="2">
        <f t="shared" ca="1" si="28"/>
        <v>0</v>
      </c>
      <c r="N76" s="2">
        <f t="shared" ca="1" si="28"/>
        <v>0</v>
      </c>
      <c r="O76" s="2">
        <f t="shared" ca="1" si="28"/>
        <v>0</v>
      </c>
      <c r="P76" s="2">
        <f t="shared" ca="1" si="28"/>
        <v>0</v>
      </c>
      <c r="Q76" s="2">
        <f t="shared" ca="1" si="28"/>
        <v>5297.5594239995407</v>
      </c>
      <c r="R76" s="2">
        <f t="shared" ca="1" si="28"/>
        <v>18157.02241172635</v>
      </c>
      <c r="S76" s="2">
        <f t="shared" ca="1" si="28"/>
        <v>17927.423266760976</v>
      </c>
      <c r="T76" s="2">
        <f t="shared" ca="1" si="28"/>
        <v>41927.423266760976</v>
      </c>
      <c r="U76" s="2">
        <f t="shared" ca="1" si="28"/>
        <v>41927.423266760976</v>
      </c>
      <c r="V76" s="2">
        <f t="shared" ca="1" si="28"/>
        <v>64843.731441226148</v>
      </c>
      <c r="W76" s="2">
        <f t="shared" ca="1" si="28"/>
        <v>81450.103636656568</v>
      </c>
      <c r="X76" s="2">
        <f t="shared" ca="1" si="28"/>
        <v>86975.417543960823</v>
      </c>
      <c r="Y76" s="2">
        <f t="shared" ca="1" si="28"/>
        <v>106969.02369459935</v>
      </c>
      <c r="Z76" s="2">
        <f t="shared" ca="1" si="28"/>
        <v>108636.60582098035</v>
      </c>
      <c r="AA76" s="2">
        <f t="shared" ca="1" si="28"/>
        <v>107493.62442285629</v>
      </c>
      <c r="AB76" s="2">
        <f t="shared" ca="1" si="28"/>
        <v>106036.43112636049</v>
      </c>
      <c r="AC76" s="2">
        <f t="shared" ca="1" si="28"/>
        <v>104753.47788504262</v>
      </c>
      <c r="AD76" s="2">
        <f t="shared" ca="1" si="28"/>
        <v>103394.23627407773</v>
      </c>
      <c r="AE76" s="2">
        <f t="shared" ca="1" si="28"/>
        <v>101701.13157789549</v>
      </c>
      <c r="AF76" s="2">
        <f t="shared" ca="1" si="28"/>
        <v>112175.43445510446</v>
      </c>
      <c r="AG76" s="2">
        <f t="shared" ca="1" si="28"/>
        <v>122559.01466033724</v>
      </c>
      <c r="AH76" s="2">
        <f t="shared" ca="1" si="28"/>
        <v>127604.51582680501</v>
      </c>
      <c r="AI76" s="2">
        <f t="shared" ca="1" si="28"/>
        <v>147390.14595304275</v>
      </c>
      <c r="AJ76" s="2">
        <f t="shared" ca="1" si="28"/>
        <v>167067.88803227435</v>
      </c>
      <c r="AK76" s="2">
        <f t="shared" ca="1" si="28"/>
        <v>174366.76575789059</v>
      </c>
      <c r="AL76" s="2">
        <f t="shared" ca="1" si="28"/>
        <v>183825.10419476594</v>
      </c>
      <c r="AM76" s="2">
        <f t="shared" ca="1" si="28"/>
        <v>198339.14139851776</v>
      </c>
      <c r="AN76" s="2">
        <f t="shared" ca="1" si="28"/>
        <v>212446.26056377805</v>
      </c>
      <c r="AO76" s="2">
        <f t="shared" ca="1" si="28"/>
        <v>216696.35408114234</v>
      </c>
      <c r="AP76" s="2">
        <f t="shared" ca="1" si="28"/>
        <v>237977.87085921253</v>
      </c>
      <c r="AQ76" s="2">
        <f t="shared" ca="1" si="28"/>
        <v>246819.46626428538</v>
      </c>
      <c r="AR76" s="2">
        <f t="shared" ca="1" si="28"/>
        <v>267768.07201870339</v>
      </c>
      <c r="AS76" s="2">
        <f t="shared" ca="1" si="28"/>
        <v>288535.23242916894</v>
      </c>
      <c r="AT76" s="2">
        <f t="shared" ca="1" si="28"/>
        <v>307350.94543901522</v>
      </c>
      <c r="AU76" s="2">
        <f t="shared" ca="1" si="28"/>
        <v>337436.1946685852</v>
      </c>
      <c r="AV76" s="2">
        <f t="shared" ca="1" si="28"/>
        <v>366456.17738266988</v>
      </c>
      <c r="AW76" s="2">
        <f t="shared" ca="1" si="28"/>
        <v>394056.47162045602</v>
      </c>
      <c r="AX76" s="2">
        <f t="shared" ca="1" si="28"/>
        <v>432752.12254076015</v>
      </c>
      <c r="AY76" s="2">
        <f t="shared" ca="1" si="28"/>
        <v>458180.95094147511</v>
      </c>
      <c r="AZ76" s="2">
        <f t="shared" ca="1" si="28"/>
        <v>493969.4772724004</v>
      </c>
      <c r="BA76" s="2">
        <f t="shared" ca="1" si="28"/>
        <v>540634.19376632455</v>
      </c>
      <c r="BB76" s="2">
        <f t="shared" ca="1" si="28"/>
        <v>573792.39590650739</v>
      </c>
      <c r="BC76" s="2">
        <f t="shared" ca="1" si="28"/>
        <v>617048.47596276156</v>
      </c>
      <c r="BD76" s="2">
        <f t="shared" ca="1" si="28"/>
        <v>658919.57655672508</v>
      </c>
      <c r="BE76" s="2">
        <f t="shared" ca="1" si="28"/>
        <v>710999.11956236558</v>
      </c>
      <c r="BF76" s="2">
        <f t="shared" ca="1" si="28"/>
        <v>758718.02111665346</v>
      </c>
      <c r="BG76" s="2">
        <f t="shared" ca="1" si="28"/>
        <v>804728.51957579353</v>
      </c>
      <c r="BH76" s="2">
        <f t="shared" ca="1" si="28"/>
        <v>860608.48500396276</v>
      </c>
      <c r="BI76" s="2">
        <f t="shared" ca="1" si="28"/>
        <v>913911.00341566838</v>
      </c>
      <c r="BJ76" s="2">
        <f t="shared" ca="1" si="28"/>
        <v>972822.30525627686</v>
      </c>
      <c r="BK76" s="2">
        <f t="shared" ca="1" si="28"/>
        <v>1029199.9620577066</v>
      </c>
      <c r="BL76" s="2">
        <f t="shared" ca="1" si="28"/>
        <v>1094565.307802212</v>
      </c>
      <c r="BM76" s="2">
        <f t="shared" ca="1" si="28"/>
        <v>1153094.7407900603</v>
      </c>
      <c r="BN76" s="2">
        <f t="shared" ca="1" si="28"/>
        <v>1220611.1450704257</v>
      </c>
      <c r="BO76" s="2">
        <f t="shared" ca="1" si="28"/>
        <v>1296601.7209692171</v>
      </c>
      <c r="BP76" s="2">
        <f t="shared" ca="1" si="28"/>
        <v>1369543.9221571442</v>
      </c>
      <c r="BQ76" s="2">
        <f t="shared" ca="1" si="28"/>
        <v>1450903.0081684254</v>
      </c>
    </row>
    <row r="77" spans="1:69" outlineLevel="1">
      <c r="D77" s="91" t="s">
        <v>300</v>
      </c>
      <c r="E77" s="2" t="str">
        <f t="shared" ref="E77:BQ77" si="29" xml:space="preserve">  E$68</f>
        <v>Corporation tax paid POS</v>
      </c>
      <c r="F77" s="2">
        <f t="shared" si="29"/>
        <v>0</v>
      </c>
      <c r="G77" s="2" t="str">
        <f t="shared" si="29"/>
        <v>GBP</v>
      </c>
      <c r="H77" s="2">
        <f t="shared" ca="1" si="29"/>
        <v>12116713.028871149</v>
      </c>
      <c r="I77" s="2">
        <f t="shared" si="29"/>
        <v>0</v>
      </c>
      <c r="J77" s="2">
        <f t="shared" si="29"/>
        <v>0</v>
      </c>
      <c r="K77" s="2">
        <f t="shared" ca="1" si="29"/>
        <v>0</v>
      </c>
      <c r="L77" s="2">
        <f t="shared" ca="1" si="29"/>
        <v>0</v>
      </c>
      <c r="M77" s="2">
        <f t="shared" ca="1" si="29"/>
        <v>0</v>
      </c>
      <c r="N77" s="2">
        <f t="shared" ca="1" si="29"/>
        <v>0</v>
      </c>
      <c r="O77" s="2">
        <f t="shared" ca="1" si="29"/>
        <v>0</v>
      </c>
      <c r="P77" s="2">
        <f t="shared" ca="1" si="29"/>
        <v>0</v>
      </c>
      <c r="Q77" s="2">
        <f t="shared" ca="1" si="29"/>
        <v>0</v>
      </c>
      <c r="R77" s="2">
        <f t="shared" ca="1" si="29"/>
        <v>0</v>
      </c>
      <c r="S77" s="2">
        <f t="shared" ca="1" si="29"/>
        <v>0</v>
      </c>
      <c r="T77" s="2">
        <f t="shared" ca="1" si="29"/>
        <v>0</v>
      </c>
      <c r="U77" s="2">
        <f t="shared" ca="1" si="29"/>
        <v>0</v>
      </c>
      <c r="V77" s="2">
        <f t="shared" ca="1" si="29"/>
        <v>0</v>
      </c>
      <c r="W77" s="2">
        <f t="shared" ca="1" si="29"/>
        <v>0</v>
      </c>
      <c r="X77" s="2">
        <f t="shared" ca="1" si="29"/>
        <v>0</v>
      </c>
      <c r="Y77" s="2">
        <f t="shared" ca="1" si="29"/>
        <v>358506.10425785242</v>
      </c>
      <c r="Z77" s="2">
        <f t="shared" ca="1" si="29"/>
        <v>0</v>
      </c>
      <c r="AA77" s="2">
        <f t="shared" ca="1" si="29"/>
        <v>0</v>
      </c>
      <c r="AB77" s="2">
        <f t="shared" ca="1" si="29"/>
        <v>0</v>
      </c>
      <c r="AC77" s="2">
        <f t="shared" ca="1" si="29"/>
        <v>0</v>
      </c>
      <c r="AD77" s="2">
        <f t="shared" ca="1" si="29"/>
        <v>0</v>
      </c>
      <c r="AE77" s="2">
        <f t="shared" ca="1" si="29"/>
        <v>0</v>
      </c>
      <c r="AF77" s="2">
        <f t="shared" ca="1" si="29"/>
        <v>0</v>
      </c>
      <c r="AG77" s="2">
        <f t="shared" ca="1" si="29"/>
        <v>0</v>
      </c>
      <c r="AH77" s="2">
        <f t="shared" ca="1" si="29"/>
        <v>0</v>
      </c>
      <c r="AI77" s="2">
        <f t="shared" ca="1" si="29"/>
        <v>0</v>
      </c>
      <c r="AJ77" s="2">
        <f t="shared" ca="1" si="29"/>
        <v>0</v>
      </c>
      <c r="AK77" s="2">
        <f t="shared" ca="1" si="29"/>
        <v>1415781.5297293758</v>
      </c>
      <c r="AL77" s="2">
        <f t="shared" ca="1" si="29"/>
        <v>0</v>
      </c>
      <c r="AM77" s="2">
        <f t="shared" ca="1" si="29"/>
        <v>0</v>
      </c>
      <c r="AN77" s="2">
        <f t="shared" ca="1" si="29"/>
        <v>0</v>
      </c>
      <c r="AO77" s="2">
        <f t="shared" ca="1" si="29"/>
        <v>0</v>
      </c>
      <c r="AP77" s="2">
        <f t="shared" ca="1" si="29"/>
        <v>0</v>
      </c>
      <c r="AQ77" s="2">
        <f t="shared" ca="1" si="29"/>
        <v>0</v>
      </c>
      <c r="AR77" s="2">
        <f t="shared" ca="1" si="29"/>
        <v>0</v>
      </c>
      <c r="AS77" s="2">
        <f t="shared" ca="1" si="29"/>
        <v>0</v>
      </c>
      <c r="AT77" s="2">
        <f t="shared" ca="1" si="29"/>
        <v>0</v>
      </c>
      <c r="AU77" s="2">
        <f t="shared" ca="1" si="29"/>
        <v>0</v>
      </c>
      <c r="AV77" s="2">
        <f t="shared" ca="1" si="29"/>
        <v>0</v>
      </c>
      <c r="AW77" s="2">
        <f t="shared" ca="1" si="29"/>
        <v>3038017.585057735</v>
      </c>
      <c r="AX77" s="2">
        <f t="shared" ca="1" si="29"/>
        <v>0</v>
      </c>
      <c r="AY77" s="2">
        <f t="shared" ca="1" si="29"/>
        <v>0</v>
      </c>
      <c r="AZ77" s="2">
        <f t="shared" ca="1" si="29"/>
        <v>0</v>
      </c>
      <c r="BA77" s="2">
        <f t="shared" ca="1" si="29"/>
        <v>0</v>
      </c>
      <c r="BB77" s="2">
        <f t="shared" ca="1" si="29"/>
        <v>0</v>
      </c>
      <c r="BC77" s="2">
        <f t="shared" ca="1" si="29"/>
        <v>0</v>
      </c>
      <c r="BD77" s="2">
        <f t="shared" ca="1" si="29"/>
        <v>0</v>
      </c>
      <c r="BE77" s="2">
        <f t="shared" ca="1" si="29"/>
        <v>0</v>
      </c>
      <c r="BF77" s="2">
        <f t="shared" ca="1" si="29"/>
        <v>0</v>
      </c>
      <c r="BG77" s="2">
        <f t="shared" ca="1" si="29"/>
        <v>0</v>
      </c>
      <c r="BH77" s="2">
        <f t="shared" ca="1" si="29"/>
        <v>0</v>
      </c>
      <c r="BI77" s="2">
        <f t="shared" ca="1" si="29"/>
        <v>7304407.809826185</v>
      </c>
      <c r="BJ77" s="2">
        <f t="shared" ca="1" si="29"/>
        <v>0</v>
      </c>
      <c r="BK77" s="2">
        <f t="shared" ca="1" si="29"/>
        <v>0</v>
      </c>
      <c r="BL77" s="2">
        <f t="shared" ca="1" si="29"/>
        <v>0</v>
      </c>
      <c r="BM77" s="2">
        <f t="shared" ca="1" si="29"/>
        <v>0</v>
      </c>
      <c r="BN77" s="2">
        <f t="shared" ca="1" si="29"/>
        <v>0</v>
      </c>
      <c r="BO77" s="2">
        <f t="shared" ca="1" si="29"/>
        <v>0</v>
      </c>
      <c r="BP77" s="2">
        <f t="shared" ca="1" si="29"/>
        <v>0</v>
      </c>
      <c r="BQ77" s="2">
        <f t="shared" ca="1" si="29"/>
        <v>0</v>
      </c>
    </row>
    <row r="78" spans="1:69" s="81" customFormat="1" outlineLevel="1">
      <c r="A78" s="63"/>
      <c r="B78" s="63"/>
      <c r="C78" s="88"/>
      <c r="D78" s="90"/>
      <c r="E78" s="33" t="s">
        <v>225</v>
      </c>
      <c r="F78" s="33"/>
      <c r="G78" s="33" t="s">
        <v>258</v>
      </c>
      <c r="H78" s="33"/>
      <c r="I78" s="11">
        <f t="shared" ref="I78:BQ78" si="30" xml:space="preserve">  IF( I74 = 0, $F73, I75 + I76 - I77 )</f>
        <v>0</v>
      </c>
      <c r="J78" s="11">
        <f t="shared" ca="1" si="30"/>
        <v>0</v>
      </c>
      <c r="K78" s="11">
        <f t="shared" ca="1" si="30"/>
        <v>0</v>
      </c>
      <c r="L78" s="11">
        <f t="shared" ca="1" si="30"/>
        <v>0</v>
      </c>
      <c r="M78" s="11">
        <f t="shared" ca="1" si="30"/>
        <v>0</v>
      </c>
      <c r="N78" s="11">
        <f t="shared" ca="1" si="30"/>
        <v>0</v>
      </c>
      <c r="O78" s="11">
        <f t="shared" ca="1" si="30"/>
        <v>0</v>
      </c>
      <c r="P78" s="11">
        <f t="shared" ca="1" si="30"/>
        <v>0</v>
      </c>
      <c r="Q78" s="11">
        <f t="shared" ca="1" si="30"/>
        <v>5297.5594239995407</v>
      </c>
      <c r="R78" s="11">
        <f t="shared" ca="1" si="30"/>
        <v>23454.58183572589</v>
      </c>
      <c r="S78" s="11">
        <f t="shared" ca="1" si="30"/>
        <v>41382.005102486866</v>
      </c>
      <c r="T78" s="11">
        <f t="shared" ca="1" si="30"/>
        <v>83309.428369247849</v>
      </c>
      <c r="U78" s="11">
        <f t="shared" ca="1" si="30"/>
        <v>125236.85163600883</v>
      </c>
      <c r="V78" s="11">
        <f t="shared" ca="1" si="30"/>
        <v>190080.58307723497</v>
      </c>
      <c r="W78" s="11">
        <f t="shared" ca="1" si="30"/>
        <v>271530.68671389157</v>
      </c>
      <c r="X78" s="11">
        <f t="shared" ca="1" si="30"/>
        <v>358506.10425785242</v>
      </c>
      <c r="Y78" s="11">
        <f t="shared" ca="1" si="30"/>
        <v>106969.02369459934</v>
      </c>
      <c r="Z78" s="11">
        <f t="shared" ca="1" si="30"/>
        <v>215605.62951557967</v>
      </c>
      <c r="AA78" s="11">
        <f t="shared" ca="1" si="30"/>
        <v>323099.25393843593</v>
      </c>
      <c r="AB78" s="11">
        <f t="shared" ca="1" si="30"/>
        <v>429135.68506479642</v>
      </c>
      <c r="AC78" s="11">
        <f t="shared" ca="1" si="30"/>
        <v>533889.16294983902</v>
      </c>
      <c r="AD78" s="11">
        <f t="shared" ca="1" si="30"/>
        <v>637283.3992239167</v>
      </c>
      <c r="AE78" s="11">
        <f t="shared" ca="1" si="30"/>
        <v>738984.53080181219</v>
      </c>
      <c r="AF78" s="11">
        <f t="shared" ca="1" si="30"/>
        <v>851159.96525691659</v>
      </c>
      <c r="AG78" s="11">
        <f t="shared" ca="1" si="30"/>
        <v>973718.97991725383</v>
      </c>
      <c r="AH78" s="11">
        <f t="shared" ca="1" si="30"/>
        <v>1101323.4957440589</v>
      </c>
      <c r="AI78" s="11">
        <f t="shared" ca="1" si="30"/>
        <v>1248713.6416971015</v>
      </c>
      <c r="AJ78" s="11">
        <f t="shared" ca="1" si="30"/>
        <v>1415781.5297293758</v>
      </c>
      <c r="AK78" s="11">
        <f t="shared" ca="1" si="30"/>
        <v>174366.76575789065</v>
      </c>
      <c r="AL78" s="11">
        <f t="shared" ca="1" si="30"/>
        <v>358191.86995265656</v>
      </c>
      <c r="AM78" s="11">
        <f t="shared" ca="1" si="30"/>
        <v>556531.01135117433</v>
      </c>
      <c r="AN78" s="11">
        <f t="shared" ca="1" si="30"/>
        <v>768977.27191495243</v>
      </c>
      <c r="AO78" s="11">
        <f t="shared" ca="1" si="30"/>
        <v>985673.62599609478</v>
      </c>
      <c r="AP78" s="11">
        <f t="shared" ca="1" si="30"/>
        <v>1223651.4968553074</v>
      </c>
      <c r="AQ78" s="11">
        <f t="shared" ca="1" si="30"/>
        <v>1470470.9631195928</v>
      </c>
      <c r="AR78" s="11">
        <f t="shared" ca="1" si="30"/>
        <v>1738239.0351382962</v>
      </c>
      <c r="AS78" s="11">
        <f t="shared" ca="1" si="30"/>
        <v>2026774.2675674651</v>
      </c>
      <c r="AT78" s="11">
        <f t="shared" ca="1" si="30"/>
        <v>2334125.2130064801</v>
      </c>
      <c r="AU78" s="11">
        <f t="shared" ca="1" si="30"/>
        <v>2671561.4076750651</v>
      </c>
      <c r="AV78" s="11">
        <f t="shared" ca="1" si="30"/>
        <v>3038017.585057735</v>
      </c>
      <c r="AW78" s="11">
        <f t="shared" ca="1" si="30"/>
        <v>394056.47162045585</v>
      </c>
      <c r="AX78" s="11">
        <f t="shared" ca="1" si="30"/>
        <v>826808.59416121594</v>
      </c>
      <c r="AY78" s="11">
        <f t="shared" ca="1" si="30"/>
        <v>1284989.545102691</v>
      </c>
      <c r="AZ78" s="11">
        <f t="shared" ca="1" si="30"/>
        <v>1778959.0223750914</v>
      </c>
      <c r="BA78" s="11">
        <f t="shared" ca="1" si="30"/>
        <v>2319593.2161414158</v>
      </c>
      <c r="BB78" s="11">
        <f t="shared" ca="1" si="30"/>
        <v>2893385.6120479233</v>
      </c>
      <c r="BC78" s="11">
        <f t="shared" ca="1" si="30"/>
        <v>3510434.0880106846</v>
      </c>
      <c r="BD78" s="11">
        <f t="shared" ca="1" si="30"/>
        <v>4169353.6645674095</v>
      </c>
      <c r="BE78" s="11">
        <f t="shared" ca="1" si="30"/>
        <v>4880352.7841297751</v>
      </c>
      <c r="BF78" s="11">
        <f t="shared" ca="1" si="30"/>
        <v>5639070.8052464286</v>
      </c>
      <c r="BG78" s="11">
        <f t="shared" ca="1" si="30"/>
        <v>6443799.3248222219</v>
      </c>
      <c r="BH78" s="11">
        <f t="shared" ca="1" si="30"/>
        <v>7304407.809826185</v>
      </c>
      <c r="BI78" s="11">
        <f t="shared" ca="1" si="30"/>
        <v>913911.00341566838</v>
      </c>
      <c r="BJ78" s="11">
        <f t="shared" ca="1" si="30"/>
        <v>1886733.3086719452</v>
      </c>
      <c r="BK78" s="11">
        <f t="shared" ca="1" si="30"/>
        <v>2915933.2707296517</v>
      </c>
      <c r="BL78" s="11">
        <f t="shared" ca="1" si="30"/>
        <v>4010498.5785318636</v>
      </c>
      <c r="BM78" s="11">
        <f t="shared" ca="1" si="30"/>
        <v>5163593.3193219239</v>
      </c>
      <c r="BN78" s="11">
        <f t="shared" ca="1" si="30"/>
        <v>6384204.4643923491</v>
      </c>
      <c r="BO78" s="11">
        <f t="shared" ca="1" si="30"/>
        <v>7680806.185361566</v>
      </c>
      <c r="BP78" s="11">
        <f t="shared" ca="1" si="30"/>
        <v>9050350.1075187102</v>
      </c>
      <c r="BQ78" s="11">
        <f t="shared" ca="1" si="30"/>
        <v>10501253.115687136</v>
      </c>
    </row>
    <row r="80" spans="1:69">
      <c r="B80" s="25" t="s">
        <v>305</v>
      </c>
    </row>
    <row r="81" spans="1:69" outlineLevel="1">
      <c r="E81" s="2" t="str">
        <f t="shared" ref="E81:BQ81" si="31" xml:space="preserve">  E$47</f>
        <v>Corporation tax POS</v>
      </c>
      <c r="F81" s="2">
        <f t="shared" si="31"/>
        <v>0</v>
      </c>
      <c r="G81" s="2" t="str">
        <f t="shared" si="31"/>
        <v>GBP</v>
      </c>
      <c r="H81" s="2">
        <f t="shared" ca="1" si="31"/>
        <v>22617966.144558292</v>
      </c>
      <c r="I81" s="2">
        <f t="shared" si="31"/>
        <v>0</v>
      </c>
      <c r="J81" s="2">
        <f t="shared" ca="1" si="31"/>
        <v>0</v>
      </c>
      <c r="K81" s="2">
        <f t="shared" ca="1" si="31"/>
        <v>0</v>
      </c>
      <c r="L81" s="2">
        <f t="shared" ca="1" si="31"/>
        <v>0</v>
      </c>
      <c r="M81" s="2">
        <f t="shared" ca="1" si="31"/>
        <v>0</v>
      </c>
      <c r="N81" s="2">
        <f t="shared" ca="1" si="31"/>
        <v>0</v>
      </c>
      <c r="O81" s="2">
        <f t="shared" ca="1" si="31"/>
        <v>0</v>
      </c>
      <c r="P81" s="2">
        <f t="shared" ca="1" si="31"/>
        <v>0</v>
      </c>
      <c r="Q81" s="2">
        <f t="shared" ca="1" si="31"/>
        <v>5297.5594239995407</v>
      </c>
      <c r="R81" s="2">
        <f t="shared" ca="1" si="31"/>
        <v>18157.02241172635</v>
      </c>
      <c r="S81" s="2">
        <f t="shared" ca="1" si="31"/>
        <v>17927.423266760976</v>
      </c>
      <c r="T81" s="2">
        <f t="shared" ca="1" si="31"/>
        <v>41927.423266760976</v>
      </c>
      <c r="U81" s="2">
        <f t="shared" ca="1" si="31"/>
        <v>41927.423266760976</v>
      </c>
      <c r="V81" s="2">
        <f t="shared" ca="1" si="31"/>
        <v>64843.731441226148</v>
      </c>
      <c r="W81" s="2">
        <f t="shared" ca="1" si="31"/>
        <v>81450.103636656568</v>
      </c>
      <c r="X81" s="2">
        <f t="shared" ca="1" si="31"/>
        <v>86975.417543960823</v>
      </c>
      <c r="Y81" s="2">
        <f t="shared" ca="1" si="31"/>
        <v>106969.02369459935</v>
      </c>
      <c r="Z81" s="2">
        <f t="shared" ca="1" si="31"/>
        <v>108636.60582098035</v>
      </c>
      <c r="AA81" s="2">
        <f t="shared" ca="1" si="31"/>
        <v>107493.62442285629</v>
      </c>
      <c r="AB81" s="2">
        <f t="shared" ca="1" si="31"/>
        <v>106036.43112636049</v>
      </c>
      <c r="AC81" s="2">
        <f t="shared" ca="1" si="31"/>
        <v>104753.47788504262</v>
      </c>
      <c r="AD81" s="2">
        <f t="shared" ca="1" si="31"/>
        <v>103394.23627407773</v>
      </c>
      <c r="AE81" s="2">
        <f t="shared" ca="1" si="31"/>
        <v>101701.13157789549</v>
      </c>
      <c r="AF81" s="2">
        <f t="shared" ca="1" si="31"/>
        <v>112175.43445510446</v>
      </c>
      <c r="AG81" s="2">
        <f t="shared" ca="1" si="31"/>
        <v>122559.01466033724</v>
      </c>
      <c r="AH81" s="2">
        <f t="shared" ca="1" si="31"/>
        <v>127604.51582680501</v>
      </c>
      <c r="AI81" s="2">
        <f t="shared" ca="1" si="31"/>
        <v>147390.14595304275</v>
      </c>
      <c r="AJ81" s="2">
        <f t="shared" ca="1" si="31"/>
        <v>167067.88803227435</v>
      </c>
      <c r="AK81" s="2">
        <f t="shared" ca="1" si="31"/>
        <v>174366.76575789059</v>
      </c>
      <c r="AL81" s="2">
        <f t="shared" ca="1" si="31"/>
        <v>183825.10419476594</v>
      </c>
      <c r="AM81" s="2">
        <f t="shared" ca="1" si="31"/>
        <v>198339.14139851776</v>
      </c>
      <c r="AN81" s="2">
        <f t="shared" ca="1" si="31"/>
        <v>212446.26056377805</v>
      </c>
      <c r="AO81" s="2">
        <f t="shared" ca="1" si="31"/>
        <v>216696.35408114234</v>
      </c>
      <c r="AP81" s="2">
        <f t="shared" ca="1" si="31"/>
        <v>237977.87085921253</v>
      </c>
      <c r="AQ81" s="2">
        <f t="shared" ca="1" si="31"/>
        <v>246819.46626428538</v>
      </c>
      <c r="AR81" s="2">
        <f t="shared" ca="1" si="31"/>
        <v>267768.07201870339</v>
      </c>
      <c r="AS81" s="2">
        <f t="shared" ca="1" si="31"/>
        <v>288535.23242916894</v>
      </c>
      <c r="AT81" s="2">
        <f t="shared" ca="1" si="31"/>
        <v>307350.94543901522</v>
      </c>
      <c r="AU81" s="2">
        <f t="shared" ca="1" si="31"/>
        <v>337436.1946685852</v>
      </c>
      <c r="AV81" s="2">
        <f t="shared" ca="1" si="31"/>
        <v>366456.17738266988</v>
      </c>
      <c r="AW81" s="2">
        <f t="shared" ca="1" si="31"/>
        <v>394056.47162045602</v>
      </c>
      <c r="AX81" s="2">
        <f t="shared" ca="1" si="31"/>
        <v>432752.12254076015</v>
      </c>
      <c r="AY81" s="2">
        <f t="shared" ca="1" si="31"/>
        <v>458180.95094147511</v>
      </c>
      <c r="AZ81" s="2">
        <f t="shared" ca="1" si="31"/>
        <v>493969.4772724004</v>
      </c>
      <c r="BA81" s="2">
        <f t="shared" ca="1" si="31"/>
        <v>540634.19376632455</v>
      </c>
      <c r="BB81" s="2">
        <f t="shared" ca="1" si="31"/>
        <v>573792.39590650739</v>
      </c>
      <c r="BC81" s="2">
        <f t="shared" ca="1" si="31"/>
        <v>617048.47596276156</v>
      </c>
      <c r="BD81" s="2">
        <f t="shared" ca="1" si="31"/>
        <v>658919.57655672508</v>
      </c>
      <c r="BE81" s="2">
        <f t="shared" ca="1" si="31"/>
        <v>710999.11956236558</v>
      </c>
      <c r="BF81" s="2">
        <f t="shared" ca="1" si="31"/>
        <v>758718.02111665346</v>
      </c>
      <c r="BG81" s="2">
        <f t="shared" ca="1" si="31"/>
        <v>804728.51957579353</v>
      </c>
      <c r="BH81" s="2">
        <f t="shared" ca="1" si="31"/>
        <v>860608.48500396276</v>
      </c>
      <c r="BI81" s="2">
        <f t="shared" ca="1" si="31"/>
        <v>913911.00341566838</v>
      </c>
      <c r="BJ81" s="2">
        <f t="shared" ca="1" si="31"/>
        <v>972822.30525627686</v>
      </c>
      <c r="BK81" s="2">
        <f t="shared" ca="1" si="31"/>
        <v>1029199.9620577066</v>
      </c>
      <c r="BL81" s="2">
        <f t="shared" ca="1" si="31"/>
        <v>1094565.307802212</v>
      </c>
      <c r="BM81" s="2">
        <f t="shared" ca="1" si="31"/>
        <v>1153094.7407900603</v>
      </c>
      <c r="BN81" s="2">
        <f t="shared" ca="1" si="31"/>
        <v>1220611.1450704257</v>
      </c>
      <c r="BO81" s="2">
        <f t="shared" ca="1" si="31"/>
        <v>1296601.7209692171</v>
      </c>
      <c r="BP81" s="2">
        <f t="shared" ca="1" si="31"/>
        <v>1369543.9221571442</v>
      </c>
      <c r="BQ81" s="2">
        <f t="shared" ca="1" si="31"/>
        <v>1450903.0081684254</v>
      </c>
    </row>
    <row r="82" spans="1:69" outlineLevel="1">
      <c r="A82" s="18"/>
      <c r="B82" s="18"/>
      <c r="C82" s="28"/>
      <c r="D82" s="27"/>
      <c r="E82" s="4" t="str">
        <f xml:space="preserve">  'Income Statement'!E$19</f>
        <v>Profit before tax</v>
      </c>
      <c r="F82" s="4">
        <f xml:space="preserve">  'Income Statement'!F$19</f>
        <v>0</v>
      </c>
      <c r="G82" s="4" t="str">
        <f xml:space="preserve">  'Income Statement'!G$19</f>
        <v>GBP</v>
      </c>
      <c r="H82" s="4">
        <f ca="1" xml:space="preserve">  'Income Statement'!H$19</f>
        <v>96202238.681178764</v>
      </c>
      <c r="I82" s="4">
        <f xml:space="preserve">  'Income Statement'!I$19</f>
        <v>0</v>
      </c>
      <c r="J82" s="4">
        <f ca="1" xml:space="preserve">  'Income Statement'!J$19</f>
        <v>-34108.333333333336</v>
      </c>
      <c r="K82" s="4">
        <f ca="1" xml:space="preserve">  'Income Statement'!K$19</f>
        <v>-29400</v>
      </c>
      <c r="L82" s="4">
        <f ca="1" xml:space="preserve">  'Income Statement'!L$19</f>
        <v>-4208.333333333333</v>
      </c>
      <c r="M82" s="4">
        <f ca="1" xml:space="preserve">  'Income Statement'!M$19</f>
        <v>4564.4687786891827</v>
      </c>
      <c r="N82" s="4">
        <f ca="1" xml:space="preserve">  'Income Statement'!N$19</f>
        <v>-14235.612239829337</v>
      </c>
      <c r="O82" s="4">
        <f ca="1" xml:space="preserve">  'Income Statement'!O$19</f>
        <v>-21404.30099368736</v>
      </c>
      <c r="P82" s="4">
        <f ca="1" xml:space="preserve">  'Income Statement'!P$19</f>
        <v>37497.737786030149</v>
      </c>
      <c r="Q82" s="4">
        <f ca="1" xml:space="preserve">  'Income Statement'!Q$19</f>
        <v>27845.961714055207</v>
      </c>
      <c r="R82" s="4">
        <f ca="1" xml:space="preserve">  'Income Statement'!R$19</f>
        <v>77931.759645079233</v>
      </c>
      <c r="S82" s="4">
        <f ca="1" xml:space="preserve">  'Income Statement'!S$19</f>
        <v>47204.042493039276</v>
      </c>
      <c r="T82" s="4">
        <f ca="1" xml:space="preserve">  'Income Statement'!T$19</f>
        <v>166589.03168084897</v>
      </c>
      <c r="U82" s="4">
        <f ca="1" xml:space="preserve">  'Income Statement'!U$19</f>
        <v>153186.17409694433</v>
      </c>
      <c r="V82" s="4">
        <f ca="1" xml:space="preserve">  'Income Statement'!V$19</f>
        <v>250155.94867358386</v>
      </c>
      <c r="W82" s="4">
        <f ca="1" xml:space="preserve">  'Income Statement'!W$19</f>
        <v>332114.72806181427</v>
      </c>
      <c r="X82" s="4">
        <f ca="1" xml:space="preserve">  'Income Statement'!X$19</f>
        <v>343979.78046093503</v>
      </c>
      <c r="Y82" s="4">
        <f ca="1" xml:space="preserve">  'Income Statement'!Y$19</f>
        <v>450235.61186133913</v>
      </c>
      <c r="Z82" s="4">
        <f ca="1" xml:space="preserve">  'Income Statement'!Z$19</f>
        <v>457044.84421222011</v>
      </c>
      <c r="AA82" s="4">
        <f ca="1" xml:space="preserve">  'Income Statement'!AA$19</f>
        <v>449922.97230674134</v>
      </c>
      <c r="AB82" s="4">
        <f ca="1" xml:space="preserve">  'Income Statement'!AB$19</f>
        <v>449300.95174125285</v>
      </c>
      <c r="AC82" s="4">
        <f ca="1" xml:space="preserve">  'Income Statement'!AC$19</f>
        <v>441411.09680788091</v>
      </c>
      <c r="AD82" s="4">
        <f ca="1" xml:space="preserve">  'Income Statement'!AD$19</f>
        <v>425831.81761211192</v>
      </c>
      <c r="AE82" s="4">
        <f ca="1" xml:space="preserve">  'Income Statement'!AE$19</f>
        <v>416792.58706557332</v>
      </c>
      <c r="AF82" s="4">
        <f ca="1" xml:space="preserve">  'Income Statement'!AF$19</f>
        <v>460117.07662483642</v>
      </c>
      <c r="AG82" s="4">
        <f ca="1" xml:space="preserve">  'Income Statement'!AG$19</f>
        <v>502572.20385866781</v>
      </c>
      <c r="AH82" s="4">
        <f ca="1" xml:space="preserve">  'Income Statement'!AH$19</f>
        <v>510628.09314002132</v>
      </c>
      <c r="AI82" s="4">
        <f ca="1" xml:space="preserve">  'Income Statement'!AI$19</f>
        <v>603356.08346540469</v>
      </c>
      <c r="AJ82" s="4">
        <f ca="1" xml:space="preserve">  'Income Statement'!AJ$19</f>
        <v>686941.16801294358</v>
      </c>
      <c r="AK82" s="4">
        <f ca="1" xml:space="preserve">  'Income Statement'!AK$19</f>
        <v>725377.56798054255</v>
      </c>
      <c r="AL82" s="4">
        <f ca="1" xml:space="preserve">  'Income Statement'!AL$19</f>
        <v>769045.97936529061</v>
      </c>
      <c r="AM82" s="4">
        <f ca="1" xml:space="preserve">  'Income Statement'!AM$19</f>
        <v>833648.29906218336</v>
      </c>
      <c r="AN82" s="4">
        <f ca="1" xml:space="preserve">  'Income Statement'!AN$19</f>
        <v>903492.12021891819</v>
      </c>
      <c r="AO82" s="4">
        <f ca="1" xml:space="preserve">  'Income Statement'!AO$19</f>
        <v>909452.55374740507</v>
      </c>
      <c r="AP82" s="4">
        <f ca="1" xml:space="preserve">  'Income Statement'!AP$19</f>
        <v>1011697.4661096301</v>
      </c>
      <c r="AQ82" s="4">
        <f ca="1" xml:space="preserve">  'Income Statement'!AQ$19</f>
        <v>1048929.0634760957</v>
      </c>
      <c r="AR82" s="4">
        <f ca="1" xml:space="preserve">  'Income Statement'!AR$19</f>
        <v>1132099.2422972966</v>
      </c>
      <c r="AS82" s="4">
        <f ca="1" xml:space="preserve">  'Income Statement'!AS$19</f>
        <v>1228932.9381466892</v>
      </c>
      <c r="AT82" s="4">
        <f ca="1" xml:space="preserve">  'Income Statement'!AT$19</f>
        <v>1308705.6653069963</v>
      </c>
      <c r="AU82" s="4">
        <f ca="1" xml:space="preserve">  'Income Statement'!AU$19</f>
        <v>1430664.7629854418</v>
      </c>
      <c r="AV82" s="4">
        <f ca="1" xml:space="preserve">  'Income Statement'!AV$19</f>
        <v>1562329.1482450871</v>
      </c>
      <c r="AW82" s="4">
        <f ca="1" xml:space="preserve">  'Income Statement'!AW$19</f>
        <v>1672787.8217100885</v>
      </c>
      <c r="AX82" s="4">
        <f ca="1" xml:space="preserve">  'Income Statement'!AX$19</f>
        <v>1853812.0579575528</v>
      </c>
      <c r="AY82" s="4">
        <f ca="1" xml:space="preserve">  'Income Statement'!AY$19</f>
        <v>1954455.3788330862</v>
      </c>
      <c r="AZ82" s="4">
        <f ca="1" xml:space="preserve">  'Income Statement'!AZ$19</f>
        <v>2100174.9432763481</v>
      </c>
      <c r="BA82" s="4">
        <f ca="1" xml:space="preserve">  'Income Statement'!BA$19</f>
        <v>2315463.0171238449</v>
      </c>
      <c r="BB82" s="4">
        <f ca="1" xml:space="preserve">  'Income Statement'!BB$19</f>
        <v>2449276.2460095258</v>
      </c>
      <c r="BC82" s="4">
        <f ca="1" xml:space="preserve">  'Income Statement'!BC$19</f>
        <v>2641550.5787420999</v>
      </c>
      <c r="BD82" s="4">
        <f ca="1" xml:space="preserve">  'Income Statement'!BD$19</f>
        <v>2813037.9980360596</v>
      </c>
      <c r="BE82" s="4">
        <f ca="1" xml:space="preserve">  'Income Statement'!BE$19</f>
        <v>3043624.302224718</v>
      </c>
      <c r="BF82" s="4">
        <f ca="1" xml:space="preserve">  'Income Statement'!BF$19</f>
        <v>3245926.9922869285</v>
      </c>
      <c r="BG82" s="4">
        <f ca="1" xml:space="preserve">  'Income Statement'!BG$19</f>
        <v>3441860.3988484684</v>
      </c>
      <c r="BH82" s="4">
        <f ca="1" xml:space="preserve">  'Income Statement'!BH$19</f>
        <v>3688053.2259388804</v>
      </c>
      <c r="BI82" s="4">
        <f ca="1" xml:space="preserve">  'Income Statement'!BI$19</f>
        <v>3907742.4781524311</v>
      </c>
      <c r="BJ82" s="4">
        <f ca="1" xml:space="preserve">  'Income Statement'!BJ$19</f>
        <v>4163792.4525445658</v>
      </c>
      <c r="BK82" s="4">
        <f ca="1" xml:space="preserve">  'Income Statement'!BK$19</f>
        <v>4403594.2488915641</v>
      </c>
      <c r="BL82" s="4">
        <f ca="1" xml:space="preserve">  'Income Statement'!BL$19</f>
        <v>4689486.4149569068</v>
      </c>
      <c r="BM82" s="4">
        <f ca="1" xml:space="preserve">  'Income Statement'!BM$19</f>
        <v>4927836.6730938852</v>
      </c>
      <c r="BN82" s="4">
        <f ca="1" xml:space="preserve">  'Income Statement'!BN$19</f>
        <v>5222332.5908721453</v>
      </c>
      <c r="BO82" s="4">
        <f ca="1" xml:space="preserve">  'Income Statement'!BO$19</f>
        <v>5545987.6441642093</v>
      </c>
      <c r="BP82" s="4">
        <f ca="1" xml:space="preserve">  'Income Statement'!BP$19</f>
        <v>5863146.1607214278</v>
      </c>
      <c r="BQ82" s="4">
        <f ca="1" xml:space="preserve">  'Income Statement'!BQ$19</f>
        <v>6202054.6896526581</v>
      </c>
    </row>
    <row r="83" spans="1:69" outlineLevel="1">
      <c r="E83" s="47" t="s">
        <v>305</v>
      </c>
      <c r="F83" s="57">
        <f ca="1" xml:space="preserve">  SUM( $J81:$BQ81 ) / SUM( $J82:$BQ82 )</f>
        <v>0.23510852194943074</v>
      </c>
      <c r="G83" s="47" t="s">
        <v>208</v>
      </c>
      <c r="M83" s="57"/>
    </row>
    <row r="86" spans="1:69">
      <c r="B86" s="25" t="s">
        <v>271</v>
      </c>
    </row>
  </sheetData>
  <conditionalFormatting sqref="F2:F3">
    <cfRule type="cellIs" dxfId="168" priority="1" stopIfTrue="1" operator="notEqual">
      <formula>0</formula>
    </cfRule>
    <cfRule type="cellIs" dxfId="167" priority="2" stopIfTrue="1" operator="equal">
      <formula>""</formula>
    </cfRule>
  </conditionalFormatting>
  <conditionalFormatting sqref="J3:BQ3">
    <cfRule type="cellIs" dxfId="166" priority="8" operator="equal">
      <formula>"PPA ext."</formula>
    </cfRule>
    <cfRule type="cellIs" dxfId="165" priority="9" operator="equal">
      <formula>"Delay"</formula>
    </cfRule>
    <cfRule type="cellIs" dxfId="164" priority="10" operator="equal">
      <formula>"Fin Close"</formula>
    </cfRule>
    <cfRule type="cellIs" dxfId="163" priority="11" stopIfTrue="1" operator="equal">
      <formula>"Construction"</formula>
    </cfRule>
    <cfRule type="cellIs" dxfId="162"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outlinePr summaryBelow="0" summaryRight="0"/>
  </sheetPr>
  <dimension ref="A1:BQ16"/>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5" customWidth="1"/>
    <col min="3" max="3" width="1.44140625" style="62" customWidth="1"/>
    <col min="4" max="4" width="1.44140625" style="91" customWidth="1"/>
    <col min="5" max="5" width="27.109375" style="47" bestFit="1" customWidth="1"/>
    <col min="6" max="6" width="20.5546875" style="47" bestFit="1" customWidth="1"/>
    <col min="7" max="7" width="13.21875" style="47" bestFit="1" customWidth="1"/>
    <col min="8" max="8" width="7.66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218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218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218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Equity</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17</v>
      </c>
    </row>
    <row r="9" spans="1:69" s="82" customFormat="1">
      <c r="A9" s="59"/>
      <c r="B9" s="59"/>
      <c r="C9" s="87"/>
      <c r="D9" s="84"/>
      <c r="E9" s="40" t="str">
        <f xml:space="preserve">  InpC!E$47</f>
        <v>Opening Share Capital</v>
      </c>
      <c r="F9" s="40">
        <f xml:space="preserve">  InpC!F$47</f>
        <v>0</v>
      </c>
      <c r="G9" s="40" t="str">
        <f xml:space="preserve">  InpC!G$47</f>
        <v>GBP</v>
      </c>
      <c r="M9" s="80"/>
    </row>
    <row r="10" spans="1:69">
      <c r="A10" s="18"/>
      <c r="B10" s="18"/>
      <c r="C10" s="28"/>
      <c r="D10" s="27"/>
      <c r="E10" s="9" t="str">
        <f xml:space="preserve">  Time!E$28</f>
        <v>Period number</v>
      </c>
      <c r="F10" s="9">
        <f xml:space="preserve">  Time!F$28</f>
        <v>0</v>
      </c>
      <c r="G10" s="9" t="str">
        <f xml:space="preserve">  Time!G$28</f>
        <v>Counter</v>
      </c>
      <c r="H10" s="9">
        <f xml:space="preserve">  Time!H$28</f>
        <v>0</v>
      </c>
      <c r="I10" s="9">
        <f xml:space="preserve">  Time!I$28</f>
        <v>0</v>
      </c>
      <c r="J10" s="9">
        <f xml:space="preserve">  Time!J$28</f>
        <v>1</v>
      </c>
      <c r="K10" s="9">
        <f xml:space="preserve">  Time!K$28</f>
        <v>2</v>
      </c>
      <c r="L10" s="9">
        <f xml:space="preserve">  Time!L$28</f>
        <v>3</v>
      </c>
      <c r="M10" s="9">
        <f xml:space="preserve">  Time!M$28</f>
        <v>4</v>
      </c>
      <c r="N10" s="9">
        <f xml:space="preserve">  Time!N$28</f>
        <v>5</v>
      </c>
      <c r="O10" s="9">
        <f xml:space="preserve">  Time!O$28</f>
        <v>6</v>
      </c>
      <c r="P10" s="9">
        <f xml:space="preserve">  Time!P$28</f>
        <v>7</v>
      </c>
      <c r="Q10" s="9">
        <f xml:space="preserve">  Time!Q$28</f>
        <v>8</v>
      </c>
      <c r="R10" s="9">
        <f xml:space="preserve">  Time!R$28</f>
        <v>9</v>
      </c>
      <c r="S10" s="9">
        <f xml:space="preserve">  Time!S$28</f>
        <v>10</v>
      </c>
      <c r="T10" s="9">
        <f xml:space="preserve">  Time!T$28</f>
        <v>11</v>
      </c>
      <c r="U10" s="9">
        <f xml:space="preserve">  Time!U$28</f>
        <v>12</v>
      </c>
      <c r="V10" s="9">
        <f xml:space="preserve">  Time!V$28</f>
        <v>13</v>
      </c>
      <c r="W10" s="9">
        <f xml:space="preserve">  Time!W$28</f>
        <v>14</v>
      </c>
      <c r="X10" s="9">
        <f xml:space="preserve">  Time!X$28</f>
        <v>15</v>
      </c>
      <c r="Y10" s="9">
        <f xml:space="preserve">  Time!Y$28</f>
        <v>16</v>
      </c>
      <c r="Z10" s="9">
        <f xml:space="preserve">  Time!Z$28</f>
        <v>17</v>
      </c>
      <c r="AA10" s="9">
        <f xml:space="preserve">  Time!AA$28</f>
        <v>18</v>
      </c>
      <c r="AB10" s="9">
        <f xml:space="preserve">  Time!AB$28</f>
        <v>19</v>
      </c>
      <c r="AC10" s="9">
        <f xml:space="preserve">  Time!AC$28</f>
        <v>20</v>
      </c>
      <c r="AD10" s="9">
        <f xml:space="preserve">  Time!AD$28</f>
        <v>21</v>
      </c>
      <c r="AE10" s="9">
        <f xml:space="preserve">  Time!AE$28</f>
        <v>22</v>
      </c>
      <c r="AF10" s="9">
        <f xml:space="preserve">  Time!AF$28</f>
        <v>23</v>
      </c>
      <c r="AG10" s="9">
        <f xml:space="preserve">  Time!AG$28</f>
        <v>24</v>
      </c>
      <c r="AH10" s="9">
        <f xml:space="preserve">  Time!AH$28</f>
        <v>25</v>
      </c>
      <c r="AI10" s="9">
        <f xml:space="preserve">  Time!AI$28</f>
        <v>26</v>
      </c>
      <c r="AJ10" s="9">
        <f xml:space="preserve">  Time!AJ$28</f>
        <v>27</v>
      </c>
      <c r="AK10" s="9">
        <f xml:space="preserve">  Time!AK$28</f>
        <v>28</v>
      </c>
      <c r="AL10" s="9">
        <f xml:space="preserve">  Time!AL$28</f>
        <v>29</v>
      </c>
      <c r="AM10" s="9">
        <f xml:space="preserve">  Time!AM$28</f>
        <v>30</v>
      </c>
      <c r="AN10" s="9">
        <f xml:space="preserve">  Time!AN$28</f>
        <v>31</v>
      </c>
      <c r="AO10" s="9">
        <f xml:space="preserve">  Time!AO$28</f>
        <v>32</v>
      </c>
      <c r="AP10" s="9">
        <f xml:space="preserve">  Time!AP$28</f>
        <v>33</v>
      </c>
      <c r="AQ10" s="9">
        <f xml:space="preserve">  Time!AQ$28</f>
        <v>34</v>
      </c>
      <c r="AR10" s="9">
        <f xml:space="preserve">  Time!AR$28</f>
        <v>35</v>
      </c>
      <c r="AS10" s="9">
        <f xml:space="preserve">  Time!AS$28</f>
        <v>36</v>
      </c>
      <c r="AT10" s="9">
        <f xml:space="preserve">  Time!AT$28</f>
        <v>37</v>
      </c>
      <c r="AU10" s="9">
        <f xml:space="preserve">  Time!AU$28</f>
        <v>38</v>
      </c>
      <c r="AV10" s="9">
        <f xml:space="preserve">  Time!AV$28</f>
        <v>39</v>
      </c>
      <c r="AW10" s="9">
        <f xml:space="preserve">  Time!AW$28</f>
        <v>40</v>
      </c>
      <c r="AX10" s="9">
        <f xml:space="preserve">  Time!AX$28</f>
        <v>41</v>
      </c>
      <c r="AY10" s="9">
        <f xml:space="preserve">  Time!AY$28</f>
        <v>42</v>
      </c>
      <c r="AZ10" s="9">
        <f xml:space="preserve">  Time!AZ$28</f>
        <v>43</v>
      </c>
      <c r="BA10" s="9">
        <f xml:space="preserve">  Time!BA$28</f>
        <v>44</v>
      </c>
      <c r="BB10" s="9">
        <f xml:space="preserve">  Time!BB$28</f>
        <v>45</v>
      </c>
      <c r="BC10" s="9">
        <f xml:space="preserve">  Time!BC$28</f>
        <v>46</v>
      </c>
      <c r="BD10" s="9">
        <f xml:space="preserve">  Time!BD$28</f>
        <v>47</v>
      </c>
      <c r="BE10" s="9">
        <f xml:space="preserve">  Time!BE$28</f>
        <v>48</v>
      </c>
      <c r="BF10" s="9">
        <f xml:space="preserve">  Time!BF$28</f>
        <v>49</v>
      </c>
      <c r="BG10" s="9">
        <f xml:space="preserve">  Time!BG$28</f>
        <v>50</v>
      </c>
      <c r="BH10" s="9">
        <f xml:space="preserve">  Time!BH$28</f>
        <v>51</v>
      </c>
      <c r="BI10" s="9">
        <f xml:space="preserve">  Time!BI$28</f>
        <v>52</v>
      </c>
      <c r="BJ10" s="9">
        <f xml:space="preserve">  Time!BJ$28</f>
        <v>53</v>
      </c>
      <c r="BK10" s="9">
        <f xml:space="preserve">  Time!BK$28</f>
        <v>54</v>
      </c>
      <c r="BL10" s="9">
        <f xml:space="preserve">  Time!BL$28</f>
        <v>55</v>
      </c>
      <c r="BM10" s="9">
        <f xml:space="preserve">  Time!BM$28</f>
        <v>56</v>
      </c>
      <c r="BN10" s="9">
        <f xml:space="preserve">  Time!BN$28</f>
        <v>57</v>
      </c>
      <c r="BO10" s="9">
        <f xml:space="preserve">  Time!BO$28</f>
        <v>58</v>
      </c>
      <c r="BP10" s="9">
        <f xml:space="preserve">  Time!BP$28</f>
        <v>59</v>
      </c>
      <c r="BQ10" s="9">
        <f xml:space="preserve">  Time!BQ$28</f>
        <v>60</v>
      </c>
    </row>
    <row r="11" spans="1:69">
      <c r="E11" s="47" t="s">
        <v>40</v>
      </c>
      <c r="G11" s="47" t="s">
        <v>258</v>
      </c>
      <c r="J11" s="2">
        <f t="shared" ref="J11:BQ11" si="0" xml:space="preserve">  I13</f>
        <v>0</v>
      </c>
      <c r="K11" s="2">
        <f t="shared" si="0"/>
        <v>0</v>
      </c>
      <c r="L11" s="2">
        <f t="shared" si="0"/>
        <v>0</v>
      </c>
      <c r="M11" s="2">
        <f t="shared" si="0"/>
        <v>0</v>
      </c>
      <c r="N11" s="2">
        <f t="shared" si="0"/>
        <v>0</v>
      </c>
      <c r="O11" s="2">
        <f t="shared" si="0"/>
        <v>0</v>
      </c>
      <c r="P11" s="2">
        <f t="shared" si="0"/>
        <v>0</v>
      </c>
      <c r="Q11" s="2">
        <f t="shared" si="0"/>
        <v>0</v>
      </c>
      <c r="R11" s="2">
        <f t="shared" si="0"/>
        <v>0</v>
      </c>
      <c r="S11" s="2">
        <f t="shared" si="0"/>
        <v>0</v>
      </c>
      <c r="T11" s="2">
        <f t="shared" si="0"/>
        <v>0</v>
      </c>
      <c r="U11" s="2">
        <f t="shared" si="0"/>
        <v>0</v>
      </c>
      <c r="V11" s="2">
        <f t="shared" si="0"/>
        <v>0</v>
      </c>
      <c r="W11" s="2">
        <f t="shared" si="0"/>
        <v>0</v>
      </c>
      <c r="X11" s="2">
        <f t="shared" si="0"/>
        <v>0</v>
      </c>
      <c r="Y11" s="2">
        <f t="shared" si="0"/>
        <v>0</v>
      </c>
      <c r="Z11" s="2">
        <f t="shared" si="0"/>
        <v>0</v>
      </c>
      <c r="AA11" s="2">
        <f t="shared" si="0"/>
        <v>0</v>
      </c>
      <c r="AB11" s="2">
        <f t="shared" si="0"/>
        <v>0</v>
      </c>
      <c r="AC11" s="2">
        <f t="shared" si="0"/>
        <v>0</v>
      </c>
      <c r="AD11" s="2">
        <f t="shared" si="0"/>
        <v>0</v>
      </c>
      <c r="AE11" s="2">
        <f t="shared" si="0"/>
        <v>0</v>
      </c>
      <c r="AF11" s="2">
        <f t="shared" si="0"/>
        <v>0</v>
      </c>
      <c r="AG11" s="2">
        <f t="shared" si="0"/>
        <v>0</v>
      </c>
      <c r="AH11" s="2">
        <f t="shared" si="0"/>
        <v>0</v>
      </c>
      <c r="AI11" s="2">
        <f t="shared" si="0"/>
        <v>0</v>
      </c>
      <c r="AJ11" s="2">
        <f t="shared" si="0"/>
        <v>0</v>
      </c>
      <c r="AK11" s="2">
        <f t="shared" si="0"/>
        <v>0</v>
      </c>
      <c r="AL11" s="2">
        <f t="shared" si="0"/>
        <v>0</v>
      </c>
      <c r="AM11" s="2">
        <f t="shared" si="0"/>
        <v>0</v>
      </c>
      <c r="AN11" s="2">
        <f t="shared" si="0"/>
        <v>0</v>
      </c>
      <c r="AO11" s="2">
        <f t="shared" si="0"/>
        <v>0</v>
      </c>
      <c r="AP11" s="2">
        <f t="shared" si="0"/>
        <v>0</v>
      </c>
      <c r="AQ11" s="2">
        <f t="shared" si="0"/>
        <v>0</v>
      </c>
      <c r="AR11" s="2">
        <f t="shared" si="0"/>
        <v>0</v>
      </c>
      <c r="AS11" s="2">
        <f t="shared" si="0"/>
        <v>0</v>
      </c>
      <c r="AT11" s="2">
        <f t="shared" si="0"/>
        <v>0</v>
      </c>
      <c r="AU11" s="2">
        <f t="shared" si="0"/>
        <v>0</v>
      </c>
      <c r="AV11" s="2">
        <f t="shared" si="0"/>
        <v>0</v>
      </c>
      <c r="AW11" s="2">
        <f t="shared" si="0"/>
        <v>0</v>
      </c>
      <c r="AX11" s="2">
        <f t="shared" si="0"/>
        <v>0</v>
      </c>
      <c r="AY11" s="2">
        <f t="shared" si="0"/>
        <v>0</v>
      </c>
      <c r="AZ11" s="2">
        <f t="shared" si="0"/>
        <v>0</v>
      </c>
      <c r="BA11" s="2">
        <f t="shared" si="0"/>
        <v>0</v>
      </c>
      <c r="BB11" s="2">
        <f t="shared" si="0"/>
        <v>0</v>
      </c>
      <c r="BC11" s="2">
        <f t="shared" si="0"/>
        <v>0</v>
      </c>
      <c r="BD11" s="2">
        <f t="shared" si="0"/>
        <v>0</v>
      </c>
      <c r="BE11" s="2">
        <f t="shared" si="0"/>
        <v>0</v>
      </c>
      <c r="BF11" s="2">
        <f t="shared" si="0"/>
        <v>0</v>
      </c>
      <c r="BG11" s="2">
        <f t="shared" si="0"/>
        <v>0</v>
      </c>
      <c r="BH11" s="2">
        <f t="shared" si="0"/>
        <v>0</v>
      </c>
      <c r="BI11" s="2">
        <f t="shared" si="0"/>
        <v>0</v>
      </c>
      <c r="BJ11" s="2">
        <f t="shared" si="0"/>
        <v>0</v>
      </c>
      <c r="BK11" s="2">
        <f t="shared" si="0"/>
        <v>0</v>
      </c>
      <c r="BL11" s="2">
        <f t="shared" si="0"/>
        <v>0</v>
      </c>
      <c r="BM11" s="2">
        <f t="shared" si="0"/>
        <v>0</v>
      </c>
      <c r="BN11" s="2">
        <f t="shared" si="0"/>
        <v>0</v>
      </c>
      <c r="BO11" s="2">
        <f t="shared" si="0"/>
        <v>0</v>
      </c>
      <c r="BP11" s="2">
        <f t="shared" si="0"/>
        <v>0</v>
      </c>
      <c r="BQ11" s="2">
        <f t="shared" si="0"/>
        <v>0</v>
      </c>
    </row>
    <row r="12" spans="1:69">
      <c r="A12" s="18"/>
      <c r="B12" s="18"/>
      <c r="C12" s="28"/>
      <c r="D12" s="27" t="s">
        <v>219</v>
      </c>
      <c r="E12" s="4" t="str">
        <f xml:space="preserve">  InpS!E$11</f>
        <v>New share capital issued</v>
      </c>
      <c r="F12" s="4">
        <f xml:space="preserve">  InpS!F$11</f>
        <v>0</v>
      </c>
      <c r="G12" s="4" t="str">
        <f xml:space="preserve">  InpS!G$11</f>
        <v>GBP</v>
      </c>
      <c r="H12" s="4">
        <f xml:space="preserve">  InpS!H$11</f>
        <v>0</v>
      </c>
      <c r="I12" s="4">
        <f xml:space="preserve">  InpS!I$11</f>
        <v>0</v>
      </c>
      <c r="J12" s="4">
        <f xml:space="preserve">  InpS!J$11</f>
        <v>0</v>
      </c>
      <c r="K12" s="4">
        <f xml:space="preserve">  InpS!K$11</f>
        <v>0</v>
      </c>
      <c r="L12" s="4">
        <f xml:space="preserve">  InpS!L$11</f>
        <v>0</v>
      </c>
      <c r="M12" s="4">
        <f xml:space="preserve">  InpS!M$11</f>
        <v>0</v>
      </c>
      <c r="N12" s="4">
        <f xml:space="preserve">  InpS!N$11</f>
        <v>0</v>
      </c>
      <c r="O12" s="4">
        <f xml:space="preserve">  InpS!O$11</f>
        <v>0</v>
      </c>
      <c r="P12" s="4">
        <f xml:space="preserve">  InpS!P$11</f>
        <v>0</v>
      </c>
      <c r="Q12" s="4">
        <f xml:space="preserve">  InpS!Q$11</f>
        <v>0</v>
      </c>
      <c r="R12" s="4">
        <f xml:space="preserve">  InpS!R$11</f>
        <v>0</v>
      </c>
      <c r="S12" s="4">
        <f xml:space="preserve">  InpS!S$11</f>
        <v>0</v>
      </c>
      <c r="T12" s="4">
        <f xml:space="preserve">  InpS!T$11</f>
        <v>0</v>
      </c>
      <c r="U12" s="4">
        <f xml:space="preserve">  InpS!U$11</f>
        <v>0</v>
      </c>
      <c r="V12" s="4">
        <f xml:space="preserve">  InpS!V$11</f>
        <v>0</v>
      </c>
      <c r="W12" s="4">
        <f xml:space="preserve">  InpS!W$11</f>
        <v>0</v>
      </c>
      <c r="X12" s="4">
        <f xml:space="preserve">  InpS!X$11</f>
        <v>0</v>
      </c>
      <c r="Y12" s="4">
        <f xml:space="preserve">  InpS!Y$11</f>
        <v>0</v>
      </c>
      <c r="Z12" s="4">
        <f xml:space="preserve">  InpS!Z$11</f>
        <v>0</v>
      </c>
      <c r="AA12" s="4">
        <f xml:space="preserve">  InpS!AA$11</f>
        <v>0</v>
      </c>
      <c r="AB12" s="4">
        <f xml:space="preserve">  InpS!AB$11</f>
        <v>0</v>
      </c>
      <c r="AC12" s="4">
        <f xml:space="preserve">  InpS!AC$11</f>
        <v>0</v>
      </c>
      <c r="AD12" s="4">
        <f xml:space="preserve">  InpS!AD$11</f>
        <v>0</v>
      </c>
      <c r="AE12" s="4">
        <f xml:space="preserve">  InpS!AE$11</f>
        <v>0</v>
      </c>
      <c r="AF12" s="4">
        <f xml:space="preserve">  InpS!AF$11</f>
        <v>0</v>
      </c>
      <c r="AG12" s="4">
        <f xml:space="preserve">  InpS!AG$11</f>
        <v>0</v>
      </c>
      <c r="AH12" s="4">
        <f xml:space="preserve">  InpS!AH$11</f>
        <v>0</v>
      </c>
      <c r="AI12" s="4">
        <f xml:space="preserve">  InpS!AI$11</f>
        <v>0</v>
      </c>
      <c r="AJ12" s="4">
        <f xml:space="preserve">  InpS!AJ$11</f>
        <v>0</v>
      </c>
      <c r="AK12" s="4">
        <f xml:space="preserve">  InpS!AK$11</f>
        <v>0</v>
      </c>
      <c r="AL12" s="4">
        <f xml:space="preserve">  InpS!AL$11</f>
        <v>0</v>
      </c>
      <c r="AM12" s="4">
        <f xml:space="preserve">  InpS!AM$11</f>
        <v>0</v>
      </c>
      <c r="AN12" s="4">
        <f xml:space="preserve">  InpS!AN$11</f>
        <v>0</v>
      </c>
      <c r="AO12" s="4">
        <f xml:space="preserve">  InpS!AO$11</f>
        <v>0</v>
      </c>
      <c r="AP12" s="4">
        <f xml:space="preserve">  InpS!AP$11</f>
        <v>0</v>
      </c>
      <c r="AQ12" s="4">
        <f xml:space="preserve">  InpS!AQ$11</f>
        <v>0</v>
      </c>
      <c r="AR12" s="4">
        <f xml:space="preserve">  InpS!AR$11</f>
        <v>0</v>
      </c>
      <c r="AS12" s="4">
        <f xml:space="preserve">  InpS!AS$11</f>
        <v>0</v>
      </c>
      <c r="AT12" s="4">
        <f xml:space="preserve">  InpS!AT$11</f>
        <v>0</v>
      </c>
      <c r="AU12" s="4">
        <f xml:space="preserve">  InpS!AU$11</f>
        <v>0</v>
      </c>
      <c r="AV12" s="4">
        <f xml:space="preserve">  InpS!AV$11</f>
        <v>0</v>
      </c>
      <c r="AW12" s="4">
        <f xml:space="preserve">  InpS!AW$11</f>
        <v>0</v>
      </c>
      <c r="AX12" s="4">
        <f xml:space="preserve">  InpS!AX$11</f>
        <v>0</v>
      </c>
      <c r="AY12" s="4">
        <f xml:space="preserve">  InpS!AY$11</f>
        <v>0</v>
      </c>
      <c r="AZ12" s="4">
        <f xml:space="preserve">  InpS!AZ$11</f>
        <v>0</v>
      </c>
      <c r="BA12" s="4">
        <f xml:space="preserve">  InpS!BA$11</f>
        <v>0</v>
      </c>
      <c r="BB12" s="4">
        <f xml:space="preserve">  InpS!BB$11</f>
        <v>0</v>
      </c>
      <c r="BC12" s="4">
        <f xml:space="preserve">  InpS!BC$11</f>
        <v>0</v>
      </c>
      <c r="BD12" s="4">
        <f xml:space="preserve">  InpS!BD$11</f>
        <v>0</v>
      </c>
      <c r="BE12" s="4">
        <f xml:space="preserve">  InpS!BE$11</f>
        <v>0</v>
      </c>
      <c r="BF12" s="4">
        <f xml:space="preserve">  InpS!BF$11</f>
        <v>0</v>
      </c>
      <c r="BG12" s="4">
        <f xml:space="preserve">  InpS!BG$11</f>
        <v>0</v>
      </c>
      <c r="BH12" s="4">
        <f xml:space="preserve">  InpS!BH$11</f>
        <v>0</v>
      </c>
      <c r="BI12" s="4">
        <f xml:space="preserve">  InpS!BI$11</f>
        <v>0</v>
      </c>
      <c r="BJ12" s="4">
        <f xml:space="preserve">  InpS!BJ$11</f>
        <v>0</v>
      </c>
      <c r="BK12" s="4">
        <f xml:space="preserve">  InpS!BK$11</f>
        <v>0</v>
      </c>
      <c r="BL12" s="4">
        <f xml:space="preserve">  InpS!BL$11</f>
        <v>0</v>
      </c>
      <c r="BM12" s="4">
        <f xml:space="preserve">  InpS!BM$11</f>
        <v>0</v>
      </c>
      <c r="BN12" s="4">
        <f xml:space="preserve">  InpS!BN$11</f>
        <v>0</v>
      </c>
      <c r="BO12" s="4">
        <f xml:space="preserve">  InpS!BO$11</f>
        <v>0</v>
      </c>
      <c r="BP12" s="4">
        <f xml:space="preserve">  InpS!BP$11</f>
        <v>0</v>
      </c>
      <c r="BQ12" s="4">
        <f xml:space="preserve">  InpS!BQ$11</f>
        <v>0</v>
      </c>
    </row>
    <row r="13" spans="1:69" s="81" customFormat="1">
      <c r="A13" s="63"/>
      <c r="B13" s="63"/>
      <c r="C13" s="88"/>
      <c r="D13" s="90"/>
      <c r="E13" s="33" t="s">
        <v>17</v>
      </c>
      <c r="F13" s="33"/>
      <c r="G13" s="33" t="s">
        <v>258</v>
      </c>
      <c r="H13" s="33"/>
      <c r="I13" s="11">
        <f t="shared" ref="I13:BQ13" si="1" xml:space="preserve">  IF( I10 = 0, $F9, I11 + I12 )</f>
        <v>0</v>
      </c>
      <c r="J13" s="11">
        <f t="shared" si="1"/>
        <v>0</v>
      </c>
      <c r="K13" s="11">
        <f t="shared" si="1"/>
        <v>0</v>
      </c>
      <c r="L13" s="11">
        <f t="shared" si="1"/>
        <v>0</v>
      </c>
      <c r="M13" s="11">
        <f t="shared" si="1"/>
        <v>0</v>
      </c>
      <c r="N13" s="11">
        <f t="shared" si="1"/>
        <v>0</v>
      </c>
      <c r="O13" s="11">
        <f t="shared" si="1"/>
        <v>0</v>
      </c>
      <c r="P13" s="11">
        <f t="shared" si="1"/>
        <v>0</v>
      </c>
      <c r="Q13" s="11">
        <f t="shared" si="1"/>
        <v>0</v>
      </c>
      <c r="R13" s="11">
        <f t="shared" si="1"/>
        <v>0</v>
      </c>
      <c r="S13" s="11">
        <f t="shared" si="1"/>
        <v>0</v>
      </c>
      <c r="T13" s="11">
        <f t="shared" si="1"/>
        <v>0</v>
      </c>
      <c r="U13" s="11">
        <f t="shared" si="1"/>
        <v>0</v>
      </c>
      <c r="V13" s="11">
        <f t="shared" si="1"/>
        <v>0</v>
      </c>
      <c r="W13" s="11">
        <f t="shared" si="1"/>
        <v>0</v>
      </c>
      <c r="X13" s="11">
        <f t="shared" si="1"/>
        <v>0</v>
      </c>
      <c r="Y13" s="11">
        <f t="shared" si="1"/>
        <v>0</v>
      </c>
      <c r="Z13" s="11">
        <f t="shared" si="1"/>
        <v>0</v>
      </c>
      <c r="AA13" s="11">
        <f t="shared" si="1"/>
        <v>0</v>
      </c>
      <c r="AB13" s="11">
        <f t="shared" si="1"/>
        <v>0</v>
      </c>
      <c r="AC13" s="11">
        <f t="shared" si="1"/>
        <v>0</v>
      </c>
      <c r="AD13" s="11">
        <f t="shared" si="1"/>
        <v>0</v>
      </c>
      <c r="AE13" s="11">
        <f t="shared" si="1"/>
        <v>0</v>
      </c>
      <c r="AF13" s="11">
        <f t="shared" si="1"/>
        <v>0</v>
      </c>
      <c r="AG13" s="11">
        <f t="shared" si="1"/>
        <v>0</v>
      </c>
      <c r="AH13" s="11">
        <f t="shared" si="1"/>
        <v>0</v>
      </c>
      <c r="AI13" s="11">
        <f t="shared" si="1"/>
        <v>0</v>
      </c>
      <c r="AJ13" s="11">
        <f t="shared" si="1"/>
        <v>0</v>
      </c>
      <c r="AK13" s="11">
        <f t="shared" si="1"/>
        <v>0</v>
      </c>
      <c r="AL13" s="11">
        <f t="shared" si="1"/>
        <v>0</v>
      </c>
      <c r="AM13" s="11">
        <f t="shared" si="1"/>
        <v>0</v>
      </c>
      <c r="AN13" s="11">
        <f t="shared" si="1"/>
        <v>0</v>
      </c>
      <c r="AO13" s="11">
        <f t="shared" si="1"/>
        <v>0</v>
      </c>
      <c r="AP13" s="11">
        <f t="shared" si="1"/>
        <v>0</v>
      </c>
      <c r="AQ13" s="11">
        <f t="shared" si="1"/>
        <v>0</v>
      </c>
      <c r="AR13" s="11">
        <f t="shared" si="1"/>
        <v>0</v>
      </c>
      <c r="AS13" s="11">
        <f t="shared" si="1"/>
        <v>0</v>
      </c>
      <c r="AT13" s="11">
        <f t="shared" si="1"/>
        <v>0</v>
      </c>
      <c r="AU13" s="11">
        <f t="shared" si="1"/>
        <v>0</v>
      </c>
      <c r="AV13" s="11">
        <f t="shared" si="1"/>
        <v>0</v>
      </c>
      <c r="AW13" s="11">
        <f t="shared" si="1"/>
        <v>0</v>
      </c>
      <c r="AX13" s="11">
        <f t="shared" si="1"/>
        <v>0</v>
      </c>
      <c r="AY13" s="11">
        <f t="shared" si="1"/>
        <v>0</v>
      </c>
      <c r="AZ13" s="11">
        <f t="shared" si="1"/>
        <v>0</v>
      </c>
      <c r="BA13" s="11">
        <f t="shared" si="1"/>
        <v>0</v>
      </c>
      <c r="BB13" s="11">
        <f t="shared" si="1"/>
        <v>0</v>
      </c>
      <c r="BC13" s="11">
        <f t="shared" si="1"/>
        <v>0</v>
      </c>
      <c r="BD13" s="11">
        <f t="shared" si="1"/>
        <v>0</v>
      </c>
      <c r="BE13" s="11">
        <f t="shared" si="1"/>
        <v>0</v>
      </c>
      <c r="BF13" s="11">
        <f t="shared" si="1"/>
        <v>0</v>
      </c>
      <c r="BG13" s="11">
        <f t="shared" si="1"/>
        <v>0</v>
      </c>
      <c r="BH13" s="11">
        <f t="shared" si="1"/>
        <v>0</v>
      </c>
      <c r="BI13" s="11">
        <f t="shared" si="1"/>
        <v>0</v>
      </c>
      <c r="BJ13" s="11">
        <f t="shared" si="1"/>
        <v>0</v>
      </c>
      <c r="BK13" s="11">
        <f t="shared" si="1"/>
        <v>0</v>
      </c>
      <c r="BL13" s="11">
        <f t="shared" si="1"/>
        <v>0</v>
      </c>
      <c r="BM13" s="11">
        <f t="shared" si="1"/>
        <v>0</v>
      </c>
      <c r="BN13" s="11">
        <f t="shared" si="1"/>
        <v>0</v>
      </c>
      <c r="BO13" s="11">
        <f t="shared" si="1"/>
        <v>0</v>
      </c>
      <c r="BP13" s="11">
        <f t="shared" si="1"/>
        <v>0</v>
      </c>
      <c r="BQ13" s="11">
        <f t="shared" si="1"/>
        <v>0</v>
      </c>
    </row>
    <row r="16" spans="1:69">
      <c r="B16" s="25" t="s">
        <v>271</v>
      </c>
    </row>
  </sheetData>
  <conditionalFormatting sqref="F2:F3">
    <cfRule type="cellIs" dxfId="161" priority="1" stopIfTrue="1" operator="notEqual">
      <formula>0</formula>
    </cfRule>
    <cfRule type="cellIs" dxfId="160" priority="2" stopIfTrue="1" operator="equal">
      <formula>""</formula>
    </cfRule>
  </conditionalFormatting>
  <conditionalFormatting sqref="J3:BQ3">
    <cfRule type="cellIs" dxfId="159" priority="8" operator="equal">
      <formula>"PPA ext."</formula>
    </cfRule>
    <cfRule type="cellIs" dxfId="158" priority="9" operator="equal">
      <formula>"Delay"</formula>
    </cfRule>
    <cfRule type="cellIs" dxfId="157" priority="10" operator="equal">
      <formula>"Fin Close"</formula>
    </cfRule>
    <cfRule type="cellIs" dxfId="156" priority="11" stopIfTrue="1" operator="equal">
      <formula>"Construction"</formula>
    </cfRule>
    <cfRule type="cellIs" dxfId="155"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outlinePr summaryBelow="0" summaryRight="0"/>
  </sheetPr>
  <dimension ref="A1:BQ26"/>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2"/>
  <cols>
    <col min="1" max="2" width="1.44140625" style="25" customWidth="1"/>
    <col min="3" max="3" width="1.44140625" style="62" customWidth="1"/>
    <col min="4" max="4" width="1.44140625" style="91" customWidth="1"/>
    <col min="5" max="5" width="33.77734375" style="47" bestFit="1" customWidth="1"/>
    <col min="6" max="6" width="20.5546875" style="47" bestFit="1" customWidth="1"/>
    <col min="7" max="7" width="13.21875" style="47" bestFit="1" customWidth="1"/>
    <col min="8" max="8" width="7.66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777343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69" width="13.218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Model Checks and Alerts</v>
      </c>
      <c r="B1" s="86"/>
      <c r="C1" s="85"/>
      <c r="D1" s="93"/>
      <c r="F1" s="53" t="str">
        <f>HYPERLINK("#Contents!A1","Go to contents")</f>
        <v>Go to contents</v>
      </c>
      <c r="H1" s="58"/>
      <c r="J1" s="58"/>
    </row>
    <row r="2" spans="1:69" s="55" customFormat="1">
      <c r="A2" s="60"/>
      <c r="B2" s="60"/>
      <c r="C2" s="83"/>
      <c r="D2" s="89"/>
      <c r="E2" s="22" t="s">
        <v>331</v>
      </c>
      <c r="F2" s="52">
        <f ca="1" xml:space="preserve"> 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A8" s="25" t="s">
        <v>18</v>
      </c>
    </row>
    <row r="9" spans="1:69" outlineLevel="1">
      <c r="B9" s="25" t="s">
        <v>138</v>
      </c>
    </row>
    <row r="10" spans="1:69" outlineLevel="2">
      <c r="E10" s="2" t="str">
        <f t="shared" ref="E10:G10" si="0" xml:space="preserve">  E$22</f>
        <v>Balance Sheet Balances overall</v>
      </c>
      <c r="F10" s="52">
        <f t="shared" ca="1" si="0"/>
        <v>0</v>
      </c>
      <c r="G10" s="2">
        <f t="shared" si="0"/>
        <v>0</v>
      </c>
      <c r="M10" s="2"/>
    </row>
    <row r="11" spans="1:69" outlineLevel="2">
      <c r="E11" s="47" t="s">
        <v>138</v>
      </c>
      <c r="F11" s="2">
        <f ca="1" xml:space="preserve">  SUM( $F10 )</f>
        <v>0</v>
      </c>
      <c r="M11" s="2"/>
    </row>
    <row r="12" spans="1:69" outlineLevel="1"/>
    <row r="13" spans="1:69" outlineLevel="1"/>
    <row r="14" spans="1:69" outlineLevel="1">
      <c r="B14" s="25" t="s">
        <v>306</v>
      </c>
    </row>
    <row r="15" spans="1:69" outlineLevel="2">
      <c r="A15" s="18"/>
      <c r="B15" s="18"/>
      <c r="C15" s="28"/>
      <c r="D15" s="27"/>
      <c r="E15" s="4" t="str">
        <f xml:space="preserve">  Financials!E$24</f>
        <v>Net Assets</v>
      </c>
      <c r="F15" s="4">
        <f xml:space="preserve">  Financials!F$24</f>
        <v>0</v>
      </c>
      <c r="G15" s="4" t="str">
        <f xml:space="preserve">  Financials!G$24</f>
        <v>GBP</v>
      </c>
      <c r="H15" s="4">
        <f xml:space="preserve">  Financials!H$24</f>
        <v>0</v>
      </c>
      <c r="I15" s="4">
        <f xml:space="preserve">  Financials!I$24</f>
        <v>0</v>
      </c>
      <c r="J15" s="4">
        <f ca="1" xml:space="preserve">  Financials!J$24</f>
        <v>-34108.333333333336</v>
      </c>
      <c r="K15" s="4">
        <f ca="1" xml:space="preserve">  Financials!K$24</f>
        <v>-63508.333333333343</v>
      </c>
      <c r="L15" s="4">
        <f ca="1" xml:space="preserve">  Financials!L$24</f>
        <v>-67716.666666666744</v>
      </c>
      <c r="M15" s="4">
        <f ca="1" xml:space="preserve">  Financials!M$24</f>
        <v>-63152.197887977352</v>
      </c>
      <c r="N15" s="4">
        <f ca="1" xml:space="preserve">  Financials!N$24</f>
        <v>-77387.81012780685</v>
      </c>
      <c r="O15" s="4">
        <f ca="1" xml:space="preserve">  Financials!O$24</f>
        <v>-98792.111121494323</v>
      </c>
      <c r="P15" s="4">
        <f ca="1" xml:space="preserve">  Financials!P$24</f>
        <v>-61294.373335464392</v>
      </c>
      <c r="Q15" s="4">
        <f ca="1" xml:space="preserve">  Financials!Q$24</f>
        <v>-38745.971045408398</v>
      </c>
      <c r="R15" s="4">
        <f ca="1" xml:space="preserve">  Financials!R$24</f>
        <v>21028.766187945381</v>
      </c>
      <c r="S15" s="4">
        <f ca="1" xml:space="preserve">  Financials!S$24</f>
        <v>50305.385414223187</v>
      </c>
      <c r="T15" s="4">
        <f ca="1" xml:space="preserve">  Financials!T$24</f>
        <v>174966.99382831249</v>
      </c>
      <c r="U15" s="4">
        <f ca="1" xml:space="preserve">  Financials!U$24</f>
        <v>286225.7446584953</v>
      </c>
      <c r="V15" s="4">
        <f ca="1" xml:space="preserve">  Financials!V$24</f>
        <v>471537.96189085115</v>
      </c>
      <c r="W15" s="4">
        <f ca="1" xml:space="preserve">  Financials!W$24</f>
        <v>722202.58631600998</v>
      </c>
      <c r="X15" s="4">
        <f ca="1" xml:space="preserve">  Financials!X$24</f>
        <v>979206.9492329834</v>
      </c>
      <c r="Y15" s="4">
        <f ca="1" xml:space="preserve">  Financials!Y$24</f>
        <v>1322473.5373997232</v>
      </c>
      <c r="Z15" s="4">
        <f ca="1" xml:space="preserve">  Financials!Z$24</f>
        <v>1670881.7757909633</v>
      </c>
      <c r="AA15" s="4">
        <f ca="1" xml:space="preserve">  Financials!AA$24</f>
        <v>2013311.1236748509</v>
      </c>
      <c r="AB15" s="4">
        <f ca="1" xml:space="preserve">  Financials!AB$24</f>
        <v>2356575.6442897422</v>
      </c>
      <c r="AC15" s="4">
        <f ca="1" xml:space="preserve">  Financials!AC$24</f>
        <v>2693233.2632125784</v>
      </c>
      <c r="AD15" s="4">
        <f ca="1" xml:space="preserve">  Financials!AD$24</f>
        <v>3015670.8445506133</v>
      </c>
      <c r="AE15" s="4">
        <f ca="1" xml:space="preserve">  Financials!AE$24</f>
        <v>3330762.3000382911</v>
      </c>
      <c r="AF15" s="4">
        <f ca="1" xml:space="preserve">  Financials!AF$24</f>
        <v>3678703.9422080237</v>
      </c>
      <c r="AG15" s="4">
        <f ca="1" xml:space="preserve">  Financials!AG$24</f>
        <v>4058717.1314063519</v>
      </c>
      <c r="AH15" s="4">
        <f ca="1" xml:space="preserve">  Financials!AH$24</f>
        <v>4441740.7087195702</v>
      </c>
      <c r="AI15" s="4">
        <f ca="1" xml:space="preserve">  Financials!AI$24</f>
        <v>4897706.6462319307</v>
      </c>
      <c r="AJ15" s="4">
        <f ca="1" xml:space="preserve">  Financials!AJ$24</f>
        <v>5417579.9262126014</v>
      </c>
      <c r="AK15" s="4">
        <f ca="1" xml:space="preserve">  Financials!AK$24</f>
        <v>5968590.7284352519</v>
      </c>
      <c r="AL15" s="4">
        <f ca="1" xml:space="preserve">  Financials!AL$24</f>
        <v>6553811.6036057733</v>
      </c>
      <c r="AM15" s="4">
        <f ca="1" xml:space="preserve">  Financials!AM$24</f>
        <v>7189120.7612694446</v>
      </c>
      <c r="AN15" s="4">
        <f ca="1" xml:space="preserve">  Financials!AN$24</f>
        <v>7880166.6209245808</v>
      </c>
      <c r="AO15" s="4">
        <f ca="1" xml:space="preserve">  Financials!AO$24</f>
        <v>8572922.8205908444</v>
      </c>
      <c r="AP15" s="4">
        <f ca="1" xml:space="preserve">  Financials!AP$24</f>
        <v>9346642.4158412628</v>
      </c>
      <c r="AQ15" s="4">
        <f ca="1" xml:space="preserve">  Financials!AQ$24</f>
        <v>10148752.013053071</v>
      </c>
      <c r="AR15" s="4">
        <f ca="1" xml:space="preserve">  Financials!AR$24</f>
        <v>11013083.183331665</v>
      </c>
      <c r="AS15" s="4">
        <f ca="1" xml:space="preserve">  Financials!AS$24</f>
        <v>11953480.889049191</v>
      </c>
      <c r="AT15" s="4">
        <f ca="1" xml:space="preserve">  Financials!AT$24</f>
        <v>12954835.608917162</v>
      </c>
      <c r="AU15" s="4">
        <f ca="1" xml:space="preserve">  Financials!AU$24</f>
        <v>14048064.177234024</v>
      </c>
      <c r="AV15" s="4">
        <f ca="1" xml:space="preserve">  Financials!AV$24</f>
        <v>15243937.148096435</v>
      </c>
      <c r="AW15" s="4">
        <f ca="1" xml:space="preserve">  Financials!AW$24</f>
        <v>16522668.498186074</v>
      </c>
      <c r="AX15" s="4">
        <f ca="1" xml:space="preserve">  Financials!AX$24</f>
        <v>17943728.433602866</v>
      </c>
      <c r="AY15" s="4">
        <f ca="1" xml:space="preserve">  Financials!AY$24</f>
        <v>19440002.861494478</v>
      </c>
      <c r="AZ15" s="4">
        <f ca="1" xml:space="preserve">  Financials!AZ$24</f>
        <v>21046208.327498421</v>
      </c>
      <c r="BA15" s="4">
        <f ca="1" xml:space="preserve">  Financials!BA$24</f>
        <v>22821037.150855936</v>
      </c>
      <c r="BB15" s="4">
        <f ca="1" xml:space="preserve">  Financials!BB$24</f>
        <v>24696521.000958957</v>
      </c>
      <c r="BC15" s="4">
        <f ca="1" xml:space="preserve">  Financials!BC$24</f>
        <v>26721023.103738286</v>
      </c>
      <c r="BD15" s="4">
        <f ca="1" xml:space="preserve">  Financials!BD$24</f>
        <v>28875141.525217623</v>
      </c>
      <c r="BE15" s="4">
        <f ca="1" xml:space="preserve">  Financials!BE$24</f>
        <v>31207766.707879983</v>
      </c>
      <c r="BF15" s="4">
        <f ca="1" xml:space="preserve">  Financials!BF$24</f>
        <v>33694975.679050252</v>
      </c>
      <c r="BG15" s="4">
        <f ca="1" xml:space="preserve">  Financials!BG$24</f>
        <v>36332107.558322914</v>
      </c>
      <c r="BH15" s="4">
        <f ca="1" xml:space="preserve">  Financials!BH$24</f>
        <v>39159552.299257852</v>
      </c>
      <c r="BI15" s="4">
        <f ca="1" xml:space="preserve">  Financials!BI$24</f>
        <v>42153383.773994602</v>
      </c>
      <c r="BJ15" s="4">
        <f ca="1" xml:space="preserve">  Financials!BJ$24</f>
        <v>45344353.921282887</v>
      </c>
      <c r="BK15" s="4">
        <f ca="1" xml:space="preserve">  Financials!BK$24</f>
        <v>48718748.20811677</v>
      </c>
      <c r="BL15" s="4">
        <f ca="1" xml:space="preserve">  Financials!BL$24</f>
        <v>52313669.315271452</v>
      </c>
      <c r="BM15" s="4">
        <f ca="1" xml:space="preserve">  Financials!BM$24</f>
        <v>56088411.247575268</v>
      </c>
      <c r="BN15" s="4">
        <f ca="1" xml:space="preserve">  Financials!BN$24</f>
        <v>60090132.693377003</v>
      </c>
      <c r="BO15" s="4">
        <f ca="1" xml:space="preserve">  Financials!BO$24</f>
        <v>64339518.616571978</v>
      </c>
      <c r="BP15" s="4">
        <f ca="1" xml:space="preserve">  Financials!BP$24</f>
        <v>68833120.855136275</v>
      </c>
      <c r="BQ15" s="4">
        <f ca="1" xml:space="preserve">  Financials!BQ$24</f>
        <v>73584272.536620468</v>
      </c>
    </row>
    <row r="16" spans="1:69" outlineLevel="2">
      <c r="A16" s="18"/>
      <c r="B16" s="18"/>
      <c r="C16" s="28"/>
      <c r="D16" s="27"/>
      <c r="E16" s="4" t="str">
        <f xml:space="preserve">  Financials!E$30</f>
        <v>Shareholder Equity</v>
      </c>
      <c r="F16" s="4">
        <f xml:space="preserve">  Financials!F$30</f>
        <v>0</v>
      </c>
      <c r="G16" s="4" t="str">
        <f xml:space="preserve">  Financials!G$30</f>
        <v>GBP</v>
      </c>
      <c r="H16" s="4">
        <f xml:space="preserve">  Financials!H$30</f>
        <v>0</v>
      </c>
      <c r="I16" s="4">
        <f xml:space="preserve">  Financials!I$30</f>
        <v>0</v>
      </c>
      <c r="J16" s="4">
        <f ca="1" xml:space="preserve">  Financials!J$30</f>
        <v>-34108.333333333336</v>
      </c>
      <c r="K16" s="4">
        <f ca="1" xml:space="preserve">  Financials!K$30</f>
        <v>-63508.333333333336</v>
      </c>
      <c r="L16" s="4">
        <f ca="1" xml:space="preserve">  Financials!L$30</f>
        <v>-67716.666666666672</v>
      </c>
      <c r="M16" s="4">
        <f ca="1" xml:space="preserve">  Financials!M$30</f>
        <v>-63152.197887977491</v>
      </c>
      <c r="N16" s="4">
        <f ca="1" xml:space="preserve">  Financials!N$30</f>
        <v>-77387.810127806821</v>
      </c>
      <c r="O16" s="4">
        <f ca="1" xml:space="preserve">  Financials!O$30</f>
        <v>-98792.111121494177</v>
      </c>
      <c r="P16" s="4">
        <f ca="1" xml:space="preserve">  Financials!P$30</f>
        <v>-61294.373335464028</v>
      </c>
      <c r="Q16" s="4">
        <f ca="1" xml:space="preserve">  Financials!Q$30</f>
        <v>-38745.971045408362</v>
      </c>
      <c r="R16" s="4">
        <f ca="1" xml:space="preserve">  Financials!R$30</f>
        <v>21028.766187944522</v>
      </c>
      <c r="S16" s="4">
        <f ca="1" xml:space="preserve">  Financials!S$30</f>
        <v>50305.385414222823</v>
      </c>
      <c r="T16" s="4">
        <f ca="1" xml:space="preserve">  Financials!T$30</f>
        <v>174966.99382831081</v>
      </c>
      <c r="U16" s="4">
        <f ca="1" xml:space="preserve">  Financials!U$30</f>
        <v>286225.74465849414</v>
      </c>
      <c r="V16" s="4">
        <f ca="1" xml:space="preserve">  Financials!V$30</f>
        <v>471537.96189085185</v>
      </c>
      <c r="W16" s="4">
        <f ca="1" xml:space="preserve">  Financials!W$30</f>
        <v>722202.58631600952</v>
      </c>
      <c r="X16" s="4">
        <f ca="1" xml:space="preserve">  Financials!X$30</f>
        <v>979206.94923298375</v>
      </c>
      <c r="Y16" s="4">
        <f ca="1" xml:space="preserve">  Financials!Y$30</f>
        <v>1322473.5373997237</v>
      </c>
      <c r="Z16" s="4">
        <f ca="1" xml:space="preserve">  Financials!Z$30</f>
        <v>1670881.7757909633</v>
      </c>
      <c r="AA16" s="4">
        <f ca="1" xml:space="preserve">  Financials!AA$30</f>
        <v>2013311.1236748483</v>
      </c>
      <c r="AB16" s="4">
        <f ca="1" xml:space="preserve">  Financials!AB$30</f>
        <v>2356575.6442897408</v>
      </c>
      <c r="AC16" s="4">
        <f ca="1" xml:space="preserve">  Financials!AC$30</f>
        <v>2693233.2632125793</v>
      </c>
      <c r="AD16" s="4">
        <f ca="1" xml:space="preserve">  Financials!AD$30</f>
        <v>3015670.8445506133</v>
      </c>
      <c r="AE16" s="4">
        <f ca="1" xml:space="preserve">  Financials!AE$30</f>
        <v>3330762.3000382911</v>
      </c>
      <c r="AF16" s="4">
        <f ca="1" xml:space="preserve">  Financials!AF$30</f>
        <v>3678703.9422080233</v>
      </c>
      <c r="AG16" s="4">
        <f ca="1" xml:space="preserve">  Financials!AG$30</f>
        <v>4058717.1314063538</v>
      </c>
      <c r="AH16" s="4">
        <f ca="1" xml:space="preserve">  Financials!AH$30</f>
        <v>4441740.7087195702</v>
      </c>
      <c r="AI16" s="4">
        <f ca="1" xml:space="preserve">  Financials!AI$30</f>
        <v>4897706.6462319326</v>
      </c>
      <c r="AJ16" s="4">
        <f ca="1" xml:space="preserve">  Financials!AJ$30</f>
        <v>5417579.9262126014</v>
      </c>
      <c r="AK16" s="4">
        <f ca="1" xml:space="preserve">  Financials!AK$30</f>
        <v>5968590.7284352537</v>
      </c>
      <c r="AL16" s="4">
        <f ca="1" xml:space="preserve">  Financials!AL$30</f>
        <v>6553811.6036057789</v>
      </c>
      <c r="AM16" s="4">
        <f ca="1" xml:space="preserve">  Financials!AM$30</f>
        <v>7189120.7612694446</v>
      </c>
      <c r="AN16" s="4">
        <f ca="1" xml:space="preserve">  Financials!AN$30</f>
        <v>7880166.6209245846</v>
      </c>
      <c r="AO16" s="4">
        <f ca="1" xml:space="preserve">  Financials!AO$30</f>
        <v>8572922.8205908481</v>
      </c>
      <c r="AP16" s="4">
        <f ca="1" xml:space="preserve">  Financials!AP$30</f>
        <v>9346642.4158412665</v>
      </c>
      <c r="AQ16" s="4">
        <f ca="1" xml:space="preserve">  Financials!AQ$30</f>
        <v>10148752.013053076</v>
      </c>
      <c r="AR16" s="4">
        <f ca="1" xml:space="preserve">  Financials!AR$30</f>
        <v>11013083.18333167</v>
      </c>
      <c r="AS16" s="4">
        <f ca="1" xml:space="preserve">  Financials!AS$30</f>
        <v>11953480.889049191</v>
      </c>
      <c r="AT16" s="4">
        <f ca="1" xml:space="preserve">  Financials!AT$30</f>
        <v>12954835.608917173</v>
      </c>
      <c r="AU16" s="4">
        <f ca="1" xml:space="preserve">  Financials!AU$30</f>
        <v>14048064.177234029</v>
      </c>
      <c r="AV16" s="4">
        <f ca="1" xml:space="preserve">  Financials!AV$30</f>
        <v>15243937.148096446</v>
      </c>
      <c r="AW16" s="4">
        <f ca="1" xml:space="preserve">  Financials!AW$30</f>
        <v>16522668.498186078</v>
      </c>
      <c r="AX16" s="4">
        <f ca="1" xml:space="preserve">  Financials!AX$30</f>
        <v>17943728.43360287</v>
      </c>
      <c r="AY16" s="4">
        <f ca="1" xml:space="preserve">  Financials!AY$30</f>
        <v>19440002.861494482</v>
      </c>
      <c r="AZ16" s="4">
        <f ca="1" xml:space="preserve">  Financials!AZ$30</f>
        <v>21046208.327498429</v>
      </c>
      <c r="BA16" s="4">
        <f ca="1" xml:space="preserve">  Financials!BA$30</f>
        <v>22821037.150855947</v>
      </c>
      <c r="BB16" s="4">
        <f ca="1" xml:space="preserve">  Financials!BB$30</f>
        <v>24696521.000958964</v>
      </c>
      <c r="BC16" s="4">
        <f ca="1" xml:space="preserve">  Financials!BC$30</f>
        <v>26721023.103738304</v>
      </c>
      <c r="BD16" s="4">
        <f ca="1" xml:space="preserve">  Financials!BD$30</f>
        <v>28875141.525217637</v>
      </c>
      <c r="BE16" s="4">
        <f ca="1" xml:space="preserve">  Financials!BE$30</f>
        <v>31207766.70787999</v>
      </c>
      <c r="BF16" s="4">
        <f ca="1" xml:space="preserve">  Financials!BF$30</f>
        <v>33694975.679050267</v>
      </c>
      <c r="BG16" s="4">
        <f ca="1" xml:space="preserve">  Financials!BG$30</f>
        <v>36332107.558322944</v>
      </c>
      <c r="BH16" s="4">
        <f ca="1" xml:space="preserve">  Financials!BH$30</f>
        <v>39159552.29925786</v>
      </c>
      <c r="BI16" s="4">
        <f ca="1" xml:space="preserve">  Financials!BI$30</f>
        <v>42153383.773994625</v>
      </c>
      <c r="BJ16" s="4">
        <f ca="1" xml:space="preserve">  Financials!BJ$30</f>
        <v>45344353.921282917</v>
      </c>
      <c r="BK16" s="4">
        <f ca="1" xml:space="preserve">  Financials!BK$30</f>
        <v>48718748.208116777</v>
      </c>
      <c r="BL16" s="4">
        <f ca="1" xml:space="preserve">  Financials!BL$30</f>
        <v>52313669.315271474</v>
      </c>
      <c r="BM16" s="4">
        <f ca="1" xml:space="preserve">  Financials!BM$30</f>
        <v>56088411.247575298</v>
      </c>
      <c r="BN16" s="4">
        <f ca="1" xml:space="preserve">  Financials!BN$30</f>
        <v>60090132.693377018</v>
      </c>
      <c r="BO16" s="4">
        <f ca="1" xml:space="preserve">  Financials!BO$30</f>
        <v>64339518.616572008</v>
      </c>
      <c r="BP16" s="4">
        <f ca="1" xml:space="preserve">  Financials!BP$30</f>
        <v>68833120.85513629</v>
      </c>
      <c r="BQ16" s="4">
        <f ca="1" xml:space="preserve">  Financials!BQ$30</f>
        <v>73584272.536620528</v>
      </c>
    </row>
    <row r="17" spans="2:69" outlineLevel="2">
      <c r="E17" s="47" t="s">
        <v>306</v>
      </c>
      <c r="G17" s="47" t="s">
        <v>66</v>
      </c>
      <c r="J17" s="2">
        <f t="shared" ref="J17:BQ17" ca="1" si="1" xml:space="preserve">  IF( ROUND( ABS( J15 - J16 ), 6 ) = 0, 0, 1 )</f>
        <v>0</v>
      </c>
      <c r="K17" s="2">
        <f t="shared" ca="1" si="1"/>
        <v>0</v>
      </c>
      <c r="L17" s="2">
        <f t="shared" ca="1" si="1"/>
        <v>0</v>
      </c>
      <c r="M17" s="2">
        <f t="shared" ca="1" si="1"/>
        <v>0</v>
      </c>
      <c r="N17" s="2">
        <f t="shared" ca="1" si="1"/>
        <v>0</v>
      </c>
      <c r="O17" s="2">
        <f t="shared" ca="1" si="1"/>
        <v>0</v>
      </c>
      <c r="P17" s="2">
        <f t="shared" ca="1" si="1"/>
        <v>0</v>
      </c>
      <c r="Q17" s="2">
        <f t="shared" ca="1" si="1"/>
        <v>0</v>
      </c>
      <c r="R17" s="2">
        <f t="shared" ca="1" si="1"/>
        <v>0</v>
      </c>
      <c r="S17" s="2">
        <f t="shared" ca="1" si="1"/>
        <v>0</v>
      </c>
      <c r="T17" s="2">
        <f t="shared" ca="1" si="1"/>
        <v>0</v>
      </c>
      <c r="U17" s="2">
        <f t="shared" ca="1" si="1"/>
        <v>0</v>
      </c>
      <c r="V17" s="2">
        <f t="shared" ca="1" si="1"/>
        <v>0</v>
      </c>
      <c r="W17" s="2">
        <f t="shared" ca="1" si="1"/>
        <v>0</v>
      </c>
      <c r="X17" s="2">
        <f t="shared" ca="1" si="1"/>
        <v>0</v>
      </c>
      <c r="Y17" s="2">
        <f t="shared" ca="1" si="1"/>
        <v>0</v>
      </c>
      <c r="Z17" s="2">
        <f t="shared" ca="1" si="1"/>
        <v>0</v>
      </c>
      <c r="AA17" s="2">
        <f t="shared" ca="1" si="1"/>
        <v>0</v>
      </c>
      <c r="AB17" s="2">
        <f t="shared" ca="1" si="1"/>
        <v>0</v>
      </c>
      <c r="AC17" s="2">
        <f t="shared" ca="1" si="1"/>
        <v>0</v>
      </c>
      <c r="AD17" s="2">
        <f t="shared" ca="1" si="1"/>
        <v>0</v>
      </c>
      <c r="AE17" s="2">
        <f t="shared" ca="1" si="1"/>
        <v>0</v>
      </c>
      <c r="AF17" s="2">
        <f t="shared" ca="1" si="1"/>
        <v>0</v>
      </c>
      <c r="AG17" s="2">
        <f t="shared" ca="1" si="1"/>
        <v>0</v>
      </c>
      <c r="AH17" s="2">
        <f t="shared" ca="1" si="1"/>
        <v>0</v>
      </c>
      <c r="AI17" s="2">
        <f t="shared" ca="1" si="1"/>
        <v>0</v>
      </c>
      <c r="AJ17" s="2">
        <f t="shared" ca="1" si="1"/>
        <v>0</v>
      </c>
      <c r="AK17" s="2">
        <f t="shared" ca="1" si="1"/>
        <v>0</v>
      </c>
      <c r="AL17" s="2">
        <f t="shared" ca="1" si="1"/>
        <v>0</v>
      </c>
      <c r="AM17" s="2">
        <f t="shared" ca="1" si="1"/>
        <v>0</v>
      </c>
      <c r="AN17" s="2">
        <f t="shared" ca="1" si="1"/>
        <v>0</v>
      </c>
      <c r="AO17" s="2">
        <f t="shared" ca="1" si="1"/>
        <v>0</v>
      </c>
      <c r="AP17" s="2">
        <f t="shared" ca="1" si="1"/>
        <v>0</v>
      </c>
      <c r="AQ17" s="2">
        <f t="shared" ca="1" si="1"/>
        <v>0</v>
      </c>
      <c r="AR17" s="2">
        <f t="shared" ca="1" si="1"/>
        <v>0</v>
      </c>
      <c r="AS17" s="2">
        <f t="shared" ca="1" si="1"/>
        <v>0</v>
      </c>
      <c r="AT17" s="2">
        <f t="shared" ca="1" si="1"/>
        <v>0</v>
      </c>
      <c r="AU17" s="2">
        <f t="shared" ca="1" si="1"/>
        <v>0</v>
      </c>
      <c r="AV17" s="2">
        <f t="shared" ca="1" si="1"/>
        <v>0</v>
      </c>
      <c r="AW17" s="2">
        <f t="shared" ca="1" si="1"/>
        <v>0</v>
      </c>
      <c r="AX17" s="2">
        <f t="shared" ca="1" si="1"/>
        <v>0</v>
      </c>
      <c r="AY17" s="2">
        <f t="shared" ca="1" si="1"/>
        <v>0</v>
      </c>
      <c r="AZ17" s="2">
        <f t="shared" ca="1" si="1"/>
        <v>0</v>
      </c>
      <c r="BA17" s="2">
        <f t="shared" ca="1" si="1"/>
        <v>0</v>
      </c>
      <c r="BB17" s="2">
        <f t="shared" ca="1" si="1"/>
        <v>0</v>
      </c>
      <c r="BC17" s="2">
        <f t="shared" ca="1" si="1"/>
        <v>0</v>
      </c>
      <c r="BD17" s="2">
        <f t="shared" ca="1" si="1"/>
        <v>0</v>
      </c>
      <c r="BE17" s="2">
        <f t="shared" ca="1" si="1"/>
        <v>0</v>
      </c>
      <c r="BF17" s="2">
        <f t="shared" ca="1" si="1"/>
        <v>0</v>
      </c>
      <c r="BG17" s="2">
        <f t="shared" ca="1" si="1"/>
        <v>0</v>
      </c>
      <c r="BH17" s="2">
        <f t="shared" ca="1" si="1"/>
        <v>0</v>
      </c>
      <c r="BI17" s="2">
        <f t="shared" ca="1" si="1"/>
        <v>0</v>
      </c>
      <c r="BJ17" s="2">
        <f t="shared" ca="1" si="1"/>
        <v>0</v>
      </c>
      <c r="BK17" s="2">
        <f t="shared" ca="1" si="1"/>
        <v>0</v>
      </c>
      <c r="BL17" s="2">
        <f t="shared" ca="1" si="1"/>
        <v>0</v>
      </c>
      <c r="BM17" s="2">
        <f t="shared" ca="1" si="1"/>
        <v>0</v>
      </c>
      <c r="BN17" s="2">
        <f t="shared" ca="1" si="1"/>
        <v>0</v>
      </c>
      <c r="BO17" s="2">
        <f t="shared" ca="1" si="1"/>
        <v>0</v>
      </c>
      <c r="BP17" s="2">
        <f t="shared" ca="1" si="1"/>
        <v>0</v>
      </c>
      <c r="BQ17" s="2">
        <f t="shared" ca="1" si="1"/>
        <v>0</v>
      </c>
    </row>
    <row r="18" spans="2:69" outlineLevel="1"/>
    <row r="19" spans="2:69" outlineLevel="1"/>
    <row r="20" spans="2:69" outlineLevel="1">
      <c r="B20" s="25" t="s">
        <v>85</v>
      </c>
    </row>
    <row r="21" spans="2:69" outlineLevel="2">
      <c r="E21" s="2" t="str">
        <f t="shared" ref="E21:BQ21" si="2" xml:space="preserve">  E$17</f>
        <v>Balance Sheet Balances</v>
      </c>
      <c r="F21" s="2">
        <f t="shared" si="2"/>
        <v>0</v>
      </c>
      <c r="G21" s="2" t="str">
        <f t="shared" si="2"/>
        <v>Check</v>
      </c>
      <c r="H21" s="2">
        <f t="shared" si="2"/>
        <v>0</v>
      </c>
      <c r="I21" s="2">
        <f t="shared" si="2"/>
        <v>0</v>
      </c>
      <c r="J21" s="2">
        <f t="shared" ca="1" si="2"/>
        <v>0</v>
      </c>
      <c r="K21" s="2">
        <f t="shared" ca="1" si="2"/>
        <v>0</v>
      </c>
      <c r="L21" s="2">
        <f t="shared" ca="1" si="2"/>
        <v>0</v>
      </c>
      <c r="M21" s="2">
        <f t="shared" ca="1" si="2"/>
        <v>0</v>
      </c>
      <c r="N21" s="2">
        <f t="shared" ca="1" si="2"/>
        <v>0</v>
      </c>
      <c r="O21" s="2">
        <f t="shared" ca="1" si="2"/>
        <v>0</v>
      </c>
      <c r="P21" s="2">
        <f t="shared" ca="1" si="2"/>
        <v>0</v>
      </c>
      <c r="Q21" s="2">
        <f t="shared" ca="1" si="2"/>
        <v>0</v>
      </c>
      <c r="R21" s="2">
        <f t="shared" ca="1" si="2"/>
        <v>0</v>
      </c>
      <c r="S21" s="2">
        <f t="shared" ca="1" si="2"/>
        <v>0</v>
      </c>
      <c r="T21" s="2">
        <f t="shared" ca="1" si="2"/>
        <v>0</v>
      </c>
      <c r="U21" s="2">
        <f t="shared" ca="1" si="2"/>
        <v>0</v>
      </c>
      <c r="V21" s="2">
        <f t="shared" ca="1" si="2"/>
        <v>0</v>
      </c>
      <c r="W21" s="2">
        <f t="shared" ca="1" si="2"/>
        <v>0</v>
      </c>
      <c r="X21" s="2">
        <f t="shared" ca="1" si="2"/>
        <v>0</v>
      </c>
      <c r="Y21" s="2">
        <f t="shared" ca="1" si="2"/>
        <v>0</v>
      </c>
      <c r="Z21" s="2">
        <f t="shared" ca="1" si="2"/>
        <v>0</v>
      </c>
      <c r="AA21" s="2">
        <f t="shared" ca="1" si="2"/>
        <v>0</v>
      </c>
      <c r="AB21" s="2">
        <f t="shared" ca="1" si="2"/>
        <v>0</v>
      </c>
      <c r="AC21" s="2">
        <f t="shared" ca="1" si="2"/>
        <v>0</v>
      </c>
      <c r="AD21" s="2">
        <f t="shared" ca="1" si="2"/>
        <v>0</v>
      </c>
      <c r="AE21" s="2">
        <f t="shared" ca="1" si="2"/>
        <v>0</v>
      </c>
      <c r="AF21" s="2">
        <f t="shared" ca="1" si="2"/>
        <v>0</v>
      </c>
      <c r="AG21" s="2">
        <f t="shared" ca="1" si="2"/>
        <v>0</v>
      </c>
      <c r="AH21" s="2">
        <f t="shared" ca="1" si="2"/>
        <v>0</v>
      </c>
      <c r="AI21" s="2">
        <f t="shared" ca="1" si="2"/>
        <v>0</v>
      </c>
      <c r="AJ21" s="2">
        <f t="shared" ca="1" si="2"/>
        <v>0</v>
      </c>
      <c r="AK21" s="2">
        <f t="shared" ca="1" si="2"/>
        <v>0</v>
      </c>
      <c r="AL21" s="2">
        <f t="shared" ca="1" si="2"/>
        <v>0</v>
      </c>
      <c r="AM21" s="2">
        <f t="shared" ca="1" si="2"/>
        <v>0</v>
      </c>
      <c r="AN21" s="2">
        <f t="shared" ca="1" si="2"/>
        <v>0</v>
      </c>
      <c r="AO21" s="2">
        <f t="shared" ca="1" si="2"/>
        <v>0</v>
      </c>
      <c r="AP21" s="2">
        <f t="shared" ca="1" si="2"/>
        <v>0</v>
      </c>
      <c r="AQ21" s="2">
        <f t="shared" ca="1" si="2"/>
        <v>0</v>
      </c>
      <c r="AR21" s="2">
        <f t="shared" ca="1" si="2"/>
        <v>0</v>
      </c>
      <c r="AS21" s="2">
        <f t="shared" ca="1" si="2"/>
        <v>0</v>
      </c>
      <c r="AT21" s="2">
        <f t="shared" ca="1" si="2"/>
        <v>0</v>
      </c>
      <c r="AU21" s="2">
        <f t="shared" ca="1" si="2"/>
        <v>0</v>
      </c>
      <c r="AV21" s="2">
        <f t="shared" ca="1" si="2"/>
        <v>0</v>
      </c>
      <c r="AW21" s="2">
        <f t="shared" ca="1" si="2"/>
        <v>0</v>
      </c>
      <c r="AX21" s="2">
        <f t="shared" ca="1" si="2"/>
        <v>0</v>
      </c>
      <c r="AY21" s="2">
        <f t="shared" ca="1" si="2"/>
        <v>0</v>
      </c>
      <c r="AZ21" s="2">
        <f t="shared" ca="1" si="2"/>
        <v>0</v>
      </c>
      <c r="BA21" s="2">
        <f t="shared" ca="1" si="2"/>
        <v>0</v>
      </c>
      <c r="BB21" s="2">
        <f t="shared" ca="1" si="2"/>
        <v>0</v>
      </c>
      <c r="BC21" s="2">
        <f t="shared" ca="1" si="2"/>
        <v>0</v>
      </c>
      <c r="BD21" s="2">
        <f t="shared" ca="1" si="2"/>
        <v>0</v>
      </c>
      <c r="BE21" s="2">
        <f t="shared" ca="1" si="2"/>
        <v>0</v>
      </c>
      <c r="BF21" s="2">
        <f t="shared" ca="1" si="2"/>
        <v>0</v>
      </c>
      <c r="BG21" s="2">
        <f t="shared" ca="1" si="2"/>
        <v>0</v>
      </c>
      <c r="BH21" s="2">
        <f t="shared" ca="1" si="2"/>
        <v>0</v>
      </c>
      <c r="BI21" s="2">
        <f t="shared" ca="1" si="2"/>
        <v>0</v>
      </c>
      <c r="BJ21" s="2">
        <f t="shared" ca="1" si="2"/>
        <v>0</v>
      </c>
      <c r="BK21" s="2">
        <f t="shared" ca="1" si="2"/>
        <v>0</v>
      </c>
      <c r="BL21" s="2">
        <f t="shared" ca="1" si="2"/>
        <v>0</v>
      </c>
      <c r="BM21" s="2">
        <f t="shared" ca="1" si="2"/>
        <v>0</v>
      </c>
      <c r="BN21" s="2">
        <f t="shared" ca="1" si="2"/>
        <v>0</v>
      </c>
      <c r="BO21" s="2">
        <f t="shared" ca="1" si="2"/>
        <v>0</v>
      </c>
      <c r="BP21" s="2">
        <f t="shared" ca="1" si="2"/>
        <v>0</v>
      </c>
      <c r="BQ21" s="2">
        <f t="shared" ca="1" si="2"/>
        <v>0</v>
      </c>
    </row>
    <row r="22" spans="2:69" outlineLevel="2">
      <c r="E22" s="47" t="s">
        <v>85</v>
      </c>
      <c r="F22" s="2">
        <f ca="1" xml:space="preserve">  IF( MAX( $J21:$BQ21 ) &gt; 0, 1, 0 )</f>
        <v>0</v>
      </c>
      <c r="M22" s="2"/>
    </row>
    <row r="23" spans="2:69" outlineLevel="1"/>
    <row r="26" spans="2:69">
      <c r="B26" s="25" t="s">
        <v>271</v>
      </c>
    </row>
  </sheetData>
  <conditionalFormatting sqref="F2:F3 F10">
    <cfRule type="cellIs" dxfId="154" priority="1" stopIfTrue="1" operator="notEqual">
      <formula>0</formula>
    </cfRule>
    <cfRule type="cellIs" dxfId="153" priority="2" stopIfTrue="1" operator="equal">
      <formula>""</formula>
    </cfRule>
  </conditionalFormatting>
  <conditionalFormatting sqref="J3:BQ3">
    <cfRule type="cellIs" dxfId="152" priority="8" operator="equal">
      <formula>"PPA ext."</formula>
    </cfRule>
    <cfRule type="cellIs" dxfId="151" priority="9" operator="equal">
      <formula>"Delay"</formula>
    </cfRule>
    <cfRule type="cellIs" dxfId="150" priority="10" operator="equal">
      <formula>"Fin Close"</formula>
    </cfRule>
    <cfRule type="cellIs" dxfId="149" priority="11" stopIfTrue="1" operator="equal">
      <formula>"Construction"</formula>
    </cfRule>
    <cfRule type="cellIs" dxfId="148"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tabColor rgb="FF4F81BD"/>
    <outlinePr summaryBelow="0" summaryRight="0"/>
  </sheetPr>
  <dimension ref="A1:P22"/>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31.77734375" bestFit="1" customWidth="1"/>
    <col min="6" max="6" width="20.5546875" bestFit="1" customWidth="1"/>
    <col min="7" max="7" width="13.21875" bestFit="1" customWidth="1"/>
    <col min="8" max="8" width="14.44140625" style="45" bestFit="1" customWidth="1"/>
    <col min="9" max="9" width="3.44140625" customWidth="1"/>
    <col min="10" max="10" width="11.77734375" bestFit="1" customWidth="1"/>
    <col min="11" max="11" width="12.44140625" bestFit="1" customWidth="1"/>
    <col min="12" max="13" width="13.21875" bestFit="1" customWidth="1"/>
    <col min="14" max="14" width="13.88671875" bestFit="1" customWidth="1"/>
    <col min="15" max="16" width="15.109375" customWidth="1"/>
    <col min="17" max="17" width="15.109375" hidden="1" customWidth="1"/>
    <col min="18" max="16384" width="15.109375" hidden="1"/>
  </cols>
  <sheetData>
    <row r="1" spans="1:16" s="73" customFormat="1" ht="25">
      <c r="A1" s="46" t="str">
        <f ca="1" xml:space="preserve"> RIGHT(CELL("filename", A1), LEN(CELL("filename", A1)) - SEARCH("]", CELL("filename", A1)))</f>
        <v>Income Statement Ann</v>
      </c>
      <c r="B1" s="76"/>
      <c r="C1" s="77"/>
      <c r="D1" s="70"/>
      <c r="F1" s="53" t="str">
        <f>HYPERLINK("#Contents!A1","Go to contents")</f>
        <v>Go to contents</v>
      </c>
      <c r="H1" s="50"/>
      <c r="J1" s="50"/>
    </row>
    <row r="2" spans="1:16" s="55" customFormat="1">
      <c r="A2" s="51"/>
      <c r="B2" s="51"/>
      <c r="C2" s="71"/>
      <c r="D2" s="72"/>
      <c r="E2" s="22" t="s">
        <v>331</v>
      </c>
      <c r="F2" s="52">
        <f ca="1" xml:space="preserve"> 'Model Checks and Alerts'!F11</f>
        <v>0</v>
      </c>
      <c r="G2" s="54" t="s">
        <v>144</v>
      </c>
      <c r="H2" s="49"/>
      <c r="I2" s="49"/>
      <c r="J2" s="6">
        <f xml:space="preserve"> Time!J$35</f>
        <v>45412</v>
      </c>
      <c r="K2" s="6">
        <f xml:space="preserve"> Time!K$35</f>
        <v>45777</v>
      </c>
      <c r="L2" s="6">
        <f xml:space="preserve"> Time!L$35</f>
        <v>46142</v>
      </c>
      <c r="M2" s="6">
        <f xml:space="preserve"> Time!M$35</f>
        <v>46507</v>
      </c>
      <c r="N2" s="6">
        <f xml:space="preserve"> Time!N$35</f>
        <v>46873</v>
      </c>
      <c r="O2" s="6"/>
      <c r="P2" s="6"/>
    </row>
    <row r="3" spans="1:16" s="32" customFormat="1">
      <c r="A3" s="51"/>
      <c r="B3" s="51"/>
      <c r="C3" s="71"/>
      <c r="D3" s="72"/>
      <c r="E3" s="41" t="s">
        <v>206</v>
      </c>
      <c r="F3" s="52"/>
      <c r="G3" s="54" t="s">
        <v>98</v>
      </c>
      <c r="H3" s="49"/>
      <c r="I3" s="49"/>
      <c r="J3" s="7" t="str">
        <f xml:space="preserve"> Time!J$42</f>
        <v>Month12</v>
      </c>
      <c r="K3" s="7" t="str">
        <f xml:space="preserve"> Time!K$42</f>
        <v>Month24</v>
      </c>
      <c r="L3" s="7" t="str">
        <f xml:space="preserve"> Time!L$42</f>
        <v>Month36</v>
      </c>
      <c r="M3" s="7" t="str">
        <f xml:space="preserve"> Time!M$42</f>
        <v>Month48</v>
      </c>
      <c r="N3" s="7" t="str">
        <f xml:space="preserve"> Time!N$42</f>
        <v>Month60</v>
      </c>
      <c r="O3" s="7"/>
      <c r="P3" s="7"/>
    </row>
    <row r="4" spans="1:16" s="26" customFormat="1">
      <c r="A4" s="51"/>
      <c r="B4" s="51"/>
      <c r="C4" s="71"/>
      <c r="D4" s="72"/>
      <c r="E4" s="22" t="s">
        <v>332</v>
      </c>
      <c r="F4"/>
      <c r="G4"/>
      <c r="H4" s="49"/>
      <c r="I4" s="49"/>
      <c r="J4" s="26">
        <f xml:space="preserve"> Time!J$48</f>
        <v>12</v>
      </c>
      <c r="K4" s="26">
        <f xml:space="preserve"> Time!K$48</f>
        <v>24</v>
      </c>
      <c r="L4" s="26">
        <f xml:space="preserve"> Time!L$48</f>
        <v>36</v>
      </c>
      <c r="M4" s="26">
        <f xml:space="preserve"> Time!M$48</f>
        <v>48</v>
      </c>
      <c r="N4" s="26">
        <f xml:space="preserve"> Time!N$48</f>
        <v>60</v>
      </c>
    </row>
    <row r="5" spans="1:16" s="32" customFormat="1">
      <c r="A5" s="51"/>
      <c r="B5" s="51"/>
      <c r="C5" s="71"/>
      <c r="D5" s="72"/>
      <c r="E5" s="22" t="s">
        <v>312</v>
      </c>
      <c r="F5" s="23" t="s">
        <v>254</v>
      </c>
      <c r="G5" s="23" t="s">
        <v>228</v>
      </c>
      <c r="H5" s="23" t="s">
        <v>205</v>
      </c>
      <c r="I5" s="49"/>
      <c r="J5" s="15"/>
      <c r="K5" s="15"/>
      <c r="L5" s="15"/>
      <c r="M5" s="15"/>
      <c r="N5" s="15"/>
      <c r="O5" s="15"/>
      <c r="P5" s="15"/>
    </row>
    <row r="6" spans="1:16" s="45" customFormat="1">
      <c r="A6" s="23"/>
      <c r="B6" s="23"/>
      <c r="C6" s="48"/>
      <c r="D6" s="75"/>
      <c r="F6" s="23"/>
      <c r="G6" s="23"/>
      <c r="H6" s="23"/>
    </row>
    <row r="8" spans="1:16">
      <c r="E8" s="17" t="str">
        <f xml:space="preserve"> Income!E$18</f>
        <v>Income</v>
      </c>
      <c r="F8" s="17">
        <f xml:space="preserve"> Income!F$18</f>
        <v>0</v>
      </c>
      <c r="G8" s="17" t="str">
        <f xml:space="preserve"> Income!G$18</f>
        <v>GBP</v>
      </c>
      <c r="H8" s="44">
        <f ca="1" xml:space="preserve"> Income!H$18</f>
        <v>140213362.95026162</v>
      </c>
      <c r="I8" s="17">
        <f xml:space="preserve"> Income!I$18</f>
        <v>0</v>
      </c>
      <c r="J8" s="10">
        <f ca="1" xml:space="preserve"> SUMIF( Time!$J297:$BQ297, Time!J$28, Income!$J18:$BQ18)</f>
        <v>1692000</v>
      </c>
      <c r="K8" s="10">
        <f ca="1" xml:space="preserve"> SUMIF( Time!$J297:$BQ297, Time!K$28, Income!$J18:$BQ18)</f>
        <v>7933835.7211218411</v>
      </c>
      <c r="L8" s="10">
        <f ca="1" xml:space="preserve"> SUMIF( Time!$J297:$BQ297, Time!L$28, Income!$J18:$BQ18)</f>
        <v>16080000</v>
      </c>
      <c r="M8" s="10">
        <f ca="1" xml:space="preserve"> SUMIF( Time!$J297:$BQ297, Time!M$28, Income!$J18:$BQ18)</f>
        <v>36489292.641871966</v>
      </c>
      <c r="N8" s="10">
        <f ca="1" xml:space="preserve"> SUMIF( Time!$J297:$BQ297, Time!N$28, Income!$J18:$BQ18)</f>
        <v>78018234.587267786</v>
      </c>
    </row>
    <row r="9" spans="1:16">
      <c r="E9" s="17" t="str">
        <f xml:space="preserve"> Expense!E$27</f>
        <v xml:space="preserve">Variable Operating expense </v>
      </c>
      <c r="F9" s="17">
        <f xml:space="preserve"> Expense!F$27</f>
        <v>0</v>
      </c>
      <c r="G9" s="17" t="str">
        <f xml:space="preserve"> Expense!G$27</f>
        <v>GBP</v>
      </c>
      <c r="H9" s="44">
        <f ca="1" xml:space="preserve"> Expense!H$27</f>
        <v>-23745860.732762821</v>
      </c>
      <c r="I9" s="17">
        <f xml:space="preserve"> Expense!I$27</f>
        <v>0</v>
      </c>
      <c r="J9" s="10">
        <f ca="1" xml:space="preserve"> SUMIF( Time!$J297:$BQ297, Time!J$28, Expense!$J27:$BQ27)</f>
        <v>-547200</v>
      </c>
      <c r="K9" s="10">
        <f ca="1" xml:space="preserve"> SUMIF( Time!$J297:$BQ297, Time!K$28, Expense!$J27:$BQ27)</f>
        <v>-1282835.0696476153</v>
      </c>
      <c r="L9" s="10">
        <f ca="1" xml:space="preserve"> SUMIF( Time!$J297:$BQ297, Time!L$28, Expense!$J27:$BQ27)</f>
        <v>-3058150.1392952316</v>
      </c>
      <c r="M9" s="10">
        <f ca="1" xml:space="preserve"> SUMIF( Time!$J297:$BQ297, Time!M$28, Expense!$J27:$BQ27)</f>
        <v>-6285891.8412733199</v>
      </c>
      <c r="N9" s="10">
        <f ca="1" xml:space="preserve"> SUMIF( Time!$J297:$BQ297, Time!N$28, Expense!$J27:$BQ27)</f>
        <v>-12571783.682546647</v>
      </c>
    </row>
    <row r="10" spans="1:16">
      <c r="E10" s="17" t="str">
        <f xml:space="preserve"> Expense!E$20</f>
        <v xml:space="preserve">Fixed operating expense </v>
      </c>
      <c r="F10" s="17">
        <f xml:space="preserve"> Expense!F$20</f>
        <v>0</v>
      </c>
      <c r="G10" s="17" t="str">
        <f xml:space="preserve"> Expense!G$20</f>
        <v>GBP</v>
      </c>
      <c r="H10" s="44">
        <f xml:space="preserve"> Expense!H$20</f>
        <v>-3419071.4947073567</v>
      </c>
      <c r="I10" s="17">
        <f xml:space="preserve"> Expense!I$20</f>
        <v>0</v>
      </c>
      <c r="J10" s="10">
        <f xml:space="preserve"> SUMIF( Time!$J297:$BQ297, Time!J$28, Expense!$J20:$BQ20)</f>
        <v>-560015.74181995587</v>
      </c>
      <c r="K10" s="10">
        <f xml:space="preserve"> SUMIF( Time!$J297:$BQ297, Time!K$28, Expense!$J20:$BQ20)</f>
        <v>-616059.48877873819</v>
      </c>
      <c r="L10" s="10">
        <f xml:space="preserve"> SUMIF( Time!$J297:$BQ297, Time!L$28, Expense!$J20:$BQ20)</f>
        <v>-677665.77380683355</v>
      </c>
      <c r="M10" s="10">
        <f xml:space="preserve"> SUMIF( Time!$J297:$BQ297, Time!M$28, Expense!$J20:$BQ20)</f>
        <v>-745420.29249841766</v>
      </c>
      <c r="N10" s="10">
        <f xml:space="preserve"> SUMIF( Time!$J297:$BQ297, Time!N$28, Expense!$J20:$BQ20)</f>
        <v>-819910.1978034121</v>
      </c>
    </row>
    <row r="11" spans="1:16">
      <c r="E11" s="12" t="s">
        <v>179</v>
      </c>
      <c r="F11" s="30"/>
      <c r="G11" s="12" t="s">
        <v>258</v>
      </c>
      <c r="H11" s="56">
        <f ca="1" xml:space="preserve"> SUM( J11:BQ11 )</f>
        <v>113048430.72279143</v>
      </c>
      <c r="I11" s="30"/>
      <c r="J11" s="12">
        <f ca="1" xml:space="preserve"> SUMIF( Time!$J297:$BQ297, Time!J$28, 'Income Statement'!$J11:$BQ11)</f>
        <v>584784.25818004413</v>
      </c>
      <c r="K11" s="12">
        <f ca="1" xml:space="preserve"> SUMIF( Time!$J297:$BQ297, Time!K$28, 'Income Statement'!$J11:$BQ11)</f>
        <v>6034941.1626954861</v>
      </c>
      <c r="L11" s="12">
        <f ca="1" xml:space="preserve"> SUMIF( Time!$J297:$BQ297, Time!L$28, 'Income Statement'!$J11:$BQ11)</f>
        <v>12344184.086897936</v>
      </c>
      <c r="M11" s="12">
        <f ca="1" xml:space="preserve"> SUMIF( Time!$J297:$BQ297, Time!M$28, 'Income Statement'!$J11:$BQ11)</f>
        <v>29457980.508100234</v>
      </c>
      <c r="N11" s="12">
        <f ca="1" xml:space="preserve"> SUMIF( Time!$J297:$BQ297, Time!N$28, 'Income Statement'!$J11:$BQ11)</f>
        <v>64626540.706917733</v>
      </c>
    </row>
    <row r="13" spans="1:16">
      <c r="E13" s="17" t="str">
        <f xml:space="preserve"> Assets!E$14</f>
        <v xml:space="preserve">Depreciation this period </v>
      </c>
      <c r="F13" s="17">
        <f xml:space="preserve"> Assets!F$14</f>
        <v>0</v>
      </c>
      <c r="G13" s="17" t="str">
        <f xml:space="preserve"> Assets!G$14</f>
        <v>GBP</v>
      </c>
      <c r="H13" s="44">
        <f ca="1" xml:space="preserve"> Assets!H$14</f>
        <v>-16175470.56115992</v>
      </c>
      <c r="I13" s="17">
        <f xml:space="preserve"> Assets!I$14</f>
        <v>0</v>
      </c>
      <c r="J13" s="10">
        <f ca="1" xml:space="preserve"> SUMIF( Time!$J297:$BQ297, Time!J$28, Assets!$J14:$BQ14)</f>
        <v>-80208.333333333343</v>
      </c>
      <c r="K13" s="10">
        <f ca="1" xml:space="preserve"> SUMIF( Time!$J297:$BQ297, Time!K$28, Assets!$J14:$BQ14)</f>
        <v>-787500</v>
      </c>
      <c r="L13" s="10">
        <f ca="1" xml:space="preserve"> SUMIF( Time!$J297:$BQ297, Time!L$28, Assets!$J14:$BQ14)</f>
        <v>-1768958.3333333335</v>
      </c>
      <c r="M13" s="10">
        <f ca="1" xml:space="preserve"> SUMIF( Time!$J297:$BQ297, Time!M$28, Assets!$J14:$BQ14)</f>
        <v>-4250837.7268411145</v>
      </c>
      <c r="N13" s="10">
        <f ca="1" xml:space="preserve"> SUMIF( Time!$J297:$BQ297, Time!N$28, Assets!$J14:$BQ14)</f>
        <v>-9287966.1676521376</v>
      </c>
    </row>
    <row r="14" spans="1:16">
      <c r="E14" s="12" t="s">
        <v>63</v>
      </c>
      <c r="F14" s="30"/>
      <c r="G14" s="12" t="s">
        <v>258</v>
      </c>
      <c r="H14" s="56">
        <f ca="1" xml:space="preserve"> SUM( J14:BQ14 )</f>
        <v>96872960.16163151</v>
      </c>
      <c r="I14" s="30"/>
      <c r="J14" s="12">
        <f ca="1" xml:space="preserve"> SUMIF( Time!$J297:$BQ297, Time!J$28, 'Income Statement'!$J14:$BQ14)</f>
        <v>504575.92484671075</v>
      </c>
      <c r="K14" s="12">
        <f ca="1" xml:space="preserve"> SUMIF( Time!$J297:$BQ297, Time!K$28, 'Income Statement'!$J14:$BQ14)</f>
        <v>5247441.162695488</v>
      </c>
      <c r="L14" s="12">
        <f ca="1" xml:space="preserve"> SUMIF( Time!$J297:$BQ297, Time!L$28, 'Income Statement'!$J14:$BQ14)</f>
        <v>10575225.753564602</v>
      </c>
      <c r="M14" s="12">
        <f ca="1" xml:space="preserve"> SUMIF( Time!$J297:$BQ297, Time!M$28, 'Income Statement'!$J14:$BQ14)</f>
        <v>25207142.781259112</v>
      </c>
      <c r="N14" s="12">
        <f ca="1" xml:space="preserve"> SUMIF( Time!$J297:$BQ297, Time!N$28, 'Income Statement'!$J14:$BQ14)</f>
        <v>55338574.539265595</v>
      </c>
    </row>
    <row r="16" spans="1:16">
      <c r="E16" s="17" t="str">
        <f xml:space="preserve"> 'Supply Chain finance'!E$42</f>
        <v xml:space="preserve">Supply Chain Finance interest </v>
      </c>
      <c r="F16" s="17">
        <f xml:space="preserve"> 'Supply Chain finance'!F$42</f>
        <v>0</v>
      </c>
      <c r="G16" s="17" t="str">
        <f xml:space="preserve"> 'Supply Chain finance'!G$42</f>
        <v>GBP</v>
      </c>
      <c r="H16" s="44">
        <f ca="1" xml:space="preserve"> 'Supply Chain finance'!H$42</f>
        <v>-162400</v>
      </c>
      <c r="I16" s="17">
        <f xml:space="preserve"> 'Supply Chain finance'!I$42</f>
        <v>0</v>
      </c>
      <c r="J16" s="10">
        <f ca="1" xml:space="preserve"> SUMIF( Time!$J297:$BQ297, Time!J$28, 'Supply Chain finance'!$J42:$BQ42)</f>
        <v>-48533.333333333336</v>
      </c>
      <c r="K16" s="10">
        <f ca="1" xml:space="preserve"> SUMIF( Time!$J297:$BQ297, Time!K$28, 'Supply Chain finance'!$J42:$BQ42)</f>
        <v>-49466.666666666664</v>
      </c>
      <c r="L16" s="10">
        <f ca="1" xml:space="preserve"> SUMIF( Time!$J297:$BQ297, Time!L$28, 'Supply Chain finance'!$J42:$BQ42)</f>
        <v>-64400</v>
      </c>
      <c r="M16" s="10">
        <f ca="1" xml:space="preserve"> SUMIF( Time!$J297:$BQ297, Time!M$28, 'Supply Chain finance'!$J42:$BQ42)</f>
        <v>0</v>
      </c>
      <c r="N16" s="10">
        <f ca="1" xml:space="preserve"> SUMIF( Time!$J297:$BQ297, Time!N$28, 'Supply Chain finance'!$J42:$BQ42)</f>
        <v>0</v>
      </c>
    </row>
    <row r="17" spans="5:14">
      <c r="E17" s="17" t="str">
        <f xml:space="preserve"> 'Invoice finance'!E$41</f>
        <v xml:space="preserve">Invoice finance interest </v>
      </c>
      <c r="F17" s="17">
        <f xml:space="preserve"> 'Invoice finance'!F$41</f>
        <v>0</v>
      </c>
      <c r="G17" s="17" t="str">
        <f xml:space="preserve"> 'Invoice finance'!G$41</f>
        <v>GBP</v>
      </c>
      <c r="H17" s="44">
        <f ca="1" xml:space="preserve"> 'Invoice finance'!H$41</f>
        <v>-171477.53581682761</v>
      </c>
      <c r="I17" s="17">
        <f xml:space="preserve"> 'Invoice finance'!I$41</f>
        <v>0</v>
      </c>
      <c r="J17" s="10">
        <f ca="1" xml:space="preserve"> SUMIF( Time!$J297:$BQ297, Time!J$28, 'Invoice finance'!$J41:$BQ41)</f>
        <v>-17685</v>
      </c>
      <c r="K17" s="10">
        <f ca="1" xml:space="preserve"> SUMIF( Time!$J297:$BQ297, Time!K$28, 'Invoice finance'!$J41:$BQ41)</f>
        <v>-108657.53581682761</v>
      </c>
      <c r="L17" s="10">
        <f ca="1" xml:space="preserve"> SUMIF( Time!$J297:$BQ297, Time!L$28, 'Invoice finance'!$J41:$BQ41)</f>
        <v>-45135</v>
      </c>
      <c r="M17" s="10">
        <f ca="1" xml:space="preserve"> SUMIF( Time!$J297:$BQ297, Time!M$28, 'Invoice finance'!$J41:$BQ41)</f>
        <v>0</v>
      </c>
      <c r="N17" s="10">
        <f ca="1" xml:space="preserve"> SUMIF( Time!$J297:$BQ297, Time!N$28, 'Invoice finance'!$J41:$BQ41)</f>
        <v>0</v>
      </c>
    </row>
    <row r="18" spans="5:14">
      <c r="E18" s="17" t="str">
        <f xml:space="preserve"> 'Asset Finance'!E$42</f>
        <v xml:space="preserve">Asset Finance interest </v>
      </c>
      <c r="F18" s="17">
        <f xml:space="preserve"> 'Asset Finance'!F$42</f>
        <v>0</v>
      </c>
      <c r="G18" s="17" t="str">
        <f xml:space="preserve"> 'Asset Finance'!G$42</f>
        <v>GBP</v>
      </c>
      <c r="H18" s="44">
        <f ca="1" xml:space="preserve"> 'Asset Finance'!H$42</f>
        <v>-336843.94463587576</v>
      </c>
      <c r="I18" s="17">
        <f xml:space="preserve"> 'Asset Finance'!I$42</f>
        <v>0</v>
      </c>
      <c r="J18" s="10">
        <f ca="1" xml:space="preserve"> SUMIF( Time!$J297:$BQ297, Time!J$28, 'Asset Finance'!$J42:$BQ42)</f>
        <v>-26894.99521887441</v>
      </c>
      <c r="K18" s="10">
        <f ca="1" xml:space="preserve"> SUMIF( Time!$J297:$BQ297, Time!K$28, 'Asset Finance'!$J42:$BQ42)</f>
        <v>-109837.34092503627</v>
      </c>
      <c r="L18" s="10">
        <f ca="1" xml:space="preserve"> SUMIF( Time!$J297:$BQ297, Time!L$28, 'Asset Finance'!$J42:$BQ42)</f>
        <v>-102090.17854218044</v>
      </c>
      <c r="M18" s="10">
        <f ca="1" xml:space="preserve"> SUMIF( Time!$J297:$BQ297, Time!M$28, 'Asset Finance'!$J42:$BQ42)</f>
        <v>-61260.860808266239</v>
      </c>
      <c r="N18" s="10">
        <f ca="1" xml:space="preserve"> SUMIF( Time!$J297:$BQ297, Time!N$28, 'Asset Finance'!$J42:$BQ42)</f>
        <v>-36760.569141518274</v>
      </c>
    </row>
    <row r="19" spans="5:14">
      <c r="E19" s="12" t="s">
        <v>180</v>
      </c>
      <c r="F19" s="30"/>
      <c r="G19" s="12" t="s">
        <v>258</v>
      </c>
      <c r="H19" s="56">
        <f ca="1" xml:space="preserve"> SUM( J19:BQ19 )</f>
        <v>96202238.681178808</v>
      </c>
      <c r="I19" s="30"/>
      <c r="J19" s="12">
        <f ca="1" xml:space="preserve"> SUMIF( Time!$J297:$BQ297, Time!J$28, 'Income Statement'!$J19:$BQ19)</f>
        <v>411462.59629450296</v>
      </c>
      <c r="K19" s="12">
        <f ca="1" xml:space="preserve"> SUMIF( Time!$J297:$BQ297, Time!K$28, 'Income Statement'!$J19:$BQ19)</f>
        <v>4979479.6192869572</v>
      </c>
      <c r="L19" s="12">
        <f ca="1" xml:space="preserve"> SUMIF( Time!$J297:$BQ297, Time!L$28, 'Income Statement'!$J19:$BQ19)</f>
        <v>10363600.575022422</v>
      </c>
      <c r="M19" s="12">
        <f ca="1" xml:space="preserve"> SUMIF( Time!$J297:$BQ297, Time!M$28, 'Income Statement'!$J19:$BQ19)</f>
        <v>25145881.920450848</v>
      </c>
      <c r="N19" s="12">
        <f ca="1" xml:space="preserve"> SUMIF( Time!$J297:$BQ297, Time!N$28, 'Income Statement'!$J19:$BQ19)</f>
        <v>55301813.970124073</v>
      </c>
    </row>
    <row r="21" spans="5:14">
      <c r="E21" s="17" t="str">
        <f xml:space="preserve"> 'Corporation tax'!E$48</f>
        <v xml:space="preserve">Corporation tax </v>
      </c>
      <c r="F21" s="17">
        <f xml:space="preserve"> 'Corporation tax'!F$48</f>
        <v>0</v>
      </c>
      <c r="G21" s="17" t="str">
        <f xml:space="preserve"> 'Corporation tax'!G$48</f>
        <v>GBP</v>
      </c>
      <c r="H21" s="44">
        <f ca="1" xml:space="preserve"> 'Corporation tax'!H$48</f>
        <v>-22617966.144558292</v>
      </c>
      <c r="I21" s="17">
        <f xml:space="preserve"> 'Corporation tax'!I$48</f>
        <v>0</v>
      </c>
      <c r="J21" s="10">
        <f ca="1" xml:space="preserve"> SUMIF( Time!$J297:$BQ297, Time!J$28, 'Corporation tax'!$J48:$BQ48)</f>
        <v>-125236.85163600883</v>
      </c>
      <c r="K21" s="10">
        <f ca="1" xml:space="preserve"> SUMIF( Time!$J297:$BQ297, Time!K$28, 'Corporation tax'!$J48:$BQ48)</f>
        <v>-1206988.2325390975</v>
      </c>
      <c r="L21" s="10">
        <f ca="1" xml:space="preserve"> SUMIF( Time!$J297:$BQ297, Time!L$28, 'Corporation tax'!$J48:$BQ48)</f>
        <v>-2468836.8173795873</v>
      </c>
      <c r="M21" s="10">
        <f ca="1" xml:space="preserve"> SUMIF( Time!$J297:$BQ297, Time!M$28, 'Corporation tax'!$J48:$BQ48)</f>
        <v>-5891596.1016200464</v>
      </c>
      <c r="N21" s="10">
        <f ca="1" xml:space="preserve"> SUMIF( Time!$J297:$BQ297, Time!N$28, 'Corporation tax'!$J48:$BQ48)</f>
        <v>-12925308.141383547</v>
      </c>
    </row>
    <row r="22" spans="5:14">
      <c r="E22" s="12" t="s">
        <v>37</v>
      </c>
      <c r="F22" s="30"/>
      <c r="G22" s="12" t="s">
        <v>258</v>
      </c>
      <c r="H22" s="56">
        <f ca="1" xml:space="preserve"> SUM( J22:BQ22 )</f>
        <v>73584272.536620513</v>
      </c>
      <c r="I22" s="30"/>
      <c r="J22" s="12">
        <f ca="1" xml:space="preserve"> SUMIF( Time!$J297:$BQ297, Time!J$28, 'Income Statement'!$J22:$BQ22)</f>
        <v>286225.74465849414</v>
      </c>
      <c r="K22" s="12">
        <f ca="1" xml:space="preserve"> SUMIF( Time!$J297:$BQ297, Time!K$28, 'Income Statement'!$J22:$BQ22)</f>
        <v>3772491.3867478594</v>
      </c>
      <c r="L22" s="12">
        <f ca="1" xml:space="preserve"> SUMIF( Time!$J297:$BQ297, Time!L$28, 'Income Statement'!$J22:$BQ22)</f>
        <v>7894763.7576428335</v>
      </c>
      <c r="M22" s="12">
        <f ca="1" xml:space="preserve"> SUMIF( Time!$J297:$BQ297, Time!M$28, 'Income Statement'!$J22:$BQ22)</f>
        <v>19254285.818830803</v>
      </c>
      <c r="N22" s="12">
        <f ca="1" xml:space="preserve"> SUMIF( Time!$J297:$BQ297, Time!N$28, 'Income Statement'!$J22:$BQ22)</f>
        <v>42376505.828740522</v>
      </c>
    </row>
  </sheetData>
  <conditionalFormatting sqref="F2:F3">
    <cfRule type="cellIs" dxfId="147" priority="1" stopIfTrue="1" operator="notEqual">
      <formula>0</formula>
    </cfRule>
    <cfRule type="cellIs" dxfId="146" priority="2" stopIfTrue="1" operator="equal">
      <formula>""</formula>
    </cfRule>
  </conditionalFormatting>
  <conditionalFormatting sqref="J3:P3">
    <cfRule type="cellIs" dxfId="145" priority="3" operator="equal">
      <formula>"PPA ext."</formula>
    </cfRule>
    <cfRule type="cellIs" dxfId="144" priority="4" operator="equal">
      <formula>"Delay"</formula>
    </cfRule>
    <cfRule type="cellIs" dxfId="143" priority="5" operator="equal">
      <formula>"Fin Close"</formula>
    </cfRule>
    <cfRule type="cellIs" dxfId="142" priority="6" stopIfTrue="1" operator="equal">
      <formula>"Construction"</formula>
    </cfRule>
    <cfRule type="cellIs" dxfId="141"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tabColor rgb="FF4F81BD"/>
    <outlinePr summaryBelow="0" summaryRight="0"/>
  </sheetPr>
  <dimension ref="A1:XFD27"/>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16" sqref="J16:J18"/>
    </sheetView>
  </sheetViews>
  <sheetFormatPr defaultColWidth="15.109375" defaultRowHeight="13"/>
  <cols>
    <col min="1" max="2" width="1.44140625" style="23" customWidth="1"/>
    <col min="3" max="3" width="1.44140625" style="48" customWidth="1"/>
    <col min="4" max="4" width="1.44140625" style="74" customWidth="1"/>
    <col min="5" max="5" width="31.77734375" bestFit="1" customWidth="1"/>
    <col min="6" max="6" width="20.5546875" bestFit="1" customWidth="1"/>
    <col min="7" max="7" width="13.21875" bestFit="1" customWidth="1"/>
    <col min="8" max="8" width="7.6640625" style="45" bestFit="1" customWidth="1"/>
    <col min="9" max="9" width="3.44140625" customWidth="1"/>
    <col min="10" max="10" width="11.77734375" bestFit="1" customWidth="1"/>
    <col min="11" max="13" width="13.21875" bestFit="1" customWidth="1"/>
    <col min="14" max="14" width="14.44140625" bestFit="1" customWidth="1"/>
    <col min="15" max="16" width="15.109375" customWidth="1"/>
  </cols>
  <sheetData>
    <row r="1" spans="1:16" s="73" customFormat="1" ht="25">
      <c r="A1" s="46" t="str">
        <f ca="1" xml:space="preserve"> RIGHT(CELL("filename", A1), LEN(CELL("filename", A1)) - SEARCH("]", CELL("filename", A1)))</f>
        <v>Balance Sheet Ann</v>
      </c>
      <c r="B1" s="76"/>
      <c r="C1" s="77"/>
      <c r="D1" s="70"/>
      <c r="F1" s="53" t="str">
        <f>HYPERLINK("#Contents!A1","Go to contents")</f>
        <v>Go to contents</v>
      </c>
      <c r="H1" s="50"/>
      <c r="J1" s="50"/>
    </row>
    <row r="2" spans="1:16" s="55" customFormat="1">
      <c r="A2" s="51"/>
      <c r="B2" s="51"/>
      <c r="C2" s="71"/>
      <c r="D2" s="72"/>
      <c r="E2" s="22" t="s">
        <v>331</v>
      </c>
      <c r="F2" s="52">
        <f ca="1" xml:space="preserve"> 'Model Checks and Alerts'!F11</f>
        <v>0</v>
      </c>
      <c r="G2" s="54" t="s">
        <v>144</v>
      </c>
      <c r="H2" s="49"/>
      <c r="I2" s="49"/>
      <c r="J2" s="6">
        <f xml:space="preserve"> Time!J$35</f>
        <v>45412</v>
      </c>
      <c r="K2" s="6">
        <f xml:space="preserve"> Time!K$35</f>
        <v>45777</v>
      </c>
      <c r="L2" s="6">
        <f xml:space="preserve"> Time!L$35</f>
        <v>46142</v>
      </c>
      <c r="M2" s="6">
        <f xml:space="preserve"> Time!M$35</f>
        <v>46507</v>
      </c>
      <c r="N2" s="6">
        <f xml:space="preserve"> Time!N$35</f>
        <v>46873</v>
      </c>
      <c r="O2" s="6"/>
      <c r="P2" s="6"/>
    </row>
    <row r="3" spans="1:16" s="32" customFormat="1">
      <c r="A3" s="51"/>
      <c r="B3" s="51"/>
      <c r="C3" s="71"/>
      <c r="D3" s="72"/>
      <c r="E3" s="41" t="s">
        <v>206</v>
      </c>
      <c r="F3" s="52"/>
      <c r="G3" s="54" t="s">
        <v>98</v>
      </c>
      <c r="H3" s="49"/>
      <c r="I3" s="49"/>
      <c r="J3" s="7" t="str">
        <f xml:space="preserve"> Time!J$42</f>
        <v>Month12</v>
      </c>
      <c r="K3" s="7" t="str">
        <f xml:space="preserve"> Time!K$42</f>
        <v>Month24</v>
      </c>
      <c r="L3" s="7" t="str">
        <f xml:space="preserve"> Time!L$42</f>
        <v>Month36</v>
      </c>
      <c r="M3" s="7" t="str">
        <f xml:space="preserve"> Time!M$42</f>
        <v>Month48</v>
      </c>
      <c r="N3" s="7" t="str">
        <f xml:space="preserve"> Time!N$42</f>
        <v>Month60</v>
      </c>
      <c r="O3" s="7"/>
      <c r="P3" s="7"/>
    </row>
    <row r="4" spans="1:16" s="26" customFormat="1">
      <c r="A4" s="51"/>
      <c r="B4" s="51"/>
      <c r="C4" s="71"/>
      <c r="D4" s="72"/>
      <c r="E4" s="22" t="s">
        <v>332</v>
      </c>
      <c r="F4"/>
      <c r="G4"/>
      <c r="H4" s="49"/>
      <c r="I4" s="49"/>
      <c r="J4" s="26">
        <f xml:space="preserve"> Time!J$48</f>
        <v>12</v>
      </c>
      <c r="K4" s="26">
        <f xml:space="preserve"> Time!K$48</f>
        <v>24</v>
      </c>
      <c r="L4" s="26">
        <f xml:space="preserve"> Time!L$48</f>
        <v>36</v>
      </c>
      <c r="M4" s="26">
        <f xml:space="preserve"> Time!M$48</f>
        <v>48</v>
      </c>
      <c r="N4" s="26">
        <f xml:space="preserve"> Time!N$48</f>
        <v>60</v>
      </c>
    </row>
    <row r="5" spans="1:16" s="32" customFormat="1">
      <c r="A5" s="51"/>
      <c r="B5" s="51"/>
      <c r="C5" s="71"/>
      <c r="D5" s="72"/>
      <c r="E5" s="22" t="s">
        <v>312</v>
      </c>
      <c r="F5" s="23" t="s">
        <v>254</v>
      </c>
      <c r="G5" s="23" t="s">
        <v>228</v>
      </c>
      <c r="H5" s="23" t="s">
        <v>205</v>
      </c>
      <c r="I5" s="49"/>
      <c r="J5" s="15"/>
      <c r="K5" s="15"/>
      <c r="L5" s="15"/>
      <c r="M5" s="15"/>
      <c r="N5" s="15"/>
      <c r="O5" s="15"/>
      <c r="P5" s="15"/>
    </row>
    <row r="6" spans="1:16" s="45" customFormat="1">
      <c r="A6" s="23"/>
      <c r="B6" s="23"/>
      <c r="C6" s="48"/>
      <c r="D6" s="75"/>
      <c r="F6" s="23"/>
      <c r="G6" s="23"/>
      <c r="H6" s="23"/>
    </row>
    <row r="8" spans="1:16">
      <c r="E8" s="17" t="str">
        <f xml:space="preserve"> Assets!E$23</f>
        <v>Inventory</v>
      </c>
      <c r="F8" s="17">
        <f xml:space="preserve"> Assets!F$23</f>
        <v>0</v>
      </c>
      <c r="G8" s="17" t="str">
        <f xml:space="preserve"> Assets!G$23</f>
        <v>GBP</v>
      </c>
      <c r="H8" s="44">
        <f xml:space="preserve"> Assets!H$23</f>
        <v>0</v>
      </c>
      <c r="I8" s="17">
        <f xml:space="preserve"> Assets!I$23</f>
        <v>0</v>
      </c>
      <c r="J8" s="10">
        <f ca="1" xml:space="preserve"> SUMIF( Time!$J302:$BQ302, Time!J$28, Assets!$J23:$BQ23)</f>
        <v>1750000</v>
      </c>
      <c r="K8" s="10">
        <f ca="1" xml:space="preserve"> SUMIF( Time!$J302:$BQ302, Time!K$28, Assets!$J23:$BQ23)</f>
        <v>4200000</v>
      </c>
      <c r="L8" s="10">
        <f ca="1" xml:space="preserve"> SUMIF( Time!$J302:$BQ302, Time!L$28, Assets!$J23:$BQ23)</f>
        <v>10220000</v>
      </c>
      <c r="M8" s="10">
        <f ca="1" xml:space="preserve"> SUMIF( Time!$J302:$BQ302, Time!M$28, Assets!$J23:$BQ23)</f>
        <v>22501998.094606489</v>
      </c>
      <c r="N8" s="10">
        <f ca="1" xml:space="preserve"> SUMIF( Time!$J302:$BQ302, Time!N$28, Assets!$J23:$BQ23)</f>
        <v>45518994.283819467</v>
      </c>
    </row>
    <row r="9" spans="1:16">
      <c r="E9" s="17" t="str">
        <f xml:space="preserve"> Assets!E$32</f>
        <v xml:space="preserve">Depreciation </v>
      </c>
      <c r="F9" s="17">
        <f xml:space="preserve"> Assets!F$32</f>
        <v>0</v>
      </c>
      <c r="G9" s="17" t="str">
        <f xml:space="preserve"> Assets!G$32</f>
        <v>GBP</v>
      </c>
      <c r="H9" s="44">
        <f xml:space="preserve"> Assets!H$32</f>
        <v>0</v>
      </c>
      <c r="I9" s="17">
        <f xml:space="preserve"> Assets!I$32</f>
        <v>0</v>
      </c>
      <c r="J9" s="10">
        <f ca="1" xml:space="preserve"> SUMIF( Time!$J302:$BQ302, Time!J$28, Assets!$J32:$BQ32)</f>
        <v>-80208.333333333343</v>
      </c>
      <c r="K9" s="10">
        <f ca="1" xml:space="preserve"> SUMIF( Time!$J302:$BQ302, Time!K$28, Assets!$J32:$BQ32)</f>
        <v>-867708.33333333337</v>
      </c>
      <c r="L9" s="10">
        <f ca="1" xml:space="preserve"> SUMIF( Time!$J302:$BQ302, Time!L$28, Assets!$J32:$BQ32)</f>
        <v>-1306666.6666666665</v>
      </c>
      <c r="M9" s="10">
        <f ca="1" xml:space="preserve"> SUMIF( Time!$J302:$BQ302, Time!M$28, Assets!$J32:$BQ32)</f>
        <v>-2439502.4881142713</v>
      </c>
      <c r="N9" s="10">
        <f ca="1" xml:space="preserve"> SUMIF( Time!$J302:$BQ302, Time!N$28, Assets!$J32:$BQ32)</f>
        <v>-4294464.8449793877</v>
      </c>
    </row>
    <row r="10" spans="1:16">
      <c r="E10" s="17" t="str">
        <f xml:space="preserve"> 'Working Capital'!E$45</f>
        <v>Debtors</v>
      </c>
      <c r="F10" s="17">
        <f xml:space="preserve"> 'Working Capital'!F$45</f>
        <v>0</v>
      </c>
      <c r="G10" s="17" t="str">
        <f xml:space="preserve"> 'Working Capital'!G$45</f>
        <v>GBP</v>
      </c>
      <c r="H10" s="44">
        <f xml:space="preserve"> 'Working Capital'!H$45</f>
        <v>0</v>
      </c>
      <c r="I10" s="17">
        <f xml:space="preserve"> 'Working Capital'!I$45</f>
        <v>0</v>
      </c>
      <c r="J10" s="10">
        <f ca="1" xml:space="preserve"> SUMIF( Time!$J302:$BQ302, Time!J$28, 'Working Capital'!$J45:$BQ45)</f>
        <v>1728000</v>
      </c>
      <c r="K10" s="10">
        <f ca="1" xml:space="preserve"> SUMIF( Time!$J302:$BQ302, Time!K$28, 'Working Capital'!$J45:$BQ45)</f>
        <v>3456000.0000000005</v>
      </c>
      <c r="L10" s="10">
        <f ca="1" xml:space="preserve"> SUMIF( Time!$J302:$BQ302, Time!L$28, 'Working Capital'!$J45:$BQ45)</f>
        <v>6912000</v>
      </c>
      <c r="M10" s="10">
        <f ca="1" xml:space="preserve"> SUMIF( Time!$J302:$BQ302, Time!M$28, 'Working Capital'!$J45:$BQ45)</f>
        <v>16416000</v>
      </c>
      <c r="N10" s="10">
        <f ca="1" xml:space="preserve"> SUMIF( Time!$J302:$BQ302, Time!N$28, 'Working Capital'!$J45:$BQ45)</f>
        <v>32832000</v>
      </c>
    </row>
    <row r="11" spans="1:16">
      <c r="E11" s="17" t="str">
        <f xml:space="preserve"> Financials!E$13</f>
        <v>Cash</v>
      </c>
      <c r="F11" s="17">
        <f xml:space="preserve"> Financials!F$13</f>
        <v>0</v>
      </c>
      <c r="G11" s="17" t="str">
        <f xml:space="preserve"> Financials!G$13</f>
        <v>GBP</v>
      </c>
      <c r="H11" s="44">
        <f xml:space="preserve"> Financials!H$13</f>
        <v>0</v>
      </c>
      <c r="I11" s="17">
        <f xml:space="preserve"> Financials!I$13</f>
        <v>0</v>
      </c>
      <c r="J11" s="10">
        <f ca="1" xml:space="preserve"> SUMIF( Time!$J302:$BQ302, Time!J$28, Financials!$J13:$BQ13)</f>
        <v>1957540.9211432522</v>
      </c>
      <c r="K11" s="10">
        <f ca="1" xml:space="preserve"> SUMIF( Time!$J302:$BQ302, Time!K$28, Financials!$J13:$BQ13)</f>
        <v>8329011.129965825</v>
      </c>
      <c r="L11" s="10">
        <f ca="1" xml:space="preserve"> SUMIF( Time!$J302:$BQ302, Time!L$28, Financials!$J13:$BQ13)</f>
        <v>15289313.001587993</v>
      </c>
      <c r="M11" s="10">
        <f ca="1" xml:space="preserve"> SUMIF( Time!$J302:$BQ302, Time!M$28, Financials!$J13:$BQ13)</f>
        <v>45603976.907935813</v>
      </c>
      <c r="N11" s="10">
        <f ca="1" xml:space="preserve"> SUMIF( Time!$J302:$BQ302, Time!N$28, Financials!$J13:$BQ13)</f>
        <v>114153158.88072786</v>
      </c>
    </row>
    <row r="12" spans="1:16">
      <c r="E12" s="12" t="s">
        <v>86</v>
      </c>
      <c r="F12" s="30"/>
      <c r="G12" s="12" t="s">
        <v>258</v>
      </c>
      <c r="H12" s="56"/>
      <c r="I12" s="30"/>
      <c r="J12" s="12">
        <f ca="1" xml:space="preserve"> SUMIF( Time!$J302:$BQ302, Time!J$28, 'Balance Sheet'!$J12:$BQ12)</f>
        <v>5355332.5878099194</v>
      </c>
      <c r="K12" s="12">
        <f ca="1" xml:space="preserve"> SUMIF( Time!$J302:$BQ302, Time!K$28, 'Balance Sheet'!$J12:$BQ12)</f>
        <v>15117302.796632491</v>
      </c>
      <c r="L12" s="12">
        <f ca="1" xml:space="preserve"> SUMIF( Time!$J302:$BQ302, Time!L$28, 'Balance Sheet'!$J12:$BQ12)</f>
        <v>31114646.334921326</v>
      </c>
      <c r="M12" s="12">
        <f ca="1" xml:space="preserve"> SUMIF( Time!$J302:$BQ302, Time!M$28, 'Balance Sheet'!$J12:$BQ12)</f>
        <v>82082472.514428034</v>
      </c>
      <c r="N12" s="12">
        <f ca="1" xml:space="preserve"> SUMIF( Time!$J302:$BQ302, Time!N$28, 'Balance Sheet'!$J12:$BQ12)</f>
        <v>188209688.31956792</v>
      </c>
    </row>
    <row r="14" spans="1:16">
      <c r="E14" s="17" t="str">
        <f xml:space="preserve"> Income!E$27</f>
        <v>Deferred Income</v>
      </c>
      <c r="F14" s="17">
        <f xml:space="preserve"> Income!F$27</f>
        <v>0</v>
      </c>
      <c r="G14" s="17" t="str">
        <f xml:space="preserve"> Income!G$27</f>
        <v>GBP</v>
      </c>
      <c r="H14" s="44">
        <f xml:space="preserve"> Income!H$27</f>
        <v>0</v>
      </c>
      <c r="I14" s="17">
        <f xml:space="preserve"> Income!I$27</f>
        <v>0</v>
      </c>
      <c r="J14" s="10">
        <f ca="1" xml:space="preserve"> SUMIF( Time!$J302:$BQ302, Time!J$28, Income!$J27:$BQ27)</f>
        <v>2052000</v>
      </c>
      <c r="K14" s="10">
        <f ca="1" xml:space="preserve"> SUMIF( Time!$J302:$BQ302, Time!K$28, Income!$J27:$BQ27)</f>
        <v>3622164.2788781589</v>
      </c>
      <c r="L14" s="10">
        <f ca="1" xml:space="preserve"> SUMIF( Time!$J302:$BQ302, Time!L$28, Income!$J27:$BQ27)</f>
        <v>11302164.27887816</v>
      </c>
      <c r="M14" s="10">
        <f ca="1" xml:space="preserve"> SUMIF( Time!$J302:$BQ302, Time!M$28, Income!$J27:$BQ27)</f>
        <v>35292871.637006193</v>
      </c>
      <c r="N14" s="10">
        <f ca="1" xml:space="preserve"> SUMIF( Time!$J302:$BQ302, Time!N$28, Income!$J27:$BQ27)</f>
        <v>83274637.049738422</v>
      </c>
    </row>
    <row r="15" spans="1:16">
      <c r="E15" s="17" t="str">
        <f xml:space="preserve"> 'Working Capital'!E$36</f>
        <v>Creditors</v>
      </c>
      <c r="F15" s="17">
        <f xml:space="preserve"> 'Working Capital'!F$36</f>
        <v>0</v>
      </c>
      <c r="G15" s="17" t="str">
        <f xml:space="preserve"> 'Working Capital'!G$36</f>
        <v>GBP</v>
      </c>
      <c r="H15" s="44">
        <f xml:space="preserve"> 'Working Capital'!H$36</f>
        <v>0</v>
      </c>
      <c r="I15" s="17">
        <f xml:space="preserve"> 'Working Capital'!I$36</f>
        <v>0</v>
      </c>
      <c r="J15" s="10">
        <f ca="1" xml:space="preserve"> SUMIF( Time!$J302:$BQ302, Time!J$28, 'Working Capital'!$J36:$BQ36)</f>
        <v>692999.9999999993</v>
      </c>
      <c r="K15" s="10">
        <f ca="1" xml:space="preserve"> SUMIF( Time!$J302:$BQ302, Time!K$28, 'Working Capital'!$J36:$BQ36)</f>
        <v>1868999.9999999995</v>
      </c>
      <c r="L15" s="10">
        <f ca="1" xml:space="preserve"> SUMIF( Time!$J302:$BQ302, Time!L$28, 'Working Capital'!$J36:$BQ36)</f>
        <v>4515000</v>
      </c>
      <c r="M15" s="10">
        <f ca="1" xml:space="preserve"> SUMIF( Time!$J302:$BQ302, Time!M$28, 'Working Capital'!$J36:$BQ36)</f>
        <v>9114000.0000000037</v>
      </c>
      <c r="N15" s="10">
        <f ca="1" xml:space="preserve"> SUMIF( Time!$J302:$BQ302, Time!N$28, 'Working Capital'!$J36:$BQ36)</f>
        <v>18438000.000000004</v>
      </c>
    </row>
    <row r="16" spans="1:16">
      <c r="E16" s="17" t="str">
        <f xml:space="preserve"> 'Supply Chain finance'!E$15</f>
        <v>Supply Chain Finance balance</v>
      </c>
      <c r="F16" s="17">
        <f xml:space="preserve"> 'Supply Chain finance'!F$15</f>
        <v>0</v>
      </c>
      <c r="G16" s="17" t="str">
        <f xml:space="preserve"> 'Supply Chain finance'!G$15</f>
        <v>GBP</v>
      </c>
      <c r="H16" s="44">
        <f xml:space="preserve"> 'Supply Chain finance'!H$15</f>
        <v>0</v>
      </c>
      <c r="I16" s="17">
        <f xml:space="preserve"> 'Supply Chain finance'!I$15</f>
        <v>0</v>
      </c>
      <c r="J16" s="10">
        <f ca="1" xml:space="preserve"> SUMIF( Time!$J302:$BQ302, Time!J$28, 'Supply Chain finance'!$J15:$BQ15)</f>
        <v>560000</v>
      </c>
      <c r="K16" s="10">
        <f ca="1" xml:space="preserve"> SUMIF( Time!$J302:$BQ302, Time!K$28, 'Supply Chain finance'!$J15:$BQ15)</f>
        <v>1540000</v>
      </c>
      <c r="L16" s="10">
        <f ca="1" xml:space="preserve"> SUMIF( Time!$J302:$BQ302, Time!L$28, 'Supply Chain finance'!$J15:$BQ15)</f>
        <v>0</v>
      </c>
      <c r="M16" s="10">
        <f ca="1" xml:space="preserve"> SUMIF( Time!$J302:$BQ302, Time!M$28, 'Supply Chain finance'!$J15:$BQ15)</f>
        <v>0</v>
      </c>
      <c r="N16" s="10">
        <f ca="1" xml:space="preserve"> SUMIF( Time!$J302:$BQ302, Time!N$28, 'Supply Chain finance'!$J15:$BQ15)</f>
        <v>0</v>
      </c>
    </row>
    <row r="17" spans="5:16384">
      <c r="E17" s="17" t="str">
        <f xml:space="preserve"> 'Invoice finance'!E$15</f>
        <v>Invoice finance balance</v>
      </c>
      <c r="F17" s="17">
        <f xml:space="preserve"> 'Invoice finance'!F$15</f>
        <v>0</v>
      </c>
      <c r="G17" s="17" t="str">
        <f xml:space="preserve"> 'Invoice finance'!G$15</f>
        <v>GBP</v>
      </c>
      <c r="H17" s="44">
        <f xml:space="preserve"> 'Invoice finance'!H$15</f>
        <v>0</v>
      </c>
      <c r="I17" s="17">
        <f xml:space="preserve"> 'Invoice finance'!I$15</f>
        <v>0</v>
      </c>
      <c r="J17" s="10">
        <f ca="1" xml:space="preserve"> SUMIF( Time!$J302:$BQ302, Time!J$28, 'Invoice finance'!$J15:$BQ15)</f>
        <v>594000</v>
      </c>
      <c r="K17" s="10">
        <f ca="1" xml:space="preserve"> SUMIF( Time!$J302:$BQ302, Time!K$28, 'Invoice finance'!$J15:$BQ15)</f>
        <v>1404000</v>
      </c>
      <c r="L17" s="10">
        <f ca="1" xml:space="preserve"> SUMIF( Time!$J302:$BQ302, Time!L$28, 'Invoice finance'!$J15:$BQ15)</f>
        <v>0</v>
      </c>
      <c r="M17" s="10">
        <f ca="1" xml:space="preserve"> SUMIF( Time!$J302:$BQ302, Time!M$28, 'Invoice finance'!$J15:$BQ15)</f>
        <v>0</v>
      </c>
      <c r="N17" s="10">
        <f ca="1" xml:space="preserve"> SUMIF( Time!$J302:$BQ302, Time!N$28, 'Invoice finance'!$J15:$BQ15)</f>
        <v>0</v>
      </c>
    </row>
    <row r="18" spans="5:16384">
      <c r="E18" s="17" t="str">
        <f xml:space="preserve"> 'Asset Finance'!E$15</f>
        <v>Asset Finance balance</v>
      </c>
      <c r="F18" s="17">
        <f xml:space="preserve"> 'Asset Finance'!F$15</f>
        <v>0</v>
      </c>
      <c r="G18" s="17" t="str">
        <f xml:space="preserve"> 'Asset Finance'!G$15</f>
        <v>GBP</v>
      </c>
      <c r="H18" s="44">
        <f xml:space="preserve"> 'Asset Finance'!H$15</f>
        <v>0</v>
      </c>
      <c r="I18" s="17">
        <f xml:space="preserve"> 'Asset Finance'!I$15</f>
        <v>0</v>
      </c>
      <c r="J18" s="10">
        <f ca="1" xml:space="preserve"> SUMIF( Time!$J302:$BQ302, Time!J$28, 'Asset Finance'!$J15:$BQ15)</f>
        <v>1056906.2798820352</v>
      </c>
      <c r="K18" s="10">
        <f ca="1" xml:space="preserve"> SUMIF( Time!$J302:$BQ302, Time!K$28, 'Asset Finance'!$J15:$BQ15)</f>
        <v>1595422.8991005584</v>
      </c>
      <c r="L18" s="10">
        <f ca="1" xml:space="preserve"> SUMIF( Time!$J302:$BQ302, Time!L$28, 'Asset Finance'!$J15:$BQ15)</f>
        <v>957359.28321193054</v>
      </c>
      <c r="M18" s="10">
        <f ca="1" xml:space="preserve"> SUMIF( Time!$J302:$BQ302, Time!M$28, 'Asset Finance'!$J15:$BQ15)</f>
        <v>574478.90316026658</v>
      </c>
      <c r="N18" s="10">
        <f ca="1" xml:space="preserve"> SUMIF( Time!$J302:$BQ302, Time!N$28, 'Asset Finance'!$J15:$BQ15)</f>
        <v>344725.34602577734</v>
      </c>
    </row>
    <row r="19" spans="5:16384">
      <c r="E19" s="17" t="str">
        <f xml:space="preserve"> VAT!E$32</f>
        <v>VAT balance</v>
      </c>
      <c r="F19" s="17">
        <f xml:space="preserve"> VAT!F$32</f>
        <v>0</v>
      </c>
      <c r="G19" s="17" t="str">
        <f xml:space="preserve"> VAT!G$32</f>
        <v>GBP</v>
      </c>
      <c r="H19" s="44">
        <f xml:space="preserve"> VAT!H$32</f>
        <v>0</v>
      </c>
      <c r="I19" s="17">
        <f xml:space="preserve"> VAT!I$32</f>
        <v>0</v>
      </c>
      <c r="J19" s="10">
        <f ca="1" xml:space="preserve"> SUMIF( Time!$J302:$BQ302, Time!J$28, VAT!$J32:$BQ32)</f>
        <v>-12036.288366619498</v>
      </c>
      <c r="K19" s="10">
        <f ca="1" xml:space="preserve"> SUMIF( Time!$J302:$BQ302, Time!K$28, VAT!$J32:$BQ32)</f>
        <v>54279.507330168621</v>
      </c>
      <c r="L19" s="10">
        <f ca="1" xml:space="preserve"> SUMIF( Time!$J302:$BQ302, Time!L$28, VAT!$J32:$BQ32)</f>
        <v>359867.61621458433</v>
      </c>
      <c r="M19" s="10">
        <f ca="1" xml:space="preserve"> SUMIF( Time!$J302:$BQ302, Time!M$28, VAT!$J32:$BQ32)</f>
        <v>1013002.4822518174</v>
      </c>
      <c r="N19" s="10">
        <f ca="1" xml:space="preserve"> SUMIF( Time!$J302:$BQ302, Time!N$28, VAT!$J32:$BQ32)</f>
        <v>2066800.2714961162</v>
      </c>
    </row>
    <row r="20" spans="5:16384">
      <c r="E20" s="17" t="str">
        <f xml:space="preserve"> 'Corporation tax'!E$78</f>
        <v>Corporation tax creditor</v>
      </c>
      <c r="F20" s="17">
        <f xml:space="preserve"> 'Corporation tax'!F$78</f>
        <v>0</v>
      </c>
      <c r="G20" s="17" t="str">
        <f xml:space="preserve"> 'Corporation tax'!G$78</f>
        <v>GBP</v>
      </c>
      <c r="H20" s="44">
        <f xml:space="preserve"> 'Corporation tax'!H$78</f>
        <v>0</v>
      </c>
      <c r="I20" s="17">
        <f xml:space="preserve"> 'Corporation tax'!I$78</f>
        <v>0</v>
      </c>
      <c r="J20" s="10">
        <f ca="1" xml:space="preserve"> SUMIF( Time!$J302:$BQ302, Time!J$28, 'Corporation tax'!$J78:$BQ78)</f>
        <v>125236.85163600883</v>
      </c>
      <c r="K20" s="10">
        <f ca="1" xml:space="preserve"> SUMIF( Time!$J302:$BQ302, Time!K$28, 'Corporation tax'!$J78:$BQ78)</f>
        <v>973718.97991725383</v>
      </c>
      <c r="L20" s="10">
        <f ca="1" xml:space="preserve"> SUMIF( Time!$J302:$BQ302, Time!L$28, 'Corporation tax'!$J78:$BQ78)</f>
        <v>2026774.2675674651</v>
      </c>
      <c r="M20" s="10">
        <f ca="1" xml:space="preserve"> SUMIF( Time!$J302:$BQ302, Time!M$28, 'Corporation tax'!$J78:$BQ78)</f>
        <v>4880352.7841297751</v>
      </c>
      <c r="N20" s="10">
        <f ca="1" xml:space="preserve"> SUMIF( Time!$J302:$BQ302, Time!N$28, 'Corporation tax'!$J78:$BQ78)</f>
        <v>10501253.115687136</v>
      </c>
    </row>
    <row r="21" spans="5:16384">
      <c r="E21" s="12" t="s">
        <v>226</v>
      </c>
      <c r="F21" s="30"/>
      <c r="G21" s="12" t="s">
        <v>258</v>
      </c>
      <c r="H21" s="56"/>
      <c r="I21" s="30"/>
      <c r="J21" s="12">
        <f ca="1" xml:space="preserve"> SUMIF( Time!$J302:$BQ302, Time!J$28, 'Balance Sheet'!$J21:$BQ21)</f>
        <v>5069106.8431514241</v>
      </c>
      <c r="K21" s="12">
        <f ca="1" xml:space="preserve"> SUMIF( Time!$J302:$BQ302, Time!K$28, 'Balance Sheet'!$J21:$BQ21)</f>
        <v>11058585.665226139</v>
      </c>
      <c r="L21" s="12">
        <f ca="1" xml:space="preserve"> SUMIF( Time!$J302:$BQ302, Time!L$28, 'Balance Sheet'!$J21:$BQ21)</f>
        <v>19161165.445872135</v>
      </c>
      <c r="M21" s="12">
        <f ca="1" xml:space="preserve"> SUMIF( Time!$J302:$BQ302, Time!M$28, 'Balance Sheet'!$J21:$BQ21)</f>
        <v>50874705.806548052</v>
      </c>
      <c r="N21" s="12">
        <f ca="1" xml:space="preserve"> SUMIF( Time!$J302:$BQ302, Time!N$28, 'Balance Sheet'!$J21:$BQ21)</f>
        <v>114625415.78294745</v>
      </c>
    </row>
    <row r="23" spans="5:16384">
      <c r="E23" s="67" t="str">
        <f xml:space="preserve"> Financials!E$24</f>
        <v>Net Assets</v>
      </c>
      <c r="F23" s="67"/>
      <c r="G23" s="67" t="str">
        <f xml:space="preserve"> Financials!G$24</f>
        <v>GBP</v>
      </c>
      <c r="H23" s="109">
        <f xml:space="preserve"> Financials!H$24</f>
        <v>0</v>
      </c>
      <c r="I23" s="67">
        <f xml:space="preserve"> Financials!I$24</f>
        <v>0</v>
      </c>
      <c r="J23" s="19">
        <f ca="1" xml:space="preserve"> SUMIF( Time!$J302:$BQ302, Time!J$28, Financials!$J24:$BQ24)</f>
        <v>286225.7446584953</v>
      </c>
      <c r="K23" s="19">
        <f ca="1" xml:space="preserve"> SUMIF( Time!$J302:$BQ302, Time!K$28, Financials!$J24:$BQ24)</f>
        <v>4058717.1314063519</v>
      </c>
      <c r="L23" s="19">
        <f ca="1" xml:space="preserve"> SUMIF( Time!$J302:$BQ302, Time!L$28, Financials!$J24:$BQ24)</f>
        <v>11953480.889049191</v>
      </c>
      <c r="M23" s="19">
        <f ca="1" xml:space="preserve"> SUMIF( Time!$J302:$BQ302, Time!M$28, Financials!$J24:$BQ24)</f>
        <v>31207766.707879983</v>
      </c>
      <c r="N23" s="19">
        <f ca="1" xml:space="preserve"> SUMIF( Time!$J302:$BQ302, Time!N$28, Financials!$J24:$BQ24)</f>
        <v>73584272.536620468</v>
      </c>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1"/>
      <c r="YX23" s="1"/>
      <c r="YY23" s="1"/>
      <c r="YZ23" s="1"/>
      <c r="ZA23" s="1"/>
      <c r="ZB23" s="1"/>
      <c r="ZC23" s="1"/>
      <c r="ZD23" s="1"/>
      <c r="ZE23" s="1"/>
      <c r="ZF23" s="1"/>
      <c r="ZG23" s="1"/>
      <c r="ZH23" s="1"/>
      <c r="ZI23" s="1"/>
      <c r="ZJ23" s="1"/>
      <c r="ZK23" s="1"/>
      <c r="ZL23" s="1"/>
      <c r="ZM23" s="1"/>
      <c r="ZN23" s="1"/>
      <c r="ZO23" s="1"/>
      <c r="ZP23" s="1"/>
      <c r="ZQ23" s="1"/>
      <c r="ZR23" s="1"/>
      <c r="ZS23" s="1"/>
      <c r="ZT23" s="1"/>
      <c r="ZU23" s="1"/>
      <c r="ZV23" s="1"/>
      <c r="ZW23" s="1"/>
      <c r="ZX23" s="1"/>
      <c r="ZY23" s="1"/>
      <c r="ZZ23" s="1"/>
      <c r="AAA23" s="1"/>
      <c r="AAB23" s="1"/>
      <c r="AAC23" s="1"/>
      <c r="AAD23" s="1"/>
      <c r="AAE23" s="1"/>
      <c r="AAF23" s="1"/>
      <c r="AAG23" s="1"/>
      <c r="AAH23" s="1"/>
      <c r="AAI23" s="1"/>
      <c r="AAJ23" s="1"/>
      <c r="AAK23" s="1"/>
      <c r="AAL23" s="1"/>
      <c r="AAM23" s="1"/>
      <c r="AAN23" s="1"/>
      <c r="AAO23" s="1"/>
      <c r="AAP23" s="1"/>
      <c r="AAQ23" s="1"/>
      <c r="AAR23" s="1"/>
      <c r="AAS23" s="1"/>
      <c r="AAT23" s="1"/>
      <c r="AAU23" s="1"/>
      <c r="AAV23" s="1"/>
      <c r="AAW23" s="1"/>
      <c r="AAX23" s="1"/>
      <c r="AAY23" s="1"/>
      <c r="AAZ23" s="1"/>
      <c r="ABA23" s="1"/>
      <c r="ABB23" s="1"/>
      <c r="ABC23" s="1"/>
      <c r="ABD23" s="1"/>
      <c r="ABE23" s="1"/>
      <c r="ABF23" s="1"/>
      <c r="ABG23" s="1"/>
      <c r="ABH23" s="1"/>
      <c r="ABI23" s="1"/>
      <c r="ABJ23" s="1"/>
      <c r="ABK23" s="1"/>
      <c r="ABL23" s="1"/>
      <c r="ABM23" s="1"/>
      <c r="ABN23" s="1"/>
      <c r="ABO23" s="1"/>
      <c r="ABP23" s="1"/>
      <c r="ABQ23" s="1"/>
      <c r="ABR23" s="1"/>
      <c r="ABS23" s="1"/>
      <c r="ABT23" s="1"/>
      <c r="ABU23" s="1"/>
      <c r="ABV23" s="1"/>
      <c r="ABW23" s="1"/>
      <c r="ABX23" s="1"/>
      <c r="ABY23" s="1"/>
      <c r="ABZ23" s="1"/>
      <c r="ACA23" s="1"/>
      <c r="ACB23" s="1"/>
      <c r="ACC23" s="1"/>
      <c r="ACD23" s="1"/>
      <c r="ACE23" s="1"/>
      <c r="ACF23" s="1"/>
      <c r="ACG23" s="1"/>
      <c r="ACH23" s="1"/>
      <c r="ACI23" s="1"/>
      <c r="ACJ23" s="1"/>
      <c r="ACK23" s="1"/>
      <c r="ACL23" s="1"/>
      <c r="ACM23" s="1"/>
      <c r="ACN23" s="1"/>
      <c r="ACO23" s="1"/>
      <c r="ACP23" s="1"/>
      <c r="ACQ23" s="1"/>
      <c r="ACR23" s="1"/>
      <c r="ACS23" s="1"/>
      <c r="ACT23" s="1"/>
      <c r="ACU23" s="1"/>
      <c r="ACV23" s="1"/>
      <c r="ACW23" s="1"/>
      <c r="ACX23" s="1"/>
      <c r="ACY23" s="1"/>
      <c r="ACZ23" s="1"/>
      <c r="ADA23" s="1"/>
      <c r="ADB23" s="1"/>
      <c r="ADC23" s="1"/>
      <c r="ADD23" s="1"/>
      <c r="ADE23" s="1"/>
      <c r="ADF23" s="1"/>
      <c r="ADG23" s="1"/>
      <c r="ADH23" s="1"/>
      <c r="ADI23" s="1"/>
      <c r="ADJ23" s="1"/>
      <c r="ADK23" s="1"/>
      <c r="ADL23" s="1"/>
      <c r="ADM23" s="1"/>
      <c r="ADN23" s="1"/>
      <c r="ADO23" s="1"/>
      <c r="ADP23" s="1"/>
      <c r="ADQ23" s="1"/>
      <c r="ADR23" s="1"/>
      <c r="ADS23" s="1"/>
      <c r="ADT23" s="1"/>
      <c r="ADU23" s="1"/>
      <c r="ADV23" s="1"/>
      <c r="ADW23" s="1"/>
      <c r="ADX23" s="1"/>
      <c r="ADY23" s="1"/>
      <c r="ADZ23" s="1"/>
      <c r="AEA23" s="1"/>
      <c r="AEB23" s="1"/>
      <c r="AEC23" s="1"/>
      <c r="AED23" s="1"/>
      <c r="AEE23" s="1"/>
      <c r="AEF23" s="1"/>
      <c r="AEG23" s="1"/>
      <c r="AEH23" s="1"/>
      <c r="AEI23" s="1"/>
      <c r="AEJ23" s="1"/>
      <c r="AEK23" s="1"/>
      <c r="AEL23" s="1"/>
      <c r="AEM23" s="1"/>
      <c r="AEN23" s="1"/>
      <c r="AEO23" s="1"/>
      <c r="AEP23" s="1"/>
      <c r="AEQ23" s="1"/>
      <c r="AER23" s="1"/>
      <c r="AES23" s="1"/>
      <c r="AET23" s="1"/>
      <c r="AEU23" s="1"/>
      <c r="AEV23" s="1"/>
      <c r="AEW23" s="1"/>
      <c r="AEX23" s="1"/>
      <c r="AEY23" s="1"/>
      <c r="AEZ23" s="1"/>
      <c r="AFA23" s="1"/>
      <c r="AFB23" s="1"/>
      <c r="AFC23" s="1"/>
      <c r="AFD23" s="1"/>
      <c r="AFE23" s="1"/>
      <c r="AFF23" s="1"/>
      <c r="AFG23" s="1"/>
      <c r="AFH23" s="1"/>
      <c r="AFI23" s="1"/>
      <c r="AFJ23" s="1"/>
      <c r="AFK23" s="1"/>
      <c r="AFL23" s="1"/>
      <c r="AFM23" s="1"/>
      <c r="AFN23" s="1"/>
      <c r="AFO23" s="1"/>
      <c r="AFP23" s="1"/>
      <c r="AFQ23" s="1"/>
      <c r="AFR23" s="1"/>
      <c r="AFS23" s="1"/>
      <c r="AFT23" s="1"/>
      <c r="AFU23" s="1"/>
      <c r="AFV23" s="1"/>
      <c r="AFW23" s="1"/>
      <c r="AFX23" s="1"/>
      <c r="AFY23" s="1"/>
      <c r="AFZ23" s="1"/>
      <c r="AGA23" s="1"/>
      <c r="AGB23" s="1"/>
      <c r="AGC23" s="1"/>
      <c r="AGD23" s="1"/>
      <c r="AGE23" s="1"/>
      <c r="AGF23" s="1"/>
      <c r="AGG23" s="1"/>
      <c r="AGH23" s="1"/>
      <c r="AGI23" s="1"/>
      <c r="AGJ23" s="1"/>
      <c r="AGK23" s="1"/>
      <c r="AGL23" s="1"/>
      <c r="AGM23" s="1"/>
      <c r="AGN23" s="1"/>
      <c r="AGO23" s="1"/>
      <c r="AGP23" s="1"/>
      <c r="AGQ23" s="1"/>
      <c r="AGR23" s="1"/>
      <c r="AGS23" s="1"/>
      <c r="AGT23" s="1"/>
      <c r="AGU23" s="1"/>
      <c r="AGV23" s="1"/>
      <c r="AGW23" s="1"/>
      <c r="AGX23" s="1"/>
      <c r="AGY23" s="1"/>
      <c r="AGZ23" s="1"/>
      <c r="AHA23" s="1"/>
      <c r="AHB23" s="1"/>
      <c r="AHC23" s="1"/>
      <c r="AHD23" s="1"/>
      <c r="AHE23" s="1"/>
      <c r="AHF23" s="1"/>
      <c r="AHG23" s="1"/>
      <c r="AHH23" s="1"/>
      <c r="AHI23" s="1"/>
      <c r="AHJ23" s="1"/>
      <c r="AHK23" s="1"/>
      <c r="AHL23" s="1"/>
      <c r="AHM23" s="1"/>
      <c r="AHN23" s="1"/>
      <c r="AHO23" s="1"/>
      <c r="AHP23" s="1"/>
      <c r="AHQ23" s="1"/>
      <c r="AHR23" s="1"/>
      <c r="AHS23" s="1"/>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c r="AIY23" s="1"/>
      <c r="AIZ23" s="1"/>
      <c r="AJA23" s="1"/>
      <c r="AJB23" s="1"/>
      <c r="AJC23" s="1"/>
      <c r="AJD23" s="1"/>
      <c r="AJE23" s="1"/>
      <c r="AJF23" s="1"/>
      <c r="AJG23" s="1"/>
      <c r="AJH23" s="1"/>
      <c r="AJI23" s="1"/>
      <c r="AJJ23" s="1"/>
      <c r="AJK23" s="1"/>
      <c r="AJL23" s="1"/>
      <c r="AJM23" s="1"/>
      <c r="AJN23" s="1"/>
      <c r="AJO23" s="1"/>
      <c r="AJP23" s="1"/>
      <c r="AJQ23" s="1"/>
      <c r="AJR23" s="1"/>
      <c r="AJS23" s="1"/>
      <c r="AJT23" s="1"/>
      <c r="AJU23" s="1"/>
      <c r="AJV23" s="1"/>
      <c r="AJW23" s="1"/>
      <c r="AJX23" s="1"/>
      <c r="AJY23" s="1"/>
      <c r="AJZ23" s="1"/>
      <c r="AKA23" s="1"/>
      <c r="AKB23" s="1"/>
      <c r="AKC23" s="1"/>
      <c r="AKD23" s="1"/>
      <c r="AKE23" s="1"/>
      <c r="AKF23" s="1"/>
      <c r="AKG23" s="1"/>
      <c r="AKH23" s="1"/>
      <c r="AKI23" s="1"/>
      <c r="AKJ23" s="1"/>
      <c r="AKK23" s="1"/>
      <c r="AKL23" s="1"/>
      <c r="AKM23" s="1"/>
      <c r="AKN23" s="1"/>
      <c r="AKO23" s="1"/>
      <c r="AKP23" s="1"/>
      <c r="AKQ23" s="1"/>
      <c r="AKR23" s="1"/>
      <c r="AKS23" s="1"/>
      <c r="AKT23" s="1"/>
      <c r="AKU23" s="1"/>
      <c r="AKV23" s="1"/>
      <c r="AKW23" s="1"/>
      <c r="AKX23" s="1"/>
      <c r="AKY23" s="1"/>
      <c r="AKZ23" s="1"/>
      <c r="ALA23" s="1"/>
      <c r="ALB23" s="1"/>
      <c r="ALC23" s="1"/>
      <c r="ALD23" s="1"/>
      <c r="ALE23" s="1"/>
      <c r="ALF23" s="1"/>
      <c r="ALG23" s="1"/>
      <c r="ALH23" s="1"/>
      <c r="ALI23" s="1"/>
      <c r="ALJ23" s="1"/>
      <c r="ALK23" s="1"/>
      <c r="ALL23" s="1"/>
      <c r="ALM23" s="1"/>
      <c r="ALN23" s="1"/>
      <c r="ALO23" s="1"/>
      <c r="ALP23" s="1"/>
      <c r="ALQ23" s="1"/>
      <c r="ALR23" s="1"/>
      <c r="ALS23" s="1"/>
      <c r="ALT23" s="1"/>
      <c r="ALU23" s="1"/>
      <c r="ALV23" s="1"/>
      <c r="ALW23" s="1"/>
      <c r="ALX23" s="1"/>
      <c r="ALY23" s="1"/>
      <c r="ALZ23" s="1"/>
      <c r="AMA23" s="1"/>
      <c r="AMB23" s="1"/>
      <c r="AMC23" s="1"/>
      <c r="AMD23" s="1"/>
      <c r="AME23" s="1"/>
      <c r="AMF23" s="1"/>
      <c r="AMG23" s="1"/>
      <c r="AMH23" s="1"/>
      <c r="AMI23" s="1"/>
      <c r="AMJ23" s="1"/>
      <c r="AMK23" s="1"/>
      <c r="AML23" s="1"/>
      <c r="AMM23" s="1"/>
      <c r="AMN23" s="1"/>
      <c r="AMO23" s="1"/>
      <c r="AMP23" s="1"/>
      <c r="AMQ23" s="1"/>
      <c r="AMR23" s="1"/>
      <c r="AMS23" s="1"/>
      <c r="AMT23" s="1"/>
      <c r="AMU23" s="1"/>
      <c r="AMV23" s="1"/>
      <c r="AMW23" s="1"/>
      <c r="AMX23" s="1"/>
      <c r="AMY23" s="1"/>
      <c r="AMZ23" s="1"/>
      <c r="ANA23" s="1"/>
      <c r="ANB23" s="1"/>
      <c r="ANC23" s="1"/>
      <c r="AND23" s="1"/>
      <c r="ANE23" s="1"/>
      <c r="ANF23" s="1"/>
      <c r="ANG23" s="1"/>
      <c r="ANH23" s="1"/>
      <c r="ANI23" s="1"/>
      <c r="ANJ23" s="1"/>
      <c r="ANK23" s="1"/>
      <c r="ANL23" s="1"/>
      <c r="ANM23" s="1"/>
      <c r="ANN23" s="1"/>
      <c r="ANO23" s="1"/>
      <c r="ANP23" s="1"/>
      <c r="ANQ23" s="1"/>
      <c r="ANR23" s="1"/>
      <c r="ANS23" s="1"/>
      <c r="ANT23" s="1"/>
      <c r="ANU23" s="1"/>
      <c r="ANV23" s="1"/>
      <c r="ANW23" s="1"/>
      <c r="ANX23" s="1"/>
      <c r="ANY23" s="1"/>
      <c r="ANZ23" s="1"/>
      <c r="AOA23" s="1"/>
      <c r="AOB23" s="1"/>
      <c r="AOC23" s="1"/>
      <c r="AOD23" s="1"/>
      <c r="AOE23" s="1"/>
      <c r="AOF23" s="1"/>
      <c r="AOG23" s="1"/>
      <c r="AOH23" s="1"/>
      <c r="AOI23" s="1"/>
      <c r="AOJ23" s="1"/>
      <c r="AOK23" s="1"/>
      <c r="AOL23" s="1"/>
      <c r="AOM23" s="1"/>
      <c r="AON23" s="1"/>
      <c r="AOO23" s="1"/>
      <c r="AOP23" s="1"/>
      <c r="AOQ23" s="1"/>
      <c r="AOR23" s="1"/>
      <c r="AOS23" s="1"/>
      <c r="AOT23" s="1"/>
      <c r="AOU23" s="1"/>
      <c r="AOV23" s="1"/>
      <c r="AOW23" s="1"/>
      <c r="AOX23" s="1"/>
      <c r="AOY23" s="1"/>
      <c r="AOZ23" s="1"/>
      <c r="APA23" s="1"/>
      <c r="APB23" s="1"/>
      <c r="APC23" s="1"/>
      <c r="APD23" s="1"/>
      <c r="APE23" s="1"/>
      <c r="APF23" s="1"/>
      <c r="APG23" s="1"/>
      <c r="APH23" s="1"/>
      <c r="API23" s="1"/>
      <c r="APJ23" s="1"/>
      <c r="APK23" s="1"/>
      <c r="APL23" s="1"/>
      <c r="APM23" s="1"/>
      <c r="APN23" s="1"/>
      <c r="APO23" s="1"/>
      <c r="APP23" s="1"/>
      <c r="APQ23" s="1"/>
      <c r="APR23" s="1"/>
      <c r="APS23" s="1"/>
      <c r="APT23" s="1"/>
      <c r="APU23" s="1"/>
      <c r="APV23" s="1"/>
      <c r="APW23" s="1"/>
      <c r="APX23" s="1"/>
      <c r="APY23" s="1"/>
      <c r="APZ23" s="1"/>
      <c r="AQA23" s="1"/>
      <c r="AQB23" s="1"/>
      <c r="AQC23" s="1"/>
      <c r="AQD23" s="1"/>
      <c r="AQE23" s="1"/>
      <c r="AQF23" s="1"/>
      <c r="AQG23" s="1"/>
      <c r="AQH23" s="1"/>
      <c r="AQI23" s="1"/>
      <c r="AQJ23" s="1"/>
      <c r="AQK23" s="1"/>
      <c r="AQL23" s="1"/>
      <c r="AQM23" s="1"/>
      <c r="AQN23" s="1"/>
      <c r="AQO23" s="1"/>
      <c r="AQP23" s="1"/>
      <c r="AQQ23" s="1"/>
      <c r="AQR23" s="1"/>
      <c r="AQS23" s="1"/>
      <c r="AQT23" s="1"/>
      <c r="AQU23" s="1"/>
      <c r="AQV23" s="1"/>
      <c r="AQW23" s="1"/>
      <c r="AQX23" s="1"/>
      <c r="AQY23" s="1"/>
      <c r="AQZ23" s="1"/>
      <c r="ARA23" s="1"/>
      <c r="ARB23" s="1"/>
      <c r="ARC23" s="1"/>
      <c r="ARD23" s="1"/>
      <c r="ARE23" s="1"/>
      <c r="ARF23" s="1"/>
      <c r="ARG23" s="1"/>
      <c r="ARH23" s="1"/>
      <c r="ARI23" s="1"/>
      <c r="ARJ23" s="1"/>
      <c r="ARK23" s="1"/>
      <c r="ARL23" s="1"/>
      <c r="ARM23" s="1"/>
      <c r="ARN23" s="1"/>
      <c r="ARO23" s="1"/>
      <c r="ARP23" s="1"/>
      <c r="ARQ23" s="1"/>
      <c r="ARR23" s="1"/>
      <c r="ARS23" s="1"/>
      <c r="ART23" s="1"/>
      <c r="ARU23" s="1"/>
      <c r="ARV23" s="1"/>
      <c r="ARW23" s="1"/>
      <c r="ARX23" s="1"/>
      <c r="ARY23" s="1"/>
      <c r="ARZ23" s="1"/>
      <c r="ASA23" s="1"/>
      <c r="ASB23" s="1"/>
      <c r="ASC23" s="1"/>
      <c r="ASD23" s="1"/>
      <c r="ASE23" s="1"/>
      <c r="ASF23" s="1"/>
      <c r="ASG23" s="1"/>
      <c r="ASH23" s="1"/>
      <c r="ASI23" s="1"/>
      <c r="ASJ23" s="1"/>
      <c r="ASK23" s="1"/>
      <c r="ASL23" s="1"/>
      <c r="ASM23" s="1"/>
      <c r="ASN23" s="1"/>
      <c r="ASO23" s="1"/>
      <c r="ASP23" s="1"/>
      <c r="ASQ23" s="1"/>
      <c r="ASR23" s="1"/>
      <c r="ASS23" s="1"/>
      <c r="AST23" s="1"/>
      <c r="ASU23" s="1"/>
      <c r="ASV23" s="1"/>
      <c r="ASW23" s="1"/>
      <c r="ASX23" s="1"/>
      <c r="ASY23" s="1"/>
      <c r="ASZ23" s="1"/>
      <c r="ATA23" s="1"/>
      <c r="ATB23" s="1"/>
      <c r="ATC23" s="1"/>
      <c r="ATD23" s="1"/>
      <c r="ATE23" s="1"/>
      <c r="ATF23" s="1"/>
      <c r="ATG23" s="1"/>
      <c r="ATH23" s="1"/>
      <c r="ATI23" s="1"/>
      <c r="ATJ23" s="1"/>
      <c r="ATK23" s="1"/>
      <c r="ATL23" s="1"/>
      <c r="ATM23" s="1"/>
      <c r="ATN23" s="1"/>
      <c r="ATO23" s="1"/>
      <c r="ATP23" s="1"/>
      <c r="ATQ23" s="1"/>
      <c r="ATR23" s="1"/>
      <c r="ATS23" s="1"/>
      <c r="ATT23" s="1"/>
      <c r="ATU23" s="1"/>
      <c r="ATV23" s="1"/>
      <c r="ATW23" s="1"/>
      <c r="ATX23" s="1"/>
      <c r="ATY23" s="1"/>
      <c r="ATZ23" s="1"/>
      <c r="AUA23" s="1"/>
      <c r="AUB23" s="1"/>
      <c r="AUC23" s="1"/>
      <c r="AUD23" s="1"/>
      <c r="AUE23" s="1"/>
      <c r="AUF23" s="1"/>
      <c r="AUG23" s="1"/>
      <c r="AUH23" s="1"/>
      <c r="AUI23" s="1"/>
      <c r="AUJ23" s="1"/>
      <c r="AUK23" s="1"/>
      <c r="AUL23" s="1"/>
      <c r="AUM23" s="1"/>
      <c r="AUN23" s="1"/>
      <c r="AUO23" s="1"/>
      <c r="AUP23" s="1"/>
      <c r="AUQ23" s="1"/>
      <c r="AUR23" s="1"/>
      <c r="AUS23" s="1"/>
      <c r="AUT23" s="1"/>
      <c r="AUU23" s="1"/>
      <c r="AUV23" s="1"/>
      <c r="AUW23" s="1"/>
      <c r="AUX23" s="1"/>
      <c r="AUY23" s="1"/>
      <c r="AUZ23" s="1"/>
      <c r="AVA23" s="1"/>
      <c r="AVB23" s="1"/>
      <c r="AVC23" s="1"/>
      <c r="AVD23" s="1"/>
      <c r="AVE23" s="1"/>
      <c r="AVF23" s="1"/>
      <c r="AVG23" s="1"/>
      <c r="AVH23" s="1"/>
      <c r="AVI23" s="1"/>
      <c r="AVJ23" s="1"/>
      <c r="AVK23" s="1"/>
      <c r="AVL23" s="1"/>
      <c r="AVM23" s="1"/>
      <c r="AVN23" s="1"/>
      <c r="AVO23" s="1"/>
      <c r="AVP23" s="1"/>
      <c r="AVQ23" s="1"/>
      <c r="AVR23" s="1"/>
      <c r="AVS23" s="1"/>
      <c r="AVT23" s="1"/>
      <c r="AVU23" s="1"/>
      <c r="AVV23" s="1"/>
      <c r="AVW23" s="1"/>
      <c r="AVX23" s="1"/>
      <c r="AVY23" s="1"/>
      <c r="AVZ23" s="1"/>
      <c r="AWA23" s="1"/>
      <c r="AWB23" s="1"/>
      <c r="AWC23" s="1"/>
      <c r="AWD23" s="1"/>
      <c r="AWE23" s="1"/>
      <c r="AWF23" s="1"/>
      <c r="AWG23" s="1"/>
      <c r="AWH23" s="1"/>
      <c r="AWI23" s="1"/>
      <c r="AWJ23" s="1"/>
      <c r="AWK23" s="1"/>
      <c r="AWL23" s="1"/>
      <c r="AWM23" s="1"/>
      <c r="AWN23" s="1"/>
      <c r="AWO23" s="1"/>
      <c r="AWP23" s="1"/>
      <c r="AWQ23" s="1"/>
      <c r="AWR23" s="1"/>
      <c r="AWS23" s="1"/>
      <c r="AWT23" s="1"/>
      <c r="AWU23" s="1"/>
      <c r="AWV23" s="1"/>
      <c r="AWW23" s="1"/>
      <c r="AWX23" s="1"/>
      <c r="AWY23" s="1"/>
      <c r="AWZ23" s="1"/>
      <c r="AXA23" s="1"/>
      <c r="AXB23" s="1"/>
      <c r="AXC23" s="1"/>
      <c r="AXD23" s="1"/>
      <c r="AXE23" s="1"/>
      <c r="AXF23" s="1"/>
      <c r="AXG23" s="1"/>
      <c r="AXH23" s="1"/>
      <c r="AXI23" s="1"/>
      <c r="AXJ23" s="1"/>
      <c r="AXK23" s="1"/>
      <c r="AXL23" s="1"/>
      <c r="AXM23" s="1"/>
      <c r="AXN23" s="1"/>
      <c r="AXO23" s="1"/>
      <c r="AXP23" s="1"/>
      <c r="AXQ23" s="1"/>
      <c r="AXR23" s="1"/>
      <c r="AXS23" s="1"/>
      <c r="AXT23" s="1"/>
      <c r="AXU23" s="1"/>
      <c r="AXV23" s="1"/>
      <c r="AXW23" s="1"/>
      <c r="AXX23" s="1"/>
      <c r="AXY23" s="1"/>
      <c r="AXZ23" s="1"/>
      <c r="AYA23" s="1"/>
      <c r="AYB23" s="1"/>
      <c r="AYC23" s="1"/>
      <c r="AYD23" s="1"/>
      <c r="AYE23" s="1"/>
      <c r="AYF23" s="1"/>
      <c r="AYG23" s="1"/>
      <c r="AYH23" s="1"/>
      <c r="AYI23" s="1"/>
      <c r="AYJ23" s="1"/>
      <c r="AYK23" s="1"/>
      <c r="AYL23" s="1"/>
      <c r="AYM23" s="1"/>
      <c r="AYN23" s="1"/>
      <c r="AYO23" s="1"/>
      <c r="AYP23" s="1"/>
      <c r="AYQ23" s="1"/>
      <c r="AYR23" s="1"/>
      <c r="AYS23" s="1"/>
      <c r="AYT23" s="1"/>
      <c r="AYU23" s="1"/>
      <c r="AYV23" s="1"/>
      <c r="AYW23" s="1"/>
      <c r="AYX23" s="1"/>
      <c r="AYY23" s="1"/>
      <c r="AYZ23" s="1"/>
      <c r="AZA23" s="1"/>
      <c r="AZB23" s="1"/>
      <c r="AZC23" s="1"/>
      <c r="AZD23" s="1"/>
      <c r="AZE23" s="1"/>
      <c r="AZF23" s="1"/>
      <c r="AZG23" s="1"/>
      <c r="AZH23" s="1"/>
      <c r="AZI23" s="1"/>
      <c r="AZJ23" s="1"/>
      <c r="AZK23" s="1"/>
      <c r="AZL23" s="1"/>
      <c r="AZM23" s="1"/>
      <c r="AZN23" s="1"/>
      <c r="AZO23" s="1"/>
      <c r="AZP23" s="1"/>
      <c r="AZQ23" s="1"/>
      <c r="AZR23" s="1"/>
      <c r="AZS23" s="1"/>
      <c r="AZT23" s="1"/>
      <c r="AZU23" s="1"/>
      <c r="AZV23" s="1"/>
      <c r="AZW23" s="1"/>
      <c r="AZX23" s="1"/>
      <c r="AZY23" s="1"/>
      <c r="AZZ23" s="1"/>
      <c r="BAA23" s="1"/>
      <c r="BAB23" s="1"/>
      <c r="BAC23" s="1"/>
      <c r="BAD23" s="1"/>
      <c r="BAE23" s="1"/>
      <c r="BAF23" s="1"/>
      <c r="BAG23" s="1"/>
      <c r="BAH23" s="1"/>
      <c r="BAI23" s="1"/>
      <c r="BAJ23" s="1"/>
      <c r="BAK23" s="1"/>
      <c r="BAL23" s="1"/>
      <c r="BAM23" s="1"/>
      <c r="BAN23" s="1"/>
      <c r="BAO23" s="1"/>
      <c r="BAP23" s="1"/>
      <c r="BAQ23" s="1"/>
      <c r="BAR23" s="1"/>
      <c r="BAS23" s="1"/>
      <c r="BAT23" s="1"/>
      <c r="BAU23" s="1"/>
      <c r="BAV23" s="1"/>
      <c r="BAW23" s="1"/>
      <c r="BAX23" s="1"/>
      <c r="BAY23" s="1"/>
      <c r="BAZ23" s="1"/>
      <c r="BBA23" s="1"/>
      <c r="BBB23" s="1"/>
      <c r="BBC23" s="1"/>
      <c r="BBD23" s="1"/>
      <c r="BBE23" s="1"/>
      <c r="BBF23" s="1"/>
      <c r="BBG23" s="1"/>
      <c r="BBH23" s="1"/>
      <c r="BBI23" s="1"/>
      <c r="BBJ23" s="1"/>
      <c r="BBK23" s="1"/>
      <c r="BBL23" s="1"/>
      <c r="BBM23" s="1"/>
      <c r="BBN23" s="1"/>
      <c r="BBO23" s="1"/>
      <c r="BBP23" s="1"/>
      <c r="BBQ23" s="1"/>
      <c r="BBR23" s="1"/>
      <c r="BBS23" s="1"/>
      <c r="BBT23" s="1"/>
      <c r="BBU23" s="1"/>
      <c r="BBV23" s="1"/>
      <c r="BBW23" s="1"/>
      <c r="BBX23" s="1"/>
      <c r="BBY23" s="1"/>
      <c r="BBZ23" s="1"/>
      <c r="BCA23" s="1"/>
      <c r="BCB23" s="1"/>
      <c r="BCC23" s="1"/>
      <c r="BCD23" s="1"/>
      <c r="BCE23" s="1"/>
      <c r="BCF23" s="1"/>
      <c r="BCG23" s="1"/>
      <c r="BCH23" s="1"/>
      <c r="BCI23" s="1"/>
      <c r="BCJ23" s="1"/>
      <c r="BCK23" s="1"/>
      <c r="BCL23" s="1"/>
      <c r="BCM23" s="1"/>
      <c r="BCN23" s="1"/>
      <c r="BCO23" s="1"/>
      <c r="BCP23" s="1"/>
      <c r="BCQ23" s="1"/>
      <c r="BCR23" s="1"/>
      <c r="BCS23" s="1"/>
      <c r="BCT23" s="1"/>
      <c r="BCU23" s="1"/>
      <c r="BCV23" s="1"/>
      <c r="BCW23" s="1"/>
      <c r="BCX23" s="1"/>
      <c r="BCY23" s="1"/>
      <c r="BCZ23" s="1"/>
      <c r="BDA23" s="1"/>
      <c r="BDB23" s="1"/>
      <c r="BDC23" s="1"/>
      <c r="BDD23" s="1"/>
      <c r="BDE23" s="1"/>
      <c r="BDF23" s="1"/>
      <c r="BDG23" s="1"/>
      <c r="BDH23" s="1"/>
      <c r="BDI23" s="1"/>
      <c r="BDJ23" s="1"/>
      <c r="BDK23" s="1"/>
      <c r="BDL23" s="1"/>
      <c r="BDM23" s="1"/>
      <c r="BDN23" s="1"/>
      <c r="BDO23" s="1"/>
      <c r="BDP23" s="1"/>
      <c r="BDQ23" s="1"/>
      <c r="BDR23" s="1"/>
      <c r="BDS23" s="1"/>
      <c r="BDT23" s="1"/>
      <c r="BDU23" s="1"/>
      <c r="BDV23" s="1"/>
      <c r="BDW23" s="1"/>
      <c r="BDX23" s="1"/>
      <c r="BDY23" s="1"/>
      <c r="BDZ23" s="1"/>
      <c r="BEA23" s="1"/>
      <c r="BEB23" s="1"/>
      <c r="BEC23" s="1"/>
      <c r="BED23" s="1"/>
      <c r="BEE23" s="1"/>
      <c r="BEF23" s="1"/>
      <c r="BEG23" s="1"/>
      <c r="BEH23" s="1"/>
      <c r="BEI23" s="1"/>
      <c r="BEJ23" s="1"/>
      <c r="BEK23" s="1"/>
      <c r="BEL23" s="1"/>
      <c r="BEM23" s="1"/>
      <c r="BEN23" s="1"/>
      <c r="BEO23" s="1"/>
      <c r="BEP23" s="1"/>
      <c r="BEQ23" s="1"/>
      <c r="BER23" s="1"/>
      <c r="BES23" s="1"/>
      <c r="BET23" s="1"/>
      <c r="BEU23" s="1"/>
      <c r="BEV23" s="1"/>
      <c r="BEW23" s="1"/>
      <c r="BEX23" s="1"/>
      <c r="BEY23" s="1"/>
      <c r="BEZ23" s="1"/>
      <c r="BFA23" s="1"/>
      <c r="BFB23" s="1"/>
      <c r="BFC23" s="1"/>
      <c r="BFD23" s="1"/>
      <c r="BFE23" s="1"/>
      <c r="BFF23" s="1"/>
      <c r="BFG23" s="1"/>
      <c r="BFH23" s="1"/>
      <c r="BFI23" s="1"/>
      <c r="BFJ23" s="1"/>
      <c r="BFK23" s="1"/>
      <c r="BFL23" s="1"/>
      <c r="BFM23" s="1"/>
      <c r="BFN23" s="1"/>
      <c r="BFO23" s="1"/>
      <c r="BFP23" s="1"/>
      <c r="BFQ23" s="1"/>
      <c r="BFR23" s="1"/>
      <c r="BFS23" s="1"/>
      <c r="BFT23" s="1"/>
      <c r="BFU23" s="1"/>
      <c r="BFV23" s="1"/>
      <c r="BFW23" s="1"/>
      <c r="BFX23" s="1"/>
      <c r="BFY23" s="1"/>
      <c r="BFZ23" s="1"/>
      <c r="BGA23" s="1"/>
      <c r="BGB23" s="1"/>
      <c r="BGC23" s="1"/>
      <c r="BGD23" s="1"/>
      <c r="BGE23" s="1"/>
      <c r="BGF23" s="1"/>
      <c r="BGG23" s="1"/>
      <c r="BGH23" s="1"/>
      <c r="BGI23" s="1"/>
      <c r="BGJ23" s="1"/>
      <c r="BGK23" s="1"/>
      <c r="BGL23" s="1"/>
      <c r="BGM23" s="1"/>
      <c r="BGN23" s="1"/>
      <c r="BGO23" s="1"/>
      <c r="BGP23" s="1"/>
      <c r="BGQ23" s="1"/>
      <c r="BGR23" s="1"/>
      <c r="BGS23" s="1"/>
      <c r="BGT23" s="1"/>
      <c r="BGU23" s="1"/>
      <c r="BGV23" s="1"/>
      <c r="BGW23" s="1"/>
      <c r="BGX23" s="1"/>
      <c r="BGY23" s="1"/>
      <c r="BGZ23" s="1"/>
      <c r="BHA23" s="1"/>
      <c r="BHB23" s="1"/>
      <c r="BHC23" s="1"/>
      <c r="BHD23" s="1"/>
      <c r="BHE23" s="1"/>
      <c r="BHF23" s="1"/>
      <c r="BHG23" s="1"/>
      <c r="BHH23" s="1"/>
      <c r="BHI23" s="1"/>
      <c r="BHJ23" s="1"/>
      <c r="BHK23" s="1"/>
      <c r="BHL23" s="1"/>
      <c r="BHM23" s="1"/>
      <c r="BHN23" s="1"/>
      <c r="BHO23" s="1"/>
      <c r="BHP23" s="1"/>
      <c r="BHQ23" s="1"/>
      <c r="BHR23" s="1"/>
      <c r="BHS23" s="1"/>
      <c r="BHT23" s="1"/>
      <c r="BHU23" s="1"/>
      <c r="BHV23" s="1"/>
      <c r="BHW23" s="1"/>
      <c r="BHX23" s="1"/>
      <c r="BHY23" s="1"/>
      <c r="BHZ23" s="1"/>
      <c r="BIA23" s="1"/>
      <c r="BIB23" s="1"/>
      <c r="BIC23" s="1"/>
      <c r="BID23" s="1"/>
      <c r="BIE23" s="1"/>
      <c r="BIF23" s="1"/>
      <c r="BIG23" s="1"/>
      <c r="BIH23" s="1"/>
      <c r="BII23" s="1"/>
      <c r="BIJ23" s="1"/>
      <c r="BIK23" s="1"/>
      <c r="BIL23" s="1"/>
      <c r="BIM23" s="1"/>
      <c r="BIN23" s="1"/>
      <c r="BIO23" s="1"/>
      <c r="BIP23" s="1"/>
      <c r="BIQ23" s="1"/>
      <c r="BIR23" s="1"/>
      <c r="BIS23" s="1"/>
      <c r="BIT23" s="1"/>
      <c r="BIU23" s="1"/>
      <c r="BIV23" s="1"/>
      <c r="BIW23" s="1"/>
      <c r="BIX23" s="1"/>
      <c r="BIY23" s="1"/>
      <c r="BIZ23" s="1"/>
      <c r="BJA23" s="1"/>
      <c r="BJB23" s="1"/>
      <c r="BJC23" s="1"/>
      <c r="BJD23" s="1"/>
      <c r="BJE23" s="1"/>
      <c r="BJF23" s="1"/>
      <c r="BJG23" s="1"/>
      <c r="BJH23" s="1"/>
      <c r="BJI23" s="1"/>
      <c r="BJJ23" s="1"/>
      <c r="BJK23" s="1"/>
      <c r="BJL23" s="1"/>
      <c r="BJM23" s="1"/>
      <c r="BJN23" s="1"/>
      <c r="BJO23" s="1"/>
      <c r="BJP23" s="1"/>
      <c r="BJQ23" s="1"/>
      <c r="BJR23" s="1"/>
      <c r="BJS23" s="1"/>
      <c r="BJT23" s="1"/>
      <c r="BJU23" s="1"/>
      <c r="BJV23" s="1"/>
      <c r="BJW23" s="1"/>
      <c r="BJX23" s="1"/>
      <c r="BJY23" s="1"/>
      <c r="BJZ23" s="1"/>
      <c r="BKA23" s="1"/>
      <c r="BKB23" s="1"/>
      <c r="BKC23" s="1"/>
      <c r="BKD23" s="1"/>
      <c r="BKE23" s="1"/>
      <c r="BKF23" s="1"/>
      <c r="BKG23" s="1"/>
      <c r="BKH23" s="1"/>
      <c r="BKI23" s="1"/>
      <c r="BKJ23" s="1"/>
      <c r="BKK23" s="1"/>
      <c r="BKL23" s="1"/>
      <c r="BKM23" s="1"/>
      <c r="BKN23" s="1"/>
      <c r="BKO23" s="1"/>
      <c r="BKP23" s="1"/>
      <c r="BKQ23" s="1"/>
      <c r="BKR23" s="1"/>
      <c r="BKS23" s="1"/>
      <c r="BKT23" s="1"/>
      <c r="BKU23" s="1"/>
      <c r="BKV23" s="1"/>
      <c r="BKW23" s="1"/>
      <c r="BKX23" s="1"/>
      <c r="BKY23" s="1"/>
      <c r="BKZ23" s="1"/>
      <c r="BLA23" s="1"/>
      <c r="BLB23" s="1"/>
      <c r="BLC23" s="1"/>
      <c r="BLD23" s="1"/>
      <c r="BLE23" s="1"/>
      <c r="BLF23" s="1"/>
      <c r="BLG23" s="1"/>
      <c r="BLH23" s="1"/>
      <c r="BLI23" s="1"/>
      <c r="BLJ23" s="1"/>
      <c r="BLK23" s="1"/>
      <c r="BLL23" s="1"/>
      <c r="BLM23" s="1"/>
      <c r="BLN23" s="1"/>
      <c r="BLO23" s="1"/>
      <c r="BLP23" s="1"/>
      <c r="BLQ23" s="1"/>
      <c r="BLR23" s="1"/>
      <c r="BLS23" s="1"/>
      <c r="BLT23" s="1"/>
      <c r="BLU23" s="1"/>
      <c r="BLV23" s="1"/>
      <c r="BLW23" s="1"/>
      <c r="BLX23" s="1"/>
      <c r="BLY23" s="1"/>
      <c r="BLZ23" s="1"/>
      <c r="BMA23" s="1"/>
      <c r="BMB23" s="1"/>
      <c r="BMC23" s="1"/>
      <c r="BMD23" s="1"/>
      <c r="BME23" s="1"/>
      <c r="BMF23" s="1"/>
      <c r="BMG23" s="1"/>
      <c r="BMH23" s="1"/>
      <c r="BMI23" s="1"/>
      <c r="BMJ23" s="1"/>
      <c r="BMK23" s="1"/>
      <c r="BML23" s="1"/>
      <c r="BMM23" s="1"/>
      <c r="BMN23" s="1"/>
      <c r="BMO23" s="1"/>
      <c r="BMP23" s="1"/>
      <c r="BMQ23" s="1"/>
      <c r="BMR23" s="1"/>
      <c r="BMS23" s="1"/>
      <c r="BMT23" s="1"/>
      <c r="BMU23" s="1"/>
      <c r="BMV23" s="1"/>
      <c r="BMW23" s="1"/>
      <c r="BMX23" s="1"/>
      <c r="BMY23" s="1"/>
      <c r="BMZ23" s="1"/>
      <c r="BNA23" s="1"/>
      <c r="BNB23" s="1"/>
      <c r="BNC23" s="1"/>
      <c r="BND23" s="1"/>
      <c r="BNE23" s="1"/>
      <c r="BNF23" s="1"/>
      <c r="BNG23" s="1"/>
      <c r="BNH23" s="1"/>
      <c r="BNI23" s="1"/>
      <c r="BNJ23" s="1"/>
      <c r="BNK23" s="1"/>
      <c r="BNL23" s="1"/>
      <c r="BNM23" s="1"/>
      <c r="BNN23" s="1"/>
      <c r="BNO23" s="1"/>
      <c r="BNP23" s="1"/>
      <c r="BNQ23" s="1"/>
      <c r="BNR23" s="1"/>
      <c r="BNS23" s="1"/>
      <c r="BNT23" s="1"/>
      <c r="BNU23" s="1"/>
      <c r="BNV23" s="1"/>
      <c r="BNW23" s="1"/>
      <c r="BNX23" s="1"/>
      <c r="BNY23" s="1"/>
      <c r="BNZ23" s="1"/>
      <c r="BOA23" s="1"/>
      <c r="BOB23" s="1"/>
      <c r="BOC23" s="1"/>
      <c r="BOD23" s="1"/>
      <c r="BOE23" s="1"/>
      <c r="BOF23" s="1"/>
      <c r="BOG23" s="1"/>
      <c r="BOH23" s="1"/>
      <c r="BOI23" s="1"/>
      <c r="BOJ23" s="1"/>
      <c r="BOK23" s="1"/>
      <c r="BOL23" s="1"/>
      <c r="BOM23" s="1"/>
      <c r="BON23" s="1"/>
      <c r="BOO23" s="1"/>
      <c r="BOP23" s="1"/>
      <c r="BOQ23" s="1"/>
      <c r="BOR23" s="1"/>
      <c r="BOS23" s="1"/>
      <c r="BOT23" s="1"/>
      <c r="BOU23" s="1"/>
      <c r="BOV23" s="1"/>
      <c r="BOW23" s="1"/>
      <c r="BOX23" s="1"/>
      <c r="BOY23" s="1"/>
      <c r="BOZ23" s="1"/>
      <c r="BPA23" s="1"/>
      <c r="BPB23" s="1"/>
      <c r="BPC23" s="1"/>
      <c r="BPD23" s="1"/>
      <c r="BPE23" s="1"/>
      <c r="BPF23" s="1"/>
      <c r="BPG23" s="1"/>
      <c r="BPH23" s="1"/>
      <c r="BPI23" s="1"/>
      <c r="BPJ23" s="1"/>
      <c r="BPK23" s="1"/>
      <c r="BPL23" s="1"/>
      <c r="BPM23" s="1"/>
      <c r="BPN23" s="1"/>
      <c r="BPO23" s="1"/>
      <c r="BPP23" s="1"/>
      <c r="BPQ23" s="1"/>
      <c r="BPR23" s="1"/>
      <c r="BPS23" s="1"/>
      <c r="BPT23" s="1"/>
      <c r="BPU23" s="1"/>
      <c r="BPV23" s="1"/>
      <c r="BPW23" s="1"/>
      <c r="BPX23" s="1"/>
      <c r="BPY23" s="1"/>
      <c r="BPZ23" s="1"/>
      <c r="BQA23" s="1"/>
      <c r="BQB23" s="1"/>
      <c r="BQC23" s="1"/>
      <c r="BQD23" s="1"/>
      <c r="BQE23" s="1"/>
      <c r="BQF23" s="1"/>
      <c r="BQG23" s="1"/>
      <c r="BQH23" s="1"/>
      <c r="BQI23" s="1"/>
      <c r="BQJ23" s="1"/>
      <c r="BQK23" s="1"/>
      <c r="BQL23" s="1"/>
      <c r="BQM23" s="1"/>
      <c r="BQN23" s="1"/>
      <c r="BQO23" s="1"/>
      <c r="BQP23" s="1"/>
      <c r="BQQ23" s="1"/>
      <c r="BQR23" s="1"/>
      <c r="BQS23" s="1"/>
      <c r="BQT23" s="1"/>
      <c r="BQU23" s="1"/>
      <c r="BQV23" s="1"/>
      <c r="BQW23" s="1"/>
      <c r="BQX23" s="1"/>
      <c r="BQY23" s="1"/>
      <c r="BQZ23" s="1"/>
      <c r="BRA23" s="1"/>
      <c r="BRB23" s="1"/>
      <c r="BRC23" s="1"/>
      <c r="BRD23" s="1"/>
      <c r="BRE23" s="1"/>
      <c r="BRF23" s="1"/>
      <c r="BRG23" s="1"/>
      <c r="BRH23" s="1"/>
      <c r="BRI23" s="1"/>
      <c r="BRJ23" s="1"/>
      <c r="BRK23" s="1"/>
      <c r="BRL23" s="1"/>
      <c r="BRM23" s="1"/>
      <c r="BRN23" s="1"/>
      <c r="BRO23" s="1"/>
      <c r="BRP23" s="1"/>
      <c r="BRQ23" s="1"/>
      <c r="BRR23" s="1"/>
      <c r="BRS23" s="1"/>
      <c r="BRT23" s="1"/>
      <c r="BRU23" s="1"/>
      <c r="BRV23" s="1"/>
      <c r="BRW23" s="1"/>
      <c r="BRX23" s="1"/>
      <c r="BRY23" s="1"/>
      <c r="BRZ23" s="1"/>
      <c r="BSA23" s="1"/>
      <c r="BSB23" s="1"/>
      <c r="BSC23" s="1"/>
      <c r="BSD23" s="1"/>
      <c r="BSE23" s="1"/>
      <c r="BSF23" s="1"/>
      <c r="BSG23" s="1"/>
      <c r="BSH23" s="1"/>
      <c r="BSI23" s="1"/>
      <c r="BSJ23" s="1"/>
      <c r="BSK23" s="1"/>
      <c r="BSL23" s="1"/>
      <c r="BSM23" s="1"/>
      <c r="BSN23" s="1"/>
      <c r="BSO23" s="1"/>
      <c r="BSP23" s="1"/>
      <c r="BSQ23" s="1"/>
      <c r="BSR23" s="1"/>
      <c r="BSS23" s="1"/>
      <c r="BST23" s="1"/>
      <c r="BSU23" s="1"/>
      <c r="BSV23" s="1"/>
      <c r="BSW23" s="1"/>
      <c r="BSX23" s="1"/>
      <c r="BSY23" s="1"/>
      <c r="BSZ23" s="1"/>
      <c r="BTA23" s="1"/>
      <c r="BTB23" s="1"/>
      <c r="BTC23" s="1"/>
      <c r="BTD23" s="1"/>
      <c r="BTE23" s="1"/>
      <c r="BTF23" s="1"/>
      <c r="BTG23" s="1"/>
      <c r="BTH23" s="1"/>
      <c r="BTI23" s="1"/>
      <c r="BTJ23" s="1"/>
      <c r="BTK23" s="1"/>
      <c r="BTL23" s="1"/>
      <c r="BTM23" s="1"/>
      <c r="BTN23" s="1"/>
      <c r="BTO23" s="1"/>
      <c r="BTP23" s="1"/>
      <c r="BTQ23" s="1"/>
      <c r="BTR23" s="1"/>
      <c r="BTS23" s="1"/>
      <c r="BTT23" s="1"/>
      <c r="BTU23" s="1"/>
      <c r="BTV23" s="1"/>
      <c r="BTW23" s="1"/>
      <c r="BTX23" s="1"/>
      <c r="BTY23" s="1"/>
      <c r="BTZ23" s="1"/>
      <c r="BUA23" s="1"/>
      <c r="BUB23" s="1"/>
      <c r="BUC23" s="1"/>
      <c r="BUD23" s="1"/>
      <c r="BUE23" s="1"/>
      <c r="BUF23" s="1"/>
      <c r="BUG23" s="1"/>
      <c r="BUH23" s="1"/>
      <c r="BUI23" s="1"/>
      <c r="BUJ23" s="1"/>
      <c r="BUK23" s="1"/>
      <c r="BUL23" s="1"/>
      <c r="BUM23" s="1"/>
      <c r="BUN23" s="1"/>
      <c r="BUO23" s="1"/>
      <c r="BUP23" s="1"/>
      <c r="BUQ23" s="1"/>
      <c r="BUR23" s="1"/>
      <c r="BUS23" s="1"/>
      <c r="BUT23" s="1"/>
      <c r="BUU23" s="1"/>
      <c r="BUV23" s="1"/>
      <c r="BUW23" s="1"/>
      <c r="BUX23" s="1"/>
      <c r="BUY23" s="1"/>
      <c r="BUZ23" s="1"/>
      <c r="BVA23" s="1"/>
      <c r="BVB23" s="1"/>
      <c r="BVC23" s="1"/>
      <c r="BVD23" s="1"/>
      <c r="BVE23" s="1"/>
      <c r="BVF23" s="1"/>
      <c r="BVG23" s="1"/>
      <c r="BVH23" s="1"/>
      <c r="BVI23" s="1"/>
      <c r="BVJ23" s="1"/>
      <c r="BVK23" s="1"/>
      <c r="BVL23" s="1"/>
      <c r="BVM23" s="1"/>
      <c r="BVN23" s="1"/>
      <c r="BVO23" s="1"/>
      <c r="BVP23" s="1"/>
      <c r="BVQ23" s="1"/>
      <c r="BVR23" s="1"/>
      <c r="BVS23" s="1"/>
      <c r="BVT23" s="1"/>
      <c r="BVU23" s="1"/>
      <c r="BVV23" s="1"/>
      <c r="BVW23" s="1"/>
      <c r="BVX23" s="1"/>
      <c r="BVY23" s="1"/>
      <c r="BVZ23" s="1"/>
      <c r="BWA23" s="1"/>
      <c r="BWB23" s="1"/>
      <c r="BWC23" s="1"/>
      <c r="BWD23" s="1"/>
      <c r="BWE23" s="1"/>
      <c r="BWF23" s="1"/>
      <c r="BWG23" s="1"/>
      <c r="BWH23" s="1"/>
      <c r="BWI23" s="1"/>
      <c r="BWJ23" s="1"/>
      <c r="BWK23" s="1"/>
      <c r="BWL23" s="1"/>
      <c r="BWM23" s="1"/>
      <c r="BWN23" s="1"/>
      <c r="BWO23" s="1"/>
      <c r="BWP23" s="1"/>
      <c r="BWQ23" s="1"/>
      <c r="BWR23" s="1"/>
      <c r="BWS23" s="1"/>
      <c r="BWT23" s="1"/>
      <c r="BWU23" s="1"/>
      <c r="BWV23" s="1"/>
      <c r="BWW23" s="1"/>
      <c r="BWX23" s="1"/>
      <c r="BWY23" s="1"/>
      <c r="BWZ23" s="1"/>
      <c r="BXA23" s="1"/>
      <c r="BXB23" s="1"/>
      <c r="BXC23" s="1"/>
      <c r="BXD23" s="1"/>
      <c r="BXE23" s="1"/>
      <c r="BXF23" s="1"/>
      <c r="BXG23" s="1"/>
      <c r="BXH23" s="1"/>
      <c r="BXI23" s="1"/>
      <c r="BXJ23" s="1"/>
      <c r="BXK23" s="1"/>
      <c r="BXL23" s="1"/>
      <c r="BXM23" s="1"/>
      <c r="BXN23" s="1"/>
      <c r="BXO23" s="1"/>
      <c r="BXP23" s="1"/>
      <c r="BXQ23" s="1"/>
      <c r="BXR23" s="1"/>
      <c r="BXS23" s="1"/>
      <c r="BXT23" s="1"/>
      <c r="BXU23" s="1"/>
      <c r="BXV23" s="1"/>
      <c r="BXW23" s="1"/>
      <c r="BXX23" s="1"/>
      <c r="BXY23" s="1"/>
      <c r="BXZ23" s="1"/>
      <c r="BYA23" s="1"/>
      <c r="BYB23" s="1"/>
      <c r="BYC23" s="1"/>
      <c r="BYD23" s="1"/>
      <c r="BYE23" s="1"/>
      <c r="BYF23" s="1"/>
      <c r="BYG23" s="1"/>
      <c r="BYH23" s="1"/>
      <c r="BYI23" s="1"/>
      <c r="BYJ23" s="1"/>
      <c r="BYK23" s="1"/>
      <c r="BYL23" s="1"/>
      <c r="BYM23" s="1"/>
      <c r="BYN23" s="1"/>
      <c r="BYO23" s="1"/>
      <c r="BYP23" s="1"/>
      <c r="BYQ23" s="1"/>
      <c r="BYR23" s="1"/>
      <c r="BYS23" s="1"/>
      <c r="BYT23" s="1"/>
      <c r="BYU23" s="1"/>
      <c r="BYV23" s="1"/>
      <c r="BYW23" s="1"/>
      <c r="BYX23" s="1"/>
      <c r="BYY23" s="1"/>
      <c r="BYZ23" s="1"/>
      <c r="BZA23" s="1"/>
      <c r="BZB23" s="1"/>
      <c r="BZC23" s="1"/>
      <c r="BZD23" s="1"/>
      <c r="BZE23" s="1"/>
      <c r="BZF23" s="1"/>
      <c r="BZG23" s="1"/>
      <c r="BZH23" s="1"/>
      <c r="BZI23" s="1"/>
      <c r="BZJ23" s="1"/>
      <c r="BZK23" s="1"/>
      <c r="BZL23" s="1"/>
      <c r="BZM23" s="1"/>
      <c r="BZN23" s="1"/>
      <c r="BZO23" s="1"/>
      <c r="BZP23" s="1"/>
      <c r="BZQ23" s="1"/>
      <c r="BZR23" s="1"/>
      <c r="BZS23" s="1"/>
      <c r="BZT23" s="1"/>
      <c r="BZU23" s="1"/>
      <c r="BZV23" s="1"/>
      <c r="BZW23" s="1"/>
      <c r="BZX23" s="1"/>
      <c r="BZY23" s="1"/>
      <c r="BZZ23" s="1"/>
      <c r="CAA23" s="1"/>
      <c r="CAB23" s="1"/>
      <c r="CAC23" s="1"/>
      <c r="CAD23" s="1"/>
      <c r="CAE23" s="1"/>
      <c r="CAF23" s="1"/>
      <c r="CAG23" s="1"/>
      <c r="CAH23" s="1"/>
      <c r="CAI23" s="1"/>
      <c r="CAJ23" s="1"/>
      <c r="CAK23" s="1"/>
      <c r="CAL23" s="1"/>
      <c r="CAM23" s="1"/>
      <c r="CAN23" s="1"/>
      <c r="CAO23" s="1"/>
      <c r="CAP23" s="1"/>
      <c r="CAQ23" s="1"/>
      <c r="CAR23" s="1"/>
      <c r="CAS23" s="1"/>
      <c r="CAT23" s="1"/>
      <c r="CAU23" s="1"/>
      <c r="CAV23" s="1"/>
      <c r="CAW23" s="1"/>
      <c r="CAX23" s="1"/>
      <c r="CAY23" s="1"/>
      <c r="CAZ23" s="1"/>
      <c r="CBA23" s="1"/>
      <c r="CBB23" s="1"/>
      <c r="CBC23" s="1"/>
      <c r="CBD23" s="1"/>
      <c r="CBE23" s="1"/>
      <c r="CBF23" s="1"/>
      <c r="CBG23" s="1"/>
      <c r="CBH23" s="1"/>
      <c r="CBI23" s="1"/>
      <c r="CBJ23" s="1"/>
      <c r="CBK23" s="1"/>
      <c r="CBL23" s="1"/>
      <c r="CBM23" s="1"/>
      <c r="CBN23" s="1"/>
      <c r="CBO23" s="1"/>
      <c r="CBP23" s="1"/>
      <c r="CBQ23" s="1"/>
      <c r="CBR23" s="1"/>
      <c r="CBS23" s="1"/>
      <c r="CBT23" s="1"/>
      <c r="CBU23" s="1"/>
      <c r="CBV23" s="1"/>
      <c r="CBW23" s="1"/>
      <c r="CBX23" s="1"/>
      <c r="CBY23" s="1"/>
      <c r="CBZ23" s="1"/>
      <c r="CCA23" s="1"/>
      <c r="CCB23" s="1"/>
      <c r="CCC23" s="1"/>
      <c r="CCD23" s="1"/>
      <c r="CCE23" s="1"/>
      <c r="CCF23" s="1"/>
      <c r="CCG23" s="1"/>
      <c r="CCH23" s="1"/>
      <c r="CCI23" s="1"/>
      <c r="CCJ23" s="1"/>
      <c r="CCK23" s="1"/>
      <c r="CCL23" s="1"/>
      <c r="CCM23" s="1"/>
      <c r="CCN23" s="1"/>
      <c r="CCO23" s="1"/>
      <c r="CCP23" s="1"/>
      <c r="CCQ23" s="1"/>
      <c r="CCR23" s="1"/>
      <c r="CCS23" s="1"/>
      <c r="CCT23" s="1"/>
      <c r="CCU23" s="1"/>
      <c r="CCV23" s="1"/>
      <c r="CCW23" s="1"/>
      <c r="CCX23" s="1"/>
      <c r="CCY23" s="1"/>
      <c r="CCZ23" s="1"/>
      <c r="CDA23" s="1"/>
      <c r="CDB23" s="1"/>
      <c r="CDC23" s="1"/>
      <c r="CDD23" s="1"/>
      <c r="CDE23" s="1"/>
      <c r="CDF23" s="1"/>
      <c r="CDG23" s="1"/>
      <c r="CDH23" s="1"/>
      <c r="CDI23" s="1"/>
      <c r="CDJ23" s="1"/>
      <c r="CDK23" s="1"/>
      <c r="CDL23" s="1"/>
      <c r="CDM23" s="1"/>
      <c r="CDN23" s="1"/>
      <c r="CDO23" s="1"/>
      <c r="CDP23" s="1"/>
      <c r="CDQ23" s="1"/>
      <c r="CDR23" s="1"/>
      <c r="CDS23" s="1"/>
      <c r="CDT23" s="1"/>
      <c r="CDU23" s="1"/>
      <c r="CDV23" s="1"/>
      <c r="CDW23" s="1"/>
      <c r="CDX23" s="1"/>
      <c r="CDY23" s="1"/>
      <c r="CDZ23" s="1"/>
      <c r="CEA23" s="1"/>
      <c r="CEB23" s="1"/>
      <c r="CEC23" s="1"/>
      <c r="CED23" s="1"/>
      <c r="CEE23" s="1"/>
      <c r="CEF23" s="1"/>
      <c r="CEG23" s="1"/>
      <c r="CEH23" s="1"/>
      <c r="CEI23" s="1"/>
      <c r="CEJ23" s="1"/>
      <c r="CEK23" s="1"/>
      <c r="CEL23" s="1"/>
      <c r="CEM23" s="1"/>
      <c r="CEN23" s="1"/>
      <c r="CEO23" s="1"/>
      <c r="CEP23" s="1"/>
      <c r="CEQ23" s="1"/>
      <c r="CER23" s="1"/>
      <c r="CES23" s="1"/>
      <c r="CET23" s="1"/>
      <c r="CEU23" s="1"/>
      <c r="CEV23" s="1"/>
      <c r="CEW23" s="1"/>
      <c r="CEX23" s="1"/>
      <c r="CEY23" s="1"/>
      <c r="CEZ23" s="1"/>
      <c r="CFA23" s="1"/>
      <c r="CFB23" s="1"/>
      <c r="CFC23" s="1"/>
      <c r="CFD23" s="1"/>
      <c r="CFE23" s="1"/>
      <c r="CFF23" s="1"/>
      <c r="CFG23" s="1"/>
      <c r="CFH23" s="1"/>
      <c r="CFI23" s="1"/>
      <c r="CFJ23" s="1"/>
      <c r="CFK23" s="1"/>
      <c r="CFL23" s="1"/>
      <c r="CFM23" s="1"/>
      <c r="CFN23" s="1"/>
      <c r="CFO23" s="1"/>
      <c r="CFP23" s="1"/>
      <c r="CFQ23" s="1"/>
      <c r="CFR23" s="1"/>
      <c r="CFS23" s="1"/>
      <c r="CFT23" s="1"/>
      <c r="CFU23" s="1"/>
      <c r="CFV23" s="1"/>
      <c r="CFW23" s="1"/>
      <c r="CFX23" s="1"/>
      <c r="CFY23" s="1"/>
      <c r="CFZ23" s="1"/>
      <c r="CGA23" s="1"/>
      <c r="CGB23" s="1"/>
      <c r="CGC23" s="1"/>
      <c r="CGD23" s="1"/>
      <c r="CGE23" s="1"/>
      <c r="CGF23" s="1"/>
      <c r="CGG23" s="1"/>
      <c r="CGH23" s="1"/>
      <c r="CGI23" s="1"/>
      <c r="CGJ23" s="1"/>
      <c r="CGK23" s="1"/>
      <c r="CGL23" s="1"/>
      <c r="CGM23" s="1"/>
      <c r="CGN23" s="1"/>
      <c r="CGO23" s="1"/>
      <c r="CGP23" s="1"/>
      <c r="CGQ23" s="1"/>
      <c r="CGR23" s="1"/>
      <c r="CGS23" s="1"/>
      <c r="CGT23" s="1"/>
      <c r="CGU23" s="1"/>
      <c r="CGV23" s="1"/>
      <c r="CGW23" s="1"/>
      <c r="CGX23" s="1"/>
      <c r="CGY23" s="1"/>
      <c r="CGZ23" s="1"/>
      <c r="CHA23" s="1"/>
      <c r="CHB23" s="1"/>
      <c r="CHC23" s="1"/>
      <c r="CHD23" s="1"/>
      <c r="CHE23" s="1"/>
      <c r="CHF23" s="1"/>
      <c r="CHG23" s="1"/>
      <c r="CHH23" s="1"/>
      <c r="CHI23" s="1"/>
      <c r="CHJ23" s="1"/>
      <c r="CHK23" s="1"/>
      <c r="CHL23" s="1"/>
      <c r="CHM23" s="1"/>
      <c r="CHN23" s="1"/>
      <c r="CHO23" s="1"/>
      <c r="CHP23" s="1"/>
      <c r="CHQ23" s="1"/>
      <c r="CHR23" s="1"/>
      <c r="CHS23" s="1"/>
      <c r="CHT23" s="1"/>
      <c r="CHU23" s="1"/>
      <c r="CHV23" s="1"/>
      <c r="CHW23" s="1"/>
      <c r="CHX23" s="1"/>
      <c r="CHY23" s="1"/>
      <c r="CHZ23" s="1"/>
      <c r="CIA23" s="1"/>
      <c r="CIB23" s="1"/>
      <c r="CIC23" s="1"/>
      <c r="CID23" s="1"/>
      <c r="CIE23" s="1"/>
      <c r="CIF23" s="1"/>
      <c r="CIG23" s="1"/>
      <c r="CIH23" s="1"/>
      <c r="CII23" s="1"/>
      <c r="CIJ23" s="1"/>
      <c r="CIK23" s="1"/>
      <c r="CIL23" s="1"/>
      <c r="CIM23" s="1"/>
      <c r="CIN23" s="1"/>
      <c r="CIO23" s="1"/>
      <c r="CIP23" s="1"/>
      <c r="CIQ23" s="1"/>
      <c r="CIR23" s="1"/>
      <c r="CIS23" s="1"/>
      <c r="CIT23" s="1"/>
      <c r="CIU23" s="1"/>
      <c r="CIV23" s="1"/>
      <c r="CIW23" s="1"/>
      <c r="CIX23" s="1"/>
      <c r="CIY23" s="1"/>
      <c r="CIZ23" s="1"/>
      <c r="CJA23" s="1"/>
      <c r="CJB23" s="1"/>
      <c r="CJC23" s="1"/>
      <c r="CJD23" s="1"/>
      <c r="CJE23" s="1"/>
      <c r="CJF23" s="1"/>
      <c r="CJG23" s="1"/>
      <c r="CJH23" s="1"/>
      <c r="CJI23" s="1"/>
      <c r="CJJ23" s="1"/>
      <c r="CJK23" s="1"/>
      <c r="CJL23" s="1"/>
      <c r="CJM23" s="1"/>
      <c r="CJN23" s="1"/>
      <c r="CJO23" s="1"/>
      <c r="CJP23" s="1"/>
      <c r="CJQ23" s="1"/>
      <c r="CJR23" s="1"/>
      <c r="CJS23" s="1"/>
      <c r="CJT23" s="1"/>
      <c r="CJU23" s="1"/>
      <c r="CJV23" s="1"/>
      <c r="CJW23" s="1"/>
      <c r="CJX23" s="1"/>
      <c r="CJY23" s="1"/>
      <c r="CJZ23" s="1"/>
      <c r="CKA23" s="1"/>
      <c r="CKB23" s="1"/>
      <c r="CKC23" s="1"/>
      <c r="CKD23" s="1"/>
      <c r="CKE23" s="1"/>
      <c r="CKF23" s="1"/>
      <c r="CKG23" s="1"/>
      <c r="CKH23" s="1"/>
      <c r="CKI23" s="1"/>
      <c r="CKJ23" s="1"/>
      <c r="CKK23" s="1"/>
      <c r="CKL23" s="1"/>
      <c r="CKM23" s="1"/>
      <c r="CKN23" s="1"/>
      <c r="CKO23" s="1"/>
      <c r="CKP23" s="1"/>
      <c r="CKQ23" s="1"/>
      <c r="CKR23" s="1"/>
      <c r="CKS23" s="1"/>
      <c r="CKT23" s="1"/>
      <c r="CKU23" s="1"/>
      <c r="CKV23" s="1"/>
      <c r="CKW23" s="1"/>
      <c r="CKX23" s="1"/>
      <c r="CKY23" s="1"/>
      <c r="CKZ23" s="1"/>
      <c r="CLA23" s="1"/>
      <c r="CLB23" s="1"/>
      <c r="CLC23" s="1"/>
      <c r="CLD23" s="1"/>
      <c r="CLE23" s="1"/>
      <c r="CLF23" s="1"/>
      <c r="CLG23" s="1"/>
      <c r="CLH23" s="1"/>
      <c r="CLI23" s="1"/>
      <c r="CLJ23" s="1"/>
      <c r="CLK23" s="1"/>
      <c r="CLL23" s="1"/>
      <c r="CLM23" s="1"/>
      <c r="CLN23" s="1"/>
      <c r="CLO23" s="1"/>
      <c r="CLP23" s="1"/>
      <c r="CLQ23" s="1"/>
      <c r="CLR23" s="1"/>
      <c r="CLS23" s="1"/>
      <c r="CLT23" s="1"/>
      <c r="CLU23" s="1"/>
      <c r="CLV23" s="1"/>
      <c r="CLW23" s="1"/>
      <c r="CLX23" s="1"/>
      <c r="CLY23" s="1"/>
      <c r="CLZ23" s="1"/>
      <c r="CMA23" s="1"/>
      <c r="CMB23" s="1"/>
      <c r="CMC23" s="1"/>
      <c r="CMD23" s="1"/>
      <c r="CME23" s="1"/>
      <c r="CMF23" s="1"/>
      <c r="CMG23" s="1"/>
      <c r="CMH23" s="1"/>
      <c r="CMI23" s="1"/>
      <c r="CMJ23" s="1"/>
      <c r="CMK23" s="1"/>
      <c r="CML23" s="1"/>
      <c r="CMM23" s="1"/>
      <c r="CMN23" s="1"/>
      <c r="CMO23" s="1"/>
      <c r="CMP23" s="1"/>
      <c r="CMQ23" s="1"/>
      <c r="CMR23" s="1"/>
      <c r="CMS23" s="1"/>
      <c r="CMT23" s="1"/>
      <c r="CMU23" s="1"/>
      <c r="CMV23" s="1"/>
      <c r="CMW23" s="1"/>
      <c r="CMX23" s="1"/>
      <c r="CMY23" s="1"/>
      <c r="CMZ23" s="1"/>
      <c r="CNA23" s="1"/>
      <c r="CNB23" s="1"/>
      <c r="CNC23" s="1"/>
      <c r="CND23" s="1"/>
      <c r="CNE23" s="1"/>
      <c r="CNF23" s="1"/>
      <c r="CNG23" s="1"/>
      <c r="CNH23" s="1"/>
      <c r="CNI23" s="1"/>
      <c r="CNJ23" s="1"/>
      <c r="CNK23" s="1"/>
      <c r="CNL23" s="1"/>
      <c r="CNM23" s="1"/>
      <c r="CNN23" s="1"/>
      <c r="CNO23" s="1"/>
      <c r="CNP23" s="1"/>
      <c r="CNQ23" s="1"/>
      <c r="CNR23" s="1"/>
      <c r="CNS23" s="1"/>
      <c r="CNT23" s="1"/>
      <c r="CNU23" s="1"/>
      <c r="CNV23" s="1"/>
      <c r="CNW23" s="1"/>
      <c r="CNX23" s="1"/>
      <c r="CNY23" s="1"/>
      <c r="CNZ23" s="1"/>
      <c r="COA23" s="1"/>
      <c r="COB23" s="1"/>
      <c r="COC23" s="1"/>
      <c r="COD23" s="1"/>
      <c r="COE23" s="1"/>
      <c r="COF23" s="1"/>
      <c r="COG23" s="1"/>
      <c r="COH23" s="1"/>
      <c r="COI23" s="1"/>
      <c r="COJ23" s="1"/>
      <c r="COK23" s="1"/>
      <c r="COL23" s="1"/>
      <c r="COM23" s="1"/>
      <c r="CON23" s="1"/>
      <c r="COO23" s="1"/>
      <c r="COP23" s="1"/>
      <c r="COQ23" s="1"/>
      <c r="COR23" s="1"/>
      <c r="COS23" s="1"/>
      <c r="COT23" s="1"/>
      <c r="COU23" s="1"/>
      <c r="COV23" s="1"/>
      <c r="COW23" s="1"/>
      <c r="COX23" s="1"/>
      <c r="COY23" s="1"/>
      <c r="COZ23" s="1"/>
      <c r="CPA23" s="1"/>
      <c r="CPB23" s="1"/>
      <c r="CPC23" s="1"/>
      <c r="CPD23" s="1"/>
      <c r="CPE23" s="1"/>
      <c r="CPF23" s="1"/>
      <c r="CPG23" s="1"/>
      <c r="CPH23" s="1"/>
      <c r="CPI23" s="1"/>
      <c r="CPJ23" s="1"/>
      <c r="CPK23" s="1"/>
      <c r="CPL23" s="1"/>
      <c r="CPM23" s="1"/>
      <c r="CPN23" s="1"/>
      <c r="CPO23" s="1"/>
      <c r="CPP23" s="1"/>
      <c r="CPQ23" s="1"/>
      <c r="CPR23" s="1"/>
      <c r="CPS23" s="1"/>
      <c r="CPT23" s="1"/>
      <c r="CPU23" s="1"/>
      <c r="CPV23" s="1"/>
      <c r="CPW23" s="1"/>
      <c r="CPX23" s="1"/>
      <c r="CPY23" s="1"/>
      <c r="CPZ23" s="1"/>
      <c r="CQA23" s="1"/>
      <c r="CQB23" s="1"/>
      <c r="CQC23" s="1"/>
      <c r="CQD23" s="1"/>
      <c r="CQE23" s="1"/>
      <c r="CQF23" s="1"/>
      <c r="CQG23" s="1"/>
      <c r="CQH23" s="1"/>
      <c r="CQI23" s="1"/>
      <c r="CQJ23" s="1"/>
      <c r="CQK23" s="1"/>
      <c r="CQL23" s="1"/>
      <c r="CQM23" s="1"/>
      <c r="CQN23" s="1"/>
      <c r="CQO23" s="1"/>
      <c r="CQP23" s="1"/>
      <c r="CQQ23" s="1"/>
      <c r="CQR23" s="1"/>
      <c r="CQS23" s="1"/>
      <c r="CQT23" s="1"/>
      <c r="CQU23" s="1"/>
      <c r="CQV23" s="1"/>
      <c r="CQW23" s="1"/>
      <c r="CQX23" s="1"/>
      <c r="CQY23" s="1"/>
      <c r="CQZ23" s="1"/>
      <c r="CRA23" s="1"/>
      <c r="CRB23" s="1"/>
      <c r="CRC23" s="1"/>
      <c r="CRD23" s="1"/>
      <c r="CRE23" s="1"/>
      <c r="CRF23" s="1"/>
      <c r="CRG23" s="1"/>
      <c r="CRH23" s="1"/>
      <c r="CRI23" s="1"/>
      <c r="CRJ23" s="1"/>
      <c r="CRK23" s="1"/>
      <c r="CRL23" s="1"/>
      <c r="CRM23" s="1"/>
      <c r="CRN23" s="1"/>
      <c r="CRO23" s="1"/>
      <c r="CRP23" s="1"/>
      <c r="CRQ23" s="1"/>
      <c r="CRR23" s="1"/>
      <c r="CRS23" s="1"/>
      <c r="CRT23" s="1"/>
      <c r="CRU23" s="1"/>
      <c r="CRV23" s="1"/>
      <c r="CRW23" s="1"/>
      <c r="CRX23" s="1"/>
      <c r="CRY23" s="1"/>
      <c r="CRZ23" s="1"/>
      <c r="CSA23" s="1"/>
      <c r="CSB23" s="1"/>
      <c r="CSC23" s="1"/>
      <c r="CSD23" s="1"/>
      <c r="CSE23" s="1"/>
      <c r="CSF23" s="1"/>
      <c r="CSG23" s="1"/>
      <c r="CSH23" s="1"/>
      <c r="CSI23" s="1"/>
      <c r="CSJ23" s="1"/>
      <c r="CSK23" s="1"/>
      <c r="CSL23" s="1"/>
      <c r="CSM23" s="1"/>
      <c r="CSN23" s="1"/>
      <c r="CSO23" s="1"/>
      <c r="CSP23" s="1"/>
      <c r="CSQ23" s="1"/>
      <c r="CSR23" s="1"/>
      <c r="CSS23" s="1"/>
      <c r="CST23" s="1"/>
      <c r="CSU23" s="1"/>
      <c r="CSV23" s="1"/>
      <c r="CSW23" s="1"/>
      <c r="CSX23" s="1"/>
      <c r="CSY23" s="1"/>
      <c r="CSZ23" s="1"/>
      <c r="CTA23" s="1"/>
      <c r="CTB23" s="1"/>
      <c r="CTC23" s="1"/>
      <c r="CTD23" s="1"/>
      <c r="CTE23" s="1"/>
      <c r="CTF23" s="1"/>
      <c r="CTG23" s="1"/>
      <c r="CTH23" s="1"/>
      <c r="CTI23" s="1"/>
      <c r="CTJ23" s="1"/>
      <c r="CTK23" s="1"/>
      <c r="CTL23" s="1"/>
      <c r="CTM23" s="1"/>
      <c r="CTN23" s="1"/>
      <c r="CTO23" s="1"/>
      <c r="CTP23" s="1"/>
      <c r="CTQ23" s="1"/>
      <c r="CTR23" s="1"/>
      <c r="CTS23" s="1"/>
      <c r="CTT23" s="1"/>
      <c r="CTU23" s="1"/>
      <c r="CTV23" s="1"/>
      <c r="CTW23" s="1"/>
      <c r="CTX23" s="1"/>
      <c r="CTY23" s="1"/>
      <c r="CTZ23" s="1"/>
      <c r="CUA23" s="1"/>
      <c r="CUB23" s="1"/>
      <c r="CUC23" s="1"/>
      <c r="CUD23" s="1"/>
      <c r="CUE23" s="1"/>
      <c r="CUF23" s="1"/>
      <c r="CUG23" s="1"/>
      <c r="CUH23" s="1"/>
      <c r="CUI23" s="1"/>
      <c r="CUJ23" s="1"/>
      <c r="CUK23" s="1"/>
      <c r="CUL23" s="1"/>
      <c r="CUM23" s="1"/>
      <c r="CUN23" s="1"/>
      <c r="CUO23" s="1"/>
      <c r="CUP23" s="1"/>
      <c r="CUQ23" s="1"/>
      <c r="CUR23" s="1"/>
      <c r="CUS23" s="1"/>
      <c r="CUT23" s="1"/>
      <c r="CUU23" s="1"/>
      <c r="CUV23" s="1"/>
      <c r="CUW23" s="1"/>
      <c r="CUX23" s="1"/>
      <c r="CUY23" s="1"/>
      <c r="CUZ23" s="1"/>
      <c r="CVA23" s="1"/>
      <c r="CVB23" s="1"/>
      <c r="CVC23" s="1"/>
      <c r="CVD23" s="1"/>
      <c r="CVE23" s="1"/>
      <c r="CVF23" s="1"/>
      <c r="CVG23" s="1"/>
      <c r="CVH23" s="1"/>
      <c r="CVI23" s="1"/>
      <c r="CVJ23" s="1"/>
      <c r="CVK23" s="1"/>
      <c r="CVL23" s="1"/>
      <c r="CVM23" s="1"/>
      <c r="CVN23" s="1"/>
      <c r="CVO23" s="1"/>
      <c r="CVP23" s="1"/>
      <c r="CVQ23" s="1"/>
      <c r="CVR23" s="1"/>
      <c r="CVS23" s="1"/>
      <c r="CVT23" s="1"/>
      <c r="CVU23" s="1"/>
      <c r="CVV23" s="1"/>
      <c r="CVW23" s="1"/>
      <c r="CVX23" s="1"/>
      <c r="CVY23" s="1"/>
      <c r="CVZ23" s="1"/>
      <c r="CWA23" s="1"/>
      <c r="CWB23" s="1"/>
      <c r="CWC23" s="1"/>
      <c r="CWD23" s="1"/>
      <c r="CWE23" s="1"/>
      <c r="CWF23" s="1"/>
      <c r="CWG23" s="1"/>
      <c r="CWH23" s="1"/>
      <c r="CWI23" s="1"/>
      <c r="CWJ23" s="1"/>
      <c r="CWK23" s="1"/>
      <c r="CWL23" s="1"/>
      <c r="CWM23" s="1"/>
      <c r="CWN23" s="1"/>
      <c r="CWO23" s="1"/>
      <c r="CWP23" s="1"/>
      <c r="CWQ23" s="1"/>
      <c r="CWR23" s="1"/>
      <c r="CWS23" s="1"/>
      <c r="CWT23" s="1"/>
      <c r="CWU23" s="1"/>
      <c r="CWV23" s="1"/>
      <c r="CWW23" s="1"/>
      <c r="CWX23" s="1"/>
      <c r="CWY23" s="1"/>
      <c r="CWZ23" s="1"/>
      <c r="CXA23" s="1"/>
      <c r="CXB23" s="1"/>
      <c r="CXC23" s="1"/>
      <c r="CXD23" s="1"/>
      <c r="CXE23" s="1"/>
      <c r="CXF23" s="1"/>
      <c r="CXG23" s="1"/>
      <c r="CXH23" s="1"/>
      <c r="CXI23" s="1"/>
      <c r="CXJ23" s="1"/>
      <c r="CXK23" s="1"/>
      <c r="CXL23" s="1"/>
      <c r="CXM23" s="1"/>
      <c r="CXN23" s="1"/>
      <c r="CXO23" s="1"/>
      <c r="CXP23" s="1"/>
      <c r="CXQ23" s="1"/>
      <c r="CXR23" s="1"/>
      <c r="CXS23" s="1"/>
      <c r="CXT23" s="1"/>
      <c r="CXU23" s="1"/>
      <c r="CXV23" s="1"/>
      <c r="CXW23" s="1"/>
      <c r="CXX23" s="1"/>
      <c r="CXY23" s="1"/>
      <c r="CXZ23" s="1"/>
      <c r="CYA23" s="1"/>
      <c r="CYB23" s="1"/>
      <c r="CYC23" s="1"/>
      <c r="CYD23" s="1"/>
      <c r="CYE23" s="1"/>
      <c r="CYF23" s="1"/>
      <c r="CYG23" s="1"/>
      <c r="CYH23" s="1"/>
      <c r="CYI23" s="1"/>
      <c r="CYJ23" s="1"/>
      <c r="CYK23" s="1"/>
      <c r="CYL23" s="1"/>
      <c r="CYM23" s="1"/>
      <c r="CYN23" s="1"/>
      <c r="CYO23" s="1"/>
      <c r="CYP23" s="1"/>
      <c r="CYQ23" s="1"/>
      <c r="CYR23" s="1"/>
      <c r="CYS23" s="1"/>
      <c r="CYT23" s="1"/>
      <c r="CYU23" s="1"/>
      <c r="CYV23" s="1"/>
      <c r="CYW23" s="1"/>
      <c r="CYX23" s="1"/>
      <c r="CYY23" s="1"/>
      <c r="CYZ23" s="1"/>
      <c r="CZA23" s="1"/>
      <c r="CZB23" s="1"/>
      <c r="CZC23" s="1"/>
      <c r="CZD23" s="1"/>
      <c r="CZE23" s="1"/>
      <c r="CZF23" s="1"/>
      <c r="CZG23" s="1"/>
      <c r="CZH23" s="1"/>
      <c r="CZI23" s="1"/>
      <c r="CZJ23" s="1"/>
      <c r="CZK23" s="1"/>
      <c r="CZL23" s="1"/>
      <c r="CZM23" s="1"/>
      <c r="CZN23" s="1"/>
      <c r="CZO23" s="1"/>
      <c r="CZP23" s="1"/>
      <c r="CZQ23" s="1"/>
      <c r="CZR23" s="1"/>
      <c r="CZS23" s="1"/>
      <c r="CZT23" s="1"/>
      <c r="CZU23" s="1"/>
      <c r="CZV23" s="1"/>
      <c r="CZW23" s="1"/>
      <c r="CZX23" s="1"/>
      <c r="CZY23" s="1"/>
      <c r="CZZ23" s="1"/>
      <c r="DAA23" s="1"/>
      <c r="DAB23" s="1"/>
      <c r="DAC23" s="1"/>
      <c r="DAD23" s="1"/>
      <c r="DAE23" s="1"/>
      <c r="DAF23" s="1"/>
      <c r="DAG23" s="1"/>
      <c r="DAH23" s="1"/>
      <c r="DAI23" s="1"/>
      <c r="DAJ23" s="1"/>
      <c r="DAK23" s="1"/>
      <c r="DAL23" s="1"/>
      <c r="DAM23" s="1"/>
      <c r="DAN23" s="1"/>
      <c r="DAO23" s="1"/>
      <c r="DAP23" s="1"/>
      <c r="DAQ23" s="1"/>
      <c r="DAR23" s="1"/>
      <c r="DAS23" s="1"/>
      <c r="DAT23" s="1"/>
      <c r="DAU23" s="1"/>
      <c r="DAV23" s="1"/>
      <c r="DAW23" s="1"/>
      <c r="DAX23" s="1"/>
      <c r="DAY23" s="1"/>
      <c r="DAZ23" s="1"/>
      <c r="DBA23" s="1"/>
      <c r="DBB23" s="1"/>
      <c r="DBC23" s="1"/>
      <c r="DBD23" s="1"/>
      <c r="DBE23" s="1"/>
      <c r="DBF23" s="1"/>
      <c r="DBG23" s="1"/>
      <c r="DBH23" s="1"/>
      <c r="DBI23" s="1"/>
      <c r="DBJ23" s="1"/>
      <c r="DBK23" s="1"/>
      <c r="DBL23" s="1"/>
      <c r="DBM23" s="1"/>
      <c r="DBN23" s="1"/>
      <c r="DBO23" s="1"/>
      <c r="DBP23" s="1"/>
      <c r="DBQ23" s="1"/>
      <c r="DBR23" s="1"/>
      <c r="DBS23" s="1"/>
      <c r="DBT23" s="1"/>
      <c r="DBU23" s="1"/>
      <c r="DBV23" s="1"/>
      <c r="DBW23" s="1"/>
      <c r="DBX23" s="1"/>
      <c r="DBY23" s="1"/>
      <c r="DBZ23" s="1"/>
      <c r="DCA23" s="1"/>
      <c r="DCB23" s="1"/>
      <c r="DCC23" s="1"/>
      <c r="DCD23" s="1"/>
      <c r="DCE23" s="1"/>
      <c r="DCF23" s="1"/>
      <c r="DCG23" s="1"/>
      <c r="DCH23" s="1"/>
      <c r="DCI23" s="1"/>
      <c r="DCJ23" s="1"/>
      <c r="DCK23" s="1"/>
      <c r="DCL23" s="1"/>
      <c r="DCM23" s="1"/>
      <c r="DCN23" s="1"/>
      <c r="DCO23" s="1"/>
      <c r="DCP23" s="1"/>
      <c r="DCQ23" s="1"/>
      <c r="DCR23" s="1"/>
      <c r="DCS23" s="1"/>
      <c r="DCT23" s="1"/>
      <c r="DCU23" s="1"/>
      <c r="DCV23" s="1"/>
      <c r="DCW23" s="1"/>
      <c r="DCX23" s="1"/>
      <c r="DCY23" s="1"/>
      <c r="DCZ23" s="1"/>
      <c r="DDA23" s="1"/>
      <c r="DDB23" s="1"/>
      <c r="DDC23" s="1"/>
      <c r="DDD23" s="1"/>
      <c r="DDE23" s="1"/>
      <c r="DDF23" s="1"/>
      <c r="DDG23" s="1"/>
      <c r="DDH23" s="1"/>
      <c r="DDI23" s="1"/>
      <c r="DDJ23" s="1"/>
      <c r="DDK23" s="1"/>
      <c r="DDL23" s="1"/>
      <c r="DDM23" s="1"/>
      <c r="DDN23" s="1"/>
      <c r="DDO23" s="1"/>
      <c r="DDP23" s="1"/>
      <c r="DDQ23" s="1"/>
      <c r="DDR23" s="1"/>
      <c r="DDS23" s="1"/>
      <c r="DDT23" s="1"/>
      <c r="DDU23" s="1"/>
      <c r="DDV23" s="1"/>
      <c r="DDW23" s="1"/>
      <c r="DDX23" s="1"/>
      <c r="DDY23" s="1"/>
      <c r="DDZ23" s="1"/>
      <c r="DEA23" s="1"/>
      <c r="DEB23" s="1"/>
      <c r="DEC23" s="1"/>
      <c r="DED23" s="1"/>
      <c r="DEE23" s="1"/>
      <c r="DEF23" s="1"/>
      <c r="DEG23" s="1"/>
      <c r="DEH23" s="1"/>
      <c r="DEI23" s="1"/>
      <c r="DEJ23" s="1"/>
      <c r="DEK23" s="1"/>
      <c r="DEL23" s="1"/>
      <c r="DEM23" s="1"/>
      <c r="DEN23" s="1"/>
      <c r="DEO23" s="1"/>
      <c r="DEP23" s="1"/>
      <c r="DEQ23" s="1"/>
      <c r="DER23" s="1"/>
      <c r="DES23" s="1"/>
      <c r="DET23" s="1"/>
      <c r="DEU23" s="1"/>
      <c r="DEV23" s="1"/>
      <c r="DEW23" s="1"/>
      <c r="DEX23" s="1"/>
      <c r="DEY23" s="1"/>
      <c r="DEZ23" s="1"/>
      <c r="DFA23" s="1"/>
      <c r="DFB23" s="1"/>
      <c r="DFC23" s="1"/>
      <c r="DFD23" s="1"/>
      <c r="DFE23" s="1"/>
      <c r="DFF23" s="1"/>
      <c r="DFG23" s="1"/>
      <c r="DFH23" s="1"/>
      <c r="DFI23" s="1"/>
      <c r="DFJ23" s="1"/>
      <c r="DFK23" s="1"/>
      <c r="DFL23" s="1"/>
      <c r="DFM23" s="1"/>
      <c r="DFN23" s="1"/>
      <c r="DFO23" s="1"/>
      <c r="DFP23" s="1"/>
      <c r="DFQ23" s="1"/>
      <c r="DFR23" s="1"/>
      <c r="DFS23" s="1"/>
      <c r="DFT23" s="1"/>
      <c r="DFU23" s="1"/>
      <c r="DFV23" s="1"/>
      <c r="DFW23" s="1"/>
      <c r="DFX23" s="1"/>
      <c r="DFY23" s="1"/>
      <c r="DFZ23" s="1"/>
      <c r="DGA23" s="1"/>
      <c r="DGB23" s="1"/>
      <c r="DGC23" s="1"/>
      <c r="DGD23" s="1"/>
      <c r="DGE23" s="1"/>
      <c r="DGF23" s="1"/>
      <c r="DGG23" s="1"/>
      <c r="DGH23" s="1"/>
      <c r="DGI23" s="1"/>
      <c r="DGJ23" s="1"/>
      <c r="DGK23" s="1"/>
      <c r="DGL23" s="1"/>
      <c r="DGM23" s="1"/>
      <c r="DGN23" s="1"/>
      <c r="DGO23" s="1"/>
      <c r="DGP23" s="1"/>
      <c r="DGQ23" s="1"/>
      <c r="DGR23" s="1"/>
      <c r="DGS23" s="1"/>
      <c r="DGT23" s="1"/>
      <c r="DGU23" s="1"/>
      <c r="DGV23" s="1"/>
      <c r="DGW23" s="1"/>
      <c r="DGX23" s="1"/>
      <c r="DGY23" s="1"/>
      <c r="DGZ23" s="1"/>
      <c r="DHA23" s="1"/>
      <c r="DHB23" s="1"/>
      <c r="DHC23" s="1"/>
      <c r="DHD23" s="1"/>
      <c r="DHE23" s="1"/>
      <c r="DHF23" s="1"/>
      <c r="DHG23" s="1"/>
      <c r="DHH23" s="1"/>
      <c r="DHI23" s="1"/>
      <c r="DHJ23" s="1"/>
      <c r="DHK23" s="1"/>
      <c r="DHL23" s="1"/>
      <c r="DHM23" s="1"/>
      <c r="DHN23" s="1"/>
      <c r="DHO23" s="1"/>
      <c r="DHP23" s="1"/>
      <c r="DHQ23" s="1"/>
      <c r="DHR23" s="1"/>
      <c r="DHS23" s="1"/>
      <c r="DHT23" s="1"/>
      <c r="DHU23" s="1"/>
      <c r="DHV23" s="1"/>
      <c r="DHW23" s="1"/>
      <c r="DHX23" s="1"/>
      <c r="DHY23" s="1"/>
      <c r="DHZ23" s="1"/>
      <c r="DIA23" s="1"/>
      <c r="DIB23" s="1"/>
      <c r="DIC23" s="1"/>
      <c r="DID23" s="1"/>
      <c r="DIE23" s="1"/>
      <c r="DIF23" s="1"/>
      <c r="DIG23" s="1"/>
      <c r="DIH23" s="1"/>
      <c r="DII23" s="1"/>
      <c r="DIJ23" s="1"/>
      <c r="DIK23" s="1"/>
      <c r="DIL23" s="1"/>
      <c r="DIM23" s="1"/>
      <c r="DIN23" s="1"/>
      <c r="DIO23" s="1"/>
      <c r="DIP23" s="1"/>
      <c r="DIQ23" s="1"/>
      <c r="DIR23" s="1"/>
      <c r="DIS23" s="1"/>
      <c r="DIT23" s="1"/>
      <c r="DIU23" s="1"/>
      <c r="DIV23" s="1"/>
      <c r="DIW23" s="1"/>
      <c r="DIX23" s="1"/>
      <c r="DIY23" s="1"/>
      <c r="DIZ23" s="1"/>
      <c r="DJA23" s="1"/>
      <c r="DJB23" s="1"/>
      <c r="DJC23" s="1"/>
      <c r="DJD23" s="1"/>
      <c r="DJE23" s="1"/>
      <c r="DJF23" s="1"/>
      <c r="DJG23" s="1"/>
      <c r="DJH23" s="1"/>
      <c r="DJI23" s="1"/>
      <c r="DJJ23" s="1"/>
      <c r="DJK23" s="1"/>
      <c r="DJL23" s="1"/>
      <c r="DJM23" s="1"/>
      <c r="DJN23" s="1"/>
      <c r="DJO23" s="1"/>
      <c r="DJP23" s="1"/>
      <c r="DJQ23" s="1"/>
      <c r="DJR23" s="1"/>
      <c r="DJS23" s="1"/>
      <c r="DJT23" s="1"/>
      <c r="DJU23" s="1"/>
      <c r="DJV23" s="1"/>
      <c r="DJW23" s="1"/>
      <c r="DJX23" s="1"/>
      <c r="DJY23" s="1"/>
      <c r="DJZ23" s="1"/>
      <c r="DKA23" s="1"/>
      <c r="DKB23" s="1"/>
      <c r="DKC23" s="1"/>
      <c r="DKD23" s="1"/>
      <c r="DKE23" s="1"/>
      <c r="DKF23" s="1"/>
      <c r="DKG23" s="1"/>
      <c r="DKH23" s="1"/>
      <c r="DKI23" s="1"/>
      <c r="DKJ23" s="1"/>
      <c r="DKK23" s="1"/>
      <c r="DKL23" s="1"/>
      <c r="DKM23" s="1"/>
      <c r="DKN23" s="1"/>
      <c r="DKO23" s="1"/>
      <c r="DKP23" s="1"/>
      <c r="DKQ23" s="1"/>
      <c r="DKR23" s="1"/>
      <c r="DKS23" s="1"/>
      <c r="DKT23" s="1"/>
      <c r="DKU23" s="1"/>
      <c r="DKV23" s="1"/>
      <c r="DKW23" s="1"/>
      <c r="DKX23" s="1"/>
      <c r="DKY23" s="1"/>
      <c r="DKZ23" s="1"/>
      <c r="DLA23" s="1"/>
      <c r="DLB23" s="1"/>
      <c r="DLC23" s="1"/>
      <c r="DLD23" s="1"/>
      <c r="DLE23" s="1"/>
      <c r="DLF23" s="1"/>
      <c r="DLG23" s="1"/>
      <c r="DLH23" s="1"/>
      <c r="DLI23" s="1"/>
      <c r="DLJ23" s="1"/>
      <c r="DLK23" s="1"/>
      <c r="DLL23" s="1"/>
      <c r="DLM23" s="1"/>
      <c r="DLN23" s="1"/>
      <c r="DLO23" s="1"/>
      <c r="DLP23" s="1"/>
      <c r="DLQ23" s="1"/>
      <c r="DLR23" s="1"/>
      <c r="DLS23" s="1"/>
      <c r="DLT23" s="1"/>
      <c r="DLU23" s="1"/>
      <c r="DLV23" s="1"/>
      <c r="DLW23" s="1"/>
      <c r="DLX23" s="1"/>
      <c r="DLY23" s="1"/>
      <c r="DLZ23" s="1"/>
      <c r="DMA23" s="1"/>
      <c r="DMB23" s="1"/>
      <c r="DMC23" s="1"/>
      <c r="DMD23" s="1"/>
      <c r="DME23" s="1"/>
      <c r="DMF23" s="1"/>
      <c r="DMG23" s="1"/>
      <c r="DMH23" s="1"/>
      <c r="DMI23" s="1"/>
      <c r="DMJ23" s="1"/>
      <c r="DMK23" s="1"/>
      <c r="DML23" s="1"/>
      <c r="DMM23" s="1"/>
      <c r="DMN23" s="1"/>
      <c r="DMO23" s="1"/>
      <c r="DMP23" s="1"/>
      <c r="DMQ23" s="1"/>
      <c r="DMR23" s="1"/>
      <c r="DMS23" s="1"/>
      <c r="DMT23" s="1"/>
      <c r="DMU23" s="1"/>
      <c r="DMV23" s="1"/>
      <c r="DMW23" s="1"/>
      <c r="DMX23" s="1"/>
      <c r="DMY23" s="1"/>
      <c r="DMZ23" s="1"/>
      <c r="DNA23" s="1"/>
      <c r="DNB23" s="1"/>
      <c r="DNC23" s="1"/>
      <c r="DND23" s="1"/>
      <c r="DNE23" s="1"/>
      <c r="DNF23" s="1"/>
      <c r="DNG23" s="1"/>
      <c r="DNH23" s="1"/>
      <c r="DNI23" s="1"/>
      <c r="DNJ23" s="1"/>
      <c r="DNK23" s="1"/>
      <c r="DNL23" s="1"/>
      <c r="DNM23" s="1"/>
      <c r="DNN23" s="1"/>
      <c r="DNO23" s="1"/>
      <c r="DNP23" s="1"/>
      <c r="DNQ23" s="1"/>
      <c r="DNR23" s="1"/>
      <c r="DNS23" s="1"/>
      <c r="DNT23" s="1"/>
      <c r="DNU23" s="1"/>
      <c r="DNV23" s="1"/>
      <c r="DNW23" s="1"/>
      <c r="DNX23" s="1"/>
      <c r="DNY23" s="1"/>
      <c r="DNZ23" s="1"/>
      <c r="DOA23" s="1"/>
      <c r="DOB23" s="1"/>
      <c r="DOC23" s="1"/>
      <c r="DOD23" s="1"/>
      <c r="DOE23" s="1"/>
      <c r="DOF23" s="1"/>
      <c r="DOG23" s="1"/>
      <c r="DOH23" s="1"/>
      <c r="DOI23" s="1"/>
      <c r="DOJ23" s="1"/>
      <c r="DOK23" s="1"/>
      <c r="DOL23" s="1"/>
      <c r="DOM23" s="1"/>
      <c r="DON23" s="1"/>
      <c r="DOO23" s="1"/>
      <c r="DOP23" s="1"/>
      <c r="DOQ23" s="1"/>
      <c r="DOR23" s="1"/>
      <c r="DOS23" s="1"/>
      <c r="DOT23" s="1"/>
      <c r="DOU23" s="1"/>
      <c r="DOV23" s="1"/>
      <c r="DOW23" s="1"/>
      <c r="DOX23" s="1"/>
      <c r="DOY23" s="1"/>
      <c r="DOZ23" s="1"/>
      <c r="DPA23" s="1"/>
      <c r="DPB23" s="1"/>
      <c r="DPC23" s="1"/>
      <c r="DPD23" s="1"/>
      <c r="DPE23" s="1"/>
      <c r="DPF23" s="1"/>
      <c r="DPG23" s="1"/>
      <c r="DPH23" s="1"/>
      <c r="DPI23" s="1"/>
      <c r="DPJ23" s="1"/>
      <c r="DPK23" s="1"/>
      <c r="DPL23" s="1"/>
      <c r="DPM23" s="1"/>
      <c r="DPN23" s="1"/>
      <c r="DPO23" s="1"/>
      <c r="DPP23" s="1"/>
      <c r="DPQ23" s="1"/>
      <c r="DPR23" s="1"/>
      <c r="DPS23" s="1"/>
      <c r="DPT23" s="1"/>
      <c r="DPU23" s="1"/>
      <c r="DPV23" s="1"/>
      <c r="DPW23" s="1"/>
      <c r="DPX23" s="1"/>
      <c r="DPY23" s="1"/>
      <c r="DPZ23" s="1"/>
      <c r="DQA23" s="1"/>
      <c r="DQB23" s="1"/>
      <c r="DQC23" s="1"/>
      <c r="DQD23" s="1"/>
      <c r="DQE23" s="1"/>
      <c r="DQF23" s="1"/>
      <c r="DQG23" s="1"/>
      <c r="DQH23" s="1"/>
      <c r="DQI23" s="1"/>
      <c r="DQJ23" s="1"/>
      <c r="DQK23" s="1"/>
      <c r="DQL23" s="1"/>
      <c r="DQM23" s="1"/>
      <c r="DQN23" s="1"/>
      <c r="DQO23" s="1"/>
      <c r="DQP23" s="1"/>
      <c r="DQQ23" s="1"/>
      <c r="DQR23" s="1"/>
      <c r="DQS23" s="1"/>
      <c r="DQT23" s="1"/>
      <c r="DQU23" s="1"/>
      <c r="DQV23" s="1"/>
      <c r="DQW23" s="1"/>
      <c r="DQX23" s="1"/>
      <c r="DQY23" s="1"/>
      <c r="DQZ23" s="1"/>
      <c r="DRA23" s="1"/>
      <c r="DRB23" s="1"/>
      <c r="DRC23" s="1"/>
      <c r="DRD23" s="1"/>
      <c r="DRE23" s="1"/>
      <c r="DRF23" s="1"/>
      <c r="DRG23" s="1"/>
      <c r="DRH23" s="1"/>
      <c r="DRI23" s="1"/>
      <c r="DRJ23" s="1"/>
      <c r="DRK23" s="1"/>
      <c r="DRL23" s="1"/>
      <c r="DRM23" s="1"/>
      <c r="DRN23" s="1"/>
      <c r="DRO23" s="1"/>
      <c r="DRP23" s="1"/>
      <c r="DRQ23" s="1"/>
      <c r="DRR23" s="1"/>
      <c r="DRS23" s="1"/>
      <c r="DRT23" s="1"/>
      <c r="DRU23" s="1"/>
      <c r="DRV23" s="1"/>
      <c r="DRW23" s="1"/>
      <c r="DRX23" s="1"/>
      <c r="DRY23" s="1"/>
      <c r="DRZ23" s="1"/>
      <c r="DSA23" s="1"/>
      <c r="DSB23" s="1"/>
      <c r="DSC23" s="1"/>
      <c r="DSD23" s="1"/>
      <c r="DSE23" s="1"/>
      <c r="DSF23" s="1"/>
      <c r="DSG23" s="1"/>
      <c r="DSH23" s="1"/>
      <c r="DSI23" s="1"/>
      <c r="DSJ23" s="1"/>
      <c r="DSK23" s="1"/>
      <c r="DSL23" s="1"/>
      <c r="DSM23" s="1"/>
      <c r="DSN23" s="1"/>
      <c r="DSO23" s="1"/>
      <c r="DSP23" s="1"/>
      <c r="DSQ23" s="1"/>
      <c r="DSR23" s="1"/>
      <c r="DSS23" s="1"/>
      <c r="DST23" s="1"/>
      <c r="DSU23" s="1"/>
      <c r="DSV23" s="1"/>
      <c r="DSW23" s="1"/>
      <c r="DSX23" s="1"/>
      <c r="DSY23" s="1"/>
      <c r="DSZ23" s="1"/>
      <c r="DTA23" s="1"/>
      <c r="DTB23" s="1"/>
      <c r="DTC23" s="1"/>
      <c r="DTD23" s="1"/>
      <c r="DTE23" s="1"/>
      <c r="DTF23" s="1"/>
      <c r="DTG23" s="1"/>
      <c r="DTH23" s="1"/>
      <c r="DTI23" s="1"/>
      <c r="DTJ23" s="1"/>
      <c r="DTK23" s="1"/>
      <c r="DTL23" s="1"/>
      <c r="DTM23" s="1"/>
      <c r="DTN23" s="1"/>
      <c r="DTO23" s="1"/>
      <c r="DTP23" s="1"/>
      <c r="DTQ23" s="1"/>
      <c r="DTR23" s="1"/>
      <c r="DTS23" s="1"/>
      <c r="DTT23" s="1"/>
      <c r="DTU23" s="1"/>
      <c r="DTV23" s="1"/>
      <c r="DTW23" s="1"/>
      <c r="DTX23" s="1"/>
      <c r="DTY23" s="1"/>
      <c r="DTZ23" s="1"/>
      <c r="DUA23" s="1"/>
      <c r="DUB23" s="1"/>
      <c r="DUC23" s="1"/>
      <c r="DUD23" s="1"/>
      <c r="DUE23" s="1"/>
      <c r="DUF23" s="1"/>
      <c r="DUG23" s="1"/>
      <c r="DUH23" s="1"/>
      <c r="DUI23" s="1"/>
      <c r="DUJ23" s="1"/>
      <c r="DUK23" s="1"/>
      <c r="DUL23" s="1"/>
      <c r="DUM23" s="1"/>
      <c r="DUN23" s="1"/>
      <c r="DUO23" s="1"/>
      <c r="DUP23" s="1"/>
      <c r="DUQ23" s="1"/>
      <c r="DUR23" s="1"/>
      <c r="DUS23" s="1"/>
      <c r="DUT23" s="1"/>
      <c r="DUU23" s="1"/>
      <c r="DUV23" s="1"/>
      <c r="DUW23" s="1"/>
      <c r="DUX23" s="1"/>
      <c r="DUY23" s="1"/>
      <c r="DUZ23" s="1"/>
      <c r="DVA23" s="1"/>
      <c r="DVB23" s="1"/>
      <c r="DVC23" s="1"/>
      <c r="DVD23" s="1"/>
      <c r="DVE23" s="1"/>
      <c r="DVF23" s="1"/>
      <c r="DVG23" s="1"/>
      <c r="DVH23" s="1"/>
      <c r="DVI23" s="1"/>
      <c r="DVJ23" s="1"/>
      <c r="DVK23" s="1"/>
      <c r="DVL23" s="1"/>
      <c r="DVM23" s="1"/>
      <c r="DVN23" s="1"/>
      <c r="DVO23" s="1"/>
      <c r="DVP23" s="1"/>
      <c r="DVQ23" s="1"/>
      <c r="DVR23" s="1"/>
      <c r="DVS23" s="1"/>
      <c r="DVT23" s="1"/>
      <c r="DVU23" s="1"/>
      <c r="DVV23" s="1"/>
      <c r="DVW23" s="1"/>
      <c r="DVX23" s="1"/>
      <c r="DVY23" s="1"/>
      <c r="DVZ23" s="1"/>
      <c r="DWA23" s="1"/>
      <c r="DWB23" s="1"/>
      <c r="DWC23" s="1"/>
      <c r="DWD23" s="1"/>
      <c r="DWE23" s="1"/>
      <c r="DWF23" s="1"/>
      <c r="DWG23" s="1"/>
      <c r="DWH23" s="1"/>
      <c r="DWI23" s="1"/>
      <c r="DWJ23" s="1"/>
      <c r="DWK23" s="1"/>
      <c r="DWL23" s="1"/>
      <c r="DWM23" s="1"/>
      <c r="DWN23" s="1"/>
      <c r="DWO23" s="1"/>
      <c r="DWP23" s="1"/>
      <c r="DWQ23" s="1"/>
      <c r="DWR23" s="1"/>
      <c r="DWS23" s="1"/>
      <c r="DWT23" s="1"/>
      <c r="DWU23" s="1"/>
      <c r="DWV23" s="1"/>
      <c r="DWW23" s="1"/>
      <c r="DWX23" s="1"/>
      <c r="DWY23" s="1"/>
      <c r="DWZ23" s="1"/>
      <c r="DXA23" s="1"/>
      <c r="DXB23" s="1"/>
      <c r="DXC23" s="1"/>
      <c r="DXD23" s="1"/>
      <c r="DXE23" s="1"/>
      <c r="DXF23" s="1"/>
      <c r="DXG23" s="1"/>
      <c r="DXH23" s="1"/>
      <c r="DXI23" s="1"/>
      <c r="DXJ23" s="1"/>
      <c r="DXK23" s="1"/>
      <c r="DXL23" s="1"/>
      <c r="DXM23" s="1"/>
      <c r="DXN23" s="1"/>
      <c r="DXO23" s="1"/>
      <c r="DXP23" s="1"/>
      <c r="DXQ23" s="1"/>
      <c r="DXR23" s="1"/>
      <c r="DXS23" s="1"/>
      <c r="DXT23" s="1"/>
      <c r="DXU23" s="1"/>
      <c r="DXV23" s="1"/>
      <c r="DXW23" s="1"/>
      <c r="DXX23" s="1"/>
      <c r="DXY23" s="1"/>
      <c r="DXZ23" s="1"/>
      <c r="DYA23" s="1"/>
      <c r="DYB23" s="1"/>
      <c r="DYC23" s="1"/>
      <c r="DYD23" s="1"/>
      <c r="DYE23" s="1"/>
      <c r="DYF23" s="1"/>
      <c r="DYG23" s="1"/>
      <c r="DYH23" s="1"/>
      <c r="DYI23" s="1"/>
      <c r="DYJ23" s="1"/>
      <c r="DYK23" s="1"/>
      <c r="DYL23" s="1"/>
      <c r="DYM23" s="1"/>
      <c r="DYN23" s="1"/>
      <c r="DYO23" s="1"/>
      <c r="DYP23" s="1"/>
      <c r="DYQ23" s="1"/>
      <c r="DYR23" s="1"/>
      <c r="DYS23" s="1"/>
      <c r="DYT23" s="1"/>
      <c r="DYU23" s="1"/>
      <c r="DYV23" s="1"/>
      <c r="DYW23" s="1"/>
      <c r="DYX23" s="1"/>
      <c r="DYY23" s="1"/>
      <c r="DYZ23" s="1"/>
      <c r="DZA23" s="1"/>
      <c r="DZB23" s="1"/>
      <c r="DZC23" s="1"/>
      <c r="DZD23" s="1"/>
      <c r="DZE23" s="1"/>
      <c r="DZF23" s="1"/>
      <c r="DZG23" s="1"/>
      <c r="DZH23" s="1"/>
      <c r="DZI23" s="1"/>
      <c r="DZJ23" s="1"/>
      <c r="DZK23" s="1"/>
      <c r="DZL23" s="1"/>
      <c r="DZM23" s="1"/>
      <c r="DZN23" s="1"/>
      <c r="DZO23" s="1"/>
      <c r="DZP23" s="1"/>
      <c r="DZQ23" s="1"/>
      <c r="DZR23" s="1"/>
      <c r="DZS23" s="1"/>
      <c r="DZT23" s="1"/>
      <c r="DZU23" s="1"/>
      <c r="DZV23" s="1"/>
      <c r="DZW23" s="1"/>
      <c r="DZX23" s="1"/>
      <c r="DZY23" s="1"/>
      <c r="DZZ23" s="1"/>
      <c r="EAA23" s="1"/>
      <c r="EAB23" s="1"/>
      <c r="EAC23" s="1"/>
      <c r="EAD23" s="1"/>
      <c r="EAE23" s="1"/>
      <c r="EAF23" s="1"/>
      <c r="EAG23" s="1"/>
      <c r="EAH23" s="1"/>
      <c r="EAI23" s="1"/>
      <c r="EAJ23" s="1"/>
      <c r="EAK23" s="1"/>
      <c r="EAL23" s="1"/>
      <c r="EAM23" s="1"/>
      <c r="EAN23" s="1"/>
      <c r="EAO23" s="1"/>
      <c r="EAP23" s="1"/>
      <c r="EAQ23" s="1"/>
      <c r="EAR23" s="1"/>
      <c r="EAS23" s="1"/>
      <c r="EAT23" s="1"/>
      <c r="EAU23" s="1"/>
      <c r="EAV23" s="1"/>
      <c r="EAW23" s="1"/>
      <c r="EAX23" s="1"/>
      <c r="EAY23" s="1"/>
      <c r="EAZ23" s="1"/>
      <c r="EBA23" s="1"/>
      <c r="EBB23" s="1"/>
      <c r="EBC23" s="1"/>
      <c r="EBD23" s="1"/>
      <c r="EBE23" s="1"/>
      <c r="EBF23" s="1"/>
      <c r="EBG23" s="1"/>
      <c r="EBH23" s="1"/>
      <c r="EBI23" s="1"/>
      <c r="EBJ23" s="1"/>
      <c r="EBK23" s="1"/>
      <c r="EBL23" s="1"/>
      <c r="EBM23" s="1"/>
      <c r="EBN23" s="1"/>
      <c r="EBO23" s="1"/>
      <c r="EBP23" s="1"/>
      <c r="EBQ23" s="1"/>
      <c r="EBR23" s="1"/>
      <c r="EBS23" s="1"/>
      <c r="EBT23" s="1"/>
      <c r="EBU23" s="1"/>
      <c r="EBV23" s="1"/>
      <c r="EBW23" s="1"/>
      <c r="EBX23" s="1"/>
      <c r="EBY23" s="1"/>
      <c r="EBZ23" s="1"/>
      <c r="ECA23" s="1"/>
      <c r="ECB23" s="1"/>
      <c r="ECC23" s="1"/>
      <c r="ECD23" s="1"/>
      <c r="ECE23" s="1"/>
      <c r="ECF23" s="1"/>
      <c r="ECG23" s="1"/>
      <c r="ECH23" s="1"/>
      <c r="ECI23" s="1"/>
      <c r="ECJ23" s="1"/>
      <c r="ECK23" s="1"/>
      <c r="ECL23" s="1"/>
      <c r="ECM23" s="1"/>
      <c r="ECN23" s="1"/>
      <c r="ECO23" s="1"/>
      <c r="ECP23" s="1"/>
      <c r="ECQ23" s="1"/>
      <c r="ECR23" s="1"/>
      <c r="ECS23" s="1"/>
      <c r="ECT23" s="1"/>
      <c r="ECU23" s="1"/>
      <c r="ECV23" s="1"/>
      <c r="ECW23" s="1"/>
      <c r="ECX23" s="1"/>
      <c r="ECY23" s="1"/>
      <c r="ECZ23" s="1"/>
      <c r="EDA23" s="1"/>
      <c r="EDB23" s="1"/>
      <c r="EDC23" s="1"/>
      <c r="EDD23" s="1"/>
      <c r="EDE23" s="1"/>
      <c r="EDF23" s="1"/>
      <c r="EDG23" s="1"/>
      <c r="EDH23" s="1"/>
      <c r="EDI23" s="1"/>
      <c r="EDJ23" s="1"/>
      <c r="EDK23" s="1"/>
      <c r="EDL23" s="1"/>
      <c r="EDM23" s="1"/>
      <c r="EDN23" s="1"/>
      <c r="EDO23" s="1"/>
      <c r="EDP23" s="1"/>
      <c r="EDQ23" s="1"/>
      <c r="EDR23" s="1"/>
      <c r="EDS23" s="1"/>
      <c r="EDT23" s="1"/>
      <c r="EDU23" s="1"/>
      <c r="EDV23" s="1"/>
      <c r="EDW23" s="1"/>
      <c r="EDX23" s="1"/>
      <c r="EDY23" s="1"/>
      <c r="EDZ23" s="1"/>
      <c r="EEA23" s="1"/>
      <c r="EEB23" s="1"/>
      <c r="EEC23" s="1"/>
      <c r="EED23" s="1"/>
      <c r="EEE23" s="1"/>
      <c r="EEF23" s="1"/>
      <c r="EEG23" s="1"/>
      <c r="EEH23" s="1"/>
      <c r="EEI23" s="1"/>
      <c r="EEJ23" s="1"/>
      <c r="EEK23" s="1"/>
      <c r="EEL23" s="1"/>
      <c r="EEM23" s="1"/>
      <c r="EEN23" s="1"/>
      <c r="EEO23" s="1"/>
      <c r="EEP23" s="1"/>
      <c r="EEQ23" s="1"/>
      <c r="EER23" s="1"/>
      <c r="EES23" s="1"/>
      <c r="EET23" s="1"/>
      <c r="EEU23" s="1"/>
      <c r="EEV23" s="1"/>
      <c r="EEW23" s="1"/>
      <c r="EEX23" s="1"/>
      <c r="EEY23" s="1"/>
      <c r="EEZ23" s="1"/>
      <c r="EFA23" s="1"/>
      <c r="EFB23" s="1"/>
      <c r="EFC23" s="1"/>
      <c r="EFD23" s="1"/>
      <c r="EFE23" s="1"/>
      <c r="EFF23" s="1"/>
      <c r="EFG23" s="1"/>
      <c r="EFH23" s="1"/>
      <c r="EFI23" s="1"/>
      <c r="EFJ23" s="1"/>
      <c r="EFK23" s="1"/>
      <c r="EFL23" s="1"/>
      <c r="EFM23" s="1"/>
      <c r="EFN23" s="1"/>
      <c r="EFO23" s="1"/>
      <c r="EFP23" s="1"/>
      <c r="EFQ23" s="1"/>
      <c r="EFR23" s="1"/>
      <c r="EFS23" s="1"/>
      <c r="EFT23" s="1"/>
      <c r="EFU23" s="1"/>
      <c r="EFV23" s="1"/>
      <c r="EFW23" s="1"/>
      <c r="EFX23" s="1"/>
      <c r="EFY23" s="1"/>
      <c r="EFZ23" s="1"/>
      <c r="EGA23" s="1"/>
      <c r="EGB23" s="1"/>
      <c r="EGC23" s="1"/>
      <c r="EGD23" s="1"/>
      <c r="EGE23" s="1"/>
      <c r="EGF23" s="1"/>
      <c r="EGG23" s="1"/>
      <c r="EGH23" s="1"/>
      <c r="EGI23" s="1"/>
      <c r="EGJ23" s="1"/>
      <c r="EGK23" s="1"/>
      <c r="EGL23" s="1"/>
      <c r="EGM23" s="1"/>
      <c r="EGN23" s="1"/>
      <c r="EGO23" s="1"/>
      <c r="EGP23" s="1"/>
      <c r="EGQ23" s="1"/>
      <c r="EGR23" s="1"/>
      <c r="EGS23" s="1"/>
      <c r="EGT23" s="1"/>
      <c r="EGU23" s="1"/>
      <c r="EGV23" s="1"/>
      <c r="EGW23" s="1"/>
      <c r="EGX23" s="1"/>
      <c r="EGY23" s="1"/>
      <c r="EGZ23" s="1"/>
      <c r="EHA23" s="1"/>
      <c r="EHB23" s="1"/>
      <c r="EHC23" s="1"/>
      <c r="EHD23" s="1"/>
      <c r="EHE23" s="1"/>
      <c r="EHF23" s="1"/>
      <c r="EHG23" s="1"/>
      <c r="EHH23" s="1"/>
      <c r="EHI23" s="1"/>
      <c r="EHJ23" s="1"/>
      <c r="EHK23" s="1"/>
      <c r="EHL23" s="1"/>
      <c r="EHM23" s="1"/>
      <c r="EHN23" s="1"/>
      <c r="EHO23" s="1"/>
      <c r="EHP23" s="1"/>
      <c r="EHQ23" s="1"/>
      <c r="EHR23" s="1"/>
      <c r="EHS23" s="1"/>
      <c r="EHT23" s="1"/>
      <c r="EHU23" s="1"/>
      <c r="EHV23" s="1"/>
      <c r="EHW23" s="1"/>
      <c r="EHX23" s="1"/>
      <c r="EHY23" s="1"/>
      <c r="EHZ23" s="1"/>
      <c r="EIA23" s="1"/>
      <c r="EIB23" s="1"/>
      <c r="EIC23" s="1"/>
      <c r="EID23" s="1"/>
      <c r="EIE23" s="1"/>
      <c r="EIF23" s="1"/>
      <c r="EIG23" s="1"/>
      <c r="EIH23" s="1"/>
      <c r="EII23" s="1"/>
      <c r="EIJ23" s="1"/>
      <c r="EIK23" s="1"/>
      <c r="EIL23" s="1"/>
      <c r="EIM23" s="1"/>
      <c r="EIN23" s="1"/>
      <c r="EIO23" s="1"/>
      <c r="EIP23" s="1"/>
      <c r="EIQ23" s="1"/>
      <c r="EIR23" s="1"/>
      <c r="EIS23" s="1"/>
      <c r="EIT23" s="1"/>
      <c r="EIU23" s="1"/>
      <c r="EIV23" s="1"/>
      <c r="EIW23" s="1"/>
      <c r="EIX23" s="1"/>
      <c r="EIY23" s="1"/>
      <c r="EIZ23" s="1"/>
      <c r="EJA23" s="1"/>
      <c r="EJB23" s="1"/>
      <c r="EJC23" s="1"/>
      <c r="EJD23" s="1"/>
      <c r="EJE23" s="1"/>
      <c r="EJF23" s="1"/>
      <c r="EJG23" s="1"/>
      <c r="EJH23" s="1"/>
      <c r="EJI23" s="1"/>
      <c r="EJJ23" s="1"/>
      <c r="EJK23" s="1"/>
      <c r="EJL23" s="1"/>
      <c r="EJM23" s="1"/>
      <c r="EJN23" s="1"/>
      <c r="EJO23" s="1"/>
      <c r="EJP23" s="1"/>
      <c r="EJQ23" s="1"/>
      <c r="EJR23" s="1"/>
      <c r="EJS23" s="1"/>
      <c r="EJT23" s="1"/>
      <c r="EJU23" s="1"/>
      <c r="EJV23" s="1"/>
      <c r="EJW23" s="1"/>
      <c r="EJX23" s="1"/>
      <c r="EJY23" s="1"/>
      <c r="EJZ23" s="1"/>
      <c r="EKA23" s="1"/>
      <c r="EKB23" s="1"/>
      <c r="EKC23" s="1"/>
      <c r="EKD23" s="1"/>
      <c r="EKE23" s="1"/>
      <c r="EKF23" s="1"/>
      <c r="EKG23" s="1"/>
      <c r="EKH23" s="1"/>
      <c r="EKI23" s="1"/>
      <c r="EKJ23" s="1"/>
      <c r="EKK23" s="1"/>
      <c r="EKL23" s="1"/>
      <c r="EKM23" s="1"/>
      <c r="EKN23" s="1"/>
      <c r="EKO23" s="1"/>
      <c r="EKP23" s="1"/>
      <c r="EKQ23" s="1"/>
      <c r="EKR23" s="1"/>
      <c r="EKS23" s="1"/>
      <c r="EKT23" s="1"/>
      <c r="EKU23" s="1"/>
      <c r="EKV23" s="1"/>
      <c r="EKW23" s="1"/>
      <c r="EKX23" s="1"/>
      <c r="EKY23" s="1"/>
      <c r="EKZ23" s="1"/>
      <c r="ELA23" s="1"/>
      <c r="ELB23" s="1"/>
      <c r="ELC23" s="1"/>
      <c r="ELD23" s="1"/>
      <c r="ELE23" s="1"/>
      <c r="ELF23" s="1"/>
      <c r="ELG23" s="1"/>
      <c r="ELH23" s="1"/>
      <c r="ELI23" s="1"/>
      <c r="ELJ23" s="1"/>
      <c r="ELK23" s="1"/>
      <c r="ELL23" s="1"/>
      <c r="ELM23" s="1"/>
      <c r="ELN23" s="1"/>
      <c r="ELO23" s="1"/>
      <c r="ELP23" s="1"/>
      <c r="ELQ23" s="1"/>
      <c r="ELR23" s="1"/>
      <c r="ELS23" s="1"/>
      <c r="ELT23" s="1"/>
      <c r="ELU23" s="1"/>
      <c r="ELV23" s="1"/>
      <c r="ELW23" s="1"/>
      <c r="ELX23" s="1"/>
      <c r="ELY23" s="1"/>
      <c r="ELZ23" s="1"/>
      <c r="EMA23" s="1"/>
      <c r="EMB23" s="1"/>
      <c r="EMC23" s="1"/>
      <c r="EMD23" s="1"/>
      <c r="EME23" s="1"/>
      <c r="EMF23" s="1"/>
      <c r="EMG23" s="1"/>
      <c r="EMH23" s="1"/>
      <c r="EMI23" s="1"/>
      <c r="EMJ23" s="1"/>
      <c r="EMK23" s="1"/>
      <c r="EML23" s="1"/>
      <c r="EMM23" s="1"/>
      <c r="EMN23" s="1"/>
      <c r="EMO23" s="1"/>
      <c r="EMP23" s="1"/>
      <c r="EMQ23" s="1"/>
      <c r="EMR23" s="1"/>
      <c r="EMS23" s="1"/>
      <c r="EMT23" s="1"/>
      <c r="EMU23" s="1"/>
      <c r="EMV23" s="1"/>
      <c r="EMW23" s="1"/>
      <c r="EMX23" s="1"/>
      <c r="EMY23" s="1"/>
      <c r="EMZ23" s="1"/>
      <c r="ENA23" s="1"/>
      <c r="ENB23" s="1"/>
      <c r="ENC23" s="1"/>
      <c r="END23" s="1"/>
      <c r="ENE23" s="1"/>
      <c r="ENF23" s="1"/>
      <c r="ENG23" s="1"/>
      <c r="ENH23" s="1"/>
      <c r="ENI23" s="1"/>
      <c r="ENJ23" s="1"/>
      <c r="ENK23" s="1"/>
      <c r="ENL23" s="1"/>
      <c r="ENM23" s="1"/>
      <c r="ENN23" s="1"/>
      <c r="ENO23" s="1"/>
      <c r="ENP23" s="1"/>
      <c r="ENQ23" s="1"/>
      <c r="ENR23" s="1"/>
      <c r="ENS23" s="1"/>
      <c r="ENT23" s="1"/>
      <c r="ENU23" s="1"/>
      <c r="ENV23" s="1"/>
      <c r="ENW23" s="1"/>
      <c r="ENX23" s="1"/>
      <c r="ENY23" s="1"/>
      <c r="ENZ23" s="1"/>
      <c r="EOA23" s="1"/>
      <c r="EOB23" s="1"/>
      <c r="EOC23" s="1"/>
      <c r="EOD23" s="1"/>
      <c r="EOE23" s="1"/>
      <c r="EOF23" s="1"/>
      <c r="EOG23" s="1"/>
      <c r="EOH23" s="1"/>
      <c r="EOI23" s="1"/>
      <c r="EOJ23" s="1"/>
      <c r="EOK23" s="1"/>
      <c r="EOL23" s="1"/>
      <c r="EOM23" s="1"/>
      <c r="EON23" s="1"/>
      <c r="EOO23" s="1"/>
      <c r="EOP23" s="1"/>
      <c r="EOQ23" s="1"/>
      <c r="EOR23" s="1"/>
      <c r="EOS23" s="1"/>
      <c r="EOT23" s="1"/>
      <c r="EOU23" s="1"/>
      <c r="EOV23" s="1"/>
      <c r="EOW23" s="1"/>
      <c r="EOX23" s="1"/>
      <c r="EOY23" s="1"/>
      <c r="EOZ23" s="1"/>
      <c r="EPA23" s="1"/>
      <c r="EPB23" s="1"/>
      <c r="EPC23" s="1"/>
      <c r="EPD23" s="1"/>
      <c r="EPE23" s="1"/>
      <c r="EPF23" s="1"/>
      <c r="EPG23" s="1"/>
      <c r="EPH23" s="1"/>
      <c r="EPI23" s="1"/>
      <c r="EPJ23" s="1"/>
      <c r="EPK23" s="1"/>
      <c r="EPL23" s="1"/>
      <c r="EPM23" s="1"/>
      <c r="EPN23" s="1"/>
      <c r="EPO23" s="1"/>
      <c r="EPP23" s="1"/>
      <c r="EPQ23" s="1"/>
      <c r="EPR23" s="1"/>
      <c r="EPS23" s="1"/>
      <c r="EPT23" s="1"/>
      <c r="EPU23" s="1"/>
      <c r="EPV23" s="1"/>
      <c r="EPW23" s="1"/>
      <c r="EPX23" s="1"/>
      <c r="EPY23" s="1"/>
      <c r="EPZ23" s="1"/>
      <c r="EQA23" s="1"/>
      <c r="EQB23" s="1"/>
      <c r="EQC23" s="1"/>
      <c r="EQD23" s="1"/>
      <c r="EQE23" s="1"/>
      <c r="EQF23" s="1"/>
      <c r="EQG23" s="1"/>
      <c r="EQH23" s="1"/>
      <c r="EQI23" s="1"/>
      <c r="EQJ23" s="1"/>
      <c r="EQK23" s="1"/>
      <c r="EQL23" s="1"/>
      <c r="EQM23" s="1"/>
      <c r="EQN23" s="1"/>
      <c r="EQO23" s="1"/>
      <c r="EQP23" s="1"/>
      <c r="EQQ23" s="1"/>
      <c r="EQR23" s="1"/>
      <c r="EQS23" s="1"/>
      <c r="EQT23" s="1"/>
      <c r="EQU23" s="1"/>
      <c r="EQV23" s="1"/>
      <c r="EQW23" s="1"/>
      <c r="EQX23" s="1"/>
      <c r="EQY23" s="1"/>
      <c r="EQZ23" s="1"/>
      <c r="ERA23" s="1"/>
      <c r="ERB23" s="1"/>
      <c r="ERC23" s="1"/>
      <c r="ERD23" s="1"/>
      <c r="ERE23" s="1"/>
      <c r="ERF23" s="1"/>
      <c r="ERG23" s="1"/>
      <c r="ERH23" s="1"/>
      <c r="ERI23" s="1"/>
      <c r="ERJ23" s="1"/>
      <c r="ERK23" s="1"/>
      <c r="ERL23" s="1"/>
      <c r="ERM23" s="1"/>
      <c r="ERN23" s="1"/>
      <c r="ERO23" s="1"/>
      <c r="ERP23" s="1"/>
      <c r="ERQ23" s="1"/>
      <c r="ERR23" s="1"/>
      <c r="ERS23" s="1"/>
      <c r="ERT23" s="1"/>
      <c r="ERU23" s="1"/>
      <c r="ERV23" s="1"/>
      <c r="ERW23" s="1"/>
      <c r="ERX23" s="1"/>
      <c r="ERY23" s="1"/>
      <c r="ERZ23" s="1"/>
      <c r="ESA23" s="1"/>
      <c r="ESB23" s="1"/>
      <c r="ESC23" s="1"/>
      <c r="ESD23" s="1"/>
      <c r="ESE23" s="1"/>
      <c r="ESF23" s="1"/>
      <c r="ESG23" s="1"/>
      <c r="ESH23" s="1"/>
      <c r="ESI23" s="1"/>
      <c r="ESJ23" s="1"/>
      <c r="ESK23" s="1"/>
      <c r="ESL23" s="1"/>
      <c r="ESM23" s="1"/>
      <c r="ESN23" s="1"/>
      <c r="ESO23" s="1"/>
      <c r="ESP23" s="1"/>
      <c r="ESQ23" s="1"/>
      <c r="ESR23" s="1"/>
      <c r="ESS23" s="1"/>
      <c r="EST23" s="1"/>
      <c r="ESU23" s="1"/>
      <c r="ESV23" s="1"/>
      <c r="ESW23" s="1"/>
      <c r="ESX23" s="1"/>
      <c r="ESY23" s="1"/>
      <c r="ESZ23" s="1"/>
      <c r="ETA23" s="1"/>
      <c r="ETB23" s="1"/>
      <c r="ETC23" s="1"/>
      <c r="ETD23" s="1"/>
      <c r="ETE23" s="1"/>
      <c r="ETF23" s="1"/>
      <c r="ETG23" s="1"/>
      <c r="ETH23" s="1"/>
      <c r="ETI23" s="1"/>
      <c r="ETJ23" s="1"/>
      <c r="ETK23" s="1"/>
      <c r="ETL23" s="1"/>
      <c r="ETM23" s="1"/>
      <c r="ETN23" s="1"/>
      <c r="ETO23" s="1"/>
      <c r="ETP23" s="1"/>
      <c r="ETQ23" s="1"/>
      <c r="ETR23" s="1"/>
      <c r="ETS23" s="1"/>
      <c r="ETT23" s="1"/>
      <c r="ETU23" s="1"/>
      <c r="ETV23" s="1"/>
      <c r="ETW23" s="1"/>
      <c r="ETX23" s="1"/>
      <c r="ETY23" s="1"/>
      <c r="ETZ23" s="1"/>
      <c r="EUA23" s="1"/>
      <c r="EUB23" s="1"/>
      <c r="EUC23" s="1"/>
      <c r="EUD23" s="1"/>
      <c r="EUE23" s="1"/>
      <c r="EUF23" s="1"/>
      <c r="EUG23" s="1"/>
      <c r="EUH23" s="1"/>
      <c r="EUI23" s="1"/>
      <c r="EUJ23" s="1"/>
      <c r="EUK23" s="1"/>
      <c r="EUL23" s="1"/>
      <c r="EUM23" s="1"/>
      <c r="EUN23" s="1"/>
      <c r="EUO23" s="1"/>
      <c r="EUP23" s="1"/>
      <c r="EUQ23" s="1"/>
      <c r="EUR23" s="1"/>
      <c r="EUS23" s="1"/>
      <c r="EUT23" s="1"/>
      <c r="EUU23" s="1"/>
      <c r="EUV23" s="1"/>
      <c r="EUW23" s="1"/>
      <c r="EUX23" s="1"/>
      <c r="EUY23" s="1"/>
      <c r="EUZ23" s="1"/>
      <c r="EVA23" s="1"/>
      <c r="EVB23" s="1"/>
      <c r="EVC23" s="1"/>
      <c r="EVD23" s="1"/>
      <c r="EVE23" s="1"/>
      <c r="EVF23" s="1"/>
      <c r="EVG23" s="1"/>
      <c r="EVH23" s="1"/>
      <c r="EVI23" s="1"/>
      <c r="EVJ23" s="1"/>
      <c r="EVK23" s="1"/>
      <c r="EVL23" s="1"/>
      <c r="EVM23" s="1"/>
      <c r="EVN23" s="1"/>
      <c r="EVO23" s="1"/>
      <c r="EVP23" s="1"/>
      <c r="EVQ23" s="1"/>
      <c r="EVR23" s="1"/>
      <c r="EVS23" s="1"/>
      <c r="EVT23" s="1"/>
      <c r="EVU23" s="1"/>
      <c r="EVV23" s="1"/>
      <c r="EVW23" s="1"/>
      <c r="EVX23" s="1"/>
      <c r="EVY23" s="1"/>
      <c r="EVZ23" s="1"/>
      <c r="EWA23" s="1"/>
      <c r="EWB23" s="1"/>
      <c r="EWC23" s="1"/>
      <c r="EWD23" s="1"/>
      <c r="EWE23" s="1"/>
      <c r="EWF23" s="1"/>
      <c r="EWG23" s="1"/>
      <c r="EWH23" s="1"/>
      <c r="EWI23" s="1"/>
      <c r="EWJ23" s="1"/>
      <c r="EWK23" s="1"/>
      <c r="EWL23" s="1"/>
      <c r="EWM23" s="1"/>
      <c r="EWN23" s="1"/>
      <c r="EWO23" s="1"/>
      <c r="EWP23" s="1"/>
      <c r="EWQ23" s="1"/>
      <c r="EWR23" s="1"/>
      <c r="EWS23" s="1"/>
      <c r="EWT23" s="1"/>
      <c r="EWU23" s="1"/>
      <c r="EWV23" s="1"/>
      <c r="EWW23" s="1"/>
      <c r="EWX23" s="1"/>
      <c r="EWY23" s="1"/>
      <c r="EWZ23" s="1"/>
      <c r="EXA23" s="1"/>
      <c r="EXB23" s="1"/>
      <c r="EXC23" s="1"/>
      <c r="EXD23" s="1"/>
      <c r="EXE23" s="1"/>
      <c r="EXF23" s="1"/>
      <c r="EXG23" s="1"/>
      <c r="EXH23" s="1"/>
      <c r="EXI23" s="1"/>
      <c r="EXJ23" s="1"/>
      <c r="EXK23" s="1"/>
      <c r="EXL23" s="1"/>
      <c r="EXM23" s="1"/>
      <c r="EXN23" s="1"/>
      <c r="EXO23" s="1"/>
      <c r="EXP23" s="1"/>
      <c r="EXQ23" s="1"/>
      <c r="EXR23" s="1"/>
      <c r="EXS23" s="1"/>
      <c r="EXT23" s="1"/>
      <c r="EXU23" s="1"/>
      <c r="EXV23" s="1"/>
      <c r="EXW23" s="1"/>
      <c r="EXX23" s="1"/>
      <c r="EXY23" s="1"/>
      <c r="EXZ23" s="1"/>
      <c r="EYA23" s="1"/>
      <c r="EYB23" s="1"/>
      <c r="EYC23" s="1"/>
      <c r="EYD23" s="1"/>
      <c r="EYE23" s="1"/>
      <c r="EYF23" s="1"/>
      <c r="EYG23" s="1"/>
      <c r="EYH23" s="1"/>
      <c r="EYI23" s="1"/>
      <c r="EYJ23" s="1"/>
      <c r="EYK23" s="1"/>
      <c r="EYL23" s="1"/>
      <c r="EYM23" s="1"/>
      <c r="EYN23" s="1"/>
      <c r="EYO23" s="1"/>
      <c r="EYP23" s="1"/>
      <c r="EYQ23" s="1"/>
      <c r="EYR23" s="1"/>
      <c r="EYS23" s="1"/>
      <c r="EYT23" s="1"/>
      <c r="EYU23" s="1"/>
      <c r="EYV23" s="1"/>
      <c r="EYW23" s="1"/>
      <c r="EYX23" s="1"/>
      <c r="EYY23" s="1"/>
      <c r="EYZ23" s="1"/>
      <c r="EZA23" s="1"/>
      <c r="EZB23" s="1"/>
      <c r="EZC23" s="1"/>
      <c r="EZD23" s="1"/>
      <c r="EZE23" s="1"/>
      <c r="EZF23" s="1"/>
      <c r="EZG23" s="1"/>
      <c r="EZH23" s="1"/>
      <c r="EZI23" s="1"/>
      <c r="EZJ23" s="1"/>
      <c r="EZK23" s="1"/>
      <c r="EZL23" s="1"/>
      <c r="EZM23" s="1"/>
      <c r="EZN23" s="1"/>
      <c r="EZO23" s="1"/>
      <c r="EZP23" s="1"/>
      <c r="EZQ23" s="1"/>
      <c r="EZR23" s="1"/>
      <c r="EZS23" s="1"/>
      <c r="EZT23" s="1"/>
      <c r="EZU23" s="1"/>
      <c r="EZV23" s="1"/>
      <c r="EZW23" s="1"/>
      <c r="EZX23" s="1"/>
      <c r="EZY23" s="1"/>
      <c r="EZZ23" s="1"/>
      <c r="FAA23" s="1"/>
      <c r="FAB23" s="1"/>
      <c r="FAC23" s="1"/>
      <c r="FAD23" s="1"/>
      <c r="FAE23" s="1"/>
      <c r="FAF23" s="1"/>
      <c r="FAG23" s="1"/>
      <c r="FAH23" s="1"/>
      <c r="FAI23" s="1"/>
      <c r="FAJ23" s="1"/>
      <c r="FAK23" s="1"/>
      <c r="FAL23" s="1"/>
      <c r="FAM23" s="1"/>
      <c r="FAN23" s="1"/>
      <c r="FAO23" s="1"/>
      <c r="FAP23" s="1"/>
      <c r="FAQ23" s="1"/>
      <c r="FAR23" s="1"/>
      <c r="FAS23" s="1"/>
      <c r="FAT23" s="1"/>
      <c r="FAU23" s="1"/>
      <c r="FAV23" s="1"/>
      <c r="FAW23" s="1"/>
      <c r="FAX23" s="1"/>
      <c r="FAY23" s="1"/>
      <c r="FAZ23" s="1"/>
      <c r="FBA23" s="1"/>
      <c r="FBB23" s="1"/>
      <c r="FBC23" s="1"/>
      <c r="FBD23" s="1"/>
      <c r="FBE23" s="1"/>
      <c r="FBF23" s="1"/>
      <c r="FBG23" s="1"/>
      <c r="FBH23" s="1"/>
      <c r="FBI23" s="1"/>
      <c r="FBJ23" s="1"/>
      <c r="FBK23" s="1"/>
      <c r="FBL23" s="1"/>
      <c r="FBM23" s="1"/>
      <c r="FBN23" s="1"/>
      <c r="FBO23" s="1"/>
      <c r="FBP23" s="1"/>
      <c r="FBQ23" s="1"/>
      <c r="FBR23" s="1"/>
      <c r="FBS23" s="1"/>
      <c r="FBT23" s="1"/>
      <c r="FBU23" s="1"/>
      <c r="FBV23" s="1"/>
      <c r="FBW23" s="1"/>
      <c r="FBX23" s="1"/>
      <c r="FBY23" s="1"/>
      <c r="FBZ23" s="1"/>
      <c r="FCA23" s="1"/>
      <c r="FCB23" s="1"/>
      <c r="FCC23" s="1"/>
      <c r="FCD23" s="1"/>
      <c r="FCE23" s="1"/>
      <c r="FCF23" s="1"/>
      <c r="FCG23" s="1"/>
      <c r="FCH23" s="1"/>
      <c r="FCI23" s="1"/>
      <c r="FCJ23" s="1"/>
      <c r="FCK23" s="1"/>
      <c r="FCL23" s="1"/>
      <c r="FCM23" s="1"/>
      <c r="FCN23" s="1"/>
      <c r="FCO23" s="1"/>
      <c r="FCP23" s="1"/>
      <c r="FCQ23" s="1"/>
      <c r="FCR23" s="1"/>
      <c r="FCS23" s="1"/>
      <c r="FCT23" s="1"/>
      <c r="FCU23" s="1"/>
      <c r="FCV23" s="1"/>
      <c r="FCW23" s="1"/>
      <c r="FCX23" s="1"/>
      <c r="FCY23" s="1"/>
      <c r="FCZ23" s="1"/>
      <c r="FDA23" s="1"/>
      <c r="FDB23" s="1"/>
      <c r="FDC23" s="1"/>
      <c r="FDD23" s="1"/>
      <c r="FDE23" s="1"/>
      <c r="FDF23" s="1"/>
      <c r="FDG23" s="1"/>
      <c r="FDH23" s="1"/>
      <c r="FDI23" s="1"/>
      <c r="FDJ23" s="1"/>
      <c r="FDK23" s="1"/>
      <c r="FDL23" s="1"/>
      <c r="FDM23" s="1"/>
      <c r="FDN23" s="1"/>
      <c r="FDO23" s="1"/>
      <c r="FDP23" s="1"/>
      <c r="FDQ23" s="1"/>
      <c r="FDR23" s="1"/>
      <c r="FDS23" s="1"/>
      <c r="FDT23" s="1"/>
      <c r="FDU23" s="1"/>
      <c r="FDV23" s="1"/>
      <c r="FDW23" s="1"/>
      <c r="FDX23" s="1"/>
      <c r="FDY23" s="1"/>
      <c r="FDZ23" s="1"/>
      <c r="FEA23" s="1"/>
      <c r="FEB23" s="1"/>
      <c r="FEC23" s="1"/>
      <c r="FED23" s="1"/>
      <c r="FEE23" s="1"/>
      <c r="FEF23" s="1"/>
      <c r="FEG23" s="1"/>
      <c r="FEH23" s="1"/>
      <c r="FEI23" s="1"/>
      <c r="FEJ23" s="1"/>
      <c r="FEK23" s="1"/>
      <c r="FEL23" s="1"/>
      <c r="FEM23" s="1"/>
      <c r="FEN23" s="1"/>
      <c r="FEO23" s="1"/>
      <c r="FEP23" s="1"/>
      <c r="FEQ23" s="1"/>
      <c r="FER23" s="1"/>
      <c r="FES23" s="1"/>
      <c r="FET23" s="1"/>
      <c r="FEU23" s="1"/>
      <c r="FEV23" s="1"/>
      <c r="FEW23" s="1"/>
      <c r="FEX23" s="1"/>
      <c r="FEY23" s="1"/>
      <c r="FEZ23" s="1"/>
      <c r="FFA23" s="1"/>
      <c r="FFB23" s="1"/>
      <c r="FFC23" s="1"/>
      <c r="FFD23" s="1"/>
      <c r="FFE23" s="1"/>
      <c r="FFF23" s="1"/>
      <c r="FFG23" s="1"/>
      <c r="FFH23" s="1"/>
      <c r="FFI23" s="1"/>
      <c r="FFJ23" s="1"/>
      <c r="FFK23" s="1"/>
      <c r="FFL23" s="1"/>
      <c r="FFM23" s="1"/>
      <c r="FFN23" s="1"/>
      <c r="FFO23" s="1"/>
      <c r="FFP23" s="1"/>
      <c r="FFQ23" s="1"/>
      <c r="FFR23" s="1"/>
      <c r="FFS23" s="1"/>
      <c r="FFT23" s="1"/>
      <c r="FFU23" s="1"/>
      <c r="FFV23" s="1"/>
      <c r="FFW23" s="1"/>
      <c r="FFX23" s="1"/>
      <c r="FFY23" s="1"/>
      <c r="FFZ23" s="1"/>
      <c r="FGA23" s="1"/>
      <c r="FGB23" s="1"/>
      <c r="FGC23" s="1"/>
      <c r="FGD23" s="1"/>
      <c r="FGE23" s="1"/>
      <c r="FGF23" s="1"/>
      <c r="FGG23" s="1"/>
      <c r="FGH23" s="1"/>
      <c r="FGI23" s="1"/>
      <c r="FGJ23" s="1"/>
      <c r="FGK23" s="1"/>
      <c r="FGL23" s="1"/>
      <c r="FGM23" s="1"/>
      <c r="FGN23" s="1"/>
      <c r="FGO23" s="1"/>
      <c r="FGP23" s="1"/>
      <c r="FGQ23" s="1"/>
      <c r="FGR23" s="1"/>
      <c r="FGS23" s="1"/>
      <c r="FGT23" s="1"/>
      <c r="FGU23" s="1"/>
      <c r="FGV23" s="1"/>
      <c r="FGW23" s="1"/>
      <c r="FGX23" s="1"/>
      <c r="FGY23" s="1"/>
      <c r="FGZ23" s="1"/>
      <c r="FHA23" s="1"/>
      <c r="FHB23" s="1"/>
      <c r="FHC23" s="1"/>
      <c r="FHD23" s="1"/>
      <c r="FHE23" s="1"/>
      <c r="FHF23" s="1"/>
      <c r="FHG23" s="1"/>
      <c r="FHH23" s="1"/>
      <c r="FHI23" s="1"/>
      <c r="FHJ23" s="1"/>
      <c r="FHK23" s="1"/>
      <c r="FHL23" s="1"/>
      <c r="FHM23" s="1"/>
      <c r="FHN23" s="1"/>
      <c r="FHO23" s="1"/>
      <c r="FHP23" s="1"/>
      <c r="FHQ23" s="1"/>
      <c r="FHR23" s="1"/>
      <c r="FHS23" s="1"/>
      <c r="FHT23" s="1"/>
      <c r="FHU23" s="1"/>
      <c r="FHV23" s="1"/>
      <c r="FHW23" s="1"/>
      <c r="FHX23" s="1"/>
      <c r="FHY23" s="1"/>
      <c r="FHZ23" s="1"/>
      <c r="FIA23" s="1"/>
      <c r="FIB23" s="1"/>
      <c r="FIC23" s="1"/>
      <c r="FID23" s="1"/>
      <c r="FIE23" s="1"/>
      <c r="FIF23" s="1"/>
      <c r="FIG23" s="1"/>
      <c r="FIH23" s="1"/>
      <c r="FII23" s="1"/>
      <c r="FIJ23" s="1"/>
      <c r="FIK23" s="1"/>
      <c r="FIL23" s="1"/>
      <c r="FIM23" s="1"/>
      <c r="FIN23" s="1"/>
      <c r="FIO23" s="1"/>
      <c r="FIP23" s="1"/>
      <c r="FIQ23" s="1"/>
      <c r="FIR23" s="1"/>
      <c r="FIS23" s="1"/>
      <c r="FIT23" s="1"/>
      <c r="FIU23" s="1"/>
      <c r="FIV23" s="1"/>
      <c r="FIW23" s="1"/>
      <c r="FIX23" s="1"/>
      <c r="FIY23" s="1"/>
      <c r="FIZ23" s="1"/>
      <c r="FJA23" s="1"/>
      <c r="FJB23" s="1"/>
      <c r="FJC23" s="1"/>
      <c r="FJD23" s="1"/>
      <c r="FJE23" s="1"/>
      <c r="FJF23" s="1"/>
      <c r="FJG23" s="1"/>
      <c r="FJH23" s="1"/>
      <c r="FJI23" s="1"/>
      <c r="FJJ23" s="1"/>
      <c r="FJK23" s="1"/>
      <c r="FJL23" s="1"/>
      <c r="FJM23" s="1"/>
      <c r="FJN23" s="1"/>
      <c r="FJO23" s="1"/>
      <c r="FJP23" s="1"/>
      <c r="FJQ23" s="1"/>
      <c r="FJR23" s="1"/>
      <c r="FJS23" s="1"/>
      <c r="FJT23" s="1"/>
      <c r="FJU23" s="1"/>
      <c r="FJV23" s="1"/>
      <c r="FJW23" s="1"/>
      <c r="FJX23" s="1"/>
      <c r="FJY23" s="1"/>
      <c r="FJZ23" s="1"/>
      <c r="FKA23" s="1"/>
      <c r="FKB23" s="1"/>
      <c r="FKC23" s="1"/>
      <c r="FKD23" s="1"/>
      <c r="FKE23" s="1"/>
      <c r="FKF23" s="1"/>
      <c r="FKG23" s="1"/>
      <c r="FKH23" s="1"/>
      <c r="FKI23" s="1"/>
      <c r="FKJ23" s="1"/>
      <c r="FKK23" s="1"/>
      <c r="FKL23" s="1"/>
      <c r="FKM23" s="1"/>
      <c r="FKN23" s="1"/>
      <c r="FKO23" s="1"/>
      <c r="FKP23" s="1"/>
      <c r="FKQ23" s="1"/>
      <c r="FKR23" s="1"/>
      <c r="FKS23" s="1"/>
      <c r="FKT23" s="1"/>
      <c r="FKU23" s="1"/>
      <c r="FKV23" s="1"/>
      <c r="FKW23" s="1"/>
      <c r="FKX23" s="1"/>
      <c r="FKY23" s="1"/>
      <c r="FKZ23" s="1"/>
      <c r="FLA23" s="1"/>
      <c r="FLB23" s="1"/>
      <c r="FLC23" s="1"/>
      <c r="FLD23" s="1"/>
      <c r="FLE23" s="1"/>
      <c r="FLF23" s="1"/>
      <c r="FLG23" s="1"/>
      <c r="FLH23" s="1"/>
      <c r="FLI23" s="1"/>
      <c r="FLJ23" s="1"/>
      <c r="FLK23" s="1"/>
      <c r="FLL23" s="1"/>
      <c r="FLM23" s="1"/>
      <c r="FLN23" s="1"/>
      <c r="FLO23" s="1"/>
      <c r="FLP23" s="1"/>
      <c r="FLQ23" s="1"/>
      <c r="FLR23" s="1"/>
      <c r="FLS23" s="1"/>
      <c r="FLT23" s="1"/>
      <c r="FLU23" s="1"/>
      <c r="FLV23" s="1"/>
      <c r="FLW23" s="1"/>
      <c r="FLX23" s="1"/>
      <c r="FLY23" s="1"/>
      <c r="FLZ23" s="1"/>
      <c r="FMA23" s="1"/>
      <c r="FMB23" s="1"/>
      <c r="FMC23" s="1"/>
      <c r="FMD23" s="1"/>
      <c r="FME23" s="1"/>
      <c r="FMF23" s="1"/>
      <c r="FMG23" s="1"/>
      <c r="FMH23" s="1"/>
      <c r="FMI23" s="1"/>
      <c r="FMJ23" s="1"/>
      <c r="FMK23" s="1"/>
      <c r="FML23" s="1"/>
      <c r="FMM23" s="1"/>
      <c r="FMN23" s="1"/>
      <c r="FMO23" s="1"/>
      <c r="FMP23" s="1"/>
      <c r="FMQ23" s="1"/>
      <c r="FMR23" s="1"/>
      <c r="FMS23" s="1"/>
      <c r="FMT23" s="1"/>
      <c r="FMU23" s="1"/>
      <c r="FMV23" s="1"/>
      <c r="FMW23" s="1"/>
      <c r="FMX23" s="1"/>
      <c r="FMY23" s="1"/>
      <c r="FMZ23" s="1"/>
      <c r="FNA23" s="1"/>
      <c r="FNB23" s="1"/>
      <c r="FNC23" s="1"/>
      <c r="FND23" s="1"/>
      <c r="FNE23" s="1"/>
      <c r="FNF23" s="1"/>
      <c r="FNG23" s="1"/>
      <c r="FNH23" s="1"/>
      <c r="FNI23" s="1"/>
      <c r="FNJ23" s="1"/>
      <c r="FNK23" s="1"/>
      <c r="FNL23" s="1"/>
      <c r="FNM23" s="1"/>
      <c r="FNN23" s="1"/>
      <c r="FNO23" s="1"/>
      <c r="FNP23" s="1"/>
      <c r="FNQ23" s="1"/>
      <c r="FNR23" s="1"/>
      <c r="FNS23" s="1"/>
      <c r="FNT23" s="1"/>
      <c r="FNU23" s="1"/>
      <c r="FNV23" s="1"/>
      <c r="FNW23" s="1"/>
      <c r="FNX23" s="1"/>
      <c r="FNY23" s="1"/>
      <c r="FNZ23" s="1"/>
      <c r="FOA23" s="1"/>
      <c r="FOB23" s="1"/>
      <c r="FOC23" s="1"/>
      <c r="FOD23" s="1"/>
      <c r="FOE23" s="1"/>
      <c r="FOF23" s="1"/>
      <c r="FOG23" s="1"/>
      <c r="FOH23" s="1"/>
      <c r="FOI23" s="1"/>
      <c r="FOJ23" s="1"/>
      <c r="FOK23" s="1"/>
      <c r="FOL23" s="1"/>
      <c r="FOM23" s="1"/>
      <c r="FON23" s="1"/>
      <c r="FOO23" s="1"/>
      <c r="FOP23" s="1"/>
      <c r="FOQ23" s="1"/>
      <c r="FOR23" s="1"/>
      <c r="FOS23" s="1"/>
      <c r="FOT23" s="1"/>
      <c r="FOU23" s="1"/>
      <c r="FOV23" s="1"/>
      <c r="FOW23" s="1"/>
      <c r="FOX23" s="1"/>
      <c r="FOY23" s="1"/>
      <c r="FOZ23" s="1"/>
      <c r="FPA23" s="1"/>
      <c r="FPB23" s="1"/>
      <c r="FPC23" s="1"/>
      <c r="FPD23" s="1"/>
      <c r="FPE23" s="1"/>
      <c r="FPF23" s="1"/>
      <c r="FPG23" s="1"/>
      <c r="FPH23" s="1"/>
      <c r="FPI23" s="1"/>
      <c r="FPJ23" s="1"/>
      <c r="FPK23" s="1"/>
      <c r="FPL23" s="1"/>
      <c r="FPM23" s="1"/>
      <c r="FPN23" s="1"/>
      <c r="FPO23" s="1"/>
      <c r="FPP23" s="1"/>
      <c r="FPQ23" s="1"/>
      <c r="FPR23" s="1"/>
      <c r="FPS23" s="1"/>
      <c r="FPT23" s="1"/>
      <c r="FPU23" s="1"/>
      <c r="FPV23" s="1"/>
      <c r="FPW23" s="1"/>
      <c r="FPX23" s="1"/>
      <c r="FPY23" s="1"/>
      <c r="FPZ23" s="1"/>
      <c r="FQA23" s="1"/>
      <c r="FQB23" s="1"/>
      <c r="FQC23" s="1"/>
      <c r="FQD23" s="1"/>
      <c r="FQE23" s="1"/>
      <c r="FQF23" s="1"/>
      <c r="FQG23" s="1"/>
      <c r="FQH23" s="1"/>
      <c r="FQI23" s="1"/>
      <c r="FQJ23" s="1"/>
      <c r="FQK23" s="1"/>
      <c r="FQL23" s="1"/>
      <c r="FQM23" s="1"/>
      <c r="FQN23" s="1"/>
      <c r="FQO23" s="1"/>
      <c r="FQP23" s="1"/>
      <c r="FQQ23" s="1"/>
      <c r="FQR23" s="1"/>
      <c r="FQS23" s="1"/>
      <c r="FQT23" s="1"/>
      <c r="FQU23" s="1"/>
      <c r="FQV23" s="1"/>
      <c r="FQW23" s="1"/>
      <c r="FQX23" s="1"/>
      <c r="FQY23" s="1"/>
      <c r="FQZ23" s="1"/>
      <c r="FRA23" s="1"/>
      <c r="FRB23" s="1"/>
      <c r="FRC23" s="1"/>
      <c r="FRD23" s="1"/>
      <c r="FRE23" s="1"/>
      <c r="FRF23" s="1"/>
      <c r="FRG23" s="1"/>
      <c r="FRH23" s="1"/>
      <c r="FRI23" s="1"/>
      <c r="FRJ23" s="1"/>
      <c r="FRK23" s="1"/>
      <c r="FRL23" s="1"/>
      <c r="FRM23" s="1"/>
      <c r="FRN23" s="1"/>
      <c r="FRO23" s="1"/>
      <c r="FRP23" s="1"/>
      <c r="FRQ23" s="1"/>
      <c r="FRR23" s="1"/>
      <c r="FRS23" s="1"/>
      <c r="FRT23" s="1"/>
      <c r="FRU23" s="1"/>
      <c r="FRV23" s="1"/>
      <c r="FRW23" s="1"/>
      <c r="FRX23" s="1"/>
      <c r="FRY23" s="1"/>
      <c r="FRZ23" s="1"/>
      <c r="FSA23" s="1"/>
      <c r="FSB23" s="1"/>
      <c r="FSC23" s="1"/>
      <c r="FSD23" s="1"/>
      <c r="FSE23" s="1"/>
      <c r="FSF23" s="1"/>
      <c r="FSG23" s="1"/>
      <c r="FSH23" s="1"/>
      <c r="FSI23" s="1"/>
      <c r="FSJ23" s="1"/>
      <c r="FSK23" s="1"/>
      <c r="FSL23" s="1"/>
      <c r="FSM23" s="1"/>
      <c r="FSN23" s="1"/>
      <c r="FSO23" s="1"/>
      <c r="FSP23" s="1"/>
      <c r="FSQ23" s="1"/>
      <c r="FSR23" s="1"/>
      <c r="FSS23" s="1"/>
      <c r="FST23" s="1"/>
      <c r="FSU23" s="1"/>
      <c r="FSV23" s="1"/>
      <c r="FSW23" s="1"/>
      <c r="FSX23" s="1"/>
      <c r="FSY23" s="1"/>
      <c r="FSZ23" s="1"/>
      <c r="FTA23" s="1"/>
      <c r="FTB23" s="1"/>
      <c r="FTC23" s="1"/>
      <c r="FTD23" s="1"/>
      <c r="FTE23" s="1"/>
      <c r="FTF23" s="1"/>
      <c r="FTG23" s="1"/>
      <c r="FTH23" s="1"/>
      <c r="FTI23" s="1"/>
      <c r="FTJ23" s="1"/>
      <c r="FTK23" s="1"/>
      <c r="FTL23" s="1"/>
      <c r="FTM23" s="1"/>
      <c r="FTN23" s="1"/>
      <c r="FTO23" s="1"/>
      <c r="FTP23" s="1"/>
      <c r="FTQ23" s="1"/>
      <c r="FTR23" s="1"/>
      <c r="FTS23" s="1"/>
      <c r="FTT23" s="1"/>
      <c r="FTU23" s="1"/>
      <c r="FTV23" s="1"/>
      <c r="FTW23" s="1"/>
      <c r="FTX23" s="1"/>
      <c r="FTY23" s="1"/>
      <c r="FTZ23" s="1"/>
      <c r="FUA23" s="1"/>
      <c r="FUB23" s="1"/>
      <c r="FUC23" s="1"/>
      <c r="FUD23" s="1"/>
      <c r="FUE23" s="1"/>
      <c r="FUF23" s="1"/>
      <c r="FUG23" s="1"/>
      <c r="FUH23" s="1"/>
      <c r="FUI23" s="1"/>
      <c r="FUJ23" s="1"/>
      <c r="FUK23" s="1"/>
      <c r="FUL23" s="1"/>
      <c r="FUM23" s="1"/>
      <c r="FUN23" s="1"/>
      <c r="FUO23" s="1"/>
      <c r="FUP23" s="1"/>
      <c r="FUQ23" s="1"/>
      <c r="FUR23" s="1"/>
      <c r="FUS23" s="1"/>
      <c r="FUT23" s="1"/>
      <c r="FUU23" s="1"/>
      <c r="FUV23" s="1"/>
      <c r="FUW23" s="1"/>
      <c r="FUX23" s="1"/>
      <c r="FUY23" s="1"/>
      <c r="FUZ23" s="1"/>
      <c r="FVA23" s="1"/>
      <c r="FVB23" s="1"/>
      <c r="FVC23" s="1"/>
      <c r="FVD23" s="1"/>
      <c r="FVE23" s="1"/>
      <c r="FVF23" s="1"/>
      <c r="FVG23" s="1"/>
      <c r="FVH23" s="1"/>
      <c r="FVI23" s="1"/>
      <c r="FVJ23" s="1"/>
      <c r="FVK23" s="1"/>
      <c r="FVL23" s="1"/>
      <c r="FVM23" s="1"/>
      <c r="FVN23" s="1"/>
      <c r="FVO23" s="1"/>
      <c r="FVP23" s="1"/>
      <c r="FVQ23" s="1"/>
      <c r="FVR23" s="1"/>
      <c r="FVS23" s="1"/>
      <c r="FVT23" s="1"/>
      <c r="FVU23" s="1"/>
      <c r="FVV23" s="1"/>
      <c r="FVW23" s="1"/>
      <c r="FVX23" s="1"/>
      <c r="FVY23" s="1"/>
      <c r="FVZ23" s="1"/>
      <c r="FWA23" s="1"/>
      <c r="FWB23" s="1"/>
      <c r="FWC23" s="1"/>
      <c r="FWD23" s="1"/>
      <c r="FWE23" s="1"/>
      <c r="FWF23" s="1"/>
      <c r="FWG23" s="1"/>
      <c r="FWH23" s="1"/>
      <c r="FWI23" s="1"/>
      <c r="FWJ23" s="1"/>
      <c r="FWK23" s="1"/>
      <c r="FWL23" s="1"/>
      <c r="FWM23" s="1"/>
      <c r="FWN23" s="1"/>
      <c r="FWO23" s="1"/>
      <c r="FWP23" s="1"/>
      <c r="FWQ23" s="1"/>
      <c r="FWR23" s="1"/>
      <c r="FWS23" s="1"/>
      <c r="FWT23" s="1"/>
      <c r="FWU23" s="1"/>
      <c r="FWV23" s="1"/>
      <c r="FWW23" s="1"/>
      <c r="FWX23" s="1"/>
      <c r="FWY23" s="1"/>
      <c r="FWZ23" s="1"/>
      <c r="FXA23" s="1"/>
      <c r="FXB23" s="1"/>
      <c r="FXC23" s="1"/>
      <c r="FXD23" s="1"/>
      <c r="FXE23" s="1"/>
      <c r="FXF23" s="1"/>
      <c r="FXG23" s="1"/>
      <c r="FXH23" s="1"/>
      <c r="FXI23" s="1"/>
      <c r="FXJ23" s="1"/>
      <c r="FXK23" s="1"/>
      <c r="FXL23" s="1"/>
      <c r="FXM23" s="1"/>
      <c r="FXN23" s="1"/>
      <c r="FXO23" s="1"/>
      <c r="FXP23" s="1"/>
      <c r="FXQ23" s="1"/>
      <c r="FXR23" s="1"/>
      <c r="FXS23" s="1"/>
      <c r="FXT23" s="1"/>
      <c r="FXU23" s="1"/>
      <c r="FXV23" s="1"/>
      <c r="FXW23" s="1"/>
      <c r="FXX23" s="1"/>
      <c r="FXY23" s="1"/>
      <c r="FXZ23" s="1"/>
      <c r="FYA23" s="1"/>
      <c r="FYB23" s="1"/>
      <c r="FYC23" s="1"/>
      <c r="FYD23" s="1"/>
      <c r="FYE23" s="1"/>
      <c r="FYF23" s="1"/>
      <c r="FYG23" s="1"/>
      <c r="FYH23" s="1"/>
      <c r="FYI23" s="1"/>
      <c r="FYJ23" s="1"/>
      <c r="FYK23" s="1"/>
      <c r="FYL23" s="1"/>
      <c r="FYM23" s="1"/>
      <c r="FYN23" s="1"/>
      <c r="FYO23" s="1"/>
      <c r="FYP23" s="1"/>
      <c r="FYQ23" s="1"/>
      <c r="FYR23" s="1"/>
      <c r="FYS23" s="1"/>
      <c r="FYT23" s="1"/>
      <c r="FYU23" s="1"/>
      <c r="FYV23" s="1"/>
      <c r="FYW23" s="1"/>
      <c r="FYX23" s="1"/>
      <c r="FYY23" s="1"/>
      <c r="FYZ23" s="1"/>
      <c r="FZA23" s="1"/>
      <c r="FZB23" s="1"/>
      <c r="FZC23" s="1"/>
      <c r="FZD23" s="1"/>
      <c r="FZE23" s="1"/>
      <c r="FZF23" s="1"/>
      <c r="FZG23" s="1"/>
      <c r="FZH23" s="1"/>
      <c r="FZI23" s="1"/>
      <c r="FZJ23" s="1"/>
      <c r="FZK23" s="1"/>
      <c r="FZL23" s="1"/>
      <c r="FZM23" s="1"/>
      <c r="FZN23" s="1"/>
      <c r="FZO23" s="1"/>
      <c r="FZP23" s="1"/>
      <c r="FZQ23" s="1"/>
      <c r="FZR23" s="1"/>
      <c r="FZS23" s="1"/>
      <c r="FZT23" s="1"/>
      <c r="FZU23" s="1"/>
      <c r="FZV23" s="1"/>
      <c r="FZW23" s="1"/>
      <c r="FZX23" s="1"/>
      <c r="FZY23" s="1"/>
      <c r="FZZ23" s="1"/>
      <c r="GAA23" s="1"/>
      <c r="GAB23" s="1"/>
      <c r="GAC23" s="1"/>
      <c r="GAD23" s="1"/>
      <c r="GAE23" s="1"/>
      <c r="GAF23" s="1"/>
      <c r="GAG23" s="1"/>
      <c r="GAH23" s="1"/>
      <c r="GAI23" s="1"/>
      <c r="GAJ23" s="1"/>
      <c r="GAK23" s="1"/>
      <c r="GAL23" s="1"/>
      <c r="GAM23" s="1"/>
      <c r="GAN23" s="1"/>
      <c r="GAO23" s="1"/>
      <c r="GAP23" s="1"/>
      <c r="GAQ23" s="1"/>
      <c r="GAR23" s="1"/>
      <c r="GAS23" s="1"/>
      <c r="GAT23" s="1"/>
      <c r="GAU23" s="1"/>
      <c r="GAV23" s="1"/>
      <c r="GAW23" s="1"/>
      <c r="GAX23" s="1"/>
      <c r="GAY23" s="1"/>
      <c r="GAZ23" s="1"/>
      <c r="GBA23" s="1"/>
      <c r="GBB23" s="1"/>
      <c r="GBC23" s="1"/>
      <c r="GBD23" s="1"/>
      <c r="GBE23" s="1"/>
      <c r="GBF23" s="1"/>
      <c r="GBG23" s="1"/>
      <c r="GBH23" s="1"/>
      <c r="GBI23" s="1"/>
      <c r="GBJ23" s="1"/>
      <c r="GBK23" s="1"/>
      <c r="GBL23" s="1"/>
      <c r="GBM23" s="1"/>
      <c r="GBN23" s="1"/>
      <c r="GBO23" s="1"/>
      <c r="GBP23" s="1"/>
      <c r="GBQ23" s="1"/>
      <c r="GBR23" s="1"/>
      <c r="GBS23" s="1"/>
      <c r="GBT23" s="1"/>
      <c r="GBU23" s="1"/>
      <c r="GBV23" s="1"/>
      <c r="GBW23" s="1"/>
      <c r="GBX23" s="1"/>
      <c r="GBY23" s="1"/>
      <c r="GBZ23" s="1"/>
      <c r="GCA23" s="1"/>
      <c r="GCB23" s="1"/>
      <c r="GCC23" s="1"/>
      <c r="GCD23" s="1"/>
      <c r="GCE23" s="1"/>
      <c r="GCF23" s="1"/>
      <c r="GCG23" s="1"/>
      <c r="GCH23" s="1"/>
      <c r="GCI23" s="1"/>
      <c r="GCJ23" s="1"/>
      <c r="GCK23" s="1"/>
      <c r="GCL23" s="1"/>
      <c r="GCM23" s="1"/>
      <c r="GCN23" s="1"/>
      <c r="GCO23" s="1"/>
      <c r="GCP23" s="1"/>
      <c r="GCQ23" s="1"/>
      <c r="GCR23" s="1"/>
      <c r="GCS23" s="1"/>
      <c r="GCT23" s="1"/>
      <c r="GCU23" s="1"/>
      <c r="GCV23" s="1"/>
      <c r="GCW23" s="1"/>
      <c r="GCX23" s="1"/>
      <c r="GCY23" s="1"/>
      <c r="GCZ23" s="1"/>
      <c r="GDA23" s="1"/>
      <c r="GDB23" s="1"/>
      <c r="GDC23" s="1"/>
      <c r="GDD23" s="1"/>
      <c r="GDE23" s="1"/>
      <c r="GDF23" s="1"/>
      <c r="GDG23" s="1"/>
      <c r="GDH23" s="1"/>
      <c r="GDI23" s="1"/>
      <c r="GDJ23" s="1"/>
      <c r="GDK23" s="1"/>
      <c r="GDL23" s="1"/>
      <c r="GDM23" s="1"/>
      <c r="GDN23" s="1"/>
      <c r="GDO23" s="1"/>
      <c r="GDP23" s="1"/>
      <c r="GDQ23" s="1"/>
      <c r="GDR23" s="1"/>
      <c r="GDS23" s="1"/>
      <c r="GDT23" s="1"/>
      <c r="GDU23" s="1"/>
      <c r="GDV23" s="1"/>
      <c r="GDW23" s="1"/>
      <c r="GDX23" s="1"/>
      <c r="GDY23" s="1"/>
      <c r="GDZ23" s="1"/>
      <c r="GEA23" s="1"/>
      <c r="GEB23" s="1"/>
      <c r="GEC23" s="1"/>
      <c r="GED23" s="1"/>
      <c r="GEE23" s="1"/>
      <c r="GEF23" s="1"/>
      <c r="GEG23" s="1"/>
      <c r="GEH23" s="1"/>
      <c r="GEI23" s="1"/>
      <c r="GEJ23" s="1"/>
      <c r="GEK23" s="1"/>
      <c r="GEL23" s="1"/>
      <c r="GEM23" s="1"/>
      <c r="GEN23" s="1"/>
      <c r="GEO23" s="1"/>
      <c r="GEP23" s="1"/>
      <c r="GEQ23" s="1"/>
      <c r="GER23" s="1"/>
      <c r="GES23" s="1"/>
      <c r="GET23" s="1"/>
      <c r="GEU23" s="1"/>
      <c r="GEV23" s="1"/>
      <c r="GEW23" s="1"/>
      <c r="GEX23" s="1"/>
      <c r="GEY23" s="1"/>
      <c r="GEZ23" s="1"/>
      <c r="GFA23" s="1"/>
      <c r="GFB23" s="1"/>
      <c r="GFC23" s="1"/>
      <c r="GFD23" s="1"/>
      <c r="GFE23" s="1"/>
      <c r="GFF23" s="1"/>
      <c r="GFG23" s="1"/>
      <c r="GFH23" s="1"/>
      <c r="GFI23" s="1"/>
      <c r="GFJ23" s="1"/>
      <c r="GFK23" s="1"/>
      <c r="GFL23" s="1"/>
      <c r="GFM23" s="1"/>
      <c r="GFN23" s="1"/>
      <c r="GFO23" s="1"/>
      <c r="GFP23" s="1"/>
      <c r="GFQ23" s="1"/>
      <c r="GFR23" s="1"/>
      <c r="GFS23" s="1"/>
      <c r="GFT23" s="1"/>
      <c r="GFU23" s="1"/>
      <c r="GFV23" s="1"/>
      <c r="GFW23" s="1"/>
      <c r="GFX23" s="1"/>
      <c r="GFY23" s="1"/>
      <c r="GFZ23" s="1"/>
      <c r="GGA23" s="1"/>
      <c r="GGB23" s="1"/>
      <c r="GGC23" s="1"/>
      <c r="GGD23" s="1"/>
      <c r="GGE23" s="1"/>
      <c r="GGF23" s="1"/>
      <c r="GGG23" s="1"/>
      <c r="GGH23" s="1"/>
      <c r="GGI23" s="1"/>
      <c r="GGJ23" s="1"/>
      <c r="GGK23" s="1"/>
      <c r="GGL23" s="1"/>
      <c r="GGM23" s="1"/>
      <c r="GGN23" s="1"/>
      <c r="GGO23" s="1"/>
      <c r="GGP23" s="1"/>
      <c r="GGQ23" s="1"/>
      <c r="GGR23" s="1"/>
      <c r="GGS23" s="1"/>
      <c r="GGT23" s="1"/>
      <c r="GGU23" s="1"/>
      <c r="GGV23" s="1"/>
      <c r="GGW23" s="1"/>
      <c r="GGX23" s="1"/>
      <c r="GGY23" s="1"/>
      <c r="GGZ23" s="1"/>
      <c r="GHA23" s="1"/>
      <c r="GHB23" s="1"/>
      <c r="GHC23" s="1"/>
      <c r="GHD23" s="1"/>
      <c r="GHE23" s="1"/>
      <c r="GHF23" s="1"/>
      <c r="GHG23" s="1"/>
      <c r="GHH23" s="1"/>
      <c r="GHI23" s="1"/>
      <c r="GHJ23" s="1"/>
      <c r="GHK23" s="1"/>
      <c r="GHL23" s="1"/>
      <c r="GHM23" s="1"/>
      <c r="GHN23" s="1"/>
      <c r="GHO23" s="1"/>
      <c r="GHP23" s="1"/>
      <c r="GHQ23" s="1"/>
      <c r="GHR23" s="1"/>
      <c r="GHS23" s="1"/>
      <c r="GHT23" s="1"/>
      <c r="GHU23" s="1"/>
      <c r="GHV23" s="1"/>
      <c r="GHW23" s="1"/>
      <c r="GHX23" s="1"/>
      <c r="GHY23" s="1"/>
      <c r="GHZ23" s="1"/>
      <c r="GIA23" s="1"/>
      <c r="GIB23" s="1"/>
      <c r="GIC23" s="1"/>
      <c r="GID23" s="1"/>
      <c r="GIE23" s="1"/>
      <c r="GIF23" s="1"/>
      <c r="GIG23" s="1"/>
      <c r="GIH23" s="1"/>
      <c r="GII23" s="1"/>
      <c r="GIJ23" s="1"/>
      <c r="GIK23" s="1"/>
      <c r="GIL23" s="1"/>
      <c r="GIM23" s="1"/>
      <c r="GIN23" s="1"/>
      <c r="GIO23" s="1"/>
      <c r="GIP23" s="1"/>
      <c r="GIQ23" s="1"/>
      <c r="GIR23" s="1"/>
      <c r="GIS23" s="1"/>
      <c r="GIT23" s="1"/>
      <c r="GIU23" s="1"/>
      <c r="GIV23" s="1"/>
      <c r="GIW23" s="1"/>
      <c r="GIX23" s="1"/>
      <c r="GIY23" s="1"/>
      <c r="GIZ23" s="1"/>
      <c r="GJA23" s="1"/>
      <c r="GJB23" s="1"/>
      <c r="GJC23" s="1"/>
      <c r="GJD23" s="1"/>
      <c r="GJE23" s="1"/>
      <c r="GJF23" s="1"/>
      <c r="GJG23" s="1"/>
      <c r="GJH23" s="1"/>
      <c r="GJI23" s="1"/>
      <c r="GJJ23" s="1"/>
      <c r="GJK23" s="1"/>
      <c r="GJL23" s="1"/>
      <c r="GJM23" s="1"/>
      <c r="GJN23" s="1"/>
      <c r="GJO23" s="1"/>
      <c r="GJP23" s="1"/>
      <c r="GJQ23" s="1"/>
      <c r="GJR23" s="1"/>
      <c r="GJS23" s="1"/>
      <c r="GJT23" s="1"/>
      <c r="GJU23" s="1"/>
      <c r="GJV23" s="1"/>
      <c r="GJW23" s="1"/>
      <c r="GJX23" s="1"/>
      <c r="GJY23" s="1"/>
      <c r="GJZ23" s="1"/>
      <c r="GKA23" s="1"/>
      <c r="GKB23" s="1"/>
      <c r="GKC23" s="1"/>
      <c r="GKD23" s="1"/>
      <c r="GKE23" s="1"/>
      <c r="GKF23" s="1"/>
      <c r="GKG23" s="1"/>
      <c r="GKH23" s="1"/>
      <c r="GKI23" s="1"/>
      <c r="GKJ23" s="1"/>
      <c r="GKK23" s="1"/>
      <c r="GKL23" s="1"/>
      <c r="GKM23" s="1"/>
      <c r="GKN23" s="1"/>
      <c r="GKO23" s="1"/>
      <c r="GKP23" s="1"/>
      <c r="GKQ23" s="1"/>
      <c r="GKR23" s="1"/>
      <c r="GKS23" s="1"/>
      <c r="GKT23" s="1"/>
      <c r="GKU23" s="1"/>
      <c r="GKV23" s="1"/>
      <c r="GKW23" s="1"/>
      <c r="GKX23" s="1"/>
      <c r="GKY23" s="1"/>
      <c r="GKZ23" s="1"/>
      <c r="GLA23" s="1"/>
      <c r="GLB23" s="1"/>
      <c r="GLC23" s="1"/>
      <c r="GLD23" s="1"/>
      <c r="GLE23" s="1"/>
      <c r="GLF23" s="1"/>
      <c r="GLG23" s="1"/>
      <c r="GLH23" s="1"/>
      <c r="GLI23" s="1"/>
      <c r="GLJ23" s="1"/>
      <c r="GLK23" s="1"/>
      <c r="GLL23" s="1"/>
      <c r="GLM23" s="1"/>
      <c r="GLN23" s="1"/>
      <c r="GLO23" s="1"/>
      <c r="GLP23" s="1"/>
      <c r="GLQ23" s="1"/>
      <c r="GLR23" s="1"/>
      <c r="GLS23" s="1"/>
      <c r="GLT23" s="1"/>
      <c r="GLU23" s="1"/>
      <c r="GLV23" s="1"/>
      <c r="GLW23" s="1"/>
      <c r="GLX23" s="1"/>
      <c r="GLY23" s="1"/>
      <c r="GLZ23" s="1"/>
      <c r="GMA23" s="1"/>
      <c r="GMB23" s="1"/>
      <c r="GMC23" s="1"/>
      <c r="GMD23" s="1"/>
      <c r="GME23" s="1"/>
      <c r="GMF23" s="1"/>
      <c r="GMG23" s="1"/>
      <c r="GMH23" s="1"/>
      <c r="GMI23" s="1"/>
      <c r="GMJ23" s="1"/>
      <c r="GMK23" s="1"/>
      <c r="GML23" s="1"/>
      <c r="GMM23" s="1"/>
      <c r="GMN23" s="1"/>
      <c r="GMO23" s="1"/>
      <c r="GMP23" s="1"/>
      <c r="GMQ23" s="1"/>
      <c r="GMR23" s="1"/>
      <c r="GMS23" s="1"/>
      <c r="GMT23" s="1"/>
      <c r="GMU23" s="1"/>
      <c r="GMV23" s="1"/>
      <c r="GMW23" s="1"/>
      <c r="GMX23" s="1"/>
      <c r="GMY23" s="1"/>
      <c r="GMZ23" s="1"/>
      <c r="GNA23" s="1"/>
      <c r="GNB23" s="1"/>
      <c r="GNC23" s="1"/>
      <c r="GND23" s="1"/>
      <c r="GNE23" s="1"/>
      <c r="GNF23" s="1"/>
      <c r="GNG23" s="1"/>
      <c r="GNH23" s="1"/>
      <c r="GNI23" s="1"/>
      <c r="GNJ23" s="1"/>
      <c r="GNK23" s="1"/>
      <c r="GNL23" s="1"/>
      <c r="GNM23" s="1"/>
      <c r="GNN23" s="1"/>
      <c r="GNO23" s="1"/>
      <c r="GNP23" s="1"/>
      <c r="GNQ23" s="1"/>
      <c r="GNR23" s="1"/>
      <c r="GNS23" s="1"/>
      <c r="GNT23" s="1"/>
      <c r="GNU23" s="1"/>
      <c r="GNV23" s="1"/>
      <c r="GNW23" s="1"/>
      <c r="GNX23" s="1"/>
      <c r="GNY23" s="1"/>
      <c r="GNZ23" s="1"/>
      <c r="GOA23" s="1"/>
      <c r="GOB23" s="1"/>
      <c r="GOC23" s="1"/>
      <c r="GOD23" s="1"/>
      <c r="GOE23" s="1"/>
      <c r="GOF23" s="1"/>
      <c r="GOG23" s="1"/>
      <c r="GOH23" s="1"/>
      <c r="GOI23" s="1"/>
      <c r="GOJ23" s="1"/>
      <c r="GOK23" s="1"/>
      <c r="GOL23" s="1"/>
      <c r="GOM23" s="1"/>
      <c r="GON23" s="1"/>
      <c r="GOO23" s="1"/>
      <c r="GOP23" s="1"/>
      <c r="GOQ23" s="1"/>
      <c r="GOR23" s="1"/>
      <c r="GOS23" s="1"/>
      <c r="GOT23" s="1"/>
      <c r="GOU23" s="1"/>
      <c r="GOV23" s="1"/>
      <c r="GOW23" s="1"/>
      <c r="GOX23" s="1"/>
      <c r="GOY23" s="1"/>
      <c r="GOZ23" s="1"/>
      <c r="GPA23" s="1"/>
      <c r="GPB23" s="1"/>
      <c r="GPC23" s="1"/>
      <c r="GPD23" s="1"/>
      <c r="GPE23" s="1"/>
      <c r="GPF23" s="1"/>
      <c r="GPG23" s="1"/>
      <c r="GPH23" s="1"/>
      <c r="GPI23" s="1"/>
      <c r="GPJ23" s="1"/>
      <c r="GPK23" s="1"/>
      <c r="GPL23" s="1"/>
      <c r="GPM23" s="1"/>
      <c r="GPN23" s="1"/>
      <c r="GPO23" s="1"/>
      <c r="GPP23" s="1"/>
      <c r="GPQ23" s="1"/>
      <c r="GPR23" s="1"/>
      <c r="GPS23" s="1"/>
      <c r="GPT23" s="1"/>
      <c r="GPU23" s="1"/>
      <c r="GPV23" s="1"/>
      <c r="GPW23" s="1"/>
      <c r="GPX23" s="1"/>
      <c r="GPY23" s="1"/>
      <c r="GPZ23" s="1"/>
      <c r="GQA23" s="1"/>
      <c r="GQB23" s="1"/>
      <c r="GQC23" s="1"/>
      <c r="GQD23" s="1"/>
      <c r="GQE23" s="1"/>
      <c r="GQF23" s="1"/>
      <c r="GQG23" s="1"/>
      <c r="GQH23" s="1"/>
      <c r="GQI23" s="1"/>
      <c r="GQJ23" s="1"/>
      <c r="GQK23" s="1"/>
      <c r="GQL23" s="1"/>
      <c r="GQM23" s="1"/>
      <c r="GQN23" s="1"/>
      <c r="GQO23" s="1"/>
      <c r="GQP23" s="1"/>
      <c r="GQQ23" s="1"/>
      <c r="GQR23" s="1"/>
      <c r="GQS23" s="1"/>
      <c r="GQT23" s="1"/>
      <c r="GQU23" s="1"/>
      <c r="GQV23" s="1"/>
      <c r="GQW23" s="1"/>
      <c r="GQX23" s="1"/>
      <c r="GQY23" s="1"/>
      <c r="GQZ23" s="1"/>
      <c r="GRA23" s="1"/>
      <c r="GRB23" s="1"/>
      <c r="GRC23" s="1"/>
      <c r="GRD23" s="1"/>
      <c r="GRE23" s="1"/>
      <c r="GRF23" s="1"/>
      <c r="GRG23" s="1"/>
      <c r="GRH23" s="1"/>
      <c r="GRI23" s="1"/>
      <c r="GRJ23" s="1"/>
      <c r="GRK23" s="1"/>
      <c r="GRL23" s="1"/>
      <c r="GRM23" s="1"/>
      <c r="GRN23" s="1"/>
      <c r="GRO23" s="1"/>
      <c r="GRP23" s="1"/>
      <c r="GRQ23" s="1"/>
      <c r="GRR23" s="1"/>
      <c r="GRS23" s="1"/>
      <c r="GRT23" s="1"/>
      <c r="GRU23" s="1"/>
      <c r="GRV23" s="1"/>
      <c r="GRW23" s="1"/>
      <c r="GRX23" s="1"/>
      <c r="GRY23" s="1"/>
      <c r="GRZ23" s="1"/>
      <c r="GSA23" s="1"/>
      <c r="GSB23" s="1"/>
      <c r="GSC23" s="1"/>
      <c r="GSD23" s="1"/>
      <c r="GSE23" s="1"/>
      <c r="GSF23" s="1"/>
      <c r="GSG23" s="1"/>
      <c r="GSH23" s="1"/>
      <c r="GSI23" s="1"/>
      <c r="GSJ23" s="1"/>
      <c r="GSK23" s="1"/>
      <c r="GSL23" s="1"/>
      <c r="GSM23" s="1"/>
      <c r="GSN23" s="1"/>
      <c r="GSO23" s="1"/>
      <c r="GSP23" s="1"/>
      <c r="GSQ23" s="1"/>
      <c r="GSR23" s="1"/>
      <c r="GSS23" s="1"/>
      <c r="GST23" s="1"/>
      <c r="GSU23" s="1"/>
      <c r="GSV23" s="1"/>
      <c r="GSW23" s="1"/>
      <c r="GSX23" s="1"/>
      <c r="GSY23" s="1"/>
      <c r="GSZ23" s="1"/>
      <c r="GTA23" s="1"/>
      <c r="GTB23" s="1"/>
      <c r="GTC23" s="1"/>
      <c r="GTD23" s="1"/>
      <c r="GTE23" s="1"/>
      <c r="GTF23" s="1"/>
      <c r="GTG23" s="1"/>
      <c r="GTH23" s="1"/>
      <c r="GTI23" s="1"/>
      <c r="GTJ23" s="1"/>
      <c r="GTK23" s="1"/>
      <c r="GTL23" s="1"/>
      <c r="GTM23" s="1"/>
      <c r="GTN23" s="1"/>
      <c r="GTO23" s="1"/>
      <c r="GTP23" s="1"/>
      <c r="GTQ23" s="1"/>
      <c r="GTR23" s="1"/>
      <c r="GTS23" s="1"/>
      <c r="GTT23" s="1"/>
      <c r="GTU23" s="1"/>
      <c r="GTV23" s="1"/>
      <c r="GTW23" s="1"/>
      <c r="GTX23" s="1"/>
      <c r="GTY23" s="1"/>
      <c r="GTZ23" s="1"/>
      <c r="GUA23" s="1"/>
      <c r="GUB23" s="1"/>
      <c r="GUC23" s="1"/>
      <c r="GUD23" s="1"/>
      <c r="GUE23" s="1"/>
      <c r="GUF23" s="1"/>
      <c r="GUG23" s="1"/>
      <c r="GUH23" s="1"/>
      <c r="GUI23" s="1"/>
      <c r="GUJ23" s="1"/>
      <c r="GUK23" s="1"/>
      <c r="GUL23" s="1"/>
      <c r="GUM23" s="1"/>
      <c r="GUN23" s="1"/>
      <c r="GUO23" s="1"/>
      <c r="GUP23" s="1"/>
      <c r="GUQ23" s="1"/>
      <c r="GUR23" s="1"/>
      <c r="GUS23" s="1"/>
      <c r="GUT23" s="1"/>
      <c r="GUU23" s="1"/>
      <c r="GUV23" s="1"/>
      <c r="GUW23" s="1"/>
      <c r="GUX23" s="1"/>
      <c r="GUY23" s="1"/>
      <c r="GUZ23" s="1"/>
      <c r="GVA23" s="1"/>
      <c r="GVB23" s="1"/>
      <c r="GVC23" s="1"/>
      <c r="GVD23" s="1"/>
      <c r="GVE23" s="1"/>
      <c r="GVF23" s="1"/>
      <c r="GVG23" s="1"/>
      <c r="GVH23" s="1"/>
      <c r="GVI23" s="1"/>
      <c r="GVJ23" s="1"/>
      <c r="GVK23" s="1"/>
      <c r="GVL23" s="1"/>
      <c r="GVM23" s="1"/>
      <c r="GVN23" s="1"/>
      <c r="GVO23" s="1"/>
      <c r="GVP23" s="1"/>
      <c r="GVQ23" s="1"/>
      <c r="GVR23" s="1"/>
      <c r="GVS23" s="1"/>
      <c r="GVT23" s="1"/>
      <c r="GVU23" s="1"/>
      <c r="GVV23" s="1"/>
      <c r="GVW23" s="1"/>
      <c r="GVX23" s="1"/>
      <c r="GVY23" s="1"/>
      <c r="GVZ23" s="1"/>
      <c r="GWA23" s="1"/>
      <c r="GWB23" s="1"/>
      <c r="GWC23" s="1"/>
      <c r="GWD23" s="1"/>
      <c r="GWE23" s="1"/>
      <c r="GWF23" s="1"/>
      <c r="GWG23" s="1"/>
      <c r="GWH23" s="1"/>
      <c r="GWI23" s="1"/>
      <c r="GWJ23" s="1"/>
      <c r="GWK23" s="1"/>
      <c r="GWL23" s="1"/>
      <c r="GWM23" s="1"/>
      <c r="GWN23" s="1"/>
      <c r="GWO23" s="1"/>
      <c r="GWP23" s="1"/>
      <c r="GWQ23" s="1"/>
      <c r="GWR23" s="1"/>
      <c r="GWS23" s="1"/>
      <c r="GWT23" s="1"/>
      <c r="GWU23" s="1"/>
      <c r="GWV23" s="1"/>
      <c r="GWW23" s="1"/>
      <c r="GWX23" s="1"/>
      <c r="GWY23" s="1"/>
      <c r="GWZ23" s="1"/>
      <c r="GXA23" s="1"/>
      <c r="GXB23" s="1"/>
      <c r="GXC23" s="1"/>
      <c r="GXD23" s="1"/>
      <c r="GXE23" s="1"/>
      <c r="GXF23" s="1"/>
      <c r="GXG23" s="1"/>
      <c r="GXH23" s="1"/>
      <c r="GXI23" s="1"/>
      <c r="GXJ23" s="1"/>
      <c r="GXK23" s="1"/>
      <c r="GXL23" s="1"/>
      <c r="GXM23" s="1"/>
      <c r="GXN23" s="1"/>
      <c r="GXO23" s="1"/>
      <c r="GXP23" s="1"/>
      <c r="GXQ23" s="1"/>
      <c r="GXR23" s="1"/>
      <c r="GXS23" s="1"/>
      <c r="GXT23" s="1"/>
      <c r="GXU23" s="1"/>
      <c r="GXV23" s="1"/>
      <c r="GXW23" s="1"/>
      <c r="GXX23" s="1"/>
      <c r="GXY23" s="1"/>
      <c r="GXZ23" s="1"/>
      <c r="GYA23" s="1"/>
      <c r="GYB23" s="1"/>
      <c r="GYC23" s="1"/>
      <c r="GYD23" s="1"/>
      <c r="GYE23" s="1"/>
      <c r="GYF23" s="1"/>
      <c r="GYG23" s="1"/>
      <c r="GYH23" s="1"/>
      <c r="GYI23" s="1"/>
      <c r="GYJ23" s="1"/>
      <c r="GYK23" s="1"/>
      <c r="GYL23" s="1"/>
      <c r="GYM23" s="1"/>
      <c r="GYN23" s="1"/>
      <c r="GYO23" s="1"/>
      <c r="GYP23" s="1"/>
      <c r="GYQ23" s="1"/>
      <c r="GYR23" s="1"/>
      <c r="GYS23" s="1"/>
      <c r="GYT23" s="1"/>
      <c r="GYU23" s="1"/>
      <c r="GYV23" s="1"/>
      <c r="GYW23" s="1"/>
      <c r="GYX23" s="1"/>
      <c r="GYY23" s="1"/>
      <c r="GYZ23" s="1"/>
      <c r="GZA23" s="1"/>
      <c r="GZB23" s="1"/>
      <c r="GZC23" s="1"/>
      <c r="GZD23" s="1"/>
      <c r="GZE23" s="1"/>
      <c r="GZF23" s="1"/>
      <c r="GZG23" s="1"/>
      <c r="GZH23" s="1"/>
      <c r="GZI23" s="1"/>
      <c r="GZJ23" s="1"/>
      <c r="GZK23" s="1"/>
      <c r="GZL23" s="1"/>
      <c r="GZM23" s="1"/>
      <c r="GZN23" s="1"/>
      <c r="GZO23" s="1"/>
      <c r="GZP23" s="1"/>
      <c r="GZQ23" s="1"/>
      <c r="GZR23" s="1"/>
      <c r="GZS23" s="1"/>
      <c r="GZT23" s="1"/>
      <c r="GZU23" s="1"/>
      <c r="GZV23" s="1"/>
      <c r="GZW23" s="1"/>
      <c r="GZX23" s="1"/>
      <c r="GZY23" s="1"/>
      <c r="GZZ23" s="1"/>
      <c r="HAA23" s="1"/>
      <c r="HAB23" s="1"/>
      <c r="HAC23" s="1"/>
      <c r="HAD23" s="1"/>
      <c r="HAE23" s="1"/>
      <c r="HAF23" s="1"/>
      <c r="HAG23" s="1"/>
      <c r="HAH23" s="1"/>
      <c r="HAI23" s="1"/>
      <c r="HAJ23" s="1"/>
      <c r="HAK23" s="1"/>
      <c r="HAL23" s="1"/>
      <c r="HAM23" s="1"/>
      <c r="HAN23" s="1"/>
      <c r="HAO23" s="1"/>
      <c r="HAP23" s="1"/>
      <c r="HAQ23" s="1"/>
      <c r="HAR23" s="1"/>
      <c r="HAS23" s="1"/>
      <c r="HAT23" s="1"/>
      <c r="HAU23" s="1"/>
      <c r="HAV23" s="1"/>
      <c r="HAW23" s="1"/>
      <c r="HAX23" s="1"/>
      <c r="HAY23" s="1"/>
      <c r="HAZ23" s="1"/>
      <c r="HBA23" s="1"/>
      <c r="HBB23" s="1"/>
      <c r="HBC23" s="1"/>
      <c r="HBD23" s="1"/>
      <c r="HBE23" s="1"/>
      <c r="HBF23" s="1"/>
      <c r="HBG23" s="1"/>
      <c r="HBH23" s="1"/>
      <c r="HBI23" s="1"/>
      <c r="HBJ23" s="1"/>
      <c r="HBK23" s="1"/>
      <c r="HBL23" s="1"/>
      <c r="HBM23" s="1"/>
      <c r="HBN23" s="1"/>
      <c r="HBO23" s="1"/>
      <c r="HBP23" s="1"/>
      <c r="HBQ23" s="1"/>
      <c r="HBR23" s="1"/>
      <c r="HBS23" s="1"/>
      <c r="HBT23" s="1"/>
      <c r="HBU23" s="1"/>
      <c r="HBV23" s="1"/>
      <c r="HBW23" s="1"/>
      <c r="HBX23" s="1"/>
      <c r="HBY23" s="1"/>
      <c r="HBZ23" s="1"/>
      <c r="HCA23" s="1"/>
      <c r="HCB23" s="1"/>
      <c r="HCC23" s="1"/>
      <c r="HCD23" s="1"/>
      <c r="HCE23" s="1"/>
      <c r="HCF23" s="1"/>
      <c r="HCG23" s="1"/>
      <c r="HCH23" s="1"/>
      <c r="HCI23" s="1"/>
      <c r="HCJ23" s="1"/>
      <c r="HCK23" s="1"/>
      <c r="HCL23" s="1"/>
      <c r="HCM23" s="1"/>
      <c r="HCN23" s="1"/>
      <c r="HCO23" s="1"/>
      <c r="HCP23" s="1"/>
      <c r="HCQ23" s="1"/>
      <c r="HCR23" s="1"/>
      <c r="HCS23" s="1"/>
      <c r="HCT23" s="1"/>
      <c r="HCU23" s="1"/>
      <c r="HCV23" s="1"/>
      <c r="HCW23" s="1"/>
      <c r="HCX23" s="1"/>
      <c r="HCY23" s="1"/>
      <c r="HCZ23" s="1"/>
      <c r="HDA23" s="1"/>
      <c r="HDB23" s="1"/>
      <c r="HDC23" s="1"/>
      <c r="HDD23" s="1"/>
      <c r="HDE23" s="1"/>
      <c r="HDF23" s="1"/>
      <c r="HDG23" s="1"/>
      <c r="HDH23" s="1"/>
      <c r="HDI23" s="1"/>
      <c r="HDJ23" s="1"/>
      <c r="HDK23" s="1"/>
      <c r="HDL23" s="1"/>
      <c r="HDM23" s="1"/>
      <c r="HDN23" s="1"/>
      <c r="HDO23" s="1"/>
      <c r="HDP23" s="1"/>
      <c r="HDQ23" s="1"/>
      <c r="HDR23" s="1"/>
      <c r="HDS23" s="1"/>
      <c r="HDT23" s="1"/>
      <c r="HDU23" s="1"/>
      <c r="HDV23" s="1"/>
      <c r="HDW23" s="1"/>
      <c r="HDX23" s="1"/>
      <c r="HDY23" s="1"/>
      <c r="HDZ23" s="1"/>
      <c r="HEA23" s="1"/>
      <c r="HEB23" s="1"/>
      <c r="HEC23" s="1"/>
      <c r="HED23" s="1"/>
      <c r="HEE23" s="1"/>
      <c r="HEF23" s="1"/>
      <c r="HEG23" s="1"/>
      <c r="HEH23" s="1"/>
      <c r="HEI23" s="1"/>
      <c r="HEJ23" s="1"/>
      <c r="HEK23" s="1"/>
      <c r="HEL23" s="1"/>
      <c r="HEM23" s="1"/>
      <c r="HEN23" s="1"/>
      <c r="HEO23" s="1"/>
      <c r="HEP23" s="1"/>
      <c r="HEQ23" s="1"/>
      <c r="HER23" s="1"/>
      <c r="HES23" s="1"/>
      <c r="HET23" s="1"/>
      <c r="HEU23" s="1"/>
      <c r="HEV23" s="1"/>
      <c r="HEW23" s="1"/>
      <c r="HEX23" s="1"/>
      <c r="HEY23" s="1"/>
      <c r="HEZ23" s="1"/>
      <c r="HFA23" s="1"/>
      <c r="HFB23" s="1"/>
      <c r="HFC23" s="1"/>
      <c r="HFD23" s="1"/>
      <c r="HFE23" s="1"/>
      <c r="HFF23" s="1"/>
      <c r="HFG23" s="1"/>
      <c r="HFH23" s="1"/>
      <c r="HFI23" s="1"/>
      <c r="HFJ23" s="1"/>
      <c r="HFK23" s="1"/>
      <c r="HFL23" s="1"/>
      <c r="HFM23" s="1"/>
      <c r="HFN23" s="1"/>
      <c r="HFO23" s="1"/>
      <c r="HFP23" s="1"/>
      <c r="HFQ23" s="1"/>
      <c r="HFR23" s="1"/>
      <c r="HFS23" s="1"/>
      <c r="HFT23" s="1"/>
      <c r="HFU23" s="1"/>
      <c r="HFV23" s="1"/>
      <c r="HFW23" s="1"/>
      <c r="HFX23" s="1"/>
      <c r="HFY23" s="1"/>
      <c r="HFZ23" s="1"/>
      <c r="HGA23" s="1"/>
      <c r="HGB23" s="1"/>
      <c r="HGC23" s="1"/>
      <c r="HGD23" s="1"/>
      <c r="HGE23" s="1"/>
      <c r="HGF23" s="1"/>
      <c r="HGG23" s="1"/>
      <c r="HGH23" s="1"/>
      <c r="HGI23" s="1"/>
      <c r="HGJ23" s="1"/>
      <c r="HGK23" s="1"/>
      <c r="HGL23" s="1"/>
      <c r="HGM23" s="1"/>
      <c r="HGN23" s="1"/>
      <c r="HGO23" s="1"/>
      <c r="HGP23" s="1"/>
      <c r="HGQ23" s="1"/>
      <c r="HGR23" s="1"/>
      <c r="HGS23" s="1"/>
      <c r="HGT23" s="1"/>
      <c r="HGU23" s="1"/>
      <c r="HGV23" s="1"/>
      <c r="HGW23" s="1"/>
      <c r="HGX23" s="1"/>
      <c r="HGY23" s="1"/>
      <c r="HGZ23" s="1"/>
      <c r="HHA23" s="1"/>
      <c r="HHB23" s="1"/>
      <c r="HHC23" s="1"/>
      <c r="HHD23" s="1"/>
      <c r="HHE23" s="1"/>
      <c r="HHF23" s="1"/>
      <c r="HHG23" s="1"/>
      <c r="HHH23" s="1"/>
      <c r="HHI23" s="1"/>
      <c r="HHJ23" s="1"/>
      <c r="HHK23" s="1"/>
      <c r="HHL23" s="1"/>
      <c r="HHM23" s="1"/>
      <c r="HHN23" s="1"/>
      <c r="HHO23" s="1"/>
      <c r="HHP23" s="1"/>
      <c r="HHQ23" s="1"/>
      <c r="HHR23" s="1"/>
      <c r="HHS23" s="1"/>
      <c r="HHT23" s="1"/>
      <c r="HHU23" s="1"/>
      <c r="HHV23" s="1"/>
      <c r="HHW23" s="1"/>
      <c r="HHX23" s="1"/>
      <c r="HHY23" s="1"/>
      <c r="HHZ23" s="1"/>
      <c r="HIA23" s="1"/>
      <c r="HIB23" s="1"/>
      <c r="HIC23" s="1"/>
      <c r="HID23" s="1"/>
      <c r="HIE23" s="1"/>
      <c r="HIF23" s="1"/>
      <c r="HIG23" s="1"/>
      <c r="HIH23" s="1"/>
      <c r="HII23" s="1"/>
      <c r="HIJ23" s="1"/>
      <c r="HIK23" s="1"/>
      <c r="HIL23" s="1"/>
      <c r="HIM23" s="1"/>
      <c r="HIN23" s="1"/>
      <c r="HIO23" s="1"/>
      <c r="HIP23" s="1"/>
      <c r="HIQ23" s="1"/>
      <c r="HIR23" s="1"/>
      <c r="HIS23" s="1"/>
      <c r="HIT23" s="1"/>
      <c r="HIU23" s="1"/>
      <c r="HIV23" s="1"/>
      <c r="HIW23" s="1"/>
      <c r="HIX23" s="1"/>
      <c r="HIY23" s="1"/>
      <c r="HIZ23" s="1"/>
      <c r="HJA23" s="1"/>
      <c r="HJB23" s="1"/>
      <c r="HJC23" s="1"/>
      <c r="HJD23" s="1"/>
      <c r="HJE23" s="1"/>
      <c r="HJF23" s="1"/>
      <c r="HJG23" s="1"/>
      <c r="HJH23" s="1"/>
      <c r="HJI23" s="1"/>
      <c r="HJJ23" s="1"/>
      <c r="HJK23" s="1"/>
      <c r="HJL23" s="1"/>
      <c r="HJM23" s="1"/>
      <c r="HJN23" s="1"/>
      <c r="HJO23" s="1"/>
      <c r="HJP23" s="1"/>
      <c r="HJQ23" s="1"/>
      <c r="HJR23" s="1"/>
      <c r="HJS23" s="1"/>
      <c r="HJT23" s="1"/>
      <c r="HJU23" s="1"/>
      <c r="HJV23" s="1"/>
      <c r="HJW23" s="1"/>
      <c r="HJX23" s="1"/>
      <c r="HJY23" s="1"/>
      <c r="HJZ23" s="1"/>
      <c r="HKA23" s="1"/>
      <c r="HKB23" s="1"/>
      <c r="HKC23" s="1"/>
      <c r="HKD23" s="1"/>
      <c r="HKE23" s="1"/>
      <c r="HKF23" s="1"/>
      <c r="HKG23" s="1"/>
      <c r="HKH23" s="1"/>
      <c r="HKI23" s="1"/>
      <c r="HKJ23" s="1"/>
      <c r="HKK23" s="1"/>
      <c r="HKL23" s="1"/>
      <c r="HKM23" s="1"/>
      <c r="HKN23" s="1"/>
      <c r="HKO23" s="1"/>
      <c r="HKP23" s="1"/>
      <c r="HKQ23" s="1"/>
      <c r="HKR23" s="1"/>
      <c r="HKS23" s="1"/>
      <c r="HKT23" s="1"/>
      <c r="HKU23" s="1"/>
      <c r="HKV23" s="1"/>
      <c r="HKW23" s="1"/>
      <c r="HKX23" s="1"/>
      <c r="HKY23" s="1"/>
      <c r="HKZ23" s="1"/>
      <c r="HLA23" s="1"/>
      <c r="HLB23" s="1"/>
      <c r="HLC23" s="1"/>
      <c r="HLD23" s="1"/>
      <c r="HLE23" s="1"/>
      <c r="HLF23" s="1"/>
      <c r="HLG23" s="1"/>
      <c r="HLH23" s="1"/>
      <c r="HLI23" s="1"/>
      <c r="HLJ23" s="1"/>
      <c r="HLK23" s="1"/>
      <c r="HLL23" s="1"/>
      <c r="HLM23" s="1"/>
      <c r="HLN23" s="1"/>
      <c r="HLO23" s="1"/>
      <c r="HLP23" s="1"/>
      <c r="HLQ23" s="1"/>
      <c r="HLR23" s="1"/>
      <c r="HLS23" s="1"/>
      <c r="HLT23" s="1"/>
      <c r="HLU23" s="1"/>
      <c r="HLV23" s="1"/>
      <c r="HLW23" s="1"/>
      <c r="HLX23" s="1"/>
      <c r="HLY23" s="1"/>
      <c r="HLZ23" s="1"/>
      <c r="HMA23" s="1"/>
      <c r="HMB23" s="1"/>
      <c r="HMC23" s="1"/>
      <c r="HMD23" s="1"/>
      <c r="HME23" s="1"/>
      <c r="HMF23" s="1"/>
      <c r="HMG23" s="1"/>
      <c r="HMH23" s="1"/>
      <c r="HMI23" s="1"/>
      <c r="HMJ23" s="1"/>
      <c r="HMK23" s="1"/>
      <c r="HML23" s="1"/>
      <c r="HMM23" s="1"/>
      <c r="HMN23" s="1"/>
      <c r="HMO23" s="1"/>
      <c r="HMP23" s="1"/>
      <c r="HMQ23" s="1"/>
      <c r="HMR23" s="1"/>
      <c r="HMS23" s="1"/>
      <c r="HMT23" s="1"/>
      <c r="HMU23" s="1"/>
      <c r="HMV23" s="1"/>
      <c r="HMW23" s="1"/>
      <c r="HMX23" s="1"/>
      <c r="HMY23" s="1"/>
      <c r="HMZ23" s="1"/>
      <c r="HNA23" s="1"/>
      <c r="HNB23" s="1"/>
      <c r="HNC23" s="1"/>
      <c r="HND23" s="1"/>
      <c r="HNE23" s="1"/>
      <c r="HNF23" s="1"/>
      <c r="HNG23" s="1"/>
      <c r="HNH23" s="1"/>
      <c r="HNI23" s="1"/>
      <c r="HNJ23" s="1"/>
      <c r="HNK23" s="1"/>
      <c r="HNL23" s="1"/>
      <c r="HNM23" s="1"/>
      <c r="HNN23" s="1"/>
      <c r="HNO23" s="1"/>
      <c r="HNP23" s="1"/>
      <c r="HNQ23" s="1"/>
      <c r="HNR23" s="1"/>
      <c r="HNS23" s="1"/>
      <c r="HNT23" s="1"/>
      <c r="HNU23" s="1"/>
      <c r="HNV23" s="1"/>
      <c r="HNW23" s="1"/>
      <c r="HNX23" s="1"/>
      <c r="HNY23" s="1"/>
      <c r="HNZ23" s="1"/>
      <c r="HOA23" s="1"/>
      <c r="HOB23" s="1"/>
      <c r="HOC23" s="1"/>
      <c r="HOD23" s="1"/>
      <c r="HOE23" s="1"/>
      <c r="HOF23" s="1"/>
      <c r="HOG23" s="1"/>
      <c r="HOH23" s="1"/>
      <c r="HOI23" s="1"/>
      <c r="HOJ23" s="1"/>
      <c r="HOK23" s="1"/>
      <c r="HOL23" s="1"/>
      <c r="HOM23" s="1"/>
      <c r="HON23" s="1"/>
      <c r="HOO23" s="1"/>
      <c r="HOP23" s="1"/>
      <c r="HOQ23" s="1"/>
      <c r="HOR23" s="1"/>
      <c r="HOS23" s="1"/>
      <c r="HOT23" s="1"/>
      <c r="HOU23" s="1"/>
      <c r="HOV23" s="1"/>
      <c r="HOW23" s="1"/>
      <c r="HOX23" s="1"/>
      <c r="HOY23" s="1"/>
      <c r="HOZ23" s="1"/>
      <c r="HPA23" s="1"/>
      <c r="HPB23" s="1"/>
      <c r="HPC23" s="1"/>
      <c r="HPD23" s="1"/>
      <c r="HPE23" s="1"/>
      <c r="HPF23" s="1"/>
      <c r="HPG23" s="1"/>
      <c r="HPH23" s="1"/>
      <c r="HPI23" s="1"/>
      <c r="HPJ23" s="1"/>
      <c r="HPK23" s="1"/>
      <c r="HPL23" s="1"/>
      <c r="HPM23" s="1"/>
      <c r="HPN23" s="1"/>
      <c r="HPO23" s="1"/>
      <c r="HPP23" s="1"/>
      <c r="HPQ23" s="1"/>
      <c r="HPR23" s="1"/>
      <c r="HPS23" s="1"/>
      <c r="HPT23" s="1"/>
      <c r="HPU23" s="1"/>
      <c r="HPV23" s="1"/>
      <c r="HPW23" s="1"/>
      <c r="HPX23" s="1"/>
      <c r="HPY23" s="1"/>
      <c r="HPZ23" s="1"/>
      <c r="HQA23" s="1"/>
      <c r="HQB23" s="1"/>
      <c r="HQC23" s="1"/>
      <c r="HQD23" s="1"/>
      <c r="HQE23" s="1"/>
      <c r="HQF23" s="1"/>
      <c r="HQG23" s="1"/>
      <c r="HQH23" s="1"/>
      <c r="HQI23" s="1"/>
      <c r="HQJ23" s="1"/>
      <c r="HQK23" s="1"/>
      <c r="HQL23" s="1"/>
      <c r="HQM23" s="1"/>
      <c r="HQN23" s="1"/>
      <c r="HQO23" s="1"/>
      <c r="HQP23" s="1"/>
      <c r="HQQ23" s="1"/>
      <c r="HQR23" s="1"/>
      <c r="HQS23" s="1"/>
      <c r="HQT23" s="1"/>
      <c r="HQU23" s="1"/>
      <c r="HQV23" s="1"/>
      <c r="HQW23" s="1"/>
      <c r="HQX23" s="1"/>
      <c r="HQY23" s="1"/>
      <c r="HQZ23" s="1"/>
      <c r="HRA23" s="1"/>
      <c r="HRB23" s="1"/>
      <c r="HRC23" s="1"/>
      <c r="HRD23" s="1"/>
      <c r="HRE23" s="1"/>
      <c r="HRF23" s="1"/>
      <c r="HRG23" s="1"/>
      <c r="HRH23" s="1"/>
      <c r="HRI23" s="1"/>
      <c r="HRJ23" s="1"/>
      <c r="HRK23" s="1"/>
      <c r="HRL23" s="1"/>
      <c r="HRM23" s="1"/>
      <c r="HRN23" s="1"/>
      <c r="HRO23" s="1"/>
      <c r="HRP23" s="1"/>
      <c r="HRQ23" s="1"/>
      <c r="HRR23" s="1"/>
      <c r="HRS23" s="1"/>
      <c r="HRT23" s="1"/>
      <c r="HRU23" s="1"/>
      <c r="HRV23" s="1"/>
      <c r="HRW23" s="1"/>
      <c r="HRX23" s="1"/>
      <c r="HRY23" s="1"/>
      <c r="HRZ23" s="1"/>
      <c r="HSA23" s="1"/>
      <c r="HSB23" s="1"/>
      <c r="HSC23" s="1"/>
      <c r="HSD23" s="1"/>
      <c r="HSE23" s="1"/>
      <c r="HSF23" s="1"/>
      <c r="HSG23" s="1"/>
      <c r="HSH23" s="1"/>
      <c r="HSI23" s="1"/>
      <c r="HSJ23" s="1"/>
      <c r="HSK23" s="1"/>
      <c r="HSL23" s="1"/>
      <c r="HSM23" s="1"/>
      <c r="HSN23" s="1"/>
      <c r="HSO23" s="1"/>
      <c r="HSP23" s="1"/>
      <c r="HSQ23" s="1"/>
      <c r="HSR23" s="1"/>
      <c r="HSS23" s="1"/>
      <c r="HST23" s="1"/>
      <c r="HSU23" s="1"/>
      <c r="HSV23" s="1"/>
      <c r="HSW23" s="1"/>
      <c r="HSX23" s="1"/>
      <c r="HSY23" s="1"/>
      <c r="HSZ23" s="1"/>
      <c r="HTA23" s="1"/>
      <c r="HTB23" s="1"/>
      <c r="HTC23" s="1"/>
      <c r="HTD23" s="1"/>
      <c r="HTE23" s="1"/>
      <c r="HTF23" s="1"/>
      <c r="HTG23" s="1"/>
      <c r="HTH23" s="1"/>
      <c r="HTI23" s="1"/>
      <c r="HTJ23" s="1"/>
      <c r="HTK23" s="1"/>
      <c r="HTL23" s="1"/>
      <c r="HTM23" s="1"/>
      <c r="HTN23" s="1"/>
      <c r="HTO23" s="1"/>
      <c r="HTP23" s="1"/>
      <c r="HTQ23" s="1"/>
      <c r="HTR23" s="1"/>
      <c r="HTS23" s="1"/>
      <c r="HTT23" s="1"/>
      <c r="HTU23" s="1"/>
      <c r="HTV23" s="1"/>
      <c r="HTW23" s="1"/>
      <c r="HTX23" s="1"/>
      <c r="HTY23" s="1"/>
      <c r="HTZ23" s="1"/>
      <c r="HUA23" s="1"/>
      <c r="HUB23" s="1"/>
      <c r="HUC23" s="1"/>
      <c r="HUD23" s="1"/>
      <c r="HUE23" s="1"/>
      <c r="HUF23" s="1"/>
      <c r="HUG23" s="1"/>
      <c r="HUH23" s="1"/>
      <c r="HUI23" s="1"/>
      <c r="HUJ23" s="1"/>
      <c r="HUK23" s="1"/>
      <c r="HUL23" s="1"/>
      <c r="HUM23" s="1"/>
      <c r="HUN23" s="1"/>
      <c r="HUO23" s="1"/>
      <c r="HUP23" s="1"/>
      <c r="HUQ23" s="1"/>
      <c r="HUR23" s="1"/>
      <c r="HUS23" s="1"/>
      <c r="HUT23" s="1"/>
      <c r="HUU23" s="1"/>
      <c r="HUV23" s="1"/>
      <c r="HUW23" s="1"/>
      <c r="HUX23" s="1"/>
      <c r="HUY23" s="1"/>
      <c r="HUZ23" s="1"/>
      <c r="HVA23" s="1"/>
      <c r="HVB23" s="1"/>
      <c r="HVC23" s="1"/>
      <c r="HVD23" s="1"/>
      <c r="HVE23" s="1"/>
      <c r="HVF23" s="1"/>
      <c r="HVG23" s="1"/>
      <c r="HVH23" s="1"/>
      <c r="HVI23" s="1"/>
      <c r="HVJ23" s="1"/>
      <c r="HVK23" s="1"/>
      <c r="HVL23" s="1"/>
      <c r="HVM23" s="1"/>
      <c r="HVN23" s="1"/>
      <c r="HVO23" s="1"/>
      <c r="HVP23" s="1"/>
      <c r="HVQ23" s="1"/>
      <c r="HVR23" s="1"/>
      <c r="HVS23" s="1"/>
      <c r="HVT23" s="1"/>
      <c r="HVU23" s="1"/>
      <c r="HVV23" s="1"/>
      <c r="HVW23" s="1"/>
      <c r="HVX23" s="1"/>
      <c r="HVY23" s="1"/>
      <c r="HVZ23" s="1"/>
      <c r="HWA23" s="1"/>
      <c r="HWB23" s="1"/>
      <c r="HWC23" s="1"/>
      <c r="HWD23" s="1"/>
      <c r="HWE23" s="1"/>
      <c r="HWF23" s="1"/>
      <c r="HWG23" s="1"/>
      <c r="HWH23" s="1"/>
      <c r="HWI23" s="1"/>
      <c r="HWJ23" s="1"/>
      <c r="HWK23" s="1"/>
      <c r="HWL23" s="1"/>
      <c r="HWM23" s="1"/>
      <c r="HWN23" s="1"/>
      <c r="HWO23" s="1"/>
      <c r="HWP23" s="1"/>
      <c r="HWQ23" s="1"/>
      <c r="HWR23" s="1"/>
      <c r="HWS23" s="1"/>
      <c r="HWT23" s="1"/>
      <c r="HWU23" s="1"/>
      <c r="HWV23" s="1"/>
      <c r="HWW23" s="1"/>
      <c r="HWX23" s="1"/>
      <c r="HWY23" s="1"/>
      <c r="HWZ23" s="1"/>
      <c r="HXA23" s="1"/>
      <c r="HXB23" s="1"/>
      <c r="HXC23" s="1"/>
      <c r="HXD23" s="1"/>
      <c r="HXE23" s="1"/>
      <c r="HXF23" s="1"/>
      <c r="HXG23" s="1"/>
      <c r="HXH23" s="1"/>
      <c r="HXI23" s="1"/>
      <c r="HXJ23" s="1"/>
      <c r="HXK23" s="1"/>
      <c r="HXL23" s="1"/>
      <c r="HXM23" s="1"/>
      <c r="HXN23" s="1"/>
      <c r="HXO23" s="1"/>
      <c r="HXP23" s="1"/>
      <c r="HXQ23" s="1"/>
      <c r="HXR23" s="1"/>
      <c r="HXS23" s="1"/>
      <c r="HXT23" s="1"/>
      <c r="HXU23" s="1"/>
      <c r="HXV23" s="1"/>
      <c r="HXW23" s="1"/>
      <c r="HXX23" s="1"/>
      <c r="HXY23" s="1"/>
      <c r="HXZ23" s="1"/>
      <c r="HYA23" s="1"/>
      <c r="HYB23" s="1"/>
      <c r="HYC23" s="1"/>
      <c r="HYD23" s="1"/>
      <c r="HYE23" s="1"/>
      <c r="HYF23" s="1"/>
      <c r="HYG23" s="1"/>
      <c r="HYH23" s="1"/>
      <c r="HYI23" s="1"/>
      <c r="HYJ23" s="1"/>
      <c r="HYK23" s="1"/>
      <c r="HYL23" s="1"/>
      <c r="HYM23" s="1"/>
      <c r="HYN23" s="1"/>
      <c r="HYO23" s="1"/>
      <c r="HYP23" s="1"/>
      <c r="HYQ23" s="1"/>
      <c r="HYR23" s="1"/>
      <c r="HYS23" s="1"/>
      <c r="HYT23" s="1"/>
      <c r="HYU23" s="1"/>
      <c r="HYV23" s="1"/>
      <c r="HYW23" s="1"/>
      <c r="HYX23" s="1"/>
      <c r="HYY23" s="1"/>
      <c r="HYZ23" s="1"/>
      <c r="HZA23" s="1"/>
      <c r="HZB23" s="1"/>
      <c r="HZC23" s="1"/>
      <c r="HZD23" s="1"/>
      <c r="HZE23" s="1"/>
      <c r="HZF23" s="1"/>
      <c r="HZG23" s="1"/>
      <c r="HZH23" s="1"/>
      <c r="HZI23" s="1"/>
      <c r="HZJ23" s="1"/>
      <c r="HZK23" s="1"/>
      <c r="HZL23" s="1"/>
      <c r="HZM23" s="1"/>
      <c r="HZN23" s="1"/>
      <c r="HZO23" s="1"/>
      <c r="HZP23" s="1"/>
      <c r="HZQ23" s="1"/>
      <c r="HZR23" s="1"/>
      <c r="HZS23" s="1"/>
      <c r="HZT23" s="1"/>
      <c r="HZU23" s="1"/>
      <c r="HZV23" s="1"/>
      <c r="HZW23" s="1"/>
      <c r="HZX23" s="1"/>
      <c r="HZY23" s="1"/>
      <c r="HZZ23" s="1"/>
      <c r="IAA23" s="1"/>
      <c r="IAB23" s="1"/>
      <c r="IAC23" s="1"/>
      <c r="IAD23" s="1"/>
      <c r="IAE23" s="1"/>
      <c r="IAF23" s="1"/>
      <c r="IAG23" s="1"/>
      <c r="IAH23" s="1"/>
      <c r="IAI23" s="1"/>
      <c r="IAJ23" s="1"/>
      <c r="IAK23" s="1"/>
      <c r="IAL23" s="1"/>
      <c r="IAM23" s="1"/>
      <c r="IAN23" s="1"/>
      <c r="IAO23" s="1"/>
      <c r="IAP23" s="1"/>
      <c r="IAQ23" s="1"/>
      <c r="IAR23" s="1"/>
      <c r="IAS23" s="1"/>
      <c r="IAT23" s="1"/>
      <c r="IAU23" s="1"/>
      <c r="IAV23" s="1"/>
      <c r="IAW23" s="1"/>
      <c r="IAX23" s="1"/>
      <c r="IAY23" s="1"/>
      <c r="IAZ23" s="1"/>
      <c r="IBA23" s="1"/>
      <c r="IBB23" s="1"/>
      <c r="IBC23" s="1"/>
      <c r="IBD23" s="1"/>
      <c r="IBE23" s="1"/>
      <c r="IBF23" s="1"/>
      <c r="IBG23" s="1"/>
      <c r="IBH23" s="1"/>
      <c r="IBI23" s="1"/>
      <c r="IBJ23" s="1"/>
      <c r="IBK23" s="1"/>
      <c r="IBL23" s="1"/>
      <c r="IBM23" s="1"/>
      <c r="IBN23" s="1"/>
      <c r="IBO23" s="1"/>
      <c r="IBP23" s="1"/>
      <c r="IBQ23" s="1"/>
      <c r="IBR23" s="1"/>
      <c r="IBS23" s="1"/>
      <c r="IBT23" s="1"/>
      <c r="IBU23" s="1"/>
      <c r="IBV23" s="1"/>
      <c r="IBW23" s="1"/>
      <c r="IBX23" s="1"/>
      <c r="IBY23" s="1"/>
      <c r="IBZ23" s="1"/>
      <c r="ICA23" s="1"/>
      <c r="ICB23" s="1"/>
      <c r="ICC23" s="1"/>
      <c r="ICD23" s="1"/>
      <c r="ICE23" s="1"/>
      <c r="ICF23" s="1"/>
      <c r="ICG23" s="1"/>
      <c r="ICH23" s="1"/>
      <c r="ICI23" s="1"/>
      <c r="ICJ23" s="1"/>
      <c r="ICK23" s="1"/>
      <c r="ICL23" s="1"/>
      <c r="ICM23" s="1"/>
      <c r="ICN23" s="1"/>
      <c r="ICO23" s="1"/>
      <c r="ICP23" s="1"/>
      <c r="ICQ23" s="1"/>
      <c r="ICR23" s="1"/>
      <c r="ICS23" s="1"/>
      <c r="ICT23" s="1"/>
      <c r="ICU23" s="1"/>
      <c r="ICV23" s="1"/>
      <c r="ICW23" s="1"/>
      <c r="ICX23" s="1"/>
      <c r="ICY23" s="1"/>
      <c r="ICZ23" s="1"/>
      <c r="IDA23" s="1"/>
      <c r="IDB23" s="1"/>
      <c r="IDC23" s="1"/>
      <c r="IDD23" s="1"/>
      <c r="IDE23" s="1"/>
      <c r="IDF23" s="1"/>
      <c r="IDG23" s="1"/>
      <c r="IDH23" s="1"/>
      <c r="IDI23" s="1"/>
      <c r="IDJ23" s="1"/>
      <c r="IDK23" s="1"/>
      <c r="IDL23" s="1"/>
      <c r="IDM23" s="1"/>
      <c r="IDN23" s="1"/>
      <c r="IDO23" s="1"/>
      <c r="IDP23" s="1"/>
      <c r="IDQ23" s="1"/>
      <c r="IDR23" s="1"/>
      <c r="IDS23" s="1"/>
      <c r="IDT23" s="1"/>
      <c r="IDU23" s="1"/>
      <c r="IDV23" s="1"/>
      <c r="IDW23" s="1"/>
      <c r="IDX23" s="1"/>
      <c r="IDY23" s="1"/>
      <c r="IDZ23" s="1"/>
      <c r="IEA23" s="1"/>
      <c r="IEB23" s="1"/>
      <c r="IEC23" s="1"/>
      <c r="IED23" s="1"/>
      <c r="IEE23" s="1"/>
      <c r="IEF23" s="1"/>
      <c r="IEG23" s="1"/>
      <c r="IEH23" s="1"/>
      <c r="IEI23" s="1"/>
      <c r="IEJ23" s="1"/>
      <c r="IEK23" s="1"/>
      <c r="IEL23" s="1"/>
      <c r="IEM23" s="1"/>
      <c r="IEN23" s="1"/>
      <c r="IEO23" s="1"/>
      <c r="IEP23" s="1"/>
      <c r="IEQ23" s="1"/>
      <c r="IER23" s="1"/>
      <c r="IES23" s="1"/>
      <c r="IET23" s="1"/>
      <c r="IEU23" s="1"/>
      <c r="IEV23" s="1"/>
      <c r="IEW23" s="1"/>
      <c r="IEX23" s="1"/>
      <c r="IEY23" s="1"/>
      <c r="IEZ23" s="1"/>
      <c r="IFA23" s="1"/>
      <c r="IFB23" s="1"/>
      <c r="IFC23" s="1"/>
      <c r="IFD23" s="1"/>
      <c r="IFE23" s="1"/>
      <c r="IFF23" s="1"/>
      <c r="IFG23" s="1"/>
      <c r="IFH23" s="1"/>
      <c r="IFI23" s="1"/>
      <c r="IFJ23" s="1"/>
      <c r="IFK23" s="1"/>
      <c r="IFL23" s="1"/>
      <c r="IFM23" s="1"/>
      <c r="IFN23" s="1"/>
      <c r="IFO23" s="1"/>
      <c r="IFP23" s="1"/>
      <c r="IFQ23" s="1"/>
      <c r="IFR23" s="1"/>
      <c r="IFS23" s="1"/>
      <c r="IFT23" s="1"/>
      <c r="IFU23" s="1"/>
      <c r="IFV23" s="1"/>
      <c r="IFW23" s="1"/>
      <c r="IFX23" s="1"/>
      <c r="IFY23" s="1"/>
      <c r="IFZ23" s="1"/>
      <c r="IGA23" s="1"/>
      <c r="IGB23" s="1"/>
      <c r="IGC23" s="1"/>
      <c r="IGD23" s="1"/>
      <c r="IGE23" s="1"/>
      <c r="IGF23" s="1"/>
      <c r="IGG23" s="1"/>
      <c r="IGH23" s="1"/>
      <c r="IGI23" s="1"/>
      <c r="IGJ23" s="1"/>
      <c r="IGK23" s="1"/>
      <c r="IGL23" s="1"/>
      <c r="IGM23" s="1"/>
      <c r="IGN23" s="1"/>
      <c r="IGO23" s="1"/>
      <c r="IGP23" s="1"/>
      <c r="IGQ23" s="1"/>
      <c r="IGR23" s="1"/>
      <c r="IGS23" s="1"/>
      <c r="IGT23" s="1"/>
      <c r="IGU23" s="1"/>
      <c r="IGV23" s="1"/>
      <c r="IGW23" s="1"/>
      <c r="IGX23" s="1"/>
      <c r="IGY23" s="1"/>
      <c r="IGZ23" s="1"/>
      <c r="IHA23" s="1"/>
      <c r="IHB23" s="1"/>
      <c r="IHC23" s="1"/>
      <c r="IHD23" s="1"/>
      <c r="IHE23" s="1"/>
      <c r="IHF23" s="1"/>
      <c r="IHG23" s="1"/>
      <c r="IHH23" s="1"/>
      <c r="IHI23" s="1"/>
      <c r="IHJ23" s="1"/>
      <c r="IHK23" s="1"/>
      <c r="IHL23" s="1"/>
      <c r="IHM23" s="1"/>
      <c r="IHN23" s="1"/>
      <c r="IHO23" s="1"/>
      <c r="IHP23" s="1"/>
      <c r="IHQ23" s="1"/>
      <c r="IHR23" s="1"/>
      <c r="IHS23" s="1"/>
      <c r="IHT23" s="1"/>
      <c r="IHU23" s="1"/>
      <c r="IHV23" s="1"/>
      <c r="IHW23" s="1"/>
      <c r="IHX23" s="1"/>
      <c r="IHY23" s="1"/>
      <c r="IHZ23" s="1"/>
      <c r="IIA23" s="1"/>
      <c r="IIB23" s="1"/>
      <c r="IIC23" s="1"/>
      <c r="IID23" s="1"/>
      <c r="IIE23" s="1"/>
      <c r="IIF23" s="1"/>
      <c r="IIG23" s="1"/>
      <c r="IIH23" s="1"/>
      <c r="III23" s="1"/>
      <c r="IIJ23" s="1"/>
      <c r="IIK23" s="1"/>
      <c r="IIL23" s="1"/>
      <c r="IIM23" s="1"/>
      <c r="IIN23" s="1"/>
      <c r="IIO23" s="1"/>
      <c r="IIP23" s="1"/>
      <c r="IIQ23" s="1"/>
      <c r="IIR23" s="1"/>
      <c r="IIS23" s="1"/>
      <c r="IIT23" s="1"/>
      <c r="IIU23" s="1"/>
      <c r="IIV23" s="1"/>
      <c r="IIW23" s="1"/>
      <c r="IIX23" s="1"/>
      <c r="IIY23" s="1"/>
      <c r="IIZ23" s="1"/>
      <c r="IJA23" s="1"/>
      <c r="IJB23" s="1"/>
      <c r="IJC23" s="1"/>
      <c r="IJD23" s="1"/>
      <c r="IJE23" s="1"/>
      <c r="IJF23" s="1"/>
      <c r="IJG23" s="1"/>
      <c r="IJH23" s="1"/>
      <c r="IJI23" s="1"/>
      <c r="IJJ23" s="1"/>
      <c r="IJK23" s="1"/>
      <c r="IJL23" s="1"/>
      <c r="IJM23" s="1"/>
      <c r="IJN23" s="1"/>
      <c r="IJO23" s="1"/>
      <c r="IJP23" s="1"/>
      <c r="IJQ23" s="1"/>
      <c r="IJR23" s="1"/>
      <c r="IJS23" s="1"/>
      <c r="IJT23" s="1"/>
      <c r="IJU23" s="1"/>
      <c r="IJV23" s="1"/>
      <c r="IJW23" s="1"/>
      <c r="IJX23" s="1"/>
      <c r="IJY23" s="1"/>
      <c r="IJZ23" s="1"/>
      <c r="IKA23" s="1"/>
      <c r="IKB23" s="1"/>
      <c r="IKC23" s="1"/>
      <c r="IKD23" s="1"/>
      <c r="IKE23" s="1"/>
      <c r="IKF23" s="1"/>
      <c r="IKG23" s="1"/>
      <c r="IKH23" s="1"/>
      <c r="IKI23" s="1"/>
      <c r="IKJ23" s="1"/>
      <c r="IKK23" s="1"/>
      <c r="IKL23" s="1"/>
      <c r="IKM23" s="1"/>
      <c r="IKN23" s="1"/>
      <c r="IKO23" s="1"/>
      <c r="IKP23" s="1"/>
      <c r="IKQ23" s="1"/>
      <c r="IKR23" s="1"/>
      <c r="IKS23" s="1"/>
      <c r="IKT23" s="1"/>
      <c r="IKU23" s="1"/>
      <c r="IKV23" s="1"/>
      <c r="IKW23" s="1"/>
      <c r="IKX23" s="1"/>
      <c r="IKY23" s="1"/>
      <c r="IKZ23" s="1"/>
      <c r="ILA23" s="1"/>
      <c r="ILB23" s="1"/>
      <c r="ILC23" s="1"/>
      <c r="ILD23" s="1"/>
      <c r="ILE23" s="1"/>
      <c r="ILF23" s="1"/>
      <c r="ILG23" s="1"/>
      <c r="ILH23" s="1"/>
      <c r="ILI23" s="1"/>
      <c r="ILJ23" s="1"/>
      <c r="ILK23" s="1"/>
      <c r="ILL23" s="1"/>
      <c r="ILM23" s="1"/>
      <c r="ILN23" s="1"/>
      <c r="ILO23" s="1"/>
      <c r="ILP23" s="1"/>
      <c r="ILQ23" s="1"/>
      <c r="ILR23" s="1"/>
      <c r="ILS23" s="1"/>
      <c r="ILT23" s="1"/>
      <c r="ILU23" s="1"/>
      <c r="ILV23" s="1"/>
      <c r="ILW23" s="1"/>
      <c r="ILX23" s="1"/>
      <c r="ILY23" s="1"/>
      <c r="ILZ23" s="1"/>
      <c r="IMA23" s="1"/>
      <c r="IMB23" s="1"/>
      <c r="IMC23" s="1"/>
      <c r="IMD23" s="1"/>
      <c r="IME23" s="1"/>
      <c r="IMF23" s="1"/>
      <c r="IMG23" s="1"/>
      <c r="IMH23" s="1"/>
      <c r="IMI23" s="1"/>
      <c r="IMJ23" s="1"/>
      <c r="IMK23" s="1"/>
      <c r="IML23" s="1"/>
      <c r="IMM23" s="1"/>
      <c r="IMN23" s="1"/>
      <c r="IMO23" s="1"/>
      <c r="IMP23" s="1"/>
      <c r="IMQ23" s="1"/>
      <c r="IMR23" s="1"/>
      <c r="IMS23" s="1"/>
      <c r="IMT23" s="1"/>
      <c r="IMU23" s="1"/>
      <c r="IMV23" s="1"/>
      <c r="IMW23" s="1"/>
      <c r="IMX23" s="1"/>
      <c r="IMY23" s="1"/>
      <c r="IMZ23" s="1"/>
      <c r="INA23" s="1"/>
      <c r="INB23" s="1"/>
      <c r="INC23" s="1"/>
      <c r="IND23" s="1"/>
      <c r="INE23" s="1"/>
      <c r="INF23" s="1"/>
      <c r="ING23" s="1"/>
      <c r="INH23" s="1"/>
      <c r="INI23" s="1"/>
      <c r="INJ23" s="1"/>
      <c r="INK23" s="1"/>
      <c r="INL23" s="1"/>
      <c r="INM23" s="1"/>
      <c r="INN23" s="1"/>
      <c r="INO23" s="1"/>
      <c r="INP23" s="1"/>
      <c r="INQ23" s="1"/>
      <c r="INR23" s="1"/>
      <c r="INS23" s="1"/>
      <c r="INT23" s="1"/>
      <c r="INU23" s="1"/>
      <c r="INV23" s="1"/>
      <c r="INW23" s="1"/>
      <c r="INX23" s="1"/>
      <c r="INY23" s="1"/>
      <c r="INZ23" s="1"/>
      <c r="IOA23" s="1"/>
      <c r="IOB23" s="1"/>
      <c r="IOC23" s="1"/>
      <c r="IOD23" s="1"/>
      <c r="IOE23" s="1"/>
      <c r="IOF23" s="1"/>
      <c r="IOG23" s="1"/>
      <c r="IOH23" s="1"/>
      <c r="IOI23" s="1"/>
      <c r="IOJ23" s="1"/>
      <c r="IOK23" s="1"/>
      <c r="IOL23" s="1"/>
      <c r="IOM23" s="1"/>
      <c r="ION23" s="1"/>
      <c r="IOO23" s="1"/>
      <c r="IOP23" s="1"/>
      <c r="IOQ23" s="1"/>
      <c r="IOR23" s="1"/>
      <c r="IOS23" s="1"/>
      <c r="IOT23" s="1"/>
      <c r="IOU23" s="1"/>
      <c r="IOV23" s="1"/>
      <c r="IOW23" s="1"/>
      <c r="IOX23" s="1"/>
      <c r="IOY23" s="1"/>
      <c r="IOZ23" s="1"/>
      <c r="IPA23" s="1"/>
      <c r="IPB23" s="1"/>
      <c r="IPC23" s="1"/>
      <c r="IPD23" s="1"/>
      <c r="IPE23" s="1"/>
      <c r="IPF23" s="1"/>
      <c r="IPG23" s="1"/>
      <c r="IPH23" s="1"/>
      <c r="IPI23" s="1"/>
      <c r="IPJ23" s="1"/>
      <c r="IPK23" s="1"/>
      <c r="IPL23" s="1"/>
      <c r="IPM23" s="1"/>
      <c r="IPN23" s="1"/>
      <c r="IPO23" s="1"/>
      <c r="IPP23" s="1"/>
      <c r="IPQ23" s="1"/>
      <c r="IPR23" s="1"/>
      <c r="IPS23" s="1"/>
      <c r="IPT23" s="1"/>
      <c r="IPU23" s="1"/>
      <c r="IPV23" s="1"/>
      <c r="IPW23" s="1"/>
      <c r="IPX23" s="1"/>
      <c r="IPY23" s="1"/>
      <c r="IPZ23" s="1"/>
      <c r="IQA23" s="1"/>
      <c r="IQB23" s="1"/>
      <c r="IQC23" s="1"/>
      <c r="IQD23" s="1"/>
      <c r="IQE23" s="1"/>
      <c r="IQF23" s="1"/>
      <c r="IQG23" s="1"/>
      <c r="IQH23" s="1"/>
      <c r="IQI23" s="1"/>
      <c r="IQJ23" s="1"/>
      <c r="IQK23" s="1"/>
      <c r="IQL23" s="1"/>
      <c r="IQM23" s="1"/>
      <c r="IQN23" s="1"/>
      <c r="IQO23" s="1"/>
      <c r="IQP23" s="1"/>
      <c r="IQQ23" s="1"/>
      <c r="IQR23" s="1"/>
      <c r="IQS23" s="1"/>
      <c r="IQT23" s="1"/>
      <c r="IQU23" s="1"/>
      <c r="IQV23" s="1"/>
      <c r="IQW23" s="1"/>
      <c r="IQX23" s="1"/>
      <c r="IQY23" s="1"/>
      <c r="IQZ23" s="1"/>
      <c r="IRA23" s="1"/>
      <c r="IRB23" s="1"/>
      <c r="IRC23" s="1"/>
      <c r="IRD23" s="1"/>
      <c r="IRE23" s="1"/>
      <c r="IRF23" s="1"/>
      <c r="IRG23" s="1"/>
      <c r="IRH23" s="1"/>
      <c r="IRI23" s="1"/>
      <c r="IRJ23" s="1"/>
      <c r="IRK23" s="1"/>
      <c r="IRL23" s="1"/>
      <c r="IRM23" s="1"/>
      <c r="IRN23" s="1"/>
      <c r="IRO23" s="1"/>
      <c r="IRP23" s="1"/>
      <c r="IRQ23" s="1"/>
      <c r="IRR23" s="1"/>
      <c r="IRS23" s="1"/>
      <c r="IRT23" s="1"/>
      <c r="IRU23" s="1"/>
      <c r="IRV23" s="1"/>
      <c r="IRW23" s="1"/>
      <c r="IRX23" s="1"/>
      <c r="IRY23" s="1"/>
      <c r="IRZ23" s="1"/>
      <c r="ISA23" s="1"/>
      <c r="ISB23" s="1"/>
      <c r="ISC23" s="1"/>
      <c r="ISD23" s="1"/>
      <c r="ISE23" s="1"/>
      <c r="ISF23" s="1"/>
      <c r="ISG23" s="1"/>
      <c r="ISH23" s="1"/>
      <c r="ISI23" s="1"/>
      <c r="ISJ23" s="1"/>
      <c r="ISK23" s="1"/>
      <c r="ISL23" s="1"/>
      <c r="ISM23" s="1"/>
      <c r="ISN23" s="1"/>
      <c r="ISO23" s="1"/>
      <c r="ISP23" s="1"/>
      <c r="ISQ23" s="1"/>
      <c r="ISR23" s="1"/>
      <c r="ISS23" s="1"/>
      <c r="IST23" s="1"/>
      <c r="ISU23" s="1"/>
      <c r="ISV23" s="1"/>
      <c r="ISW23" s="1"/>
      <c r="ISX23" s="1"/>
      <c r="ISY23" s="1"/>
      <c r="ISZ23" s="1"/>
      <c r="ITA23" s="1"/>
      <c r="ITB23" s="1"/>
      <c r="ITC23" s="1"/>
      <c r="ITD23" s="1"/>
      <c r="ITE23" s="1"/>
      <c r="ITF23" s="1"/>
      <c r="ITG23" s="1"/>
      <c r="ITH23" s="1"/>
      <c r="ITI23" s="1"/>
      <c r="ITJ23" s="1"/>
      <c r="ITK23" s="1"/>
      <c r="ITL23" s="1"/>
      <c r="ITM23" s="1"/>
      <c r="ITN23" s="1"/>
      <c r="ITO23" s="1"/>
      <c r="ITP23" s="1"/>
      <c r="ITQ23" s="1"/>
      <c r="ITR23" s="1"/>
      <c r="ITS23" s="1"/>
      <c r="ITT23" s="1"/>
      <c r="ITU23" s="1"/>
      <c r="ITV23" s="1"/>
      <c r="ITW23" s="1"/>
      <c r="ITX23" s="1"/>
      <c r="ITY23" s="1"/>
      <c r="ITZ23" s="1"/>
      <c r="IUA23" s="1"/>
      <c r="IUB23" s="1"/>
      <c r="IUC23" s="1"/>
      <c r="IUD23" s="1"/>
      <c r="IUE23" s="1"/>
      <c r="IUF23" s="1"/>
      <c r="IUG23" s="1"/>
      <c r="IUH23" s="1"/>
      <c r="IUI23" s="1"/>
      <c r="IUJ23" s="1"/>
      <c r="IUK23" s="1"/>
      <c r="IUL23" s="1"/>
      <c r="IUM23" s="1"/>
      <c r="IUN23" s="1"/>
      <c r="IUO23" s="1"/>
      <c r="IUP23" s="1"/>
      <c r="IUQ23" s="1"/>
      <c r="IUR23" s="1"/>
      <c r="IUS23" s="1"/>
      <c r="IUT23" s="1"/>
      <c r="IUU23" s="1"/>
      <c r="IUV23" s="1"/>
      <c r="IUW23" s="1"/>
      <c r="IUX23" s="1"/>
      <c r="IUY23" s="1"/>
      <c r="IUZ23" s="1"/>
      <c r="IVA23" s="1"/>
      <c r="IVB23" s="1"/>
      <c r="IVC23" s="1"/>
      <c r="IVD23" s="1"/>
      <c r="IVE23" s="1"/>
      <c r="IVF23" s="1"/>
      <c r="IVG23" s="1"/>
      <c r="IVH23" s="1"/>
      <c r="IVI23" s="1"/>
      <c r="IVJ23" s="1"/>
      <c r="IVK23" s="1"/>
      <c r="IVL23" s="1"/>
      <c r="IVM23" s="1"/>
      <c r="IVN23" s="1"/>
      <c r="IVO23" s="1"/>
      <c r="IVP23" s="1"/>
      <c r="IVQ23" s="1"/>
      <c r="IVR23" s="1"/>
      <c r="IVS23" s="1"/>
      <c r="IVT23" s="1"/>
      <c r="IVU23" s="1"/>
      <c r="IVV23" s="1"/>
      <c r="IVW23" s="1"/>
      <c r="IVX23" s="1"/>
      <c r="IVY23" s="1"/>
      <c r="IVZ23" s="1"/>
      <c r="IWA23" s="1"/>
      <c r="IWB23" s="1"/>
      <c r="IWC23" s="1"/>
      <c r="IWD23" s="1"/>
      <c r="IWE23" s="1"/>
      <c r="IWF23" s="1"/>
      <c r="IWG23" s="1"/>
      <c r="IWH23" s="1"/>
      <c r="IWI23" s="1"/>
      <c r="IWJ23" s="1"/>
      <c r="IWK23" s="1"/>
      <c r="IWL23" s="1"/>
      <c r="IWM23" s="1"/>
      <c r="IWN23" s="1"/>
      <c r="IWO23" s="1"/>
      <c r="IWP23" s="1"/>
      <c r="IWQ23" s="1"/>
      <c r="IWR23" s="1"/>
      <c r="IWS23" s="1"/>
      <c r="IWT23" s="1"/>
      <c r="IWU23" s="1"/>
      <c r="IWV23" s="1"/>
      <c r="IWW23" s="1"/>
      <c r="IWX23" s="1"/>
      <c r="IWY23" s="1"/>
      <c r="IWZ23" s="1"/>
      <c r="IXA23" s="1"/>
      <c r="IXB23" s="1"/>
      <c r="IXC23" s="1"/>
      <c r="IXD23" s="1"/>
      <c r="IXE23" s="1"/>
      <c r="IXF23" s="1"/>
      <c r="IXG23" s="1"/>
      <c r="IXH23" s="1"/>
      <c r="IXI23" s="1"/>
      <c r="IXJ23" s="1"/>
      <c r="IXK23" s="1"/>
      <c r="IXL23" s="1"/>
      <c r="IXM23" s="1"/>
      <c r="IXN23" s="1"/>
      <c r="IXO23" s="1"/>
      <c r="IXP23" s="1"/>
      <c r="IXQ23" s="1"/>
      <c r="IXR23" s="1"/>
      <c r="IXS23" s="1"/>
      <c r="IXT23" s="1"/>
      <c r="IXU23" s="1"/>
      <c r="IXV23" s="1"/>
      <c r="IXW23" s="1"/>
      <c r="IXX23" s="1"/>
      <c r="IXY23" s="1"/>
      <c r="IXZ23" s="1"/>
      <c r="IYA23" s="1"/>
      <c r="IYB23" s="1"/>
      <c r="IYC23" s="1"/>
      <c r="IYD23" s="1"/>
      <c r="IYE23" s="1"/>
      <c r="IYF23" s="1"/>
      <c r="IYG23" s="1"/>
      <c r="IYH23" s="1"/>
      <c r="IYI23" s="1"/>
      <c r="IYJ23" s="1"/>
      <c r="IYK23" s="1"/>
      <c r="IYL23" s="1"/>
      <c r="IYM23" s="1"/>
      <c r="IYN23" s="1"/>
      <c r="IYO23" s="1"/>
      <c r="IYP23" s="1"/>
      <c r="IYQ23" s="1"/>
      <c r="IYR23" s="1"/>
      <c r="IYS23" s="1"/>
      <c r="IYT23" s="1"/>
      <c r="IYU23" s="1"/>
      <c r="IYV23" s="1"/>
      <c r="IYW23" s="1"/>
      <c r="IYX23" s="1"/>
      <c r="IYY23" s="1"/>
      <c r="IYZ23" s="1"/>
      <c r="IZA23" s="1"/>
      <c r="IZB23" s="1"/>
      <c r="IZC23" s="1"/>
      <c r="IZD23" s="1"/>
      <c r="IZE23" s="1"/>
      <c r="IZF23" s="1"/>
      <c r="IZG23" s="1"/>
      <c r="IZH23" s="1"/>
      <c r="IZI23" s="1"/>
      <c r="IZJ23" s="1"/>
      <c r="IZK23" s="1"/>
      <c r="IZL23" s="1"/>
      <c r="IZM23" s="1"/>
      <c r="IZN23" s="1"/>
      <c r="IZO23" s="1"/>
      <c r="IZP23" s="1"/>
      <c r="IZQ23" s="1"/>
      <c r="IZR23" s="1"/>
      <c r="IZS23" s="1"/>
      <c r="IZT23" s="1"/>
      <c r="IZU23" s="1"/>
      <c r="IZV23" s="1"/>
      <c r="IZW23" s="1"/>
      <c r="IZX23" s="1"/>
      <c r="IZY23" s="1"/>
      <c r="IZZ23" s="1"/>
      <c r="JAA23" s="1"/>
      <c r="JAB23" s="1"/>
      <c r="JAC23" s="1"/>
      <c r="JAD23" s="1"/>
      <c r="JAE23" s="1"/>
      <c r="JAF23" s="1"/>
      <c r="JAG23" s="1"/>
      <c r="JAH23" s="1"/>
      <c r="JAI23" s="1"/>
      <c r="JAJ23" s="1"/>
      <c r="JAK23" s="1"/>
      <c r="JAL23" s="1"/>
      <c r="JAM23" s="1"/>
      <c r="JAN23" s="1"/>
      <c r="JAO23" s="1"/>
      <c r="JAP23" s="1"/>
      <c r="JAQ23" s="1"/>
      <c r="JAR23" s="1"/>
      <c r="JAS23" s="1"/>
      <c r="JAT23" s="1"/>
      <c r="JAU23" s="1"/>
      <c r="JAV23" s="1"/>
      <c r="JAW23" s="1"/>
      <c r="JAX23" s="1"/>
      <c r="JAY23" s="1"/>
      <c r="JAZ23" s="1"/>
      <c r="JBA23" s="1"/>
      <c r="JBB23" s="1"/>
      <c r="JBC23" s="1"/>
      <c r="JBD23" s="1"/>
      <c r="JBE23" s="1"/>
      <c r="JBF23" s="1"/>
      <c r="JBG23" s="1"/>
      <c r="JBH23" s="1"/>
      <c r="JBI23" s="1"/>
      <c r="JBJ23" s="1"/>
      <c r="JBK23" s="1"/>
      <c r="JBL23" s="1"/>
      <c r="JBM23" s="1"/>
      <c r="JBN23" s="1"/>
      <c r="JBO23" s="1"/>
      <c r="JBP23" s="1"/>
      <c r="JBQ23" s="1"/>
      <c r="JBR23" s="1"/>
      <c r="JBS23" s="1"/>
      <c r="JBT23" s="1"/>
      <c r="JBU23" s="1"/>
      <c r="JBV23" s="1"/>
      <c r="JBW23" s="1"/>
      <c r="JBX23" s="1"/>
      <c r="JBY23" s="1"/>
      <c r="JBZ23" s="1"/>
      <c r="JCA23" s="1"/>
      <c r="JCB23" s="1"/>
      <c r="JCC23" s="1"/>
      <c r="JCD23" s="1"/>
      <c r="JCE23" s="1"/>
      <c r="JCF23" s="1"/>
      <c r="JCG23" s="1"/>
      <c r="JCH23" s="1"/>
      <c r="JCI23" s="1"/>
      <c r="JCJ23" s="1"/>
      <c r="JCK23" s="1"/>
      <c r="JCL23" s="1"/>
      <c r="JCM23" s="1"/>
      <c r="JCN23" s="1"/>
      <c r="JCO23" s="1"/>
      <c r="JCP23" s="1"/>
      <c r="JCQ23" s="1"/>
      <c r="JCR23" s="1"/>
      <c r="JCS23" s="1"/>
      <c r="JCT23" s="1"/>
      <c r="JCU23" s="1"/>
      <c r="JCV23" s="1"/>
      <c r="JCW23" s="1"/>
      <c r="JCX23" s="1"/>
      <c r="JCY23" s="1"/>
      <c r="JCZ23" s="1"/>
      <c r="JDA23" s="1"/>
      <c r="JDB23" s="1"/>
      <c r="JDC23" s="1"/>
      <c r="JDD23" s="1"/>
      <c r="JDE23" s="1"/>
      <c r="JDF23" s="1"/>
      <c r="JDG23" s="1"/>
      <c r="JDH23" s="1"/>
      <c r="JDI23" s="1"/>
      <c r="JDJ23" s="1"/>
      <c r="JDK23" s="1"/>
      <c r="JDL23" s="1"/>
      <c r="JDM23" s="1"/>
      <c r="JDN23" s="1"/>
      <c r="JDO23" s="1"/>
      <c r="JDP23" s="1"/>
      <c r="JDQ23" s="1"/>
      <c r="JDR23" s="1"/>
      <c r="JDS23" s="1"/>
      <c r="JDT23" s="1"/>
      <c r="JDU23" s="1"/>
      <c r="JDV23" s="1"/>
      <c r="JDW23" s="1"/>
      <c r="JDX23" s="1"/>
      <c r="JDY23" s="1"/>
      <c r="JDZ23" s="1"/>
      <c r="JEA23" s="1"/>
      <c r="JEB23" s="1"/>
      <c r="JEC23" s="1"/>
      <c r="JED23" s="1"/>
      <c r="JEE23" s="1"/>
      <c r="JEF23" s="1"/>
      <c r="JEG23" s="1"/>
      <c r="JEH23" s="1"/>
      <c r="JEI23" s="1"/>
      <c r="JEJ23" s="1"/>
      <c r="JEK23" s="1"/>
      <c r="JEL23" s="1"/>
      <c r="JEM23" s="1"/>
      <c r="JEN23" s="1"/>
      <c r="JEO23" s="1"/>
      <c r="JEP23" s="1"/>
      <c r="JEQ23" s="1"/>
      <c r="JER23" s="1"/>
      <c r="JES23" s="1"/>
      <c r="JET23" s="1"/>
      <c r="JEU23" s="1"/>
      <c r="JEV23" s="1"/>
      <c r="JEW23" s="1"/>
      <c r="JEX23" s="1"/>
      <c r="JEY23" s="1"/>
      <c r="JEZ23" s="1"/>
      <c r="JFA23" s="1"/>
      <c r="JFB23" s="1"/>
      <c r="JFC23" s="1"/>
      <c r="JFD23" s="1"/>
      <c r="JFE23" s="1"/>
      <c r="JFF23" s="1"/>
      <c r="JFG23" s="1"/>
      <c r="JFH23" s="1"/>
      <c r="JFI23" s="1"/>
      <c r="JFJ23" s="1"/>
      <c r="JFK23" s="1"/>
      <c r="JFL23" s="1"/>
      <c r="JFM23" s="1"/>
      <c r="JFN23" s="1"/>
      <c r="JFO23" s="1"/>
      <c r="JFP23" s="1"/>
      <c r="JFQ23" s="1"/>
      <c r="JFR23" s="1"/>
      <c r="JFS23" s="1"/>
      <c r="JFT23" s="1"/>
      <c r="JFU23" s="1"/>
      <c r="JFV23" s="1"/>
      <c r="JFW23" s="1"/>
      <c r="JFX23" s="1"/>
      <c r="JFY23" s="1"/>
      <c r="JFZ23" s="1"/>
      <c r="JGA23" s="1"/>
      <c r="JGB23" s="1"/>
      <c r="JGC23" s="1"/>
      <c r="JGD23" s="1"/>
      <c r="JGE23" s="1"/>
      <c r="JGF23" s="1"/>
      <c r="JGG23" s="1"/>
      <c r="JGH23" s="1"/>
      <c r="JGI23" s="1"/>
      <c r="JGJ23" s="1"/>
      <c r="JGK23" s="1"/>
      <c r="JGL23" s="1"/>
      <c r="JGM23" s="1"/>
      <c r="JGN23" s="1"/>
      <c r="JGO23" s="1"/>
      <c r="JGP23" s="1"/>
      <c r="JGQ23" s="1"/>
      <c r="JGR23" s="1"/>
      <c r="JGS23" s="1"/>
      <c r="JGT23" s="1"/>
      <c r="JGU23" s="1"/>
      <c r="JGV23" s="1"/>
      <c r="JGW23" s="1"/>
      <c r="JGX23" s="1"/>
      <c r="JGY23" s="1"/>
      <c r="JGZ23" s="1"/>
      <c r="JHA23" s="1"/>
      <c r="JHB23" s="1"/>
      <c r="JHC23" s="1"/>
      <c r="JHD23" s="1"/>
      <c r="JHE23" s="1"/>
      <c r="JHF23" s="1"/>
      <c r="JHG23" s="1"/>
      <c r="JHH23" s="1"/>
      <c r="JHI23" s="1"/>
      <c r="JHJ23" s="1"/>
      <c r="JHK23" s="1"/>
      <c r="JHL23" s="1"/>
      <c r="JHM23" s="1"/>
      <c r="JHN23" s="1"/>
      <c r="JHO23" s="1"/>
      <c r="JHP23" s="1"/>
      <c r="JHQ23" s="1"/>
      <c r="JHR23" s="1"/>
      <c r="JHS23" s="1"/>
      <c r="JHT23" s="1"/>
      <c r="JHU23" s="1"/>
      <c r="JHV23" s="1"/>
      <c r="JHW23" s="1"/>
      <c r="JHX23" s="1"/>
      <c r="JHY23" s="1"/>
      <c r="JHZ23" s="1"/>
      <c r="JIA23" s="1"/>
      <c r="JIB23" s="1"/>
      <c r="JIC23" s="1"/>
      <c r="JID23" s="1"/>
      <c r="JIE23" s="1"/>
      <c r="JIF23" s="1"/>
      <c r="JIG23" s="1"/>
      <c r="JIH23" s="1"/>
      <c r="JII23" s="1"/>
      <c r="JIJ23" s="1"/>
      <c r="JIK23" s="1"/>
      <c r="JIL23" s="1"/>
      <c r="JIM23" s="1"/>
      <c r="JIN23" s="1"/>
      <c r="JIO23" s="1"/>
      <c r="JIP23" s="1"/>
      <c r="JIQ23" s="1"/>
      <c r="JIR23" s="1"/>
      <c r="JIS23" s="1"/>
      <c r="JIT23" s="1"/>
      <c r="JIU23" s="1"/>
      <c r="JIV23" s="1"/>
      <c r="JIW23" s="1"/>
      <c r="JIX23" s="1"/>
      <c r="JIY23" s="1"/>
      <c r="JIZ23" s="1"/>
      <c r="JJA23" s="1"/>
      <c r="JJB23" s="1"/>
      <c r="JJC23" s="1"/>
      <c r="JJD23" s="1"/>
      <c r="JJE23" s="1"/>
      <c r="JJF23" s="1"/>
      <c r="JJG23" s="1"/>
      <c r="JJH23" s="1"/>
      <c r="JJI23" s="1"/>
      <c r="JJJ23" s="1"/>
      <c r="JJK23" s="1"/>
      <c r="JJL23" s="1"/>
      <c r="JJM23" s="1"/>
      <c r="JJN23" s="1"/>
      <c r="JJO23" s="1"/>
      <c r="JJP23" s="1"/>
      <c r="JJQ23" s="1"/>
      <c r="JJR23" s="1"/>
      <c r="JJS23" s="1"/>
      <c r="JJT23" s="1"/>
      <c r="JJU23" s="1"/>
      <c r="JJV23" s="1"/>
      <c r="JJW23" s="1"/>
      <c r="JJX23" s="1"/>
      <c r="JJY23" s="1"/>
      <c r="JJZ23" s="1"/>
      <c r="JKA23" s="1"/>
      <c r="JKB23" s="1"/>
      <c r="JKC23" s="1"/>
      <c r="JKD23" s="1"/>
      <c r="JKE23" s="1"/>
      <c r="JKF23" s="1"/>
      <c r="JKG23" s="1"/>
      <c r="JKH23" s="1"/>
      <c r="JKI23" s="1"/>
      <c r="JKJ23" s="1"/>
      <c r="JKK23" s="1"/>
      <c r="JKL23" s="1"/>
      <c r="JKM23" s="1"/>
      <c r="JKN23" s="1"/>
      <c r="JKO23" s="1"/>
      <c r="JKP23" s="1"/>
      <c r="JKQ23" s="1"/>
      <c r="JKR23" s="1"/>
      <c r="JKS23" s="1"/>
      <c r="JKT23" s="1"/>
      <c r="JKU23" s="1"/>
      <c r="JKV23" s="1"/>
      <c r="JKW23" s="1"/>
      <c r="JKX23" s="1"/>
      <c r="JKY23" s="1"/>
      <c r="JKZ23" s="1"/>
      <c r="JLA23" s="1"/>
      <c r="JLB23" s="1"/>
      <c r="JLC23" s="1"/>
      <c r="JLD23" s="1"/>
      <c r="JLE23" s="1"/>
      <c r="JLF23" s="1"/>
      <c r="JLG23" s="1"/>
      <c r="JLH23" s="1"/>
      <c r="JLI23" s="1"/>
      <c r="JLJ23" s="1"/>
      <c r="JLK23" s="1"/>
      <c r="JLL23" s="1"/>
      <c r="JLM23" s="1"/>
      <c r="JLN23" s="1"/>
      <c r="JLO23" s="1"/>
      <c r="JLP23" s="1"/>
      <c r="JLQ23" s="1"/>
      <c r="JLR23" s="1"/>
      <c r="JLS23" s="1"/>
      <c r="JLT23" s="1"/>
      <c r="JLU23" s="1"/>
      <c r="JLV23" s="1"/>
      <c r="JLW23" s="1"/>
      <c r="JLX23" s="1"/>
      <c r="JLY23" s="1"/>
      <c r="JLZ23" s="1"/>
      <c r="JMA23" s="1"/>
      <c r="JMB23" s="1"/>
      <c r="JMC23" s="1"/>
      <c r="JMD23" s="1"/>
      <c r="JME23" s="1"/>
      <c r="JMF23" s="1"/>
      <c r="JMG23" s="1"/>
      <c r="JMH23" s="1"/>
      <c r="JMI23" s="1"/>
      <c r="JMJ23" s="1"/>
      <c r="JMK23" s="1"/>
      <c r="JML23" s="1"/>
      <c r="JMM23" s="1"/>
      <c r="JMN23" s="1"/>
      <c r="JMO23" s="1"/>
      <c r="JMP23" s="1"/>
      <c r="JMQ23" s="1"/>
      <c r="JMR23" s="1"/>
      <c r="JMS23" s="1"/>
      <c r="JMT23" s="1"/>
      <c r="JMU23" s="1"/>
      <c r="JMV23" s="1"/>
      <c r="JMW23" s="1"/>
      <c r="JMX23" s="1"/>
      <c r="JMY23" s="1"/>
      <c r="JMZ23" s="1"/>
      <c r="JNA23" s="1"/>
      <c r="JNB23" s="1"/>
      <c r="JNC23" s="1"/>
      <c r="JND23" s="1"/>
      <c r="JNE23" s="1"/>
      <c r="JNF23" s="1"/>
      <c r="JNG23" s="1"/>
      <c r="JNH23" s="1"/>
      <c r="JNI23" s="1"/>
      <c r="JNJ23" s="1"/>
      <c r="JNK23" s="1"/>
      <c r="JNL23" s="1"/>
      <c r="JNM23" s="1"/>
      <c r="JNN23" s="1"/>
      <c r="JNO23" s="1"/>
      <c r="JNP23" s="1"/>
      <c r="JNQ23" s="1"/>
      <c r="JNR23" s="1"/>
      <c r="JNS23" s="1"/>
      <c r="JNT23" s="1"/>
      <c r="JNU23" s="1"/>
      <c r="JNV23" s="1"/>
      <c r="JNW23" s="1"/>
      <c r="JNX23" s="1"/>
      <c r="JNY23" s="1"/>
      <c r="JNZ23" s="1"/>
      <c r="JOA23" s="1"/>
      <c r="JOB23" s="1"/>
      <c r="JOC23" s="1"/>
      <c r="JOD23" s="1"/>
      <c r="JOE23" s="1"/>
      <c r="JOF23" s="1"/>
      <c r="JOG23" s="1"/>
      <c r="JOH23" s="1"/>
      <c r="JOI23" s="1"/>
      <c r="JOJ23" s="1"/>
      <c r="JOK23" s="1"/>
      <c r="JOL23" s="1"/>
      <c r="JOM23" s="1"/>
      <c r="JON23" s="1"/>
      <c r="JOO23" s="1"/>
      <c r="JOP23" s="1"/>
      <c r="JOQ23" s="1"/>
      <c r="JOR23" s="1"/>
      <c r="JOS23" s="1"/>
      <c r="JOT23" s="1"/>
      <c r="JOU23" s="1"/>
      <c r="JOV23" s="1"/>
      <c r="JOW23" s="1"/>
      <c r="JOX23" s="1"/>
      <c r="JOY23" s="1"/>
      <c r="JOZ23" s="1"/>
      <c r="JPA23" s="1"/>
      <c r="JPB23" s="1"/>
      <c r="JPC23" s="1"/>
      <c r="JPD23" s="1"/>
      <c r="JPE23" s="1"/>
      <c r="JPF23" s="1"/>
      <c r="JPG23" s="1"/>
      <c r="JPH23" s="1"/>
      <c r="JPI23" s="1"/>
      <c r="JPJ23" s="1"/>
      <c r="JPK23" s="1"/>
      <c r="JPL23" s="1"/>
      <c r="JPM23" s="1"/>
      <c r="JPN23" s="1"/>
      <c r="JPO23" s="1"/>
      <c r="JPP23" s="1"/>
      <c r="JPQ23" s="1"/>
      <c r="JPR23" s="1"/>
      <c r="JPS23" s="1"/>
      <c r="JPT23" s="1"/>
      <c r="JPU23" s="1"/>
      <c r="JPV23" s="1"/>
      <c r="JPW23" s="1"/>
      <c r="JPX23" s="1"/>
      <c r="JPY23" s="1"/>
      <c r="JPZ23" s="1"/>
      <c r="JQA23" s="1"/>
      <c r="JQB23" s="1"/>
      <c r="JQC23" s="1"/>
      <c r="JQD23" s="1"/>
      <c r="JQE23" s="1"/>
      <c r="JQF23" s="1"/>
      <c r="JQG23" s="1"/>
      <c r="JQH23" s="1"/>
      <c r="JQI23" s="1"/>
      <c r="JQJ23" s="1"/>
      <c r="JQK23" s="1"/>
      <c r="JQL23" s="1"/>
      <c r="JQM23" s="1"/>
      <c r="JQN23" s="1"/>
      <c r="JQO23" s="1"/>
      <c r="JQP23" s="1"/>
      <c r="JQQ23" s="1"/>
      <c r="JQR23" s="1"/>
      <c r="JQS23" s="1"/>
      <c r="JQT23" s="1"/>
      <c r="JQU23" s="1"/>
      <c r="JQV23" s="1"/>
      <c r="JQW23" s="1"/>
      <c r="JQX23" s="1"/>
      <c r="JQY23" s="1"/>
      <c r="JQZ23" s="1"/>
      <c r="JRA23" s="1"/>
      <c r="JRB23" s="1"/>
      <c r="JRC23" s="1"/>
      <c r="JRD23" s="1"/>
      <c r="JRE23" s="1"/>
      <c r="JRF23" s="1"/>
      <c r="JRG23" s="1"/>
      <c r="JRH23" s="1"/>
      <c r="JRI23" s="1"/>
      <c r="JRJ23" s="1"/>
      <c r="JRK23" s="1"/>
      <c r="JRL23" s="1"/>
      <c r="JRM23" s="1"/>
      <c r="JRN23" s="1"/>
      <c r="JRO23" s="1"/>
      <c r="JRP23" s="1"/>
      <c r="JRQ23" s="1"/>
      <c r="JRR23" s="1"/>
      <c r="JRS23" s="1"/>
      <c r="JRT23" s="1"/>
      <c r="JRU23" s="1"/>
      <c r="JRV23" s="1"/>
      <c r="JRW23" s="1"/>
      <c r="JRX23" s="1"/>
      <c r="JRY23" s="1"/>
      <c r="JRZ23" s="1"/>
      <c r="JSA23" s="1"/>
      <c r="JSB23" s="1"/>
      <c r="JSC23" s="1"/>
      <c r="JSD23" s="1"/>
      <c r="JSE23" s="1"/>
      <c r="JSF23" s="1"/>
      <c r="JSG23" s="1"/>
      <c r="JSH23" s="1"/>
      <c r="JSI23" s="1"/>
      <c r="JSJ23" s="1"/>
      <c r="JSK23" s="1"/>
      <c r="JSL23" s="1"/>
      <c r="JSM23" s="1"/>
      <c r="JSN23" s="1"/>
      <c r="JSO23" s="1"/>
      <c r="JSP23" s="1"/>
      <c r="JSQ23" s="1"/>
      <c r="JSR23" s="1"/>
      <c r="JSS23" s="1"/>
      <c r="JST23" s="1"/>
      <c r="JSU23" s="1"/>
      <c r="JSV23" s="1"/>
      <c r="JSW23" s="1"/>
      <c r="JSX23" s="1"/>
      <c r="JSY23" s="1"/>
      <c r="JSZ23" s="1"/>
      <c r="JTA23" s="1"/>
      <c r="JTB23" s="1"/>
      <c r="JTC23" s="1"/>
      <c r="JTD23" s="1"/>
      <c r="JTE23" s="1"/>
      <c r="JTF23" s="1"/>
      <c r="JTG23" s="1"/>
      <c r="JTH23" s="1"/>
      <c r="JTI23" s="1"/>
      <c r="JTJ23" s="1"/>
      <c r="JTK23" s="1"/>
      <c r="JTL23" s="1"/>
      <c r="JTM23" s="1"/>
      <c r="JTN23" s="1"/>
      <c r="JTO23" s="1"/>
      <c r="JTP23" s="1"/>
      <c r="JTQ23" s="1"/>
      <c r="JTR23" s="1"/>
      <c r="JTS23" s="1"/>
      <c r="JTT23" s="1"/>
      <c r="JTU23" s="1"/>
      <c r="JTV23" s="1"/>
      <c r="JTW23" s="1"/>
      <c r="JTX23" s="1"/>
      <c r="JTY23" s="1"/>
      <c r="JTZ23" s="1"/>
      <c r="JUA23" s="1"/>
      <c r="JUB23" s="1"/>
      <c r="JUC23" s="1"/>
      <c r="JUD23" s="1"/>
      <c r="JUE23" s="1"/>
      <c r="JUF23" s="1"/>
      <c r="JUG23" s="1"/>
      <c r="JUH23" s="1"/>
      <c r="JUI23" s="1"/>
      <c r="JUJ23" s="1"/>
      <c r="JUK23" s="1"/>
      <c r="JUL23" s="1"/>
      <c r="JUM23" s="1"/>
      <c r="JUN23" s="1"/>
      <c r="JUO23" s="1"/>
      <c r="JUP23" s="1"/>
      <c r="JUQ23" s="1"/>
      <c r="JUR23" s="1"/>
      <c r="JUS23" s="1"/>
      <c r="JUT23" s="1"/>
      <c r="JUU23" s="1"/>
      <c r="JUV23" s="1"/>
      <c r="JUW23" s="1"/>
      <c r="JUX23" s="1"/>
      <c r="JUY23" s="1"/>
      <c r="JUZ23" s="1"/>
      <c r="JVA23" s="1"/>
      <c r="JVB23" s="1"/>
      <c r="JVC23" s="1"/>
      <c r="JVD23" s="1"/>
      <c r="JVE23" s="1"/>
      <c r="JVF23" s="1"/>
      <c r="JVG23" s="1"/>
      <c r="JVH23" s="1"/>
      <c r="JVI23" s="1"/>
      <c r="JVJ23" s="1"/>
      <c r="JVK23" s="1"/>
      <c r="JVL23" s="1"/>
      <c r="JVM23" s="1"/>
      <c r="JVN23" s="1"/>
      <c r="JVO23" s="1"/>
      <c r="JVP23" s="1"/>
      <c r="JVQ23" s="1"/>
      <c r="JVR23" s="1"/>
      <c r="JVS23" s="1"/>
      <c r="JVT23" s="1"/>
      <c r="JVU23" s="1"/>
      <c r="JVV23" s="1"/>
      <c r="JVW23" s="1"/>
      <c r="JVX23" s="1"/>
      <c r="JVY23" s="1"/>
      <c r="JVZ23" s="1"/>
      <c r="JWA23" s="1"/>
      <c r="JWB23" s="1"/>
      <c r="JWC23" s="1"/>
      <c r="JWD23" s="1"/>
      <c r="JWE23" s="1"/>
      <c r="JWF23" s="1"/>
      <c r="JWG23" s="1"/>
      <c r="JWH23" s="1"/>
      <c r="JWI23" s="1"/>
      <c r="JWJ23" s="1"/>
      <c r="JWK23" s="1"/>
      <c r="JWL23" s="1"/>
      <c r="JWM23" s="1"/>
      <c r="JWN23" s="1"/>
      <c r="JWO23" s="1"/>
      <c r="JWP23" s="1"/>
      <c r="JWQ23" s="1"/>
      <c r="JWR23" s="1"/>
      <c r="JWS23" s="1"/>
      <c r="JWT23" s="1"/>
      <c r="JWU23" s="1"/>
      <c r="JWV23" s="1"/>
      <c r="JWW23" s="1"/>
      <c r="JWX23" s="1"/>
      <c r="JWY23" s="1"/>
      <c r="JWZ23" s="1"/>
      <c r="JXA23" s="1"/>
      <c r="JXB23" s="1"/>
      <c r="JXC23" s="1"/>
      <c r="JXD23" s="1"/>
      <c r="JXE23" s="1"/>
      <c r="JXF23" s="1"/>
      <c r="JXG23" s="1"/>
      <c r="JXH23" s="1"/>
      <c r="JXI23" s="1"/>
      <c r="JXJ23" s="1"/>
      <c r="JXK23" s="1"/>
      <c r="JXL23" s="1"/>
      <c r="JXM23" s="1"/>
      <c r="JXN23" s="1"/>
      <c r="JXO23" s="1"/>
      <c r="JXP23" s="1"/>
      <c r="JXQ23" s="1"/>
      <c r="JXR23" s="1"/>
      <c r="JXS23" s="1"/>
      <c r="JXT23" s="1"/>
      <c r="JXU23" s="1"/>
      <c r="JXV23" s="1"/>
      <c r="JXW23" s="1"/>
      <c r="JXX23" s="1"/>
      <c r="JXY23" s="1"/>
      <c r="JXZ23" s="1"/>
      <c r="JYA23" s="1"/>
      <c r="JYB23" s="1"/>
      <c r="JYC23" s="1"/>
      <c r="JYD23" s="1"/>
      <c r="JYE23" s="1"/>
      <c r="JYF23" s="1"/>
      <c r="JYG23" s="1"/>
      <c r="JYH23" s="1"/>
      <c r="JYI23" s="1"/>
      <c r="JYJ23" s="1"/>
      <c r="JYK23" s="1"/>
      <c r="JYL23" s="1"/>
      <c r="JYM23" s="1"/>
      <c r="JYN23" s="1"/>
      <c r="JYO23" s="1"/>
      <c r="JYP23" s="1"/>
      <c r="JYQ23" s="1"/>
      <c r="JYR23" s="1"/>
      <c r="JYS23" s="1"/>
      <c r="JYT23" s="1"/>
      <c r="JYU23" s="1"/>
      <c r="JYV23" s="1"/>
      <c r="JYW23" s="1"/>
      <c r="JYX23" s="1"/>
      <c r="JYY23" s="1"/>
      <c r="JYZ23" s="1"/>
      <c r="JZA23" s="1"/>
      <c r="JZB23" s="1"/>
      <c r="JZC23" s="1"/>
      <c r="JZD23" s="1"/>
      <c r="JZE23" s="1"/>
      <c r="JZF23" s="1"/>
      <c r="JZG23" s="1"/>
      <c r="JZH23" s="1"/>
      <c r="JZI23" s="1"/>
      <c r="JZJ23" s="1"/>
      <c r="JZK23" s="1"/>
      <c r="JZL23" s="1"/>
      <c r="JZM23" s="1"/>
      <c r="JZN23" s="1"/>
      <c r="JZO23" s="1"/>
      <c r="JZP23" s="1"/>
      <c r="JZQ23" s="1"/>
      <c r="JZR23" s="1"/>
      <c r="JZS23" s="1"/>
      <c r="JZT23" s="1"/>
      <c r="JZU23" s="1"/>
      <c r="JZV23" s="1"/>
      <c r="JZW23" s="1"/>
      <c r="JZX23" s="1"/>
      <c r="JZY23" s="1"/>
      <c r="JZZ23" s="1"/>
      <c r="KAA23" s="1"/>
      <c r="KAB23" s="1"/>
      <c r="KAC23" s="1"/>
      <c r="KAD23" s="1"/>
      <c r="KAE23" s="1"/>
      <c r="KAF23" s="1"/>
      <c r="KAG23" s="1"/>
      <c r="KAH23" s="1"/>
      <c r="KAI23" s="1"/>
      <c r="KAJ23" s="1"/>
      <c r="KAK23" s="1"/>
      <c r="KAL23" s="1"/>
      <c r="KAM23" s="1"/>
      <c r="KAN23" s="1"/>
      <c r="KAO23" s="1"/>
      <c r="KAP23" s="1"/>
      <c r="KAQ23" s="1"/>
      <c r="KAR23" s="1"/>
      <c r="KAS23" s="1"/>
      <c r="KAT23" s="1"/>
      <c r="KAU23" s="1"/>
      <c r="KAV23" s="1"/>
      <c r="KAW23" s="1"/>
      <c r="KAX23" s="1"/>
      <c r="KAY23" s="1"/>
      <c r="KAZ23" s="1"/>
      <c r="KBA23" s="1"/>
      <c r="KBB23" s="1"/>
      <c r="KBC23" s="1"/>
      <c r="KBD23" s="1"/>
      <c r="KBE23" s="1"/>
      <c r="KBF23" s="1"/>
      <c r="KBG23" s="1"/>
      <c r="KBH23" s="1"/>
      <c r="KBI23" s="1"/>
      <c r="KBJ23" s="1"/>
      <c r="KBK23" s="1"/>
      <c r="KBL23" s="1"/>
      <c r="KBM23" s="1"/>
      <c r="KBN23" s="1"/>
      <c r="KBO23" s="1"/>
      <c r="KBP23" s="1"/>
      <c r="KBQ23" s="1"/>
      <c r="KBR23" s="1"/>
      <c r="KBS23" s="1"/>
      <c r="KBT23" s="1"/>
      <c r="KBU23" s="1"/>
      <c r="KBV23" s="1"/>
      <c r="KBW23" s="1"/>
      <c r="KBX23" s="1"/>
      <c r="KBY23" s="1"/>
      <c r="KBZ23" s="1"/>
      <c r="KCA23" s="1"/>
      <c r="KCB23" s="1"/>
      <c r="KCC23" s="1"/>
      <c r="KCD23" s="1"/>
      <c r="KCE23" s="1"/>
      <c r="KCF23" s="1"/>
      <c r="KCG23" s="1"/>
      <c r="KCH23" s="1"/>
      <c r="KCI23" s="1"/>
      <c r="KCJ23" s="1"/>
      <c r="KCK23" s="1"/>
      <c r="KCL23" s="1"/>
      <c r="KCM23" s="1"/>
      <c r="KCN23" s="1"/>
      <c r="KCO23" s="1"/>
      <c r="KCP23" s="1"/>
      <c r="KCQ23" s="1"/>
      <c r="KCR23" s="1"/>
      <c r="KCS23" s="1"/>
      <c r="KCT23" s="1"/>
      <c r="KCU23" s="1"/>
      <c r="KCV23" s="1"/>
      <c r="KCW23" s="1"/>
      <c r="KCX23" s="1"/>
      <c r="KCY23" s="1"/>
      <c r="KCZ23" s="1"/>
      <c r="KDA23" s="1"/>
      <c r="KDB23" s="1"/>
      <c r="KDC23" s="1"/>
      <c r="KDD23" s="1"/>
      <c r="KDE23" s="1"/>
      <c r="KDF23" s="1"/>
      <c r="KDG23" s="1"/>
      <c r="KDH23" s="1"/>
      <c r="KDI23" s="1"/>
      <c r="KDJ23" s="1"/>
      <c r="KDK23" s="1"/>
      <c r="KDL23" s="1"/>
      <c r="KDM23" s="1"/>
      <c r="KDN23" s="1"/>
      <c r="KDO23" s="1"/>
      <c r="KDP23" s="1"/>
      <c r="KDQ23" s="1"/>
      <c r="KDR23" s="1"/>
      <c r="KDS23" s="1"/>
      <c r="KDT23" s="1"/>
      <c r="KDU23" s="1"/>
      <c r="KDV23" s="1"/>
      <c r="KDW23" s="1"/>
      <c r="KDX23" s="1"/>
      <c r="KDY23" s="1"/>
      <c r="KDZ23" s="1"/>
      <c r="KEA23" s="1"/>
      <c r="KEB23" s="1"/>
      <c r="KEC23" s="1"/>
      <c r="KED23" s="1"/>
      <c r="KEE23" s="1"/>
      <c r="KEF23" s="1"/>
      <c r="KEG23" s="1"/>
      <c r="KEH23" s="1"/>
      <c r="KEI23" s="1"/>
      <c r="KEJ23" s="1"/>
      <c r="KEK23" s="1"/>
      <c r="KEL23" s="1"/>
      <c r="KEM23" s="1"/>
      <c r="KEN23" s="1"/>
      <c r="KEO23" s="1"/>
      <c r="KEP23" s="1"/>
      <c r="KEQ23" s="1"/>
      <c r="KER23" s="1"/>
      <c r="KES23" s="1"/>
      <c r="KET23" s="1"/>
      <c r="KEU23" s="1"/>
      <c r="KEV23" s="1"/>
      <c r="KEW23" s="1"/>
      <c r="KEX23" s="1"/>
      <c r="KEY23" s="1"/>
      <c r="KEZ23" s="1"/>
      <c r="KFA23" s="1"/>
      <c r="KFB23" s="1"/>
      <c r="KFC23" s="1"/>
      <c r="KFD23" s="1"/>
      <c r="KFE23" s="1"/>
      <c r="KFF23" s="1"/>
      <c r="KFG23" s="1"/>
      <c r="KFH23" s="1"/>
      <c r="KFI23" s="1"/>
      <c r="KFJ23" s="1"/>
      <c r="KFK23" s="1"/>
      <c r="KFL23" s="1"/>
      <c r="KFM23" s="1"/>
      <c r="KFN23" s="1"/>
      <c r="KFO23" s="1"/>
      <c r="KFP23" s="1"/>
      <c r="KFQ23" s="1"/>
      <c r="KFR23" s="1"/>
      <c r="KFS23" s="1"/>
      <c r="KFT23" s="1"/>
      <c r="KFU23" s="1"/>
      <c r="KFV23" s="1"/>
      <c r="KFW23" s="1"/>
      <c r="KFX23" s="1"/>
      <c r="KFY23" s="1"/>
      <c r="KFZ23" s="1"/>
      <c r="KGA23" s="1"/>
      <c r="KGB23" s="1"/>
      <c r="KGC23" s="1"/>
      <c r="KGD23" s="1"/>
      <c r="KGE23" s="1"/>
      <c r="KGF23" s="1"/>
      <c r="KGG23" s="1"/>
      <c r="KGH23" s="1"/>
      <c r="KGI23" s="1"/>
      <c r="KGJ23" s="1"/>
      <c r="KGK23" s="1"/>
      <c r="KGL23" s="1"/>
      <c r="KGM23" s="1"/>
      <c r="KGN23" s="1"/>
      <c r="KGO23" s="1"/>
      <c r="KGP23" s="1"/>
      <c r="KGQ23" s="1"/>
      <c r="KGR23" s="1"/>
      <c r="KGS23" s="1"/>
      <c r="KGT23" s="1"/>
      <c r="KGU23" s="1"/>
      <c r="KGV23" s="1"/>
      <c r="KGW23" s="1"/>
      <c r="KGX23" s="1"/>
      <c r="KGY23" s="1"/>
      <c r="KGZ23" s="1"/>
      <c r="KHA23" s="1"/>
      <c r="KHB23" s="1"/>
      <c r="KHC23" s="1"/>
      <c r="KHD23" s="1"/>
      <c r="KHE23" s="1"/>
      <c r="KHF23" s="1"/>
      <c r="KHG23" s="1"/>
      <c r="KHH23" s="1"/>
      <c r="KHI23" s="1"/>
      <c r="KHJ23" s="1"/>
      <c r="KHK23" s="1"/>
      <c r="KHL23" s="1"/>
      <c r="KHM23" s="1"/>
      <c r="KHN23" s="1"/>
      <c r="KHO23" s="1"/>
      <c r="KHP23" s="1"/>
      <c r="KHQ23" s="1"/>
      <c r="KHR23" s="1"/>
      <c r="KHS23" s="1"/>
      <c r="KHT23" s="1"/>
      <c r="KHU23" s="1"/>
      <c r="KHV23" s="1"/>
      <c r="KHW23" s="1"/>
      <c r="KHX23" s="1"/>
      <c r="KHY23" s="1"/>
      <c r="KHZ23" s="1"/>
      <c r="KIA23" s="1"/>
      <c r="KIB23" s="1"/>
      <c r="KIC23" s="1"/>
      <c r="KID23" s="1"/>
      <c r="KIE23" s="1"/>
      <c r="KIF23" s="1"/>
      <c r="KIG23" s="1"/>
      <c r="KIH23" s="1"/>
      <c r="KII23" s="1"/>
      <c r="KIJ23" s="1"/>
      <c r="KIK23" s="1"/>
      <c r="KIL23" s="1"/>
      <c r="KIM23" s="1"/>
      <c r="KIN23" s="1"/>
      <c r="KIO23" s="1"/>
      <c r="KIP23" s="1"/>
      <c r="KIQ23" s="1"/>
      <c r="KIR23" s="1"/>
      <c r="KIS23" s="1"/>
      <c r="KIT23" s="1"/>
      <c r="KIU23" s="1"/>
      <c r="KIV23" s="1"/>
      <c r="KIW23" s="1"/>
      <c r="KIX23" s="1"/>
      <c r="KIY23" s="1"/>
      <c r="KIZ23" s="1"/>
      <c r="KJA23" s="1"/>
      <c r="KJB23" s="1"/>
      <c r="KJC23" s="1"/>
      <c r="KJD23" s="1"/>
      <c r="KJE23" s="1"/>
      <c r="KJF23" s="1"/>
      <c r="KJG23" s="1"/>
      <c r="KJH23" s="1"/>
      <c r="KJI23" s="1"/>
      <c r="KJJ23" s="1"/>
      <c r="KJK23" s="1"/>
      <c r="KJL23" s="1"/>
      <c r="KJM23" s="1"/>
      <c r="KJN23" s="1"/>
      <c r="KJO23" s="1"/>
      <c r="KJP23" s="1"/>
      <c r="KJQ23" s="1"/>
      <c r="KJR23" s="1"/>
      <c r="KJS23" s="1"/>
      <c r="KJT23" s="1"/>
      <c r="KJU23" s="1"/>
      <c r="KJV23" s="1"/>
      <c r="KJW23" s="1"/>
      <c r="KJX23" s="1"/>
      <c r="KJY23" s="1"/>
      <c r="KJZ23" s="1"/>
      <c r="KKA23" s="1"/>
      <c r="KKB23" s="1"/>
      <c r="KKC23" s="1"/>
      <c r="KKD23" s="1"/>
      <c r="KKE23" s="1"/>
      <c r="KKF23" s="1"/>
      <c r="KKG23" s="1"/>
      <c r="KKH23" s="1"/>
      <c r="KKI23" s="1"/>
      <c r="KKJ23" s="1"/>
      <c r="KKK23" s="1"/>
      <c r="KKL23" s="1"/>
      <c r="KKM23" s="1"/>
      <c r="KKN23" s="1"/>
      <c r="KKO23" s="1"/>
      <c r="KKP23" s="1"/>
      <c r="KKQ23" s="1"/>
      <c r="KKR23" s="1"/>
      <c r="KKS23" s="1"/>
      <c r="KKT23" s="1"/>
      <c r="KKU23" s="1"/>
      <c r="KKV23" s="1"/>
      <c r="KKW23" s="1"/>
      <c r="KKX23" s="1"/>
      <c r="KKY23" s="1"/>
      <c r="KKZ23" s="1"/>
      <c r="KLA23" s="1"/>
      <c r="KLB23" s="1"/>
      <c r="KLC23" s="1"/>
      <c r="KLD23" s="1"/>
      <c r="KLE23" s="1"/>
      <c r="KLF23" s="1"/>
      <c r="KLG23" s="1"/>
      <c r="KLH23" s="1"/>
      <c r="KLI23" s="1"/>
      <c r="KLJ23" s="1"/>
      <c r="KLK23" s="1"/>
      <c r="KLL23" s="1"/>
      <c r="KLM23" s="1"/>
      <c r="KLN23" s="1"/>
      <c r="KLO23" s="1"/>
      <c r="KLP23" s="1"/>
      <c r="KLQ23" s="1"/>
      <c r="KLR23" s="1"/>
      <c r="KLS23" s="1"/>
      <c r="KLT23" s="1"/>
      <c r="KLU23" s="1"/>
      <c r="KLV23" s="1"/>
      <c r="KLW23" s="1"/>
      <c r="KLX23" s="1"/>
      <c r="KLY23" s="1"/>
      <c r="KLZ23" s="1"/>
      <c r="KMA23" s="1"/>
      <c r="KMB23" s="1"/>
      <c r="KMC23" s="1"/>
      <c r="KMD23" s="1"/>
      <c r="KME23" s="1"/>
      <c r="KMF23" s="1"/>
      <c r="KMG23" s="1"/>
      <c r="KMH23" s="1"/>
      <c r="KMI23" s="1"/>
      <c r="KMJ23" s="1"/>
      <c r="KMK23" s="1"/>
      <c r="KML23" s="1"/>
      <c r="KMM23" s="1"/>
      <c r="KMN23" s="1"/>
      <c r="KMO23" s="1"/>
      <c r="KMP23" s="1"/>
      <c r="KMQ23" s="1"/>
      <c r="KMR23" s="1"/>
      <c r="KMS23" s="1"/>
      <c r="KMT23" s="1"/>
      <c r="KMU23" s="1"/>
      <c r="KMV23" s="1"/>
      <c r="KMW23" s="1"/>
      <c r="KMX23" s="1"/>
      <c r="KMY23" s="1"/>
      <c r="KMZ23" s="1"/>
      <c r="KNA23" s="1"/>
      <c r="KNB23" s="1"/>
      <c r="KNC23" s="1"/>
      <c r="KND23" s="1"/>
      <c r="KNE23" s="1"/>
      <c r="KNF23" s="1"/>
      <c r="KNG23" s="1"/>
      <c r="KNH23" s="1"/>
      <c r="KNI23" s="1"/>
      <c r="KNJ23" s="1"/>
      <c r="KNK23" s="1"/>
      <c r="KNL23" s="1"/>
      <c r="KNM23" s="1"/>
      <c r="KNN23" s="1"/>
      <c r="KNO23" s="1"/>
      <c r="KNP23" s="1"/>
      <c r="KNQ23" s="1"/>
      <c r="KNR23" s="1"/>
      <c r="KNS23" s="1"/>
      <c r="KNT23" s="1"/>
      <c r="KNU23" s="1"/>
      <c r="KNV23" s="1"/>
      <c r="KNW23" s="1"/>
      <c r="KNX23" s="1"/>
      <c r="KNY23" s="1"/>
      <c r="KNZ23" s="1"/>
      <c r="KOA23" s="1"/>
      <c r="KOB23" s="1"/>
      <c r="KOC23" s="1"/>
      <c r="KOD23" s="1"/>
      <c r="KOE23" s="1"/>
      <c r="KOF23" s="1"/>
      <c r="KOG23" s="1"/>
      <c r="KOH23" s="1"/>
      <c r="KOI23" s="1"/>
      <c r="KOJ23" s="1"/>
      <c r="KOK23" s="1"/>
      <c r="KOL23" s="1"/>
      <c r="KOM23" s="1"/>
      <c r="KON23" s="1"/>
      <c r="KOO23" s="1"/>
      <c r="KOP23" s="1"/>
      <c r="KOQ23" s="1"/>
      <c r="KOR23" s="1"/>
      <c r="KOS23" s="1"/>
      <c r="KOT23" s="1"/>
      <c r="KOU23" s="1"/>
      <c r="KOV23" s="1"/>
      <c r="KOW23" s="1"/>
      <c r="KOX23" s="1"/>
      <c r="KOY23" s="1"/>
      <c r="KOZ23" s="1"/>
      <c r="KPA23" s="1"/>
      <c r="KPB23" s="1"/>
      <c r="KPC23" s="1"/>
      <c r="KPD23" s="1"/>
      <c r="KPE23" s="1"/>
      <c r="KPF23" s="1"/>
      <c r="KPG23" s="1"/>
      <c r="KPH23" s="1"/>
      <c r="KPI23" s="1"/>
      <c r="KPJ23" s="1"/>
      <c r="KPK23" s="1"/>
      <c r="KPL23" s="1"/>
      <c r="KPM23" s="1"/>
      <c r="KPN23" s="1"/>
      <c r="KPO23" s="1"/>
      <c r="KPP23" s="1"/>
      <c r="KPQ23" s="1"/>
      <c r="KPR23" s="1"/>
      <c r="KPS23" s="1"/>
      <c r="KPT23" s="1"/>
      <c r="KPU23" s="1"/>
      <c r="KPV23" s="1"/>
      <c r="KPW23" s="1"/>
      <c r="KPX23" s="1"/>
      <c r="KPY23" s="1"/>
      <c r="KPZ23" s="1"/>
      <c r="KQA23" s="1"/>
      <c r="KQB23" s="1"/>
      <c r="KQC23" s="1"/>
      <c r="KQD23" s="1"/>
      <c r="KQE23" s="1"/>
      <c r="KQF23" s="1"/>
      <c r="KQG23" s="1"/>
      <c r="KQH23" s="1"/>
      <c r="KQI23" s="1"/>
      <c r="KQJ23" s="1"/>
      <c r="KQK23" s="1"/>
      <c r="KQL23" s="1"/>
      <c r="KQM23" s="1"/>
      <c r="KQN23" s="1"/>
      <c r="KQO23" s="1"/>
      <c r="KQP23" s="1"/>
      <c r="KQQ23" s="1"/>
      <c r="KQR23" s="1"/>
      <c r="KQS23" s="1"/>
      <c r="KQT23" s="1"/>
      <c r="KQU23" s="1"/>
      <c r="KQV23" s="1"/>
      <c r="KQW23" s="1"/>
      <c r="KQX23" s="1"/>
      <c r="KQY23" s="1"/>
      <c r="KQZ23" s="1"/>
      <c r="KRA23" s="1"/>
      <c r="KRB23" s="1"/>
      <c r="KRC23" s="1"/>
      <c r="KRD23" s="1"/>
      <c r="KRE23" s="1"/>
      <c r="KRF23" s="1"/>
      <c r="KRG23" s="1"/>
      <c r="KRH23" s="1"/>
      <c r="KRI23" s="1"/>
      <c r="KRJ23" s="1"/>
      <c r="KRK23" s="1"/>
      <c r="KRL23" s="1"/>
      <c r="KRM23" s="1"/>
      <c r="KRN23" s="1"/>
      <c r="KRO23" s="1"/>
      <c r="KRP23" s="1"/>
      <c r="KRQ23" s="1"/>
      <c r="KRR23" s="1"/>
      <c r="KRS23" s="1"/>
      <c r="KRT23" s="1"/>
      <c r="KRU23" s="1"/>
      <c r="KRV23" s="1"/>
      <c r="KRW23" s="1"/>
      <c r="KRX23" s="1"/>
      <c r="KRY23" s="1"/>
      <c r="KRZ23" s="1"/>
      <c r="KSA23" s="1"/>
      <c r="KSB23" s="1"/>
      <c r="KSC23" s="1"/>
      <c r="KSD23" s="1"/>
      <c r="KSE23" s="1"/>
      <c r="KSF23" s="1"/>
      <c r="KSG23" s="1"/>
      <c r="KSH23" s="1"/>
      <c r="KSI23" s="1"/>
      <c r="KSJ23" s="1"/>
      <c r="KSK23" s="1"/>
      <c r="KSL23" s="1"/>
      <c r="KSM23" s="1"/>
      <c r="KSN23" s="1"/>
      <c r="KSO23" s="1"/>
      <c r="KSP23" s="1"/>
      <c r="KSQ23" s="1"/>
      <c r="KSR23" s="1"/>
      <c r="KSS23" s="1"/>
      <c r="KST23" s="1"/>
      <c r="KSU23" s="1"/>
      <c r="KSV23" s="1"/>
      <c r="KSW23" s="1"/>
      <c r="KSX23" s="1"/>
      <c r="KSY23" s="1"/>
      <c r="KSZ23" s="1"/>
      <c r="KTA23" s="1"/>
      <c r="KTB23" s="1"/>
      <c r="KTC23" s="1"/>
      <c r="KTD23" s="1"/>
      <c r="KTE23" s="1"/>
      <c r="KTF23" s="1"/>
      <c r="KTG23" s="1"/>
      <c r="KTH23" s="1"/>
      <c r="KTI23" s="1"/>
      <c r="KTJ23" s="1"/>
      <c r="KTK23" s="1"/>
      <c r="KTL23" s="1"/>
      <c r="KTM23" s="1"/>
      <c r="KTN23" s="1"/>
      <c r="KTO23" s="1"/>
      <c r="KTP23" s="1"/>
      <c r="KTQ23" s="1"/>
      <c r="KTR23" s="1"/>
      <c r="KTS23" s="1"/>
      <c r="KTT23" s="1"/>
      <c r="KTU23" s="1"/>
      <c r="KTV23" s="1"/>
      <c r="KTW23" s="1"/>
      <c r="KTX23" s="1"/>
      <c r="KTY23" s="1"/>
      <c r="KTZ23" s="1"/>
      <c r="KUA23" s="1"/>
      <c r="KUB23" s="1"/>
      <c r="KUC23" s="1"/>
      <c r="KUD23" s="1"/>
      <c r="KUE23" s="1"/>
      <c r="KUF23" s="1"/>
      <c r="KUG23" s="1"/>
      <c r="KUH23" s="1"/>
      <c r="KUI23" s="1"/>
      <c r="KUJ23" s="1"/>
      <c r="KUK23" s="1"/>
      <c r="KUL23" s="1"/>
      <c r="KUM23" s="1"/>
      <c r="KUN23" s="1"/>
      <c r="KUO23" s="1"/>
      <c r="KUP23" s="1"/>
      <c r="KUQ23" s="1"/>
      <c r="KUR23" s="1"/>
      <c r="KUS23" s="1"/>
      <c r="KUT23" s="1"/>
      <c r="KUU23" s="1"/>
      <c r="KUV23" s="1"/>
      <c r="KUW23" s="1"/>
      <c r="KUX23" s="1"/>
      <c r="KUY23" s="1"/>
      <c r="KUZ23" s="1"/>
      <c r="KVA23" s="1"/>
      <c r="KVB23" s="1"/>
      <c r="KVC23" s="1"/>
      <c r="KVD23" s="1"/>
      <c r="KVE23" s="1"/>
      <c r="KVF23" s="1"/>
      <c r="KVG23" s="1"/>
      <c r="KVH23" s="1"/>
      <c r="KVI23" s="1"/>
      <c r="KVJ23" s="1"/>
      <c r="KVK23" s="1"/>
      <c r="KVL23" s="1"/>
      <c r="KVM23" s="1"/>
      <c r="KVN23" s="1"/>
      <c r="KVO23" s="1"/>
      <c r="KVP23" s="1"/>
      <c r="KVQ23" s="1"/>
      <c r="KVR23" s="1"/>
      <c r="KVS23" s="1"/>
      <c r="KVT23" s="1"/>
      <c r="KVU23" s="1"/>
      <c r="KVV23" s="1"/>
      <c r="KVW23" s="1"/>
      <c r="KVX23" s="1"/>
      <c r="KVY23" s="1"/>
      <c r="KVZ23" s="1"/>
      <c r="KWA23" s="1"/>
      <c r="KWB23" s="1"/>
      <c r="KWC23" s="1"/>
      <c r="KWD23" s="1"/>
      <c r="KWE23" s="1"/>
      <c r="KWF23" s="1"/>
      <c r="KWG23" s="1"/>
      <c r="KWH23" s="1"/>
      <c r="KWI23" s="1"/>
      <c r="KWJ23" s="1"/>
      <c r="KWK23" s="1"/>
      <c r="KWL23" s="1"/>
      <c r="KWM23" s="1"/>
      <c r="KWN23" s="1"/>
      <c r="KWO23" s="1"/>
      <c r="KWP23" s="1"/>
      <c r="KWQ23" s="1"/>
      <c r="KWR23" s="1"/>
      <c r="KWS23" s="1"/>
      <c r="KWT23" s="1"/>
      <c r="KWU23" s="1"/>
      <c r="KWV23" s="1"/>
      <c r="KWW23" s="1"/>
      <c r="KWX23" s="1"/>
      <c r="KWY23" s="1"/>
      <c r="KWZ23" s="1"/>
      <c r="KXA23" s="1"/>
      <c r="KXB23" s="1"/>
      <c r="KXC23" s="1"/>
      <c r="KXD23" s="1"/>
      <c r="KXE23" s="1"/>
      <c r="KXF23" s="1"/>
      <c r="KXG23" s="1"/>
      <c r="KXH23" s="1"/>
      <c r="KXI23" s="1"/>
      <c r="KXJ23" s="1"/>
      <c r="KXK23" s="1"/>
      <c r="KXL23" s="1"/>
      <c r="KXM23" s="1"/>
      <c r="KXN23" s="1"/>
      <c r="KXO23" s="1"/>
      <c r="KXP23" s="1"/>
      <c r="KXQ23" s="1"/>
      <c r="KXR23" s="1"/>
      <c r="KXS23" s="1"/>
      <c r="KXT23" s="1"/>
      <c r="KXU23" s="1"/>
      <c r="KXV23" s="1"/>
      <c r="KXW23" s="1"/>
      <c r="KXX23" s="1"/>
      <c r="KXY23" s="1"/>
      <c r="KXZ23" s="1"/>
      <c r="KYA23" s="1"/>
      <c r="KYB23" s="1"/>
      <c r="KYC23" s="1"/>
      <c r="KYD23" s="1"/>
      <c r="KYE23" s="1"/>
      <c r="KYF23" s="1"/>
      <c r="KYG23" s="1"/>
      <c r="KYH23" s="1"/>
      <c r="KYI23" s="1"/>
      <c r="KYJ23" s="1"/>
      <c r="KYK23" s="1"/>
      <c r="KYL23" s="1"/>
      <c r="KYM23" s="1"/>
      <c r="KYN23" s="1"/>
      <c r="KYO23" s="1"/>
      <c r="KYP23" s="1"/>
      <c r="KYQ23" s="1"/>
      <c r="KYR23" s="1"/>
      <c r="KYS23" s="1"/>
      <c r="KYT23" s="1"/>
      <c r="KYU23" s="1"/>
      <c r="KYV23" s="1"/>
      <c r="KYW23" s="1"/>
      <c r="KYX23" s="1"/>
      <c r="KYY23" s="1"/>
      <c r="KYZ23" s="1"/>
      <c r="KZA23" s="1"/>
      <c r="KZB23" s="1"/>
      <c r="KZC23" s="1"/>
      <c r="KZD23" s="1"/>
      <c r="KZE23" s="1"/>
      <c r="KZF23" s="1"/>
      <c r="KZG23" s="1"/>
      <c r="KZH23" s="1"/>
      <c r="KZI23" s="1"/>
      <c r="KZJ23" s="1"/>
      <c r="KZK23" s="1"/>
      <c r="KZL23" s="1"/>
      <c r="KZM23" s="1"/>
      <c r="KZN23" s="1"/>
      <c r="KZO23" s="1"/>
      <c r="KZP23" s="1"/>
      <c r="KZQ23" s="1"/>
      <c r="KZR23" s="1"/>
      <c r="KZS23" s="1"/>
      <c r="KZT23" s="1"/>
      <c r="KZU23" s="1"/>
      <c r="KZV23" s="1"/>
      <c r="KZW23" s="1"/>
      <c r="KZX23" s="1"/>
      <c r="KZY23" s="1"/>
      <c r="KZZ23" s="1"/>
      <c r="LAA23" s="1"/>
      <c r="LAB23" s="1"/>
      <c r="LAC23" s="1"/>
      <c r="LAD23" s="1"/>
      <c r="LAE23" s="1"/>
      <c r="LAF23" s="1"/>
      <c r="LAG23" s="1"/>
      <c r="LAH23" s="1"/>
      <c r="LAI23" s="1"/>
      <c r="LAJ23" s="1"/>
      <c r="LAK23" s="1"/>
      <c r="LAL23" s="1"/>
      <c r="LAM23" s="1"/>
      <c r="LAN23" s="1"/>
      <c r="LAO23" s="1"/>
      <c r="LAP23" s="1"/>
      <c r="LAQ23" s="1"/>
      <c r="LAR23" s="1"/>
      <c r="LAS23" s="1"/>
      <c r="LAT23" s="1"/>
      <c r="LAU23" s="1"/>
      <c r="LAV23" s="1"/>
      <c r="LAW23" s="1"/>
      <c r="LAX23" s="1"/>
      <c r="LAY23" s="1"/>
      <c r="LAZ23" s="1"/>
      <c r="LBA23" s="1"/>
      <c r="LBB23" s="1"/>
      <c r="LBC23" s="1"/>
      <c r="LBD23" s="1"/>
      <c r="LBE23" s="1"/>
      <c r="LBF23" s="1"/>
      <c r="LBG23" s="1"/>
      <c r="LBH23" s="1"/>
      <c r="LBI23" s="1"/>
      <c r="LBJ23" s="1"/>
      <c r="LBK23" s="1"/>
      <c r="LBL23" s="1"/>
      <c r="LBM23" s="1"/>
      <c r="LBN23" s="1"/>
      <c r="LBO23" s="1"/>
      <c r="LBP23" s="1"/>
      <c r="LBQ23" s="1"/>
      <c r="LBR23" s="1"/>
      <c r="LBS23" s="1"/>
      <c r="LBT23" s="1"/>
      <c r="LBU23" s="1"/>
      <c r="LBV23" s="1"/>
      <c r="LBW23" s="1"/>
      <c r="LBX23" s="1"/>
      <c r="LBY23" s="1"/>
      <c r="LBZ23" s="1"/>
      <c r="LCA23" s="1"/>
      <c r="LCB23" s="1"/>
      <c r="LCC23" s="1"/>
      <c r="LCD23" s="1"/>
      <c r="LCE23" s="1"/>
      <c r="LCF23" s="1"/>
      <c r="LCG23" s="1"/>
      <c r="LCH23" s="1"/>
      <c r="LCI23" s="1"/>
      <c r="LCJ23" s="1"/>
      <c r="LCK23" s="1"/>
      <c r="LCL23" s="1"/>
      <c r="LCM23" s="1"/>
      <c r="LCN23" s="1"/>
      <c r="LCO23" s="1"/>
      <c r="LCP23" s="1"/>
      <c r="LCQ23" s="1"/>
      <c r="LCR23" s="1"/>
      <c r="LCS23" s="1"/>
      <c r="LCT23" s="1"/>
      <c r="LCU23" s="1"/>
      <c r="LCV23" s="1"/>
      <c r="LCW23" s="1"/>
      <c r="LCX23" s="1"/>
      <c r="LCY23" s="1"/>
      <c r="LCZ23" s="1"/>
      <c r="LDA23" s="1"/>
      <c r="LDB23" s="1"/>
      <c r="LDC23" s="1"/>
      <c r="LDD23" s="1"/>
      <c r="LDE23" s="1"/>
      <c r="LDF23" s="1"/>
      <c r="LDG23" s="1"/>
      <c r="LDH23" s="1"/>
      <c r="LDI23" s="1"/>
      <c r="LDJ23" s="1"/>
      <c r="LDK23" s="1"/>
      <c r="LDL23" s="1"/>
      <c r="LDM23" s="1"/>
      <c r="LDN23" s="1"/>
      <c r="LDO23" s="1"/>
      <c r="LDP23" s="1"/>
      <c r="LDQ23" s="1"/>
      <c r="LDR23" s="1"/>
      <c r="LDS23" s="1"/>
      <c r="LDT23" s="1"/>
      <c r="LDU23" s="1"/>
      <c r="LDV23" s="1"/>
      <c r="LDW23" s="1"/>
      <c r="LDX23" s="1"/>
      <c r="LDY23" s="1"/>
      <c r="LDZ23" s="1"/>
      <c r="LEA23" s="1"/>
      <c r="LEB23" s="1"/>
      <c r="LEC23" s="1"/>
      <c r="LED23" s="1"/>
      <c r="LEE23" s="1"/>
      <c r="LEF23" s="1"/>
      <c r="LEG23" s="1"/>
      <c r="LEH23" s="1"/>
      <c r="LEI23" s="1"/>
      <c r="LEJ23" s="1"/>
      <c r="LEK23" s="1"/>
      <c r="LEL23" s="1"/>
      <c r="LEM23" s="1"/>
      <c r="LEN23" s="1"/>
      <c r="LEO23" s="1"/>
      <c r="LEP23" s="1"/>
      <c r="LEQ23" s="1"/>
      <c r="LER23" s="1"/>
      <c r="LES23" s="1"/>
      <c r="LET23" s="1"/>
      <c r="LEU23" s="1"/>
      <c r="LEV23" s="1"/>
      <c r="LEW23" s="1"/>
      <c r="LEX23" s="1"/>
      <c r="LEY23" s="1"/>
      <c r="LEZ23" s="1"/>
      <c r="LFA23" s="1"/>
      <c r="LFB23" s="1"/>
      <c r="LFC23" s="1"/>
      <c r="LFD23" s="1"/>
      <c r="LFE23" s="1"/>
      <c r="LFF23" s="1"/>
      <c r="LFG23" s="1"/>
      <c r="LFH23" s="1"/>
      <c r="LFI23" s="1"/>
      <c r="LFJ23" s="1"/>
      <c r="LFK23" s="1"/>
      <c r="LFL23" s="1"/>
      <c r="LFM23" s="1"/>
      <c r="LFN23" s="1"/>
      <c r="LFO23" s="1"/>
      <c r="LFP23" s="1"/>
      <c r="LFQ23" s="1"/>
      <c r="LFR23" s="1"/>
      <c r="LFS23" s="1"/>
      <c r="LFT23" s="1"/>
      <c r="LFU23" s="1"/>
      <c r="LFV23" s="1"/>
      <c r="LFW23" s="1"/>
      <c r="LFX23" s="1"/>
      <c r="LFY23" s="1"/>
      <c r="LFZ23" s="1"/>
      <c r="LGA23" s="1"/>
      <c r="LGB23" s="1"/>
      <c r="LGC23" s="1"/>
      <c r="LGD23" s="1"/>
      <c r="LGE23" s="1"/>
      <c r="LGF23" s="1"/>
      <c r="LGG23" s="1"/>
      <c r="LGH23" s="1"/>
      <c r="LGI23" s="1"/>
      <c r="LGJ23" s="1"/>
      <c r="LGK23" s="1"/>
      <c r="LGL23" s="1"/>
      <c r="LGM23" s="1"/>
      <c r="LGN23" s="1"/>
      <c r="LGO23" s="1"/>
      <c r="LGP23" s="1"/>
      <c r="LGQ23" s="1"/>
      <c r="LGR23" s="1"/>
      <c r="LGS23" s="1"/>
      <c r="LGT23" s="1"/>
      <c r="LGU23" s="1"/>
      <c r="LGV23" s="1"/>
      <c r="LGW23" s="1"/>
      <c r="LGX23" s="1"/>
      <c r="LGY23" s="1"/>
      <c r="LGZ23" s="1"/>
      <c r="LHA23" s="1"/>
      <c r="LHB23" s="1"/>
      <c r="LHC23" s="1"/>
      <c r="LHD23" s="1"/>
      <c r="LHE23" s="1"/>
      <c r="LHF23" s="1"/>
      <c r="LHG23" s="1"/>
      <c r="LHH23" s="1"/>
      <c r="LHI23" s="1"/>
      <c r="LHJ23" s="1"/>
      <c r="LHK23" s="1"/>
      <c r="LHL23" s="1"/>
      <c r="LHM23" s="1"/>
      <c r="LHN23" s="1"/>
      <c r="LHO23" s="1"/>
      <c r="LHP23" s="1"/>
      <c r="LHQ23" s="1"/>
      <c r="LHR23" s="1"/>
      <c r="LHS23" s="1"/>
      <c r="LHT23" s="1"/>
      <c r="LHU23" s="1"/>
      <c r="LHV23" s="1"/>
      <c r="LHW23" s="1"/>
      <c r="LHX23" s="1"/>
      <c r="LHY23" s="1"/>
      <c r="LHZ23" s="1"/>
      <c r="LIA23" s="1"/>
      <c r="LIB23" s="1"/>
      <c r="LIC23" s="1"/>
      <c r="LID23" s="1"/>
      <c r="LIE23" s="1"/>
      <c r="LIF23" s="1"/>
      <c r="LIG23" s="1"/>
      <c r="LIH23" s="1"/>
      <c r="LII23" s="1"/>
      <c r="LIJ23" s="1"/>
      <c r="LIK23" s="1"/>
      <c r="LIL23" s="1"/>
      <c r="LIM23" s="1"/>
      <c r="LIN23" s="1"/>
      <c r="LIO23" s="1"/>
      <c r="LIP23" s="1"/>
      <c r="LIQ23" s="1"/>
      <c r="LIR23" s="1"/>
      <c r="LIS23" s="1"/>
      <c r="LIT23" s="1"/>
      <c r="LIU23" s="1"/>
      <c r="LIV23" s="1"/>
      <c r="LIW23" s="1"/>
      <c r="LIX23" s="1"/>
      <c r="LIY23" s="1"/>
      <c r="LIZ23" s="1"/>
      <c r="LJA23" s="1"/>
      <c r="LJB23" s="1"/>
      <c r="LJC23" s="1"/>
      <c r="LJD23" s="1"/>
      <c r="LJE23" s="1"/>
      <c r="LJF23" s="1"/>
      <c r="LJG23" s="1"/>
      <c r="LJH23" s="1"/>
      <c r="LJI23" s="1"/>
      <c r="LJJ23" s="1"/>
      <c r="LJK23" s="1"/>
      <c r="LJL23" s="1"/>
      <c r="LJM23" s="1"/>
      <c r="LJN23" s="1"/>
      <c r="LJO23" s="1"/>
      <c r="LJP23" s="1"/>
      <c r="LJQ23" s="1"/>
      <c r="LJR23" s="1"/>
      <c r="LJS23" s="1"/>
      <c r="LJT23" s="1"/>
      <c r="LJU23" s="1"/>
      <c r="LJV23" s="1"/>
      <c r="LJW23" s="1"/>
      <c r="LJX23" s="1"/>
      <c r="LJY23" s="1"/>
      <c r="LJZ23" s="1"/>
      <c r="LKA23" s="1"/>
      <c r="LKB23" s="1"/>
      <c r="LKC23" s="1"/>
      <c r="LKD23" s="1"/>
      <c r="LKE23" s="1"/>
      <c r="LKF23" s="1"/>
      <c r="LKG23" s="1"/>
      <c r="LKH23" s="1"/>
      <c r="LKI23" s="1"/>
      <c r="LKJ23" s="1"/>
      <c r="LKK23" s="1"/>
      <c r="LKL23" s="1"/>
      <c r="LKM23" s="1"/>
      <c r="LKN23" s="1"/>
      <c r="LKO23" s="1"/>
      <c r="LKP23" s="1"/>
      <c r="LKQ23" s="1"/>
      <c r="LKR23" s="1"/>
      <c r="LKS23" s="1"/>
      <c r="LKT23" s="1"/>
      <c r="LKU23" s="1"/>
      <c r="LKV23" s="1"/>
      <c r="LKW23" s="1"/>
      <c r="LKX23" s="1"/>
      <c r="LKY23" s="1"/>
      <c r="LKZ23" s="1"/>
      <c r="LLA23" s="1"/>
      <c r="LLB23" s="1"/>
      <c r="LLC23" s="1"/>
      <c r="LLD23" s="1"/>
      <c r="LLE23" s="1"/>
      <c r="LLF23" s="1"/>
      <c r="LLG23" s="1"/>
      <c r="LLH23" s="1"/>
      <c r="LLI23" s="1"/>
      <c r="LLJ23" s="1"/>
      <c r="LLK23" s="1"/>
      <c r="LLL23" s="1"/>
      <c r="LLM23" s="1"/>
      <c r="LLN23" s="1"/>
      <c r="LLO23" s="1"/>
      <c r="LLP23" s="1"/>
      <c r="LLQ23" s="1"/>
      <c r="LLR23" s="1"/>
      <c r="LLS23" s="1"/>
      <c r="LLT23" s="1"/>
      <c r="LLU23" s="1"/>
      <c r="LLV23" s="1"/>
      <c r="LLW23" s="1"/>
      <c r="LLX23" s="1"/>
      <c r="LLY23" s="1"/>
      <c r="LLZ23" s="1"/>
      <c r="LMA23" s="1"/>
      <c r="LMB23" s="1"/>
      <c r="LMC23" s="1"/>
      <c r="LMD23" s="1"/>
      <c r="LME23" s="1"/>
      <c r="LMF23" s="1"/>
      <c r="LMG23" s="1"/>
      <c r="LMH23" s="1"/>
      <c r="LMI23" s="1"/>
      <c r="LMJ23" s="1"/>
      <c r="LMK23" s="1"/>
      <c r="LML23" s="1"/>
      <c r="LMM23" s="1"/>
      <c r="LMN23" s="1"/>
      <c r="LMO23" s="1"/>
      <c r="LMP23" s="1"/>
      <c r="LMQ23" s="1"/>
      <c r="LMR23" s="1"/>
      <c r="LMS23" s="1"/>
      <c r="LMT23" s="1"/>
      <c r="LMU23" s="1"/>
      <c r="LMV23" s="1"/>
      <c r="LMW23" s="1"/>
      <c r="LMX23" s="1"/>
      <c r="LMY23" s="1"/>
      <c r="LMZ23" s="1"/>
      <c r="LNA23" s="1"/>
      <c r="LNB23" s="1"/>
      <c r="LNC23" s="1"/>
      <c r="LND23" s="1"/>
      <c r="LNE23" s="1"/>
      <c r="LNF23" s="1"/>
      <c r="LNG23" s="1"/>
      <c r="LNH23" s="1"/>
      <c r="LNI23" s="1"/>
      <c r="LNJ23" s="1"/>
      <c r="LNK23" s="1"/>
      <c r="LNL23" s="1"/>
      <c r="LNM23" s="1"/>
      <c r="LNN23" s="1"/>
      <c r="LNO23" s="1"/>
      <c r="LNP23" s="1"/>
      <c r="LNQ23" s="1"/>
      <c r="LNR23" s="1"/>
      <c r="LNS23" s="1"/>
      <c r="LNT23" s="1"/>
      <c r="LNU23" s="1"/>
      <c r="LNV23" s="1"/>
      <c r="LNW23" s="1"/>
      <c r="LNX23" s="1"/>
      <c r="LNY23" s="1"/>
      <c r="LNZ23" s="1"/>
      <c r="LOA23" s="1"/>
      <c r="LOB23" s="1"/>
      <c r="LOC23" s="1"/>
      <c r="LOD23" s="1"/>
      <c r="LOE23" s="1"/>
      <c r="LOF23" s="1"/>
      <c r="LOG23" s="1"/>
      <c r="LOH23" s="1"/>
      <c r="LOI23" s="1"/>
      <c r="LOJ23" s="1"/>
      <c r="LOK23" s="1"/>
      <c r="LOL23" s="1"/>
      <c r="LOM23" s="1"/>
      <c r="LON23" s="1"/>
      <c r="LOO23" s="1"/>
      <c r="LOP23" s="1"/>
      <c r="LOQ23" s="1"/>
      <c r="LOR23" s="1"/>
      <c r="LOS23" s="1"/>
      <c r="LOT23" s="1"/>
      <c r="LOU23" s="1"/>
      <c r="LOV23" s="1"/>
      <c r="LOW23" s="1"/>
      <c r="LOX23" s="1"/>
      <c r="LOY23" s="1"/>
      <c r="LOZ23" s="1"/>
      <c r="LPA23" s="1"/>
      <c r="LPB23" s="1"/>
      <c r="LPC23" s="1"/>
      <c r="LPD23" s="1"/>
      <c r="LPE23" s="1"/>
      <c r="LPF23" s="1"/>
      <c r="LPG23" s="1"/>
      <c r="LPH23" s="1"/>
      <c r="LPI23" s="1"/>
      <c r="LPJ23" s="1"/>
      <c r="LPK23" s="1"/>
      <c r="LPL23" s="1"/>
      <c r="LPM23" s="1"/>
      <c r="LPN23" s="1"/>
      <c r="LPO23" s="1"/>
      <c r="LPP23" s="1"/>
      <c r="LPQ23" s="1"/>
      <c r="LPR23" s="1"/>
      <c r="LPS23" s="1"/>
      <c r="LPT23" s="1"/>
      <c r="LPU23" s="1"/>
      <c r="LPV23" s="1"/>
      <c r="LPW23" s="1"/>
      <c r="LPX23" s="1"/>
      <c r="LPY23" s="1"/>
      <c r="LPZ23" s="1"/>
      <c r="LQA23" s="1"/>
      <c r="LQB23" s="1"/>
      <c r="LQC23" s="1"/>
      <c r="LQD23" s="1"/>
      <c r="LQE23" s="1"/>
      <c r="LQF23" s="1"/>
      <c r="LQG23" s="1"/>
      <c r="LQH23" s="1"/>
      <c r="LQI23" s="1"/>
      <c r="LQJ23" s="1"/>
      <c r="LQK23" s="1"/>
      <c r="LQL23" s="1"/>
      <c r="LQM23" s="1"/>
      <c r="LQN23" s="1"/>
      <c r="LQO23" s="1"/>
      <c r="LQP23" s="1"/>
      <c r="LQQ23" s="1"/>
      <c r="LQR23" s="1"/>
      <c r="LQS23" s="1"/>
      <c r="LQT23" s="1"/>
      <c r="LQU23" s="1"/>
      <c r="LQV23" s="1"/>
      <c r="LQW23" s="1"/>
      <c r="LQX23" s="1"/>
      <c r="LQY23" s="1"/>
      <c r="LQZ23" s="1"/>
      <c r="LRA23" s="1"/>
      <c r="LRB23" s="1"/>
      <c r="LRC23" s="1"/>
      <c r="LRD23" s="1"/>
      <c r="LRE23" s="1"/>
      <c r="LRF23" s="1"/>
      <c r="LRG23" s="1"/>
      <c r="LRH23" s="1"/>
      <c r="LRI23" s="1"/>
      <c r="LRJ23" s="1"/>
      <c r="LRK23" s="1"/>
      <c r="LRL23" s="1"/>
      <c r="LRM23" s="1"/>
      <c r="LRN23" s="1"/>
      <c r="LRO23" s="1"/>
      <c r="LRP23" s="1"/>
      <c r="LRQ23" s="1"/>
      <c r="LRR23" s="1"/>
      <c r="LRS23" s="1"/>
      <c r="LRT23" s="1"/>
      <c r="LRU23" s="1"/>
      <c r="LRV23" s="1"/>
      <c r="LRW23" s="1"/>
      <c r="LRX23" s="1"/>
      <c r="LRY23" s="1"/>
      <c r="LRZ23" s="1"/>
      <c r="LSA23" s="1"/>
      <c r="LSB23" s="1"/>
      <c r="LSC23" s="1"/>
      <c r="LSD23" s="1"/>
      <c r="LSE23" s="1"/>
      <c r="LSF23" s="1"/>
      <c r="LSG23" s="1"/>
      <c r="LSH23" s="1"/>
      <c r="LSI23" s="1"/>
      <c r="LSJ23" s="1"/>
      <c r="LSK23" s="1"/>
      <c r="LSL23" s="1"/>
      <c r="LSM23" s="1"/>
      <c r="LSN23" s="1"/>
      <c r="LSO23" s="1"/>
      <c r="LSP23" s="1"/>
      <c r="LSQ23" s="1"/>
      <c r="LSR23" s="1"/>
      <c r="LSS23" s="1"/>
      <c r="LST23" s="1"/>
      <c r="LSU23" s="1"/>
      <c r="LSV23" s="1"/>
      <c r="LSW23" s="1"/>
      <c r="LSX23" s="1"/>
      <c r="LSY23" s="1"/>
      <c r="LSZ23" s="1"/>
      <c r="LTA23" s="1"/>
      <c r="LTB23" s="1"/>
      <c r="LTC23" s="1"/>
      <c r="LTD23" s="1"/>
      <c r="LTE23" s="1"/>
      <c r="LTF23" s="1"/>
      <c r="LTG23" s="1"/>
      <c r="LTH23" s="1"/>
      <c r="LTI23" s="1"/>
      <c r="LTJ23" s="1"/>
      <c r="LTK23" s="1"/>
      <c r="LTL23" s="1"/>
      <c r="LTM23" s="1"/>
      <c r="LTN23" s="1"/>
      <c r="LTO23" s="1"/>
      <c r="LTP23" s="1"/>
      <c r="LTQ23" s="1"/>
      <c r="LTR23" s="1"/>
      <c r="LTS23" s="1"/>
      <c r="LTT23" s="1"/>
      <c r="LTU23" s="1"/>
      <c r="LTV23" s="1"/>
      <c r="LTW23" s="1"/>
      <c r="LTX23" s="1"/>
      <c r="LTY23" s="1"/>
      <c r="LTZ23" s="1"/>
      <c r="LUA23" s="1"/>
      <c r="LUB23" s="1"/>
      <c r="LUC23" s="1"/>
      <c r="LUD23" s="1"/>
      <c r="LUE23" s="1"/>
      <c r="LUF23" s="1"/>
      <c r="LUG23" s="1"/>
      <c r="LUH23" s="1"/>
      <c r="LUI23" s="1"/>
      <c r="LUJ23" s="1"/>
      <c r="LUK23" s="1"/>
      <c r="LUL23" s="1"/>
      <c r="LUM23" s="1"/>
      <c r="LUN23" s="1"/>
      <c r="LUO23" s="1"/>
      <c r="LUP23" s="1"/>
      <c r="LUQ23" s="1"/>
      <c r="LUR23" s="1"/>
      <c r="LUS23" s="1"/>
      <c r="LUT23" s="1"/>
      <c r="LUU23" s="1"/>
      <c r="LUV23" s="1"/>
      <c r="LUW23" s="1"/>
      <c r="LUX23" s="1"/>
      <c r="LUY23" s="1"/>
      <c r="LUZ23" s="1"/>
      <c r="LVA23" s="1"/>
      <c r="LVB23" s="1"/>
      <c r="LVC23" s="1"/>
      <c r="LVD23" s="1"/>
      <c r="LVE23" s="1"/>
      <c r="LVF23" s="1"/>
      <c r="LVG23" s="1"/>
      <c r="LVH23" s="1"/>
      <c r="LVI23" s="1"/>
      <c r="LVJ23" s="1"/>
      <c r="LVK23" s="1"/>
      <c r="LVL23" s="1"/>
      <c r="LVM23" s="1"/>
      <c r="LVN23" s="1"/>
      <c r="LVO23" s="1"/>
      <c r="LVP23" s="1"/>
      <c r="LVQ23" s="1"/>
      <c r="LVR23" s="1"/>
      <c r="LVS23" s="1"/>
      <c r="LVT23" s="1"/>
      <c r="LVU23" s="1"/>
      <c r="LVV23" s="1"/>
      <c r="LVW23" s="1"/>
      <c r="LVX23" s="1"/>
      <c r="LVY23" s="1"/>
      <c r="LVZ23" s="1"/>
      <c r="LWA23" s="1"/>
      <c r="LWB23" s="1"/>
      <c r="LWC23" s="1"/>
      <c r="LWD23" s="1"/>
      <c r="LWE23" s="1"/>
      <c r="LWF23" s="1"/>
      <c r="LWG23" s="1"/>
      <c r="LWH23" s="1"/>
      <c r="LWI23" s="1"/>
      <c r="LWJ23" s="1"/>
      <c r="LWK23" s="1"/>
      <c r="LWL23" s="1"/>
      <c r="LWM23" s="1"/>
      <c r="LWN23" s="1"/>
      <c r="LWO23" s="1"/>
      <c r="LWP23" s="1"/>
      <c r="LWQ23" s="1"/>
      <c r="LWR23" s="1"/>
      <c r="LWS23" s="1"/>
      <c r="LWT23" s="1"/>
      <c r="LWU23" s="1"/>
      <c r="LWV23" s="1"/>
      <c r="LWW23" s="1"/>
      <c r="LWX23" s="1"/>
      <c r="LWY23" s="1"/>
      <c r="LWZ23" s="1"/>
      <c r="LXA23" s="1"/>
      <c r="LXB23" s="1"/>
      <c r="LXC23" s="1"/>
      <c r="LXD23" s="1"/>
      <c r="LXE23" s="1"/>
      <c r="LXF23" s="1"/>
      <c r="LXG23" s="1"/>
      <c r="LXH23" s="1"/>
      <c r="LXI23" s="1"/>
      <c r="LXJ23" s="1"/>
      <c r="LXK23" s="1"/>
      <c r="LXL23" s="1"/>
      <c r="LXM23" s="1"/>
      <c r="LXN23" s="1"/>
      <c r="LXO23" s="1"/>
      <c r="LXP23" s="1"/>
      <c r="LXQ23" s="1"/>
      <c r="LXR23" s="1"/>
      <c r="LXS23" s="1"/>
      <c r="LXT23" s="1"/>
      <c r="LXU23" s="1"/>
      <c r="LXV23" s="1"/>
      <c r="LXW23" s="1"/>
      <c r="LXX23" s="1"/>
      <c r="LXY23" s="1"/>
      <c r="LXZ23" s="1"/>
      <c r="LYA23" s="1"/>
      <c r="LYB23" s="1"/>
      <c r="LYC23" s="1"/>
      <c r="LYD23" s="1"/>
      <c r="LYE23" s="1"/>
      <c r="LYF23" s="1"/>
      <c r="LYG23" s="1"/>
      <c r="LYH23" s="1"/>
      <c r="LYI23" s="1"/>
      <c r="LYJ23" s="1"/>
      <c r="LYK23" s="1"/>
      <c r="LYL23" s="1"/>
      <c r="LYM23" s="1"/>
      <c r="LYN23" s="1"/>
      <c r="LYO23" s="1"/>
      <c r="LYP23" s="1"/>
      <c r="LYQ23" s="1"/>
      <c r="LYR23" s="1"/>
      <c r="LYS23" s="1"/>
      <c r="LYT23" s="1"/>
      <c r="LYU23" s="1"/>
      <c r="LYV23" s="1"/>
      <c r="LYW23" s="1"/>
      <c r="LYX23" s="1"/>
      <c r="LYY23" s="1"/>
      <c r="LYZ23" s="1"/>
      <c r="LZA23" s="1"/>
      <c r="LZB23" s="1"/>
      <c r="LZC23" s="1"/>
      <c r="LZD23" s="1"/>
      <c r="LZE23" s="1"/>
      <c r="LZF23" s="1"/>
      <c r="LZG23" s="1"/>
      <c r="LZH23" s="1"/>
      <c r="LZI23" s="1"/>
      <c r="LZJ23" s="1"/>
      <c r="LZK23" s="1"/>
      <c r="LZL23" s="1"/>
      <c r="LZM23" s="1"/>
      <c r="LZN23" s="1"/>
      <c r="LZO23" s="1"/>
      <c r="LZP23" s="1"/>
      <c r="LZQ23" s="1"/>
      <c r="LZR23" s="1"/>
      <c r="LZS23" s="1"/>
      <c r="LZT23" s="1"/>
      <c r="LZU23" s="1"/>
      <c r="LZV23" s="1"/>
      <c r="LZW23" s="1"/>
      <c r="LZX23" s="1"/>
      <c r="LZY23" s="1"/>
      <c r="LZZ23" s="1"/>
      <c r="MAA23" s="1"/>
      <c r="MAB23" s="1"/>
      <c r="MAC23" s="1"/>
      <c r="MAD23" s="1"/>
      <c r="MAE23" s="1"/>
      <c r="MAF23" s="1"/>
      <c r="MAG23" s="1"/>
      <c r="MAH23" s="1"/>
      <c r="MAI23" s="1"/>
      <c r="MAJ23" s="1"/>
      <c r="MAK23" s="1"/>
      <c r="MAL23" s="1"/>
      <c r="MAM23" s="1"/>
      <c r="MAN23" s="1"/>
      <c r="MAO23" s="1"/>
      <c r="MAP23" s="1"/>
      <c r="MAQ23" s="1"/>
      <c r="MAR23" s="1"/>
      <c r="MAS23" s="1"/>
      <c r="MAT23" s="1"/>
      <c r="MAU23" s="1"/>
      <c r="MAV23" s="1"/>
      <c r="MAW23" s="1"/>
      <c r="MAX23" s="1"/>
      <c r="MAY23" s="1"/>
      <c r="MAZ23" s="1"/>
      <c r="MBA23" s="1"/>
      <c r="MBB23" s="1"/>
      <c r="MBC23" s="1"/>
      <c r="MBD23" s="1"/>
      <c r="MBE23" s="1"/>
      <c r="MBF23" s="1"/>
      <c r="MBG23" s="1"/>
      <c r="MBH23" s="1"/>
      <c r="MBI23" s="1"/>
      <c r="MBJ23" s="1"/>
      <c r="MBK23" s="1"/>
      <c r="MBL23" s="1"/>
      <c r="MBM23" s="1"/>
      <c r="MBN23" s="1"/>
      <c r="MBO23" s="1"/>
      <c r="MBP23" s="1"/>
      <c r="MBQ23" s="1"/>
      <c r="MBR23" s="1"/>
      <c r="MBS23" s="1"/>
      <c r="MBT23" s="1"/>
      <c r="MBU23" s="1"/>
      <c r="MBV23" s="1"/>
      <c r="MBW23" s="1"/>
      <c r="MBX23" s="1"/>
      <c r="MBY23" s="1"/>
      <c r="MBZ23" s="1"/>
      <c r="MCA23" s="1"/>
      <c r="MCB23" s="1"/>
      <c r="MCC23" s="1"/>
      <c r="MCD23" s="1"/>
      <c r="MCE23" s="1"/>
      <c r="MCF23" s="1"/>
      <c r="MCG23" s="1"/>
      <c r="MCH23" s="1"/>
      <c r="MCI23" s="1"/>
      <c r="MCJ23" s="1"/>
      <c r="MCK23" s="1"/>
      <c r="MCL23" s="1"/>
      <c r="MCM23" s="1"/>
      <c r="MCN23" s="1"/>
      <c r="MCO23" s="1"/>
      <c r="MCP23" s="1"/>
      <c r="MCQ23" s="1"/>
      <c r="MCR23" s="1"/>
      <c r="MCS23" s="1"/>
      <c r="MCT23" s="1"/>
      <c r="MCU23" s="1"/>
      <c r="MCV23" s="1"/>
      <c r="MCW23" s="1"/>
      <c r="MCX23" s="1"/>
      <c r="MCY23" s="1"/>
      <c r="MCZ23" s="1"/>
      <c r="MDA23" s="1"/>
      <c r="MDB23" s="1"/>
      <c r="MDC23" s="1"/>
      <c r="MDD23" s="1"/>
      <c r="MDE23" s="1"/>
      <c r="MDF23" s="1"/>
      <c r="MDG23" s="1"/>
      <c r="MDH23" s="1"/>
      <c r="MDI23" s="1"/>
      <c r="MDJ23" s="1"/>
      <c r="MDK23" s="1"/>
      <c r="MDL23" s="1"/>
      <c r="MDM23" s="1"/>
      <c r="MDN23" s="1"/>
      <c r="MDO23" s="1"/>
      <c r="MDP23" s="1"/>
      <c r="MDQ23" s="1"/>
      <c r="MDR23" s="1"/>
      <c r="MDS23" s="1"/>
      <c r="MDT23" s="1"/>
      <c r="MDU23" s="1"/>
      <c r="MDV23" s="1"/>
      <c r="MDW23" s="1"/>
      <c r="MDX23" s="1"/>
      <c r="MDY23" s="1"/>
      <c r="MDZ23" s="1"/>
      <c r="MEA23" s="1"/>
      <c r="MEB23" s="1"/>
      <c r="MEC23" s="1"/>
      <c r="MED23" s="1"/>
      <c r="MEE23" s="1"/>
      <c r="MEF23" s="1"/>
      <c r="MEG23" s="1"/>
      <c r="MEH23" s="1"/>
      <c r="MEI23" s="1"/>
      <c r="MEJ23" s="1"/>
      <c r="MEK23" s="1"/>
      <c r="MEL23" s="1"/>
      <c r="MEM23" s="1"/>
      <c r="MEN23" s="1"/>
      <c r="MEO23" s="1"/>
      <c r="MEP23" s="1"/>
      <c r="MEQ23" s="1"/>
      <c r="MER23" s="1"/>
      <c r="MES23" s="1"/>
      <c r="MET23" s="1"/>
      <c r="MEU23" s="1"/>
      <c r="MEV23" s="1"/>
      <c r="MEW23" s="1"/>
      <c r="MEX23" s="1"/>
      <c r="MEY23" s="1"/>
      <c r="MEZ23" s="1"/>
      <c r="MFA23" s="1"/>
      <c r="MFB23" s="1"/>
      <c r="MFC23" s="1"/>
      <c r="MFD23" s="1"/>
      <c r="MFE23" s="1"/>
      <c r="MFF23" s="1"/>
      <c r="MFG23" s="1"/>
      <c r="MFH23" s="1"/>
      <c r="MFI23" s="1"/>
      <c r="MFJ23" s="1"/>
      <c r="MFK23" s="1"/>
      <c r="MFL23" s="1"/>
      <c r="MFM23" s="1"/>
      <c r="MFN23" s="1"/>
      <c r="MFO23" s="1"/>
      <c r="MFP23" s="1"/>
      <c r="MFQ23" s="1"/>
      <c r="MFR23" s="1"/>
      <c r="MFS23" s="1"/>
      <c r="MFT23" s="1"/>
      <c r="MFU23" s="1"/>
      <c r="MFV23" s="1"/>
      <c r="MFW23" s="1"/>
      <c r="MFX23" s="1"/>
      <c r="MFY23" s="1"/>
      <c r="MFZ23" s="1"/>
      <c r="MGA23" s="1"/>
      <c r="MGB23" s="1"/>
      <c r="MGC23" s="1"/>
      <c r="MGD23" s="1"/>
      <c r="MGE23" s="1"/>
      <c r="MGF23" s="1"/>
      <c r="MGG23" s="1"/>
      <c r="MGH23" s="1"/>
      <c r="MGI23" s="1"/>
      <c r="MGJ23" s="1"/>
      <c r="MGK23" s="1"/>
      <c r="MGL23" s="1"/>
      <c r="MGM23" s="1"/>
      <c r="MGN23" s="1"/>
      <c r="MGO23" s="1"/>
      <c r="MGP23" s="1"/>
      <c r="MGQ23" s="1"/>
      <c r="MGR23" s="1"/>
      <c r="MGS23" s="1"/>
      <c r="MGT23" s="1"/>
      <c r="MGU23" s="1"/>
      <c r="MGV23" s="1"/>
      <c r="MGW23" s="1"/>
      <c r="MGX23" s="1"/>
      <c r="MGY23" s="1"/>
      <c r="MGZ23" s="1"/>
      <c r="MHA23" s="1"/>
      <c r="MHB23" s="1"/>
      <c r="MHC23" s="1"/>
      <c r="MHD23" s="1"/>
      <c r="MHE23" s="1"/>
      <c r="MHF23" s="1"/>
      <c r="MHG23" s="1"/>
      <c r="MHH23" s="1"/>
      <c r="MHI23" s="1"/>
      <c r="MHJ23" s="1"/>
      <c r="MHK23" s="1"/>
      <c r="MHL23" s="1"/>
      <c r="MHM23" s="1"/>
      <c r="MHN23" s="1"/>
      <c r="MHO23" s="1"/>
      <c r="MHP23" s="1"/>
      <c r="MHQ23" s="1"/>
      <c r="MHR23" s="1"/>
      <c r="MHS23" s="1"/>
      <c r="MHT23" s="1"/>
      <c r="MHU23" s="1"/>
      <c r="MHV23" s="1"/>
      <c r="MHW23" s="1"/>
      <c r="MHX23" s="1"/>
      <c r="MHY23" s="1"/>
      <c r="MHZ23" s="1"/>
      <c r="MIA23" s="1"/>
      <c r="MIB23" s="1"/>
      <c r="MIC23" s="1"/>
      <c r="MID23" s="1"/>
      <c r="MIE23" s="1"/>
      <c r="MIF23" s="1"/>
      <c r="MIG23" s="1"/>
      <c r="MIH23" s="1"/>
      <c r="MII23" s="1"/>
      <c r="MIJ23" s="1"/>
      <c r="MIK23" s="1"/>
      <c r="MIL23" s="1"/>
      <c r="MIM23" s="1"/>
      <c r="MIN23" s="1"/>
      <c r="MIO23" s="1"/>
      <c r="MIP23" s="1"/>
      <c r="MIQ23" s="1"/>
      <c r="MIR23" s="1"/>
      <c r="MIS23" s="1"/>
      <c r="MIT23" s="1"/>
      <c r="MIU23" s="1"/>
      <c r="MIV23" s="1"/>
      <c r="MIW23" s="1"/>
      <c r="MIX23" s="1"/>
      <c r="MIY23" s="1"/>
      <c r="MIZ23" s="1"/>
      <c r="MJA23" s="1"/>
      <c r="MJB23" s="1"/>
      <c r="MJC23" s="1"/>
      <c r="MJD23" s="1"/>
      <c r="MJE23" s="1"/>
      <c r="MJF23" s="1"/>
      <c r="MJG23" s="1"/>
      <c r="MJH23" s="1"/>
      <c r="MJI23" s="1"/>
      <c r="MJJ23" s="1"/>
      <c r="MJK23" s="1"/>
      <c r="MJL23" s="1"/>
      <c r="MJM23" s="1"/>
      <c r="MJN23" s="1"/>
      <c r="MJO23" s="1"/>
      <c r="MJP23" s="1"/>
      <c r="MJQ23" s="1"/>
      <c r="MJR23" s="1"/>
      <c r="MJS23" s="1"/>
      <c r="MJT23" s="1"/>
      <c r="MJU23" s="1"/>
      <c r="MJV23" s="1"/>
      <c r="MJW23" s="1"/>
      <c r="MJX23" s="1"/>
      <c r="MJY23" s="1"/>
      <c r="MJZ23" s="1"/>
      <c r="MKA23" s="1"/>
      <c r="MKB23" s="1"/>
      <c r="MKC23" s="1"/>
      <c r="MKD23" s="1"/>
      <c r="MKE23" s="1"/>
      <c r="MKF23" s="1"/>
      <c r="MKG23" s="1"/>
      <c r="MKH23" s="1"/>
      <c r="MKI23" s="1"/>
      <c r="MKJ23" s="1"/>
      <c r="MKK23" s="1"/>
      <c r="MKL23" s="1"/>
      <c r="MKM23" s="1"/>
      <c r="MKN23" s="1"/>
      <c r="MKO23" s="1"/>
      <c r="MKP23" s="1"/>
      <c r="MKQ23" s="1"/>
      <c r="MKR23" s="1"/>
      <c r="MKS23" s="1"/>
      <c r="MKT23" s="1"/>
      <c r="MKU23" s="1"/>
      <c r="MKV23" s="1"/>
      <c r="MKW23" s="1"/>
      <c r="MKX23" s="1"/>
      <c r="MKY23" s="1"/>
      <c r="MKZ23" s="1"/>
      <c r="MLA23" s="1"/>
      <c r="MLB23" s="1"/>
      <c r="MLC23" s="1"/>
      <c r="MLD23" s="1"/>
      <c r="MLE23" s="1"/>
      <c r="MLF23" s="1"/>
      <c r="MLG23" s="1"/>
      <c r="MLH23" s="1"/>
      <c r="MLI23" s="1"/>
      <c r="MLJ23" s="1"/>
      <c r="MLK23" s="1"/>
      <c r="MLL23" s="1"/>
      <c r="MLM23" s="1"/>
      <c r="MLN23" s="1"/>
      <c r="MLO23" s="1"/>
      <c r="MLP23" s="1"/>
      <c r="MLQ23" s="1"/>
      <c r="MLR23" s="1"/>
      <c r="MLS23" s="1"/>
      <c r="MLT23" s="1"/>
      <c r="MLU23" s="1"/>
      <c r="MLV23" s="1"/>
      <c r="MLW23" s="1"/>
      <c r="MLX23" s="1"/>
      <c r="MLY23" s="1"/>
      <c r="MLZ23" s="1"/>
      <c r="MMA23" s="1"/>
      <c r="MMB23" s="1"/>
      <c r="MMC23" s="1"/>
      <c r="MMD23" s="1"/>
      <c r="MME23" s="1"/>
      <c r="MMF23" s="1"/>
      <c r="MMG23" s="1"/>
      <c r="MMH23" s="1"/>
      <c r="MMI23" s="1"/>
      <c r="MMJ23" s="1"/>
      <c r="MMK23" s="1"/>
      <c r="MML23" s="1"/>
      <c r="MMM23" s="1"/>
      <c r="MMN23" s="1"/>
      <c r="MMO23" s="1"/>
      <c r="MMP23" s="1"/>
      <c r="MMQ23" s="1"/>
      <c r="MMR23" s="1"/>
      <c r="MMS23" s="1"/>
      <c r="MMT23" s="1"/>
      <c r="MMU23" s="1"/>
      <c r="MMV23" s="1"/>
      <c r="MMW23" s="1"/>
      <c r="MMX23" s="1"/>
      <c r="MMY23" s="1"/>
      <c r="MMZ23" s="1"/>
      <c r="MNA23" s="1"/>
      <c r="MNB23" s="1"/>
      <c r="MNC23" s="1"/>
      <c r="MND23" s="1"/>
      <c r="MNE23" s="1"/>
      <c r="MNF23" s="1"/>
      <c r="MNG23" s="1"/>
      <c r="MNH23" s="1"/>
      <c r="MNI23" s="1"/>
      <c r="MNJ23" s="1"/>
      <c r="MNK23" s="1"/>
      <c r="MNL23" s="1"/>
      <c r="MNM23" s="1"/>
      <c r="MNN23" s="1"/>
      <c r="MNO23" s="1"/>
      <c r="MNP23" s="1"/>
      <c r="MNQ23" s="1"/>
      <c r="MNR23" s="1"/>
      <c r="MNS23" s="1"/>
      <c r="MNT23" s="1"/>
      <c r="MNU23" s="1"/>
      <c r="MNV23" s="1"/>
      <c r="MNW23" s="1"/>
      <c r="MNX23" s="1"/>
      <c r="MNY23" s="1"/>
      <c r="MNZ23" s="1"/>
      <c r="MOA23" s="1"/>
      <c r="MOB23" s="1"/>
      <c r="MOC23" s="1"/>
      <c r="MOD23" s="1"/>
      <c r="MOE23" s="1"/>
      <c r="MOF23" s="1"/>
      <c r="MOG23" s="1"/>
      <c r="MOH23" s="1"/>
      <c r="MOI23" s="1"/>
      <c r="MOJ23" s="1"/>
      <c r="MOK23" s="1"/>
      <c r="MOL23" s="1"/>
      <c r="MOM23" s="1"/>
      <c r="MON23" s="1"/>
      <c r="MOO23" s="1"/>
      <c r="MOP23" s="1"/>
      <c r="MOQ23" s="1"/>
      <c r="MOR23" s="1"/>
      <c r="MOS23" s="1"/>
      <c r="MOT23" s="1"/>
      <c r="MOU23" s="1"/>
      <c r="MOV23" s="1"/>
      <c r="MOW23" s="1"/>
      <c r="MOX23" s="1"/>
      <c r="MOY23" s="1"/>
      <c r="MOZ23" s="1"/>
      <c r="MPA23" s="1"/>
      <c r="MPB23" s="1"/>
      <c r="MPC23" s="1"/>
      <c r="MPD23" s="1"/>
      <c r="MPE23" s="1"/>
      <c r="MPF23" s="1"/>
      <c r="MPG23" s="1"/>
      <c r="MPH23" s="1"/>
      <c r="MPI23" s="1"/>
      <c r="MPJ23" s="1"/>
      <c r="MPK23" s="1"/>
      <c r="MPL23" s="1"/>
      <c r="MPM23" s="1"/>
      <c r="MPN23" s="1"/>
      <c r="MPO23" s="1"/>
      <c r="MPP23" s="1"/>
      <c r="MPQ23" s="1"/>
      <c r="MPR23" s="1"/>
      <c r="MPS23" s="1"/>
      <c r="MPT23" s="1"/>
      <c r="MPU23" s="1"/>
      <c r="MPV23" s="1"/>
      <c r="MPW23" s="1"/>
      <c r="MPX23" s="1"/>
      <c r="MPY23" s="1"/>
      <c r="MPZ23" s="1"/>
      <c r="MQA23" s="1"/>
      <c r="MQB23" s="1"/>
      <c r="MQC23" s="1"/>
      <c r="MQD23" s="1"/>
      <c r="MQE23" s="1"/>
      <c r="MQF23" s="1"/>
      <c r="MQG23" s="1"/>
      <c r="MQH23" s="1"/>
      <c r="MQI23" s="1"/>
      <c r="MQJ23" s="1"/>
      <c r="MQK23" s="1"/>
      <c r="MQL23" s="1"/>
      <c r="MQM23" s="1"/>
      <c r="MQN23" s="1"/>
      <c r="MQO23" s="1"/>
      <c r="MQP23" s="1"/>
      <c r="MQQ23" s="1"/>
      <c r="MQR23" s="1"/>
      <c r="MQS23" s="1"/>
      <c r="MQT23" s="1"/>
      <c r="MQU23" s="1"/>
      <c r="MQV23" s="1"/>
      <c r="MQW23" s="1"/>
      <c r="MQX23" s="1"/>
      <c r="MQY23" s="1"/>
      <c r="MQZ23" s="1"/>
      <c r="MRA23" s="1"/>
      <c r="MRB23" s="1"/>
      <c r="MRC23" s="1"/>
      <c r="MRD23" s="1"/>
      <c r="MRE23" s="1"/>
      <c r="MRF23" s="1"/>
      <c r="MRG23" s="1"/>
      <c r="MRH23" s="1"/>
      <c r="MRI23" s="1"/>
      <c r="MRJ23" s="1"/>
      <c r="MRK23" s="1"/>
      <c r="MRL23" s="1"/>
      <c r="MRM23" s="1"/>
      <c r="MRN23" s="1"/>
      <c r="MRO23" s="1"/>
      <c r="MRP23" s="1"/>
      <c r="MRQ23" s="1"/>
      <c r="MRR23" s="1"/>
      <c r="MRS23" s="1"/>
      <c r="MRT23" s="1"/>
      <c r="MRU23" s="1"/>
      <c r="MRV23" s="1"/>
      <c r="MRW23" s="1"/>
      <c r="MRX23" s="1"/>
      <c r="MRY23" s="1"/>
      <c r="MRZ23" s="1"/>
      <c r="MSA23" s="1"/>
      <c r="MSB23" s="1"/>
      <c r="MSC23" s="1"/>
      <c r="MSD23" s="1"/>
      <c r="MSE23" s="1"/>
      <c r="MSF23" s="1"/>
      <c r="MSG23" s="1"/>
      <c r="MSH23" s="1"/>
      <c r="MSI23" s="1"/>
      <c r="MSJ23" s="1"/>
      <c r="MSK23" s="1"/>
      <c r="MSL23" s="1"/>
      <c r="MSM23" s="1"/>
      <c r="MSN23" s="1"/>
      <c r="MSO23" s="1"/>
      <c r="MSP23" s="1"/>
      <c r="MSQ23" s="1"/>
      <c r="MSR23" s="1"/>
      <c r="MSS23" s="1"/>
      <c r="MST23" s="1"/>
      <c r="MSU23" s="1"/>
      <c r="MSV23" s="1"/>
      <c r="MSW23" s="1"/>
      <c r="MSX23" s="1"/>
      <c r="MSY23" s="1"/>
      <c r="MSZ23" s="1"/>
      <c r="MTA23" s="1"/>
      <c r="MTB23" s="1"/>
      <c r="MTC23" s="1"/>
      <c r="MTD23" s="1"/>
      <c r="MTE23" s="1"/>
      <c r="MTF23" s="1"/>
      <c r="MTG23" s="1"/>
      <c r="MTH23" s="1"/>
      <c r="MTI23" s="1"/>
      <c r="MTJ23" s="1"/>
      <c r="MTK23" s="1"/>
      <c r="MTL23" s="1"/>
      <c r="MTM23" s="1"/>
      <c r="MTN23" s="1"/>
      <c r="MTO23" s="1"/>
      <c r="MTP23" s="1"/>
      <c r="MTQ23" s="1"/>
      <c r="MTR23" s="1"/>
      <c r="MTS23" s="1"/>
      <c r="MTT23" s="1"/>
      <c r="MTU23" s="1"/>
      <c r="MTV23" s="1"/>
      <c r="MTW23" s="1"/>
      <c r="MTX23" s="1"/>
      <c r="MTY23" s="1"/>
      <c r="MTZ23" s="1"/>
      <c r="MUA23" s="1"/>
      <c r="MUB23" s="1"/>
      <c r="MUC23" s="1"/>
      <c r="MUD23" s="1"/>
      <c r="MUE23" s="1"/>
      <c r="MUF23" s="1"/>
      <c r="MUG23" s="1"/>
      <c r="MUH23" s="1"/>
      <c r="MUI23" s="1"/>
      <c r="MUJ23" s="1"/>
      <c r="MUK23" s="1"/>
      <c r="MUL23" s="1"/>
      <c r="MUM23" s="1"/>
      <c r="MUN23" s="1"/>
      <c r="MUO23" s="1"/>
      <c r="MUP23" s="1"/>
      <c r="MUQ23" s="1"/>
      <c r="MUR23" s="1"/>
      <c r="MUS23" s="1"/>
      <c r="MUT23" s="1"/>
      <c r="MUU23" s="1"/>
      <c r="MUV23" s="1"/>
      <c r="MUW23" s="1"/>
      <c r="MUX23" s="1"/>
      <c r="MUY23" s="1"/>
      <c r="MUZ23" s="1"/>
      <c r="MVA23" s="1"/>
      <c r="MVB23" s="1"/>
      <c r="MVC23" s="1"/>
      <c r="MVD23" s="1"/>
      <c r="MVE23" s="1"/>
      <c r="MVF23" s="1"/>
      <c r="MVG23" s="1"/>
      <c r="MVH23" s="1"/>
      <c r="MVI23" s="1"/>
      <c r="MVJ23" s="1"/>
      <c r="MVK23" s="1"/>
      <c r="MVL23" s="1"/>
      <c r="MVM23" s="1"/>
      <c r="MVN23" s="1"/>
      <c r="MVO23" s="1"/>
      <c r="MVP23" s="1"/>
      <c r="MVQ23" s="1"/>
      <c r="MVR23" s="1"/>
      <c r="MVS23" s="1"/>
      <c r="MVT23" s="1"/>
      <c r="MVU23" s="1"/>
      <c r="MVV23" s="1"/>
      <c r="MVW23" s="1"/>
      <c r="MVX23" s="1"/>
      <c r="MVY23" s="1"/>
      <c r="MVZ23" s="1"/>
      <c r="MWA23" s="1"/>
      <c r="MWB23" s="1"/>
      <c r="MWC23" s="1"/>
      <c r="MWD23" s="1"/>
      <c r="MWE23" s="1"/>
      <c r="MWF23" s="1"/>
      <c r="MWG23" s="1"/>
      <c r="MWH23" s="1"/>
      <c r="MWI23" s="1"/>
      <c r="MWJ23" s="1"/>
      <c r="MWK23" s="1"/>
      <c r="MWL23" s="1"/>
      <c r="MWM23" s="1"/>
      <c r="MWN23" s="1"/>
      <c r="MWO23" s="1"/>
      <c r="MWP23" s="1"/>
      <c r="MWQ23" s="1"/>
      <c r="MWR23" s="1"/>
      <c r="MWS23" s="1"/>
      <c r="MWT23" s="1"/>
      <c r="MWU23" s="1"/>
      <c r="MWV23" s="1"/>
      <c r="MWW23" s="1"/>
      <c r="MWX23" s="1"/>
      <c r="MWY23" s="1"/>
      <c r="MWZ23" s="1"/>
      <c r="MXA23" s="1"/>
      <c r="MXB23" s="1"/>
      <c r="MXC23" s="1"/>
      <c r="MXD23" s="1"/>
      <c r="MXE23" s="1"/>
      <c r="MXF23" s="1"/>
      <c r="MXG23" s="1"/>
      <c r="MXH23" s="1"/>
      <c r="MXI23" s="1"/>
      <c r="MXJ23" s="1"/>
      <c r="MXK23" s="1"/>
      <c r="MXL23" s="1"/>
      <c r="MXM23" s="1"/>
      <c r="MXN23" s="1"/>
      <c r="MXO23" s="1"/>
      <c r="MXP23" s="1"/>
      <c r="MXQ23" s="1"/>
      <c r="MXR23" s="1"/>
      <c r="MXS23" s="1"/>
      <c r="MXT23" s="1"/>
      <c r="MXU23" s="1"/>
      <c r="MXV23" s="1"/>
      <c r="MXW23" s="1"/>
      <c r="MXX23" s="1"/>
      <c r="MXY23" s="1"/>
      <c r="MXZ23" s="1"/>
      <c r="MYA23" s="1"/>
      <c r="MYB23" s="1"/>
      <c r="MYC23" s="1"/>
      <c r="MYD23" s="1"/>
      <c r="MYE23" s="1"/>
      <c r="MYF23" s="1"/>
      <c r="MYG23" s="1"/>
      <c r="MYH23" s="1"/>
      <c r="MYI23" s="1"/>
      <c r="MYJ23" s="1"/>
      <c r="MYK23" s="1"/>
      <c r="MYL23" s="1"/>
      <c r="MYM23" s="1"/>
      <c r="MYN23" s="1"/>
      <c r="MYO23" s="1"/>
      <c r="MYP23" s="1"/>
      <c r="MYQ23" s="1"/>
      <c r="MYR23" s="1"/>
      <c r="MYS23" s="1"/>
      <c r="MYT23" s="1"/>
      <c r="MYU23" s="1"/>
      <c r="MYV23" s="1"/>
      <c r="MYW23" s="1"/>
      <c r="MYX23" s="1"/>
      <c r="MYY23" s="1"/>
      <c r="MYZ23" s="1"/>
      <c r="MZA23" s="1"/>
      <c r="MZB23" s="1"/>
      <c r="MZC23" s="1"/>
      <c r="MZD23" s="1"/>
      <c r="MZE23" s="1"/>
      <c r="MZF23" s="1"/>
      <c r="MZG23" s="1"/>
      <c r="MZH23" s="1"/>
      <c r="MZI23" s="1"/>
      <c r="MZJ23" s="1"/>
      <c r="MZK23" s="1"/>
      <c r="MZL23" s="1"/>
      <c r="MZM23" s="1"/>
      <c r="MZN23" s="1"/>
      <c r="MZO23" s="1"/>
      <c r="MZP23" s="1"/>
      <c r="MZQ23" s="1"/>
      <c r="MZR23" s="1"/>
      <c r="MZS23" s="1"/>
      <c r="MZT23" s="1"/>
      <c r="MZU23" s="1"/>
      <c r="MZV23" s="1"/>
      <c r="MZW23" s="1"/>
      <c r="MZX23" s="1"/>
      <c r="MZY23" s="1"/>
      <c r="MZZ23" s="1"/>
      <c r="NAA23" s="1"/>
      <c r="NAB23" s="1"/>
      <c r="NAC23" s="1"/>
      <c r="NAD23" s="1"/>
      <c r="NAE23" s="1"/>
      <c r="NAF23" s="1"/>
      <c r="NAG23" s="1"/>
      <c r="NAH23" s="1"/>
      <c r="NAI23" s="1"/>
      <c r="NAJ23" s="1"/>
      <c r="NAK23" s="1"/>
      <c r="NAL23" s="1"/>
      <c r="NAM23" s="1"/>
      <c r="NAN23" s="1"/>
      <c r="NAO23" s="1"/>
      <c r="NAP23" s="1"/>
      <c r="NAQ23" s="1"/>
      <c r="NAR23" s="1"/>
      <c r="NAS23" s="1"/>
      <c r="NAT23" s="1"/>
      <c r="NAU23" s="1"/>
      <c r="NAV23" s="1"/>
      <c r="NAW23" s="1"/>
      <c r="NAX23" s="1"/>
      <c r="NAY23" s="1"/>
      <c r="NAZ23" s="1"/>
      <c r="NBA23" s="1"/>
      <c r="NBB23" s="1"/>
      <c r="NBC23" s="1"/>
      <c r="NBD23" s="1"/>
      <c r="NBE23" s="1"/>
      <c r="NBF23" s="1"/>
      <c r="NBG23" s="1"/>
      <c r="NBH23" s="1"/>
      <c r="NBI23" s="1"/>
      <c r="NBJ23" s="1"/>
      <c r="NBK23" s="1"/>
      <c r="NBL23" s="1"/>
      <c r="NBM23" s="1"/>
      <c r="NBN23" s="1"/>
      <c r="NBO23" s="1"/>
      <c r="NBP23" s="1"/>
      <c r="NBQ23" s="1"/>
      <c r="NBR23" s="1"/>
      <c r="NBS23" s="1"/>
      <c r="NBT23" s="1"/>
      <c r="NBU23" s="1"/>
      <c r="NBV23" s="1"/>
      <c r="NBW23" s="1"/>
      <c r="NBX23" s="1"/>
      <c r="NBY23" s="1"/>
      <c r="NBZ23" s="1"/>
      <c r="NCA23" s="1"/>
      <c r="NCB23" s="1"/>
      <c r="NCC23" s="1"/>
      <c r="NCD23" s="1"/>
      <c r="NCE23" s="1"/>
      <c r="NCF23" s="1"/>
      <c r="NCG23" s="1"/>
      <c r="NCH23" s="1"/>
      <c r="NCI23" s="1"/>
      <c r="NCJ23" s="1"/>
      <c r="NCK23" s="1"/>
      <c r="NCL23" s="1"/>
      <c r="NCM23" s="1"/>
      <c r="NCN23" s="1"/>
      <c r="NCO23" s="1"/>
      <c r="NCP23" s="1"/>
      <c r="NCQ23" s="1"/>
      <c r="NCR23" s="1"/>
      <c r="NCS23" s="1"/>
      <c r="NCT23" s="1"/>
      <c r="NCU23" s="1"/>
      <c r="NCV23" s="1"/>
      <c r="NCW23" s="1"/>
      <c r="NCX23" s="1"/>
      <c r="NCY23" s="1"/>
      <c r="NCZ23" s="1"/>
      <c r="NDA23" s="1"/>
      <c r="NDB23" s="1"/>
      <c r="NDC23" s="1"/>
      <c r="NDD23" s="1"/>
      <c r="NDE23" s="1"/>
      <c r="NDF23" s="1"/>
      <c r="NDG23" s="1"/>
      <c r="NDH23" s="1"/>
      <c r="NDI23" s="1"/>
      <c r="NDJ23" s="1"/>
      <c r="NDK23" s="1"/>
      <c r="NDL23" s="1"/>
      <c r="NDM23" s="1"/>
      <c r="NDN23" s="1"/>
      <c r="NDO23" s="1"/>
      <c r="NDP23" s="1"/>
      <c r="NDQ23" s="1"/>
      <c r="NDR23" s="1"/>
      <c r="NDS23" s="1"/>
      <c r="NDT23" s="1"/>
      <c r="NDU23" s="1"/>
      <c r="NDV23" s="1"/>
      <c r="NDW23" s="1"/>
      <c r="NDX23" s="1"/>
      <c r="NDY23" s="1"/>
      <c r="NDZ23" s="1"/>
      <c r="NEA23" s="1"/>
      <c r="NEB23" s="1"/>
      <c r="NEC23" s="1"/>
      <c r="NED23" s="1"/>
      <c r="NEE23" s="1"/>
      <c r="NEF23" s="1"/>
      <c r="NEG23" s="1"/>
      <c r="NEH23" s="1"/>
      <c r="NEI23" s="1"/>
      <c r="NEJ23" s="1"/>
      <c r="NEK23" s="1"/>
      <c r="NEL23" s="1"/>
      <c r="NEM23" s="1"/>
      <c r="NEN23" s="1"/>
      <c r="NEO23" s="1"/>
      <c r="NEP23" s="1"/>
      <c r="NEQ23" s="1"/>
      <c r="NER23" s="1"/>
      <c r="NES23" s="1"/>
      <c r="NET23" s="1"/>
      <c r="NEU23" s="1"/>
      <c r="NEV23" s="1"/>
      <c r="NEW23" s="1"/>
      <c r="NEX23" s="1"/>
      <c r="NEY23" s="1"/>
      <c r="NEZ23" s="1"/>
      <c r="NFA23" s="1"/>
      <c r="NFB23" s="1"/>
      <c r="NFC23" s="1"/>
      <c r="NFD23" s="1"/>
      <c r="NFE23" s="1"/>
      <c r="NFF23" s="1"/>
      <c r="NFG23" s="1"/>
      <c r="NFH23" s="1"/>
      <c r="NFI23" s="1"/>
      <c r="NFJ23" s="1"/>
      <c r="NFK23" s="1"/>
      <c r="NFL23" s="1"/>
      <c r="NFM23" s="1"/>
      <c r="NFN23" s="1"/>
      <c r="NFO23" s="1"/>
      <c r="NFP23" s="1"/>
      <c r="NFQ23" s="1"/>
      <c r="NFR23" s="1"/>
      <c r="NFS23" s="1"/>
      <c r="NFT23" s="1"/>
      <c r="NFU23" s="1"/>
      <c r="NFV23" s="1"/>
      <c r="NFW23" s="1"/>
      <c r="NFX23" s="1"/>
      <c r="NFY23" s="1"/>
      <c r="NFZ23" s="1"/>
      <c r="NGA23" s="1"/>
      <c r="NGB23" s="1"/>
      <c r="NGC23" s="1"/>
      <c r="NGD23" s="1"/>
      <c r="NGE23" s="1"/>
      <c r="NGF23" s="1"/>
      <c r="NGG23" s="1"/>
      <c r="NGH23" s="1"/>
      <c r="NGI23" s="1"/>
      <c r="NGJ23" s="1"/>
      <c r="NGK23" s="1"/>
      <c r="NGL23" s="1"/>
      <c r="NGM23" s="1"/>
      <c r="NGN23" s="1"/>
      <c r="NGO23" s="1"/>
      <c r="NGP23" s="1"/>
      <c r="NGQ23" s="1"/>
      <c r="NGR23" s="1"/>
      <c r="NGS23" s="1"/>
      <c r="NGT23" s="1"/>
      <c r="NGU23" s="1"/>
      <c r="NGV23" s="1"/>
      <c r="NGW23" s="1"/>
      <c r="NGX23" s="1"/>
      <c r="NGY23" s="1"/>
      <c r="NGZ23" s="1"/>
      <c r="NHA23" s="1"/>
      <c r="NHB23" s="1"/>
      <c r="NHC23" s="1"/>
      <c r="NHD23" s="1"/>
      <c r="NHE23" s="1"/>
      <c r="NHF23" s="1"/>
      <c r="NHG23" s="1"/>
      <c r="NHH23" s="1"/>
      <c r="NHI23" s="1"/>
      <c r="NHJ23" s="1"/>
      <c r="NHK23" s="1"/>
      <c r="NHL23" s="1"/>
      <c r="NHM23" s="1"/>
      <c r="NHN23" s="1"/>
      <c r="NHO23" s="1"/>
      <c r="NHP23" s="1"/>
      <c r="NHQ23" s="1"/>
      <c r="NHR23" s="1"/>
      <c r="NHS23" s="1"/>
      <c r="NHT23" s="1"/>
      <c r="NHU23" s="1"/>
      <c r="NHV23" s="1"/>
      <c r="NHW23" s="1"/>
      <c r="NHX23" s="1"/>
      <c r="NHY23" s="1"/>
      <c r="NHZ23" s="1"/>
      <c r="NIA23" s="1"/>
      <c r="NIB23" s="1"/>
      <c r="NIC23" s="1"/>
      <c r="NID23" s="1"/>
      <c r="NIE23" s="1"/>
      <c r="NIF23" s="1"/>
      <c r="NIG23" s="1"/>
      <c r="NIH23" s="1"/>
      <c r="NII23" s="1"/>
      <c r="NIJ23" s="1"/>
      <c r="NIK23" s="1"/>
      <c r="NIL23" s="1"/>
      <c r="NIM23" s="1"/>
      <c r="NIN23" s="1"/>
      <c r="NIO23" s="1"/>
      <c r="NIP23" s="1"/>
      <c r="NIQ23" s="1"/>
      <c r="NIR23" s="1"/>
      <c r="NIS23" s="1"/>
      <c r="NIT23" s="1"/>
      <c r="NIU23" s="1"/>
      <c r="NIV23" s="1"/>
      <c r="NIW23" s="1"/>
      <c r="NIX23" s="1"/>
      <c r="NIY23" s="1"/>
      <c r="NIZ23" s="1"/>
      <c r="NJA23" s="1"/>
      <c r="NJB23" s="1"/>
      <c r="NJC23" s="1"/>
      <c r="NJD23" s="1"/>
      <c r="NJE23" s="1"/>
      <c r="NJF23" s="1"/>
      <c r="NJG23" s="1"/>
      <c r="NJH23" s="1"/>
      <c r="NJI23" s="1"/>
      <c r="NJJ23" s="1"/>
      <c r="NJK23" s="1"/>
      <c r="NJL23" s="1"/>
      <c r="NJM23" s="1"/>
      <c r="NJN23" s="1"/>
      <c r="NJO23" s="1"/>
      <c r="NJP23" s="1"/>
      <c r="NJQ23" s="1"/>
      <c r="NJR23" s="1"/>
      <c r="NJS23" s="1"/>
      <c r="NJT23" s="1"/>
      <c r="NJU23" s="1"/>
      <c r="NJV23" s="1"/>
      <c r="NJW23" s="1"/>
      <c r="NJX23" s="1"/>
      <c r="NJY23" s="1"/>
      <c r="NJZ23" s="1"/>
      <c r="NKA23" s="1"/>
      <c r="NKB23" s="1"/>
      <c r="NKC23" s="1"/>
      <c r="NKD23" s="1"/>
      <c r="NKE23" s="1"/>
      <c r="NKF23" s="1"/>
      <c r="NKG23" s="1"/>
      <c r="NKH23" s="1"/>
      <c r="NKI23" s="1"/>
      <c r="NKJ23" s="1"/>
      <c r="NKK23" s="1"/>
      <c r="NKL23" s="1"/>
      <c r="NKM23" s="1"/>
      <c r="NKN23" s="1"/>
      <c r="NKO23" s="1"/>
      <c r="NKP23" s="1"/>
      <c r="NKQ23" s="1"/>
      <c r="NKR23" s="1"/>
      <c r="NKS23" s="1"/>
      <c r="NKT23" s="1"/>
      <c r="NKU23" s="1"/>
      <c r="NKV23" s="1"/>
      <c r="NKW23" s="1"/>
      <c r="NKX23" s="1"/>
      <c r="NKY23" s="1"/>
      <c r="NKZ23" s="1"/>
      <c r="NLA23" s="1"/>
      <c r="NLB23" s="1"/>
      <c r="NLC23" s="1"/>
      <c r="NLD23" s="1"/>
      <c r="NLE23" s="1"/>
      <c r="NLF23" s="1"/>
      <c r="NLG23" s="1"/>
      <c r="NLH23" s="1"/>
      <c r="NLI23" s="1"/>
      <c r="NLJ23" s="1"/>
      <c r="NLK23" s="1"/>
      <c r="NLL23" s="1"/>
      <c r="NLM23" s="1"/>
      <c r="NLN23" s="1"/>
      <c r="NLO23" s="1"/>
      <c r="NLP23" s="1"/>
      <c r="NLQ23" s="1"/>
      <c r="NLR23" s="1"/>
      <c r="NLS23" s="1"/>
      <c r="NLT23" s="1"/>
      <c r="NLU23" s="1"/>
      <c r="NLV23" s="1"/>
      <c r="NLW23" s="1"/>
      <c r="NLX23" s="1"/>
      <c r="NLY23" s="1"/>
      <c r="NLZ23" s="1"/>
      <c r="NMA23" s="1"/>
      <c r="NMB23" s="1"/>
      <c r="NMC23" s="1"/>
      <c r="NMD23" s="1"/>
      <c r="NME23" s="1"/>
      <c r="NMF23" s="1"/>
      <c r="NMG23" s="1"/>
      <c r="NMH23" s="1"/>
      <c r="NMI23" s="1"/>
      <c r="NMJ23" s="1"/>
      <c r="NMK23" s="1"/>
      <c r="NML23" s="1"/>
      <c r="NMM23" s="1"/>
      <c r="NMN23" s="1"/>
      <c r="NMO23" s="1"/>
      <c r="NMP23" s="1"/>
      <c r="NMQ23" s="1"/>
      <c r="NMR23" s="1"/>
      <c r="NMS23" s="1"/>
      <c r="NMT23" s="1"/>
      <c r="NMU23" s="1"/>
      <c r="NMV23" s="1"/>
      <c r="NMW23" s="1"/>
      <c r="NMX23" s="1"/>
      <c r="NMY23" s="1"/>
      <c r="NMZ23" s="1"/>
      <c r="NNA23" s="1"/>
      <c r="NNB23" s="1"/>
      <c r="NNC23" s="1"/>
      <c r="NND23" s="1"/>
      <c r="NNE23" s="1"/>
      <c r="NNF23" s="1"/>
      <c r="NNG23" s="1"/>
      <c r="NNH23" s="1"/>
      <c r="NNI23" s="1"/>
      <c r="NNJ23" s="1"/>
      <c r="NNK23" s="1"/>
      <c r="NNL23" s="1"/>
      <c r="NNM23" s="1"/>
      <c r="NNN23" s="1"/>
      <c r="NNO23" s="1"/>
      <c r="NNP23" s="1"/>
      <c r="NNQ23" s="1"/>
      <c r="NNR23" s="1"/>
      <c r="NNS23" s="1"/>
      <c r="NNT23" s="1"/>
      <c r="NNU23" s="1"/>
      <c r="NNV23" s="1"/>
      <c r="NNW23" s="1"/>
      <c r="NNX23" s="1"/>
      <c r="NNY23" s="1"/>
      <c r="NNZ23" s="1"/>
      <c r="NOA23" s="1"/>
      <c r="NOB23" s="1"/>
      <c r="NOC23" s="1"/>
      <c r="NOD23" s="1"/>
      <c r="NOE23" s="1"/>
      <c r="NOF23" s="1"/>
      <c r="NOG23" s="1"/>
      <c r="NOH23" s="1"/>
      <c r="NOI23" s="1"/>
      <c r="NOJ23" s="1"/>
      <c r="NOK23" s="1"/>
      <c r="NOL23" s="1"/>
      <c r="NOM23" s="1"/>
      <c r="NON23" s="1"/>
      <c r="NOO23" s="1"/>
      <c r="NOP23" s="1"/>
      <c r="NOQ23" s="1"/>
      <c r="NOR23" s="1"/>
      <c r="NOS23" s="1"/>
      <c r="NOT23" s="1"/>
      <c r="NOU23" s="1"/>
      <c r="NOV23" s="1"/>
      <c r="NOW23" s="1"/>
      <c r="NOX23" s="1"/>
      <c r="NOY23" s="1"/>
      <c r="NOZ23" s="1"/>
      <c r="NPA23" s="1"/>
      <c r="NPB23" s="1"/>
      <c r="NPC23" s="1"/>
      <c r="NPD23" s="1"/>
      <c r="NPE23" s="1"/>
      <c r="NPF23" s="1"/>
      <c r="NPG23" s="1"/>
      <c r="NPH23" s="1"/>
      <c r="NPI23" s="1"/>
      <c r="NPJ23" s="1"/>
      <c r="NPK23" s="1"/>
      <c r="NPL23" s="1"/>
      <c r="NPM23" s="1"/>
      <c r="NPN23" s="1"/>
      <c r="NPO23" s="1"/>
      <c r="NPP23" s="1"/>
      <c r="NPQ23" s="1"/>
      <c r="NPR23" s="1"/>
      <c r="NPS23" s="1"/>
      <c r="NPT23" s="1"/>
      <c r="NPU23" s="1"/>
      <c r="NPV23" s="1"/>
      <c r="NPW23" s="1"/>
      <c r="NPX23" s="1"/>
      <c r="NPY23" s="1"/>
      <c r="NPZ23" s="1"/>
      <c r="NQA23" s="1"/>
      <c r="NQB23" s="1"/>
      <c r="NQC23" s="1"/>
      <c r="NQD23" s="1"/>
      <c r="NQE23" s="1"/>
      <c r="NQF23" s="1"/>
      <c r="NQG23" s="1"/>
      <c r="NQH23" s="1"/>
      <c r="NQI23" s="1"/>
      <c r="NQJ23" s="1"/>
      <c r="NQK23" s="1"/>
      <c r="NQL23" s="1"/>
      <c r="NQM23" s="1"/>
      <c r="NQN23" s="1"/>
      <c r="NQO23" s="1"/>
      <c r="NQP23" s="1"/>
      <c r="NQQ23" s="1"/>
      <c r="NQR23" s="1"/>
      <c r="NQS23" s="1"/>
      <c r="NQT23" s="1"/>
      <c r="NQU23" s="1"/>
      <c r="NQV23" s="1"/>
      <c r="NQW23" s="1"/>
      <c r="NQX23" s="1"/>
      <c r="NQY23" s="1"/>
      <c r="NQZ23" s="1"/>
      <c r="NRA23" s="1"/>
      <c r="NRB23" s="1"/>
      <c r="NRC23" s="1"/>
      <c r="NRD23" s="1"/>
      <c r="NRE23" s="1"/>
      <c r="NRF23" s="1"/>
      <c r="NRG23" s="1"/>
      <c r="NRH23" s="1"/>
      <c r="NRI23" s="1"/>
      <c r="NRJ23" s="1"/>
      <c r="NRK23" s="1"/>
      <c r="NRL23" s="1"/>
      <c r="NRM23" s="1"/>
      <c r="NRN23" s="1"/>
      <c r="NRO23" s="1"/>
      <c r="NRP23" s="1"/>
      <c r="NRQ23" s="1"/>
      <c r="NRR23" s="1"/>
      <c r="NRS23" s="1"/>
      <c r="NRT23" s="1"/>
      <c r="NRU23" s="1"/>
      <c r="NRV23" s="1"/>
      <c r="NRW23" s="1"/>
      <c r="NRX23" s="1"/>
      <c r="NRY23" s="1"/>
      <c r="NRZ23" s="1"/>
      <c r="NSA23" s="1"/>
      <c r="NSB23" s="1"/>
      <c r="NSC23" s="1"/>
      <c r="NSD23" s="1"/>
      <c r="NSE23" s="1"/>
      <c r="NSF23" s="1"/>
      <c r="NSG23" s="1"/>
      <c r="NSH23" s="1"/>
      <c r="NSI23" s="1"/>
      <c r="NSJ23" s="1"/>
      <c r="NSK23" s="1"/>
      <c r="NSL23" s="1"/>
      <c r="NSM23" s="1"/>
      <c r="NSN23" s="1"/>
      <c r="NSO23" s="1"/>
      <c r="NSP23" s="1"/>
      <c r="NSQ23" s="1"/>
      <c r="NSR23" s="1"/>
      <c r="NSS23" s="1"/>
      <c r="NST23" s="1"/>
      <c r="NSU23" s="1"/>
      <c r="NSV23" s="1"/>
      <c r="NSW23" s="1"/>
      <c r="NSX23" s="1"/>
      <c r="NSY23" s="1"/>
      <c r="NSZ23" s="1"/>
      <c r="NTA23" s="1"/>
      <c r="NTB23" s="1"/>
      <c r="NTC23" s="1"/>
      <c r="NTD23" s="1"/>
      <c r="NTE23" s="1"/>
      <c r="NTF23" s="1"/>
      <c r="NTG23" s="1"/>
      <c r="NTH23" s="1"/>
      <c r="NTI23" s="1"/>
      <c r="NTJ23" s="1"/>
      <c r="NTK23" s="1"/>
      <c r="NTL23" s="1"/>
      <c r="NTM23" s="1"/>
      <c r="NTN23" s="1"/>
      <c r="NTO23" s="1"/>
      <c r="NTP23" s="1"/>
      <c r="NTQ23" s="1"/>
      <c r="NTR23" s="1"/>
      <c r="NTS23" s="1"/>
      <c r="NTT23" s="1"/>
      <c r="NTU23" s="1"/>
      <c r="NTV23" s="1"/>
      <c r="NTW23" s="1"/>
      <c r="NTX23" s="1"/>
      <c r="NTY23" s="1"/>
      <c r="NTZ23" s="1"/>
      <c r="NUA23" s="1"/>
      <c r="NUB23" s="1"/>
      <c r="NUC23" s="1"/>
      <c r="NUD23" s="1"/>
      <c r="NUE23" s="1"/>
      <c r="NUF23" s="1"/>
      <c r="NUG23" s="1"/>
      <c r="NUH23" s="1"/>
      <c r="NUI23" s="1"/>
      <c r="NUJ23" s="1"/>
      <c r="NUK23" s="1"/>
      <c r="NUL23" s="1"/>
      <c r="NUM23" s="1"/>
      <c r="NUN23" s="1"/>
      <c r="NUO23" s="1"/>
      <c r="NUP23" s="1"/>
      <c r="NUQ23" s="1"/>
      <c r="NUR23" s="1"/>
      <c r="NUS23" s="1"/>
      <c r="NUT23" s="1"/>
      <c r="NUU23" s="1"/>
      <c r="NUV23" s="1"/>
      <c r="NUW23" s="1"/>
      <c r="NUX23" s="1"/>
      <c r="NUY23" s="1"/>
      <c r="NUZ23" s="1"/>
      <c r="NVA23" s="1"/>
      <c r="NVB23" s="1"/>
      <c r="NVC23" s="1"/>
      <c r="NVD23" s="1"/>
      <c r="NVE23" s="1"/>
      <c r="NVF23" s="1"/>
      <c r="NVG23" s="1"/>
      <c r="NVH23" s="1"/>
      <c r="NVI23" s="1"/>
      <c r="NVJ23" s="1"/>
      <c r="NVK23" s="1"/>
      <c r="NVL23" s="1"/>
      <c r="NVM23" s="1"/>
      <c r="NVN23" s="1"/>
      <c r="NVO23" s="1"/>
      <c r="NVP23" s="1"/>
      <c r="NVQ23" s="1"/>
      <c r="NVR23" s="1"/>
      <c r="NVS23" s="1"/>
      <c r="NVT23" s="1"/>
      <c r="NVU23" s="1"/>
      <c r="NVV23" s="1"/>
      <c r="NVW23" s="1"/>
      <c r="NVX23" s="1"/>
      <c r="NVY23" s="1"/>
      <c r="NVZ23" s="1"/>
      <c r="NWA23" s="1"/>
      <c r="NWB23" s="1"/>
      <c r="NWC23" s="1"/>
      <c r="NWD23" s="1"/>
      <c r="NWE23" s="1"/>
      <c r="NWF23" s="1"/>
      <c r="NWG23" s="1"/>
      <c r="NWH23" s="1"/>
      <c r="NWI23" s="1"/>
      <c r="NWJ23" s="1"/>
      <c r="NWK23" s="1"/>
      <c r="NWL23" s="1"/>
      <c r="NWM23" s="1"/>
      <c r="NWN23" s="1"/>
      <c r="NWO23" s="1"/>
      <c r="NWP23" s="1"/>
      <c r="NWQ23" s="1"/>
      <c r="NWR23" s="1"/>
      <c r="NWS23" s="1"/>
      <c r="NWT23" s="1"/>
      <c r="NWU23" s="1"/>
      <c r="NWV23" s="1"/>
      <c r="NWW23" s="1"/>
      <c r="NWX23" s="1"/>
      <c r="NWY23" s="1"/>
      <c r="NWZ23" s="1"/>
      <c r="NXA23" s="1"/>
      <c r="NXB23" s="1"/>
      <c r="NXC23" s="1"/>
      <c r="NXD23" s="1"/>
      <c r="NXE23" s="1"/>
      <c r="NXF23" s="1"/>
      <c r="NXG23" s="1"/>
      <c r="NXH23" s="1"/>
      <c r="NXI23" s="1"/>
      <c r="NXJ23" s="1"/>
      <c r="NXK23" s="1"/>
      <c r="NXL23" s="1"/>
      <c r="NXM23" s="1"/>
      <c r="NXN23" s="1"/>
      <c r="NXO23" s="1"/>
      <c r="NXP23" s="1"/>
      <c r="NXQ23" s="1"/>
      <c r="NXR23" s="1"/>
      <c r="NXS23" s="1"/>
      <c r="NXT23" s="1"/>
      <c r="NXU23" s="1"/>
      <c r="NXV23" s="1"/>
      <c r="NXW23" s="1"/>
      <c r="NXX23" s="1"/>
      <c r="NXY23" s="1"/>
      <c r="NXZ23" s="1"/>
      <c r="NYA23" s="1"/>
      <c r="NYB23" s="1"/>
      <c r="NYC23" s="1"/>
      <c r="NYD23" s="1"/>
      <c r="NYE23" s="1"/>
      <c r="NYF23" s="1"/>
      <c r="NYG23" s="1"/>
      <c r="NYH23" s="1"/>
      <c r="NYI23" s="1"/>
      <c r="NYJ23" s="1"/>
      <c r="NYK23" s="1"/>
      <c r="NYL23" s="1"/>
      <c r="NYM23" s="1"/>
      <c r="NYN23" s="1"/>
      <c r="NYO23" s="1"/>
      <c r="NYP23" s="1"/>
      <c r="NYQ23" s="1"/>
      <c r="NYR23" s="1"/>
      <c r="NYS23" s="1"/>
      <c r="NYT23" s="1"/>
      <c r="NYU23" s="1"/>
      <c r="NYV23" s="1"/>
      <c r="NYW23" s="1"/>
      <c r="NYX23" s="1"/>
      <c r="NYY23" s="1"/>
      <c r="NYZ23" s="1"/>
      <c r="NZA23" s="1"/>
      <c r="NZB23" s="1"/>
      <c r="NZC23" s="1"/>
      <c r="NZD23" s="1"/>
      <c r="NZE23" s="1"/>
      <c r="NZF23" s="1"/>
      <c r="NZG23" s="1"/>
      <c r="NZH23" s="1"/>
      <c r="NZI23" s="1"/>
      <c r="NZJ23" s="1"/>
      <c r="NZK23" s="1"/>
      <c r="NZL23" s="1"/>
      <c r="NZM23" s="1"/>
      <c r="NZN23" s="1"/>
      <c r="NZO23" s="1"/>
      <c r="NZP23" s="1"/>
      <c r="NZQ23" s="1"/>
      <c r="NZR23" s="1"/>
      <c r="NZS23" s="1"/>
      <c r="NZT23" s="1"/>
      <c r="NZU23" s="1"/>
      <c r="NZV23" s="1"/>
      <c r="NZW23" s="1"/>
      <c r="NZX23" s="1"/>
      <c r="NZY23" s="1"/>
      <c r="NZZ23" s="1"/>
      <c r="OAA23" s="1"/>
      <c r="OAB23" s="1"/>
      <c r="OAC23" s="1"/>
      <c r="OAD23" s="1"/>
      <c r="OAE23" s="1"/>
      <c r="OAF23" s="1"/>
      <c r="OAG23" s="1"/>
      <c r="OAH23" s="1"/>
      <c r="OAI23" s="1"/>
      <c r="OAJ23" s="1"/>
      <c r="OAK23" s="1"/>
      <c r="OAL23" s="1"/>
      <c r="OAM23" s="1"/>
      <c r="OAN23" s="1"/>
      <c r="OAO23" s="1"/>
      <c r="OAP23" s="1"/>
      <c r="OAQ23" s="1"/>
      <c r="OAR23" s="1"/>
      <c r="OAS23" s="1"/>
      <c r="OAT23" s="1"/>
      <c r="OAU23" s="1"/>
      <c r="OAV23" s="1"/>
      <c r="OAW23" s="1"/>
      <c r="OAX23" s="1"/>
      <c r="OAY23" s="1"/>
      <c r="OAZ23" s="1"/>
      <c r="OBA23" s="1"/>
      <c r="OBB23" s="1"/>
      <c r="OBC23" s="1"/>
      <c r="OBD23" s="1"/>
      <c r="OBE23" s="1"/>
      <c r="OBF23" s="1"/>
      <c r="OBG23" s="1"/>
      <c r="OBH23" s="1"/>
      <c r="OBI23" s="1"/>
      <c r="OBJ23" s="1"/>
      <c r="OBK23" s="1"/>
      <c r="OBL23" s="1"/>
      <c r="OBM23" s="1"/>
      <c r="OBN23" s="1"/>
      <c r="OBO23" s="1"/>
      <c r="OBP23" s="1"/>
      <c r="OBQ23" s="1"/>
      <c r="OBR23" s="1"/>
      <c r="OBS23" s="1"/>
      <c r="OBT23" s="1"/>
      <c r="OBU23" s="1"/>
      <c r="OBV23" s="1"/>
      <c r="OBW23" s="1"/>
      <c r="OBX23" s="1"/>
      <c r="OBY23" s="1"/>
      <c r="OBZ23" s="1"/>
      <c r="OCA23" s="1"/>
      <c r="OCB23" s="1"/>
      <c r="OCC23" s="1"/>
      <c r="OCD23" s="1"/>
      <c r="OCE23" s="1"/>
      <c r="OCF23" s="1"/>
      <c r="OCG23" s="1"/>
      <c r="OCH23" s="1"/>
      <c r="OCI23" s="1"/>
      <c r="OCJ23" s="1"/>
      <c r="OCK23" s="1"/>
      <c r="OCL23" s="1"/>
      <c r="OCM23" s="1"/>
      <c r="OCN23" s="1"/>
      <c r="OCO23" s="1"/>
      <c r="OCP23" s="1"/>
      <c r="OCQ23" s="1"/>
      <c r="OCR23" s="1"/>
      <c r="OCS23" s="1"/>
      <c r="OCT23" s="1"/>
      <c r="OCU23" s="1"/>
      <c r="OCV23" s="1"/>
      <c r="OCW23" s="1"/>
      <c r="OCX23" s="1"/>
      <c r="OCY23" s="1"/>
      <c r="OCZ23" s="1"/>
      <c r="ODA23" s="1"/>
      <c r="ODB23" s="1"/>
      <c r="ODC23" s="1"/>
      <c r="ODD23" s="1"/>
      <c r="ODE23" s="1"/>
      <c r="ODF23" s="1"/>
      <c r="ODG23" s="1"/>
      <c r="ODH23" s="1"/>
      <c r="ODI23" s="1"/>
      <c r="ODJ23" s="1"/>
      <c r="ODK23" s="1"/>
      <c r="ODL23" s="1"/>
      <c r="ODM23" s="1"/>
      <c r="ODN23" s="1"/>
      <c r="ODO23" s="1"/>
      <c r="ODP23" s="1"/>
      <c r="ODQ23" s="1"/>
      <c r="ODR23" s="1"/>
      <c r="ODS23" s="1"/>
      <c r="ODT23" s="1"/>
      <c r="ODU23" s="1"/>
      <c r="ODV23" s="1"/>
      <c r="ODW23" s="1"/>
      <c r="ODX23" s="1"/>
      <c r="ODY23" s="1"/>
      <c r="ODZ23" s="1"/>
      <c r="OEA23" s="1"/>
      <c r="OEB23" s="1"/>
      <c r="OEC23" s="1"/>
      <c r="OED23" s="1"/>
      <c r="OEE23" s="1"/>
      <c r="OEF23" s="1"/>
      <c r="OEG23" s="1"/>
      <c r="OEH23" s="1"/>
      <c r="OEI23" s="1"/>
      <c r="OEJ23" s="1"/>
      <c r="OEK23" s="1"/>
      <c r="OEL23" s="1"/>
      <c r="OEM23" s="1"/>
      <c r="OEN23" s="1"/>
      <c r="OEO23" s="1"/>
      <c r="OEP23" s="1"/>
      <c r="OEQ23" s="1"/>
      <c r="OER23" s="1"/>
      <c r="OES23" s="1"/>
      <c r="OET23" s="1"/>
      <c r="OEU23" s="1"/>
      <c r="OEV23" s="1"/>
      <c r="OEW23" s="1"/>
      <c r="OEX23" s="1"/>
      <c r="OEY23" s="1"/>
      <c r="OEZ23" s="1"/>
      <c r="OFA23" s="1"/>
      <c r="OFB23" s="1"/>
      <c r="OFC23" s="1"/>
      <c r="OFD23" s="1"/>
      <c r="OFE23" s="1"/>
      <c r="OFF23" s="1"/>
      <c r="OFG23" s="1"/>
      <c r="OFH23" s="1"/>
      <c r="OFI23" s="1"/>
      <c r="OFJ23" s="1"/>
      <c r="OFK23" s="1"/>
      <c r="OFL23" s="1"/>
      <c r="OFM23" s="1"/>
      <c r="OFN23" s="1"/>
      <c r="OFO23" s="1"/>
      <c r="OFP23" s="1"/>
      <c r="OFQ23" s="1"/>
      <c r="OFR23" s="1"/>
      <c r="OFS23" s="1"/>
      <c r="OFT23" s="1"/>
      <c r="OFU23" s="1"/>
      <c r="OFV23" s="1"/>
      <c r="OFW23" s="1"/>
      <c r="OFX23" s="1"/>
      <c r="OFY23" s="1"/>
      <c r="OFZ23" s="1"/>
      <c r="OGA23" s="1"/>
      <c r="OGB23" s="1"/>
      <c r="OGC23" s="1"/>
      <c r="OGD23" s="1"/>
      <c r="OGE23" s="1"/>
      <c r="OGF23" s="1"/>
      <c r="OGG23" s="1"/>
      <c r="OGH23" s="1"/>
      <c r="OGI23" s="1"/>
      <c r="OGJ23" s="1"/>
      <c r="OGK23" s="1"/>
      <c r="OGL23" s="1"/>
      <c r="OGM23" s="1"/>
      <c r="OGN23" s="1"/>
      <c r="OGO23" s="1"/>
      <c r="OGP23" s="1"/>
      <c r="OGQ23" s="1"/>
      <c r="OGR23" s="1"/>
      <c r="OGS23" s="1"/>
      <c r="OGT23" s="1"/>
      <c r="OGU23" s="1"/>
      <c r="OGV23" s="1"/>
      <c r="OGW23" s="1"/>
      <c r="OGX23" s="1"/>
      <c r="OGY23" s="1"/>
      <c r="OGZ23" s="1"/>
      <c r="OHA23" s="1"/>
      <c r="OHB23" s="1"/>
      <c r="OHC23" s="1"/>
      <c r="OHD23" s="1"/>
      <c r="OHE23" s="1"/>
      <c r="OHF23" s="1"/>
      <c r="OHG23" s="1"/>
      <c r="OHH23" s="1"/>
      <c r="OHI23" s="1"/>
      <c r="OHJ23" s="1"/>
      <c r="OHK23" s="1"/>
      <c r="OHL23" s="1"/>
      <c r="OHM23" s="1"/>
      <c r="OHN23" s="1"/>
      <c r="OHO23" s="1"/>
      <c r="OHP23" s="1"/>
      <c r="OHQ23" s="1"/>
      <c r="OHR23" s="1"/>
      <c r="OHS23" s="1"/>
      <c r="OHT23" s="1"/>
      <c r="OHU23" s="1"/>
      <c r="OHV23" s="1"/>
      <c r="OHW23" s="1"/>
      <c r="OHX23" s="1"/>
      <c r="OHY23" s="1"/>
      <c r="OHZ23" s="1"/>
      <c r="OIA23" s="1"/>
      <c r="OIB23" s="1"/>
      <c r="OIC23" s="1"/>
      <c r="OID23" s="1"/>
      <c r="OIE23" s="1"/>
      <c r="OIF23" s="1"/>
      <c r="OIG23" s="1"/>
      <c r="OIH23" s="1"/>
      <c r="OII23" s="1"/>
      <c r="OIJ23" s="1"/>
      <c r="OIK23" s="1"/>
      <c r="OIL23" s="1"/>
      <c r="OIM23" s="1"/>
      <c r="OIN23" s="1"/>
      <c r="OIO23" s="1"/>
      <c r="OIP23" s="1"/>
      <c r="OIQ23" s="1"/>
      <c r="OIR23" s="1"/>
      <c r="OIS23" s="1"/>
      <c r="OIT23" s="1"/>
      <c r="OIU23" s="1"/>
      <c r="OIV23" s="1"/>
      <c r="OIW23" s="1"/>
      <c r="OIX23" s="1"/>
      <c r="OIY23" s="1"/>
      <c r="OIZ23" s="1"/>
      <c r="OJA23" s="1"/>
      <c r="OJB23" s="1"/>
      <c r="OJC23" s="1"/>
      <c r="OJD23" s="1"/>
      <c r="OJE23" s="1"/>
      <c r="OJF23" s="1"/>
      <c r="OJG23" s="1"/>
      <c r="OJH23" s="1"/>
      <c r="OJI23" s="1"/>
      <c r="OJJ23" s="1"/>
      <c r="OJK23" s="1"/>
      <c r="OJL23" s="1"/>
      <c r="OJM23" s="1"/>
      <c r="OJN23" s="1"/>
      <c r="OJO23" s="1"/>
      <c r="OJP23" s="1"/>
      <c r="OJQ23" s="1"/>
      <c r="OJR23" s="1"/>
      <c r="OJS23" s="1"/>
      <c r="OJT23" s="1"/>
      <c r="OJU23" s="1"/>
      <c r="OJV23" s="1"/>
      <c r="OJW23" s="1"/>
      <c r="OJX23" s="1"/>
      <c r="OJY23" s="1"/>
      <c r="OJZ23" s="1"/>
      <c r="OKA23" s="1"/>
      <c r="OKB23" s="1"/>
      <c r="OKC23" s="1"/>
      <c r="OKD23" s="1"/>
      <c r="OKE23" s="1"/>
      <c r="OKF23" s="1"/>
      <c r="OKG23" s="1"/>
      <c r="OKH23" s="1"/>
      <c r="OKI23" s="1"/>
      <c r="OKJ23" s="1"/>
      <c r="OKK23" s="1"/>
      <c r="OKL23" s="1"/>
      <c r="OKM23" s="1"/>
      <c r="OKN23" s="1"/>
      <c r="OKO23" s="1"/>
      <c r="OKP23" s="1"/>
      <c r="OKQ23" s="1"/>
      <c r="OKR23" s="1"/>
      <c r="OKS23" s="1"/>
      <c r="OKT23" s="1"/>
      <c r="OKU23" s="1"/>
      <c r="OKV23" s="1"/>
      <c r="OKW23" s="1"/>
      <c r="OKX23" s="1"/>
      <c r="OKY23" s="1"/>
      <c r="OKZ23" s="1"/>
      <c r="OLA23" s="1"/>
      <c r="OLB23" s="1"/>
      <c r="OLC23" s="1"/>
      <c r="OLD23" s="1"/>
      <c r="OLE23" s="1"/>
      <c r="OLF23" s="1"/>
      <c r="OLG23" s="1"/>
      <c r="OLH23" s="1"/>
      <c r="OLI23" s="1"/>
      <c r="OLJ23" s="1"/>
      <c r="OLK23" s="1"/>
      <c r="OLL23" s="1"/>
      <c r="OLM23" s="1"/>
      <c r="OLN23" s="1"/>
      <c r="OLO23" s="1"/>
      <c r="OLP23" s="1"/>
      <c r="OLQ23" s="1"/>
      <c r="OLR23" s="1"/>
      <c r="OLS23" s="1"/>
      <c r="OLT23" s="1"/>
      <c r="OLU23" s="1"/>
      <c r="OLV23" s="1"/>
      <c r="OLW23" s="1"/>
      <c r="OLX23" s="1"/>
      <c r="OLY23" s="1"/>
      <c r="OLZ23" s="1"/>
      <c r="OMA23" s="1"/>
      <c r="OMB23" s="1"/>
      <c r="OMC23" s="1"/>
      <c r="OMD23" s="1"/>
      <c r="OME23" s="1"/>
      <c r="OMF23" s="1"/>
      <c r="OMG23" s="1"/>
      <c r="OMH23" s="1"/>
      <c r="OMI23" s="1"/>
      <c r="OMJ23" s="1"/>
      <c r="OMK23" s="1"/>
      <c r="OML23" s="1"/>
      <c r="OMM23" s="1"/>
      <c r="OMN23" s="1"/>
      <c r="OMO23" s="1"/>
      <c r="OMP23" s="1"/>
      <c r="OMQ23" s="1"/>
      <c r="OMR23" s="1"/>
      <c r="OMS23" s="1"/>
      <c r="OMT23" s="1"/>
      <c r="OMU23" s="1"/>
      <c r="OMV23" s="1"/>
      <c r="OMW23" s="1"/>
      <c r="OMX23" s="1"/>
      <c r="OMY23" s="1"/>
      <c r="OMZ23" s="1"/>
      <c r="ONA23" s="1"/>
      <c r="ONB23" s="1"/>
      <c r="ONC23" s="1"/>
      <c r="OND23" s="1"/>
      <c r="ONE23" s="1"/>
      <c r="ONF23" s="1"/>
      <c r="ONG23" s="1"/>
      <c r="ONH23" s="1"/>
      <c r="ONI23" s="1"/>
      <c r="ONJ23" s="1"/>
      <c r="ONK23" s="1"/>
      <c r="ONL23" s="1"/>
      <c r="ONM23" s="1"/>
      <c r="ONN23" s="1"/>
      <c r="ONO23" s="1"/>
      <c r="ONP23" s="1"/>
      <c r="ONQ23" s="1"/>
      <c r="ONR23" s="1"/>
      <c r="ONS23" s="1"/>
      <c r="ONT23" s="1"/>
      <c r="ONU23" s="1"/>
      <c r="ONV23" s="1"/>
      <c r="ONW23" s="1"/>
      <c r="ONX23" s="1"/>
      <c r="ONY23" s="1"/>
      <c r="ONZ23" s="1"/>
      <c r="OOA23" s="1"/>
      <c r="OOB23" s="1"/>
      <c r="OOC23" s="1"/>
      <c r="OOD23" s="1"/>
      <c r="OOE23" s="1"/>
      <c r="OOF23" s="1"/>
      <c r="OOG23" s="1"/>
      <c r="OOH23" s="1"/>
      <c r="OOI23" s="1"/>
      <c r="OOJ23" s="1"/>
      <c r="OOK23" s="1"/>
      <c r="OOL23" s="1"/>
      <c r="OOM23" s="1"/>
      <c r="OON23" s="1"/>
      <c r="OOO23" s="1"/>
      <c r="OOP23" s="1"/>
      <c r="OOQ23" s="1"/>
      <c r="OOR23" s="1"/>
      <c r="OOS23" s="1"/>
      <c r="OOT23" s="1"/>
      <c r="OOU23" s="1"/>
      <c r="OOV23" s="1"/>
      <c r="OOW23" s="1"/>
      <c r="OOX23" s="1"/>
      <c r="OOY23" s="1"/>
      <c r="OOZ23" s="1"/>
      <c r="OPA23" s="1"/>
      <c r="OPB23" s="1"/>
      <c r="OPC23" s="1"/>
      <c r="OPD23" s="1"/>
      <c r="OPE23" s="1"/>
      <c r="OPF23" s="1"/>
      <c r="OPG23" s="1"/>
      <c r="OPH23" s="1"/>
      <c r="OPI23" s="1"/>
      <c r="OPJ23" s="1"/>
      <c r="OPK23" s="1"/>
      <c r="OPL23" s="1"/>
      <c r="OPM23" s="1"/>
      <c r="OPN23" s="1"/>
      <c r="OPO23" s="1"/>
      <c r="OPP23" s="1"/>
      <c r="OPQ23" s="1"/>
      <c r="OPR23" s="1"/>
      <c r="OPS23" s="1"/>
      <c r="OPT23" s="1"/>
      <c r="OPU23" s="1"/>
      <c r="OPV23" s="1"/>
      <c r="OPW23" s="1"/>
      <c r="OPX23" s="1"/>
      <c r="OPY23" s="1"/>
      <c r="OPZ23" s="1"/>
      <c r="OQA23" s="1"/>
      <c r="OQB23" s="1"/>
      <c r="OQC23" s="1"/>
      <c r="OQD23" s="1"/>
      <c r="OQE23" s="1"/>
      <c r="OQF23" s="1"/>
      <c r="OQG23" s="1"/>
      <c r="OQH23" s="1"/>
      <c r="OQI23" s="1"/>
      <c r="OQJ23" s="1"/>
      <c r="OQK23" s="1"/>
      <c r="OQL23" s="1"/>
      <c r="OQM23" s="1"/>
      <c r="OQN23" s="1"/>
      <c r="OQO23" s="1"/>
      <c r="OQP23" s="1"/>
      <c r="OQQ23" s="1"/>
      <c r="OQR23" s="1"/>
      <c r="OQS23" s="1"/>
      <c r="OQT23" s="1"/>
      <c r="OQU23" s="1"/>
      <c r="OQV23" s="1"/>
      <c r="OQW23" s="1"/>
      <c r="OQX23" s="1"/>
      <c r="OQY23" s="1"/>
      <c r="OQZ23" s="1"/>
      <c r="ORA23" s="1"/>
      <c r="ORB23" s="1"/>
      <c r="ORC23" s="1"/>
      <c r="ORD23" s="1"/>
      <c r="ORE23" s="1"/>
      <c r="ORF23" s="1"/>
      <c r="ORG23" s="1"/>
      <c r="ORH23" s="1"/>
      <c r="ORI23" s="1"/>
      <c r="ORJ23" s="1"/>
      <c r="ORK23" s="1"/>
      <c r="ORL23" s="1"/>
      <c r="ORM23" s="1"/>
      <c r="ORN23" s="1"/>
      <c r="ORO23" s="1"/>
      <c r="ORP23" s="1"/>
      <c r="ORQ23" s="1"/>
      <c r="ORR23" s="1"/>
      <c r="ORS23" s="1"/>
      <c r="ORT23" s="1"/>
      <c r="ORU23" s="1"/>
      <c r="ORV23" s="1"/>
      <c r="ORW23" s="1"/>
      <c r="ORX23" s="1"/>
      <c r="ORY23" s="1"/>
      <c r="ORZ23" s="1"/>
      <c r="OSA23" s="1"/>
      <c r="OSB23" s="1"/>
      <c r="OSC23" s="1"/>
      <c r="OSD23" s="1"/>
      <c r="OSE23" s="1"/>
      <c r="OSF23" s="1"/>
      <c r="OSG23" s="1"/>
      <c r="OSH23" s="1"/>
      <c r="OSI23" s="1"/>
      <c r="OSJ23" s="1"/>
      <c r="OSK23" s="1"/>
      <c r="OSL23" s="1"/>
      <c r="OSM23" s="1"/>
      <c r="OSN23" s="1"/>
      <c r="OSO23" s="1"/>
      <c r="OSP23" s="1"/>
      <c r="OSQ23" s="1"/>
      <c r="OSR23" s="1"/>
      <c r="OSS23" s="1"/>
      <c r="OST23" s="1"/>
      <c r="OSU23" s="1"/>
      <c r="OSV23" s="1"/>
      <c r="OSW23" s="1"/>
      <c r="OSX23" s="1"/>
      <c r="OSY23" s="1"/>
      <c r="OSZ23" s="1"/>
      <c r="OTA23" s="1"/>
      <c r="OTB23" s="1"/>
      <c r="OTC23" s="1"/>
      <c r="OTD23" s="1"/>
      <c r="OTE23" s="1"/>
      <c r="OTF23" s="1"/>
      <c r="OTG23" s="1"/>
      <c r="OTH23" s="1"/>
      <c r="OTI23" s="1"/>
      <c r="OTJ23" s="1"/>
      <c r="OTK23" s="1"/>
      <c r="OTL23" s="1"/>
      <c r="OTM23" s="1"/>
      <c r="OTN23" s="1"/>
      <c r="OTO23" s="1"/>
      <c r="OTP23" s="1"/>
      <c r="OTQ23" s="1"/>
      <c r="OTR23" s="1"/>
      <c r="OTS23" s="1"/>
      <c r="OTT23" s="1"/>
      <c r="OTU23" s="1"/>
      <c r="OTV23" s="1"/>
      <c r="OTW23" s="1"/>
      <c r="OTX23" s="1"/>
      <c r="OTY23" s="1"/>
      <c r="OTZ23" s="1"/>
      <c r="OUA23" s="1"/>
      <c r="OUB23" s="1"/>
      <c r="OUC23" s="1"/>
      <c r="OUD23" s="1"/>
      <c r="OUE23" s="1"/>
      <c r="OUF23" s="1"/>
      <c r="OUG23" s="1"/>
      <c r="OUH23" s="1"/>
      <c r="OUI23" s="1"/>
      <c r="OUJ23" s="1"/>
      <c r="OUK23" s="1"/>
      <c r="OUL23" s="1"/>
      <c r="OUM23" s="1"/>
      <c r="OUN23" s="1"/>
      <c r="OUO23" s="1"/>
      <c r="OUP23" s="1"/>
      <c r="OUQ23" s="1"/>
      <c r="OUR23" s="1"/>
      <c r="OUS23" s="1"/>
      <c r="OUT23" s="1"/>
      <c r="OUU23" s="1"/>
      <c r="OUV23" s="1"/>
      <c r="OUW23" s="1"/>
      <c r="OUX23" s="1"/>
      <c r="OUY23" s="1"/>
      <c r="OUZ23" s="1"/>
      <c r="OVA23" s="1"/>
      <c r="OVB23" s="1"/>
      <c r="OVC23" s="1"/>
      <c r="OVD23" s="1"/>
      <c r="OVE23" s="1"/>
      <c r="OVF23" s="1"/>
      <c r="OVG23" s="1"/>
      <c r="OVH23" s="1"/>
      <c r="OVI23" s="1"/>
      <c r="OVJ23" s="1"/>
      <c r="OVK23" s="1"/>
      <c r="OVL23" s="1"/>
      <c r="OVM23" s="1"/>
      <c r="OVN23" s="1"/>
      <c r="OVO23" s="1"/>
      <c r="OVP23" s="1"/>
      <c r="OVQ23" s="1"/>
      <c r="OVR23" s="1"/>
      <c r="OVS23" s="1"/>
      <c r="OVT23" s="1"/>
      <c r="OVU23" s="1"/>
      <c r="OVV23" s="1"/>
      <c r="OVW23" s="1"/>
      <c r="OVX23" s="1"/>
      <c r="OVY23" s="1"/>
      <c r="OVZ23" s="1"/>
      <c r="OWA23" s="1"/>
      <c r="OWB23" s="1"/>
      <c r="OWC23" s="1"/>
      <c r="OWD23" s="1"/>
      <c r="OWE23" s="1"/>
      <c r="OWF23" s="1"/>
      <c r="OWG23" s="1"/>
      <c r="OWH23" s="1"/>
      <c r="OWI23" s="1"/>
      <c r="OWJ23" s="1"/>
      <c r="OWK23" s="1"/>
      <c r="OWL23" s="1"/>
      <c r="OWM23" s="1"/>
      <c r="OWN23" s="1"/>
      <c r="OWO23" s="1"/>
      <c r="OWP23" s="1"/>
      <c r="OWQ23" s="1"/>
      <c r="OWR23" s="1"/>
      <c r="OWS23" s="1"/>
      <c r="OWT23" s="1"/>
      <c r="OWU23" s="1"/>
      <c r="OWV23" s="1"/>
      <c r="OWW23" s="1"/>
      <c r="OWX23" s="1"/>
      <c r="OWY23" s="1"/>
      <c r="OWZ23" s="1"/>
      <c r="OXA23" s="1"/>
      <c r="OXB23" s="1"/>
      <c r="OXC23" s="1"/>
      <c r="OXD23" s="1"/>
      <c r="OXE23" s="1"/>
      <c r="OXF23" s="1"/>
      <c r="OXG23" s="1"/>
      <c r="OXH23" s="1"/>
      <c r="OXI23" s="1"/>
      <c r="OXJ23" s="1"/>
      <c r="OXK23" s="1"/>
      <c r="OXL23" s="1"/>
      <c r="OXM23" s="1"/>
      <c r="OXN23" s="1"/>
      <c r="OXO23" s="1"/>
      <c r="OXP23" s="1"/>
      <c r="OXQ23" s="1"/>
      <c r="OXR23" s="1"/>
      <c r="OXS23" s="1"/>
      <c r="OXT23" s="1"/>
      <c r="OXU23" s="1"/>
      <c r="OXV23" s="1"/>
      <c r="OXW23" s="1"/>
      <c r="OXX23" s="1"/>
      <c r="OXY23" s="1"/>
      <c r="OXZ23" s="1"/>
      <c r="OYA23" s="1"/>
      <c r="OYB23" s="1"/>
      <c r="OYC23" s="1"/>
      <c r="OYD23" s="1"/>
      <c r="OYE23" s="1"/>
      <c r="OYF23" s="1"/>
      <c r="OYG23" s="1"/>
      <c r="OYH23" s="1"/>
      <c r="OYI23" s="1"/>
      <c r="OYJ23" s="1"/>
      <c r="OYK23" s="1"/>
      <c r="OYL23" s="1"/>
      <c r="OYM23" s="1"/>
      <c r="OYN23" s="1"/>
      <c r="OYO23" s="1"/>
      <c r="OYP23" s="1"/>
      <c r="OYQ23" s="1"/>
      <c r="OYR23" s="1"/>
      <c r="OYS23" s="1"/>
      <c r="OYT23" s="1"/>
      <c r="OYU23" s="1"/>
      <c r="OYV23" s="1"/>
      <c r="OYW23" s="1"/>
      <c r="OYX23" s="1"/>
      <c r="OYY23" s="1"/>
      <c r="OYZ23" s="1"/>
      <c r="OZA23" s="1"/>
      <c r="OZB23" s="1"/>
      <c r="OZC23" s="1"/>
      <c r="OZD23" s="1"/>
      <c r="OZE23" s="1"/>
      <c r="OZF23" s="1"/>
      <c r="OZG23" s="1"/>
      <c r="OZH23" s="1"/>
      <c r="OZI23" s="1"/>
      <c r="OZJ23" s="1"/>
      <c r="OZK23" s="1"/>
      <c r="OZL23" s="1"/>
      <c r="OZM23" s="1"/>
      <c r="OZN23" s="1"/>
      <c r="OZO23" s="1"/>
      <c r="OZP23" s="1"/>
      <c r="OZQ23" s="1"/>
      <c r="OZR23" s="1"/>
      <c r="OZS23" s="1"/>
      <c r="OZT23" s="1"/>
      <c r="OZU23" s="1"/>
      <c r="OZV23" s="1"/>
      <c r="OZW23" s="1"/>
      <c r="OZX23" s="1"/>
      <c r="OZY23" s="1"/>
      <c r="OZZ23" s="1"/>
      <c r="PAA23" s="1"/>
      <c r="PAB23" s="1"/>
      <c r="PAC23" s="1"/>
      <c r="PAD23" s="1"/>
      <c r="PAE23" s="1"/>
      <c r="PAF23" s="1"/>
      <c r="PAG23" s="1"/>
      <c r="PAH23" s="1"/>
      <c r="PAI23" s="1"/>
      <c r="PAJ23" s="1"/>
      <c r="PAK23" s="1"/>
      <c r="PAL23" s="1"/>
      <c r="PAM23" s="1"/>
      <c r="PAN23" s="1"/>
      <c r="PAO23" s="1"/>
      <c r="PAP23" s="1"/>
      <c r="PAQ23" s="1"/>
      <c r="PAR23" s="1"/>
      <c r="PAS23" s="1"/>
      <c r="PAT23" s="1"/>
      <c r="PAU23" s="1"/>
      <c r="PAV23" s="1"/>
      <c r="PAW23" s="1"/>
      <c r="PAX23" s="1"/>
      <c r="PAY23" s="1"/>
      <c r="PAZ23" s="1"/>
      <c r="PBA23" s="1"/>
      <c r="PBB23" s="1"/>
      <c r="PBC23" s="1"/>
      <c r="PBD23" s="1"/>
      <c r="PBE23" s="1"/>
      <c r="PBF23" s="1"/>
      <c r="PBG23" s="1"/>
      <c r="PBH23" s="1"/>
      <c r="PBI23" s="1"/>
      <c r="PBJ23" s="1"/>
      <c r="PBK23" s="1"/>
      <c r="PBL23" s="1"/>
      <c r="PBM23" s="1"/>
      <c r="PBN23" s="1"/>
      <c r="PBO23" s="1"/>
      <c r="PBP23" s="1"/>
      <c r="PBQ23" s="1"/>
      <c r="PBR23" s="1"/>
      <c r="PBS23" s="1"/>
      <c r="PBT23" s="1"/>
      <c r="PBU23" s="1"/>
      <c r="PBV23" s="1"/>
      <c r="PBW23" s="1"/>
      <c r="PBX23" s="1"/>
      <c r="PBY23" s="1"/>
      <c r="PBZ23" s="1"/>
      <c r="PCA23" s="1"/>
      <c r="PCB23" s="1"/>
      <c r="PCC23" s="1"/>
      <c r="PCD23" s="1"/>
      <c r="PCE23" s="1"/>
      <c r="PCF23" s="1"/>
      <c r="PCG23" s="1"/>
      <c r="PCH23" s="1"/>
      <c r="PCI23" s="1"/>
      <c r="PCJ23" s="1"/>
      <c r="PCK23" s="1"/>
      <c r="PCL23" s="1"/>
      <c r="PCM23" s="1"/>
      <c r="PCN23" s="1"/>
      <c r="PCO23" s="1"/>
      <c r="PCP23" s="1"/>
      <c r="PCQ23" s="1"/>
      <c r="PCR23" s="1"/>
      <c r="PCS23" s="1"/>
      <c r="PCT23" s="1"/>
      <c r="PCU23" s="1"/>
      <c r="PCV23" s="1"/>
      <c r="PCW23" s="1"/>
      <c r="PCX23" s="1"/>
      <c r="PCY23" s="1"/>
      <c r="PCZ23" s="1"/>
      <c r="PDA23" s="1"/>
      <c r="PDB23" s="1"/>
      <c r="PDC23" s="1"/>
      <c r="PDD23" s="1"/>
      <c r="PDE23" s="1"/>
      <c r="PDF23" s="1"/>
      <c r="PDG23" s="1"/>
      <c r="PDH23" s="1"/>
      <c r="PDI23" s="1"/>
      <c r="PDJ23" s="1"/>
      <c r="PDK23" s="1"/>
      <c r="PDL23" s="1"/>
      <c r="PDM23" s="1"/>
      <c r="PDN23" s="1"/>
      <c r="PDO23" s="1"/>
      <c r="PDP23" s="1"/>
      <c r="PDQ23" s="1"/>
      <c r="PDR23" s="1"/>
      <c r="PDS23" s="1"/>
      <c r="PDT23" s="1"/>
      <c r="PDU23" s="1"/>
      <c r="PDV23" s="1"/>
      <c r="PDW23" s="1"/>
      <c r="PDX23" s="1"/>
      <c r="PDY23" s="1"/>
      <c r="PDZ23" s="1"/>
      <c r="PEA23" s="1"/>
      <c r="PEB23" s="1"/>
      <c r="PEC23" s="1"/>
      <c r="PED23" s="1"/>
      <c r="PEE23" s="1"/>
      <c r="PEF23" s="1"/>
      <c r="PEG23" s="1"/>
      <c r="PEH23" s="1"/>
      <c r="PEI23" s="1"/>
      <c r="PEJ23" s="1"/>
      <c r="PEK23" s="1"/>
      <c r="PEL23" s="1"/>
      <c r="PEM23" s="1"/>
      <c r="PEN23" s="1"/>
      <c r="PEO23" s="1"/>
      <c r="PEP23" s="1"/>
      <c r="PEQ23" s="1"/>
      <c r="PER23" s="1"/>
      <c r="PES23" s="1"/>
      <c r="PET23" s="1"/>
      <c r="PEU23" s="1"/>
      <c r="PEV23" s="1"/>
      <c r="PEW23" s="1"/>
      <c r="PEX23" s="1"/>
      <c r="PEY23" s="1"/>
      <c r="PEZ23" s="1"/>
      <c r="PFA23" s="1"/>
      <c r="PFB23" s="1"/>
      <c r="PFC23" s="1"/>
      <c r="PFD23" s="1"/>
      <c r="PFE23" s="1"/>
      <c r="PFF23" s="1"/>
      <c r="PFG23" s="1"/>
      <c r="PFH23" s="1"/>
      <c r="PFI23" s="1"/>
      <c r="PFJ23" s="1"/>
      <c r="PFK23" s="1"/>
      <c r="PFL23" s="1"/>
      <c r="PFM23" s="1"/>
      <c r="PFN23" s="1"/>
      <c r="PFO23" s="1"/>
      <c r="PFP23" s="1"/>
      <c r="PFQ23" s="1"/>
      <c r="PFR23" s="1"/>
      <c r="PFS23" s="1"/>
      <c r="PFT23" s="1"/>
      <c r="PFU23" s="1"/>
      <c r="PFV23" s="1"/>
      <c r="PFW23" s="1"/>
      <c r="PFX23" s="1"/>
      <c r="PFY23" s="1"/>
      <c r="PFZ23" s="1"/>
      <c r="PGA23" s="1"/>
      <c r="PGB23" s="1"/>
      <c r="PGC23" s="1"/>
      <c r="PGD23" s="1"/>
      <c r="PGE23" s="1"/>
      <c r="PGF23" s="1"/>
      <c r="PGG23" s="1"/>
      <c r="PGH23" s="1"/>
      <c r="PGI23" s="1"/>
      <c r="PGJ23" s="1"/>
      <c r="PGK23" s="1"/>
      <c r="PGL23" s="1"/>
      <c r="PGM23" s="1"/>
      <c r="PGN23" s="1"/>
      <c r="PGO23" s="1"/>
      <c r="PGP23" s="1"/>
      <c r="PGQ23" s="1"/>
      <c r="PGR23" s="1"/>
      <c r="PGS23" s="1"/>
      <c r="PGT23" s="1"/>
      <c r="PGU23" s="1"/>
      <c r="PGV23" s="1"/>
      <c r="PGW23" s="1"/>
      <c r="PGX23" s="1"/>
      <c r="PGY23" s="1"/>
      <c r="PGZ23" s="1"/>
      <c r="PHA23" s="1"/>
      <c r="PHB23" s="1"/>
      <c r="PHC23" s="1"/>
      <c r="PHD23" s="1"/>
      <c r="PHE23" s="1"/>
      <c r="PHF23" s="1"/>
      <c r="PHG23" s="1"/>
      <c r="PHH23" s="1"/>
      <c r="PHI23" s="1"/>
      <c r="PHJ23" s="1"/>
      <c r="PHK23" s="1"/>
      <c r="PHL23" s="1"/>
      <c r="PHM23" s="1"/>
      <c r="PHN23" s="1"/>
      <c r="PHO23" s="1"/>
      <c r="PHP23" s="1"/>
      <c r="PHQ23" s="1"/>
      <c r="PHR23" s="1"/>
      <c r="PHS23" s="1"/>
      <c r="PHT23" s="1"/>
      <c r="PHU23" s="1"/>
      <c r="PHV23" s="1"/>
      <c r="PHW23" s="1"/>
      <c r="PHX23" s="1"/>
      <c r="PHY23" s="1"/>
      <c r="PHZ23" s="1"/>
      <c r="PIA23" s="1"/>
      <c r="PIB23" s="1"/>
      <c r="PIC23" s="1"/>
      <c r="PID23" s="1"/>
      <c r="PIE23" s="1"/>
      <c r="PIF23" s="1"/>
      <c r="PIG23" s="1"/>
      <c r="PIH23" s="1"/>
      <c r="PII23" s="1"/>
      <c r="PIJ23" s="1"/>
      <c r="PIK23" s="1"/>
      <c r="PIL23" s="1"/>
      <c r="PIM23" s="1"/>
      <c r="PIN23" s="1"/>
      <c r="PIO23" s="1"/>
      <c r="PIP23" s="1"/>
      <c r="PIQ23" s="1"/>
      <c r="PIR23" s="1"/>
      <c r="PIS23" s="1"/>
      <c r="PIT23" s="1"/>
      <c r="PIU23" s="1"/>
      <c r="PIV23" s="1"/>
      <c r="PIW23" s="1"/>
      <c r="PIX23" s="1"/>
      <c r="PIY23" s="1"/>
      <c r="PIZ23" s="1"/>
      <c r="PJA23" s="1"/>
      <c r="PJB23" s="1"/>
      <c r="PJC23" s="1"/>
      <c r="PJD23" s="1"/>
      <c r="PJE23" s="1"/>
      <c r="PJF23" s="1"/>
      <c r="PJG23" s="1"/>
      <c r="PJH23" s="1"/>
      <c r="PJI23" s="1"/>
      <c r="PJJ23" s="1"/>
      <c r="PJK23" s="1"/>
      <c r="PJL23" s="1"/>
      <c r="PJM23" s="1"/>
      <c r="PJN23" s="1"/>
      <c r="PJO23" s="1"/>
      <c r="PJP23" s="1"/>
      <c r="PJQ23" s="1"/>
      <c r="PJR23" s="1"/>
      <c r="PJS23" s="1"/>
      <c r="PJT23" s="1"/>
      <c r="PJU23" s="1"/>
      <c r="PJV23" s="1"/>
      <c r="PJW23" s="1"/>
      <c r="PJX23" s="1"/>
      <c r="PJY23" s="1"/>
      <c r="PJZ23" s="1"/>
      <c r="PKA23" s="1"/>
      <c r="PKB23" s="1"/>
      <c r="PKC23" s="1"/>
      <c r="PKD23" s="1"/>
      <c r="PKE23" s="1"/>
      <c r="PKF23" s="1"/>
      <c r="PKG23" s="1"/>
      <c r="PKH23" s="1"/>
      <c r="PKI23" s="1"/>
      <c r="PKJ23" s="1"/>
      <c r="PKK23" s="1"/>
      <c r="PKL23" s="1"/>
      <c r="PKM23" s="1"/>
      <c r="PKN23" s="1"/>
      <c r="PKO23" s="1"/>
      <c r="PKP23" s="1"/>
      <c r="PKQ23" s="1"/>
      <c r="PKR23" s="1"/>
      <c r="PKS23" s="1"/>
      <c r="PKT23" s="1"/>
      <c r="PKU23" s="1"/>
      <c r="PKV23" s="1"/>
      <c r="PKW23" s="1"/>
      <c r="PKX23" s="1"/>
      <c r="PKY23" s="1"/>
      <c r="PKZ23" s="1"/>
      <c r="PLA23" s="1"/>
      <c r="PLB23" s="1"/>
      <c r="PLC23" s="1"/>
      <c r="PLD23" s="1"/>
      <c r="PLE23" s="1"/>
      <c r="PLF23" s="1"/>
      <c r="PLG23" s="1"/>
      <c r="PLH23" s="1"/>
      <c r="PLI23" s="1"/>
      <c r="PLJ23" s="1"/>
      <c r="PLK23" s="1"/>
      <c r="PLL23" s="1"/>
      <c r="PLM23" s="1"/>
      <c r="PLN23" s="1"/>
      <c r="PLO23" s="1"/>
      <c r="PLP23" s="1"/>
      <c r="PLQ23" s="1"/>
      <c r="PLR23" s="1"/>
      <c r="PLS23" s="1"/>
      <c r="PLT23" s="1"/>
      <c r="PLU23" s="1"/>
      <c r="PLV23" s="1"/>
      <c r="PLW23" s="1"/>
      <c r="PLX23" s="1"/>
      <c r="PLY23" s="1"/>
      <c r="PLZ23" s="1"/>
      <c r="PMA23" s="1"/>
      <c r="PMB23" s="1"/>
      <c r="PMC23" s="1"/>
      <c r="PMD23" s="1"/>
      <c r="PME23" s="1"/>
      <c r="PMF23" s="1"/>
      <c r="PMG23" s="1"/>
      <c r="PMH23" s="1"/>
      <c r="PMI23" s="1"/>
      <c r="PMJ23" s="1"/>
      <c r="PMK23" s="1"/>
      <c r="PML23" s="1"/>
      <c r="PMM23" s="1"/>
      <c r="PMN23" s="1"/>
      <c r="PMO23" s="1"/>
      <c r="PMP23" s="1"/>
      <c r="PMQ23" s="1"/>
      <c r="PMR23" s="1"/>
      <c r="PMS23" s="1"/>
      <c r="PMT23" s="1"/>
      <c r="PMU23" s="1"/>
      <c r="PMV23" s="1"/>
      <c r="PMW23" s="1"/>
      <c r="PMX23" s="1"/>
      <c r="PMY23" s="1"/>
      <c r="PMZ23" s="1"/>
      <c r="PNA23" s="1"/>
      <c r="PNB23" s="1"/>
      <c r="PNC23" s="1"/>
      <c r="PND23" s="1"/>
      <c r="PNE23" s="1"/>
      <c r="PNF23" s="1"/>
      <c r="PNG23" s="1"/>
      <c r="PNH23" s="1"/>
      <c r="PNI23" s="1"/>
      <c r="PNJ23" s="1"/>
      <c r="PNK23" s="1"/>
      <c r="PNL23" s="1"/>
      <c r="PNM23" s="1"/>
      <c r="PNN23" s="1"/>
      <c r="PNO23" s="1"/>
      <c r="PNP23" s="1"/>
      <c r="PNQ23" s="1"/>
      <c r="PNR23" s="1"/>
      <c r="PNS23" s="1"/>
      <c r="PNT23" s="1"/>
      <c r="PNU23" s="1"/>
      <c r="PNV23" s="1"/>
      <c r="PNW23" s="1"/>
      <c r="PNX23" s="1"/>
      <c r="PNY23" s="1"/>
      <c r="PNZ23" s="1"/>
      <c r="POA23" s="1"/>
      <c r="POB23" s="1"/>
      <c r="POC23" s="1"/>
      <c r="POD23" s="1"/>
      <c r="POE23" s="1"/>
      <c r="POF23" s="1"/>
      <c r="POG23" s="1"/>
      <c r="POH23" s="1"/>
      <c r="POI23" s="1"/>
      <c r="POJ23" s="1"/>
      <c r="POK23" s="1"/>
      <c r="POL23" s="1"/>
      <c r="POM23" s="1"/>
      <c r="PON23" s="1"/>
      <c r="POO23" s="1"/>
      <c r="POP23" s="1"/>
      <c r="POQ23" s="1"/>
      <c r="POR23" s="1"/>
      <c r="POS23" s="1"/>
      <c r="POT23" s="1"/>
      <c r="POU23" s="1"/>
      <c r="POV23" s="1"/>
      <c r="POW23" s="1"/>
      <c r="POX23" s="1"/>
      <c r="POY23" s="1"/>
      <c r="POZ23" s="1"/>
      <c r="PPA23" s="1"/>
      <c r="PPB23" s="1"/>
      <c r="PPC23" s="1"/>
      <c r="PPD23" s="1"/>
      <c r="PPE23" s="1"/>
      <c r="PPF23" s="1"/>
      <c r="PPG23" s="1"/>
      <c r="PPH23" s="1"/>
      <c r="PPI23" s="1"/>
      <c r="PPJ23" s="1"/>
      <c r="PPK23" s="1"/>
      <c r="PPL23" s="1"/>
      <c r="PPM23" s="1"/>
      <c r="PPN23" s="1"/>
      <c r="PPO23" s="1"/>
      <c r="PPP23" s="1"/>
      <c r="PPQ23" s="1"/>
      <c r="PPR23" s="1"/>
      <c r="PPS23" s="1"/>
      <c r="PPT23" s="1"/>
      <c r="PPU23" s="1"/>
      <c r="PPV23" s="1"/>
      <c r="PPW23" s="1"/>
      <c r="PPX23" s="1"/>
      <c r="PPY23" s="1"/>
      <c r="PPZ23" s="1"/>
      <c r="PQA23" s="1"/>
      <c r="PQB23" s="1"/>
      <c r="PQC23" s="1"/>
      <c r="PQD23" s="1"/>
      <c r="PQE23" s="1"/>
      <c r="PQF23" s="1"/>
      <c r="PQG23" s="1"/>
      <c r="PQH23" s="1"/>
      <c r="PQI23" s="1"/>
      <c r="PQJ23" s="1"/>
      <c r="PQK23" s="1"/>
      <c r="PQL23" s="1"/>
      <c r="PQM23" s="1"/>
      <c r="PQN23" s="1"/>
      <c r="PQO23" s="1"/>
      <c r="PQP23" s="1"/>
      <c r="PQQ23" s="1"/>
      <c r="PQR23" s="1"/>
      <c r="PQS23" s="1"/>
      <c r="PQT23" s="1"/>
      <c r="PQU23" s="1"/>
      <c r="PQV23" s="1"/>
      <c r="PQW23" s="1"/>
      <c r="PQX23" s="1"/>
      <c r="PQY23" s="1"/>
      <c r="PQZ23" s="1"/>
      <c r="PRA23" s="1"/>
      <c r="PRB23" s="1"/>
      <c r="PRC23" s="1"/>
      <c r="PRD23" s="1"/>
      <c r="PRE23" s="1"/>
      <c r="PRF23" s="1"/>
      <c r="PRG23" s="1"/>
      <c r="PRH23" s="1"/>
      <c r="PRI23" s="1"/>
      <c r="PRJ23" s="1"/>
      <c r="PRK23" s="1"/>
      <c r="PRL23" s="1"/>
      <c r="PRM23" s="1"/>
      <c r="PRN23" s="1"/>
      <c r="PRO23" s="1"/>
      <c r="PRP23" s="1"/>
      <c r="PRQ23" s="1"/>
      <c r="PRR23" s="1"/>
      <c r="PRS23" s="1"/>
      <c r="PRT23" s="1"/>
      <c r="PRU23" s="1"/>
      <c r="PRV23" s="1"/>
      <c r="PRW23" s="1"/>
      <c r="PRX23" s="1"/>
      <c r="PRY23" s="1"/>
      <c r="PRZ23" s="1"/>
      <c r="PSA23" s="1"/>
      <c r="PSB23" s="1"/>
      <c r="PSC23" s="1"/>
      <c r="PSD23" s="1"/>
      <c r="PSE23" s="1"/>
      <c r="PSF23" s="1"/>
      <c r="PSG23" s="1"/>
      <c r="PSH23" s="1"/>
      <c r="PSI23" s="1"/>
      <c r="PSJ23" s="1"/>
      <c r="PSK23" s="1"/>
      <c r="PSL23" s="1"/>
      <c r="PSM23" s="1"/>
      <c r="PSN23" s="1"/>
      <c r="PSO23" s="1"/>
      <c r="PSP23" s="1"/>
      <c r="PSQ23" s="1"/>
      <c r="PSR23" s="1"/>
      <c r="PSS23" s="1"/>
      <c r="PST23" s="1"/>
      <c r="PSU23" s="1"/>
      <c r="PSV23" s="1"/>
      <c r="PSW23" s="1"/>
      <c r="PSX23" s="1"/>
      <c r="PSY23" s="1"/>
      <c r="PSZ23" s="1"/>
      <c r="PTA23" s="1"/>
      <c r="PTB23" s="1"/>
      <c r="PTC23" s="1"/>
      <c r="PTD23" s="1"/>
      <c r="PTE23" s="1"/>
      <c r="PTF23" s="1"/>
      <c r="PTG23" s="1"/>
      <c r="PTH23" s="1"/>
      <c r="PTI23" s="1"/>
      <c r="PTJ23" s="1"/>
      <c r="PTK23" s="1"/>
      <c r="PTL23" s="1"/>
      <c r="PTM23" s="1"/>
      <c r="PTN23" s="1"/>
      <c r="PTO23" s="1"/>
      <c r="PTP23" s="1"/>
      <c r="PTQ23" s="1"/>
      <c r="PTR23" s="1"/>
      <c r="PTS23" s="1"/>
      <c r="PTT23" s="1"/>
      <c r="PTU23" s="1"/>
      <c r="PTV23" s="1"/>
      <c r="PTW23" s="1"/>
      <c r="PTX23" s="1"/>
      <c r="PTY23" s="1"/>
      <c r="PTZ23" s="1"/>
      <c r="PUA23" s="1"/>
      <c r="PUB23" s="1"/>
      <c r="PUC23" s="1"/>
      <c r="PUD23" s="1"/>
      <c r="PUE23" s="1"/>
      <c r="PUF23" s="1"/>
      <c r="PUG23" s="1"/>
      <c r="PUH23" s="1"/>
      <c r="PUI23" s="1"/>
      <c r="PUJ23" s="1"/>
      <c r="PUK23" s="1"/>
      <c r="PUL23" s="1"/>
      <c r="PUM23" s="1"/>
      <c r="PUN23" s="1"/>
      <c r="PUO23" s="1"/>
      <c r="PUP23" s="1"/>
      <c r="PUQ23" s="1"/>
      <c r="PUR23" s="1"/>
      <c r="PUS23" s="1"/>
      <c r="PUT23" s="1"/>
      <c r="PUU23" s="1"/>
      <c r="PUV23" s="1"/>
      <c r="PUW23" s="1"/>
      <c r="PUX23" s="1"/>
      <c r="PUY23" s="1"/>
      <c r="PUZ23" s="1"/>
      <c r="PVA23" s="1"/>
      <c r="PVB23" s="1"/>
      <c r="PVC23" s="1"/>
      <c r="PVD23" s="1"/>
      <c r="PVE23" s="1"/>
      <c r="PVF23" s="1"/>
      <c r="PVG23" s="1"/>
      <c r="PVH23" s="1"/>
      <c r="PVI23" s="1"/>
      <c r="PVJ23" s="1"/>
      <c r="PVK23" s="1"/>
      <c r="PVL23" s="1"/>
      <c r="PVM23" s="1"/>
      <c r="PVN23" s="1"/>
      <c r="PVO23" s="1"/>
      <c r="PVP23" s="1"/>
      <c r="PVQ23" s="1"/>
      <c r="PVR23" s="1"/>
      <c r="PVS23" s="1"/>
      <c r="PVT23" s="1"/>
      <c r="PVU23" s="1"/>
      <c r="PVV23" s="1"/>
      <c r="PVW23" s="1"/>
      <c r="PVX23" s="1"/>
      <c r="PVY23" s="1"/>
      <c r="PVZ23" s="1"/>
      <c r="PWA23" s="1"/>
      <c r="PWB23" s="1"/>
      <c r="PWC23" s="1"/>
      <c r="PWD23" s="1"/>
      <c r="PWE23" s="1"/>
      <c r="PWF23" s="1"/>
      <c r="PWG23" s="1"/>
      <c r="PWH23" s="1"/>
      <c r="PWI23" s="1"/>
      <c r="PWJ23" s="1"/>
      <c r="PWK23" s="1"/>
      <c r="PWL23" s="1"/>
      <c r="PWM23" s="1"/>
      <c r="PWN23" s="1"/>
      <c r="PWO23" s="1"/>
      <c r="PWP23" s="1"/>
      <c r="PWQ23" s="1"/>
      <c r="PWR23" s="1"/>
      <c r="PWS23" s="1"/>
      <c r="PWT23" s="1"/>
      <c r="PWU23" s="1"/>
      <c r="PWV23" s="1"/>
      <c r="PWW23" s="1"/>
      <c r="PWX23" s="1"/>
      <c r="PWY23" s="1"/>
      <c r="PWZ23" s="1"/>
      <c r="PXA23" s="1"/>
      <c r="PXB23" s="1"/>
      <c r="PXC23" s="1"/>
      <c r="PXD23" s="1"/>
      <c r="PXE23" s="1"/>
      <c r="PXF23" s="1"/>
      <c r="PXG23" s="1"/>
      <c r="PXH23" s="1"/>
      <c r="PXI23" s="1"/>
      <c r="PXJ23" s="1"/>
      <c r="PXK23" s="1"/>
      <c r="PXL23" s="1"/>
      <c r="PXM23" s="1"/>
      <c r="PXN23" s="1"/>
      <c r="PXO23" s="1"/>
      <c r="PXP23" s="1"/>
      <c r="PXQ23" s="1"/>
      <c r="PXR23" s="1"/>
      <c r="PXS23" s="1"/>
      <c r="PXT23" s="1"/>
      <c r="PXU23" s="1"/>
      <c r="PXV23" s="1"/>
      <c r="PXW23" s="1"/>
      <c r="PXX23" s="1"/>
      <c r="PXY23" s="1"/>
      <c r="PXZ23" s="1"/>
      <c r="PYA23" s="1"/>
      <c r="PYB23" s="1"/>
      <c r="PYC23" s="1"/>
      <c r="PYD23" s="1"/>
      <c r="PYE23" s="1"/>
      <c r="PYF23" s="1"/>
      <c r="PYG23" s="1"/>
      <c r="PYH23" s="1"/>
      <c r="PYI23" s="1"/>
      <c r="PYJ23" s="1"/>
      <c r="PYK23" s="1"/>
      <c r="PYL23" s="1"/>
      <c r="PYM23" s="1"/>
      <c r="PYN23" s="1"/>
      <c r="PYO23" s="1"/>
      <c r="PYP23" s="1"/>
      <c r="PYQ23" s="1"/>
      <c r="PYR23" s="1"/>
      <c r="PYS23" s="1"/>
      <c r="PYT23" s="1"/>
      <c r="PYU23" s="1"/>
      <c r="PYV23" s="1"/>
      <c r="PYW23" s="1"/>
      <c r="PYX23" s="1"/>
      <c r="PYY23" s="1"/>
      <c r="PYZ23" s="1"/>
      <c r="PZA23" s="1"/>
      <c r="PZB23" s="1"/>
      <c r="PZC23" s="1"/>
      <c r="PZD23" s="1"/>
      <c r="PZE23" s="1"/>
      <c r="PZF23" s="1"/>
      <c r="PZG23" s="1"/>
      <c r="PZH23" s="1"/>
      <c r="PZI23" s="1"/>
      <c r="PZJ23" s="1"/>
      <c r="PZK23" s="1"/>
      <c r="PZL23" s="1"/>
      <c r="PZM23" s="1"/>
      <c r="PZN23" s="1"/>
      <c r="PZO23" s="1"/>
      <c r="PZP23" s="1"/>
      <c r="PZQ23" s="1"/>
      <c r="PZR23" s="1"/>
      <c r="PZS23" s="1"/>
      <c r="PZT23" s="1"/>
      <c r="PZU23" s="1"/>
      <c r="PZV23" s="1"/>
      <c r="PZW23" s="1"/>
      <c r="PZX23" s="1"/>
      <c r="PZY23" s="1"/>
      <c r="PZZ23" s="1"/>
      <c r="QAA23" s="1"/>
      <c r="QAB23" s="1"/>
      <c r="QAC23" s="1"/>
      <c r="QAD23" s="1"/>
      <c r="QAE23" s="1"/>
      <c r="QAF23" s="1"/>
      <c r="QAG23" s="1"/>
      <c r="QAH23" s="1"/>
      <c r="QAI23" s="1"/>
      <c r="QAJ23" s="1"/>
      <c r="QAK23" s="1"/>
      <c r="QAL23" s="1"/>
      <c r="QAM23" s="1"/>
      <c r="QAN23" s="1"/>
      <c r="QAO23" s="1"/>
      <c r="QAP23" s="1"/>
      <c r="QAQ23" s="1"/>
      <c r="QAR23" s="1"/>
      <c r="QAS23" s="1"/>
      <c r="QAT23" s="1"/>
      <c r="QAU23" s="1"/>
      <c r="QAV23" s="1"/>
      <c r="QAW23" s="1"/>
      <c r="QAX23" s="1"/>
      <c r="QAY23" s="1"/>
      <c r="QAZ23" s="1"/>
      <c r="QBA23" s="1"/>
      <c r="QBB23" s="1"/>
      <c r="QBC23" s="1"/>
      <c r="QBD23" s="1"/>
      <c r="QBE23" s="1"/>
      <c r="QBF23" s="1"/>
      <c r="QBG23" s="1"/>
      <c r="QBH23" s="1"/>
      <c r="QBI23" s="1"/>
      <c r="QBJ23" s="1"/>
      <c r="QBK23" s="1"/>
      <c r="QBL23" s="1"/>
      <c r="QBM23" s="1"/>
      <c r="QBN23" s="1"/>
      <c r="QBO23" s="1"/>
      <c r="QBP23" s="1"/>
      <c r="QBQ23" s="1"/>
      <c r="QBR23" s="1"/>
      <c r="QBS23" s="1"/>
      <c r="QBT23" s="1"/>
      <c r="QBU23" s="1"/>
      <c r="QBV23" s="1"/>
      <c r="QBW23" s="1"/>
      <c r="QBX23" s="1"/>
      <c r="QBY23" s="1"/>
      <c r="QBZ23" s="1"/>
      <c r="QCA23" s="1"/>
      <c r="QCB23" s="1"/>
      <c r="QCC23" s="1"/>
      <c r="QCD23" s="1"/>
      <c r="QCE23" s="1"/>
      <c r="QCF23" s="1"/>
      <c r="QCG23" s="1"/>
      <c r="QCH23" s="1"/>
      <c r="QCI23" s="1"/>
      <c r="QCJ23" s="1"/>
      <c r="QCK23" s="1"/>
      <c r="QCL23" s="1"/>
      <c r="QCM23" s="1"/>
      <c r="QCN23" s="1"/>
      <c r="QCO23" s="1"/>
      <c r="QCP23" s="1"/>
      <c r="QCQ23" s="1"/>
      <c r="QCR23" s="1"/>
      <c r="QCS23" s="1"/>
      <c r="QCT23" s="1"/>
      <c r="QCU23" s="1"/>
      <c r="QCV23" s="1"/>
      <c r="QCW23" s="1"/>
      <c r="QCX23" s="1"/>
      <c r="QCY23" s="1"/>
      <c r="QCZ23" s="1"/>
      <c r="QDA23" s="1"/>
      <c r="QDB23" s="1"/>
      <c r="QDC23" s="1"/>
      <c r="QDD23" s="1"/>
      <c r="QDE23" s="1"/>
      <c r="QDF23" s="1"/>
      <c r="QDG23" s="1"/>
      <c r="QDH23" s="1"/>
      <c r="QDI23" s="1"/>
      <c r="QDJ23" s="1"/>
      <c r="QDK23" s="1"/>
      <c r="QDL23" s="1"/>
      <c r="QDM23" s="1"/>
      <c r="QDN23" s="1"/>
      <c r="QDO23" s="1"/>
      <c r="QDP23" s="1"/>
      <c r="QDQ23" s="1"/>
      <c r="QDR23" s="1"/>
      <c r="QDS23" s="1"/>
      <c r="QDT23" s="1"/>
      <c r="QDU23" s="1"/>
      <c r="QDV23" s="1"/>
      <c r="QDW23" s="1"/>
      <c r="QDX23" s="1"/>
      <c r="QDY23" s="1"/>
      <c r="QDZ23" s="1"/>
      <c r="QEA23" s="1"/>
      <c r="QEB23" s="1"/>
      <c r="QEC23" s="1"/>
      <c r="QED23" s="1"/>
      <c r="QEE23" s="1"/>
      <c r="QEF23" s="1"/>
      <c r="QEG23" s="1"/>
      <c r="QEH23" s="1"/>
      <c r="QEI23" s="1"/>
      <c r="QEJ23" s="1"/>
      <c r="QEK23" s="1"/>
      <c r="QEL23" s="1"/>
      <c r="QEM23" s="1"/>
      <c r="QEN23" s="1"/>
      <c r="QEO23" s="1"/>
      <c r="QEP23" s="1"/>
      <c r="QEQ23" s="1"/>
      <c r="QER23" s="1"/>
      <c r="QES23" s="1"/>
      <c r="QET23" s="1"/>
      <c r="QEU23" s="1"/>
      <c r="QEV23" s="1"/>
      <c r="QEW23" s="1"/>
      <c r="QEX23" s="1"/>
      <c r="QEY23" s="1"/>
      <c r="QEZ23" s="1"/>
      <c r="QFA23" s="1"/>
      <c r="QFB23" s="1"/>
      <c r="QFC23" s="1"/>
      <c r="QFD23" s="1"/>
      <c r="QFE23" s="1"/>
      <c r="QFF23" s="1"/>
      <c r="QFG23" s="1"/>
      <c r="QFH23" s="1"/>
      <c r="QFI23" s="1"/>
      <c r="QFJ23" s="1"/>
      <c r="QFK23" s="1"/>
      <c r="QFL23" s="1"/>
      <c r="QFM23" s="1"/>
      <c r="QFN23" s="1"/>
      <c r="QFO23" s="1"/>
      <c r="QFP23" s="1"/>
      <c r="QFQ23" s="1"/>
      <c r="QFR23" s="1"/>
      <c r="QFS23" s="1"/>
      <c r="QFT23" s="1"/>
      <c r="QFU23" s="1"/>
      <c r="QFV23" s="1"/>
      <c r="QFW23" s="1"/>
      <c r="QFX23" s="1"/>
      <c r="QFY23" s="1"/>
      <c r="QFZ23" s="1"/>
      <c r="QGA23" s="1"/>
      <c r="QGB23" s="1"/>
      <c r="QGC23" s="1"/>
      <c r="QGD23" s="1"/>
      <c r="QGE23" s="1"/>
      <c r="QGF23" s="1"/>
      <c r="QGG23" s="1"/>
      <c r="QGH23" s="1"/>
      <c r="QGI23" s="1"/>
      <c r="QGJ23" s="1"/>
      <c r="QGK23" s="1"/>
      <c r="QGL23" s="1"/>
      <c r="QGM23" s="1"/>
      <c r="QGN23" s="1"/>
      <c r="QGO23" s="1"/>
      <c r="QGP23" s="1"/>
      <c r="QGQ23" s="1"/>
      <c r="QGR23" s="1"/>
      <c r="QGS23" s="1"/>
      <c r="QGT23" s="1"/>
      <c r="QGU23" s="1"/>
      <c r="QGV23" s="1"/>
      <c r="QGW23" s="1"/>
      <c r="QGX23" s="1"/>
      <c r="QGY23" s="1"/>
      <c r="QGZ23" s="1"/>
      <c r="QHA23" s="1"/>
      <c r="QHB23" s="1"/>
      <c r="QHC23" s="1"/>
      <c r="QHD23" s="1"/>
      <c r="QHE23" s="1"/>
      <c r="QHF23" s="1"/>
      <c r="QHG23" s="1"/>
      <c r="QHH23" s="1"/>
      <c r="QHI23" s="1"/>
      <c r="QHJ23" s="1"/>
      <c r="QHK23" s="1"/>
      <c r="QHL23" s="1"/>
      <c r="QHM23" s="1"/>
      <c r="QHN23" s="1"/>
      <c r="QHO23" s="1"/>
      <c r="QHP23" s="1"/>
      <c r="QHQ23" s="1"/>
      <c r="QHR23" s="1"/>
      <c r="QHS23" s="1"/>
      <c r="QHT23" s="1"/>
      <c r="QHU23" s="1"/>
      <c r="QHV23" s="1"/>
      <c r="QHW23" s="1"/>
      <c r="QHX23" s="1"/>
      <c r="QHY23" s="1"/>
      <c r="QHZ23" s="1"/>
      <c r="QIA23" s="1"/>
      <c r="QIB23" s="1"/>
      <c r="QIC23" s="1"/>
      <c r="QID23" s="1"/>
      <c r="QIE23" s="1"/>
      <c r="QIF23" s="1"/>
      <c r="QIG23" s="1"/>
      <c r="QIH23" s="1"/>
      <c r="QII23" s="1"/>
      <c r="QIJ23" s="1"/>
      <c r="QIK23" s="1"/>
      <c r="QIL23" s="1"/>
      <c r="QIM23" s="1"/>
      <c r="QIN23" s="1"/>
      <c r="QIO23" s="1"/>
      <c r="QIP23" s="1"/>
      <c r="QIQ23" s="1"/>
      <c r="QIR23" s="1"/>
      <c r="QIS23" s="1"/>
      <c r="QIT23" s="1"/>
      <c r="QIU23" s="1"/>
      <c r="QIV23" s="1"/>
      <c r="QIW23" s="1"/>
      <c r="QIX23" s="1"/>
      <c r="QIY23" s="1"/>
      <c r="QIZ23" s="1"/>
      <c r="QJA23" s="1"/>
      <c r="QJB23" s="1"/>
      <c r="QJC23" s="1"/>
      <c r="QJD23" s="1"/>
      <c r="QJE23" s="1"/>
      <c r="QJF23" s="1"/>
      <c r="QJG23" s="1"/>
      <c r="QJH23" s="1"/>
      <c r="QJI23" s="1"/>
      <c r="QJJ23" s="1"/>
      <c r="QJK23" s="1"/>
      <c r="QJL23" s="1"/>
      <c r="QJM23" s="1"/>
      <c r="QJN23" s="1"/>
      <c r="QJO23" s="1"/>
      <c r="QJP23" s="1"/>
      <c r="QJQ23" s="1"/>
      <c r="QJR23" s="1"/>
      <c r="QJS23" s="1"/>
      <c r="QJT23" s="1"/>
      <c r="QJU23" s="1"/>
      <c r="QJV23" s="1"/>
      <c r="QJW23" s="1"/>
      <c r="QJX23" s="1"/>
      <c r="QJY23" s="1"/>
      <c r="QJZ23" s="1"/>
      <c r="QKA23" s="1"/>
      <c r="QKB23" s="1"/>
      <c r="QKC23" s="1"/>
      <c r="QKD23" s="1"/>
      <c r="QKE23" s="1"/>
      <c r="QKF23" s="1"/>
      <c r="QKG23" s="1"/>
      <c r="QKH23" s="1"/>
      <c r="QKI23" s="1"/>
      <c r="QKJ23" s="1"/>
      <c r="QKK23" s="1"/>
      <c r="QKL23" s="1"/>
      <c r="QKM23" s="1"/>
      <c r="QKN23" s="1"/>
      <c r="QKO23" s="1"/>
      <c r="QKP23" s="1"/>
      <c r="QKQ23" s="1"/>
      <c r="QKR23" s="1"/>
      <c r="QKS23" s="1"/>
      <c r="QKT23" s="1"/>
      <c r="QKU23" s="1"/>
      <c r="QKV23" s="1"/>
      <c r="QKW23" s="1"/>
      <c r="QKX23" s="1"/>
      <c r="QKY23" s="1"/>
      <c r="QKZ23" s="1"/>
      <c r="QLA23" s="1"/>
      <c r="QLB23" s="1"/>
      <c r="QLC23" s="1"/>
      <c r="QLD23" s="1"/>
      <c r="QLE23" s="1"/>
      <c r="QLF23" s="1"/>
      <c r="QLG23" s="1"/>
      <c r="QLH23" s="1"/>
      <c r="QLI23" s="1"/>
      <c r="QLJ23" s="1"/>
      <c r="QLK23" s="1"/>
      <c r="QLL23" s="1"/>
      <c r="QLM23" s="1"/>
      <c r="QLN23" s="1"/>
      <c r="QLO23" s="1"/>
      <c r="QLP23" s="1"/>
      <c r="QLQ23" s="1"/>
      <c r="QLR23" s="1"/>
      <c r="QLS23" s="1"/>
      <c r="QLT23" s="1"/>
      <c r="QLU23" s="1"/>
      <c r="QLV23" s="1"/>
      <c r="QLW23" s="1"/>
      <c r="QLX23" s="1"/>
      <c r="QLY23" s="1"/>
      <c r="QLZ23" s="1"/>
      <c r="QMA23" s="1"/>
      <c r="QMB23" s="1"/>
      <c r="QMC23" s="1"/>
      <c r="QMD23" s="1"/>
      <c r="QME23" s="1"/>
      <c r="QMF23" s="1"/>
      <c r="QMG23" s="1"/>
      <c r="QMH23" s="1"/>
      <c r="QMI23" s="1"/>
      <c r="QMJ23" s="1"/>
      <c r="QMK23" s="1"/>
      <c r="QML23" s="1"/>
      <c r="QMM23" s="1"/>
      <c r="QMN23" s="1"/>
      <c r="QMO23" s="1"/>
      <c r="QMP23" s="1"/>
      <c r="QMQ23" s="1"/>
      <c r="QMR23" s="1"/>
      <c r="QMS23" s="1"/>
      <c r="QMT23" s="1"/>
      <c r="QMU23" s="1"/>
      <c r="QMV23" s="1"/>
      <c r="QMW23" s="1"/>
      <c r="QMX23" s="1"/>
      <c r="QMY23" s="1"/>
      <c r="QMZ23" s="1"/>
      <c r="QNA23" s="1"/>
      <c r="QNB23" s="1"/>
      <c r="QNC23" s="1"/>
      <c r="QND23" s="1"/>
      <c r="QNE23" s="1"/>
      <c r="QNF23" s="1"/>
      <c r="QNG23" s="1"/>
      <c r="QNH23" s="1"/>
      <c r="QNI23" s="1"/>
      <c r="QNJ23" s="1"/>
      <c r="QNK23" s="1"/>
      <c r="QNL23" s="1"/>
      <c r="QNM23" s="1"/>
      <c r="QNN23" s="1"/>
      <c r="QNO23" s="1"/>
      <c r="QNP23" s="1"/>
      <c r="QNQ23" s="1"/>
      <c r="QNR23" s="1"/>
      <c r="QNS23" s="1"/>
      <c r="QNT23" s="1"/>
      <c r="QNU23" s="1"/>
      <c r="QNV23" s="1"/>
      <c r="QNW23" s="1"/>
      <c r="QNX23" s="1"/>
      <c r="QNY23" s="1"/>
      <c r="QNZ23" s="1"/>
      <c r="QOA23" s="1"/>
      <c r="QOB23" s="1"/>
      <c r="QOC23" s="1"/>
      <c r="QOD23" s="1"/>
      <c r="QOE23" s="1"/>
      <c r="QOF23" s="1"/>
      <c r="QOG23" s="1"/>
      <c r="QOH23" s="1"/>
      <c r="QOI23" s="1"/>
      <c r="QOJ23" s="1"/>
      <c r="QOK23" s="1"/>
      <c r="QOL23" s="1"/>
      <c r="QOM23" s="1"/>
      <c r="QON23" s="1"/>
      <c r="QOO23" s="1"/>
      <c r="QOP23" s="1"/>
      <c r="QOQ23" s="1"/>
      <c r="QOR23" s="1"/>
      <c r="QOS23" s="1"/>
      <c r="QOT23" s="1"/>
      <c r="QOU23" s="1"/>
      <c r="QOV23" s="1"/>
      <c r="QOW23" s="1"/>
      <c r="QOX23" s="1"/>
      <c r="QOY23" s="1"/>
      <c r="QOZ23" s="1"/>
      <c r="QPA23" s="1"/>
      <c r="QPB23" s="1"/>
      <c r="QPC23" s="1"/>
      <c r="QPD23" s="1"/>
      <c r="QPE23" s="1"/>
      <c r="QPF23" s="1"/>
      <c r="QPG23" s="1"/>
      <c r="QPH23" s="1"/>
      <c r="QPI23" s="1"/>
      <c r="QPJ23" s="1"/>
      <c r="QPK23" s="1"/>
      <c r="QPL23" s="1"/>
      <c r="QPM23" s="1"/>
      <c r="QPN23" s="1"/>
      <c r="QPO23" s="1"/>
      <c r="QPP23" s="1"/>
      <c r="QPQ23" s="1"/>
      <c r="QPR23" s="1"/>
      <c r="QPS23" s="1"/>
      <c r="QPT23" s="1"/>
      <c r="QPU23" s="1"/>
      <c r="QPV23" s="1"/>
      <c r="QPW23" s="1"/>
      <c r="QPX23" s="1"/>
      <c r="QPY23" s="1"/>
      <c r="QPZ23" s="1"/>
      <c r="QQA23" s="1"/>
      <c r="QQB23" s="1"/>
      <c r="QQC23" s="1"/>
      <c r="QQD23" s="1"/>
      <c r="QQE23" s="1"/>
      <c r="QQF23" s="1"/>
      <c r="QQG23" s="1"/>
      <c r="QQH23" s="1"/>
      <c r="QQI23" s="1"/>
      <c r="QQJ23" s="1"/>
      <c r="QQK23" s="1"/>
      <c r="QQL23" s="1"/>
      <c r="QQM23" s="1"/>
      <c r="QQN23" s="1"/>
      <c r="QQO23" s="1"/>
      <c r="QQP23" s="1"/>
      <c r="QQQ23" s="1"/>
      <c r="QQR23" s="1"/>
      <c r="QQS23" s="1"/>
      <c r="QQT23" s="1"/>
      <c r="QQU23" s="1"/>
      <c r="QQV23" s="1"/>
      <c r="QQW23" s="1"/>
      <c r="QQX23" s="1"/>
      <c r="QQY23" s="1"/>
      <c r="QQZ23" s="1"/>
      <c r="QRA23" s="1"/>
      <c r="QRB23" s="1"/>
      <c r="QRC23" s="1"/>
      <c r="QRD23" s="1"/>
      <c r="QRE23" s="1"/>
      <c r="QRF23" s="1"/>
      <c r="QRG23" s="1"/>
      <c r="QRH23" s="1"/>
      <c r="QRI23" s="1"/>
      <c r="QRJ23" s="1"/>
      <c r="QRK23" s="1"/>
      <c r="QRL23" s="1"/>
      <c r="QRM23" s="1"/>
      <c r="QRN23" s="1"/>
      <c r="QRO23" s="1"/>
      <c r="QRP23" s="1"/>
      <c r="QRQ23" s="1"/>
      <c r="QRR23" s="1"/>
      <c r="QRS23" s="1"/>
      <c r="QRT23" s="1"/>
      <c r="QRU23" s="1"/>
      <c r="QRV23" s="1"/>
      <c r="QRW23" s="1"/>
      <c r="QRX23" s="1"/>
      <c r="QRY23" s="1"/>
      <c r="QRZ23" s="1"/>
      <c r="QSA23" s="1"/>
      <c r="QSB23" s="1"/>
      <c r="QSC23" s="1"/>
      <c r="QSD23" s="1"/>
      <c r="QSE23" s="1"/>
      <c r="QSF23" s="1"/>
      <c r="QSG23" s="1"/>
      <c r="QSH23" s="1"/>
      <c r="QSI23" s="1"/>
      <c r="QSJ23" s="1"/>
      <c r="QSK23" s="1"/>
      <c r="QSL23" s="1"/>
      <c r="QSM23" s="1"/>
      <c r="QSN23" s="1"/>
      <c r="QSO23" s="1"/>
      <c r="QSP23" s="1"/>
      <c r="QSQ23" s="1"/>
      <c r="QSR23" s="1"/>
      <c r="QSS23" s="1"/>
      <c r="QST23" s="1"/>
      <c r="QSU23" s="1"/>
      <c r="QSV23" s="1"/>
      <c r="QSW23" s="1"/>
      <c r="QSX23" s="1"/>
      <c r="QSY23" s="1"/>
      <c r="QSZ23" s="1"/>
      <c r="QTA23" s="1"/>
      <c r="QTB23" s="1"/>
      <c r="QTC23" s="1"/>
      <c r="QTD23" s="1"/>
      <c r="QTE23" s="1"/>
      <c r="QTF23" s="1"/>
      <c r="QTG23" s="1"/>
      <c r="QTH23" s="1"/>
      <c r="QTI23" s="1"/>
      <c r="QTJ23" s="1"/>
      <c r="QTK23" s="1"/>
      <c r="QTL23" s="1"/>
      <c r="QTM23" s="1"/>
      <c r="QTN23" s="1"/>
      <c r="QTO23" s="1"/>
      <c r="QTP23" s="1"/>
      <c r="QTQ23" s="1"/>
      <c r="QTR23" s="1"/>
      <c r="QTS23" s="1"/>
      <c r="QTT23" s="1"/>
      <c r="QTU23" s="1"/>
      <c r="QTV23" s="1"/>
      <c r="QTW23" s="1"/>
      <c r="QTX23" s="1"/>
      <c r="QTY23" s="1"/>
      <c r="QTZ23" s="1"/>
      <c r="QUA23" s="1"/>
      <c r="QUB23" s="1"/>
      <c r="QUC23" s="1"/>
      <c r="QUD23" s="1"/>
      <c r="QUE23" s="1"/>
      <c r="QUF23" s="1"/>
      <c r="QUG23" s="1"/>
      <c r="QUH23" s="1"/>
      <c r="QUI23" s="1"/>
      <c r="QUJ23" s="1"/>
      <c r="QUK23" s="1"/>
      <c r="QUL23" s="1"/>
      <c r="QUM23" s="1"/>
      <c r="QUN23" s="1"/>
      <c r="QUO23" s="1"/>
      <c r="QUP23" s="1"/>
      <c r="QUQ23" s="1"/>
      <c r="QUR23" s="1"/>
      <c r="QUS23" s="1"/>
      <c r="QUT23" s="1"/>
      <c r="QUU23" s="1"/>
      <c r="QUV23" s="1"/>
      <c r="QUW23" s="1"/>
      <c r="QUX23" s="1"/>
      <c r="QUY23" s="1"/>
      <c r="QUZ23" s="1"/>
      <c r="QVA23" s="1"/>
      <c r="QVB23" s="1"/>
      <c r="QVC23" s="1"/>
      <c r="QVD23" s="1"/>
      <c r="QVE23" s="1"/>
      <c r="QVF23" s="1"/>
      <c r="QVG23" s="1"/>
      <c r="QVH23" s="1"/>
      <c r="QVI23" s="1"/>
      <c r="QVJ23" s="1"/>
      <c r="QVK23" s="1"/>
      <c r="QVL23" s="1"/>
      <c r="QVM23" s="1"/>
      <c r="QVN23" s="1"/>
      <c r="QVO23" s="1"/>
      <c r="QVP23" s="1"/>
      <c r="QVQ23" s="1"/>
      <c r="QVR23" s="1"/>
      <c r="QVS23" s="1"/>
      <c r="QVT23" s="1"/>
      <c r="QVU23" s="1"/>
      <c r="QVV23" s="1"/>
      <c r="QVW23" s="1"/>
      <c r="QVX23" s="1"/>
      <c r="QVY23" s="1"/>
      <c r="QVZ23" s="1"/>
      <c r="QWA23" s="1"/>
      <c r="QWB23" s="1"/>
      <c r="QWC23" s="1"/>
      <c r="QWD23" s="1"/>
      <c r="QWE23" s="1"/>
      <c r="QWF23" s="1"/>
      <c r="QWG23" s="1"/>
      <c r="QWH23" s="1"/>
      <c r="QWI23" s="1"/>
      <c r="QWJ23" s="1"/>
      <c r="QWK23" s="1"/>
      <c r="QWL23" s="1"/>
      <c r="QWM23" s="1"/>
      <c r="QWN23" s="1"/>
      <c r="QWO23" s="1"/>
      <c r="QWP23" s="1"/>
      <c r="QWQ23" s="1"/>
      <c r="QWR23" s="1"/>
      <c r="QWS23" s="1"/>
      <c r="QWT23" s="1"/>
      <c r="QWU23" s="1"/>
      <c r="QWV23" s="1"/>
      <c r="QWW23" s="1"/>
      <c r="QWX23" s="1"/>
      <c r="QWY23" s="1"/>
      <c r="QWZ23" s="1"/>
      <c r="QXA23" s="1"/>
      <c r="QXB23" s="1"/>
      <c r="QXC23" s="1"/>
      <c r="QXD23" s="1"/>
      <c r="QXE23" s="1"/>
      <c r="QXF23" s="1"/>
      <c r="QXG23" s="1"/>
      <c r="QXH23" s="1"/>
      <c r="QXI23" s="1"/>
      <c r="QXJ23" s="1"/>
      <c r="QXK23" s="1"/>
      <c r="QXL23" s="1"/>
      <c r="QXM23" s="1"/>
      <c r="QXN23" s="1"/>
      <c r="QXO23" s="1"/>
      <c r="QXP23" s="1"/>
      <c r="QXQ23" s="1"/>
      <c r="QXR23" s="1"/>
      <c r="QXS23" s="1"/>
      <c r="QXT23" s="1"/>
      <c r="QXU23" s="1"/>
      <c r="QXV23" s="1"/>
      <c r="QXW23" s="1"/>
      <c r="QXX23" s="1"/>
      <c r="QXY23" s="1"/>
      <c r="QXZ23" s="1"/>
      <c r="QYA23" s="1"/>
      <c r="QYB23" s="1"/>
      <c r="QYC23" s="1"/>
      <c r="QYD23" s="1"/>
      <c r="QYE23" s="1"/>
      <c r="QYF23" s="1"/>
      <c r="QYG23" s="1"/>
      <c r="QYH23" s="1"/>
      <c r="QYI23" s="1"/>
      <c r="QYJ23" s="1"/>
      <c r="QYK23" s="1"/>
      <c r="QYL23" s="1"/>
      <c r="QYM23" s="1"/>
      <c r="QYN23" s="1"/>
      <c r="QYO23" s="1"/>
      <c r="QYP23" s="1"/>
      <c r="QYQ23" s="1"/>
      <c r="QYR23" s="1"/>
      <c r="QYS23" s="1"/>
      <c r="QYT23" s="1"/>
      <c r="QYU23" s="1"/>
      <c r="QYV23" s="1"/>
      <c r="QYW23" s="1"/>
      <c r="QYX23" s="1"/>
      <c r="QYY23" s="1"/>
      <c r="QYZ23" s="1"/>
      <c r="QZA23" s="1"/>
      <c r="QZB23" s="1"/>
      <c r="QZC23" s="1"/>
      <c r="QZD23" s="1"/>
      <c r="QZE23" s="1"/>
      <c r="QZF23" s="1"/>
      <c r="QZG23" s="1"/>
      <c r="QZH23" s="1"/>
      <c r="QZI23" s="1"/>
      <c r="QZJ23" s="1"/>
      <c r="QZK23" s="1"/>
      <c r="QZL23" s="1"/>
      <c r="QZM23" s="1"/>
      <c r="QZN23" s="1"/>
      <c r="QZO23" s="1"/>
      <c r="QZP23" s="1"/>
      <c r="QZQ23" s="1"/>
      <c r="QZR23" s="1"/>
      <c r="QZS23" s="1"/>
      <c r="QZT23" s="1"/>
      <c r="QZU23" s="1"/>
      <c r="QZV23" s="1"/>
      <c r="QZW23" s="1"/>
      <c r="QZX23" s="1"/>
      <c r="QZY23" s="1"/>
      <c r="QZZ23" s="1"/>
      <c r="RAA23" s="1"/>
      <c r="RAB23" s="1"/>
      <c r="RAC23" s="1"/>
      <c r="RAD23" s="1"/>
      <c r="RAE23" s="1"/>
      <c r="RAF23" s="1"/>
      <c r="RAG23" s="1"/>
      <c r="RAH23" s="1"/>
      <c r="RAI23" s="1"/>
      <c r="RAJ23" s="1"/>
      <c r="RAK23" s="1"/>
      <c r="RAL23" s="1"/>
      <c r="RAM23" s="1"/>
      <c r="RAN23" s="1"/>
      <c r="RAO23" s="1"/>
      <c r="RAP23" s="1"/>
      <c r="RAQ23" s="1"/>
      <c r="RAR23" s="1"/>
      <c r="RAS23" s="1"/>
      <c r="RAT23" s="1"/>
      <c r="RAU23" s="1"/>
      <c r="RAV23" s="1"/>
      <c r="RAW23" s="1"/>
      <c r="RAX23" s="1"/>
      <c r="RAY23" s="1"/>
      <c r="RAZ23" s="1"/>
      <c r="RBA23" s="1"/>
      <c r="RBB23" s="1"/>
      <c r="RBC23" s="1"/>
      <c r="RBD23" s="1"/>
      <c r="RBE23" s="1"/>
      <c r="RBF23" s="1"/>
      <c r="RBG23" s="1"/>
      <c r="RBH23" s="1"/>
      <c r="RBI23" s="1"/>
      <c r="RBJ23" s="1"/>
      <c r="RBK23" s="1"/>
      <c r="RBL23" s="1"/>
      <c r="RBM23" s="1"/>
      <c r="RBN23" s="1"/>
      <c r="RBO23" s="1"/>
      <c r="RBP23" s="1"/>
      <c r="RBQ23" s="1"/>
      <c r="RBR23" s="1"/>
      <c r="RBS23" s="1"/>
      <c r="RBT23" s="1"/>
      <c r="RBU23" s="1"/>
      <c r="RBV23" s="1"/>
      <c r="RBW23" s="1"/>
      <c r="RBX23" s="1"/>
      <c r="RBY23" s="1"/>
      <c r="RBZ23" s="1"/>
      <c r="RCA23" s="1"/>
      <c r="RCB23" s="1"/>
      <c r="RCC23" s="1"/>
      <c r="RCD23" s="1"/>
      <c r="RCE23" s="1"/>
      <c r="RCF23" s="1"/>
      <c r="RCG23" s="1"/>
      <c r="RCH23" s="1"/>
      <c r="RCI23" s="1"/>
      <c r="RCJ23" s="1"/>
      <c r="RCK23" s="1"/>
      <c r="RCL23" s="1"/>
      <c r="RCM23" s="1"/>
      <c r="RCN23" s="1"/>
      <c r="RCO23" s="1"/>
      <c r="RCP23" s="1"/>
      <c r="RCQ23" s="1"/>
      <c r="RCR23" s="1"/>
      <c r="RCS23" s="1"/>
      <c r="RCT23" s="1"/>
      <c r="RCU23" s="1"/>
      <c r="RCV23" s="1"/>
      <c r="RCW23" s="1"/>
      <c r="RCX23" s="1"/>
      <c r="RCY23" s="1"/>
      <c r="RCZ23" s="1"/>
      <c r="RDA23" s="1"/>
      <c r="RDB23" s="1"/>
      <c r="RDC23" s="1"/>
      <c r="RDD23" s="1"/>
      <c r="RDE23" s="1"/>
      <c r="RDF23" s="1"/>
      <c r="RDG23" s="1"/>
      <c r="RDH23" s="1"/>
      <c r="RDI23" s="1"/>
      <c r="RDJ23" s="1"/>
      <c r="RDK23" s="1"/>
      <c r="RDL23" s="1"/>
      <c r="RDM23" s="1"/>
      <c r="RDN23" s="1"/>
      <c r="RDO23" s="1"/>
      <c r="RDP23" s="1"/>
      <c r="RDQ23" s="1"/>
      <c r="RDR23" s="1"/>
      <c r="RDS23" s="1"/>
      <c r="RDT23" s="1"/>
      <c r="RDU23" s="1"/>
      <c r="RDV23" s="1"/>
      <c r="RDW23" s="1"/>
      <c r="RDX23" s="1"/>
      <c r="RDY23" s="1"/>
      <c r="RDZ23" s="1"/>
      <c r="REA23" s="1"/>
      <c r="REB23" s="1"/>
      <c r="REC23" s="1"/>
      <c r="RED23" s="1"/>
      <c r="REE23" s="1"/>
      <c r="REF23" s="1"/>
      <c r="REG23" s="1"/>
      <c r="REH23" s="1"/>
      <c r="REI23" s="1"/>
      <c r="REJ23" s="1"/>
      <c r="REK23" s="1"/>
      <c r="REL23" s="1"/>
      <c r="REM23" s="1"/>
      <c r="REN23" s="1"/>
      <c r="REO23" s="1"/>
      <c r="REP23" s="1"/>
      <c r="REQ23" s="1"/>
      <c r="RER23" s="1"/>
      <c r="RES23" s="1"/>
      <c r="RET23" s="1"/>
      <c r="REU23" s="1"/>
      <c r="REV23" s="1"/>
      <c r="REW23" s="1"/>
      <c r="REX23" s="1"/>
      <c r="REY23" s="1"/>
      <c r="REZ23" s="1"/>
      <c r="RFA23" s="1"/>
      <c r="RFB23" s="1"/>
      <c r="RFC23" s="1"/>
      <c r="RFD23" s="1"/>
      <c r="RFE23" s="1"/>
      <c r="RFF23" s="1"/>
      <c r="RFG23" s="1"/>
      <c r="RFH23" s="1"/>
      <c r="RFI23" s="1"/>
      <c r="RFJ23" s="1"/>
      <c r="RFK23" s="1"/>
      <c r="RFL23" s="1"/>
      <c r="RFM23" s="1"/>
      <c r="RFN23" s="1"/>
      <c r="RFO23" s="1"/>
      <c r="RFP23" s="1"/>
      <c r="RFQ23" s="1"/>
      <c r="RFR23" s="1"/>
      <c r="RFS23" s="1"/>
      <c r="RFT23" s="1"/>
      <c r="RFU23" s="1"/>
      <c r="RFV23" s="1"/>
      <c r="RFW23" s="1"/>
      <c r="RFX23" s="1"/>
      <c r="RFY23" s="1"/>
      <c r="RFZ23" s="1"/>
      <c r="RGA23" s="1"/>
      <c r="RGB23" s="1"/>
      <c r="RGC23" s="1"/>
      <c r="RGD23" s="1"/>
      <c r="RGE23" s="1"/>
      <c r="RGF23" s="1"/>
      <c r="RGG23" s="1"/>
      <c r="RGH23" s="1"/>
      <c r="RGI23" s="1"/>
      <c r="RGJ23" s="1"/>
      <c r="RGK23" s="1"/>
      <c r="RGL23" s="1"/>
      <c r="RGM23" s="1"/>
      <c r="RGN23" s="1"/>
      <c r="RGO23" s="1"/>
      <c r="RGP23" s="1"/>
      <c r="RGQ23" s="1"/>
      <c r="RGR23" s="1"/>
      <c r="RGS23" s="1"/>
      <c r="RGT23" s="1"/>
      <c r="RGU23" s="1"/>
      <c r="RGV23" s="1"/>
      <c r="RGW23" s="1"/>
      <c r="RGX23" s="1"/>
      <c r="RGY23" s="1"/>
      <c r="RGZ23" s="1"/>
      <c r="RHA23" s="1"/>
      <c r="RHB23" s="1"/>
      <c r="RHC23" s="1"/>
      <c r="RHD23" s="1"/>
      <c r="RHE23" s="1"/>
      <c r="RHF23" s="1"/>
      <c r="RHG23" s="1"/>
      <c r="RHH23" s="1"/>
      <c r="RHI23" s="1"/>
      <c r="RHJ23" s="1"/>
      <c r="RHK23" s="1"/>
      <c r="RHL23" s="1"/>
      <c r="RHM23" s="1"/>
      <c r="RHN23" s="1"/>
      <c r="RHO23" s="1"/>
      <c r="RHP23" s="1"/>
      <c r="RHQ23" s="1"/>
      <c r="RHR23" s="1"/>
      <c r="RHS23" s="1"/>
      <c r="RHT23" s="1"/>
      <c r="RHU23" s="1"/>
      <c r="RHV23" s="1"/>
      <c r="RHW23" s="1"/>
      <c r="RHX23" s="1"/>
      <c r="RHY23" s="1"/>
      <c r="RHZ23" s="1"/>
      <c r="RIA23" s="1"/>
      <c r="RIB23" s="1"/>
      <c r="RIC23" s="1"/>
      <c r="RID23" s="1"/>
      <c r="RIE23" s="1"/>
      <c r="RIF23" s="1"/>
      <c r="RIG23" s="1"/>
      <c r="RIH23" s="1"/>
      <c r="RII23" s="1"/>
      <c r="RIJ23" s="1"/>
      <c r="RIK23" s="1"/>
      <c r="RIL23" s="1"/>
      <c r="RIM23" s="1"/>
      <c r="RIN23" s="1"/>
      <c r="RIO23" s="1"/>
      <c r="RIP23" s="1"/>
      <c r="RIQ23" s="1"/>
      <c r="RIR23" s="1"/>
      <c r="RIS23" s="1"/>
      <c r="RIT23" s="1"/>
      <c r="RIU23" s="1"/>
      <c r="RIV23" s="1"/>
      <c r="RIW23" s="1"/>
      <c r="RIX23" s="1"/>
      <c r="RIY23" s="1"/>
      <c r="RIZ23" s="1"/>
      <c r="RJA23" s="1"/>
      <c r="RJB23" s="1"/>
      <c r="RJC23" s="1"/>
      <c r="RJD23" s="1"/>
      <c r="RJE23" s="1"/>
      <c r="RJF23" s="1"/>
      <c r="RJG23" s="1"/>
      <c r="RJH23" s="1"/>
      <c r="RJI23" s="1"/>
      <c r="RJJ23" s="1"/>
      <c r="RJK23" s="1"/>
      <c r="RJL23" s="1"/>
      <c r="RJM23" s="1"/>
      <c r="RJN23" s="1"/>
      <c r="RJO23" s="1"/>
      <c r="RJP23" s="1"/>
      <c r="RJQ23" s="1"/>
      <c r="RJR23" s="1"/>
      <c r="RJS23" s="1"/>
      <c r="RJT23" s="1"/>
      <c r="RJU23" s="1"/>
      <c r="RJV23" s="1"/>
      <c r="RJW23" s="1"/>
      <c r="RJX23" s="1"/>
      <c r="RJY23" s="1"/>
      <c r="RJZ23" s="1"/>
      <c r="RKA23" s="1"/>
      <c r="RKB23" s="1"/>
      <c r="RKC23" s="1"/>
      <c r="RKD23" s="1"/>
      <c r="RKE23" s="1"/>
      <c r="RKF23" s="1"/>
      <c r="RKG23" s="1"/>
      <c r="RKH23" s="1"/>
      <c r="RKI23" s="1"/>
      <c r="RKJ23" s="1"/>
      <c r="RKK23" s="1"/>
      <c r="RKL23" s="1"/>
      <c r="RKM23" s="1"/>
      <c r="RKN23" s="1"/>
      <c r="RKO23" s="1"/>
      <c r="RKP23" s="1"/>
      <c r="RKQ23" s="1"/>
      <c r="RKR23" s="1"/>
      <c r="RKS23" s="1"/>
      <c r="RKT23" s="1"/>
      <c r="RKU23" s="1"/>
      <c r="RKV23" s="1"/>
      <c r="RKW23" s="1"/>
      <c r="RKX23" s="1"/>
      <c r="RKY23" s="1"/>
      <c r="RKZ23" s="1"/>
      <c r="RLA23" s="1"/>
      <c r="RLB23" s="1"/>
      <c r="RLC23" s="1"/>
      <c r="RLD23" s="1"/>
      <c r="RLE23" s="1"/>
      <c r="RLF23" s="1"/>
      <c r="RLG23" s="1"/>
      <c r="RLH23" s="1"/>
      <c r="RLI23" s="1"/>
      <c r="RLJ23" s="1"/>
      <c r="RLK23" s="1"/>
      <c r="RLL23" s="1"/>
      <c r="RLM23" s="1"/>
      <c r="RLN23" s="1"/>
      <c r="RLO23" s="1"/>
      <c r="RLP23" s="1"/>
      <c r="RLQ23" s="1"/>
      <c r="RLR23" s="1"/>
      <c r="RLS23" s="1"/>
      <c r="RLT23" s="1"/>
      <c r="RLU23" s="1"/>
      <c r="RLV23" s="1"/>
      <c r="RLW23" s="1"/>
      <c r="RLX23" s="1"/>
      <c r="RLY23" s="1"/>
      <c r="RLZ23" s="1"/>
      <c r="RMA23" s="1"/>
      <c r="RMB23" s="1"/>
      <c r="RMC23" s="1"/>
      <c r="RMD23" s="1"/>
      <c r="RME23" s="1"/>
      <c r="RMF23" s="1"/>
      <c r="RMG23" s="1"/>
      <c r="RMH23" s="1"/>
      <c r="RMI23" s="1"/>
      <c r="RMJ23" s="1"/>
      <c r="RMK23" s="1"/>
      <c r="RML23" s="1"/>
      <c r="RMM23" s="1"/>
      <c r="RMN23" s="1"/>
      <c r="RMO23" s="1"/>
      <c r="RMP23" s="1"/>
      <c r="RMQ23" s="1"/>
      <c r="RMR23" s="1"/>
      <c r="RMS23" s="1"/>
      <c r="RMT23" s="1"/>
      <c r="RMU23" s="1"/>
      <c r="RMV23" s="1"/>
      <c r="RMW23" s="1"/>
      <c r="RMX23" s="1"/>
      <c r="RMY23" s="1"/>
      <c r="RMZ23" s="1"/>
      <c r="RNA23" s="1"/>
      <c r="RNB23" s="1"/>
      <c r="RNC23" s="1"/>
      <c r="RND23" s="1"/>
      <c r="RNE23" s="1"/>
      <c r="RNF23" s="1"/>
      <c r="RNG23" s="1"/>
      <c r="RNH23" s="1"/>
      <c r="RNI23" s="1"/>
      <c r="RNJ23" s="1"/>
      <c r="RNK23" s="1"/>
      <c r="RNL23" s="1"/>
      <c r="RNM23" s="1"/>
      <c r="RNN23" s="1"/>
      <c r="RNO23" s="1"/>
      <c r="RNP23" s="1"/>
      <c r="RNQ23" s="1"/>
      <c r="RNR23" s="1"/>
      <c r="RNS23" s="1"/>
      <c r="RNT23" s="1"/>
      <c r="RNU23" s="1"/>
      <c r="RNV23" s="1"/>
      <c r="RNW23" s="1"/>
      <c r="RNX23" s="1"/>
      <c r="RNY23" s="1"/>
      <c r="RNZ23" s="1"/>
      <c r="ROA23" s="1"/>
      <c r="ROB23" s="1"/>
      <c r="ROC23" s="1"/>
      <c r="ROD23" s="1"/>
      <c r="ROE23" s="1"/>
      <c r="ROF23" s="1"/>
      <c r="ROG23" s="1"/>
      <c r="ROH23" s="1"/>
      <c r="ROI23" s="1"/>
      <c r="ROJ23" s="1"/>
      <c r="ROK23" s="1"/>
      <c r="ROL23" s="1"/>
      <c r="ROM23" s="1"/>
      <c r="RON23" s="1"/>
      <c r="ROO23" s="1"/>
      <c r="ROP23" s="1"/>
      <c r="ROQ23" s="1"/>
      <c r="ROR23" s="1"/>
      <c r="ROS23" s="1"/>
      <c r="ROT23" s="1"/>
      <c r="ROU23" s="1"/>
      <c r="ROV23" s="1"/>
      <c r="ROW23" s="1"/>
      <c r="ROX23" s="1"/>
      <c r="ROY23" s="1"/>
      <c r="ROZ23" s="1"/>
      <c r="RPA23" s="1"/>
      <c r="RPB23" s="1"/>
      <c r="RPC23" s="1"/>
      <c r="RPD23" s="1"/>
      <c r="RPE23" s="1"/>
      <c r="RPF23" s="1"/>
      <c r="RPG23" s="1"/>
      <c r="RPH23" s="1"/>
      <c r="RPI23" s="1"/>
      <c r="RPJ23" s="1"/>
      <c r="RPK23" s="1"/>
      <c r="RPL23" s="1"/>
      <c r="RPM23" s="1"/>
      <c r="RPN23" s="1"/>
      <c r="RPO23" s="1"/>
      <c r="RPP23" s="1"/>
      <c r="RPQ23" s="1"/>
      <c r="RPR23" s="1"/>
      <c r="RPS23" s="1"/>
      <c r="RPT23" s="1"/>
      <c r="RPU23" s="1"/>
      <c r="RPV23" s="1"/>
      <c r="RPW23" s="1"/>
      <c r="RPX23" s="1"/>
      <c r="RPY23" s="1"/>
      <c r="RPZ23" s="1"/>
      <c r="RQA23" s="1"/>
      <c r="RQB23" s="1"/>
      <c r="RQC23" s="1"/>
      <c r="RQD23" s="1"/>
      <c r="RQE23" s="1"/>
      <c r="RQF23" s="1"/>
      <c r="RQG23" s="1"/>
      <c r="RQH23" s="1"/>
      <c r="RQI23" s="1"/>
      <c r="RQJ23" s="1"/>
      <c r="RQK23" s="1"/>
      <c r="RQL23" s="1"/>
      <c r="RQM23" s="1"/>
      <c r="RQN23" s="1"/>
      <c r="RQO23" s="1"/>
      <c r="RQP23" s="1"/>
      <c r="RQQ23" s="1"/>
      <c r="RQR23" s="1"/>
      <c r="RQS23" s="1"/>
      <c r="RQT23" s="1"/>
      <c r="RQU23" s="1"/>
      <c r="RQV23" s="1"/>
      <c r="RQW23" s="1"/>
      <c r="RQX23" s="1"/>
      <c r="RQY23" s="1"/>
      <c r="RQZ23" s="1"/>
      <c r="RRA23" s="1"/>
      <c r="RRB23" s="1"/>
      <c r="RRC23" s="1"/>
      <c r="RRD23" s="1"/>
      <c r="RRE23" s="1"/>
      <c r="RRF23" s="1"/>
      <c r="RRG23" s="1"/>
      <c r="RRH23" s="1"/>
      <c r="RRI23" s="1"/>
      <c r="RRJ23" s="1"/>
      <c r="RRK23" s="1"/>
      <c r="RRL23" s="1"/>
      <c r="RRM23" s="1"/>
      <c r="RRN23" s="1"/>
      <c r="RRO23" s="1"/>
      <c r="RRP23" s="1"/>
      <c r="RRQ23" s="1"/>
      <c r="RRR23" s="1"/>
      <c r="RRS23" s="1"/>
      <c r="RRT23" s="1"/>
      <c r="RRU23" s="1"/>
      <c r="RRV23" s="1"/>
      <c r="RRW23" s="1"/>
      <c r="RRX23" s="1"/>
      <c r="RRY23" s="1"/>
      <c r="RRZ23" s="1"/>
      <c r="RSA23" s="1"/>
      <c r="RSB23" s="1"/>
      <c r="RSC23" s="1"/>
      <c r="RSD23" s="1"/>
      <c r="RSE23" s="1"/>
      <c r="RSF23" s="1"/>
      <c r="RSG23" s="1"/>
      <c r="RSH23" s="1"/>
      <c r="RSI23" s="1"/>
      <c r="RSJ23" s="1"/>
      <c r="RSK23" s="1"/>
      <c r="RSL23" s="1"/>
      <c r="RSM23" s="1"/>
      <c r="RSN23" s="1"/>
      <c r="RSO23" s="1"/>
      <c r="RSP23" s="1"/>
      <c r="RSQ23" s="1"/>
      <c r="RSR23" s="1"/>
      <c r="RSS23" s="1"/>
      <c r="RST23" s="1"/>
      <c r="RSU23" s="1"/>
      <c r="RSV23" s="1"/>
      <c r="RSW23" s="1"/>
      <c r="RSX23" s="1"/>
      <c r="RSY23" s="1"/>
      <c r="RSZ23" s="1"/>
      <c r="RTA23" s="1"/>
      <c r="RTB23" s="1"/>
      <c r="RTC23" s="1"/>
      <c r="RTD23" s="1"/>
      <c r="RTE23" s="1"/>
      <c r="RTF23" s="1"/>
      <c r="RTG23" s="1"/>
      <c r="RTH23" s="1"/>
      <c r="RTI23" s="1"/>
      <c r="RTJ23" s="1"/>
      <c r="RTK23" s="1"/>
      <c r="RTL23" s="1"/>
      <c r="RTM23" s="1"/>
      <c r="RTN23" s="1"/>
      <c r="RTO23" s="1"/>
      <c r="RTP23" s="1"/>
      <c r="RTQ23" s="1"/>
      <c r="RTR23" s="1"/>
      <c r="RTS23" s="1"/>
      <c r="RTT23" s="1"/>
      <c r="RTU23" s="1"/>
      <c r="RTV23" s="1"/>
      <c r="RTW23" s="1"/>
      <c r="RTX23" s="1"/>
      <c r="RTY23" s="1"/>
      <c r="RTZ23" s="1"/>
      <c r="RUA23" s="1"/>
      <c r="RUB23" s="1"/>
      <c r="RUC23" s="1"/>
      <c r="RUD23" s="1"/>
      <c r="RUE23" s="1"/>
      <c r="RUF23" s="1"/>
      <c r="RUG23" s="1"/>
      <c r="RUH23" s="1"/>
      <c r="RUI23" s="1"/>
      <c r="RUJ23" s="1"/>
      <c r="RUK23" s="1"/>
      <c r="RUL23" s="1"/>
      <c r="RUM23" s="1"/>
      <c r="RUN23" s="1"/>
      <c r="RUO23" s="1"/>
      <c r="RUP23" s="1"/>
      <c r="RUQ23" s="1"/>
      <c r="RUR23" s="1"/>
      <c r="RUS23" s="1"/>
      <c r="RUT23" s="1"/>
      <c r="RUU23" s="1"/>
      <c r="RUV23" s="1"/>
      <c r="RUW23" s="1"/>
      <c r="RUX23" s="1"/>
      <c r="RUY23" s="1"/>
      <c r="RUZ23" s="1"/>
      <c r="RVA23" s="1"/>
      <c r="RVB23" s="1"/>
      <c r="RVC23" s="1"/>
      <c r="RVD23" s="1"/>
      <c r="RVE23" s="1"/>
      <c r="RVF23" s="1"/>
      <c r="RVG23" s="1"/>
      <c r="RVH23" s="1"/>
      <c r="RVI23" s="1"/>
      <c r="RVJ23" s="1"/>
      <c r="RVK23" s="1"/>
      <c r="RVL23" s="1"/>
      <c r="RVM23" s="1"/>
      <c r="RVN23" s="1"/>
      <c r="RVO23" s="1"/>
      <c r="RVP23" s="1"/>
      <c r="RVQ23" s="1"/>
      <c r="RVR23" s="1"/>
      <c r="RVS23" s="1"/>
      <c r="RVT23" s="1"/>
      <c r="RVU23" s="1"/>
      <c r="RVV23" s="1"/>
      <c r="RVW23" s="1"/>
      <c r="RVX23" s="1"/>
      <c r="RVY23" s="1"/>
      <c r="RVZ23" s="1"/>
      <c r="RWA23" s="1"/>
      <c r="RWB23" s="1"/>
      <c r="RWC23" s="1"/>
      <c r="RWD23" s="1"/>
      <c r="RWE23" s="1"/>
      <c r="RWF23" s="1"/>
      <c r="RWG23" s="1"/>
      <c r="RWH23" s="1"/>
      <c r="RWI23" s="1"/>
      <c r="RWJ23" s="1"/>
      <c r="RWK23" s="1"/>
      <c r="RWL23" s="1"/>
      <c r="RWM23" s="1"/>
      <c r="RWN23" s="1"/>
      <c r="RWO23" s="1"/>
      <c r="RWP23" s="1"/>
      <c r="RWQ23" s="1"/>
      <c r="RWR23" s="1"/>
      <c r="RWS23" s="1"/>
      <c r="RWT23" s="1"/>
      <c r="RWU23" s="1"/>
      <c r="RWV23" s="1"/>
      <c r="RWW23" s="1"/>
      <c r="RWX23" s="1"/>
      <c r="RWY23" s="1"/>
      <c r="RWZ23" s="1"/>
      <c r="RXA23" s="1"/>
      <c r="RXB23" s="1"/>
      <c r="RXC23" s="1"/>
      <c r="RXD23" s="1"/>
      <c r="RXE23" s="1"/>
      <c r="RXF23" s="1"/>
      <c r="RXG23" s="1"/>
      <c r="RXH23" s="1"/>
      <c r="RXI23" s="1"/>
      <c r="RXJ23" s="1"/>
      <c r="RXK23" s="1"/>
      <c r="RXL23" s="1"/>
      <c r="RXM23" s="1"/>
      <c r="RXN23" s="1"/>
      <c r="RXO23" s="1"/>
      <c r="RXP23" s="1"/>
      <c r="RXQ23" s="1"/>
      <c r="RXR23" s="1"/>
      <c r="RXS23" s="1"/>
      <c r="RXT23" s="1"/>
      <c r="RXU23" s="1"/>
      <c r="RXV23" s="1"/>
      <c r="RXW23" s="1"/>
      <c r="RXX23" s="1"/>
      <c r="RXY23" s="1"/>
      <c r="RXZ23" s="1"/>
      <c r="RYA23" s="1"/>
      <c r="RYB23" s="1"/>
      <c r="RYC23" s="1"/>
      <c r="RYD23" s="1"/>
      <c r="RYE23" s="1"/>
      <c r="RYF23" s="1"/>
      <c r="RYG23" s="1"/>
      <c r="RYH23" s="1"/>
      <c r="RYI23" s="1"/>
      <c r="RYJ23" s="1"/>
      <c r="RYK23" s="1"/>
      <c r="RYL23" s="1"/>
      <c r="RYM23" s="1"/>
      <c r="RYN23" s="1"/>
      <c r="RYO23" s="1"/>
      <c r="RYP23" s="1"/>
      <c r="RYQ23" s="1"/>
      <c r="RYR23" s="1"/>
      <c r="RYS23" s="1"/>
      <c r="RYT23" s="1"/>
      <c r="RYU23" s="1"/>
      <c r="RYV23" s="1"/>
      <c r="RYW23" s="1"/>
      <c r="RYX23" s="1"/>
      <c r="RYY23" s="1"/>
      <c r="RYZ23" s="1"/>
      <c r="RZA23" s="1"/>
      <c r="RZB23" s="1"/>
      <c r="RZC23" s="1"/>
      <c r="RZD23" s="1"/>
      <c r="RZE23" s="1"/>
      <c r="RZF23" s="1"/>
      <c r="RZG23" s="1"/>
      <c r="RZH23" s="1"/>
      <c r="RZI23" s="1"/>
      <c r="RZJ23" s="1"/>
      <c r="RZK23" s="1"/>
      <c r="RZL23" s="1"/>
      <c r="RZM23" s="1"/>
      <c r="RZN23" s="1"/>
      <c r="RZO23" s="1"/>
      <c r="RZP23" s="1"/>
      <c r="RZQ23" s="1"/>
      <c r="RZR23" s="1"/>
      <c r="RZS23" s="1"/>
      <c r="RZT23" s="1"/>
      <c r="RZU23" s="1"/>
      <c r="RZV23" s="1"/>
      <c r="RZW23" s="1"/>
      <c r="RZX23" s="1"/>
      <c r="RZY23" s="1"/>
      <c r="RZZ23" s="1"/>
      <c r="SAA23" s="1"/>
      <c r="SAB23" s="1"/>
      <c r="SAC23" s="1"/>
      <c r="SAD23" s="1"/>
      <c r="SAE23" s="1"/>
      <c r="SAF23" s="1"/>
      <c r="SAG23" s="1"/>
      <c r="SAH23" s="1"/>
      <c r="SAI23" s="1"/>
      <c r="SAJ23" s="1"/>
      <c r="SAK23" s="1"/>
      <c r="SAL23" s="1"/>
      <c r="SAM23" s="1"/>
      <c r="SAN23" s="1"/>
      <c r="SAO23" s="1"/>
      <c r="SAP23" s="1"/>
      <c r="SAQ23" s="1"/>
      <c r="SAR23" s="1"/>
      <c r="SAS23" s="1"/>
      <c r="SAT23" s="1"/>
      <c r="SAU23" s="1"/>
      <c r="SAV23" s="1"/>
      <c r="SAW23" s="1"/>
      <c r="SAX23" s="1"/>
      <c r="SAY23" s="1"/>
      <c r="SAZ23" s="1"/>
      <c r="SBA23" s="1"/>
      <c r="SBB23" s="1"/>
      <c r="SBC23" s="1"/>
      <c r="SBD23" s="1"/>
      <c r="SBE23" s="1"/>
      <c r="SBF23" s="1"/>
      <c r="SBG23" s="1"/>
      <c r="SBH23" s="1"/>
      <c r="SBI23" s="1"/>
      <c r="SBJ23" s="1"/>
      <c r="SBK23" s="1"/>
      <c r="SBL23" s="1"/>
      <c r="SBM23" s="1"/>
      <c r="SBN23" s="1"/>
      <c r="SBO23" s="1"/>
      <c r="SBP23" s="1"/>
      <c r="SBQ23" s="1"/>
      <c r="SBR23" s="1"/>
      <c r="SBS23" s="1"/>
      <c r="SBT23" s="1"/>
      <c r="SBU23" s="1"/>
      <c r="SBV23" s="1"/>
      <c r="SBW23" s="1"/>
      <c r="SBX23" s="1"/>
      <c r="SBY23" s="1"/>
      <c r="SBZ23" s="1"/>
      <c r="SCA23" s="1"/>
      <c r="SCB23" s="1"/>
      <c r="SCC23" s="1"/>
      <c r="SCD23" s="1"/>
      <c r="SCE23" s="1"/>
      <c r="SCF23" s="1"/>
      <c r="SCG23" s="1"/>
      <c r="SCH23" s="1"/>
      <c r="SCI23" s="1"/>
      <c r="SCJ23" s="1"/>
      <c r="SCK23" s="1"/>
      <c r="SCL23" s="1"/>
      <c r="SCM23" s="1"/>
      <c r="SCN23" s="1"/>
      <c r="SCO23" s="1"/>
      <c r="SCP23" s="1"/>
      <c r="SCQ23" s="1"/>
      <c r="SCR23" s="1"/>
      <c r="SCS23" s="1"/>
      <c r="SCT23" s="1"/>
      <c r="SCU23" s="1"/>
      <c r="SCV23" s="1"/>
      <c r="SCW23" s="1"/>
      <c r="SCX23" s="1"/>
      <c r="SCY23" s="1"/>
      <c r="SCZ23" s="1"/>
      <c r="SDA23" s="1"/>
      <c r="SDB23" s="1"/>
      <c r="SDC23" s="1"/>
      <c r="SDD23" s="1"/>
      <c r="SDE23" s="1"/>
      <c r="SDF23" s="1"/>
      <c r="SDG23" s="1"/>
      <c r="SDH23" s="1"/>
      <c r="SDI23" s="1"/>
      <c r="SDJ23" s="1"/>
      <c r="SDK23" s="1"/>
      <c r="SDL23" s="1"/>
      <c r="SDM23" s="1"/>
      <c r="SDN23" s="1"/>
      <c r="SDO23" s="1"/>
      <c r="SDP23" s="1"/>
      <c r="SDQ23" s="1"/>
      <c r="SDR23" s="1"/>
      <c r="SDS23" s="1"/>
      <c r="SDT23" s="1"/>
      <c r="SDU23" s="1"/>
      <c r="SDV23" s="1"/>
      <c r="SDW23" s="1"/>
      <c r="SDX23" s="1"/>
      <c r="SDY23" s="1"/>
      <c r="SDZ23" s="1"/>
      <c r="SEA23" s="1"/>
      <c r="SEB23" s="1"/>
      <c r="SEC23" s="1"/>
      <c r="SED23" s="1"/>
      <c r="SEE23" s="1"/>
      <c r="SEF23" s="1"/>
      <c r="SEG23" s="1"/>
      <c r="SEH23" s="1"/>
      <c r="SEI23" s="1"/>
      <c r="SEJ23" s="1"/>
      <c r="SEK23" s="1"/>
      <c r="SEL23" s="1"/>
      <c r="SEM23" s="1"/>
      <c r="SEN23" s="1"/>
      <c r="SEO23" s="1"/>
      <c r="SEP23" s="1"/>
      <c r="SEQ23" s="1"/>
      <c r="SER23" s="1"/>
      <c r="SES23" s="1"/>
      <c r="SET23" s="1"/>
      <c r="SEU23" s="1"/>
      <c r="SEV23" s="1"/>
      <c r="SEW23" s="1"/>
      <c r="SEX23" s="1"/>
      <c r="SEY23" s="1"/>
      <c r="SEZ23" s="1"/>
      <c r="SFA23" s="1"/>
      <c r="SFB23" s="1"/>
      <c r="SFC23" s="1"/>
      <c r="SFD23" s="1"/>
      <c r="SFE23" s="1"/>
      <c r="SFF23" s="1"/>
      <c r="SFG23" s="1"/>
      <c r="SFH23" s="1"/>
      <c r="SFI23" s="1"/>
      <c r="SFJ23" s="1"/>
      <c r="SFK23" s="1"/>
      <c r="SFL23" s="1"/>
      <c r="SFM23" s="1"/>
      <c r="SFN23" s="1"/>
      <c r="SFO23" s="1"/>
      <c r="SFP23" s="1"/>
      <c r="SFQ23" s="1"/>
      <c r="SFR23" s="1"/>
      <c r="SFS23" s="1"/>
      <c r="SFT23" s="1"/>
      <c r="SFU23" s="1"/>
      <c r="SFV23" s="1"/>
      <c r="SFW23" s="1"/>
      <c r="SFX23" s="1"/>
      <c r="SFY23" s="1"/>
      <c r="SFZ23" s="1"/>
      <c r="SGA23" s="1"/>
      <c r="SGB23" s="1"/>
      <c r="SGC23" s="1"/>
      <c r="SGD23" s="1"/>
      <c r="SGE23" s="1"/>
      <c r="SGF23" s="1"/>
      <c r="SGG23" s="1"/>
      <c r="SGH23" s="1"/>
      <c r="SGI23" s="1"/>
      <c r="SGJ23" s="1"/>
      <c r="SGK23" s="1"/>
      <c r="SGL23" s="1"/>
      <c r="SGM23" s="1"/>
      <c r="SGN23" s="1"/>
      <c r="SGO23" s="1"/>
      <c r="SGP23" s="1"/>
      <c r="SGQ23" s="1"/>
      <c r="SGR23" s="1"/>
      <c r="SGS23" s="1"/>
      <c r="SGT23" s="1"/>
      <c r="SGU23" s="1"/>
      <c r="SGV23" s="1"/>
      <c r="SGW23" s="1"/>
      <c r="SGX23" s="1"/>
      <c r="SGY23" s="1"/>
      <c r="SGZ23" s="1"/>
      <c r="SHA23" s="1"/>
      <c r="SHB23" s="1"/>
      <c r="SHC23" s="1"/>
      <c r="SHD23" s="1"/>
      <c r="SHE23" s="1"/>
      <c r="SHF23" s="1"/>
      <c r="SHG23" s="1"/>
      <c r="SHH23" s="1"/>
      <c r="SHI23" s="1"/>
      <c r="SHJ23" s="1"/>
      <c r="SHK23" s="1"/>
      <c r="SHL23" s="1"/>
      <c r="SHM23" s="1"/>
      <c r="SHN23" s="1"/>
      <c r="SHO23" s="1"/>
      <c r="SHP23" s="1"/>
      <c r="SHQ23" s="1"/>
      <c r="SHR23" s="1"/>
      <c r="SHS23" s="1"/>
      <c r="SHT23" s="1"/>
      <c r="SHU23" s="1"/>
      <c r="SHV23" s="1"/>
      <c r="SHW23" s="1"/>
      <c r="SHX23" s="1"/>
      <c r="SHY23" s="1"/>
      <c r="SHZ23" s="1"/>
      <c r="SIA23" s="1"/>
      <c r="SIB23" s="1"/>
      <c r="SIC23" s="1"/>
      <c r="SID23" s="1"/>
      <c r="SIE23" s="1"/>
      <c r="SIF23" s="1"/>
      <c r="SIG23" s="1"/>
      <c r="SIH23" s="1"/>
      <c r="SII23" s="1"/>
      <c r="SIJ23" s="1"/>
      <c r="SIK23" s="1"/>
      <c r="SIL23" s="1"/>
      <c r="SIM23" s="1"/>
      <c r="SIN23" s="1"/>
      <c r="SIO23" s="1"/>
      <c r="SIP23" s="1"/>
      <c r="SIQ23" s="1"/>
      <c r="SIR23" s="1"/>
      <c r="SIS23" s="1"/>
      <c r="SIT23" s="1"/>
      <c r="SIU23" s="1"/>
      <c r="SIV23" s="1"/>
      <c r="SIW23" s="1"/>
      <c r="SIX23" s="1"/>
      <c r="SIY23" s="1"/>
      <c r="SIZ23" s="1"/>
      <c r="SJA23" s="1"/>
      <c r="SJB23" s="1"/>
      <c r="SJC23" s="1"/>
      <c r="SJD23" s="1"/>
      <c r="SJE23" s="1"/>
      <c r="SJF23" s="1"/>
      <c r="SJG23" s="1"/>
      <c r="SJH23" s="1"/>
      <c r="SJI23" s="1"/>
      <c r="SJJ23" s="1"/>
      <c r="SJK23" s="1"/>
      <c r="SJL23" s="1"/>
      <c r="SJM23" s="1"/>
      <c r="SJN23" s="1"/>
      <c r="SJO23" s="1"/>
      <c r="SJP23" s="1"/>
      <c r="SJQ23" s="1"/>
      <c r="SJR23" s="1"/>
      <c r="SJS23" s="1"/>
      <c r="SJT23" s="1"/>
      <c r="SJU23" s="1"/>
      <c r="SJV23" s="1"/>
      <c r="SJW23" s="1"/>
      <c r="SJX23" s="1"/>
      <c r="SJY23" s="1"/>
      <c r="SJZ23" s="1"/>
      <c r="SKA23" s="1"/>
      <c r="SKB23" s="1"/>
      <c r="SKC23" s="1"/>
      <c r="SKD23" s="1"/>
      <c r="SKE23" s="1"/>
      <c r="SKF23" s="1"/>
      <c r="SKG23" s="1"/>
      <c r="SKH23" s="1"/>
      <c r="SKI23" s="1"/>
      <c r="SKJ23" s="1"/>
      <c r="SKK23" s="1"/>
      <c r="SKL23" s="1"/>
      <c r="SKM23" s="1"/>
      <c r="SKN23" s="1"/>
      <c r="SKO23" s="1"/>
      <c r="SKP23" s="1"/>
      <c r="SKQ23" s="1"/>
      <c r="SKR23" s="1"/>
      <c r="SKS23" s="1"/>
      <c r="SKT23" s="1"/>
      <c r="SKU23" s="1"/>
      <c r="SKV23" s="1"/>
      <c r="SKW23" s="1"/>
      <c r="SKX23" s="1"/>
      <c r="SKY23" s="1"/>
      <c r="SKZ23" s="1"/>
      <c r="SLA23" s="1"/>
      <c r="SLB23" s="1"/>
      <c r="SLC23" s="1"/>
      <c r="SLD23" s="1"/>
      <c r="SLE23" s="1"/>
      <c r="SLF23" s="1"/>
      <c r="SLG23" s="1"/>
      <c r="SLH23" s="1"/>
      <c r="SLI23" s="1"/>
      <c r="SLJ23" s="1"/>
      <c r="SLK23" s="1"/>
      <c r="SLL23" s="1"/>
      <c r="SLM23" s="1"/>
      <c r="SLN23" s="1"/>
      <c r="SLO23" s="1"/>
      <c r="SLP23" s="1"/>
      <c r="SLQ23" s="1"/>
      <c r="SLR23" s="1"/>
      <c r="SLS23" s="1"/>
      <c r="SLT23" s="1"/>
      <c r="SLU23" s="1"/>
      <c r="SLV23" s="1"/>
      <c r="SLW23" s="1"/>
      <c r="SLX23" s="1"/>
      <c r="SLY23" s="1"/>
      <c r="SLZ23" s="1"/>
      <c r="SMA23" s="1"/>
      <c r="SMB23" s="1"/>
      <c r="SMC23" s="1"/>
      <c r="SMD23" s="1"/>
      <c r="SME23" s="1"/>
      <c r="SMF23" s="1"/>
      <c r="SMG23" s="1"/>
      <c r="SMH23" s="1"/>
      <c r="SMI23" s="1"/>
      <c r="SMJ23" s="1"/>
      <c r="SMK23" s="1"/>
      <c r="SML23" s="1"/>
      <c r="SMM23" s="1"/>
      <c r="SMN23" s="1"/>
      <c r="SMO23" s="1"/>
      <c r="SMP23" s="1"/>
      <c r="SMQ23" s="1"/>
      <c r="SMR23" s="1"/>
      <c r="SMS23" s="1"/>
      <c r="SMT23" s="1"/>
      <c r="SMU23" s="1"/>
      <c r="SMV23" s="1"/>
      <c r="SMW23" s="1"/>
      <c r="SMX23" s="1"/>
      <c r="SMY23" s="1"/>
      <c r="SMZ23" s="1"/>
      <c r="SNA23" s="1"/>
      <c r="SNB23" s="1"/>
      <c r="SNC23" s="1"/>
      <c r="SND23" s="1"/>
      <c r="SNE23" s="1"/>
      <c r="SNF23" s="1"/>
      <c r="SNG23" s="1"/>
      <c r="SNH23" s="1"/>
      <c r="SNI23" s="1"/>
      <c r="SNJ23" s="1"/>
      <c r="SNK23" s="1"/>
      <c r="SNL23" s="1"/>
      <c r="SNM23" s="1"/>
      <c r="SNN23" s="1"/>
      <c r="SNO23" s="1"/>
      <c r="SNP23" s="1"/>
      <c r="SNQ23" s="1"/>
      <c r="SNR23" s="1"/>
      <c r="SNS23" s="1"/>
      <c r="SNT23" s="1"/>
      <c r="SNU23" s="1"/>
      <c r="SNV23" s="1"/>
      <c r="SNW23" s="1"/>
      <c r="SNX23" s="1"/>
      <c r="SNY23" s="1"/>
      <c r="SNZ23" s="1"/>
      <c r="SOA23" s="1"/>
      <c r="SOB23" s="1"/>
      <c r="SOC23" s="1"/>
      <c r="SOD23" s="1"/>
      <c r="SOE23" s="1"/>
      <c r="SOF23" s="1"/>
      <c r="SOG23" s="1"/>
      <c r="SOH23" s="1"/>
      <c r="SOI23" s="1"/>
      <c r="SOJ23" s="1"/>
      <c r="SOK23" s="1"/>
      <c r="SOL23" s="1"/>
      <c r="SOM23" s="1"/>
      <c r="SON23" s="1"/>
      <c r="SOO23" s="1"/>
      <c r="SOP23" s="1"/>
      <c r="SOQ23" s="1"/>
      <c r="SOR23" s="1"/>
      <c r="SOS23" s="1"/>
      <c r="SOT23" s="1"/>
      <c r="SOU23" s="1"/>
      <c r="SOV23" s="1"/>
      <c r="SOW23" s="1"/>
      <c r="SOX23" s="1"/>
      <c r="SOY23" s="1"/>
      <c r="SOZ23" s="1"/>
      <c r="SPA23" s="1"/>
      <c r="SPB23" s="1"/>
      <c r="SPC23" s="1"/>
      <c r="SPD23" s="1"/>
      <c r="SPE23" s="1"/>
      <c r="SPF23" s="1"/>
      <c r="SPG23" s="1"/>
      <c r="SPH23" s="1"/>
      <c r="SPI23" s="1"/>
      <c r="SPJ23" s="1"/>
      <c r="SPK23" s="1"/>
      <c r="SPL23" s="1"/>
      <c r="SPM23" s="1"/>
      <c r="SPN23" s="1"/>
      <c r="SPO23" s="1"/>
      <c r="SPP23" s="1"/>
      <c r="SPQ23" s="1"/>
      <c r="SPR23" s="1"/>
      <c r="SPS23" s="1"/>
      <c r="SPT23" s="1"/>
      <c r="SPU23" s="1"/>
      <c r="SPV23" s="1"/>
      <c r="SPW23" s="1"/>
      <c r="SPX23" s="1"/>
      <c r="SPY23" s="1"/>
      <c r="SPZ23" s="1"/>
      <c r="SQA23" s="1"/>
      <c r="SQB23" s="1"/>
      <c r="SQC23" s="1"/>
      <c r="SQD23" s="1"/>
      <c r="SQE23" s="1"/>
      <c r="SQF23" s="1"/>
      <c r="SQG23" s="1"/>
      <c r="SQH23" s="1"/>
      <c r="SQI23" s="1"/>
      <c r="SQJ23" s="1"/>
      <c r="SQK23" s="1"/>
      <c r="SQL23" s="1"/>
      <c r="SQM23" s="1"/>
      <c r="SQN23" s="1"/>
      <c r="SQO23" s="1"/>
      <c r="SQP23" s="1"/>
      <c r="SQQ23" s="1"/>
      <c r="SQR23" s="1"/>
      <c r="SQS23" s="1"/>
      <c r="SQT23" s="1"/>
      <c r="SQU23" s="1"/>
      <c r="SQV23" s="1"/>
      <c r="SQW23" s="1"/>
      <c r="SQX23" s="1"/>
      <c r="SQY23" s="1"/>
      <c r="SQZ23" s="1"/>
      <c r="SRA23" s="1"/>
      <c r="SRB23" s="1"/>
      <c r="SRC23" s="1"/>
      <c r="SRD23" s="1"/>
      <c r="SRE23" s="1"/>
      <c r="SRF23" s="1"/>
      <c r="SRG23" s="1"/>
      <c r="SRH23" s="1"/>
      <c r="SRI23" s="1"/>
      <c r="SRJ23" s="1"/>
      <c r="SRK23" s="1"/>
      <c r="SRL23" s="1"/>
      <c r="SRM23" s="1"/>
      <c r="SRN23" s="1"/>
      <c r="SRO23" s="1"/>
      <c r="SRP23" s="1"/>
      <c r="SRQ23" s="1"/>
      <c r="SRR23" s="1"/>
      <c r="SRS23" s="1"/>
      <c r="SRT23" s="1"/>
      <c r="SRU23" s="1"/>
      <c r="SRV23" s="1"/>
      <c r="SRW23" s="1"/>
      <c r="SRX23" s="1"/>
      <c r="SRY23" s="1"/>
      <c r="SRZ23" s="1"/>
      <c r="SSA23" s="1"/>
      <c r="SSB23" s="1"/>
      <c r="SSC23" s="1"/>
      <c r="SSD23" s="1"/>
      <c r="SSE23" s="1"/>
      <c r="SSF23" s="1"/>
      <c r="SSG23" s="1"/>
      <c r="SSH23" s="1"/>
      <c r="SSI23" s="1"/>
      <c r="SSJ23" s="1"/>
      <c r="SSK23" s="1"/>
      <c r="SSL23" s="1"/>
      <c r="SSM23" s="1"/>
      <c r="SSN23" s="1"/>
      <c r="SSO23" s="1"/>
      <c r="SSP23" s="1"/>
      <c r="SSQ23" s="1"/>
      <c r="SSR23" s="1"/>
      <c r="SSS23" s="1"/>
      <c r="SST23" s="1"/>
      <c r="SSU23" s="1"/>
      <c r="SSV23" s="1"/>
      <c r="SSW23" s="1"/>
      <c r="SSX23" s="1"/>
      <c r="SSY23" s="1"/>
      <c r="SSZ23" s="1"/>
      <c r="STA23" s="1"/>
      <c r="STB23" s="1"/>
      <c r="STC23" s="1"/>
      <c r="STD23" s="1"/>
      <c r="STE23" s="1"/>
      <c r="STF23" s="1"/>
      <c r="STG23" s="1"/>
      <c r="STH23" s="1"/>
      <c r="STI23" s="1"/>
      <c r="STJ23" s="1"/>
      <c r="STK23" s="1"/>
      <c r="STL23" s="1"/>
      <c r="STM23" s="1"/>
      <c r="STN23" s="1"/>
      <c r="STO23" s="1"/>
      <c r="STP23" s="1"/>
      <c r="STQ23" s="1"/>
      <c r="STR23" s="1"/>
      <c r="STS23" s="1"/>
      <c r="STT23" s="1"/>
      <c r="STU23" s="1"/>
      <c r="STV23" s="1"/>
      <c r="STW23" s="1"/>
      <c r="STX23" s="1"/>
      <c r="STY23" s="1"/>
      <c r="STZ23" s="1"/>
      <c r="SUA23" s="1"/>
      <c r="SUB23" s="1"/>
      <c r="SUC23" s="1"/>
      <c r="SUD23" s="1"/>
      <c r="SUE23" s="1"/>
      <c r="SUF23" s="1"/>
      <c r="SUG23" s="1"/>
      <c r="SUH23" s="1"/>
      <c r="SUI23" s="1"/>
      <c r="SUJ23" s="1"/>
      <c r="SUK23" s="1"/>
      <c r="SUL23" s="1"/>
      <c r="SUM23" s="1"/>
      <c r="SUN23" s="1"/>
      <c r="SUO23" s="1"/>
      <c r="SUP23" s="1"/>
      <c r="SUQ23" s="1"/>
      <c r="SUR23" s="1"/>
      <c r="SUS23" s="1"/>
      <c r="SUT23" s="1"/>
      <c r="SUU23" s="1"/>
      <c r="SUV23" s="1"/>
      <c r="SUW23" s="1"/>
      <c r="SUX23" s="1"/>
      <c r="SUY23" s="1"/>
      <c r="SUZ23" s="1"/>
      <c r="SVA23" s="1"/>
      <c r="SVB23" s="1"/>
      <c r="SVC23" s="1"/>
      <c r="SVD23" s="1"/>
      <c r="SVE23" s="1"/>
      <c r="SVF23" s="1"/>
      <c r="SVG23" s="1"/>
      <c r="SVH23" s="1"/>
      <c r="SVI23" s="1"/>
      <c r="SVJ23" s="1"/>
      <c r="SVK23" s="1"/>
      <c r="SVL23" s="1"/>
      <c r="SVM23" s="1"/>
      <c r="SVN23" s="1"/>
      <c r="SVO23" s="1"/>
      <c r="SVP23" s="1"/>
      <c r="SVQ23" s="1"/>
      <c r="SVR23" s="1"/>
      <c r="SVS23" s="1"/>
      <c r="SVT23" s="1"/>
      <c r="SVU23" s="1"/>
      <c r="SVV23" s="1"/>
      <c r="SVW23" s="1"/>
      <c r="SVX23" s="1"/>
      <c r="SVY23" s="1"/>
      <c r="SVZ23" s="1"/>
      <c r="SWA23" s="1"/>
      <c r="SWB23" s="1"/>
      <c r="SWC23" s="1"/>
      <c r="SWD23" s="1"/>
      <c r="SWE23" s="1"/>
      <c r="SWF23" s="1"/>
      <c r="SWG23" s="1"/>
      <c r="SWH23" s="1"/>
      <c r="SWI23" s="1"/>
      <c r="SWJ23" s="1"/>
      <c r="SWK23" s="1"/>
      <c r="SWL23" s="1"/>
      <c r="SWM23" s="1"/>
      <c r="SWN23" s="1"/>
      <c r="SWO23" s="1"/>
      <c r="SWP23" s="1"/>
      <c r="SWQ23" s="1"/>
      <c r="SWR23" s="1"/>
      <c r="SWS23" s="1"/>
      <c r="SWT23" s="1"/>
      <c r="SWU23" s="1"/>
      <c r="SWV23" s="1"/>
      <c r="SWW23" s="1"/>
      <c r="SWX23" s="1"/>
      <c r="SWY23" s="1"/>
      <c r="SWZ23" s="1"/>
      <c r="SXA23" s="1"/>
      <c r="SXB23" s="1"/>
      <c r="SXC23" s="1"/>
      <c r="SXD23" s="1"/>
      <c r="SXE23" s="1"/>
      <c r="SXF23" s="1"/>
      <c r="SXG23" s="1"/>
      <c r="SXH23" s="1"/>
      <c r="SXI23" s="1"/>
      <c r="SXJ23" s="1"/>
      <c r="SXK23" s="1"/>
      <c r="SXL23" s="1"/>
      <c r="SXM23" s="1"/>
      <c r="SXN23" s="1"/>
      <c r="SXO23" s="1"/>
      <c r="SXP23" s="1"/>
      <c r="SXQ23" s="1"/>
      <c r="SXR23" s="1"/>
      <c r="SXS23" s="1"/>
      <c r="SXT23" s="1"/>
      <c r="SXU23" s="1"/>
      <c r="SXV23" s="1"/>
      <c r="SXW23" s="1"/>
      <c r="SXX23" s="1"/>
      <c r="SXY23" s="1"/>
      <c r="SXZ23" s="1"/>
      <c r="SYA23" s="1"/>
      <c r="SYB23" s="1"/>
      <c r="SYC23" s="1"/>
      <c r="SYD23" s="1"/>
      <c r="SYE23" s="1"/>
      <c r="SYF23" s="1"/>
      <c r="SYG23" s="1"/>
      <c r="SYH23" s="1"/>
      <c r="SYI23" s="1"/>
      <c r="SYJ23" s="1"/>
      <c r="SYK23" s="1"/>
      <c r="SYL23" s="1"/>
      <c r="SYM23" s="1"/>
      <c r="SYN23" s="1"/>
      <c r="SYO23" s="1"/>
      <c r="SYP23" s="1"/>
      <c r="SYQ23" s="1"/>
      <c r="SYR23" s="1"/>
      <c r="SYS23" s="1"/>
      <c r="SYT23" s="1"/>
      <c r="SYU23" s="1"/>
      <c r="SYV23" s="1"/>
      <c r="SYW23" s="1"/>
      <c r="SYX23" s="1"/>
      <c r="SYY23" s="1"/>
      <c r="SYZ23" s="1"/>
      <c r="SZA23" s="1"/>
      <c r="SZB23" s="1"/>
      <c r="SZC23" s="1"/>
      <c r="SZD23" s="1"/>
      <c r="SZE23" s="1"/>
      <c r="SZF23" s="1"/>
      <c r="SZG23" s="1"/>
      <c r="SZH23" s="1"/>
      <c r="SZI23" s="1"/>
      <c r="SZJ23" s="1"/>
      <c r="SZK23" s="1"/>
      <c r="SZL23" s="1"/>
      <c r="SZM23" s="1"/>
      <c r="SZN23" s="1"/>
      <c r="SZO23" s="1"/>
      <c r="SZP23" s="1"/>
      <c r="SZQ23" s="1"/>
      <c r="SZR23" s="1"/>
      <c r="SZS23" s="1"/>
      <c r="SZT23" s="1"/>
      <c r="SZU23" s="1"/>
      <c r="SZV23" s="1"/>
      <c r="SZW23" s="1"/>
      <c r="SZX23" s="1"/>
      <c r="SZY23" s="1"/>
      <c r="SZZ23" s="1"/>
      <c r="TAA23" s="1"/>
      <c r="TAB23" s="1"/>
      <c r="TAC23" s="1"/>
      <c r="TAD23" s="1"/>
      <c r="TAE23" s="1"/>
      <c r="TAF23" s="1"/>
      <c r="TAG23" s="1"/>
      <c r="TAH23" s="1"/>
      <c r="TAI23" s="1"/>
      <c r="TAJ23" s="1"/>
      <c r="TAK23" s="1"/>
      <c r="TAL23" s="1"/>
      <c r="TAM23" s="1"/>
      <c r="TAN23" s="1"/>
      <c r="TAO23" s="1"/>
      <c r="TAP23" s="1"/>
      <c r="TAQ23" s="1"/>
      <c r="TAR23" s="1"/>
      <c r="TAS23" s="1"/>
      <c r="TAT23" s="1"/>
      <c r="TAU23" s="1"/>
      <c r="TAV23" s="1"/>
      <c r="TAW23" s="1"/>
      <c r="TAX23" s="1"/>
      <c r="TAY23" s="1"/>
      <c r="TAZ23" s="1"/>
      <c r="TBA23" s="1"/>
      <c r="TBB23" s="1"/>
      <c r="TBC23" s="1"/>
      <c r="TBD23" s="1"/>
      <c r="TBE23" s="1"/>
      <c r="TBF23" s="1"/>
      <c r="TBG23" s="1"/>
      <c r="TBH23" s="1"/>
      <c r="TBI23" s="1"/>
      <c r="TBJ23" s="1"/>
      <c r="TBK23" s="1"/>
      <c r="TBL23" s="1"/>
      <c r="TBM23" s="1"/>
      <c r="TBN23" s="1"/>
      <c r="TBO23" s="1"/>
      <c r="TBP23" s="1"/>
      <c r="TBQ23" s="1"/>
      <c r="TBR23" s="1"/>
      <c r="TBS23" s="1"/>
      <c r="TBT23" s="1"/>
      <c r="TBU23" s="1"/>
      <c r="TBV23" s="1"/>
      <c r="TBW23" s="1"/>
      <c r="TBX23" s="1"/>
      <c r="TBY23" s="1"/>
      <c r="TBZ23" s="1"/>
      <c r="TCA23" s="1"/>
      <c r="TCB23" s="1"/>
      <c r="TCC23" s="1"/>
      <c r="TCD23" s="1"/>
      <c r="TCE23" s="1"/>
      <c r="TCF23" s="1"/>
      <c r="TCG23" s="1"/>
      <c r="TCH23" s="1"/>
      <c r="TCI23" s="1"/>
      <c r="TCJ23" s="1"/>
      <c r="TCK23" s="1"/>
      <c r="TCL23" s="1"/>
      <c r="TCM23" s="1"/>
      <c r="TCN23" s="1"/>
      <c r="TCO23" s="1"/>
      <c r="TCP23" s="1"/>
      <c r="TCQ23" s="1"/>
      <c r="TCR23" s="1"/>
      <c r="TCS23" s="1"/>
      <c r="TCT23" s="1"/>
      <c r="TCU23" s="1"/>
      <c r="TCV23" s="1"/>
      <c r="TCW23" s="1"/>
      <c r="TCX23" s="1"/>
      <c r="TCY23" s="1"/>
      <c r="TCZ23" s="1"/>
      <c r="TDA23" s="1"/>
      <c r="TDB23" s="1"/>
      <c r="TDC23" s="1"/>
      <c r="TDD23" s="1"/>
      <c r="TDE23" s="1"/>
      <c r="TDF23" s="1"/>
      <c r="TDG23" s="1"/>
      <c r="TDH23" s="1"/>
      <c r="TDI23" s="1"/>
      <c r="TDJ23" s="1"/>
      <c r="TDK23" s="1"/>
      <c r="TDL23" s="1"/>
      <c r="TDM23" s="1"/>
      <c r="TDN23" s="1"/>
      <c r="TDO23" s="1"/>
      <c r="TDP23" s="1"/>
      <c r="TDQ23" s="1"/>
      <c r="TDR23" s="1"/>
      <c r="TDS23" s="1"/>
      <c r="TDT23" s="1"/>
      <c r="TDU23" s="1"/>
      <c r="TDV23" s="1"/>
      <c r="TDW23" s="1"/>
      <c r="TDX23" s="1"/>
      <c r="TDY23" s="1"/>
      <c r="TDZ23" s="1"/>
      <c r="TEA23" s="1"/>
      <c r="TEB23" s="1"/>
      <c r="TEC23" s="1"/>
      <c r="TED23" s="1"/>
      <c r="TEE23" s="1"/>
      <c r="TEF23" s="1"/>
      <c r="TEG23" s="1"/>
      <c r="TEH23" s="1"/>
      <c r="TEI23" s="1"/>
      <c r="TEJ23" s="1"/>
      <c r="TEK23" s="1"/>
      <c r="TEL23" s="1"/>
      <c r="TEM23" s="1"/>
      <c r="TEN23" s="1"/>
      <c r="TEO23" s="1"/>
      <c r="TEP23" s="1"/>
      <c r="TEQ23" s="1"/>
      <c r="TER23" s="1"/>
      <c r="TES23" s="1"/>
      <c r="TET23" s="1"/>
      <c r="TEU23" s="1"/>
      <c r="TEV23" s="1"/>
      <c r="TEW23" s="1"/>
      <c r="TEX23" s="1"/>
      <c r="TEY23" s="1"/>
      <c r="TEZ23" s="1"/>
      <c r="TFA23" s="1"/>
      <c r="TFB23" s="1"/>
      <c r="TFC23" s="1"/>
      <c r="TFD23" s="1"/>
      <c r="TFE23" s="1"/>
      <c r="TFF23" s="1"/>
      <c r="TFG23" s="1"/>
      <c r="TFH23" s="1"/>
      <c r="TFI23" s="1"/>
      <c r="TFJ23" s="1"/>
      <c r="TFK23" s="1"/>
      <c r="TFL23" s="1"/>
      <c r="TFM23" s="1"/>
      <c r="TFN23" s="1"/>
      <c r="TFO23" s="1"/>
      <c r="TFP23" s="1"/>
      <c r="TFQ23" s="1"/>
      <c r="TFR23" s="1"/>
      <c r="TFS23" s="1"/>
      <c r="TFT23" s="1"/>
      <c r="TFU23" s="1"/>
      <c r="TFV23" s="1"/>
      <c r="TFW23" s="1"/>
      <c r="TFX23" s="1"/>
      <c r="TFY23" s="1"/>
      <c r="TFZ23" s="1"/>
      <c r="TGA23" s="1"/>
      <c r="TGB23" s="1"/>
      <c r="TGC23" s="1"/>
      <c r="TGD23" s="1"/>
      <c r="TGE23" s="1"/>
      <c r="TGF23" s="1"/>
      <c r="TGG23" s="1"/>
      <c r="TGH23" s="1"/>
      <c r="TGI23" s="1"/>
      <c r="TGJ23" s="1"/>
      <c r="TGK23" s="1"/>
      <c r="TGL23" s="1"/>
      <c r="TGM23" s="1"/>
      <c r="TGN23" s="1"/>
      <c r="TGO23" s="1"/>
      <c r="TGP23" s="1"/>
      <c r="TGQ23" s="1"/>
      <c r="TGR23" s="1"/>
      <c r="TGS23" s="1"/>
      <c r="TGT23" s="1"/>
      <c r="TGU23" s="1"/>
      <c r="TGV23" s="1"/>
      <c r="TGW23" s="1"/>
      <c r="TGX23" s="1"/>
      <c r="TGY23" s="1"/>
      <c r="TGZ23" s="1"/>
      <c r="THA23" s="1"/>
      <c r="THB23" s="1"/>
      <c r="THC23" s="1"/>
      <c r="THD23" s="1"/>
      <c r="THE23" s="1"/>
      <c r="THF23" s="1"/>
      <c r="THG23" s="1"/>
      <c r="THH23" s="1"/>
      <c r="THI23" s="1"/>
      <c r="THJ23" s="1"/>
      <c r="THK23" s="1"/>
      <c r="THL23" s="1"/>
      <c r="THM23" s="1"/>
      <c r="THN23" s="1"/>
      <c r="THO23" s="1"/>
      <c r="THP23" s="1"/>
      <c r="THQ23" s="1"/>
      <c r="THR23" s="1"/>
      <c r="THS23" s="1"/>
      <c r="THT23" s="1"/>
      <c r="THU23" s="1"/>
      <c r="THV23" s="1"/>
      <c r="THW23" s="1"/>
      <c r="THX23" s="1"/>
      <c r="THY23" s="1"/>
      <c r="THZ23" s="1"/>
      <c r="TIA23" s="1"/>
      <c r="TIB23" s="1"/>
      <c r="TIC23" s="1"/>
      <c r="TID23" s="1"/>
      <c r="TIE23" s="1"/>
      <c r="TIF23" s="1"/>
      <c r="TIG23" s="1"/>
      <c r="TIH23" s="1"/>
      <c r="TII23" s="1"/>
      <c r="TIJ23" s="1"/>
      <c r="TIK23" s="1"/>
      <c r="TIL23" s="1"/>
      <c r="TIM23" s="1"/>
      <c r="TIN23" s="1"/>
      <c r="TIO23" s="1"/>
      <c r="TIP23" s="1"/>
      <c r="TIQ23" s="1"/>
      <c r="TIR23" s="1"/>
      <c r="TIS23" s="1"/>
      <c r="TIT23" s="1"/>
      <c r="TIU23" s="1"/>
      <c r="TIV23" s="1"/>
      <c r="TIW23" s="1"/>
      <c r="TIX23" s="1"/>
      <c r="TIY23" s="1"/>
      <c r="TIZ23" s="1"/>
      <c r="TJA23" s="1"/>
      <c r="TJB23" s="1"/>
      <c r="TJC23" s="1"/>
      <c r="TJD23" s="1"/>
      <c r="TJE23" s="1"/>
      <c r="TJF23" s="1"/>
      <c r="TJG23" s="1"/>
      <c r="TJH23" s="1"/>
      <c r="TJI23" s="1"/>
      <c r="TJJ23" s="1"/>
      <c r="TJK23" s="1"/>
      <c r="TJL23" s="1"/>
      <c r="TJM23" s="1"/>
      <c r="TJN23" s="1"/>
      <c r="TJO23" s="1"/>
      <c r="TJP23" s="1"/>
      <c r="TJQ23" s="1"/>
      <c r="TJR23" s="1"/>
      <c r="TJS23" s="1"/>
      <c r="TJT23" s="1"/>
      <c r="TJU23" s="1"/>
      <c r="TJV23" s="1"/>
      <c r="TJW23" s="1"/>
      <c r="TJX23" s="1"/>
      <c r="TJY23" s="1"/>
      <c r="TJZ23" s="1"/>
      <c r="TKA23" s="1"/>
      <c r="TKB23" s="1"/>
      <c r="TKC23" s="1"/>
      <c r="TKD23" s="1"/>
      <c r="TKE23" s="1"/>
      <c r="TKF23" s="1"/>
      <c r="TKG23" s="1"/>
      <c r="TKH23" s="1"/>
      <c r="TKI23" s="1"/>
      <c r="TKJ23" s="1"/>
      <c r="TKK23" s="1"/>
      <c r="TKL23" s="1"/>
      <c r="TKM23" s="1"/>
      <c r="TKN23" s="1"/>
      <c r="TKO23" s="1"/>
      <c r="TKP23" s="1"/>
      <c r="TKQ23" s="1"/>
      <c r="TKR23" s="1"/>
      <c r="TKS23" s="1"/>
      <c r="TKT23" s="1"/>
      <c r="TKU23" s="1"/>
      <c r="TKV23" s="1"/>
      <c r="TKW23" s="1"/>
      <c r="TKX23" s="1"/>
      <c r="TKY23" s="1"/>
      <c r="TKZ23" s="1"/>
      <c r="TLA23" s="1"/>
      <c r="TLB23" s="1"/>
      <c r="TLC23" s="1"/>
      <c r="TLD23" s="1"/>
      <c r="TLE23" s="1"/>
      <c r="TLF23" s="1"/>
      <c r="TLG23" s="1"/>
      <c r="TLH23" s="1"/>
      <c r="TLI23" s="1"/>
      <c r="TLJ23" s="1"/>
      <c r="TLK23" s="1"/>
      <c r="TLL23" s="1"/>
      <c r="TLM23" s="1"/>
      <c r="TLN23" s="1"/>
      <c r="TLO23" s="1"/>
      <c r="TLP23" s="1"/>
      <c r="TLQ23" s="1"/>
      <c r="TLR23" s="1"/>
      <c r="TLS23" s="1"/>
      <c r="TLT23" s="1"/>
      <c r="TLU23" s="1"/>
      <c r="TLV23" s="1"/>
      <c r="TLW23" s="1"/>
      <c r="TLX23" s="1"/>
      <c r="TLY23" s="1"/>
      <c r="TLZ23" s="1"/>
      <c r="TMA23" s="1"/>
      <c r="TMB23" s="1"/>
      <c r="TMC23" s="1"/>
      <c r="TMD23" s="1"/>
      <c r="TME23" s="1"/>
      <c r="TMF23" s="1"/>
      <c r="TMG23" s="1"/>
      <c r="TMH23" s="1"/>
      <c r="TMI23" s="1"/>
      <c r="TMJ23" s="1"/>
      <c r="TMK23" s="1"/>
      <c r="TML23" s="1"/>
      <c r="TMM23" s="1"/>
      <c r="TMN23" s="1"/>
      <c r="TMO23" s="1"/>
      <c r="TMP23" s="1"/>
      <c r="TMQ23" s="1"/>
      <c r="TMR23" s="1"/>
      <c r="TMS23" s="1"/>
      <c r="TMT23" s="1"/>
      <c r="TMU23" s="1"/>
      <c r="TMV23" s="1"/>
      <c r="TMW23" s="1"/>
      <c r="TMX23" s="1"/>
      <c r="TMY23" s="1"/>
      <c r="TMZ23" s="1"/>
      <c r="TNA23" s="1"/>
      <c r="TNB23" s="1"/>
      <c r="TNC23" s="1"/>
      <c r="TND23" s="1"/>
      <c r="TNE23" s="1"/>
      <c r="TNF23" s="1"/>
      <c r="TNG23" s="1"/>
      <c r="TNH23" s="1"/>
      <c r="TNI23" s="1"/>
      <c r="TNJ23" s="1"/>
      <c r="TNK23" s="1"/>
      <c r="TNL23" s="1"/>
      <c r="TNM23" s="1"/>
      <c r="TNN23" s="1"/>
      <c r="TNO23" s="1"/>
      <c r="TNP23" s="1"/>
      <c r="TNQ23" s="1"/>
      <c r="TNR23" s="1"/>
      <c r="TNS23" s="1"/>
      <c r="TNT23" s="1"/>
      <c r="TNU23" s="1"/>
      <c r="TNV23" s="1"/>
      <c r="TNW23" s="1"/>
      <c r="TNX23" s="1"/>
      <c r="TNY23" s="1"/>
      <c r="TNZ23" s="1"/>
      <c r="TOA23" s="1"/>
      <c r="TOB23" s="1"/>
      <c r="TOC23" s="1"/>
      <c r="TOD23" s="1"/>
      <c r="TOE23" s="1"/>
      <c r="TOF23" s="1"/>
      <c r="TOG23" s="1"/>
      <c r="TOH23" s="1"/>
      <c r="TOI23" s="1"/>
      <c r="TOJ23" s="1"/>
      <c r="TOK23" s="1"/>
      <c r="TOL23" s="1"/>
      <c r="TOM23" s="1"/>
      <c r="TON23" s="1"/>
      <c r="TOO23" s="1"/>
      <c r="TOP23" s="1"/>
      <c r="TOQ23" s="1"/>
      <c r="TOR23" s="1"/>
      <c r="TOS23" s="1"/>
      <c r="TOT23" s="1"/>
      <c r="TOU23" s="1"/>
      <c r="TOV23" s="1"/>
      <c r="TOW23" s="1"/>
      <c r="TOX23" s="1"/>
      <c r="TOY23" s="1"/>
      <c r="TOZ23" s="1"/>
      <c r="TPA23" s="1"/>
      <c r="TPB23" s="1"/>
      <c r="TPC23" s="1"/>
      <c r="TPD23" s="1"/>
      <c r="TPE23" s="1"/>
      <c r="TPF23" s="1"/>
      <c r="TPG23" s="1"/>
      <c r="TPH23" s="1"/>
      <c r="TPI23" s="1"/>
      <c r="TPJ23" s="1"/>
      <c r="TPK23" s="1"/>
      <c r="TPL23" s="1"/>
      <c r="TPM23" s="1"/>
      <c r="TPN23" s="1"/>
      <c r="TPO23" s="1"/>
      <c r="TPP23" s="1"/>
      <c r="TPQ23" s="1"/>
      <c r="TPR23" s="1"/>
      <c r="TPS23" s="1"/>
      <c r="TPT23" s="1"/>
      <c r="TPU23" s="1"/>
      <c r="TPV23" s="1"/>
      <c r="TPW23" s="1"/>
      <c r="TPX23" s="1"/>
      <c r="TPY23" s="1"/>
      <c r="TPZ23" s="1"/>
      <c r="TQA23" s="1"/>
      <c r="TQB23" s="1"/>
      <c r="TQC23" s="1"/>
      <c r="TQD23" s="1"/>
      <c r="TQE23" s="1"/>
      <c r="TQF23" s="1"/>
      <c r="TQG23" s="1"/>
      <c r="TQH23" s="1"/>
      <c r="TQI23" s="1"/>
      <c r="TQJ23" s="1"/>
      <c r="TQK23" s="1"/>
      <c r="TQL23" s="1"/>
      <c r="TQM23" s="1"/>
      <c r="TQN23" s="1"/>
      <c r="TQO23" s="1"/>
      <c r="TQP23" s="1"/>
      <c r="TQQ23" s="1"/>
      <c r="TQR23" s="1"/>
      <c r="TQS23" s="1"/>
      <c r="TQT23" s="1"/>
      <c r="TQU23" s="1"/>
      <c r="TQV23" s="1"/>
      <c r="TQW23" s="1"/>
      <c r="TQX23" s="1"/>
      <c r="TQY23" s="1"/>
      <c r="TQZ23" s="1"/>
      <c r="TRA23" s="1"/>
      <c r="TRB23" s="1"/>
      <c r="TRC23" s="1"/>
      <c r="TRD23" s="1"/>
      <c r="TRE23" s="1"/>
      <c r="TRF23" s="1"/>
      <c r="TRG23" s="1"/>
      <c r="TRH23" s="1"/>
      <c r="TRI23" s="1"/>
      <c r="TRJ23" s="1"/>
      <c r="TRK23" s="1"/>
      <c r="TRL23" s="1"/>
      <c r="TRM23" s="1"/>
      <c r="TRN23" s="1"/>
      <c r="TRO23" s="1"/>
      <c r="TRP23" s="1"/>
      <c r="TRQ23" s="1"/>
      <c r="TRR23" s="1"/>
      <c r="TRS23" s="1"/>
      <c r="TRT23" s="1"/>
      <c r="TRU23" s="1"/>
      <c r="TRV23" s="1"/>
      <c r="TRW23" s="1"/>
      <c r="TRX23" s="1"/>
      <c r="TRY23" s="1"/>
      <c r="TRZ23" s="1"/>
      <c r="TSA23" s="1"/>
      <c r="TSB23" s="1"/>
      <c r="TSC23" s="1"/>
      <c r="TSD23" s="1"/>
      <c r="TSE23" s="1"/>
      <c r="TSF23" s="1"/>
      <c r="TSG23" s="1"/>
      <c r="TSH23" s="1"/>
      <c r="TSI23" s="1"/>
      <c r="TSJ23" s="1"/>
      <c r="TSK23" s="1"/>
      <c r="TSL23" s="1"/>
      <c r="TSM23" s="1"/>
      <c r="TSN23" s="1"/>
      <c r="TSO23" s="1"/>
      <c r="TSP23" s="1"/>
      <c r="TSQ23" s="1"/>
      <c r="TSR23" s="1"/>
      <c r="TSS23" s="1"/>
      <c r="TST23" s="1"/>
      <c r="TSU23" s="1"/>
      <c r="TSV23" s="1"/>
      <c r="TSW23" s="1"/>
      <c r="TSX23" s="1"/>
      <c r="TSY23" s="1"/>
      <c r="TSZ23" s="1"/>
      <c r="TTA23" s="1"/>
      <c r="TTB23" s="1"/>
      <c r="TTC23" s="1"/>
      <c r="TTD23" s="1"/>
      <c r="TTE23" s="1"/>
      <c r="TTF23" s="1"/>
      <c r="TTG23" s="1"/>
      <c r="TTH23" s="1"/>
      <c r="TTI23" s="1"/>
      <c r="TTJ23" s="1"/>
      <c r="TTK23" s="1"/>
      <c r="TTL23" s="1"/>
      <c r="TTM23" s="1"/>
      <c r="TTN23" s="1"/>
      <c r="TTO23" s="1"/>
      <c r="TTP23" s="1"/>
      <c r="TTQ23" s="1"/>
      <c r="TTR23" s="1"/>
      <c r="TTS23" s="1"/>
      <c r="TTT23" s="1"/>
      <c r="TTU23" s="1"/>
      <c r="TTV23" s="1"/>
      <c r="TTW23" s="1"/>
      <c r="TTX23" s="1"/>
      <c r="TTY23" s="1"/>
      <c r="TTZ23" s="1"/>
      <c r="TUA23" s="1"/>
      <c r="TUB23" s="1"/>
      <c r="TUC23" s="1"/>
      <c r="TUD23" s="1"/>
      <c r="TUE23" s="1"/>
      <c r="TUF23" s="1"/>
      <c r="TUG23" s="1"/>
      <c r="TUH23" s="1"/>
      <c r="TUI23" s="1"/>
      <c r="TUJ23" s="1"/>
      <c r="TUK23" s="1"/>
      <c r="TUL23" s="1"/>
      <c r="TUM23" s="1"/>
      <c r="TUN23" s="1"/>
      <c r="TUO23" s="1"/>
      <c r="TUP23" s="1"/>
      <c r="TUQ23" s="1"/>
      <c r="TUR23" s="1"/>
      <c r="TUS23" s="1"/>
      <c r="TUT23" s="1"/>
      <c r="TUU23" s="1"/>
      <c r="TUV23" s="1"/>
      <c r="TUW23" s="1"/>
      <c r="TUX23" s="1"/>
      <c r="TUY23" s="1"/>
      <c r="TUZ23" s="1"/>
      <c r="TVA23" s="1"/>
      <c r="TVB23" s="1"/>
      <c r="TVC23" s="1"/>
      <c r="TVD23" s="1"/>
      <c r="TVE23" s="1"/>
      <c r="TVF23" s="1"/>
      <c r="TVG23" s="1"/>
      <c r="TVH23" s="1"/>
      <c r="TVI23" s="1"/>
      <c r="TVJ23" s="1"/>
      <c r="TVK23" s="1"/>
      <c r="TVL23" s="1"/>
      <c r="TVM23" s="1"/>
      <c r="TVN23" s="1"/>
      <c r="TVO23" s="1"/>
      <c r="TVP23" s="1"/>
      <c r="TVQ23" s="1"/>
      <c r="TVR23" s="1"/>
      <c r="TVS23" s="1"/>
      <c r="TVT23" s="1"/>
      <c r="TVU23" s="1"/>
      <c r="TVV23" s="1"/>
      <c r="TVW23" s="1"/>
      <c r="TVX23" s="1"/>
      <c r="TVY23" s="1"/>
      <c r="TVZ23" s="1"/>
      <c r="TWA23" s="1"/>
      <c r="TWB23" s="1"/>
      <c r="TWC23" s="1"/>
      <c r="TWD23" s="1"/>
      <c r="TWE23" s="1"/>
      <c r="TWF23" s="1"/>
      <c r="TWG23" s="1"/>
      <c r="TWH23" s="1"/>
      <c r="TWI23" s="1"/>
      <c r="TWJ23" s="1"/>
      <c r="TWK23" s="1"/>
      <c r="TWL23" s="1"/>
      <c r="TWM23" s="1"/>
      <c r="TWN23" s="1"/>
      <c r="TWO23" s="1"/>
      <c r="TWP23" s="1"/>
      <c r="TWQ23" s="1"/>
      <c r="TWR23" s="1"/>
      <c r="TWS23" s="1"/>
      <c r="TWT23" s="1"/>
      <c r="TWU23" s="1"/>
      <c r="TWV23" s="1"/>
      <c r="TWW23" s="1"/>
      <c r="TWX23" s="1"/>
      <c r="TWY23" s="1"/>
      <c r="TWZ23" s="1"/>
      <c r="TXA23" s="1"/>
      <c r="TXB23" s="1"/>
      <c r="TXC23" s="1"/>
      <c r="TXD23" s="1"/>
      <c r="TXE23" s="1"/>
      <c r="TXF23" s="1"/>
      <c r="TXG23" s="1"/>
      <c r="TXH23" s="1"/>
      <c r="TXI23" s="1"/>
      <c r="TXJ23" s="1"/>
      <c r="TXK23" s="1"/>
      <c r="TXL23" s="1"/>
      <c r="TXM23" s="1"/>
      <c r="TXN23" s="1"/>
      <c r="TXO23" s="1"/>
      <c r="TXP23" s="1"/>
      <c r="TXQ23" s="1"/>
      <c r="TXR23" s="1"/>
      <c r="TXS23" s="1"/>
      <c r="TXT23" s="1"/>
      <c r="TXU23" s="1"/>
      <c r="TXV23" s="1"/>
      <c r="TXW23" s="1"/>
      <c r="TXX23" s="1"/>
      <c r="TXY23" s="1"/>
      <c r="TXZ23" s="1"/>
      <c r="TYA23" s="1"/>
      <c r="TYB23" s="1"/>
      <c r="TYC23" s="1"/>
      <c r="TYD23" s="1"/>
      <c r="TYE23" s="1"/>
      <c r="TYF23" s="1"/>
      <c r="TYG23" s="1"/>
      <c r="TYH23" s="1"/>
      <c r="TYI23" s="1"/>
      <c r="TYJ23" s="1"/>
      <c r="TYK23" s="1"/>
      <c r="TYL23" s="1"/>
      <c r="TYM23" s="1"/>
      <c r="TYN23" s="1"/>
      <c r="TYO23" s="1"/>
      <c r="TYP23" s="1"/>
      <c r="TYQ23" s="1"/>
      <c r="TYR23" s="1"/>
      <c r="TYS23" s="1"/>
      <c r="TYT23" s="1"/>
      <c r="TYU23" s="1"/>
      <c r="TYV23" s="1"/>
      <c r="TYW23" s="1"/>
      <c r="TYX23" s="1"/>
      <c r="TYY23" s="1"/>
      <c r="TYZ23" s="1"/>
      <c r="TZA23" s="1"/>
      <c r="TZB23" s="1"/>
      <c r="TZC23" s="1"/>
      <c r="TZD23" s="1"/>
      <c r="TZE23" s="1"/>
      <c r="TZF23" s="1"/>
      <c r="TZG23" s="1"/>
      <c r="TZH23" s="1"/>
      <c r="TZI23" s="1"/>
      <c r="TZJ23" s="1"/>
      <c r="TZK23" s="1"/>
      <c r="TZL23" s="1"/>
      <c r="TZM23" s="1"/>
      <c r="TZN23" s="1"/>
      <c r="TZO23" s="1"/>
      <c r="TZP23" s="1"/>
      <c r="TZQ23" s="1"/>
      <c r="TZR23" s="1"/>
      <c r="TZS23" s="1"/>
      <c r="TZT23" s="1"/>
      <c r="TZU23" s="1"/>
      <c r="TZV23" s="1"/>
      <c r="TZW23" s="1"/>
      <c r="TZX23" s="1"/>
      <c r="TZY23" s="1"/>
      <c r="TZZ23" s="1"/>
      <c r="UAA23" s="1"/>
      <c r="UAB23" s="1"/>
      <c r="UAC23" s="1"/>
      <c r="UAD23" s="1"/>
      <c r="UAE23" s="1"/>
      <c r="UAF23" s="1"/>
      <c r="UAG23" s="1"/>
      <c r="UAH23" s="1"/>
      <c r="UAI23" s="1"/>
      <c r="UAJ23" s="1"/>
      <c r="UAK23" s="1"/>
      <c r="UAL23" s="1"/>
      <c r="UAM23" s="1"/>
      <c r="UAN23" s="1"/>
      <c r="UAO23" s="1"/>
      <c r="UAP23" s="1"/>
      <c r="UAQ23" s="1"/>
      <c r="UAR23" s="1"/>
      <c r="UAS23" s="1"/>
      <c r="UAT23" s="1"/>
      <c r="UAU23" s="1"/>
      <c r="UAV23" s="1"/>
      <c r="UAW23" s="1"/>
      <c r="UAX23" s="1"/>
      <c r="UAY23" s="1"/>
      <c r="UAZ23" s="1"/>
      <c r="UBA23" s="1"/>
      <c r="UBB23" s="1"/>
      <c r="UBC23" s="1"/>
      <c r="UBD23" s="1"/>
      <c r="UBE23" s="1"/>
      <c r="UBF23" s="1"/>
      <c r="UBG23" s="1"/>
      <c r="UBH23" s="1"/>
      <c r="UBI23" s="1"/>
      <c r="UBJ23" s="1"/>
      <c r="UBK23" s="1"/>
      <c r="UBL23" s="1"/>
      <c r="UBM23" s="1"/>
      <c r="UBN23" s="1"/>
      <c r="UBO23" s="1"/>
      <c r="UBP23" s="1"/>
      <c r="UBQ23" s="1"/>
      <c r="UBR23" s="1"/>
      <c r="UBS23" s="1"/>
      <c r="UBT23" s="1"/>
      <c r="UBU23" s="1"/>
      <c r="UBV23" s="1"/>
      <c r="UBW23" s="1"/>
      <c r="UBX23" s="1"/>
      <c r="UBY23" s="1"/>
      <c r="UBZ23" s="1"/>
      <c r="UCA23" s="1"/>
      <c r="UCB23" s="1"/>
      <c r="UCC23" s="1"/>
      <c r="UCD23" s="1"/>
      <c r="UCE23" s="1"/>
      <c r="UCF23" s="1"/>
      <c r="UCG23" s="1"/>
      <c r="UCH23" s="1"/>
      <c r="UCI23" s="1"/>
      <c r="UCJ23" s="1"/>
      <c r="UCK23" s="1"/>
      <c r="UCL23" s="1"/>
      <c r="UCM23" s="1"/>
      <c r="UCN23" s="1"/>
      <c r="UCO23" s="1"/>
      <c r="UCP23" s="1"/>
      <c r="UCQ23" s="1"/>
      <c r="UCR23" s="1"/>
      <c r="UCS23" s="1"/>
      <c r="UCT23" s="1"/>
      <c r="UCU23" s="1"/>
      <c r="UCV23" s="1"/>
      <c r="UCW23" s="1"/>
      <c r="UCX23" s="1"/>
      <c r="UCY23" s="1"/>
      <c r="UCZ23" s="1"/>
      <c r="UDA23" s="1"/>
      <c r="UDB23" s="1"/>
      <c r="UDC23" s="1"/>
      <c r="UDD23" s="1"/>
      <c r="UDE23" s="1"/>
      <c r="UDF23" s="1"/>
      <c r="UDG23" s="1"/>
      <c r="UDH23" s="1"/>
      <c r="UDI23" s="1"/>
      <c r="UDJ23" s="1"/>
      <c r="UDK23" s="1"/>
      <c r="UDL23" s="1"/>
      <c r="UDM23" s="1"/>
      <c r="UDN23" s="1"/>
      <c r="UDO23" s="1"/>
      <c r="UDP23" s="1"/>
      <c r="UDQ23" s="1"/>
      <c r="UDR23" s="1"/>
      <c r="UDS23" s="1"/>
      <c r="UDT23" s="1"/>
      <c r="UDU23" s="1"/>
      <c r="UDV23" s="1"/>
      <c r="UDW23" s="1"/>
      <c r="UDX23" s="1"/>
      <c r="UDY23" s="1"/>
      <c r="UDZ23" s="1"/>
      <c r="UEA23" s="1"/>
      <c r="UEB23" s="1"/>
      <c r="UEC23" s="1"/>
      <c r="UED23" s="1"/>
      <c r="UEE23" s="1"/>
      <c r="UEF23" s="1"/>
      <c r="UEG23" s="1"/>
      <c r="UEH23" s="1"/>
      <c r="UEI23" s="1"/>
      <c r="UEJ23" s="1"/>
      <c r="UEK23" s="1"/>
      <c r="UEL23" s="1"/>
      <c r="UEM23" s="1"/>
      <c r="UEN23" s="1"/>
      <c r="UEO23" s="1"/>
      <c r="UEP23" s="1"/>
      <c r="UEQ23" s="1"/>
      <c r="UER23" s="1"/>
      <c r="UES23" s="1"/>
      <c r="UET23" s="1"/>
      <c r="UEU23" s="1"/>
      <c r="UEV23" s="1"/>
      <c r="UEW23" s="1"/>
      <c r="UEX23" s="1"/>
      <c r="UEY23" s="1"/>
      <c r="UEZ23" s="1"/>
      <c r="UFA23" s="1"/>
      <c r="UFB23" s="1"/>
      <c r="UFC23" s="1"/>
      <c r="UFD23" s="1"/>
      <c r="UFE23" s="1"/>
      <c r="UFF23" s="1"/>
      <c r="UFG23" s="1"/>
      <c r="UFH23" s="1"/>
      <c r="UFI23" s="1"/>
      <c r="UFJ23" s="1"/>
      <c r="UFK23" s="1"/>
      <c r="UFL23" s="1"/>
      <c r="UFM23" s="1"/>
      <c r="UFN23" s="1"/>
      <c r="UFO23" s="1"/>
      <c r="UFP23" s="1"/>
      <c r="UFQ23" s="1"/>
      <c r="UFR23" s="1"/>
      <c r="UFS23" s="1"/>
      <c r="UFT23" s="1"/>
      <c r="UFU23" s="1"/>
      <c r="UFV23" s="1"/>
      <c r="UFW23" s="1"/>
      <c r="UFX23" s="1"/>
      <c r="UFY23" s="1"/>
      <c r="UFZ23" s="1"/>
      <c r="UGA23" s="1"/>
      <c r="UGB23" s="1"/>
      <c r="UGC23" s="1"/>
      <c r="UGD23" s="1"/>
      <c r="UGE23" s="1"/>
      <c r="UGF23" s="1"/>
      <c r="UGG23" s="1"/>
      <c r="UGH23" s="1"/>
      <c r="UGI23" s="1"/>
      <c r="UGJ23" s="1"/>
      <c r="UGK23" s="1"/>
      <c r="UGL23" s="1"/>
      <c r="UGM23" s="1"/>
      <c r="UGN23" s="1"/>
      <c r="UGO23" s="1"/>
      <c r="UGP23" s="1"/>
      <c r="UGQ23" s="1"/>
      <c r="UGR23" s="1"/>
      <c r="UGS23" s="1"/>
      <c r="UGT23" s="1"/>
      <c r="UGU23" s="1"/>
      <c r="UGV23" s="1"/>
      <c r="UGW23" s="1"/>
      <c r="UGX23" s="1"/>
      <c r="UGY23" s="1"/>
      <c r="UGZ23" s="1"/>
      <c r="UHA23" s="1"/>
      <c r="UHB23" s="1"/>
      <c r="UHC23" s="1"/>
      <c r="UHD23" s="1"/>
      <c r="UHE23" s="1"/>
      <c r="UHF23" s="1"/>
      <c r="UHG23" s="1"/>
      <c r="UHH23" s="1"/>
      <c r="UHI23" s="1"/>
      <c r="UHJ23" s="1"/>
      <c r="UHK23" s="1"/>
      <c r="UHL23" s="1"/>
      <c r="UHM23" s="1"/>
      <c r="UHN23" s="1"/>
      <c r="UHO23" s="1"/>
      <c r="UHP23" s="1"/>
      <c r="UHQ23" s="1"/>
      <c r="UHR23" s="1"/>
      <c r="UHS23" s="1"/>
      <c r="UHT23" s="1"/>
      <c r="UHU23" s="1"/>
      <c r="UHV23" s="1"/>
      <c r="UHW23" s="1"/>
      <c r="UHX23" s="1"/>
      <c r="UHY23" s="1"/>
      <c r="UHZ23" s="1"/>
      <c r="UIA23" s="1"/>
      <c r="UIB23" s="1"/>
      <c r="UIC23" s="1"/>
      <c r="UID23" s="1"/>
      <c r="UIE23" s="1"/>
      <c r="UIF23" s="1"/>
      <c r="UIG23" s="1"/>
      <c r="UIH23" s="1"/>
      <c r="UII23" s="1"/>
      <c r="UIJ23" s="1"/>
      <c r="UIK23" s="1"/>
      <c r="UIL23" s="1"/>
      <c r="UIM23" s="1"/>
      <c r="UIN23" s="1"/>
      <c r="UIO23" s="1"/>
      <c r="UIP23" s="1"/>
      <c r="UIQ23" s="1"/>
      <c r="UIR23" s="1"/>
      <c r="UIS23" s="1"/>
      <c r="UIT23" s="1"/>
      <c r="UIU23" s="1"/>
      <c r="UIV23" s="1"/>
      <c r="UIW23" s="1"/>
      <c r="UIX23" s="1"/>
      <c r="UIY23" s="1"/>
      <c r="UIZ23" s="1"/>
      <c r="UJA23" s="1"/>
      <c r="UJB23" s="1"/>
      <c r="UJC23" s="1"/>
      <c r="UJD23" s="1"/>
      <c r="UJE23" s="1"/>
      <c r="UJF23" s="1"/>
      <c r="UJG23" s="1"/>
      <c r="UJH23" s="1"/>
      <c r="UJI23" s="1"/>
      <c r="UJJ23" s="1"/>
      <c r="UJK23" s="1"/>
      <c r="UJL23" s="1"/>
      <c r="UJM23" s="1"/>
      <c r="UJN23" s="1"/>
      <c r="UJO23" s="1"/>
      <c r="UJP23" s="1"/>
      <c r="UJQ23" s="1"/>
      <c r="UJR23" s="1"/>
      <c r="UJS23" s="1"/>
      <c r="UJT23" s="1"/>
      <c r="UJU23" s="1"/>
      <c r="UJV23" s="1"/>
      <c r="UJW23" s="1"/>
      <c r="UJX23" s="1"/>
      <c r="UJY23" s="1"/>
      <c r="UJZ23" s="1"/>
      <c r="UKA23" s="1"/>
      <c r="UKB23" s="1"/>
      <c r="UKC23" s="1"/>
      <c r="UKD23" s="1"/>
      <c r="UKE23" s="1"/>
      <c r="UKF23" s="1"/>
      <c r="UKG23" s="1"/>
      <c r="UKH23" s="1"/>
      <c r="UKI23" s="1"/>
      <c r="UKJ23" s="1"/>
      <c r="UKK23" s="1"/>
      <c r="UKL23" s="1"/>
      <c r="UKM23" s="1"/>
      <c r="UKN23" s="1"/>
      <c r="UKO23" s="1"/>
      <c r="UKP23" s="1"/>
      <c r="UKQ23" s="1"/>
      <c r="UKR23" s="1"/>
      <c r="UKS23" s="1"/>
      <c r="UKT23" s="1"/>
      <c r="UKU23" s="1"/>
      <c r="UKV23" s="1"/>
      <c r="UKW23" s="1"/>
      <c r="UKX23" s="1"/>
      <c r="UKY23" s="1"/>
      <c r="UKZ23" s="1"/>
      <c r="ULA23" s="1"/>
      <c r="ULB23" s="1"/>
      <c r="ULC23" s="1"/>
      <c r="ULD23" s="1"/>
      <c r="ULE23" s="1"/>
      <c r="ULF23" s="1"/>
      <c r="ULG23" s="1"/>
      <c r="ULH23" s="1"/>
      <c r="ULI23" s="1"/>
      <c r="ULJ23" s="1"/>
      <c r="ULK23" s="1"/>
      <c r="ULL23" s="1"/>
      <c r="ULM23" s="1"/>
      <c r="ULN23" s="1"/>
      <c r="ULO23" s="1"/>
      <c r="ULP23" s="1"/>
      <c r="ULQ23" s="1"/>
      <c r="ULR23" s="1"/>
      <c r="ULS23" s="1"/>
      <c r="ULT23" s="1"/>
      <c r="ULU23" s="1"/>
      <c r="ULV23" s="1"/>
      <c r="ULW23" s="1"/>
      <c r="ULX23" s="1"/>
      <c r="ULY23" s="1"/>
      <c r="ULZ23" s="1"/>
      <c r="UMA23" s="1"/>
      <c r="UMB23" s="1"/>
      <c r="UMC23" s="1"/>
      <c r="UMD23" s="1"/>
      <c r="UME23" s="1"/>
      <c r="UMF23" s="1"/>
      <c r="UMG23" s="1"/>
      <c r="UMH23" s="1"/>
      <c r="UMI23" s="1"/>
      <c r="UMJ23" s="1"/>
      <c r="UMK23" s="1"/>
      <c r="UML23" s="1"/>
      <c r="UMM23" s="1"/>
      <c r="UMN23" s="1"/>
      <c r="UMO23" s="1"/>
      <c r="UMP23" s="1"/>
      <c r="UMQ23" s="1"/>
      <c r="UMR23" s="1"/>
      <c r="UMS23" s="1"/>
      <c r="UMT23" s="1"/>
      <c r="UMU23" s="1"/>
      <c r="UMV23" s="1"/>
      <c r="UMW23" s="1"/>
      <c r="UMX23" s="1"/>
      <c r="UMY23" s="1"/>
      <c r="UMZ23" s="1"/>
      <c r="UNA23" s="1"/>
      <c r="UNB23" s="1"/>
      <c r="UNC23" s="1"/>
      <c r="UND23" s="1"/>
      <c r="UNE23" s="1"/>
      <c r="UNF23" s="1"/>
      <c r="UNG23" s="1"/>
      <c r="UNH23" s="1"/>
      <c r="UNI23" s="1"/>
      <c r="UNJ23" s="1"/>
      <c r="UNK23" s="1"/>
      <c r="UNL23" s="1"/>
      <c r="UNM23" s="1"/>
      <c r="UNN23" s="1"/>
      <c r="UNO23" s="1"/>
      <c r="UNP23" s="1"/>
      <c r="UNQ23" s="1"/>
      <c r="UNR23" s="1"/>
      <c r="UNS23" s="1"/>
      <c r="UNT23" s="1"/>
      <c r="UNU23" s="1"/>
      <c r="UNV23" s="1"/>
      <c r="UNW23" s="1"/>
      <c r="UNX23" s="1"/>
      <c r="UNY23" s="1"/>
      <c r="UNZ23" s="1"/>
      <c r="UOA23" s="1"/>
      <c r="UOB23" s="1"/>
      <c r="UOC23" s="1"/>
      <c r="UOD23" s="1"/>
      <c r="UOE23" s="1"/>
      <c r="UOF23" s="1"/>
      <c r="UOG23" s="1"/>
      <c r="UOH23" s="1"/>
      <c r="UOI23" s="1"/>
      <c r="UOJ23" s="1"/>
      <c r="UOK23" s="1"/>
      <c r="UOL23" s="1"/>
      <c r="UOM23" s="1"/>
      <c r="UON23" s="1"/>
      <c r="UOO23" s="1"/>
      <c r="UOP23" s="1"/>
      <c r="UOQ23" s="1"/>
      <c r="UOR23" s="1"/>
      <c r="UOS23" s="1"/>
      <c r="UOT23" s="1"/>
      <c r="UOU23" s="1"/>
      <c r="UOV23" s="1"/>
      <c r="UOW23" s="1"/>
      <c r="UOX23" s="1"/>
      <c r="UOY23" s="1"/>
      <c r="UOZ23" s="1"/>
      <c r="UPA23" s="1"/>
      <c r="UPB23" s="1"/>
      <c r="UPC23" s="1"/>
      <c r="UPD23" s="1"/>
      <c r="UPE23" s="1"/>
      <c r="UPF23" s="1"/>
      <c r="UPG23" s="1"/>
      <c r="UPH23" s="1"/>
      <c r="UPI23" s="1"/>
      <c r="UPJ23" s="1"/>
      <c r="UPK23" s="1"/>
      <c r="UPL23" s="1"/>
      <c r="UPM23" s="1"/>
      <c r="UPN23" s="1"/>
      <c r="UPO23" s="1"/>
      <c r="UPP23" s="1"/>
      <c r="UPQ23" s="1"/>
      <c r="UPR23" s="1"/>
      <c r="UPS23" s="1"/>
      <c r="UPT23" s="1"/>
      <c r="UPU23" s="1"/>
      <c r="UPV23" s="1"/>
      <c r="UPW23" s="1"/>
      <c r="UPX23" s="1"/>
      <c r="UPY23" s="1"/>
      <c r="UPZ23" s="1"/>
      <c r="UQA23" s="1"/>
      <c r="UQB23" s="1"/>
      <c r="UQC23" s="1"/>
      <c r="UQD23" s="1"/>
      <c r="UQE23" s="1"/>
      <c r="UQF23" s="1"/>
      <c r="UQG23" s="1"/>
      <c r="UQH23" s="1"/>
      <c r="UQI23" s="1"/>
      <c r="UQJ23" s="1"/>
      <c r="UQK23" s="1"/>
      <c r="UQL23" s="1"/>
      <c r="UQM23" s="1"/>
      <c r="UQN23" s="1"/>
      <c r="UQO23" s="1"/>
      <c r="UQP23" s="1"/>
      <c r="UQQ23" s="1"/>
      <c r="UQR23" s="1"/>
      <c r="UQS23" s="1"/>
      <c r="UQT23" s="1"/>
      <c r="UQU23" s="1"/>
      <c r="UQV23" s="1"/>
      <c r="UQW23" s="1"/>
      <c r="UQX23" s="1"/>
      <c r="UQY23" s="1"/>
      <c r="UQZ23" s="1"/>
      <c r="URA23" s="1"/>
      <c r="URB23" s="1"/>
      <c r="URC23" s="1"/>
      <c r="URD23" s="1"/>
      <c r="URE23" s="1"/>
      <c r="URF23" s="1"/>
      <c r="URG23" s="1"/>
      <c r="URH23" s="1"/>
      <c r="URI23" s="1"/>
      <c r="URJ23" s="1"/>
      <c r="URK23" s="1"/>
      <c r="URL23" s="1"/>
      <c r="URM23" s="1"/>
      <c r="URN23" s="1"/>
      <c r="URO23" s="1"/>
      <c r="URP23" s="1"/>
      <c r="URQ23" s="1"/>
      <c r="URR23" s="1"/>
      <c r="URS23" s="1"/>
      <c r="URT23" s="1"/>
      <c r="URU23" s="1"/>
      <c r="URV23" s="1"/>
      <c r="URW23" s="1"/>
      <c r="URX23" s="1"/>
      <c r="URY23" s="1"/>
      <c r="URZ23" s="1"/>
      <c r="USA23" s="1"/>
      <c r="USB23" s="1"/>
      <c r="USC23" s="1"/>
      <c r="USD23" s="1"/>
      <c r="USE23" s="1"/>
      <c r="USF23" s="1"/>
      <c r="USG23" s="1"/>
      <c r="USH23" s="1"/>
      <c r="USI23" s="1"/>
      <c r="USJ23" s="1"/>
      <c r="USK23" s="1"/>
      <c r="USL23" s="1"/>
      <c r="USM23" s="1"/>
      <c r="USN23" s="1"/>
      <c r="USO23" s="1"/>
      <c r="USP23" s="1"/>
      <c r="USQ23" s="1"/>
      <c r="USR23" s="1"/>
      <c r="USS23" s="1"/>
      <c r="UST23" s="1"/>
      <c r="USU23" s="1"/>
      <c r="USV23" s="1"/>
      <c r="USW23" s="1"/>
      <c r="USX23" s="1"/>
      <c r="USY23" s="1"/>
      <c r="USZ23" s="1"/>
      <c r="UTA23" s="1"/>
      <c r="UTB23" s="1"/>
      <c r="UTC23" s="1"/>
      <c r="UTD23" s="1"/>
      <c r="UTE23" s="1"/>
      <c r="UTF23" s="1"/>
      <c r="UTG23" s="1"/>
      <c r="UTH23" s="1"/>
      <c r="UTI23" s="1"/>
      <c r="UTJ23" s="1"/>
      <c r="UTK23" s="1"/>
      <c r="UTL23" s="1"/>
      <c r="UTM23" s="1"/>
      <c r="UTN23" s="1"/>
      <c r="UTO23" s="1"/>
      <c r="UTP23" s="1"/>
      <c r="UTQ23" s="1"/>
      <c r="UTR23" s="1"/>
      <c r="UTS23" s="1"/>
      <c r="UTT23" s="1"/>
      <c r="UTU23" s="1"/>
      <c r="UTV23" s="1"/>
      <c r="UTW23" s="1"/>
      <c r="UTX23" s="1"/>
      <c r="UTY23" s="1"/>
      <c r="UTZ23" s="1"/>
      <c r="UUA23" s="1"/>
      <c r="UUB23" s="1"/>
      <c r="UUC23" s="1"/>
      <c r="UUD23" s="1"/>
      <c r="UUE23" s="1"/>
      <c r="UUF23" s="1"/>
      <c r="UUG23" s="1"/>
      <c r="UUH23" s="1"/>
      <c r="UUI23" s="1"/>
      <c r="UUJ23" s="1"/>
      <c r="UUK23" s="1"/>
      <c r="UUL23" s="1"/>
      <c r="UUM23" s="1"/>
      <c r="UUN23" s="1"/>
      <c r="UUO23" s="1"/>
      <c r="UUP23" s="1"/>
      <c r="UUQ23" s="1"/>
      <c r="UUR23" s="1"/>
      <c r="UUS23" s="1"/>
      <c r="UUT23" s="1"/>
      <c r="UUU23" s="1"/>
      <c r="UUV23" s="1"/>
      <c r="UUW23" s="1"/>
      <c r="UUX23" s="1"/>
      <c r="UUY23" s="1"/>
      <c r="UUZ23" s="1"/>
      <c r="UVA23" s="1"/>
      <c r="UVB23" s="1"/>
      <c r="UVC23" s="1"/>
      <c r="UVD23" s="1"/>
      <c r="UVE23" s="1"/>
      <c r="UVF23" s="1"/>
      <c r="UVG23" s="1"/>
      <c r="UVH23" s="1"/>
      <c r="UVI23" s="1"/>
      <c r="UVJ23" s="1"/>
      <c r="UVK23" s="1"/>
      <c r="UVL23" s="1"/>
      <c r="UVM23" s="1"/>
      <c r="UVN23" s="1"/>
      <c r="UVO23" s="1"/>
      <c r="UVP23" s="1"/>
      <c r="UVQ23" s="1"/>
      <c r="UVR23" s="1"/>
      <c r="UVS23" s="1"/>
      <c r="UVT23" s="1"/>
      <c r="UVU23" s="1"/>
      <c r="UVV23" s="1"/>
      <c r="UVW23" s="1"/>
      <c r="UVX23" s="1"/>
      <c r="UVY23" s="1"/>
      <c r="UVZ23" s="1"/>
      <c r="UWA23" s="1"/>
      <c r="UWB23" s="1"/>
      <c r="UWC23" s="1"/>
      <c r="UWD23" s="1"/>
      <c r="UWE23" s="1"/>
      <c r="UWF23" s="1"/>
      <c r="UWG23" s="1"/>
      <c r="UWH23" s="1"/>
      <c r="UWI23" s="1"/>
      <c r="UWJ23" s="1"/>
      <c r="UWK23" s="1"/>
      <c r="UWL23" s="1"/>
      <c r="UWM23" s="1"/>
      <c r="UWN23" s="1"/>
      <c r="UWO23" s="1"/>
      <c r="UWP23" s="1"/>
      <c r="UWQ23" s="1"/>
      <c r="UWR23" s="1"/>
      <c r="UWS23" s="1"/>
      <c r="UWT23" s="1"/>
      <c r="UWU23" s="1"/>
      <c r="UWV23" s="1"/>
      <c r="UWW23" s="1"/>
      <c r="UWX23" s="1"/>
      <c r="UWY23" s="1"/>
      <c r="UWZ23" s="1"/>
      <c r="UXA23" s="1"/>
      <c r="UXB23" s="1"/>
      <c r="UXC23" s="1"/>
      <c r="UXD23" s="1"/>
      <c r="UXE23" s="1"/>
      <c r="UXF23" s="1"/>
      <c r="UXG23" s="1"/>
      <c r="UXH23" s="1"/>
      <c r="UXI23" s="1"/>
      <c r="UXJ23" s="1"/>
      <c r="UXK23" s="1"/>
      <c r="UXL23" s="1"/>
      <c r="UXM23" s="1"/>
      <c r="UXN23" s="1"/>
      <c r="UXO23" s="1"/>
      <c r="UXP23" s="1"/>
      <c r="UXQ23" s="1"/>
      <c r="UXR23" s="1"/>
      <c r="UXS23" s="1"/>
      <c r="UXT23" s="1"/>
      <c r="UXU23" s="1"/>
      <c r="UXV23" s="1"/>
      <c r="UXW23" s="1"/>
      <c r="UXX23" s="1"/>
      <c r="UXY23" s="1"/>
      <c r="UXZ23" s="1"/>
      <c r="UYA23" s="1"/>
      <c r="UYB23" s="1"/>
      <c r="UYC23" s="1"/>
      <c r="UYD23" s="1"/>
      <c r="UYE23" s="1"/>
      <c r="UYF23" s="1"/>
      <c r="UYG23" s="1"/>
      <c r="UYH23" s="1"/>
      <c r="UYI23" s="1"/>
      <c r="UYJ23" s="1"/>
      <c r="UYK23" s="1"/>
      <c r="UYL23" s="1"/>
      <c r="UYM23" s="1"/>
      <c r="UYN23" s="1"/>
      <c r="UYO23" s="1"/>
      <c r="UYP23" s="1"/>
      <c r="UYQ23" s="1"/>
      <c r="UYR23" s="1"/>
      <c r="UYS23" s="1"/>
      <c r="UYT23" s="1"/>
      <c r="UYU23" s="1"/>
      <c r="UYV23" s="1"/>
      <c r="UYW23" s="1"/>
      <c r="UYX23" s="1"/>
      <c r="UYY23" s="1"/>
      <c r="UYZ23" s="1"/>
      <c r="UZA23" s="1"/>
      <c r="UZB23" s="1"/>
      <c r="UZC23" s="1"/>
      <c r="UZD23" s="1"/>
      <c r="UZE23" s="1"/>
      <c r="UZF23" s="1"/>
      <c r="UZG23" s="1"/>
      <c r="UZH23" s="1"/>
      <c r="UZI23" s="1"/>
      <c r="UZJ23" s="1"/>
      <c r="UZK23" s="1"/>
      <c r="UZL23" s="1"/>
      <c r="UZM23" s="1"/>
      <c r="UZN23" s="1"/>
      <c r="UZO23" s="1"/>
      <c r="UZP23" s="1"/>
      <c r="UZQ23" s="1"/>
      <c r="UZR23" s="1"/>
      <c r="UZS23" s="1"/>
      <c r="UZT23" s="1"/>
      <c r="UZU23" s="1"/>
      <c r="UZV23" s="1"/>
      <c r="UZW23" s="1"/>
      <c r="UZX23" s="1"/>
      <c r="UZY23" s="1"/>
      <c r="UZZ23" s="1"/>
      <c r="VAA23" s="1"/>
      <c r="VAB23" s="1"/>
      <c r="VAC23" s="1"/>
      <c r="VAD23" s="1"/>
      <c r="VAE23" s="1"/>
      <c r="VAF23" s="1"/>
      <c r="VAG23" s="1"/>
      <c r="VAH23" s="1"/>
      <c r="VAI23" s="1"/>
      <c r="VAJ23" s="1"/>
      <c r="VAK23" s="1"/>
      <c r="VAL23" s="1"/>
      <c r="VAM23" s="1"/>
      <c r="VAN23" s="1"/>
      <c r="VAO23" s="1"/>
      <c r="VAP23" s="1"/>
      <c r="VAQ23" s="1"/>
      <c r="VAR23" s="1"/>
      <c r="VAS23" s="1"/>
      <c r="VAT23" s="1"/>
      <c r="VAU23" s="1"/>
      <c r="VAV23" s="1"/>
      <c r="VAW23" s="1"/>
      <c r="VAX23" s="1"/>
      <c r="VAY23" s="1"/>
      <c r="VAZ23" s="1"/>
      <c r="VBA23" s="1"/>
      <c r="VBB23" s="1"/>
      <c r="VBC23" s="1"/>
      <c r="VBD23" s="1"/>
      <c r="VBE23" s="1"/>
      <c r="VBF23" s="1"/>
      <c r="VBG23" s="1"/>
      <c r="VBH23" s="1"/>
      <c r="VBI23" s="1"/>
      <c r="VBJ23" s="1"/>
      <c r="VBK23" s="1"/>
      <c r="VBL23" s="1"/>
      <c r="VBM23" s="1"/>
      <c r="VBN23" s="1"/>
      <c r="VBO23" s="1"/>
      <c r="VBP23" s="1"/>
      <c r="VBQ23" s="1"/>
      <c r="VBR23" s="1"/>
      <c r="VBS23" s="1"/>
      <c r="VBT23" s="1"/>
      <c r="VBU23" s="1"/>
      <c r="VBV23" s="1"/>
      <c r="VBW23" s="1"/>
      <c r="VBX23" s="1"/>
      <c r="VBY23" s="1"/>
      <c r="VBZ23" s="1"/>
      <c r="VCA23" s="1"/>
      <c r="VCB23" s="1"/>
      <c r="VCC23" s="1"/>
      <c r="VCD23" s="1"/>
      <c r="VCE23" s="1"/>
      <c r="VCF23" s="1"/>
      <c r="VCG23" s="1"/>
      <c r="VCH23" s="1"/>
      <c r="VCI23" s="1"/>
      <c r="VCJ23" s="1"/>
      <c r="VCK23" s="1"/>
      <c r="VCL23" s="1"/>
      <c r="VCM23" s="1"/>
      <c r="VCN23" s="1"/>
      <c r="VCO23" s="1"/>
      <c r="VCP23" s="1"/>
      <c r="VCQ23" s="1"/>
      <c r="VCR23" s="1"/>
      <c r="VCS23" s="1"/>
      <c r="VCT23" s="1"/>
      <c r="VCU23" s="1"/>
      <c r="VCV23" s="1"/>
      <c r="VCW23" s="1"/>
      <c r="VCX23" s="1"/>
      <c r="VCY23" s="1"/>
      <c r="VCZ23" s="1"/>
      <c r="VDA23" s="1"/>
      <c r="VDB23" s="1"/>
      <c r="VDC23" s="1"/>
      <c r="VDD23" s="1"/>
      <c r="VDE23" s="1"/>
      <c r="VDF23" s="1"/>
      <c r="VDG23" s="1"/>
      <c r="VDH23" s="1"/>
      <c r="VDI23" s="1"/>
      <c r="VDJ23" s="1"/>
      <c r="VDK23" s="1"/>
      <c r="VDL23" s="1"/>
      <c r="VDM23" s="1"/>
      <c r="VDN23" s="1"/>
      <c r="VDO23" s="1"/>
      <c r="VDP23" s="1"/>
      <c r="VDQ23" s="1"/>
      <c r="VDR23" s="1"/>
      <c r="VDS23" s="1"/>
      <c r="VDT23" s="1"/>
      <c r="VDU23" s="1"/>
      <c r="VDV23" s="1"/>
      <c r="VDW23" s="1"/>
      <c r="VDX23" s="1"/>
      <c r="VDY23" s="1"/>
      <c r="VDZ23" s="1"/>
      <c r="VEA23" s="1"/>
      <c r="VEB23" s="1"/>
      <c r="VEC23" s="1"/>
      <c r="VED23" s="1"/>
      <c r="VEE23" s="1"/>
      <c r="VEF23" s="1"/>
      <c r="VEG23" s="1"/>
      <c r="VEH23" s="1"/>
      <c r="VEI23" s="1"/>
      <c r="VEJ23" s="1"/>
      <c r="VEK23" s="1"/>
      <c r="VEL23" s="1"/>
      <c r="VEM23" s="1"/>
      <c r="VEN23" s="1"/>
      <c r="VEO23" s="1"/>
      <c r="VEP23" s="1"/>
      <c r="VEQ23" s="1"/>
      <c r="VER23" s="1"/>
      <c r="VES23" s="1"/>
      <c r="VET23" s="1"/>
      <c r="VEU23" s="1"/>
      <c r="VEV23" s="1"/>
      <c r="VEW23" s="1"/>
      <c r="VEX23" s="1"/>
      <c r="VEY23" s="1"/>
      <c r="VEZ23" s="1"/>
      <c r="VFA23" s="1"/>
      <c r="VFB23" s="1"/>
      <c r="VFC23" s="1"/>
      <c r="VFD23" s="1"/>
      <c r="VFE23" s="1"/>
      <c r="VFF23" s="1"/>
      <c r="VFG23" s="1"/>
      <c r="VFH23" s="1"/>
      <c r="VFI23" s="1"/>
      <c r="VFJ23" s="1"/>
      <c r="VFK23" s="1"/>
      <c r="VFL23" s="1"/>
      <c r="VFM23" s="1"/>
      <c r="VFN23" s="1"/>
      <c r="VFO23" s="1"/>
      <c r="VFP23" s="1"/>
      <c r="VFQ23" s="1"/>
      <c r="VFR23" s="1"/>
      <c r="VFS23" s="1"/>
      <c r="VFT23" s="1"/>
      <c r="VFU23" s="1"/>
      <c r="VFV23" s="1"/>
      <c r="VFW23" s="1"/>
      <c r="VFX23" s="1"/>
      <c r="VFY23" s="1"/>
      <c r="VFZ23" s="1"/>
      <c r="VGA23" s="1"/>
      <c r="VGB23" s="1"/>
      <c r="VGC23" s="1"/>
      <c r="VGD23" s="1"/>
      <c r="VGE23" s="1"/>
      <c r="VGF23" s="1"/>
      <c r="VGG23" s="1"/>
      <c r="VGH23" s="1"/>
      <c r="VGI23" s="1"/>
      <c r="VGJ23" s="1"/>
      <c r="VGK23" s="1"/>
      <c r="VGL23" s="1"/>
      <c r="VGM23" s="1"/>
      <c r="VGN23" s="1"/>
      <c r="VGO23" s="1"/>
      <c r="VGP23" s="1"/>
      <c r="VGQ23" s="1"/>
      <c r="VGR23" s="1"/>
      <c r="VGS23" s="1"/>
      <c r="VGT23" s="1"/>
      <c r="VGU23" s="1"/>
      <c r="VGV23" s="1"/>
      <c r="VGW23" s="1"/>
      <c r="VGX23" s="1"/>
      <c r="VGY23" s="1"/>
      <c r="VGZ23" s="1"/>
      <c r="VHA23" s="1"/>
      <c r="VHB23" s="1"/>
      <c r="VHC23" s="1"/>
      <c r="VHD23" s="1"/>
      <c r="VHE23" s="1"/>
      <c r="VHF23" s="1"/>
      <c r="VHG23" s="1"/>
      <c r="VHH23" s="1"/>
      <c r="VHI23" s="1"/>
      <c r="VHJ23" s="1"/>
      <c r="VHK23" s="1"/>
      <c r="VHL23" s="1"/>
      <c r="VHM23" s="1"/>
      <c r="VHN23" s="1"/>
      <c r="VHO23" s="1"/>
      <c r="VHP23" s="1"/>
      <c r="VHQ23" s="1"/>
      <c r="VHR23" s="1"/>
      <c r="VHS23" s="1"/>
      <c r="VHT23" s="1"/>
      <c r="VHU23" s="1"/>
      <c r="VHV23" s="1"/>
      <c r="VHW23" s="1"/>
      <c r="VHX23" s="1"/>
      <c r="VHY23" s="1"/>
      <c r="VHZ23" s="1"/>
      <c r="VIA23" s="1"/>
      <c r="VIB23" s="1"/>
      <c r="VIC23" s="1"/>
      <c r="VID23" s="1"/>
      <c r="VIE23" s="1"/>
      <c r="VIF23" s="1"/>
      <c r="VIG23" s="1"/>
      <c r="VIH23" s="1"/>
      <c r="VII23" s="1"/>
      <c r="VIJ23" s="1"/>
      <c r="VIK23" s="1"/>
      <c r="VIL23" s="1"/>
      <c r="VIM23" s="1"/>
      <c r="VIN23" s="1"/>
      <c r="VIO23" s="1"/>
      <c r="VIP23" s="1"/>
      <c r="VIQ23" s="1"/>
      <c r="VIR23" s="1"/>
      <c r="VIS23" s="1"/>
      <c r="VIT23" s="1"/>
      <c r="VIU23" s="1"/>
      <c r="VIV23" s="1"/>
      <c r="VIW23" s="1"/>
      <c r="VIX23" s="1"/>
      <c r="VIY23" s="1"/>
      <c r="VIZ23" s="1"/>
      <c r="VJA23" s="1"/>
      <c r="VJB23" s="1"/>
      <c r="VJC23" s="1"/>
      <c r="VJD23" s="1"/>
      <c r="VJE23" s="1"/>
      <c r="VJF23" s="1"/>
      <c r="VJG23" s="1"/>
      <c r="VJH23" s="1"/>
      <c r="VJI23" s="1"/>
      <c r="VJJ23" s="1"/>
      <c r="VJK23" s="1"/>
      <c r="VJL23" s="1"/>
      <c r="VJM23" s="1"/>
      <c r="VJN23" s="1"/>
      <c r="VJO23" s="1"/>
      <c r="VJP23" s="1"/>
      <c r="VJQ23" s="1"/>
      <c r="VJR23" s="1"/>
      <c r="VJS23" s="1"/>
      <c r="VJT23" s="1"/>
      <c r="VJU23" s="1"/>
      <c r="VJV23" s="1"/>
      <c r="VJW23" s="1"/>
      <c r="VJX23" s="1"/>
      <c r="VJY23" s="1"/>
      <c r="VJZ23" s="1"/>
      <c r="VKA23" s="1"/>
      <c r="VKB23" s="1"/>
      <c r="VKC23" s="1"/>
      <c r="VKD23" s="1"/>
      <c r="VKE23" s="1"/>
      <c r="VKF23" s="1"/>
      <c r="VKG23" s="1"/>
      <c r="VKH23" s="1"/>
      <c r="VKI23" s="1"/>
      <c r="VKJ23" s="1"/>
      <c r="VKK23" s="1"/>
      <c r="VKL23" s="1"/>
      <c r="VKM23" s="1"/>
      <c r="VKN23" s="1"/>
      <c r="VKO23" s="1"/>
      <c r="VKP23" s="1"/>
      <c r="VKQ23" s="1"/>
      <c r="VKR23" s="1"/>
      <c r="VKS23" s="1"/>
      <c r="VKT23" s="1"/>
      <c r="VKU23" s="1"/>
      <c r="VKV23" s="1"/>
      <c r="VKW23" s="1"/>
      <c r="VKX23" s="1"/>
      <c r="VKY23" s="1"/>
      <c r="VKZ23" s="1"/>
      <c r="VLA23" s="1"/>
      <c r="VLB23" s="1"/>
      <c r="VLC23" s="1"/>
      <c r="VLD23" s="1"/>
      <c r="VLE23" s="1"/>
      <c r="VLF23" s="1"/>
      <c r="VLG23" s="1"/>
      <c r="VLH23" s="1"/>
      <c r="VLI23" s="1"/>
      <c r="VLJ23" s="1"/>
      <c r="VLK23" s="1"/>
      <c r="VLL23" s="1"/>
      <c r="VLM23" s="1"/>
      <c r="VLN23" s="1"/>
      <c r="VLO23" s="1"/>
      <c r="VLP23" s="1"/>
      <c r="VLQ23" s="1"/>
      <c r="VLR23" s="1"/>
      <c r="VLS23" s="1"/>
      <c r="VLT23" s="1"/>
      <c r="VLU23" s="1"/>
      <c r="VLV23" s="1"/>
      <c r="VLW23" s="1"/>
      <c r="VLX23" s="1"/>
      <c r="VLY23" s="1"/>
      <c r="VLZ23" s="1"/>
      <c r="VMA23" s="1"/>
      <c r="VMB23" s="1"/>
      <c r="VMC23" s="1"/>
      <c r="VMD23" s="1"/>
      <c r="VME23" s="1"/>
      <c r="VMF23" s="1"/>
      <c r="VMG23" s="1"/>
      <c r="VMH23" s="1"/>
      <c r="VMI23" s="1"/>
      <c r="VMJ23" s="1"/>
      <c r="VMK23" s="1"/>
      <c r="VML23" s="1"/>
      <c r="VMM23" s="1"/>
      <c r="VMN23" s="1"/>
      <c r="VMO23" s="1"/>
      <c r="VMP23" s="1"/>
      <c r="VMQ23" s="1"/>
      <c r="VMR23" s="1"/>
      <c r="VMS23" s="1"/>
      <c r="VMT23" s="1"/>
      <c r="VMU23" s="1"/>
      <c r="VMV23" s="1"/>
      <c r="VMW23" s="1"/>
      <c r="VMX23" s="1"/>
      <c r="VMY23" s="1"/>
      <c r="VMZ23" s="1"/>
      <c r="VNA23" s="1"/>
      <c r="VNB23" s="1"/>
      <c r="VNC23" s="1"/>
      <c r="VND23" s="1"/>
      <c r="VNE23" s="1"/>
      <c r="VNF23" s="1"/>
      <c r="VNG23" s="1"/>
      <c r="VNH23" s="1"/>
      <c r="VNI23" s="1"/>
      <c r="VNJ23" s="1"/>
      <c r="VNK23" s="1"/>
      <c r="VNL23" s="1"/>
      <c r="VNM23" s="1"/>
      <c r="VNN23" s="1"/>
      <c r="VNO23" s="1"/>
      <c r="VNP23" s="1"/>
      <c r="VNQ23" s="1"/>
      <c r="VNR23" s="1"/>
      <c r="VNS23" s="1"/>
      <c r="VNT23" s="1"/>
      <c r="VNU23" s="1"/>
      <c r="VNV23" s="1"/>
      <c r="VNW23" s="1"/>
      <c r="VNX23" s="1"/>
      <c r="VNY23" s="1"/>
      <c r="VNZ23" s="1"/>
      <c r="VOA23" s="1"/>
      <c r="VOB23" s="1"/>
      <c r="VOC23" s="1"/>
      <c r="VOD23" s="1"/>
      <c r="VOE23" s="1"/>
      <c r="VOF23" s="1"/>
      <c r="VOG23" s="1"/>
      <c r="VOH23" s="1"/>
      <c r="VOI23" s="1"/>
      <c r="VOJ23" s="1"/>
      <c r="VOK23" s="1"/>
      <c r="VOL23" s="1"/>
      <c r="VOM23" s="1"/>
      <c r="VON23" s="1"/>
      <c r="VOO23" s="1"/>
      <c r="VOP23" s="1"/>
      <c r="VOQ23" s="1"/>
      <c r="VOR23" s="1"/>
      <c r="VOS23" s="1"/>
      <c r="VOT23" s="1"/>
      <c r="VOU23" s="1"/>
      <c r="VOV23" s="1"/>
      <c r="VOW23" s="1"/>
      <c r="VOX23" s="1"/>
      <c r="VOY23" s="1"/>
      <c r="VOZ23" s="1"/>
      <c r="VPA23" s="1"/>
      <c r="VPB23" s="1"/>
      <c r="VPC23" s="1"/>
      <c r="VPD23" s="1"/>
      <c r="VPE23" s="1"/>
      <c r="VPF23" s="1"/>
      <c r="VPG23" s="1"/>
      <c r="VPH23" s="1"/>
      <c r="VPI23" s="1"/>
      <c r="VPJ23" s="1"/>
      <c r="VPK23" s="1"/>
      <c r="VPL23" s="1"/>
      <c r="VPM23" s="1"/>
      <c r="VPN23" s="1"/>
      <c r="VPO23" s="1"/>
      <c r="VPP23" s="1"/>
      <c r="VPQ23" s="1"/>
      <c r="VPR23" s="1"/>
      <c r="VPS23" s="1"/>
      <c r="VPT23" s="1"/>
      <c r="VPU23" s="1"/>
      <c r="VPV23" s="1"/>
      <c r="VPW23" s="1"/>
      <c r="VPX23" s="1"/>
      <c r="VPY23" s="1"/>
      <c r="VPZ23" s="1"/>
      <c r="VQA23" s="1"/>
      <c r="VQB23" s="1"/>
      <c r="VQC23" s="1"/>
      <c r="VQD23" s="1"/>
      <c r="VQE23" s="1"/>
      <c r="VQF23" s="1"/>
      <c r="VQG23" s="1"/>
      <c r="VQH23" s="1"/>
      <c r="VQI23" s="1"/>
      <c r="VQJ23" s="1"/>
      <c r="VQK23" s="1"/>
      <c r="VQL23" s="1"/>
      <c r="VQM23" s="1"/>
      <c r="VQN23" s="1"/>
      <c r="VQO23" s="1"/>
      <c r="VQP23" s="1"/>
      <c r="VQQ23" s="1"/>
      <c r="VQR23" s="1"/>
      <c r="VQS23" s="1"/>
      <c r="VQT23" s="1"/>
      <c r="VQU23" s="1"/>
      <c r="VQV23" s="1"/>
      <c r="VQW23" s="1"/>
      <c r="VQX23" s="1"/>
      <c r="VQY23" s="1"/>
      <c r="VQZ23" s="1"/>
      <c r="VRA23" s="1"/>
      <c r="VRB23" s="1"/>
      <c r="VRC23" s="1"/>
      <c r="VRD23" s="1"/>
      <c r="VRE23" s="1"/>
      <c r="VRF23" s="1"/>
      <c r="VRG23" s="1"/>
      <c r="VRH23" s="1"/>
      <c r="VRI23" s="1"/>
      <c r="VRJ23" s="1"/>
      <c r="VRK23" s="1"/>
      <c r="VRL23" s="1"/>
      <c r="VRM23" s="1"/>
      <c r="VRN23" s="1"/>
      <c r="VRO23" s="1"/>
      <c r="VRP23" s="1"/>
      <c r="VRQ23" s="1"/>
      <c r="VRR23" s="1"/>
      <c r="VRS23" s="1"/>
      <c r="VRT23" s="1"/>
      <c r="VRU23" s="1"/>
      <c r="VRV23" s="1"/>
      <c r="VRW23" s="1"/>
      <c r="VRX23" s="1"/>
      <c r="VRY23" s="1"/>
      <c r="VRZ23" s="1"/>
      <c r="VSA23" s="1"/>
      <c r="VSB23" s="1"/>
      <c r="VSC23" s="1"/>
      <c r="VSD23" s="1"/>
      <c r="VSE23" s="1"/>
      <c r="VSF23" s="1"/>
      <c r="VSG23" s="1"/>
      <c r="VSH23" s="1"/>
      <c r="VSI23" s="1"/>
      <c r="VSJ23" s="1"/>
      <c r="VSK23" s="1"/>
      <c r="VSL23" s="1"/>
      <c r="VSM23" s="1"/>
      <c r="VSN23" s="1"/>
      <c r="VSO23" s="1"/>
      <c r="VSP23" s="1"/>
      <c r="VSQ23" s="1"/>
      <c r="VSR23" s="1"/>
      <c r="VSS23" s="1"/>
      <c r="VST23" s="1"/>
      <c r="VSU23" s="1"/>
      <c r="VSV23" s="1"/>
      <c r="VSW23" s="1"/>
      <c r="VSX23" s="1"/>
      <c r="VSY23" s="1"/>
      <c r="VSZ23" s="1"/>
      <c r="VTA23" s="1"/>
      <c r="VTB23" s="1"/>
      <c r="VTC23" s="1"/>
      <c r="VTD23" s="1"/>
      <c r="VTE23" s="1"/>
      <c r="VTF23" s="1"/>
      <c r="VTG23" s="1"/>
      <c r="VTH23" s="1"/>
      <c r="VTI23" s="1"/>
      <c r="VTJ23" s="1"/>
      <c r="VTK23" s="1"/>
      <c r="VTL23" s="1"/>
      <c r="VTM23" s="1"/>
      <c r="VTN23" s="1"/>
      <c r="VTO23" s="1"/>
      <c r="VTP23" s="1"/>
      <c r="VTQ23" s="1"/>
      <c r="VTR23" s="1"/>
      <c r="VTS23" s="1"/>
      <c r="VTT23" s="1"/>
      <c r="VTU23" s="1"/>
      <c r="VTV23" s="1"/>
      <c r="VTW23" s="1"/>
      <c r="VTX23" s="1"/>
      <c r="VTY23" s="1"/>
      <c r="VTZ23" s="1"/>
      <c r="VUA23" s="1"/>
      <c r="VUB23" s="1"/>
      <c r="VUC23" s="1"/>
      <c r="VUD23" s="1"/>
      <c r="VUE23" s="1"/>
      <c r="VUF23" s="1"/>
      <c r="VUG23" s="1"/>
      <c r="VUH23" s="1"/>
      <c r="VUI23" s="1"/>
      <c r="VUJ23" s="1"/>
      <c r="VUK23" s="1"/>
      <c r="VUL23" s="1"/>
      <c r="VUM23" s="1"/>
      <c r="VUN23" s="1"/>
      <c r="VUO23" s="1"/>
      <c r="VUP23" s="1"/>
      <c r="VUQ23" s="1"/>
      <c r="VUR23" s="1"/>
      <c r="VUS23" s="1"/>
      <c r="VUT23" s="1"/>
      <c r="VUU23" s="1"/>
      <c r="VUV23" s="1"/>
      <c r="VUW23" s="1"/>
      <c r="VUX23" s="1"/>
      <c r="VUY23" s="1"/>
      <c r="VUZ23" s="1"/>
      <c r="VVA23" s="1"/>
      <c r="VVB23" s="1"/>
      <c r="VVC23" s="1"/>
      <c r="VVD23" s="1"/>
      <c r="VVE23" s="1"/>
      <c r="VVF23" s="1"/>
      <c r="VVG23" s="1"/>
      <c r="VVH23" s="1"/>
      <c r="VVI23" s="1"/>
      <c r="VVJ23" s="1"/>
      <c r="VVK23" s="1"/>
      <c r="VVL23" s="1"/>
      <c r="VVM23" s="1"/>
      <c r="VVN23" s="1"/>
      <c r="VVO23" s="1"/>
      <c r="VVP23" s="1"/>
      <c r="VVQ23" s="1"/>
      <c r="VVR23" s="1"/>
      <c r="VVS23" s="1"/>
      <c r="VVT23" s="1"/>
      <c r="VVU23" s="1"/>
      <c r="VVV23" s="1"/>
      <c r="VVW23" s="1"/>
      <c r="VVX23" s="1"/>
      <c r="VVY23" s="1"/>
      <c r="VVZ23" s="1"/>
      <c r="VWA23" s="1"/>
      <c r="VWB23" s="1"/>
      <c r="VWC23" s="1"/>
      <c r="VWD23" s="1"/>
      <c r="VWE23" s="1"/>
      <c r="VWF23" s="1"/>
      <c r="VWG23" s="1"/>
      <c r="VWH23" s="1"/>
      <c r="VWI23" s="1"/>
      <c r="VWJ23" s="1"/>
      <c r="VWK23" s="1"/>
      <c r="VWL23" s="1"/>
      <c r="VWM23" s="1"/>
      <c r="VWN23" s="1"/>
      <c r="VWO23" s="1"/>
      <c r="VWP23" s="1"/>
      <c r="VWQ23" s="1"/>
      <c r="VWR23" s="1"/>
      <c r="VWS23" s="1"/>
      <c r="VWT23" s="1"/>
      <c r="VWU23" s="1"/>
      <c r="VWV23" s="1"/>
      <c r="VWW23" s="1"/>
      <c r="VWX23" s="1"/>
      <c r="VWY23" s="1"/>
      <c r="VWZ23" s="1"/>
      <c r="VXA23" s="1"/>
      <c r="VXB23" s="1"/>
      <c r="VXC23" s="1"/>
      <c r="VXD23" s="1"/>
      <c r="VXE23" s="1"/>
      <c r="VXF23" s="1"/>
      <c r="VXG23" s="1"/>
      <c r="VXH23" s="1"/>
      <c r="VXI23" s="1"/>
      <c r="VXJ23" s="1"/>
      <c r="VXK23" s="1"/>
      <c r="VXL23" s="1"/>
      <c r="VXM23" s="1"/>
      <c r="VXN23" s="1"/>
      <c r="VXO23" s="1"/>
      <c r="VXP23" s="1"/>
      <c r="VXQ23" s="1"/>
      <c r="VXR23" s="1"/>
      <c r="VXS23" s="1"/>
      <c r="VXT23" s="1"/>
      <c r="VXU23" s="1"/>
      <c r="VXV23" s="1"/>
      <c r="VXW23" s="1"/>
      <c r="VXX23" s="1"/>
      <c r="VXY23" s="1"/>
      <c r="VXZ23" s="1"/>
      <c r="VYA23" s="1"/>
      <c r="VYB23" s="1"/>
      <c r="VYC23" s="1"/>
      <c r="VYD23" s="1"/>
      <c r="VYE23" s="1"/>
      <c r="VYF23" s="1"/>
      <c r="VYG23" s="1"/>
      <c r="VYH23" s="1"/>
      <c r="VYI23" s="1"/>
      <c r="VYJ23" s="1"/>
      <c r="VYK23" s="1"/>
      <c r="VYL23" s="1"/>
      <c r="VYM23" s="1"/>
      <c r="VYN23" s="1"/>
      <c r="VYO23" s="1"/>
      <c r="VYP23" s="1"/>
      <c r="VYQ23" s="1"/>
      <c r="VYR23" s="1"/>
      <c r="VYS23" s="1"/>
      <c r="VYT23" s="1"/>
      <c r="VYU23" s="1"/>
      <c r="VYV23" s="1"/>
      <c r="VYW23" s="1"/>
      <c r="VYX23" s="1"/>
      <c r="VYY23" s="1"/>
      <c r="VYZ23" s="1"/>
      <c r="VZA23" s="1"/>
      <c r="VZB23" s="1"/>
      <c r="VZC23" s="1"/>
      <c r="VZD23" s="1"/>
      <c r="VZE23" s="1"/>
      <c r="VZF23" s="1"/>
      <c r="VZG23" s="1"/>
      <c r="VZH23" s="1"/>
      <c r="VZI23" s="1"/>
      <c r="VZJ23" s="1"/>
      <c r="VZK23" s="1"/>
      <c r="VZL23" s="1"/>
      <c r="VZM23" s="1"/>
      <c r="VZN23" s="1"/>
      <c r="VZO23" s="1"/>
      <c r="VZP23" s="1"/>
      <c r="VZQ23" s="1"/>
      <c r="VZR23" s="1"/>
      <c r="VZS23" s="1"/>
      <c r="VZT23" s="1"/>
      <c r="VZU23" s="1"/>
      <c r="VZV23" s="1"/>
      <c r="VZW23" s="1"/>
      <c r="VZX23" s="1"/>
      <c r="VZY23" s="1"/>
      <c r="VZZ23" s="1"/>
      <c r="WAA23" s="1"/>
      <c r="WAB23" s="1"/>
      <c r="WAC23" s="1"/>
      <c r="WAD23" s="1"/>
      <c r="WAE23" s="1"/>
      <c r="WAF23" s="1"/>
      <c r="WAG23" s="1"/>
      <c r="WAH23" s="1"/>
      <c r="WAI23" s="1"/>
      <c r="WAJ23" s="1"/>
      <c r="WAK23" s="1"/>
      <c r="WAL23" s="1"/>
      <c r="WAM23" s="1"/>
      <c r="WAN23" s="1"/>
      <c r="WAO23" s="1"/>
      <c r="WAP23" s="1"/>
      <c r="WAQ23" s="1"/>
      <c r="WAR23" s="1"/>
      <c r="WAS23" s="1"/>
      <c r="WAT23" s="1"/>
      <c r="WAU23" s="1"/>
      <c r="WAV23" s="1"/>
      <c r="WAW23" s="1"/>
      <c r="WAX23" s="1"/>
      <c r="WAY23" s="1"/>
      <c r="WAZ23" s="1"/>
      <c r="WBA23" s="1"/>
      <c r="WBB23" s="1"/>
      <c r="WBC23" s="1"/>
      <c r="WBD23" s="1"/>
      <c r="WBE23" s="1"/>
      <c r="WBF23" s="1"/>
      <c r="WBG23" s="1"/>
      <c r="WBH23" s="1"/>
      <c r="WBI23" s="1"/>
      <c r="WBJ23" s="1"/>
      <c r="WBK23" s="1"/>
      <c r="WBL23" s="1"/>
      <c r="WBM23" s="1"/>
      <c r="WBN23" s="1"/>
      <c r="WBO23" s="1"/>
      <c r="WBP23" s="1"/>
      <c r="WBQ23" s="1"/>
      <c r="WBR23" s="1"/>
      <c r="WBS23" s="1"/>
      <c r="WBT23" s="1"/>
      <c r="WBU23" s="1"/>
      <c r="WBV23" s="1"/>
      <c r="WBW23" s="1"/>
      <c r="WBX23" s="1"/>
      <c r="WBY23" s="1"/>
      <c r="WBZ23" s="1"/>
      <c r="WCA23" s="1"/>
      <c r="WCB23" s="1"/>
      <c r="WCC23" s="1"/>
      <c r="WCD23" s="1"/>
      <c r="WCE23" s="1"/>
      <c r="WCF23" s="1"/>
      <c r="WCG23" s="1"/>
      <c r="WCH23" s="1"/>
      <c r="WCI23" s="1"/>
      <c r="WCJ23" s="1"/>
      <c r="WCK23" s="1"/>
      <c r="WCL23" s="1"/>
      <c r="WCM23" s="1"/>
      <c r="WCN23" s="1"/>
      <c r="WCO23" s="1"/>
      <c r="WCP23" s="1"/>
      <c r="WCQ23" s="1"/>
      <c r="WCR23" s="1"/>
      <c r="WCS23" s="1"/>
      <c r="WCT23" s="1"/>
      <c r="WCU23" s="1"/>
      <c r="WCV23" s="1"/>
      <c r="WCW23" s="1"/>
      <c r="WCX23" s="1"/>
      <c r="WCY23" s="1"/>
      <c r="WCZ23" s="1"/>
      <c r="WDA23" s="1"/>
      <c r="WDB23" s="1"/>
      <c r="WDC23" s="1"/>
      <c r="WDD23" s="1"/>
      <c r="WDE23" s="1"/>
      <c r="WDF23" s="1"/>
      <c r="WDG23" s="1"/>
      <c r="WDH23" s="1"/>
      <c r="WDI23" s="1"/>
      <c r="WDJ23" s="1"/>
      <c r="WDK23" s="1"/>
      <c r="WDL23" s="1"/>
      <c r="WDM23" s="1"/>
      <c r="WDN23" s="1"/>
      <c r="WDO23" s="1"/>
      <c r="WDP23" s="1"/>
      <c r="WDQ23" s="1"/>
      <c r="WDR23" s="1"/>
      <c r="WDS23" s="1"/>
      <c r="WDT23" s="1"/>
      <c r="WDU23" s="1"/>
      <c r="WDV23" s="1"/>
      <c r="WDW23" s="1"/>
      <c r="WDX23" s="1"/>
      <c r="WDY23" s="1"/>
      <c r="WDZ23" s="1"/>
      <c r="WEA23" s="1"/>
      <c r="WEB23" s="1"/>
      <c r="WEC23" s="1"/>
      <c r="WED23" s="1"/>
      <c r="WEE23" s="1"/>
      <c r="WEF23" s="1"/>
      <c r="WEG23" s="1"/>
      <c r="WEH23" s="1"/>
      <c r="WEI23" s="1"/>
      <c r="WEJ23" s="1"/>
      <c r="WEK23" s="1"/>
      <c r="WEL23" s="1"/>
      <c r="WEM23" s="1"/>
      <c r="WEN23" s="1"/>
      <c r="WEO23" s="1"/>
      <c r="WEP23" s="1"/>
      <c r="WEQ23" s="1"/>
      <c r="WER23" s="1"/>
      <c r="WES23" s="1"/>
      <c r="WET23" s="1"/>
      <c r="WEU23" s="1"/>
      <c r="WEV23" s="1"/>
      <c r="WEW23" s="1"/>
      <c r="WEX23" s="1"/>
      <c r="WEY23" s="1"/>
      <c r="WEZ23" s="1"/>
      <c r="WFA23" s="1"/>
      <c r="WFB23" s="1"/>
      <c r="WFC23" s="1"/>
      <c r="WFD23" s="1"/>
      <c r="WFE23" s="1"/>
      <c r="WFF23" s="1"/>
      <c r="WFG23" s="1"/>
      <c r="WFH23" s="1"/>
      <c r="WFI23" s="1"/>
      <c r="WFJ23" s="1"/>
      <c r="WFK23" s="1"/>
      <c r="WFL23" s="1"/>
      <c r="WFM23" s="1"/>
      <c r="WFN23" s="1"/>
      <c r="WFO23" s="1"/>
      <c r="WFP23" s="1"/>
      <c r="WFQ23" s="1"/>
      <c r="WFR23" s="1"/>
      <c r="WFS23" s="1"/>
      <c r="WFT23" s="1"/>
      <c r="WFU23" s="1"/>
      <c r="WFV23" s="1"/>
      <c r="WFW23" s="1"/>
      <c r="WFX23" s="1"/>
      <c r="WFY23" s="1"/>
      <c r="WFZ23" s="1"/>
      <c r="WGA23" s="1"/>
      <c r="WGB23" s="1"/>
      <c r="WGC23" s="1"/>
      <c r="WGD23" s="1"/>
      <c r="WGE23" s="1"/>
      <c r="WGF23" s="1"/>
      <c r="WGG23" s="1"/>
      <c r="WGH23" s="1"/>
      <c r="WGI23" s="1"/>
      <c r="WGJ23" s="1"/>
      <c r="WGK23" s="1"/>
      <c r="WGL23" s="1"/>
      <c r="WGM23" s="1"/>
      <c r="WGN23" s="1"/>
      <c r="WGO23" s="1"/>
      <c r="WGP23" s="1"/>
      <c r="WGQ23" s="1"/>
      <c r="WGR23" s="1"/>
      <c r="WGS23" s="1"/>
      <c r="WGT23" s="1"/>
      <c r="WGU23" s="1"/>
      <c r="WGV23" s="1"/>
      <c r="WGW23" s="1"/>
      <c r="WGX23" s="1"/>
      <c r="WGY23" s="1"/>
      <c r="WGZ23" s="1"/>
      <c r="WHA23" s="1"/>
      <c r="WHB23" s="1"/>
      <c r="WHC23" s="1"/>
      <c r="WHD23" s="1"/>
      <c r="WHE23" s="1"/>
      <c r="WHF23" s="1"/>
      <c r="WHG23" s="1"/>
      <c r="WHH23" s="1"/>
      <c r="WHI23" s="1"/>
      <c r="WHJ23" s="1"/>
      <c r="WHK23" s="1"/>
      <c r="WHL23" s="1"/>
      <c r="WHM23" s="1"/>
      <c r="WHN23" s="1"/>
      <c r="WHO23" s="1"/>
      <c r="WHP23" s="1"/>
      <c r="WHQ23" s="1"/>
      <c r="WHR23" s="1"/>
      <c r="WHS23" s="1"/>
      <c r="WHT23" s="1"/>
      <c r="WHU23" s="1"/>
      <c r="WHV23" s="1"/>
      <c r="WHW23" s="1"/>
      <c r="WHX23" s="1"/>
      <c r="WHY23" s="1"/>
      <c r="WHZ23" s="1"/>
      <c r="WIA23" s="1"/>
      <c r="WIB23" s="1"/>
      <c r="WIC23" s="1"/>
      <c r="WID23" s="1"/>
      <c r="WIE23" s="1"/>
      <c r="WIF23" s="1"/>
      <c r="WIG23" s="1"/>
      <c r="WIH23" s="1"/>
      <c r="WII23" s="1"/>
      <c r="WIJ23" s="1"/>
      <c r="WIK23" s="1"/>
      <c r="WIL23" s="1"/>
      <c r="WIM23" s="1"/>
      <c r="WIN23" s="1"/>
      <c r="WIO23" s="1"/>
      <c r="WIP23" s="1"/>
      <c r="WIQ23" s="1"/>
      <c r="WIR23" s="1"/>
      <c r="WIS23" s="1"/>
      <c r="WIT23" s="1"/>
      <c r="WIU23" s="1"/>
      <c r="WIV23" s="1"/>
      <c r="WIW23" s="1"/>
      <c r="WIX23" s="1"/>
      <c r="WIY23" s="1"/>
      <c r="WIZ23" s="1"/>
      <c r="WJA23" s="1"/>
      <c r="WJB23" s="1"/>
      <c r="WJC23" s="1"/>
      <c r="WJD23" s="1"/>
      <c r="WJE23" s="1"/>
      <c r="WJF23" s="1"/>
      <c r="WJG23" s="1"/>
      <c r="WJH23" s="1"/>
      <c r="WJI23" s="1"/>
      <c r="WJJ23" s="1"/>
      <c r="WJK23" s="1"/>
      <c r="WJL23" s="1"/>
      <c r="WJM23" s="1"/>
      <c r="WJN23" s="1"/>
      <c r="WJO23" s="1"/>
      <c r="WJP23" s="1"/>
      <c r="WJQ23" s="1"/>
      <c r="WJR23" s="1"/>
      <c r="WJS23" s="1"/>
      <c r="WJT23" s="1"/>
      <c r="WJU23" s="1"/>
      <c r="WJV23" s="1"/>
      <c r="WJW23" s="1"/>
      <c r="WJX23" s="1"/>
      <c r="WJY23" s="1"/>
      <c r="WJZ23" s="1"/>
      <c r="WKA23" s="1"/>
      <c r="WKB23" s="1"/>
      <c r="WKC23" s="1"/>
      <c r="WKD23" s="1"/>
      <c r="WKE23" s="1"/>
      <c r="WKF23" s="1"/>
      <c r="WKG23" s="1"/>
      <c r="WKH23" s="1"/>
      <c r="WKI23" s="1"/>
      <c r="WKJ23" s="1"/>
      <c r="WKK23" s="1"/>
      <c r="WKL23" s="1"/>
      <c r="WKM23" s="1"/>
      <c r="WKN23" s="1"/>
      <c r="WKO23" s="1"/>
      <c r="WKP23" s="1"/>
      <c r="WKQ23" s="1"/>
      <c r="WKR23" s="1"/>
      <c r="WKS23" s="1"/>
      <c r="WKT23" s="1"/>
      <c r="WKU23" s="1"/>
      <c r="WKV23" s="1"/>
      <c r="WKW23" s="1"/>
      <c r="WKX23" s="1"/>
      <c r="WKY23" s="1"/>
      <c r="WKZ23" s="1"/>
      <c r="WLA23" s="1"/>
      <c r="WLB23" s="1"/>
      <c r="WLC23" s="1"/>
      <c r="WLD23" s="1"/>
      <c r="WLE23" s="1"/>
      <c r="WLF23" s="1"/>
      <c r="WLG23" s="1"/>
      <c r="WLH23" s="1"/>
      <c r="WLI23" s="1"/>
      <c r="WLJ23" s="1"/>
      <c r="WLK23" s="1"/>
      <c r="WLL23" s="1"/>
      <c r="WLM23" s="1"/>
      <c r="WLN23" s="1"/>
      <c r="WLO23" s="1"/>
      <c r="WLP23" s="1"/>
      <c r="WLQ23" s="1"/>
      <c r="WLR23" s="1"/>
      <c r="WLS23" s="1"/>
      <c r="WLT23" s="1"/>
      <c r="WLU23" s="1"/>
      <c r="WLV23" s="1"/>
      <c r="WLW23" s="1"/>
      <c r="WLX23" s="1"/>
      <c r="WLY23" s="1"/>
      <c r="WLZ23" s="1"/>
      <c r="WMA23" s="1"/>
      <c r="WMB23" s="1"/>
      <c r="WMC23" s="1"/>
      <c r="WMD23" s="1"/>
      <c r="WME23" s="1"/>
      <c r="WMF23" s="1"/>
      <c r="WMG23" s="1"/>
      <c r="WMH23" s="1"/>
      <c r="WMI23" s="1"/>
      <c r="WMJ23" s="1"/>
      <c r="WMK23" s="1"/>
      <c r="WML23" s="1"/>
      <c r="WMM23" s="1"/>
      <c r="WMN23" s="1"/>
      <c r="WMO23" s="1"/>
      <c r="WMP23" s="1"/>
      <c r="WMQ23" s="1"/>
      <c r="WMR23" s="1"/>
      <c r="WMS23" s="1"/>
      <c r="WMT23" s="1"/>
      <c r="WMU23" s="1"/>
      <c r="WMV23" s="1"/>
      <c r="WMW23" s="1"/>
      <c r="WMX23" s="1"/>
      <c r="WMY23" s="1"/>
      <c r="WMZ23" s="1"/>
      <c r="WNA23" s="1"/>
      <c r="WNB23" s="1"/>
      <c r="WNC23" s="1"/>
      <c r="WND23" s="1"/>
      <c r="WNE23" s="1"/>
      <c r="WNF23" s="1"/>
      <c r="WNG23" s="1"/>
      <c r="WNH23" s="1"/>
      <c r="WNI23" s="1"/>
      <c r="WNJ23" s="1"/>
      <c r="WNK23" s="1"/>
      <c r="WNL23" s="1"/>
      <c r="WNM23" s="1"/>
      <c r="WNN23" s="1"/>
      <c r="WNO23" s="1"/>
      <c r="WNP23" s="1"/>
      <c r="WNQ23" s="1"/>
      <c r="WNR23" s="1"/>
      <c r="WNS23" s="1"/>
      <c r="WNT23" s="1"/>
      <c r="WNU23" s="1"/>
      <c r="WNV23" s="1"/>
      <c r="WNW23" s="1"/>
      <c r="WNX23" s="1"/>
      <c r="WNY23" s="1"/>
      <c r="WNZ23" s="1"/>
      <c r="WOA23" s="1"/>
      <c r="WOB23" s="1"/>
      <c r="WOC23" s="1"/>
      <c r="WOD23" s="1"/>
      <c r="WOE23" s="1"/>
      <c r="WOF23" s="1"/>
      <c r="WOG23" s="1"/>
      <c r="WOH23" s="1"/>
      <c r="WOI23" s="1"/>
      <c r="WOJ23" s="1"/>
      <c r="WOK23" s="1"/>
      <c r="WOL23" s="1"/>
      <c r="WOM23" s="1"/>
      <c r="WON23" s="1"/>
      <c r="WOO23" s="1"/>
      <c r="WOP23" s="1"/>
      <c r="WOQ23" s="1"/>
      <c r="WOR23" s="1"/>
      <c r="WOS23" s="1"/>
      <c r="WOT23" s="1"/>
      <c r="WOU23" s="1"/>
      <c r="WOV23" s="1"/>
      <c r="WOW23" s="1"/>
      <c r="WOX23" s="1"/>
      <c r="WOY23" s="1"/>
      <c r="WOZ23" s="1"/>
      <c r="WPA23" s="1"/>
      <c r="WPB23" s="1"/>
      <c r="WPC23" s="1"/>
      <c r="WPD23" s="1"/>
      <c r="WPE23" s="1"/>
      <c r="WPF23" s="1"/>
      <c r="WPG23" s="1"/>
      <c r="WPH23" s="1"/>
      <c r="WPI23" s="1"/>
      <c r="WPJ23" s="1"/>
      <c r="WPK23" s="1"/>
      <c r="WPL23" s="1"/>
      <c r="WPM23" s="1"/>
      <c r="WPN23" s="1"/>
      <c r="WPO23" s="1"/>
      <c r="WPP23" s="1"/>
      <c r="WPQ23" s="1"/>
      <c r="WPR23" s="1"/>
      <c r="WPS23" s="1"/>
      <c r="WPT23" s="1"/>
      <c r="WPU23" s="1"/>
      <c r="WPV23" s="1"/>
      <c r="WPW23" s="1"/>
      <c r="WPX23" s="1"/>
      <c r="WPY23" s="1"/>
      <c r="WPZ23" s="1"/>
      <c r="WQA23" s="1"/>
      <c r="WQB23" s="1"/>
      <c r="WQC23" s="1"/>
      <c r="WQD23" s="1"/>
      <c r="WQE23" s="1"/>
      <c r="WQF23" s="1"/>
      <c r="WQG23" s="1"/>
      <c r="WQH23" s="1"/>
      <c r="WQI23" s="1"/>
      <c r="WQJ23" s="1"/>
      <c r="WQK23" s="1"/>
      <c r="WQL23" s="1"/>
      <c r="WQM23" s="1"/>
      <c r="WQN23" s="1"/>
      <c r="WQO23" s="1"/>
      <c r="WQP23" s="1"/>
      <c r="WQQ23" s="1"/>
      <c r="WQR23" s="1"/>
      <c r="WQS23" s="1"/>
      <c r="WQT23" s="1"/>
      <c r="WQU23" s="1"/>
      <c r="WQV23" s="1"/>
      <c r="WQW23" s="1"/>
      <c r="WQX23" s="1"/>
      <c r="WQY23" s="1"/>
      <c r="WQZ23" s="1"/>
      <c r="WRA23" s="1"/>
      <c r="WRB23" s="1"/>
      <c r="WRC23" s="1"/>
      <c r="WRD23" s="1"/>
      <c r="WRE23" s="1"/>
      <c r="WRF23" s="1"/>
      <c r="WRG23" s="1"/>
      <c r="WRH23" s="1"/>
      <c r="WRI23" s="1"/>
      <c r="WRJ23" s="1"/>
      <c r="WRK23" s="1"/>
      <c r="WRL23" s="1"/>
      <c r="WRM23" s="1"/>
      <c r="WRN23" s="1"/>
      <c r="WRO23" s="1"/>
      <c r="WRP23" s="1"/>
      <c r="WRQ23" s="1"/>
      <c r="WRR23" s="1"/>
      <c r="WRS23" s="1"/>
      <c r="WRT23" s="1"/>
      <c r="WRU23" s="1"/>
      <c r="WRV23" s="1"/>
      <c r="WRW23" s="1"/>
      <c r="WRX23" s="1"/>
      <c r="WRY23" s="1"/>
      <c r="WRZ23" s="1"/>
      <c r="WSA23" s="1"/>
      <c r="WSB23" s="1"/>
      <c r="WSC23" s="1"/>
      <c r="WSD23" s="1"/>
      <c r="WSE23" s="1"/>
      <c r="WSF23" s="1"/>
      <c r="WSG23" s="1"/>
      <c r="WSH23" s="1"/>
      <c r="WSI23" s="1"/>
      <c r="WSJ23" s="1"/>
      <c r="WSK23" s="1"/>
      <c r="WSL23" s="1"/>
      <c r="WSM23" s="1"/>
      <c r="WSN23" s="1"/>
      <c r="WSO23" s="1"/>
      <c r="WSP23" s="1"/>
      <c r="WSQ23" s="1"/>
      <c r="WSR23" s="1"/>
      <c r="WSS23" s="1"/>
      <c r="WST23" s="1"/>
      <c r="WSU23" s="1"/>
      <c r="WSV23" s="1"/>
      <c r="WSW23" s="1"/>
      <c r="WSX23" s="1"/>
      <c r="WSY23" s="1"/>
      <c r="WSZ23" s="1"/>
      <c r="WTA23" s="1"/>
      <c r="WTB23" s="1"/>
      <c r="WTC23" s="1"/>
      <c r="WTD23" s="1"/>
      <c r="WTE23" s="1"/>
      <c r="WTF23" s="1"/>
      <c r="WTG23" s="1"/>
      <c r="WTH23" s="1"/>
      <c r="WTI23" s="1"/>
      <c r="WTJ23" s="1"/>
      <c r="WTK23" s="1"/>
      <c r="WTL23" s="1"/>
      <c r="WTM23" s="1"/>
      <c r="WTN23" s="1"/>
      <c r="WTO23" s="1"/>
      <c r="WTP23" s="1"/>
      <c r="WTQ23" s="1"/>
      <c r="WTR23" s="1"/>
      <c r="WTS23" s="1"/>
      <c r="WTT23" s="1"/>
      <c r="WTU23" s="1"/>
      <c r="WTV23" s="1"/>
      <c r="WTW23" s="1"/>
      <c r="WTX23" s="1"/>
      <c r="WTY23" s="1"/>
      <c r="WTZ23" s="1"/>
      <c r="WUA23" s="1"/>
      <c r="WUB23" s="1"/>
      <c r="WUC23" s="1"/>
      <c r="WUD23" s="1"/>
      <c r="WUE23" s="1"/>
      <c r="WUF23" s="1"/>
      <c r="WUG23" s="1"/>
      <c r="WUH23" s="1"/>
      <c r="WUI23" s="1"/>
      <c r="WUJ23" s="1"/>
      <c r="WUK23" s="1"/>
      <c r="WUL23" s="1"/>
      <c r="WUM23" s="1"/>
      <c r="WUN23" s="1"/>
      <c r="WUO23" s="1"/>
      <c r="WUP23" s="1"/>
      <c r="WUQ23" s="1"/>
      <c r="WUR23" s="1"/>
      <c r="WUS23" s="1"/>
      <c r="WUT23" s="1"/>
      <c r="WUU23" s="1"/>
      <c r="WUV23" s="1"/>
      <c r="WUW23" s="1"/>
      <c r="WUX23" s="1"/>
      <c r="WUY23" s="1"/>
      <c r="WUZ23" s="1"/>
      <c r="WVA23" s="1"/>
      <c r="WVB23" s="1"/>
      <c r="WVC23" s="1"/>
      <c r="WVD23" s="1"/>
      <c r="WVE23" s="1"/>
      <c r="WVF23" s="1"/>
      <c r="WVG23" s="1"/>
      <c r="WVH23" s="1"/>
      <c r="WVI23" s="1"/>
      <c r="WVJ23" s="1"/>
      <c r="WVK23" s="1"/>
      <c r="WVL23" s="1"/>
      <c r="WVM23" s="1"/>
      <c r="WVN23" s="1"/>
      <c r="WVO23" s="1"/>
      <c r="WVP23" s="1"/>
      <c r="WVQ23" s="1"/>
      <c r="WVR23" s="1"/>
      <c r="WVS23" s="1"/>
      <c r="WVT23" s="1"/>
      <c r="WVU23" s="1"/>
      <c r="WVV23" s="1"/>
      <c r="WVW23" s="1"/>
      <c r="WVX23" s="1"/>
      <c r="WVY23" s="1"/>
      <c r="WVZ23" s="1"/>
      <c r="WWA23" s="1"/>
      <c r="WWB23" s="1"/>
      <c r="WWC23" s="1"/>
      <c r="WWD23" s="1"/>
      <c r="WWE23" s="1"/>
      <c r="WWF23" s="1"/>
      <c r="WWG23" s="1"/>
      <c r="WWH23" s="1"/>
      <c r="WWI23" s="1"/>
      <c r="WWJ23" s="1"/>
      <c r="WWK23" s="1"/>
      <c r="WWL23" s="1"/>
      <c r="WWM23" s="1"/>
      <c r="WWN23" s="1"/>
      <c r="WWO23" s="1"/>
      <c r="WWP23" s="1"/>
      <c r="WWQ23" s="1"/>
      <c r="WWR23" s="1"/>
      <c r="WWS23" s="1"/>
      <c r="WWT23" s="1"/>
      <c r="WWU23" s="1"/>
      <c r="WWV23" s="1"/>
      <c r="WWW23" s="1"/>
      <c r="WWX23" s="1"/>
      <c r="WWY23" s="1"/>
      <c r="WWZ23" s="1"/>
      <c r="WXA23" s="1"/>
      <c r="WXB23" s="1"/>
      <c r="WXC23" s="1"/>
      <c r="WXD23" s="1"/>
      <c r="WXE23" s="1"/>
      <c r="WXF23" s="1"/>
      <c r="WXG23" s="1"/>
      <c r="WXH23" s="1"/>
      <c r="WXI23" s="1"/>
      <c r="WXJ23" s="1"/>
      <c r="WXK23" s="1"/>
      <c r="WXL23" s="1"/>
      <c r="WXM23" s="1"/>
      <c r="WXN23" s="1"/>
      <c r="WXO23" s="1"/>
      <c r="WXP23" s="1"/>
      <c r="WXQ23" s="1"/>
      <c r="WXR23" s="1"/>
      <c r="WXS23" s="1"/>
      <c r="WXT23" s="1"/>
      <c r="WXU23" s="1"/>
      <c r="WXV23" s="1"/>
      <c r="WXW23" s="1"/>
      <c r="WXX23" s="1"/>
      <c r="WXY23" s="1"/>
      <c r="WXZ23" s="1"/>
      <c r="WYA23" s="1"/>
      <c r="WYB23" s="1"/>
      <c r="WYC23" s="1"/>
      <c r="WYD23" s="1"/>
      <c r="WYE23" s="1"/>
      <c r="WYF23" s="1"/>
      <c r="WYG23" s="1"/>
      <c r="WYH23" s="1"/>
      <c r="WYI23" s="1"/>
      <c r="WYJ23" s="1"/>
      <c r="WYK23" s="1"/>
      <c r="WYL23" s="1"/>
      <c r="WYM23" s="1"/>
      <c r="WYN23" s="1"/>
      <c r="WYO23" s="1"/>
      <c r="WYP23" s="1"/>
      <c r="WYQ23" s="1"/>
      <c r="WYR23" s="1"/>
      <c r="WYS23" s="1"/>
      <c r="WYT23" s="1"/>
      <c r="WYU23" s="1"/>
      <c r="WYV23" s="1"/>
      <c r="WYW23" s="1"/>
      <c r="WYX23" s="1"/>
      <c r="WYY23" s="1"/>
      <c r="WYZ23" s="1"/>
      <c r="WZA23" s="1"/>
      <c r="WZB23" s="1"/>
      <c r="WZC23" s="1"/>
      <c r="WZD23" s="1"/>
      <c r="WZE23" s="1"/>
      <c r="WZF23" s="1"/>
      <c r="WZG23" s="1"/>
      <c r="WZH23" s="1"/>
      <c r="WZI23" s="1"/>
      <c r="WZJ23" s="1"/>
      <c r="WZK23" s="1"/>
      <c r="WZL23" s="1"/>
      <c r="WZM23" s="1"/>
      <c r="WZN23" s="1"/>
      <c r="WZO23" s="1"/>
      <c r="WZP23" s="1"/>
      <c r="WZQ23" s="1"/>
      <c r="WZR23" s="1"/>
      <c r="WZS23" s="1"/>
      <c r="WZT23" s="1"/>
      <c r="WZU23" s="1"/>
      <c r="WZV23" s="1"/>
      <c r="WZW23" s="1"/>
      <c r="WZX23" s="1"/>
      <c r="WZY23" s="1"/>
      <c r="WZZ23" s="1"/>
      <c r="XAA23" s="1"/>
      <c r="XAB23" s="1"/>
      <c r="XAC23" s="1"/>
      <c r="XAD23" s="1"/>
      <c r="XAE23" s="1"/>
      <c r="XAF23" s="1"/>
      <c r="XAG23" s="1"/>
      <c r="XAH23" s="1"/>
      <c r="XAI23" s="1"/>
      <c r="XAJ23" s="1"/>
      <c r="XAK23" s="1"/>
      <c r="XAL23" s="1"/>
      <c r="XAM23" s="1"/>
      <c r="XAN23" s="1"/>
      <c r="XAO23" s="1"/>
      <c r="XAP23" s="1"/>
      <c r="XAQ23" s="1"/>
      <c r="XAR23" s="1"/>
      <c r="XAS23" s="1"/>
      <c r="XAT23" s="1"/>
      <c r="XAU23" s="1"/>
      <c r="XAV23" s="1"/>
      <c r="XAW23" s="1"/>
      <c r="XAX23" s="1"/>
      <c r="XAY23" s="1"/>
      <c r="XAZ23" s="1"/>
      <c r="XBA23" s="1"/>
      <c r="XBB23" s="1"/>
      <c r="XBC23" s="1"/>
      <c r="XBD23" s="1"/>
      <c r="XBE23" s="1"/>
      <c r="XBF23" s="1"/>
      <c r="XBG23" s="1"/>
      <c r="XBH23" s="1"/>
      <c r="XBI23" s="1"/>
      <c r="XBJ23" s="1"/>
      <c r="XBK23" s="1"/>
      <c r="XBL23" s="1"/>
      <c r="XBM23" s="1"/>
      <c r="XBN23" s="1"/>
      <c r="XBO23" s="1"/>
      <c r="XBP23" s="1"/>
      <c r="XBQ23" s="1"/>
      <c r="XBR23" s="1"/>
      <c r="XBS23" s="1"/>
      <c r="XBT23" s="1"/>
      <c r="XBU23" s="1"/>
      <c r="XBV23" s="1"/>
      <c r="XBW23" s="1"/>
      <c r="XBX23" s="1"/>
      <c r="XBY23" s="1"/>
      <c r="XBZ23" s="1"/>
      <c r="XCA23" s="1"/>
      <c r="XCB23" s="1"/>
      <c r="XCC23" s="1"/>
      <c r="XCD23" s="1"/>
      <c r="XCE23" s="1"/>
      <c r="XCF23" s="1"/>
      <c r="XCG23" s="1"/>
      <c r="XCH23" s="1"/>
      <c r="XCI23" s="1"/>
      <c r="XCJ23" s="1"/>
      <c r="XCK23" s="1"/>
      <c r="XCL23" s="1"/>
      <c r="XCM23" s="1"/>
      <c r="XCN23" s="1"/>
      <c r="XCO23" s="1"/>
      <c r="XCP23" s="1"/>
      <c r="XCQ23" s="1"/>
      <c r="XCR23" s="1"/>
      <c r="XCS23" s="1"/>
      <c r="XCT23" s="1"/>
      <c r="XCU23" s="1"/>
      <c r="XCV23" s="1"/>
      <c r="XCW23" s="1"/>
      <c r="XCX23" s="1"/>
      <c r="XCY23" s="1"/>
      <c r="XCZ23" s="1"/>
      <c r="XDA23" s="1"/>
      <c r="XDB23" s="1"/>
      <c r="XDC23" s="1"/>
      <c r="XDD23" s="1"/>
      <c r="XDE23" s="1"/>
      <c r="XDF23" s="1"/>
      <c r="XDG23" s="1"/>
      <c r="XDH23" s="1"/>
      <c r="XDI23" s="1"/>
      <c r="XDJ23" s="1"/>
      <c r="XDK23" s="1"/>
      <c r="XDL23" s="1"/>
      <c r="XDM23" s="1"/>
      <c r="XDN23" s="1"/>
      <c r="XDO23" s="1"/>
      <c r="XDP23" s="1"/>
      <c r="XDQ23" s="1"/>
      <c r="XDR23" s="1"/>
      <c r="XDS23" s="1"/>
      <c r="XDT23" s="1"/>
      <c r="XDU23" s="1"/>
      <c r="XDV23" s="1"/>
      <c r="XDW23" s="1"/>
      <c r="XDX23" s="1"/>
      <c r="XDY23" s="1"/>
      <c r="XDZ23" s="1"/>
      <c r="XEA23" s="1"/>
      <c r="XEB23" s="1"/>
      <c r="XEC23" s="1"/>
      <c r="XED23" s="1"/>
      <c r="XEE23" s="1"/>
      <c r="XEF23" s="1"/>
      <c r="XEG23" s="1"/>
      <c r="XEH23" s="1"/>
      <c r="XEI23" s="1"/>
      <c r="XEJ23" s="1"/>
      <c r="XEK23" s="1"/>
      <c r="XEL23" s="1"/>
      <c r="XEM23" s="1"/>
      <c r="XEN23" s="1"/>
      <c r="XEO23" s="1"/>
      <c r="XEP23" s="1"/>
      <c r="XEQ23" s="1"/>
      <c r="XER23" s="1"/>
      <c r="XES23" s="1"/>
      <c r="XET23" s="1"/>
      <c r="XEU23" s="1"/>
      <c r="XEV23" s="1"/>
      <c r="XEW23" s="1"/>
      <c r="XEX23" s="1"/>
      <c r="XEY23" s="1"/>
      <c r="XEZ23" s="1"/>
      <c r="XFA23" s="1"/>
      <c r="XFB23" s="1"/>
      <c r="XFC23" s="1"/>
      <c r="XFD23" s="1"/>
    </row>
    <row r="25" spans="5:16384">
      <c r="E25" s="17" t="str">
        <f xml:space="preserve"> Financials!E$38</f>
        <v>Retained Earnings</v>
      </c>
      <c r="F25" s="17">
        <f xml:space="preserve"> Financials!F$38</f>
        <v>0</v>
      </c>
      <c r="G25" s="17" t="str">
        <f xml:space="preserve"> Financials!G$38</f>
        <v>GBP</v>
      </c>
      <c r="H25" s="44">
        <f xml:space="preserve"> Financials!H$38</f>
        <v>0</v>
      </c>
      <c r="I25" s="17">
        <f xml:space="preserve"> Financials!I$38</f>
        <v>0</v>
      </c>
      <c r="J25" s="10">
        <f ca="1" xml:space="preserve"> SUMIF( Time!$J302:$BQ302, Time!J$28, Financials!$J38:$BQ38)</f>
        <v>286225.74465849414</v>
      </c>
      <c r="K25" s="10">
        <f ca="1" xml:space="preserve"> SUMIF( Time!$J302:$BQ302, Time!K$28, Financials!$J38:$BQ38)</f>
        <v>4058717.1314063538</v>
      </c>
      <c r="L25" s="10">
        <f ca="1" xml:space="preserve"> SUMIF( Time!$J302:$BQ302, Time!L$28, Financials!$J38:$BQ38)</f>
        <v>11953480.889049191</v>
      </c>
      <c r="M25" s="10">
        <f ca="1" xml:space="preserve"> SUMIF( Time!$J302:$BQ302, Time!M$28, Financials!$J38:$BQ38)</f>
        <v>31207766.70787999</v>
      </c>
      <c r="N25" s="10">
        <f ca="1" xml:space="preserve"> SUMIF( Time!$J302:$BQ302, Time!N$28, Financials!$J38:$BQ38)</f>
        <v>73584272.536620528</v>
      </c>
    </row>
    <row r="26" spans="5:16384">
      <c r="E26" s="17" t="str">
        <f xml:space="preserve"> Equity!E$13</f>
        <v>Share Capital</v>
      </c>
      <c r="F26" s="17">
        <f xml:space="preserve"> Equity!F$13</f>
        <v>0</v>
      </c>
      <c r="G26" s="17" t="str">
        <f xml:space="preserve"> Equity!G$13</f>
        <v>GBP</v>
      </c>
      <c r="H26" s="44">
        <f xml:space="preserve"> Equity!H$13</f>
        <v>0</v>
      </c>
      <c r="I26" s="17">
        <f xml:space="preserve"> Equity!I$13</f>
        <v>0</v>
      </c>
      <c r="J26" s="10">
        <f xml:space="preserve"> SUMIF( Time!$J302:$BQ302, Time!J$28, Equity!$J13:$BQ13)</f>
        <v>0</v>
      </c>
      <c r="K26" s="10">
        <f xml:space="preserve"> SUMIF( Time!$J302:$BQ302, Time!K$28, Equity!$J13:$BQ13)</f>
        <v>0</v>
      </c>
      <c r="L26" s="10">
        <f xml:space="preserve"> SUMIF( Time!$J302:$BQ302, Time!L$28, Equity!$J13:$BQ13)</f>
        <v>0</v>
      </c>
      <c r="M26" s="10">
        <f xml:space="preserve"> SUMIF( Time!$J302:$BQ302, Time!M$28, Equity!$J13:$BQ13)</f>
        <v>0</v>
      </c>
      <c r="N26" s="10">
        <f xml:space="preserve"> SUMIF( Time!$J302:$BQ302, Time!N$28, Equity!$J13:$BQ13)</f>
        <v>0</v>
      </c>
    </row>
    <row r="27" spans="5:16384">
      <c r="E27" s="67" t="str">
        <f xml:space="preserve"> Financials!E$30</f>
        <v>Shareholder Equity</v>
      </c>
      <c r="F27" s="67"/>
      <c r="G27" s="67" t="str">
        <f xml:space="preserve"> Financials!G$30</f>
        <v>GBP</v>
      </c>
      <c r="H27" s="109">
        <f xml:space="preserve"> Financials!H$30</f>
        <v>0</v>
      </c>
      <c r="I27" s="67">
        <f xml:space="preserve"> Financials!I$30</f>
        <v>0</v>
      </c>
      <c r="J27" s="19">
        <f ca="1" xml:space="preserve"> SUMIF( Time!$J302:$BQ302, Time!J$28, Financials!$J30:$BQ30)</f>
        <v>286225.74465849414</v>
      </c>
      <c r="K27" s="19">
        <f ca="1" xml:space="preserve"> SUMIF( Time!$J302:$BQ302, Time!K$28, Financials!$J30:$BQ30)</f>
        <v>4058717.1314063538</v>
      </c>
      <c r="L27" s="19">
        <f ca="1" xml:space="preserve"> SUMIF( Time!$J302:$BQ302, Time!L$28, Financials!$J30:$BQ30)</f>
        <v>11953480.889049191</v>
      </c>
      <c r="M27" s="19">
        <f ca="1" xml:space="preserve"> SUMIF( Time!$J302:$BQ302, Time!M$28, Financials!$J30:$BQ30)</f>
        <v>31207766.70787999</v>
      </c>
      <c r="N27" s="19">
        <f ca="1" xml:space="preserve"> SUMIF( Time!$J302:$BQ302, Time!N$28, Financials!$J30:$BQ30)</f>
        <v>73584272.536620528</v>
      </c>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c r="BXC27" s="1"/>
      <c r="BXD27" s="1"/>
      <c r="BXE27" s="1"/>
      <c r="BXF27" s="1"/>
      <c r="BXG27" s="1"/>
      <c r="BXH27" s="1"/>
      <c r="BXI27" s="1"/>
      <c r="BXJ27" s="1"/>
      <c r="BXK27" s="1"/>
      <c r="BXL27" s="1"/>
      <c r="BXM27" s="1"/>
      <c r="BXN27" s="1"/>
      <c r="BXO27" s="1"/>
      <c r="BXP27" s="1"/>
      <c r="BXQ27" s="1"/>
      <c r="BXR27" s="1"/>
      <c r="BXS27" s="1"/>
      <c r="BXT27" s="1"/>
      <c r="BXU27" s="1"/>
      <c r="BXV27" s="1"/>
      <c r="BXW27" s="1"/>
      <c r="BXX27" s="1"/>
      <c r="BXY27" s="1"/>
      <c r="BXZ27" s="1"/>
      <c r="BYA27" s="1"/>
      <c r="BYB27" s="1"/>
      <c r="BYC27" s="1"/>
      <c r="BYD27" s="1"/>
      <c r="BYE27" s="1"/>
      <c r="BYF27" s="1"/>
      <c r="BYG27" s="1"/>
      <c r="BYH27" s="1"/>
      <c r="BYI27" s="1"/>
      <c r="BYJ27" s="1"/>
      <c r="BYK27" s="1"/>
      <c r="BYL27" s="1"/>
      <c r="BYM27" s="1"/>
      <c r="BYN27" s="1"/>
      <c r="BYO27" s="1"/>
      <c r="BYP27" s="1"/>
      <c r="BYQ27" s="1"/>
      <c r="BYR27" s="1"/>
      <c r="BYS27" s="1"/>
      <c r="BYT27" s="1"/>
      <c r="BYU27" s="1"/>
      <c r="BYV27" s="1"/>
      <c r="BYW27" s="1"/>
      <c r="BYX27" s="1"/>
      <c r="BYY27" s="1"/>
      <c r="BYZ27" s="1"/>
      <c r="BZA27" s="1"/>
      <c r="BZB27" s="1"/>
      <c r="BZC27" s="1"/>
      <c r="BZD27" s="1"/>
      <c r="BZE27" s="1"/>
      <c r="BZF27" s="1"/>
      <c r="BZG27" s="1"/>
      <c r="BZH27" s="1"/>
      <c r="BZI27" s="1"/>
      <c r="BZJ27" s="1"/>
      <c r="BZK27" s="1"/>
      <c r="BZL27" s="1"/>
      <c r="BZM27" s="1"/>
      <c r="BZN27" s="1"/>
      <c r="BZO27" s="1"/>
      <c r="BZP27" s="1"/>
      <c r="BZQ27" s="1"/>
      <c r="BZR27" s="1"/>
      <c r="BZS27" s="1"/>
      <c r="BZT27" s="1"/>
      <c r="BZU27" s="1"/>
      <c r="BZV27" s="1"/>
      <c r="BZW27" s="1"/>
      <c r="BZX27" s="1"/>
      <c r="BZY27" s="1"/>
      <c r="BZZ27" s="1"/>
      <c r="CAA27" s="1"/>
      <c r="CAB27" s="1"/>
      <c r="CAC27" s="1"/>
      <c r="CAD27" s="1"/>
      <c r="CAE27" s="1"/>
      <c r="CAF27" s="1"/>
      <c r="CAG27" s="1"/>
      <c r="CAH27" s="1"/>
      <c r="CAI27" s="1"/>
      <c r="CAJ27" s="1"/>
      <c r="CAK27" s="1"/>
      <c r="CAL27" s="1"/>
      <c r="CAM27" s="1"/>
      <c r="CAN27" s="1"/>
      <c r="CAO27" s="1"/>
      <c r="CAP27" s="1"/>
      <c r="CAQ27" s="1"/>
      <c r="CAR27" s="1"/>
      <c r="CAS27" s="1"/>
      <c r="CAT27" s="1"/>
      <c r="CAU27" s="1"/>
      <c r="CAV27" s="1"/>
      <c r="CAW27" s="1"/>
      <c r="CAX27" s="1"/>
      <c r="CAY27" s="1"/>
      <c r="CAZ27" s="1"/>
      <c r="CBA27" s="1"/>
      <c r="CBB27" s="1"/>
      <c r="CBC27" s="1"/>
      <c r="CBD27" s="1"/>
      <c r="CBE27" s="1"/>
      <c r="CBF27" s="1"/>
      <c r="CBG27" s="1"/>
      <c r="CBH27" s="1"/>
      <c r="CBI27" s="1"/>
      <c r="CBJ27" s="1"/>
      <c r="CBK27" s="1"/>
      <c r="CBL27" s="1"/>
      <c r="CBM27" s="1"/>
      <c r="CBN27" s="1"/>
      <c r="CBO27" s="1"/>
      <c r="CBP27" s="1"/>
      <c r="CBQ27" s="1"/>
      <c r="CBR27" s="1"/>
      <c r="CBS27" s="1"/>
      <c r="CBT27" s="1"/>
      <c r="CBU27" s="1"/>
      <c r="CBV27" s="1"/>
      <c r="CBW27" s="1"/>
      <c r="CBX27" s="1"/>
      <c r="CBY27" s="1"/>
      <c r="CBZ27" s="1"/>
      <c r="CCA27" s="1"/>
      <c r="CCB27" s="1"/>
      <c r="CCC27" s="1"/>
      <c r="CCD27" s="1"/>
      <c r="CCE27" s="1"/>
      <c r="CCF27" s="1"/>
      <c r="CCG27" s="1"/>
      <c r="CCH27" s="1"/>
      <c r="CCI27" s="1"/>
      <c r="CCJ27" s="1"/>
      <c r="CCK27" s="1"/>
      <c r="CCL27" s="1"/>
      <c r="CCM27" s="1"/>
      <c r="CCN27" s="1"/>
      <c r="CCO27" s="1"/>
      <c r="CCP27" s="1"/>
      <c r="CCQ27" s="1"/>
      <c r="CCR27" s="1"/>
      <c r="CCS27" s="1"/>
      <c r="CCT27" s="1"/>
      <c r="CCU27" s="1"/>
      <c r="CCV27" s="1"/>
      <c r="CCW27" s="1"/>
      <c r="CCX27" s="1"/>
      <c r="CCY27" s="1"/>
      <c r="CCZ27" s="1"/>
      <c r="CDA27" s="1"/>
      <c r="CDB27" s="1"/>
      <c r="CDC27" s="1"/>
      <c r="CDD27" s="1"/>
      <c r="CDE27" s="1"/>
      <c r="CDF27" s="1"/>
      <c r="CDG27" s="1"/>
      <c r="CDH27" s="1"/>
      <c r="CDI27" s="1"/>
      <c r="CDJ27" s="1"/>
      <c r="CDK27" s="1"/>
      <c r="CDL27" s="1"/>
      <c r="CDM27" s="1"/>
      <c r="CDN27" s="1"/>
      <c r="CDO27" s="1"/>
      <c r="CDP27" s="1"/>
      <c r="CDQ27" s="1"/>
      <c r="CDR27" s="1"/>
      <c r="CDS27" s="1"/>
      <c r="CDT27" s="1"/>
      <c r="CDU27" s="1"/>
      <c r="CDV27" s="1"/>
      <c r="CDW27" s="1"/>
      <c r="CDX27" s="1"/>
      <c r="CDY27" s="1"/>
      <c r="CDZ27" s="1"/>
      <c r="CEA27" s="1"/>
      <c r="CEB27" s="1"/>
      <c r="CEC27" s="1"/>
      <c r="CED27" s="1"/>
      <c r="CEE27" s="1"/>
      <c r="CEF27" s="1"/>
      <c r="CEG27" s="1"/>
      <c r="CEH27" s="1"/>
      <c r="CEI27" s="1"/>
      <c r="CEJ27" s="1"/>
      <c r="CEK27" s="1"/>
      <c r="CEL27" s="1"/>
      <c r="CEM27" s="1"/>
      <c r="CEN27" s="1"/>
      <c r="CEO27" s="1"/>
      <c r="CEP27" s="1"/>
      <c r="CEQ27" s="1"/>
      <c r="CER27" s="1"/>
      <c r="CES27" s="1"/>
      <c r="CET27" s="1"/>
      <c r="CEU27" s="1"/>
      <c r="CEV27" s="1"/>
      <c r="CEW27" s="1"/>
      <c r="CEX27" s="1"/>
      <c r="CEY27" s="1"/>
      <c r="CEZ27" s="1"/>
      <c r="CFA27" s="1"/>
      <c r="CFB27" s="1"/>
      <c r="CFC27" s="1"/>
      <c r="CFD27" s="1"/>
      <c r="CFE27" s="1"/>
      <c r="CFF27" s="1"/>
      <c r="CFG27" s="1"/>
      <c r="CFH27" s="1"/>
      <c r="CFI27" s="1"/>
      <c r="CFJ27" s="1"/>
      <c r="CFK27" s="1"/>
      <c r="CFL27" s="1"/>
      <c r="CFM27" s="1"/>
      <c r="CFN27" s="1"/>
      <c r="CFO27" s="1"/>
      <c r="CFP27" s="1"/>
      <c r="CFQ27" s="1"/>
      <c r="CFR27" s="1"/>
      <c r="CFS27" s="1"/>
      <c r="CFT27" s="1"/>
      <c r="CFU27" s="1"/>
      <c r="CFV27" s="1"/>
      <c r="CFW27" s="1"/>
      <c r="CFX27" s="1"/>
      <c r="CFY27" s="1"/>
      <c r="CFZ27" s="1"/>
      <c r="CGA27" s="1"/>
      <c r="CGB27" s="1"/>
      <c r="CGC27" s="1"/>
      <c r="CGD27" s="1"/>
      <c r="CGE27" s="1"/>
      <c r="CGF27" s="1"/>
      <c r="CGG27" s="1"/>
      <c r="CGH27" s="1"/>
      <c r="CGI27" s="1"/>
      <c r="CGJ27" s="1"/>
      <c r="CGK27" s="1"/>
      <c r="CGL27" s="1"/>
      <c r="CGM27" s="1"/>
      <c r="CGN27" s="1"/>
      <c r="CGO27" s="1"/>
      <c r="CGP27" s="1"/>
      <c r="CGQ27" s="1"/>
      <c r="CGR27" s="1"/>
      <c r="CGS27" s="1"/>
      <c r="CGT27" s="1"/>
      <c r="CGU27" s="1"/>
      <c r="CGV27" s="1"/>
      <c r="CGW27" s="1"/>
      <c r="CGX27" s="1"/>
      <c r="CGY27" s="1"/>
      <c r="CGZ27" s="1"/>
      <c r="CHA27" s="1"/>
      <c r="CHB27" s="1"/>
      <c r="CHC27" s="1"/>
      <c r="CHD27" s="1"/>
      <c r="CHE27" s="1"/>
      <c r="CHF27" s="1"/>
      <c r="CHG27" s="1"/>
      <c r="CHH27" s="1"/>
      <c r="CHI27" s="1"/>
      <c r="CHJ27" s="1"/>
      <c r="CHK27" s="1"/>
      <c r="CHL27" s="1"/>
      <c r="CHM27" s="1"/>
      <c r="CHN27" s="1"/>
      <c r="CHO27" s="1"/>
      <c r="CHP27" s="1"/>
      <c r="CHQ27" s="1"/>
      <c r="CHR27" s="1"/>
      <c r="CHS27" s="1"/>
      <c r="CHT27" s="1"/>
      <c r="CHU27" s="1"/>
      <c r="CHV27" s="1"/>
      <c r="CHW27" s="1"/>
      <c r="CHX27" s="1"/>
      <c r="CHY27" s="1"/>
      <c r="CHZ27" s="1"/>
      <c r="CIA27" s="1"/>
      <c r="CIB27" s="1"/>
      <c r="CIC27" s="1"/>
      <c r="CID27" s="1"/>
      <c r="CIE27" s="1"/>
      <c r="CIF27" s="1"/>
      <c r="CIG27" s="1"/>
      <c r="CIH27" s="1"/>
      <c r="CII27" s="1"/>
      <c r="CIJ27" s="1"/>
      <c r="CIK27" s="1"/>
      <c r="CIL27" s="1"/>
      <c r="CIM27" s="1"/>
      <c r="CIN27" s="1"/>
      <c r="CIO27" s="1"/>
      <c r="CIP27" s="1"/>
      <c r="CIQ27" s="1"/>
      <c r="CIR27" s="1"/>
      <c r="CIS27" s="1"/>
      <c r="CIT27" s="1"/>
      <c r="CIU27" s="1"/>
      <c r="CIV27" s="1"/>
      <c r="CIW27" s="1"/>
      <c r="CIX27" s="1"/>
      <c r="CIY27" s="1"/>
      <c r="CIZ27" s="1"/>
      <c r="CJA27" s="1"/>
      <c r="CJB27" s="1"/>
      <c r="CJC27" s="1"/>
      <c r="CJD27" s="1"/>
      <c r="CJE27" s="1"/>
      <c r="CJF27" s="1"/>
      <c r="CJG27" s="1"/>
      <c r="CJH27" s="1"/>
      <c r="CJI27" s="1"/>
      <c r="CJJ27" s="1"/>
      <c r="CJK27" s="1"/>
      <c r="CJL27" s="1"/>
      <c r="CJM27" s="1"/>
      <c r="CJN27" s="1"/>
      <c r="CJO27" s="1"/>
      <c r="CJP27" s="1"/>
      <c r="CJQ27" s="1"/>
      <c r="CJR27" s="1"/>
      <c r="CJS27" s="1"/>
      <c r="CJT27" s="1"/>
      <c r="CJU27" s="1"/>
      <c r="CJV27" s="1"/>
      <c r="CJW27" s="1"/>
      <c r="CJX27" s="1"/>
      <c r="CJY27" s="1"/>
      <c r="CJZ27" s="1"/>
      <c r="CKA27" s="1"/>
      <c r="CKB27" s="1"/>
      <c r="CKC27" s="1"/>
      <c r="CKD27" s="1"/>
      <c r="CKE27" s="1"/>
      <c r="CKF27" s="1"/>
      <c r="CKG27" s="1"/>
      <c r="CKH27" s="1"/>
      <c r="CKI27" s="1"/>
      <c r="CKJ27" s="1"/>
      <c r="CKK27" s="1"/>
      <c r="CKL27" s="1"/>
      <c r="CKM27" s="1"/>
      <c r="CKN27" s="1"/>
      <c r="CKO27" s="1"/>
      <c r="CKP27" s="1"/>
      <c r="CKQ27" s="1"/>
      <c r="CKR27" s="1"/>
      <c r="CKS27" s="1"/>
      <c r="CKT27" s="1"/>
      <c r="CKU27" s="1"/>
      <c r="CKV27" s="1"/>
      <c r="CKW27" s="1"/>
      <c r="CKX27" s="1"/>
      <c r="CKY27" s="1"/>
      <c r="CKZ27" s="1"/>
      <c r="CLA27" s="1"/>
      <c r="CLB27" s="1"/>
      <c r="CLC27" s="1"/>
      <c r="CLD27" s="1"/>
      <c r="CLE27" s="1"/>
      <c r="CLF27" s="1"/>
      <c r="CLG27" s="1"/>
      <c r="CLH27" s="1"/>
      <c r="CLI27" s="1"/>
      <c r="CLJ27" s="1"/>
      <c r="CLK27" s="1"/>
      <c r="CLL27" s="1"/>
      <c r="CLM27" s="1"/>
      <c r="CLN27" s="1"/>
      <c r="CLO27" s="1"/>
      <c r="CLP27" s="1"/>
      <c r="CLQ27" s="1"/>
      <c r="CLR27" s="1"/>
      <c r="CLS27" s="1"/>
      <c r="CLT27" s="1"/>
      <c r="CLU27" s="1"/>
      <c r="CLV27" s="1"/>
      <c r="CLW27" s="1"/>
      <c r="CLX27" s="1"/>
      <c r="CLY27" s="1"/>
      <c r="CLZ27" s="1"/>
      <c r="CMA27" s="1"/>
      <c r="CMB27" s="1"/>
      <c r="CMC27" s="1"/>
      <c r="CMD27" s="1"/>
      <c r="CME27" s="1"/>
      <c r="CMF27" s="1"/>
      <c r="CMG27" s="1"/>
      <c r="CMH27" s="1"/>
      <c r="CMI27" s="1"/>
      <c r="CMJ27" s="1"/>
      <c r="CMK27" s="1"/>
      <c r="CML27" s="1"/>
      <c r="CMM27" s="1"/>
      <c r="CMN27" s="1"/>
      <c r="CMO27" s="1"/>
      <c r="CMP27" s="1"/>
      <c r="CMQ27" s="1"/>
      <c r="CMR27" s="1"/>
      <c r="CMS27" s="1"/>
      <c r="CMT27" s="1"/>
      <c r="CMU27" s="1"/>
      <c r="CMV27" s="1"/>
      <c r="CMW27" s="1"/>
      <c r="CMX27" s="1"/>
      <c r="CMY27" s="1"/>
      <c r="CMZ27" s="1"/>
      <c r="CNA27" s="1"/>
      <c r="CNB27" s="1"/>
      <c r="CNC27" s="1"/>
      <c r="CND27" s="1"/>
      <c r="CNE27" s="1"/>
      <c r="CNF27" s="1"/>
      <c r="CNG27" s="1"/>
      <c r="CNH27" s="1"/>
      <c r="CNI27" s="1"/>
      <c r="CNJ27" s="1"/>
      <c r="CNK27" s="1"/>
      <c r="CNL27" s="1"/>
      <c r="CNM27" s="1"/>
      <c r="CNN27" s="1"/>
      <c r="CNO27" s="1"/>
      <c r="CNP27" s="1"/>
      <c r="CNQ27" s="1"/>
      <c r="CNR27" s="1"/>
      <c r="CNS27" s="1"/>
      <c r="CNT27" s="1"/>
      <c r="CNU27" s="1"/>
      <c r="CNV27" s="1"/>
      <c r="CNW27" s="1"/>
      <c r="CNX27" s="1"/>
      <c r="CNY27" s="1"/>
      <c r="CNZ27" s="1"/>
      <c r="COA27" s="1"/>
      <c r="COB27" s="1"/>
      <c r="COC27" s="1"/>
      <c r="COD27" s="1"/>
      <c r="COE27" s="1"/>
      <c r="COF27" s="1"/>
      <c r="COG27" s="1"/>
      <c r="COH27" s="1"/>
      <c r="COI27" s="1"/>
      <c r="COJ27" s="1"/>
      <c r="COK27" s="1"/>
      <c r="COL27" s="1"/>
      <c r="COM27" s="1"/>
      <c r="CON27" s="1"/>
      <c r="COO27" s="1"/>
      <c r="COP27" s="1"/>
      <c r="COQ27" s="1"/>
      <c r="COR27" s="1"/>
      <c r="COS27" s="1"/>
      <c r="COT27" s="1"/>
      <c r="COU27" s="1"/>
      <c r="COV27" s="1"/>
      <c r="COW27" s="1"/>
      <c r="COX27" s="1"/>
      <c r="COY27" s="1"/>
      <c r="COZ27" s="1"/>
      <c r="CPA27" s="1"/>
      <c r="CPB27" s="1"/>
      <c r="CPC27" s="1"/>
      <c r="CPD27" s="1"/>
      <c r="CPE27" s="1"/>
      <c r="CPF27" s="1"/>
      <c r="CPG27" s="1"/>
      <c r="CPH27" s="1"/>
      <c r="CPI27" s="1"/>
      <c r="CPJ27" s="1"/>
      <c r="CPK27" s="1"/>
      <c r="CPL27" s="1"/>
      <c r="CPM27" s="1"/>
      <c r="CPN27" s="1"/>
      <c r="CPO27" s="1"/>
      <c r="CPP27" s="1"/>
      <c r="CPQ27" s="1"/>
      <c r="CPR27" s="1"/>
      <c r="CPS27" s="1"/>
      <c r="CPT27" s="1"/>
      <c r="CPU27" s="1"/>
      <c r="CPV27" s="1"/>
      <c r="CPW27" s="1"/>
      <c r="CPX27" s="1"/>
      <c r="CPY27" s="1"/>
      <c r="CPZ27" s="1"/>
      <c r="CQA27" s="1"/>
      <c r="CQB27" s="1"/>
      <c r="CQC27" s="1"/>
      <c r="CQD27" s="1"/>
      <c r="CQE27" s="1"/>
      <c r="CQF27" s="1"/>
      <c r="CQG27" s="1"/>
      <c r="CQH27" s="1"/>
      <c r="CQI27" s="1"/>
      <c r="CQJ27" s="1"/>
      <c r="CQK27" s="1"/>
      <c r="CQL27" s="1"/>
      <c r="CQM27" s="1"/>
      <c r="CQN27" s="1"/>
      <c r="CQO27" s="1"/>
      <c r="CQP27" s="1"/>
      <c r="CQQ27" s="1"/>
      <c r="CQR27" s="1"/>
      <c r="CQS27" s="1"/>
      <c r="CQT27" s="1"/>
      <c r="CQU27" s="1"/>
      <c r="CQV27" s="1"/>
      <c r="CQW27" s="1"/>
      <c r="CQX27" s="1"/>
      <c r="CQY27" s="1"/>
      <c r="CQZ27" s="1"/>
      <c r="CRA27" s="1"/>
      <c r="CRB27" s="1"/>
      <c r="CRC27" s="1"/>
      <c r="CRD27" s="1"/>
      <c r="CRE27" s="1"/>
      <c r="CRF27" s="1"/>
      <c r="CRG27" s="1"/>
      <c r="CRH27" s="1"/>
      <c r="CRI27" s="1"/>
      <c r="CRJ27" s="1"/>
      <c r="CRK27" s="1"/>
      <c r="CRL27" s="1"/>
      <c r="CRM27" s="1"/>
      <c r="CRN27" s="1"/>
      <c r="CRO27" s="1"/>
      <c r="CRP27" s="1"/>
      <c r="CRQ27" s="1"/>
      <c r="CRR27" s="1"/>
      <c r="CRS27" s="1"/>
      <c r="CRT27" s="1"/>
      <c r="CRU27" s="1"/>
      <c r="CRV27" s="1"/>
      <c r="CRW27" s="1"/>
      <c r="CRX27" s="1"/>
      <c r="CRY27" s="1"/>
      <c r="CRZ27" s="1"/>
      <c r="CSA27" s="1"/>
      <c r="CSB27" s="1"/>
      <c r="CSC27" s="1"/>
      <c r="CSD27" s="1"/>
      <c r="CSE27" s="1"/>
      <c r="CSF27" s="1"/>
      <c r="CSG27" s="1"/>
      <c r="CSH27" s="1"/>
      <c r="CSI27" s="1"/>
      <c r="CSJ27" s="1"/>
      <c r="CSK27" s="1"/>
      <c r="CSL27" s="1"/>
      <c r="CSM27" s="1"/>
      <c r="CSN27" s="1"/>
      <c r="CSO27" s="1"/>
      <c r="CSP27" s="1"/>
      <c r="CSQ27" s="1"/>
      <c r="CSR27" s="1"/>
      <c r="CSS27" s="1"/>
      <c r="CST27" s="1"/>
      <c r="CSU27" s="1"/>
      <c r="CSV27" s="1"/>
      <c r="CSW27" s="1"/>
      <c r="CSX27" s="1"/>
      <c r="CSY27" s="1"/>
      <c r="CSZ27" s="1"/>
      <c r="CTA27" s="1"/>
      <c r="CTB27" s="1"/>
      <c r="CTC27" s="1"/>
      <c r="CTD27" s="1"/>
      <c r="CTE27" s="1"/>
      <c r="CTF27" s="1"/>
      <c r="CTG27" s="1"/>
      <c r="CTH27" s="1"/>
      <c r="CTI27" s="1"/>
      <c r="CTJ27" s="1"/>
      <c r="CTK27" s="1"/>
      <c r="CTL27" s="1"/>
      <c r="CTM27" s="1"/>
      <c r="CTN27" s="1"/>
      <c r="CTO27" s="1"/>
      <c r="CTP27" s="1"/>
      <c r="CTQ27" s="1"/>
      <c r="CTR27" s="1"/>
      <c r="CTS27" s="1"/>
      <c r="CTT27" s="1"/>
      <c r="CTU27" s="1"/>
      <c r="CTV27" s="1"/>
      <c r="CTW27" s="1"/>
      <c r="CTX27" s="1"/>
      <c r="CTY27" s="1"/>
      <c r="CTZ27" s="1"/>
      <c r="CUA27" s="1"/>
      <c r="CUB27" s="1"/>
      <c r="CUC27" s="1"/>
      <c r="CUD27" s="1"/>
      <c r="CUE27" s="1"/>
      <c r="CUF27" s="1"/>
      <c r="CUG27" s="1"/>
      <c r="CUH27" s="1"/>
      <c r="CUI27" s="1"/>
      <c r="CUJ27" s="1"/>
      <c r="CUK27" s="1"/>
      <c r="CUL27" s="1"/>
      <c r="CUM27" s="1"/>
      <c r="CUN27" s="1"/>
      <c r="CUO27" s="1"/>
      <c r="CUP27" s="1"/>
      <c r="CUQ27" s="1"/>
      <c r="CUR27" s="1"/>
      <c r="CUS27" s="1"/>
      <c r="CUT27" s="1"/>
      <c r="CUU27" s="1"/>
      <c r="CUV27" s="1"/>
      <c r="CUW27" s="1"/>
      <c r="CUX27" s="1"/>
      <c r="CUY27" s="1"/>
      <c r="CUZ27" s="1"/>
      <c r="CVA27" s="1"/>
      <c r="CVB27" s="1"/>
      <c r="CVC27" s="1"/>
      <c r="CVD27" s="1"/>
      <c r="CVE27" s="1"/>
      <c r="CVF27" s="1"/>
      <c r="CVG27" s="1"/>
      <c r="CVH27" s="1"/>
      <c r="CVI27" s="1"/>
      <c r="CVJ27" s="1"/>
      <c r="CVK27" s="1"/>
      <c r="CVL27" s="1"/>
      <c r="CVM27" s="1"/>
      <c r="CVN27" s="1"/>
      <c r="CVO27" s="1"/>
      <c r="CVP27" s="1"/>
      <c r="CVQ27" s="1"/>
      <c r="CVR27" s="1"/>
      <c r="CVS27" s="1"/>
      <c r="CVT27" s="1"/>
      <c r="CVU27" s="1"/>
      <c r="CVV27" s="1"/>
      <c r="CVW27" s="1"/>
      <c r="CVX27" s="1"/>
      <c r="CVY27" s="1"/>
      <c r="CVZ27" s="1"/>
      <c r="CWA27" s="1"/>
      <c r="CWB27" s="1"/>
      <c r="CWC27" s="1"/>
      <c r="CWD27" s="1"/>
      <c r="CWE27" s="1"/>
      <c r="CWF27" s="1"/>
      <c r="CWG27" s="1"/>
      <c r="CWH27" s="1"/>
      <c r="CWI27" s="1"/>
      <c r="CWJ27" s="1"/>
      <c r="CWK27" s="1"/>
      <c r="CWL27" s="1"/>
      <c r="CWM27" s="1"/>
      <c r="CWN27" s="1"/>
      <c r="CWO27" s="1"/>
      <c r="CWP27" s="1"/>
      <c r="CWQ27" s="1"/>
      <c r="CWR27" s="1"/>
      <c r="CWS27" s="1"/>
      <c r="CWT27" s="1"/>
      <c r="CWU27" s="1"/>
      <c r="CWV27" s="1"/>
      <c r="CWW27" s="1"/>
      <c r="CWX27" s="1"/>
      <c r="CWY27" s="1"/>
      <c r="CWZ27" s="1"/>
      <c r="CXA27" s="1"/>
      <c r="CXB27" s="1"/>
      <c r="CXC27" s="1"/>
      <c r="CXD27" s="1"/>
      <c r="CXE27" s="1"/>
      <c r="CXF27" s="1"/>
      <c r="CXG27" s="1"/>
      <c r="CXH27" s="1"/>
      <c r="CXI27" s="1"/>
      <c r="CXJ27" s="1"/>
      <c r="CXK27" s="1"/>
      <c r="CXL27" s="1"/>
      <c r="CXM27" s="1"/>
      <c r="CXN27" s="1"/>
      <c r="CXO27" s="1"/>
      <c r="CXP27" s="1"/>
      <c r="CXQ27" s="1"/>
      <c r="CXR27" s="1"/>
      <c r="CXS27" s="1"/>
      <c r="CXT27" s="1"/>
      <c r="CXU27" s="1"/>
      <c r="CXV27" s="1"/>
      <c r="CXW27" s="1"/>
      <c r="CXX27" s="1"/>
      <c r="CXY27" s="1"/>
      <c r="CXZ27" s="1"/>
      <c r="CYA27" s="1"/>
      <c r="CYB27" s="1"/>
      <c r="CYC27" s="1"/>
      <c r="CYD27" s="1"/>
      <c r="CYE27" s="1"/>
      <c r="CYF27" s="1"/>
      <c r="CYG27" s="1"/>
      <c r="CYH27" s="1"/>
      <c r="CYI27" s="1"/>
      <c r="CYJ27" s="1"/>
      <c r="CYK27" s="1"/>
      <c r="CYL27" s="1"/>
      <c r="CYM27" s="1"/>
      <c r="CYN27" s="1"/>
      <c r="CYO27" s="1"/>
      <c r="CYP27" s="1"/>
      <c r="CYQ27" s="1"/>
      <c r="CYR27" s="1"/>
      <c r="CYS27" s="1"/>
      <c r="CYT27" s="1"/>
      <c r="CYU27" s="1"/>
      <c r="CYV27" s="1"/>
      <c r="CYW27" s="1"/>
      <c r="CYX27" s="1"/>
      <c r="CYY27" s="1"/>
      <c r="CYZ27" s="1"/>
      <c r="CZA27" s="1"/>
      <c r="CZB27" s="1"/>
      <c r="CZC27" s="1"/>
      <c r="CZD27" s="1"/>
      <c r="CZE27" s="1"/>
      <c r="CZF27" s="1"/>
      <c r="CZG27" s="1"/>
      <c r="CZH27" s="1"/>
      <c r="CZI27" s="1"/>
      <c r="CZJ27" s="1"/>
      <c r="CZK27" s="1"/>
      <c r="CZL27" s="1"/>
      <c r="CZM27" s="1"/>
      <c r="CZN27" s="1"/>
      <c r="CZO27" s="1"/>
      <c r="CZP27" s="1"/>
      <c r="CZQ27" s="1"/>
      <c r="CZR27" s="1"/>
      <c r="CZS27" s="1"/>
      <c r="CZT27" s="1"/>
      <c r="CZU27" s="1"/>
      <c r="CZV27" s="1"/>
      <c r="CZW27" s="1"/>
      <c r="CZX27" s="1"/>
      <c r="CZY27" s="1"/>
      <c r="CZZ27" s="1"/>
      <c r="DAA27" s="1"/>
      <c r="DAB27" s="1"/>
      <c r="DAC27" s="1"/>
      <c r="DAD27" s="1"/>
      <c r="DAE27" s="1"/>
      <c r="DAF27" s="1"/>
      <c r="DAG27" s="1"/>
      <c r="DAH27" s="1"/>
      <c r="DAI27" s="1"/>
      <c r="DAJ27" s="1"/>
      <c r="DAK27" s="1"/>
      <c r="DAL27" s="1"/>
      <c r="DAM27" s="1"/>
      <c r="DAN27" s="1"/>
      <c r="DAO27" s="1"/>
      <c r="DAP27" s="1"/>
      <c r="DAQ27" s="1"/>
      <c r="DAR27" s="1"/>
      <c r="DAS27" s="1"/>
      <c r="DAT27" s="1"/>
      <c r="DAU27" s="1"/>
      <c r="DAV27" s="1"/>
      <c r="DAW27" s="1"/>
      <c r="DAX27" s="1"/>
      <c r="DAY27" s="1"/>
      <c r="DAZ27" s="1"/>
      <c r="DBA27" s="1"/>
      <c r="DBB27" s="1"/>
      <c r="DBC27" s="1"/>
      <c r="DBD27" s="1"/>
      <c r="DBE27" s="1"/>
      <c r="DBF27" s="1"/>
      <c r="DBG27" s="1"/>
      <c r="DBH27" s="1"/>
      <c r="DBI27" s="1"/>
      <c r="DBJ27" s="1"/>
      <c r="DBK27" s="1"/>
      <c r="DBL27" s="1"/>
      <c r="DBM27" s="1"/>
      <c r="DBN27" s="1"/>
      <c r="DBO27" s="1"/>
      <c r="DBP27" s="1"/>
      <c r="DBQ27" s="1"/>
      <c r="DBR27" s="1"/>
      <c r="DBS27" s="1"/>
      <c r="DBT27" s="1"/>
      <c r="DBU27" s="1"/>
      <c r="DBV27" s="1"/>
      <c r="DBW27" s="1"/>
      <c r="DBX27" s="1"/>
      <c r="DBY27" s="1"/>
      <c r="DBZ27" s="1"/>
      <c r="DCA27" s="1"/>
      <c r="DCB27" s="1"/>
      <c r="DCC27" s="1"/>
      <c r="DCD27" s="1"/>
      <c r="DCE27" s="1"/>
      <c r="DCF27" s="1"/>
      <c r="DCG27" s="1"/>
      <c r="DCH27" s="1"/>
      <c r="DCI27" s="1"/>
      <c r="DCJ27" s="1"/>
      <c r="DCK27" s="1"/>
      <c r="DCL27" s="1"/>
      <c r="DCM27" s="1"/>
      <c r="DCN27" s="1"/>
      <c r="DCO27" s="1"/>
      <c r="DCP27" s="1"/>
      <c r="DCQ27" s="1"/>
      <c r="DCR27" s="1"/>
      <c r="DCS27" s="1"/>
      <c r="DCT27" s="1"/>
      <c r="DCU27" s="1"/>
      <c r="DCV27" s="1"/>
      <c r="DCW27" s="1"/>
      <c r="DCX27" s="1"/>
      <c r="DCY27" s="1"/>
      <c r="DCZ27" s="1"/>
      <c r="DDA27" s="1"/>
      <c r="DDB27" s="1"/>
      <c r="DDC27" s="1"/>
      <c r="DDD27" s="1"/>
      <c r="DDE27" s="1"/>
      <c r="DDF27" s="1"/>
      <c r="DDG27" s="1"/>
      <c r="DDH27" s="1"/>
      <c r="DDI27" s="1"/>
      <c r="DDJ27" s="1"/>
      <c r="DDK27" s="1"/>
      <c r="DDL27" s="1"/>
      <c r="DDM27" s="1"/>
      <c r="DDN27" s="1"/>
      <c r="DDO27" s="1"/>
      <c r="DDP27" s="1"/>
      <c r="DDQ27" s="1"/>
      <c r="DDR27" s="1"/>
      <c r="DDS27" s="1"/>
      <c r="DDT27" s="1"/>
      <c r="DDU27" s="1"/>
      <c r="DDV27" s="1"/>
      <c r="DDW27" s="1"/>
      <c r="DDX27" s="1"/>
      <c r="DDY27" s="1"/>
      <c r="DDZ27" s="1"/>
      <c r="DEA27" s="1"/>
      <c r="DEB27" s="1"/>
      <c r="DEC27" s="1"/>
      <c r="DED27" s="1"/>
      <c r="DEE27" s="1"/>
      <c r="DEF27" s="1"/>
      <c r="DEG27" s="1"/>
      <c r="DEH27" s="1"/>
      <c r="DEI27" s="1"/>
      <c r="DEJ27" s="1"/>
      <c r="DEK27" s="1"/>
      <c r="DEL27" s="1"/>
      <c r="DEM27" s="1"/>
      <c r="DEN27" s="1"/>
      <c r="DEO27" s="1"/>
      <c r="DEP27" s="1"/>
      <c r="DEQ27" s="1"/>
      <c r="DER27" s="1"/>
      <c r="DES27" s="1"/>
      <c r="DET27" s="1"/>
      <c r="DEU27" s="1"/>
      <c r="DEV27" s="1"/>
      <c r="DEW27" s="1"/>
      <c r="DEX27" s="1"/>
      <c r="DEY27" s="1"/>
      <c r="DEZ27" s="1"/>
      <c r="DFA27" s="1"/>
      <c r="DFB27" s="1"/>
      <c r="DFC27" s="1"/>
      <c r="DFD27" s="1"/>
      <c r="DFE27" s="1"/>
      <c r="DFF27" s="1"/>
      <c r="DFG27" s="1"/>
      <c r="DFH27" s="1"/>
      <c r="DFI27" s="1"/>
      <c r="DFJ27" s="1"/>
      <c r="DFK27" s="1"/>
      <c r="DFL27" s="1"/>
      <c r="DFM27" s="1"/>
      <c r="DFN27" s="1"/>
      <c r="DFO27" s="1"/>
      <c r="DFP27" s="1"/>
      <c r="DFQ27" s="1"/>
      <c r="DFR27" s="1"/>
      <c r="DFS27" s="1"/>
      <c r="DFT27" s="1"/>
      <c r="DFU27" s="1"/>
      <c r="DFV27" s="1"/>
      <c r="DFW27" s="1"/>
      <c r="DFX27" s="1"/>
      <c r="DFY27" s="1"/>
      <c r="DFZ27" s="1"/>
      <c r="DGA27" s="1"/>
      <c r="DGB27" s="1"/>
      <c r="DGC27" s="1"/>
      <c r="DGD27" s="1"/>
      <c r="DGE27" s="1"/>
      <c r="DGF27" s="1"/>
      <c r="DGG27" s="1"/>
      <c r="DGH27" s="1"/>
      <c r="DGI27" s="1"/>
      <c r="DGJ27" s="1"/>
      <c r="DGK27" s="1"/>
      <c r="DGL27" s="1"/>
      <c r="DGM27" s="1"/>
      <c r="DGN27" s="1"/>
      <c r="DGO27" s="1"/>
      <c r="DGP27" s="1"/>
      <c r="DGQ27" s="1"/>
      <c r="DGR27" s="1"/>
      <c r="DGS27" s="1"/>
      <c r="DGT27" s="1"/>
      <c r="DGU27" s="1"/>
      <c r="DGV27" s="1"/>
      <c r="DGW27" s="1"/>
      <c r="DGX27" s="1"/>
      <c r="DGY27" s="1"/>
      <c r="DGZ27" s="1"/>
      <c r="DHA27" s="1"/>
      <c r="DHB27" s="1"/>
      <c r="DHC27" s="1"/>
      <c r="DHD27" s="1"/>
      <c r="DHE27" s="1"/>
      <c r="DHF27" s="1"/>
      <c r="DHG27" s="1"/>
      <c r="DHH27" s="1"/>
      <c r="DHI27" s="1"/>
      <c r="DHJ27" s="1"/>
      <c r="DHK27" s="1"/>
      <c r="DHL27" s="1"/>
      <c r="DHM27" s="1"/>
      <c r="DHN27" s="1"/>
      <c r="DHO27" s="1"/>
      <c r="DHP27" s="1"/>
      <c r="DHQ27" s="1"/>
      <c r="DHR27" s="1"/>
      <c r="DHS27" s="1"/>
      <c r="DHT27" s="1"/>
      <c r="DHU27" s="1"/>
      <c r="DHV27" s="1"/>
      <c r="DHW27" s="1"/>
      <c r="DHX27" s="1"/>
      <c r="DHY27" s="1"/>
      <c r="DHZ27" s="1"/>
      <c r="DIA27" s="1"/>
      <c r="DIB27" s="1"/>
      <c r="DIC27" s="1"/>
      <c r="DID27" s="1"/>
      <c r="DIE27" s="1"/>
      <c r="DIF27" s="1"/>
      <c r="DIG27" s="1"/>
      <c r="DIH27" s="1"/>
      <c r="DII27" s="1"/>
      <c r="DIJ27" s="1"/>
      <c r="DIK27" s="1"/>
      <c r="DIL27" s="1"/>
      <c r="DIM27" s="1"/>
      <c r="DIN27" s="1"/>
      <c r="DIO27" s="1"/>
      <c r="DIP27" s="1"/>
      <c r="DIQ27" s="1"/>
      <c r="DIR27" s="1"/>
      <c r="DIS27" s="1"/>
      <c r="DIT27" s="1"/>
      <c r="DIU27" s="1"/>
      <c r="DIV27" s="1"/>
      <c r="DIW27" s="1"/>
      <c r="DIX27" s="1"/>
      <c r="DIY27" s="1"/>
      <c r="DIZ27" s="1"/>
      <c r="DJA27" s="1"/>
      <c r="DJB27" s="1"/>
      <c r="DJC27" s="1"/>
      <c r="DJD27" s="1"/>
      <c r="DJE27" s="1"/>
      <c r="DJF27" s="1"/>
      <c r="DJG27" s="1"/>
      <c r="DJH27" s="1"/>
      <c r="DJI27" s="1"/>
      <c r="DJJ27" s="1"/>
      <c r="DJK27" s="1"/>
      <c r="DJL27" s="1"/>
      <c r="DJM27" s="1"/>
      <c r="DJN27" s="1"/>
      <c r="DJO27" s="1"/>
      <c r="DJP27" s="1"/>
      <c r="DJQ27" s="1"/>
      <c r="DJR27" s="1"/>
      <c r="DJS27" s="1"/>
      <c r="DJT27" s="1"/>
      <c r="DJU27" s="1"/>
      <c r="DJV27" s="1"/>
      <c r="DJW27" s="1"/>
      <c r="DJX27" s="1"/>
      <c r="DJY27" s="1"/>
      <c r="DJZ27" s="1"/>
      <c r="DKA27" s="1"/>
      <c r="DKB27" s="1"/>
      <c r="DKC27" s="1"/>
      <c r="DKD27" s="1"/>
      <c r="DKE27" s="1"/>
      <c r="DKF27" s="1"/>
      <c r="DKG27" s="1"/>
      <c r="DKH27" s="1"/>
      <c r="DKI27" s="1"/>
      <c r="DKJ27" s="1"/>
      <c r="DKK27" s="1"/>
      <c r="DKL27" s="1"/>
      <c r="DKM27" s="1"/>
      <c r="DKN27" s="1"/>
      <c r="DKO27" s="1"/>
      <c r="DKP27" s="1"/>
      <c r="DKQ27" s="1"/>
      <c r="DKR27" s="1"/>
      <c r="DKS27" s="1"/>
      <c r="DKT27" s="1"/>
      <c r="DKU27" s="1"/>
      <c r="DKV27" s="1"/>
      <c r="DKW27" s="1"/>
      <c r="DKX27" s="1"/>
      <c r="DKY27" s="1"/>
      <c r="DKZ27" s="1"/>
      <c r="DLA27" s="1"/>
      <c r="DLB27" s="1"/>
      <c r="DLC27" s="1"/>
      <c r="DLD27" s="1"/>
      <c r="DLE27" s="1"/>
      <c r="DLF27" s="1"/>
      <c r="DLG27" s="1"/>
      <c r="DLH27" s="1"/>
      <c r="DLI27" s="1"/>
      <c r="DLJ27" s="1"/>
      <c r="DLK27" s="1"/>
      <c r="DLL27" s="1"/>
      <c r="DLM27" s="1"/>
      <c r="DLN27" s="1"/>
      <c r="DLO27" s="1"/>
      <c r="DLP27" s="1"/>
      <c r="DLQ27" s="1"/>
      <c r="DLR27" s="1"/>
      <c r="DLS27" s="1"/>
      <c r="DLT27" s="1"/>
      <c r="DLU27" s="1"/>
      <c r="DLV27" s="1"/>
      <c r="DLW27" s="1"/>
      <c r="DLX27" s="1"/>
      <c r="DLY27" s="1"/>
      <c r="DLZ27" s="1"/>
      <c r="DMA27" s="1"/>
      <c r="DMB27" s="1"/>
      <c r="DMC27" s="1"/>
      <c r="DMD27" s="1"/>
      <c r="DME27" s="1"/>
      <c r="DMF27" s="1"/>
      <c r="DMG27" s="1"/>
      <c r="DMH27" s="1"/>
      <c r="DMI27" s="1"/>
      <c r="DMJ27" s="1"/>
      <c r="DMK27" s="1"/>
      <c r="DML27" s="1"/>
      <c r="DMM27" s="1"/>
      <c r="DMN27" s="1"/>
      <c r="DMO27" s="1"/>
      <c r="DMP27" s="1"/>
      <c r="DMQ27" s="1"/>
      <c r="DMR27" s="1"/>
      <c r="DMS27" s="1"/>
      <c r="DMT27" s="1"/>
      <c r="DMU27" s="1"/>
      <c r="DMV27" s="1"/>
      <c r="DMW27" s="1"/>
      <c r="DMX27" s="1"/>
      <c r="DMY27" s="1"/>
      <c r="DMZ27" s="1"/>
      <c r="DNA27" s="1"/>
      <c r="DNB27" s="1"/>
      <c r="DNC27" s="1"/>
      <c r="DND27" s="1"/>
      <c r="DNE27" s="1"/>
      <c r="DNF27" s="1"/>
      <c r="DNG27" s="1"/>
      <c r="DNH27" s="1"/>
      <c r="DNI27" s="1"/>
      <c r="DNJ27" s="1"/>
      <c r="DNK27" s="1"/>
      <c r="DNL27" s="1"/>
      <c r="DNM27" s="1"/>
      <c r="DNN27" s="1"/>
      <c r="DNO27" s="1"/>
      <c r="DNP27" s="1"/>
      <c r="DNQ27" s="1"/>
      <c r="DNR27" s="1"/>
      <c r="DNS27" s="1"/>
      <c r="DNT27" s="1"/>
      <c r="DNU27" s="1"/>
      <c r="DNV27" s="1"/>
      <c r="DNW27" s="1"/>
      <c r="DNX27" s="1"/>
      <c r="DNY27" s="1"/>
      <c r="DNZ27" s="1"/>
      <c r="DOA27" s="1"/>
      <c r="DOB27" s="1"/>
      <c r="DOC27" s="1"/>
      <c r="DOD27" s="1"/>
      <c r="DOE27" s="1"/>
      <c r="DOF27" s="1"/>
      <c r="DOG27" s="1"/>
      <c r="DOH27" s="1"/>
      <c r="DOI27" s="1"/>
      <c r="DOJ27" s="1"/>
      <c r="DOK27" s="1"/>
      <c r="DOL27" s="1"/>
      <c r="DOM27" s="1"/>
      <c r="DON27" s="1"/>
      <c r="DOO27" s="1"/>
      <c r="DOP27" s="1"/>
      <c r="DOQ27" s="1"/>
      <c r="DOR27" s="1"/>
      <c r="DOS27" s="1"/>
      <c r="DOT27" s="1"/>
      <c r="DOU27" s="1"/>
      <c r="DOV27" s="1"/>
      <c r="DOW27" s="1"/>
      <c r="DOX27" s="1"/>
      <c r="DOY27" s="1"/>
      <c r="DOZ27" s="1"/>
      <c r="DPA27" s="1"/>
      <c r="DPB27" s="1"/>
      <c r="DPC27" s="1"/>
      <c r="DPD27" s="1"/>
      <c r="DPE27" s="1"/>
      <c r="DPF27" s="1"/>
      <c r="DPG27" s="1"/>
      <c r="DPH27" s="1"/>
      <c r="DPI27" s="1"/>
      <c r="DPJ27" s="1"/>
      <c r="DPK27" s="1"/>
      <c r="DPL27" s="1"/>
      <c r="DPM27" s="1"/>
      <c r="DPN27" s="1"/>
      <c r="DPO27" s="1"/>
      <c r="DPP27" s="1"/>
      <c r="DPQ27" s="1"/>
      <c r="DPR27" s="1"/>
      <c r="DPS27" s="1"/>
      <c r="DPT27" s="1"/>
      <c r="DPU27" s="1"/>
      <c r="DPV27" s="1"/>
      <c r="DPW27" s="1"/>
      <c r="DPX27" s="1"/>
      <c r="DPY27" s="1"/>
      <c r="DPZ27" s="1"/>
      <c r="DQA27" s="1"/>
      <c r="DQB27" s="1"/>
      <c r="DQC27" s="1"/>
      <c r="DQD27" s="1"/>
      <c r="DQE27" s="1"/>
      <c r="DQF27" s="1"/>
      <c r="DQG27" s="1"/>
      <c r="DQH27" s="1"/>
      <c r="DQI27" s="1"/>
      <c r="DQJ27" s="1"/>
      <c r="DQK27" s="1"/>
      <c r="DQL27" s="1"/>
      <c r="DQM27" s="1"/>
      <c r="DQN27" s="1"/>
      <c r="DQO27" s="1"/>
      <c r="DQP27" s="1"/>
      <c r="DQQ27" s="1"/>
      <c r="DQR27" s="1"/>
      <c r="DQS27" s="1"/>
      <c r="DQT27" s="1"/>
      <c r="DQU27" s="1"/>
      <c r="DQV27" s="1"/>
      <c r="DQW27" s="1"/>
      <c r="DQX27" s="1"/>
      <c r="DQY27" s="1"/>
      <c r="DQZ27" s="1"/>
      <c r="DRA27" s="1"/>
      <c r="DRB27" s="1"/>
      <c r="DRC27" s="1"/>
      <c r="DRD27" s="1"/>
      <c r="DRE27" s="1"/>
      <c r="DRF27" s="1"/>
      <c r="DRG27" s="1"/>
      <c r="DRH27" s="1"/>
      <c r="DRI27" s="1"/>
      <c r="DRJ27" s="1"/>
      <c r="DRK27" s="1"/>
      <c r="DRL27" s="1"/>
      <c r="DRM27" s="1"/>
      <c r="DRN27" s="1"/>
      <c r="DRO27" s="1"/>
      <c r="DRP27" s="1"/>
      <c r="DRQ27" s="1"/>
      <c r="DRR27" s="1"/>
      <c r="DRS27" s="1"/>
      <c r="DRT27" s="1"/>
      <c r="DRU27" s="1"/>
      <c r="DRV27" s="1"/>
      <c r="DRW27" s="1"/>
      <c r="DRX27" s="1"/>
      <c r="DRY27" s="1"/>
      <c r="DRZ27" s="1"/>
      <c r="DSA27" s="1"/>
      <c r="DSB27" s="1"/>
      <c r="DSC27" s="1"/>
      <c r="DSD27" s="1"/>
      <c r="DSE27" s="1"/>
      <c r="DSF27" s="1"/>
      <c r="DSG27" s="1"/>
      <c r="DSH27" s="1"/>
      <c r="DSI27" s="1"/>
      <c r="DSJ27" s="1"/>
      <c r="DSK27" s="1"/>
      <c r="DSL27" s="1"/>
      <c r="DSM27" s="1"/>
      <c r="DSN27" s="1"/>
      <c r="DSO27" s="1"/>
      <c r="DSP27" s="1"/>
      <c r="DSQ27" s="1"/>
      <c r="DSR27" s="1"/>
      <c r="DSS27" s="1"/>
      <c r="DST27" s="1"/>
      <c r="DSU27" s="1"/>
      <c r="DSV27" s="1"/>
      <c r="DSW27" s="1"/>
      <c r="DSX27" s="1"/>
      <c r="DSY27" s="1"/>
      <c r="DSZ27" s="1"/>
      <c r="DTA27" s="1"/>
      <c r="DTB27" s="1"/>
      <c r="DTC27" s="1"/>
      <c r="DTD27" s="1"/>
      <c r="DTE27" s="1"/>
      <c r="DTF27" s="1"/>
      <c r="DTG27" s="1"/>
      <c r="DTH27" s="1"/>
      <c r="DTI27" s="1"/>
      <c r="DTJ27" s="1"/>
      <c r="DTK27" s="1"/>
      <c r="DTL27" s="1"/>
      <c r="DTM27" s="1"/>
      <c r="DTN27" s="1"/>
      <c r="DTO27" s="1"/>
      <c r="DTP27" s="1"/>
      <c r="DTQ27" s="1"/>
      <c r="DTR27" s="1"/>
      <c r="DTS27" s="1"/>
      <c r="DTT27" s="1"/>
      <c r="DTU27" s="1"/>
      <c r="DTV27" s="1"/>
      <c r="DTW27" s="1"/>
      <c r="DTX27" s="1"/>
      <c r="DTY27" s="1"/>
      <c r="DTZ27" s="1"/>
      <c r="DUA27" s="1"/>
      <c r="DUB27" s="1"/>
      <c r="DUC27" s="1"/>
      <c r="DUD27" s="1"/>
      <c r="DUE27" s="1"/>
      <c r="DUF27" s="1"/>
      <c r="DUG27" s="1"/>
      <c r="DUH27" s="1"/>
      <c r="DUI27" s="1"/>
      <c r="DUJ27" s="1"/>
      <c r="DUK27" s="1"/>
      <c r="DUL27" s="1"/>
      <c r="DUM27" s="1"/>
      <c r="DUN27" s="1"/>
      <c r="DUO27" s="1"/>
      <c r="DUP27" s="1"/>
      <c r="DUQ27" s="1"/>
      <c r="DUR27" s="1"/>
      <c r="DUS27" s="1"/>
      <c r="DUT27" s="1"/>
      <c r="DUU27" s="1"/>
      <c r="DUV27" s="1"/>
      <c r="DUW27" s="1"/>
      <c r="DUX27" s="1"/>
      <c r="DUY27" s="1"/>
      <c r="DUZ27" s="1"/>
      <c r="DVA27" s="1"/>
      <c r="DVB27" s="1"/>
      <c r="DVC27" s="1"/>
      <c r="DVD27" s="1"/>
      <c r="DVE27" s="1"/>
      <c r="DVF27" s="1"/>
      <c r="DVG27" s="1"/>
      <c r="DVH27" s="1"/>
      <c r="DVI27" s="1"/>
      <c r="DVJ27" s="1"/>
      <c r="DVK27" s="1"/>
      <c r="DVL27" s="1"/>
      <c r="DVM27" s="1"/>
      <c r="DVN27" s="1"/>
      <c r="DVO27" s="1"/>
      <c r="DVP27" s="1"/>
      <c r="DVQ27" s="1"/>
      <c r="DVR27" s="1"/>
      <c r="DVS27" s="1"/>
      <c r="DVT27" s="1"/>
      <c r="DVU27" s="1"/>
      <c r="DVV27" s="1"/>
      <c r="DVW27" s="1"/>
      <c r="DVX27" s="1"/>
      <c r="DVY27" s="1"/>
      <c r="DVZ27" s="1"/>
      <c r="DWA27" s="1"/>
      <c r="DWB27" s="1"/>
      <c r="DWC27" s="1"/>
      <c r="DWD27" s="1"/>
      <c r="DWE27" s="1"/>
      <c r="DWF27" s="1"/>
      <c r="DWG27" s="1"/>
      <c r="DWH27" s="1"/>
      <c r="DWI27" s="1"/>
      <c r="DWJ27" s="1"/>
      <c r="DWK27" s="1"/>
      <c r="DWL27" s="1"/>
      <c r="DWM27" s="1"/>
      <c r="DWN27" s="1"/>
      <c r="DWO27" s="1"/>
      <c r="DWP27" s="1"/>
      <c r="DWQ27" s="1"/>
      <c r="DWR27" s="1"/>
      <c r="DWS27" s="1"/>
      <c r="DWT27" s="1"/>
      <c r="DWU27" s="1"/>
      <c r="DWV27" s="1"/>
      <c r="DWW27" s="1"/>
      <c r="DWX27" s="1"/>
      <c r="DWY27" s="1"/>
      <c r="DWZ27" s="1"/>
      <c r="DXA27" s="1"/>
      <c r="DXB27" s="1"/>
      <c r="DXC27" s="1"/>
      <c r="DXD27" s="1"/>
      <c r="DXE27" s="1"/>
      <c r="DXF27" s="1"/>
      <c r="DXG27" s="1"/>
      <c r="DXH27" s="1"/>
      <c r="DXI27" s="1"/>
      <c r="DXJ27" s="1"/>
      <c r="DXK27" s="1"/>
      <c r="DXL27" s="1"/>
      <c r="DXM27" s="1"/>
      <c r="DXN27" s="1"/>
      <c r="DXO27" s="1"/>
      <c r="DXP27" s="1"/>
      <c r="DXQ27" s="1"/>
      <c r="DXR27" s="1"/>
      <c r="DXS27" s="1"/>
      <c r="DXT27" s="1"/>
      <c r="DXU27" s="1"/>
      <c r="DXV27" s="1"/>
      <c r="DXW27" s="1"/>
      <c r="DXX27" s="1"/>
      <c r="DXY27" s="1"/>
      <c r="DXZ27" s="1"/>
      <c r="DYA27" s="1"/>
      <c r="DYB27" s="1"/>
      <c r="DYC27" s="1"/>
      <c r="DYD27" s="1"/>
      <c r="DYE27" s="1"/>
      <c r="DYF27" s="1"/>
      <c r="DYG27" s="1"/>
      <c r="DYH27" s="1"/>
      <c r="DYI27" s="1"/>
      <c r="DYJ27" s="1"/>
      <c r="DYK27" s="1"/>
      <c r="DYL27" s="1"/>
      <c r="DYM27" s="1"/>
      <c r="DYN27" s="1"/>
      <c r="DYO27" s="1"/>
      <c r="DYP27" s="1"/>
      <c r="DYQ27" s="1"/>
      <c r="DYR27" s="1"/>
      <c r="DYS27" s="1"/>
      <c r="DYT27" s="1"/>
      <c r="DYU27" s="1"/>
      <c r="DYV27" s="1"/>
      <c r="DYW27" s="1"/>
      <c r="DYX27" s="1"/>
      <c r="DYY27" s="1"/>
      <c r="DYZ27" s="1"/>
      <c r="DZA27" s="1"/>
      <c r="DZB27" s="1"/>
      <c r="DZC27" s="1"/>
      <c r="DZD27" s="1"/>
      <c r="DZE27" s="1"/>
      <c r="DZF27" s="1"/>
      <c r="DZG27" s="1"/>
      <c r="DZH27" s="1"/>
      <c r="DZI27" s="1"/>
      <c r="DZJ27" s="1"/>
      <c r="DZK27" s="1"/>
      <c r="DZL27" s="1"/>
      <c r="DZM27" s="1"/>
      <c r="DZN27" s="1"/>
      <c r="DZO27" s="1"/>
      <c r="DZP27" s="1"/>
      <c r="DZQ27" s="1"/>
      <c r="DZR27" s="1"/>
      <c r="DZS27" s="1"/>
      <c r="DZT27" s="1"/>
      <c r="DZU27" s="1"/>
      <c r="DZV27" s="1"/>
      <c r="DZW27" s="1"/>
      <c r="DZX27" s="1"/>
      <c r="DZY27" s="1"/>
      <c r="DZZ27" s="1"/>
      <c r="EAA27" s="1"/>
      <c r="EAB27" s="1"/>
      <c r="EAC27" s="1"/>
      <c r="EAD27" s="1"/>
      <c r="EAE27" s="1"/>
      <c r="EAF27" s="1"/>
      <c r="EAG27" s="1"/>
      <c r="EAH27" s="1"/>
      <c r="EAI27" s="1"/>
      <c r="EAJ27" s="1"/>
      <c r="EAK27" s="1"/>
      <c r="EAL27" s="1"/>
      <c r="EAM27" s="1"/>
      <c r="EAN27" s="1"/>
      <c r="EAO27" s="1"/>
      <c r="EAP27" s="1"/>
      <c r="EAQ27" s="1"/>
      <c r="EAR27" s="1"/>
      <c r="EAS27" s="1"/>
      <c r="EAT27" s="1"/>
      <c r="EAU27" s="1"/>
      <c r="EAV27" s="1"/>
      <c r="EAW27" s="1"/>
      <c r="EAX27" s="1"/>
      <c r="EAY27" s="1"/>
      <c r="EAZ27" s="1"/>
      <c r="EBA27" s="1"/>
      <c r="EBB27" s="1"/>
      <c r="EBC27" s="1"/>
      <c r="EBD27" s="1"/>
      <c r="EBE27" s="1"/>
      <c r="EBF27" s="1"/>
      <c r="EBG27" s="1"/>
      <c r="EBH27" s="1"/>
      <c r="EBI27" s="1"/>
      <c r="EBJ27" s="1"/>
      <c r="EBK27" s="1"/>
      <c r="EBL27" s="1"/>
      <c r="EBM27" s="1"/>
      <c r="EBN27" s="1"/>
      <c r="EBO27" s="1"/>
      <c r="EBP27" s="1"/>
      <c r="EBQ27" s="1"/>
      <c r="EBR27" s="1"/>
      <c r="EBS27" s="1"/>
      <c r="EBT27" s="1"/>
      <c r="EBU27" s="1"/>
      <c r="EBV27" s="1"/>
      <c r="EBW27" s="1"/>
      <c r="EBX27" s="1"/>
      <c r="EBY27" s="1"/>
      <c r="EBZ27" s="1"/>
      <c r="ECA27" s="1"/>
      <c r="ECB27" s="1"/>
      <c r="ECC27" s="1"/>
      <c r="ECD27" s="1"/>
      <c r="ECE27" s="1"/>
      <c r="ECF27" s="1"/>
      <c r="ECG27" s="1"/>
      <c r="ECH27" s="1"/>
      <c r="ECI27" s="1"/>
      <c r="ECJ27" s="1"/>
      <c r="ECK27" s="1"/>
      <c r="ECL27" s="1"/>
      <c r="ECM27" s="1"/>
      <c r="ECN27" s="1"/>
      <c r="ECO27" s="1"/>
      <c r="ECP27" s="1"/>
      <c r="ECQ27" s="1"/>
      <c r="ECR27" s="1"/>
      <c r="ECS27" s="1"/>
      <c r="ECT27" s="1"/>
      <c r="ECU27" s="1"/>
      <c r="ECV27" s="1"/>
      <c r="ECW27" s="1"/>
      <c r="ECX27" s="1"/>
      <c r="ECY27" s="1"/>
      <c r="ECZ27" s="1"/>
      <c r="EDA27" s="1"/>
      <c r="EDB27" s="1"/>
      <c r="EDC27" s="1"/>
      <c r="EDD27" s="1"/>
      <c r="EDE27" s="1"/>
      <c r="EDF27" s="1"/>
      <c r="EDG27" s="1"/>
      <c r="EDH27" s="1"/>
      <c r="EDI27" s="1"/>
      <c r="EDJ27" s="1"/>
      <c r="EDK27" s="1"/>
      <c r="EDL27" s="1"/>
      <c r="EDM27" s="1"/>
      <c r="EDN27" s="1"/>
      <c r="EDO27" s="1"/>
      <c r="EDP27" s="1"/>
      <c r="EDQ27" s="1"/>
      <c r="EDR27" s="1"/>
      <c r="EDS27" s="1"/>
      <c r="EDT27" s="1"/>
      <c r="EDU27" s="1"/>
      <c r="EDV27" s="1"/>
      <c r="EDW27" s="1"/>
      <c r="EDX27" s="1"/>
      <c r="EDY27" s="1"/>
      <c r="EDZ27" s="1"/>
      <c r="EEA27" s="1"/>
      <c r="EEB27" s="1"/>
      <c r="EEC27" s="1"/>
      <c r="EED27" s="1"/>
      <c r="EEE27" s="1"/>
      <c r="EEF27" s="1"/>
      <c r="EEG27" s="1"/>
      <c r="EEH27" s="1"/>
      <c r="EEI27" s="1"/>
      <c r="EEJ27" s="1"/>
      <c r="EEK27" s="1"/>
      <c r="EEL27" s="1"/>
      <c r="EEM27" s="1"/>
      <c r="EEN27" s="1"/>
      <c r="EEO27" s="1"/>
      <c r="EEP27" s="1"/>
      <c r="EEQ27" s="1"/>
      <c r="EER27" s="1"/>
      <c r="EES27" s="1"/>
      <c r="EET27" s="1"/>
      <c r="EEU27" s="1"/>
      <c r="EEV27" s="1"/>
      <c r="EEW27" s="1"/>
      <c r="EEX27" s="1"/>
      <c r="EEY27" s="1"/>
      <c r="EEZ27" s="1"/>
      <c r="EFA27" s="1"/>
      <c r="EFB27" s="1"/>
      <c r="EFC27" s="1"/>
      <c r="EFD27" s="1"/>
      <c r="EFE27" s="1"/>
      <c r="EFF27" s="1"/>
      <c r="EFG27" s="1"/>
      <c r="EFH27" s="1"/>
      <c r="EFI27" s="1"/>
      <c r="EFJ27" s="1"/>
      <c r="EFK27" s="1"/>
      <c r="EFL27" s="1"/>
      <c r="EFM27" s="1"/>
      <c r="EFN27" s="1"/>
      <c r="EFO27" s="1"/>
      <c r="EFP27" s="1"/>
      <c r="EFQ27" s="1"/>
      <c r="EFR27" s="1"/>
      <c r="EFS27" s="1"/>
      <c r="EFT27" s="1"/>
      <c r="EFU27" s="1"/>
      <c r="EFV27" s="1"/>
      <c r="EFW27" s="1"/>
      <c r="EFX27" s="1"/>
      <c r="EFY27" s="1"/>
      <c r="EFZ27" s="1"/>
      <c r="EGA27" s="1"/>
      <c r="EGB27" s="1"/>
      <c r="EGC27" s="1"/>
      <c r="EGD27" s="1"/>
      <c r="EGE27" s="1"/>
      <c r="EGF27" s="1"/>
      <c r="EGG27" s="1"/>
      <c r="EGH27" s="1"/>
      <c r="EGI27" s="1"/>
      <c r="EGJ27" s="1"/>
      <c r="EGK27" s="1"/>
      <c r="EGL27" s="1"/>
      <c r="EGM27" s="1"/>
      <c r="EGN27" s="1"/>
      <c r="EGO27" s="1"/>
      <c r="EGP27" s="1"/>
      <c r="EGQ27" s="1"/>
      <c r="EGR27" s="1"/>
      <c r="EGS27" s="1"/>
      <c r="EGT27" s="1"/>
      <c r="EGU27" s="1"/>
      <c r="EGV27" s="1"/>
      <c r="EGW27" s="1"/>
      <c r="EGX27" s="1"/>
      <c r="EGY27" s="1"/>
      <c r="EGZ27" s="1"/>
      <c r="EHA27" s="1"/>
      <c r="EHB27" s="1"/>
      <c r="EHC27" s="1"/>
      <c r="EHD27" s="1"/>
      <c r="EHE27" s="1"/>
      <c r="EHF27" s="1"/>
      <c r="EHG27" s="1"/>
      <c r="EHH27" s="1"/>
      <c r="EHI27" s="1"/>
      <c r="EHJ27" s="1"/>
      <c r="EHK27" s="1"/>
      <c r="EHL27" s="1"/>
      <c r="EHM27" s="1"/>
      <c r="EHN27" s="1"/>
      <c r="EHO27" s="1"/>
      <c r="EHP27" s="1"/>
      <c r="EHQ27" s="1"/>
      <c r="EHR27" s="1"/>
      <c r="EHS27" s="1"/>
      <c r="EHT27" s="1"/>
      <c r="EHU27" s="1"/>
      <c r="EHV27" s="1"/>
      <c r="EHW27" s="1"/>
      <c r="EHX27" s="1"/>
      <c r="EHY27" s="1"/>
      <c r="EHZ27" s="1"/>
      <c r="EIA27" s="1"/>
      <c r="EIB27" s="1"/>
      <c r="EIC27" s="1"/>
      <c r="EID27" s="1"/>
      <c r="EIE27" s="1"/>
      <c r="EIF27" s="1"/>
      <c r="EIG27" s="1"/>
      <c r="EIH27" s="1"/>
      <c r="EII27" s="1"/>
      <c r="EIJ27" s="1"/>
      <c r="EIK27" s="1"/>
      <c r="EIL27" s="1"/>
      <c r="EIM27" s="1"/>
      <c r="EIN27" s="1"/>
      <c r="EIO27" s="1"/>
      <c r="EIP27" s="1"/>
      <c r="EIQ27" s="1"/>
      <c r="EIR27" s="1"/>
      <c r="EIS27" s="1"/>
      <c r="EIT27" s="1"/>
      <c r="EIU27" s="1"/>
      <c r="EIV27" s="1"/>
      <c r="EIW27" s="1"/>
      <c r="EIX27" s="1"/>
      <c r="EIY27" s="1"/>
      <c r="EIZ27" s="1"/>
      <c r="EJA27" s="1"/>
      <c r="EJB27" s="1"/>
      <c r="EJC27" s="1"/>
      <c r="EJD27" s="1"/>
      <c r="EJE27" s="1"/>
      <c r="EJF27" s="1"/>
      <c r="EJG27" s="1"/>
      <c r="EJH27" s="1"/>
      <c r="EJI27" s="1"/>
      <c r="EJJ27" s="1"/>
      <c r="EJK27" s="1"/>
      <c r="EJL27" s="1"/>
      <c r="EJM27" s="1"/>
      <c r="EJN27" s="1"/>
      <c r="EJO27" s="1"/>
      <c r="EJP27" s="1"/>
      <c r="EJQ27" s="1"/>
      <c r="EJR27" s="1"/>
      <c r="EJS27" s="1"/>
      <c r="EJT27" s="1"/>
      <c r="EJU27" s="1"/>
      <c r="EJV27" s="1"/>
      <c r="EJW27" s="1"/>
      <c r="EJX27" s="1"/>
      <c r="EJY27" s="1"/>
      <c r="EJZ27" s="1"/>
      <c r="EKA27" s="1"/>
      <c r="EKB27" s="1"/>
      <c r="EKC27" s="1"/>
      <c r="EKD27" s="1"/>
      <c r="EKE27" s="1"/>
      <c r="EKF27" s="1"/>
      <c r="EKG27" s="1"/>
      <c r="EKH27" s="1"/>
      <c r="EKI27" s="1"/>
      <c r="EKJ27" s="1"/>
      <c r="EKK27" s="1"/>
      <c r="EKL27" s="1"/>
      <c r="EKM27" s="1"/>
      <c r="EKN27" s="1"/>
      <c r="EKO27" s="1"/>
      <c r="EKP27" s="1"/>
      <c r="EKQ27" s="1"/>
      <c r="EKR27" s="1"/>
      <c r="EKS27" s="1"/>
      <c r="EKT27" s="1"/>
      <c r="EKU27" s="1"/>
      <c r="EKV27" s="1"/>
      <c r="EKW27" s="1"/>
      <c r="EKX27" s="1"/>
      <c r="EKY27" s="1"/>
      <c r="EKZ27" s="1"/>
      <c r="ELA27" s="1"/>
      <c r="ELB27" s="1"/>
      <c r="ELC27" s="1"/>
      <c r="ELD27" s="1"/>
      <c r="ELE27" s="1"/>
      <c r="ELF27" s="1"/>
      <c r="ELG27" s="1"/>
      <c r="ELH27" s="1"/>
      <c r="ELI27" s="1"/>
      <c r="ELJ27" s="1"/>
      <c r="ELK27" s="1"/>
      <c r="ELL27" s="1"/>
      <c r="ELM27" s="1"/>
      <c r="ELN27" s="1"/>
      <c r="ELO27" s="1"/>
      <c r="ELP27" s="1"/>
      <c r="ELQ27" s="1"/>
      <c r="ELR27" s="1"/>
      <c r="ELS27" s="1"/>
      <c r="ELT27" s="1"/>
      <c r="ELU27" s="1"/>
      <c r="ELV27" s="1"/>
      <c r="ELW27" s="1"/>
      <c r="ELX27" s="1"/>
      <c r="ELY27" s="1"/>
      <c r="ELZ27" s="1"/>
      <c r="EMA27" s="1"/>
      <c r="EMB27" s="1"/>
      <c r="EMC27" s="1"/>
      <c r="EMD27" s="1"/>
      <c r="EME27" s="1"/>
      <c r="EMF27" s="1"/>
      <c r="EMG27" s="1"/>
      <c r="EMH27" s="1"/>
      <c r="EMI27" s="1"/>
      <c r="EMJ27" s="1"/>
      <c r="EMK27" s="1"/>
      <c r="EML27" s="1"/>
      <c r="EMM27" s="1"/>
      <c r="EMN27" s="1"/>
      <c r="EMO27" s="1"/>
      <c r="EMP27" s="1"/>
      <c r="EMQ27" s="1"/>
      <c r="EMR27" s="1"/>
      <c r="EMS27" s="1"/>
      <c r="EMT27" s="1"/>
      <c r="EMU27" s="1"/>
      <c r="EMV27" s="1"/>
      <c r="EMW27" s="1"/>
      <c r="EMX27" s="1"/>
      <c r="EMY27" s="1"/>
      <c r="EMZ27" s="1"/>
      <c r="ENA27" s="1"/>
      <c r="ENB27" s="1"/>
      <c r="ENC27" s="1"/>
      <c r="END27" s="1"/>
      <c r="ENE27" s="1"/>
      <c r="ENF27" s="1"/>
      <c r="ENG27" s="1"/>
      <c r="ENH27" s="1"/>
      <c r="ENI27" s="1"/>
      <c r="ENJ27" s="1"/>
      <c r="ENK27" s="1"/>
      <c r="ENL27" s="1"/>
      <c r="ENM27" s="1"/>
      <c r="ENN27" s="1"/>
      <c r="ENO27" s="1"/>
      <c r="ENP27" s="1"/>
      <c r="ENQ27" s="1"/>
      <c r="ENR27" s="1"/>
      <c r="ENS27" s="1"/>
      <c r="ENT27" s="1"/>
      <c r="ENU27" s="1"/>
      <c r="ENV27" s="1"/>
      <c r="ENW27" s="1"/>
      <c r="ENX27" s="1"/>
      <c r="ENY27" s="1"/>
      <c r="ENZ27" s="1"/>
      <c r="EOA27" s="1"/>
      <c r="EOB27" s="1"/>
      <c r="EOC27" s="1"/>
      <c r="EOD27" s="1"/>
      <c r="EOE27" s="1"/>
      <c r="EOF27" s="1"/>
      <c r="EOG27" s="1"/>
      <c r="EOH27" s="1"/>
      <c r="EOI27" s="1"/>
      <c r="EOJ27" s="1"/>
      <c r="EOK27" s="1"/>
      <c r="EOL27" s="1"/>
      <c r="EOM27" s="1"/>
      <c r="EON27" s="1"/>
      <c r="EOO27" s="1"/>
      <c r="EOP27" s="1"/>
      <c r="EOQ27" s="1"/>
      <c r="EOR27" s="1"/>
      <c r="EOS27" s="1"/>
      <c r="EOT27" s="1"/>
      <c r="EOU27" s="1"/>
      <c r="EOV27" s="1"/>
      <c r="EOW27" s="1"/>
      <c r="EOX27" s="1"/>
      <c r="EOY27" s="1"/>
      <c r="EOZ27" s="1"/>
      <c r="EPA27" s="1"/>
      <c r="EPB27" s="1"/>
      <c r="EPC27" s="1"/>
      <c r="EPD27" s="1"/>
      <c r="EPE27" s="1"/>
      <c r="EPF27" s="1"/>
      <c r="EPG27" s="1"/>
      <c r="EPH27" s="1"/>
      <c r="EPI27" s="1"/>
      <c r="EPJ27" s="1"/>
      <c r="EPK27" s="1"/>
      <c r="EPL27" s="1"/>
      <c r="EPM27" s="1"/>
      <c r="EPN27" s="1"/>
      <c r="EPO27" s="1"/>
      <c r="EPP27" s="1"/>
      <c r="EPQ27" s="1"/>
      <c r="EPR27" s="1"/>
      <c r="EPS27" s="1"/>
      <c r="EPT27" s="1"/>
      <c r="EPU27" s="1"/>
      <c r="EPV27" s="1"/>
      <c r="EPW27" s="1"/>
      <c r="EPX27" s="1"/>
      <c r="EPY27" s="1"/>
      <c r="EPZ27" s="1"/>
      <c r="EQA27" s="1"/>
      <c r="EQB27" s="1"/>
      <c r="EQC27" s="1"/>
      <c r="EQD27" s="1"/>
      <c r="EQE27" s="1"/>
      <c r="EQF27" s="1"/>
      <c r="EQG27" s="1"/>
      <c r="EQH27" s="1"/>
      <c r="EQI27" s="1"/>
      <c r="EQJ27" s="1"/>
      <c r="EQK27" s="1"/>
      <c r="EQL27" s="1"/>
      <c r="EQM27" s="1"/>
      <c r="EQN27" s="1"/>
      <c r="EQO27" s="1"/>
      <c r="EQP27" s="1"/>
      <c r="EQQ27" s="1"/>
      <c r="EQR27" s="1"/>
      <c r="EQS27" s="1"/>
      <c r="EQT27" s="1"/>
      <c r="EQU27" s="1"/>
      <c r="EQV27" s="1"/>
      <c r="EQW27" s="1"/>
      <c r="EQX27" s="1"/>
      <c r="EQY27" s="1"/>
      <c r="EQZ27" s="1"/>
      <c r="ERA27" s="1"/>
      <c r="ERB27" s="1"/>
      <c r="ERC27" s="1"/>
      <c r="ERD27" s="1"/>
      <c r="ERE27" s="1"/>
      <c r="ERF27" s="1"/>
      <c r="ERG27" s="1"/>
      <c r="ERH27" s="1"/>
      <c r="ERI27" s="1"/>
      <c r="ERJ27" s="1"/>
      <c r="ERK27" s="1"/>
      <c r="ERL27" s="1"/>
      <c r="ERM27" s="1"/>
      <c r="ERN27" s="1"/>
      <c r="ERO27" s="1"/>
      <c r="ERP27" s="1"/>
      <c r="ERQ27" s="1"/>
      <c r="ERR27" s="1"/>
      <c r="ERS27" s="1"/>
      <c r="ERT27" s="1"/>
      <c r="ERU27" s="1"/>
      <c r="ERV27" s="1"/>
      <c r="ERW27" s="1"/>
      <c r="ERX27" s="1"/>
      <c r="ERY27" s="1"/>
      <c r="ERZ27" s="1"/>
      <c r="ESA27" s="1"/>
      <c r="ESB27" s="1"/>
      <c r="ESC27" s="1"/>
      <c r="ESD27" s="1"/>
      <c r="ESE27" s="1"/>
      <c r="ESF27" s="1"/>
      <c r="ESG27" s="1"/>
      <c r="ESH27" s="1"/>
      <c r="ESI27" s="1"/>
      <c r="ESJ27" s="1"/>
      <c r="ESK27" s="1"/>
      <c r="ESL27" s="1"/>
      <c r="ESM27" s="1"/>
      <c r="ESN27" s="1"/>
      <c r="ESO27" s="1"/>
      <c r="ESP27" s="1"/>
      <c r="ESQ27" s="1"/>
      <c r="ESR27" s="1"/>
      <c r="ESS27" s="1"/>
      <c r="EST27" s="1"/>
      <c r="ESU27" s="1"/>
      <c r="ESV27" s="1"/>
      <c r="ESW27" s="1"/>
      <c r="ESX27" s="1"/>
      <c r="ESY27" s="1"/>
      <c r="ESZ27" s="1"/>
      <c r="ETA27" s="1"/>
      <c r="ETB27" s="1"/>
      <c r="ETC27" s="1"/>
      <c r="ETD27" s="1"/>
      <c r="ETE27" s="1"/>
      <c r="ETF27" s="1"/>
      <c r="ETG27" s="1"/>
      <c r="ETH27" s="1"/>
      <c r="ETI27" s="1"/>
      <c r="ETJ27" s="1"/>
      <c r="ETK27" s="1"/>
      <c r="ETL27" s="1"/>
      <c r="ETM27" s="1"/>
      <c r="ETN27" s="1"/>
      <c r="ETO27" s="1"/>
      <c r="ETP27" s="1"/>
      <c r="ETQ27" s="1"/>
      <c r="ETR27" s="1"/>
      <c r="ETS27" s="1"/>
      <c r="ETT27" s="1"/>
      <c r="ETU27" s="1"/>
      <c r="ETV27" s="1"/>
      <c r="ETW27" s="1"/>
      <c r="ETX27" s="1"/>
      <c r="ETY27" s="1"/>
      <c r="ETZ27" s="1"/>
      <c r="EUA27" s="1"/>
      <c r="EUB27" s="1"/>
      <c r="EUC27" s="1"/>
      <c r="EUD27" s="1"/>
      <c r="EUE27" s="1"/>
      <c r="EUF27" s="1"/>
      <c r="EUG27" s="1"/>
      <c r="EUH27" s="1"/>
      <c r="EUI27" s="1"/>
      <c r="EUJ27" s="1"/>
      <c r="EUK27" s="1"/>
      <c r="EUL27" s="1"/>
      <c r="EUM27" s="1"/>
      <c r="EUN27" s="1"/>
      <c r="EUO27" s="1"/>
      <c r="EUP27" s="1"/>
      <c r="EUQ27" s="1"/>
      <c r="EUR27" s="1"/>
      <c r="EUS27" s="1"/>
      <c r="EUT27" s="1"/>
      <c r="EUU27" s="1"/>
      <c r="EUV27" s="1"/>
      <c r="EUW27" s="1"/>
      <c r="EUX27" s="1"/>
      <c r="EUY27" s="1"/>
      <c r="EUZ27" s="1"/>
      <c r="EVA27" s="1"/>
      <c r="EVB27" s="1"/>
      <c r="EVC27" s="1"/>
      <c r="EVD27" s="1"/>
      <c r="EVE27" s="1"/>
      <c r="EVF27" s="1"/>
      <c r="EVG27" s="1"/>
      <c r="EVH27" s="1"/>
      <c r="EVI27" s="1"/>
      <c r="EVJ27" s="1"/>
      <c r="EVK27" s="1"/>
      <c r="EVL27" s="1"/>
      <c r="EVM27" s="1"/>
      <c r="EVN27" s="1"/>
      <c r="EVO27" s="1"/>
      <c r="EVP27" s="1"/>
      <c r="EVQ27" s="1"/>
      <c r="EVR27" s="1"/>
      <c r="EVS27" s="1"/>
      <c r="EVT27" s="1"/>
      <c r="EVU27" s="1"/>
      <c r="EVV27" s="1"/>
      <c r="EVW27" s="1"/>
      <c r="EVX27" s="1"/>
      <c r="EVY27" s="1"/>
      <c r="EVZ27" s="1"/>
      <c r="EWA27" s="1"/>
      <c r="EWB27" s="1"/>
      <c r="EWC27" s="1"/>
      <c r="EWD27" s="1"/>
      <c r="EWE27" s="1"/>
      <c r="EWF27" s="1"/>
      <c r="EWG27" s="1"/>
      <c r="EWH27" s="1"/>
      <c r="EWI27" s="1"/>
      <c r="EWJ27" s="1"/>
      <c r="EWK27" s="1"/>
      <c r="EWL27" s="1"/>
      <c r="EWM27" s="1"/>
      <c r="EWN27" s="1"/>
      <c r="EWO27" s="1"/>
      <c r="EWP27" s="1"/>
      <c r="EWQ27" s="1"/>
      <c r="EWR27" s="1"/>
      <c r="EWS27" s="1"/>
      <c r="EWT27" s="1"/>
      <c r="EWU27" s="1"/>
      <c r="EWV27" s="1"/>
      <c r="EWW27" s="1"/>
      <c r="EWX27" s="1"/>
      <c r="EWY27" s="1"/>
      <c r="EWZ27" s="1"/>
      <c r="EXA27" s="1"/>
      <c r="EXB27" s="1"/>
      <c r="EXC27" s="1"/>
      <c r="EXD27" s="1"/>
      <c r="EXE27" s="1"/>
      <c r="EXF27" s="1"/>
      <c r="EXG27" s="1"/>
      <c r="EXH27" s="1"/>
      <c r="EXI27" s="1"/>
      <c r="EXJ27" s="1"/>
      <c r="EXK27" s="1"/>
      <c r="EXL27" s="1"/>
      <c r="EXM27" s="1"/>
      <c r="EXN27" s="1"/>
      <c r="EXO27" s="1"/>
      <c r="EXP27" s="1"/>
      <c r="EXQ27" s="1"/>
      <c r="EXR27" s="1"/>
      <c r="EXS27" s="1"/>
      <c r="EXT27" s="1"/>
      <c r="EXU27" s="1"/>
      <c r="EXV27" s="1"/>
      <c r="EXW27" s="1"/>
      <c r="EXX27" s="1"/>
      <c r="EXY27" s="1"/>
      <c r="EXZ27" s="1"/>
      <c r="EYA27" s="1"/>
      <c r="EYB27" s="1"/>
      <c r="EYC27" s="1"/>
      <c r="EYD27" s="1"/>
      <c r="EYE27" s="1"/>
      <c r="EYF27" s="1"/>
      <c r="EYG27" s="1"/>
      <c r="EYH27" s="1"/>
      <c r="EYI27" s="1"/>
      <c r="EYJ27" s="1"/>
      <c r="EYK27" s="1"/>
      <c r="EYL27" s="1"/>
      <c r="EYM27" s="1"/>
      <c r="EYN27" s="1"/>
      <c r="EYO27" s="1"/>
      <c r="EYP27" s="1"/>
      <c r="EYQ27" s="1"/>
      <c r="EYR27" s="1"/>
      <c r="EYS27" s="1"/>
      <c r="EYT27" s="1"/>
      <c r="EYU27" s="1"/>
      <c r="EYV27" s="1"/>
      <c r="EYW27" s="1"/>
      <c r="EYX27" s="1"/>
      <c r="EYY27" s="1"/>
      <c r="EYZ27" s="1"/>
      <c r="EZA27" s="1"/>
      <c r="EZB27" s="1"/>
      <c r="EZC27" s="1"/>
      <c r="EZD27" s="1"/>
      <c r="EZE27" s="1"/>
      <c r="EZF27" s="1"/>
      <c r="EZG27" s="1"/>
      <c r="EZH27" s="1"/>
      <c r="EZI27" s="1"/>
      <c r="EZJ27" s="1"/>
      <c r="EZK27" s="1"/>
      <c r="EZL27" s="1"/>
      <c r="EZM27" s="1"/>
      <c r="EZN27" s="1"/>
      <c r="EZO27" s="1"/>
      <c r="EZP27" s="1"/>
      <c r="EZQ27" s="1"/>
      <c r="EZR27" s="1"/>
      <c r="EZS27" s="1"/>
      <c r="EZT27" s="1"/>
      <c r="EZU27" s="1"/>
      <c r="EZV27" s="1"/>
      <c r="EZW27" s="1"/>
      <c r="EZX27" s="1"/>
      <c r="EZY27" s="1"/>
      <c r="EZZ27" s="1"/>
      <c r="FAA27" s="1"/>
      <c r="FAB27" s="1"/>
      <c r="FAC27" s="1"/>
      <c r="FAD27" s="1"/>
      <c r="FAE27" s="1"/>
      <c r="FAF27" s="1"/>
      <c r="FAG27" s="1"/>
      <c r="FAH27" s="1"/>
      <c r="FAI27" s="1"/>
      <c r="FAJ27" s="1"/>
      <c r="FAK27" s="1"/>
      <c r="FAL27" s="1"/>
      <c r="FAM27" s="1"/>
      <c r="FAN27" s="1"/>
      <c r="FAO27" s="1"/>
      <c r="FAP27" s="1"/>
      <c r="FAQ27" s="1"/>
      <c r="FAR27" s="1"/>
      <c r="FAS27" s="1"/>
      <c r="FAT27" s="1"/>
      <c r="FAU27" s="1"/>
      <c r="FAV27" s="1"/>
      <c r="FAW27" s="1"/>
      <c r="FAX27" s="1"/>
      <c r="FAY27" s="1"/>
      <c r="FAZ27" s="1"/>
      <c r="FBA27" s="1"/>
      <c r="FBB27" s="1"/>
      <c r="FBC27" s="1"/>
      <c r="FBD27" s="1"/>
      <c r="FBE27" s="1"/>
      <c r="FBF27" s="1"/>
      <c r="FBG27" s="1"/>
      <c r="FBH27" s="1"/>
      <c r="FBI27" s="1"/>
      <c r="FBJ27" s="1"/>
      <c r="FBK27" s="1"/>
      <c r="FBL27" s="1"/>
      <c r="FBM27" s="1"/>
      <c r="FBN27" s="1"/>
      <c r="FBO27" s="1"/>
      <c r="FBP27" s="1"/>
      <c r="FBQ27" s="1"/>
      <c r="FBR27" s="1"/>
      <c r="FBS27" s="1"/>
      <c r="FBT27" s="1"/>
      <c r="FBU27" s="1"/>
      <c r="FBV27" s="1"/>
      <c r="FBW27" s="1"/>
      <c r="FBX27" s="1"/>
      <c r="FBY27" s="1"/>
      <c r="FBZ27" s="1"/>
      <c r="FCA27" s="1"/>
      <c r="FCB27" s="1"/>
      <c r="FCC27" s="1"/>
      <c r="FCD27" s="1"/>
      <c r="FCE27" s="1"/>
      <c r="FCF27" s="1"/>
      <c r="FCG27" s="1"/>
      <c r="FCH27" s="1"/>
      <c r="FCI27" s="1"/>
      <c r="FCJ27" s="1"/>
      <c r="FCK27" s="1"/>
      <c r="FCL27" s="1"/>
      <c r="FCM27" s="1"/>
      <c r="FCN27" s="1"/>
      <c r="FCO27" s="1"/>
      <c r="FCP27" s="1"/>
      <c r="FCQ27" s="1"/>
      <c r="FCR27" s="1"/>
      <c r="FCS27" s="1"/>
      <c r="FCT27" s="1"/>
      <c r="FCU27" s="1"/>
      <c r="FCV27" s="1"/>
      <c r="FCW27" s="1"/>
      <c r="FCX27" s="1"/>
      <c r="FCY27" s="1"/>
      <c r="FCZ27" s="1"/>
      <c r="FDA27" s="1"/>
      <c r="FDB27" s="1"/>
      <c r="FDC27" s="1"/>
      <c r="FDD27" s="1"/>
      <c r="FDE27" s="1"/>
      <c r="FDF27" s="1"/>
      <c r="FDG27" s="1"/>
      <c r="FDH27" s="1"/>
      <c r="FDI27" s="1"/>
      <c r="FDJ27" s="1"/>
      <c r="FDK27" s="1"/>
      <c r="FDL27" s="1"/>
      <c r="FDM27" s="1"/>
      <c r="FDN27" s="1"/>
      <c r="FDO27" s="1"/>
      <c r="FDP27" s="1"/>
      <c r="FDQ27" s="1"/>
      <c r="FDR27" s="1"/>
      <c r="FDS27" s="1"/>
      <c r="FDT27" s="1"/>
      <c r="FDU27" s="1"/>
      <c r="FDV27" s="1"/>
      <c r="FDW27" s="1"/>
      <c r="FDX27" s="1"/>
      <c r="FDY27" s="1"/>
      <c r="FDZ27" s="1"/>
      <c r="FEA27" s="1"/>
      <c r="FEB27" s="1"/>
      <c r="FEC27" s="1"/>
      <c r="FED27" s="1"/>
      <c r="FEE27" s="1"/>
      <c r="FEF27" s="1"/>
      <c r="FEG27" s="1"/>
      <c r="FEH27" s="1"/>
      <c r="FEI27" s="1"/>
      <c r="FEJ27" s="1"/>
      <c r="FEK27" s="1"/>
      <c r="FEL27" s="1"/>
      <c r="FEM27" s="1"/>
      <c r="FEN27" s="1"/>
      <c r="FEO27" s="1"/>
      <c r="FEP27" s="1"/>
      <c r="FEQ27" s="1"/>
      <c r="FER27" s="1"/>
      <c r="FES27" s="1"/>
      <c r="FET27" s="1"/>
      <c r="FEU27" s="1"/>
      <c r="FEV27" s="1"/>
      <c r="FEW27" s="1"/>
      <c r="FEX27" s="1"/>
      <c r="FEY27" s="1"/>
      <c r="FEZ27" s="1"/>
      <c r="FFA27" s="1"/>
      <c r="FFB27" s="1"/>
      <c r="FFC27" s="1"/>
      <c r="FFD27" s="1"/>
      <c r="FFE27" s="1"/>
      <c r="FFF27" s="1"/>
      <c r="FFG27" s="1"/>
      <c r="FFH27" s="1"/>
      <c r="FFI27" s="1"/>
      <c r="FFJ27" s="1"/>
      <c r="FFK27" s="1"/>
      <c r="FFL27" s="1"/>
      <c r="FFM27" s="1"/>
      <c r="FFN27" s="1"/>
      <c r="FFO27" s="1"/>
      <c r="FFP27" s="1"/>
      <c r="FFQ27" s="1"/>
      <c r="FFR27" s="1"/>
      <c r="FFS27" s="1"/>
      <c r="FFT27" s="1"/>
      <c r="FFU27" s="1"/>
      <c r="FFV27" s="1"/>
      <c r="FFW27" s="1"/>
      <c r="FFX27" s="1"/>
      <c r="FFY27" s="1"/>
      <c r="FFZ27" s="1"/>
      <c r="FGA27" s="1"/>
      <c r="FGB27" s="1"/>
      <c r="FGC27" s="1"/>
      <c r="FGD27" s="1"/>
      <c r="FGE27" s="1"/>
      <c r="FGF27" s="1"/>
      <c r="FGG27" s="1"/>
      <c r="FGH27" s="1"/>
      <c r="FGI27" s="1"/>
      <c r="FGJ27" s="1"/>
      <c r="FGK27" s="1"/>
      <c r="FGL27" s="1"/>
      <c r="FGM27" s="1"/>
      <c r="FGN27" s="1"/>
      <c r="FGO27" s="1"/>
      <c r="FGP27" s="1"/>
      <c r="FGQ27" s="1"/>
      <c r="FGR27" s="1"/>
      <c r="FGS27" s="1"/>
      <c r="FGT27" s="1"/>
      <c r="FGU27" s="1"/>
      <c r="FGV27" s="1"/>
      <c r="FGW27" s="1"/>
      <c r="FGX27" s="1"/>
      <c r="FGY27" s="1"/>
      <c r="FGZ27" s="1"/>
      <c r="FHA27" s="1"/>
      <c r="FHB27" s="1"/>
      <c r="FHC27" s="1"/>
      <c r="FHD27" s="1"/>
      <c r="FHE27" s="1"/>
      <c r="FHF27" s="1"/>
      <c r="FHG27" s="1"/>
      <c r="FHH27" s="1"/>
      <c r="FHI27" s="1"/>
      <c r="FHJ27" s="1"/>
      <c r="FHK27" s="1"/>
      <c r="FHL27" s="1"/>
      <c r="FHM27" s="1"/>
      <c r="FHN27" s="1"/>
      <c r="FHO27" s="1"/>
      <c r="FHP27" s="1"/>
      <c r="FHQ27" s="1"/>
      <c r="FHR27" s="1"/>
      <c r="FHS27" s="1"/>
      <c r="FHT27" s="1"/>
      <c r="FHU27" s="1"/>
      <c r="FHV27" s="1"/>
      <c r="FHW27" s="1"/>
      <c r="FHX27" s="1"/>
      <c r="FHY27" s="1"/>
      <c r="FHZ27" s="1"/>
      <c r="FIA27" s="1"/>
      <c r="FIB27" s="1"/>
      <c r="FIC27" s="1"/>
      <c r="FID27" s="1"/>
      <c r="FIE27" s="1"/>
      <c r="FIF27" s="1"/>
      <c r="FIG27" s="1"/>
      <c r="FIH27" s="1"/>
      <c r="FII27" s="1"/>
      <c r="FIJ27" s="1"/>
      <c r="FIK27" s="1"/>
      <c r="FIL27" s="1"/>
      <c r="FIM27" s="1"/>
      <c r="FIN27" s="1"/>
      <c r="FIO27" s="1"/>
      <c r="FIP27" s="1"/>
      <c r="FIQ27" s="1"/>
      <c r="FIR27" s="1"/>
      <c r="FIS27" s="1"/>
      <c r="FIT27" s="1"/>
      <c r="FIU27" s="1"/>
      <c r="FIV27" s="1"/>
      <c r="FIW27" s="1"/>
      <c r="FIX27" s="1"/>
      <c r="FIY27" s="1"/>
      <c r="FIZ27" s="1"/>
      <c r="FJA27" s="1"/>
      <c r="FJB27" s="1"/>
      <c r="FJC27" s="1"/>
      <c r="FJD27" s="1"/>
      <c r="FJE27" s="1"/>
      <c r="FJF27" s="1"/>
      <c r="FJG27" s="1"/>
      <c r="FJH27" s="1"/>
      <c r="FJI27" s="1"/>
      <c r="FJJ27" s="1"/>
      <c r="FJK27" s="1"/>
      <c r="FJL27" s="1"/>
      <c r="FJM27" s="1"/>
      <c r="FJN27" s="1"/>
      <c r="FJO27" s="1"/>
      <c r="FJP27" s="1"/>
      <c r="FJQ27" s="1"/>
      <c r="FJR27" s="1"/>
      <c r="FJS27" s="1"/>
      <c r="FJT27" s="1"/>
      <c r="FJU27" s="1"/>
      <c r="FJV27" s="1"/>
      <c r="FJW27" s="1"/>
      <c r="FJX27" s="1"/>
      <c r="FJY27" s="1"/>
      <c r="FJZ27" s="1"/>
      <c r="FKA27" s="1"/>
      <c r="FKB27" s="1"/>
      <c r="FKC27" s="1"/>
      <c r="FKD27" s="1"/>
      <c r="FKE27" s="1"/>
      <c r="FKF27" s="1"/>
      <c r="FKG27" s="1"/>
      <c r="FKH27" s="1"/>
      <c r="FKI27" s="1"/>
      <c r="FKJ27" s="1"/>
      <c r="FKK27" s="1"/>
      <c r="FKL27" s="1"/>
      <c r="FKM27" s="1"/>
      <c r="FKN27" s="1"/>
      <c r="FKO27" s="1"/>
      <c r="FKP27" s="1"/>
      <c r="FKQ27" s="1"/>
      <c r="FKR27" s="1"/>
      <c r="FKS27" s="1"/>
      <c r="FKT27" s="1"/>
      <c r="FKU27" s="1"/>
      <c r="FKV27" s="1"/>
      <c r="FKW27" s="1"/>
      <c r="FKX27" s="1"/>
      <c r="FKY27" s="1"/>
      <c r="FKZ27" s="1"/>
      <c r="FLA27" s="1"/>
      <c r="FLB27" s="1"/>
      <c r="FLC27" s="1"/>
      <c r="FLD27" s="1"/>
      <c r="FLE27" s="1"/>
      <c r="FLF27" s="1"/>
      <c r="FLG27" s="1"/>
      <c r="FLH27" s="1"/>
      <c r="FLI27" s="1"/>
      <c r="FLJ27" s="1"/>
      <c r="FLK27" s="1"/>
      <c r="FLL27" s="1"/>
      <c r="FLM27" s="1"/>
      <c r="FLN27" s="1"/>
      <c r="FLO27" s="1"/>
      <c r="FLP27" s="1"/>
      <c r="FLQ27" s="1"/>
      <c r="FLR27" s="1"/>
      <c r="FLS27" s="1"/>
      <c r="FLT27" s="1"/>
      <c r="FLU27" s="1"/>
      <c r="FLV27" s="1"/>
      <c r="FLW27" s="1"/>
      <c r="FLX27" s="1"/>
      <c r="FLY27" s="1"/>
      <c r="FLZ27" s="1"/>
      <c r="FMA27" s="1"/>
      <c r="FMB27" s="1"/>
      <c r="FMC27" s="1"/>
      <c r="FMD27" s="1"/>
      <c r="FME27" s="1"/>
      <c r="FMF27" s="1"/>
      <c r="FMG27" s="1"/>
      <c r="FMH27" s="1"/>
      <c r="FMI27" s="1"/>
      <c r="FMJ27" s="1"/>
      <c r="FMK27" s="1"/>
      <c r="FML27" s="1"/>
      <c r="FMM27" s="1"/>
      <c r="FMN27" s="1"/>
      <c r="FMO27" s="1"/>
      <c r="FMP27" s="1"/>
      <c r="FMQ27" s="1"/>
      <c r="FMR27" s="1"/>
      <c r="FMS27" s="1"/>
      <c r="FMT27" s="1"/>
      <c r="FMU27" s="1"/>
      <c r="FMV27" s="1"/>
      <c r="FMW27" s="1"/>
      <c r="FMX27" s="1"/>
      <c r="FMY27" s="1"/>
      <c r="FMZ27" s="1"/>
      <c r="FNA27" s="1"/>
      <c r="FNB27" s="1"/>
      <c r="FNC27" s="1"/>
      <c r="FND27" s="1"/>
      <c r="FNE27" s="1"/>
      <c r="FNF27" s="1"/>
      <c r="FNG27" s="1"/>
      <c r="FNH27" s="1"/>
      <c r="FNI27" s="1"/>
      <c r="FNJ27" s="1"/>
      <c r="FNK27" s="1"/>
      <c r="FNL27" s="1"/>
      <c r="FNM27" s="1"/>
      <c r="FNN27" s="1"/>
      <c r="FNO27" s="1"/>
      <c r="FNP27" s="1"/>
      <c r="FNQ27" s="1"/>
      <c r="FNR27" s="1"/>
      <c r="FNS27" s="1"/>
      <c r="FNT27" s="1"/>
      <c r="FNU27" s="1"/>
      <c r="FNV27" s="1"/>
      <c r="FNW27" s="1"/>
      <c r="FNX27" s="1"/>
      <c r="FNY27" s="1"/>
      <c r="FNZ27" s="1"/>
      <c r="FOA27" s="1"/>
      <c r="FOB27" s="1"/>
      <c r="FOC27" s="1"/>
      <c r="FOD27" s="1"/>
      <c r="FOE27" s="1"/>
      <c r="FOF27" s="1"/>
      <c r="FOG27" s="1"/>
      <c r="FOH27" s="1"/>
      <c r="FOI27" s="1"/>
      <c r="FOJ27" s="1"/>
      <c r="FOK27" s="1"/>
      <c r="FOL27" s="1"/>
      <c r="FOM27" s="1"/>
      <c r="FON27" s="1"/>
      <c r="FOO27" s="1"/>
      <c r="FOP27" s="1"/>
      <c r="FOQ27" s="1"/>
      <c r="FOR27" s="1"/>
      <c r="FOS27" s="1"/>
      <c r="FOT27" s="1"/>
      <c r="FOU27" s="1"/>
      <c r="FOV27" s="1"/>
      <c r="FOW27" s="1"/>
      <c r="FOX27" s="1"/>
      <c r="FOY27" s="1"/>
      <c r="FOZ27" s="1"/>
      <c r="FPA27" s="1"/>
      <c r="FPB27" s="1"/>
      <c r="FPC27" s="1"/>
      <c r="FPD27" s="1"/>
      <c r="FPE27" s="1"/>
      <c r="FPF27" s="1"/>
      <c r="FPG27" s="1"/>
      <c r="FPH27" s="1"/>
      <c r="FPI27" s="1"/>
      <c r="FPJ27" s="1"/>
      <c r="FPK27" s="1"/>
      <c r="FPL27" s="1"/>
      <c r="FPM27" s="1"/>
      <c r="FPN27" s="1"/>
      <c r="FPO27" s="1"/>
      <c r="FPP27" s="1"/>
      <c r="FPQ27" s="1"/>
      <c r="FPR27" s="1"/>
      <c r="FPS27" s="1"/>
      <c r="FPT27" s="1"/>
      <c r="FPU27" s="1"/>
      <c r="FPV27" s="1"/>
      <c r="FPW27" s="1"/>
      <c r="FPX27" s="1"/>
      <c r="FPY27" s="1"/>
      <c r="FPZ27" s="1"/>
      <c r="FQA27" s="1"/>
      <c r="FQB27" s="1"/>
      <c r="FQC27" s="1"/>
      <c r="FQD27" s="1"/>
      <c r="FQE27" s="1"/>
      <c r="FQF27" s="1"/>
      <c r="FQG27" s="1"/>
      <c r="FQH27" s="1"/>
      <c r="FQI27" s="1"/>
      <c r="FQJ27" s="1"/>
      <c r="FQK27" s="1"/>
      <c r="FQL27" s="1"/>
      <c r="FQM27" s="1"/>
      <c r="FQN27" s="1"/>
      <c r="FQO27" s="1"/>
      <c r="FQP27" s="1"/>
      <c r="FQQ27" s="1"/>
      <c r="FQR27" s="1"/>
      <c r="FQS27" s="1"/>
      <c r="FQT27" s="1"/>
      <c r="FQU27" s="1"/>
      <c r="FQV27" s="1"/>
      <c r="FQW27" s="1"/>
      <c r="FQX27" s="1"/>
      <c r="FQY27" s="1"/>
      <c r="FQZ27" s="1"/>
      <c r="FRA27" s="1"/>
      <c r="FRB27" s="1"/>
      <c r="FRC27" s="1"/>
      <c r="FRD27" s="1"/>
      <c r="FRE27" s="1"/>
      <c r="FRF27" s="1"/>
      <c r="FRG27" s="1"/>
      <c r="FRH27" s="1"/>
      <c r="FRI27" s="1"/>
      <c r="FRJ27" s="1"/>
      <c r="FRK27" s="1"/>
      <c r="FRL27" s="1"/>
      <c r="FRM27" s="1"/>
      <c r="FRN27" s="1"/>
      <c r="FRO27" s="1"/>
      <c r="FRP27" s="1"/>
      <c r="FRQ27" s="1"/>
      <c r="FRR27" s="1"/>
      <c r="FRS27" s="1"/>
      <c r="FRT27" s="1"/>
      <c r="FRU27" s="1"/>
      <c r="FRV27" s="1"/>
      <c r="FRW27" s="1"/>
      <c r="FRX27" s="1"/>
      <c r="FRY27" s="1"/>
      <c r="FRZ27" s="1"/>
      <c r="FSA27" s="1"/>
      <c r="FSB27" s="1"/>
      <c r="FSC27" s="1"/>
      <c r="FSD27" s="1"/>
      <c r="FSE27" s="1"/>
      <c r="FSF27" s="1"/>
      <c r="FSG27" s="1"/>
      <c r="FSH27" s="1"/>
      <c r="FSI27" s="1"/>
      <c r="FSJ27" s="1"/>
      <c r="FSK27" s="1"/>
      <c r="FSL27" s="1"/>
      <c r="FSM27" s="1"/>
      <c r="FSN27" s="1"/>
      <c r="FSO27" s="1"/>
      <c r="FSP27" s="1"/>
      <c r="FSQ27" s="1"/>
      <c r="FSR27" s="1"/>
      <c r="FSS27" s="1"/>
      <c r="FST27" s="1"/>
      <c r="FSU27" s="1"/>
      <c r="FSV27" s="1"/>
      <c r="FSW27" s="1"/>
      <c r="FSX27" s="1"/>
      <c r="FSY27" s="1"/>
      <c r="FSZ27" s="1"/>
      <c r="FTA27" s="1"/>
      <c r="FTB27" s="1"/>
      <c r="FTC27" s="1"/>
      <c r="FTD27" s="1"/>
      <c r="FTE27" s="1"/>
      <c r="FTF27" s="1"/>
      <c r="FTG27" s="1"/>
      <c r="FTH27" s="1"/>
      <c r="FTI27" s="1"/>
      <c r="FTJ27" s="1"/>
      <c r="FTK27" s="1"/>
      <c r="FTL27" s="1"/>
      <c r="FTM27" s="1"/>
      <c r="FTN27" s="1"/>
      <c r="FTO27" s="1"/>
      <c r="FTP27" s="1"/>
      <c r="FTQ27" s="1"/>
      <c r="FTR27" s="1"/>
      <c r="FTS27" s="1"/>
      <c r="FTT27" s="1"/>
      <c r="FTU27" s="1"/>
      <c r="FTV27" s="1"/>
      <c r="FTW27" s="1"/>
      <c r="FTX27" s="1"/>
      <c r="FTY27" s="1"/>
      <c r="FTZ27" s="1"/>
      <c r="FUA27" s="1"/>
      <c r="FUB27" s="1"/>
      <c r="FUC27" s="1"/>
      <c r="FUD27" s="1"/>
      <c r="FUE27" s="1"/>
      <c r="FUF27" s="1"/>
      <c r="FUG27" s="1"/>
      <c r="FUH27" s="1"/>
      <c r="FUI27" s="1"/>
      <c r="FUJ27" s="1"/>
      <c r="FUK27" s="1"/>
      <c r="FUL27" s="1"/>
      <c r="FUM27" s="1"/>
      <c r="FUN27" s="1"/>
      <c r="FUO27" s="1"/>
      <c r="FUP27" s="1"/>
      <c r="FUQ27" s="1"/>
      <c r="FUR27" s="1"/>
      <c r="FUS27" s="1"/>
      <c r="FUT27" s="1"/>
      <c r="FUU27" s="1"/>
      <c r="FUV27" s="1"/>
      <c r="FUW27" s="1"/>
      <c r="FUX27" s="1"/>
      <c r="FUY27" s="1"/>
      <c r="FUZ27" s="1"/>
      <c r="FVA27" s="1"/>
      <c r="FVB27" s="1"/>
      <c r="FVC27" s="1"/>
      <c r="FVD27" s="1"/>
      <c r="FVE27" s="1"/>
      <c r="FVF27" s="1"/>
      <c r="FVG27" s="1"/>
      <c r="FVH27" s="1"/>
      <c r="FVI27" s="1"/>
      <c r="FVJ27" s="1"/>
      <c r="FVK27" s="1"/>
      <c r="FVL27" s="1"/>
      <c r="FVM27" s="1"/>
      <c r="FVN27" s="1"/>
      <c r="FVO27" s="1"/>
      <c r="FVP27" s="1"/>
      <c r="FVQ27" s="1"/>
      <c r="FVR27" s="1"/>
      <c r="FVS27" s="1"/>
      <c r="FVT27" s="1"/>
      <c r="FVU27" s="1"/>
      <c r="FVV27" s="1"/>
      <c r="FVW27" s="1"/>
      <c r="FVX27" s="1"/>
      <c r="FVY27" s="1"/>
      <c r="FVZ27" s="1"/>
      <c r="FWA27" s="1"/>
      <c r="FWB27" s="1"/>
      <c r="FWC27" s="1"/>
      <c r="FWD27" s="1"/>
      <c r="FWE27" s="1"/>
      <c r="FWF27" s="1"/>
      <c r="FWG27" s="1"/>
      <c r="FWH27" s="1"/>
      <c r="FWI27" s="1"/>
      <c r="FWJ27" s="1"/>
      <c r="FWK27" s="1"/>
      <c r="FWL27" s="1"/>
      <c r="FWM27" s="1"/>
      <c r="FWN27" s="1"/>
      <c r="FWO27" s="1"/>
      <c r="FWP27" s="1"/>
      <c r="FWQ27" s="1"/>
      <c r="FWR27" s="1"/>
      <c r="FWS27" s="1"/>
      <c r="FWT27" s="1"/>
      <c r="FWU27" s="1"/>
      <c r="FWV27" s="1"/>
      <c r="FWW27" s="1"/>
      <c r="FWX27" s="1"/>
      <c r="FWY27" s="1"/>
      <c r="FWZ27" s="1"/>
      <c r="FXA27" s="1"/>
      <c r="FXB27" s="1"/>
      <c r="FXC27" s="1"/>
      <c r="FXD27" s="1"/>
      <c r="FXE27" s="1"/>
      <c r="FXF27" s="1"/>
      <c r="FXG27" s="1"/>
      <c r="FXH27" s="1"/>
      <c r="FXI27" s="1"/>
      <c r="FXJ27" s="1"/>
      <c r="FXK27" s="1"/>
      <c r="FXL27" s="1"/>
      <c r="FXM27" s="1"/>
      <c r="FXN27" s="1"/>
      <c r="FXO27" s="1"/>
      <c r="FXP27" s="1"/>
      <c r="FXQ27" s="1"/>
      <c r="FXR27" s="1"/>
      <c r="FXS27" s="1"/>
      <c r="FXT27" s="1"/>
      <c r="FXU27" s="1"/>
      <c r="FXV27" s="1"/>
      <c r="FXW27" s="1"/>
      <c r="FXX27" s="1"/>
      <c r="FXY27" s="1"/>
      <c r="FXZ27" s="1"/>
      <c r="FYA27" s="1"/>
      <c r="FYB27" s="1"/>
      <c r="FYC27" s="1"/>
      <c r="FYD27" s="1"/>
      <c r="FYE27" s="1"/>
      <c r="FYF27" s="1"/>
      <c r="FYG27" s="1"/>
      <c r="FYH27" s="1"/>
      <c r="FYI27" s="1"/>
      <c r="FYJ27" s="1"/>
      <c r="FYK27" s="1"/>
      <c r="FYL27" s="1"/>
      <c r="FYM27" s="1"/>
      <c r="FYN27" s="1"/>
      <c r="FYO27" s="1"/>
      <c r="FYP27" s="1"/>
      <c r="FYQ27" s="1"/>
      <c r="FYR27" s="1"/>
      <c r="FYS27" s="1"/>
      <c r="FYT27" s="1"/>
      <c r="FYU27" s="1"/>
      <c r="FYV27" s="1"/>
      <c r="FYW27" s="1"/>
      <c r="FYX27" s="1"/>
      <c r="FYY27" s="1"/>
      <c r="FYZ27" s="1"/>
      <c r="FZA27" s="1"/>
      <c r="FZB27" s="1"/>
      <c r="FZC27" s="1"/>
      <c r="FZD27" s="1"/>
      <c r="FZE27" s="1"/>
      <c r="FZF27" s="1"/>
      <c r="FZG27" s="1"/>
      <c r="FZH27" s="1"/>
      <c r="FZI27" s="1"/>
      <c r="FZJ27" s="1"/>
      <c r="FZK27" s="1"/>
      <c r="FZL27" s="1"/>
      <c r="FZM27" s="1"/>
      <c r="FZN27" s="1"/>
      <c r="FZO27" s="1"/>
      <c r="FZP27" s="1"/>
      <c r="FZQ27" s="1"/>
      <c r="FZR27" s="1"/>
      <c r="FZS27" s="1"/>
      <c r="FZT27" s="1"/>
      <c r="FZU27" s="1"/>
      <c r="FZV27" s="1"/>
      <c r="FZW27" s="1"/>
      <c r="FZX27" s="1"/>
      <c r="FZY27" s="1"/>
      <c r="FZZ27" s="1"/>
      <c r="GAA27" s="1"/>
      <c r="GAB27" s="1"/>
      <c r="GAC27" s="1"/>
      <c r="GAD27" s="1"/>
      <c r="GAE27" s="1"/>
      <c r="GAF27" s="1"/>
      <c r="GAG27" s="1"/>
      <c r="GAH27" s="1"/>
      <c r="GAI27" s="1"/>
      <c r="GAJ27" s="1"/>
      <c r="GAK27" s="1"/>
      <c r="GAL27" s="1"/>
      <c r="GAM27" s="1"/>
      <c r="GAN27" s="1"/>
      <c r="GAO27" s="1"/>
      <c r="GAP27" s="1"/>
      <c r="GAQ27" s="1"/>
      <c r="GAR27" s="1"/>
      <c r="GAS27" s="1"/>
      <c r="GAT27" s="1"/>
      <c r="GAU27" s="1"/>
      <c r="GAV27" s="1"/>
      <c r="GAW27" s="1"/>
      <c r="GAX27" s="1"/>
      <c r="GAY27" s="1"/>
      <c r="GAZ27" s="1"/>
      <c r="GBA27" s="1"/>
      <c r="GBB27" s="1"/>
      <c r="GBC27" s="1"/>
      <c r="GBD27" s="1"/>
      <c r="GBE27" s="1"/>
      <c r="GBF27" s="1"/>
      <c r="GBG27" s="1"/>
      <c r="GBH27" s="1"/>
      <c r="GBI27" s="1"/>
      <c r="GBJ27" s="1"/>
      <c r="GBK27" s="1"/>
      <c r="GBL27" s="1"/>
      <c r="GBM27" s="1"/>
      <c r="GBN27" s="1"/>
      <c r="GBO27" s="1"/>
      <c r="GBP27" s="1"/>
      <c r="GBQ27" s="1"/>
      <c r="GBR27" s="1"/>
      <c r="GBS27" s="1"/>
      <c r="GBT27" s="1"/>
      <c r="GBU27" s="1"/>
      <c r="GBV27" s="1"/>
      <c r="GBW27" s="1"/>
      <c r="GBX27" s="1"/>
      <c r="GBY27" s="1"/>
      <c r="GBZ27" s="1"/>
      <c r="GCA27" s="1"/>
      <c r="GCB27" s="1"/>
      <c r="GCC27" s="1"/>
      <c r="GCD27" s="1"/>
      <c r="GCE27" s="1"/>
      <c r="GCF27" s="1"/>
      <c r="GCG27" s="1"/>
      <c r="GCH27" s="1"/>
      <c r="GCI27" s="1"/>
      <c r="GCJ27" s="1"/>
      <c r="GCK27" s="1"/>
      <c r="GCL27" s="1"/>
      <c r="GCM27" s="1"/>
      <c r="GCN27" s="1"/>
      <c r="GCO27" s="1"/>
      <c r="GCP27" s="1"/>
      <c r="GCQ27" s="1"/>
      <c r="GCR27" s="1"/>
      <c r="GCS27" s="1"/>
      <c r="GCT27" s="1"/>
      <c r="GCU27" s="1"/>
      <c r="GCV27" s="1"/>
      <c r="GCW27" s="1"/>
      <c r="GCX27" s="1"/>
      <c r="GCY27" s="1"/>
      <c r="GCZ27" s="1"/>
      <c r="GDA27" s="1"/>
      <c r="GDB27" s="1"/>
      <c r="GDC27" s="1"/>
      <c r="GDD27" s="1"/>
      <c r="GDE27" s="1"/>
      <c r="GDF27" s="1"/>
      <c r="GDG27" s="1"/>
      <c r="GDH27" s="1"/>
      <c r="GDI27" s="1"/>
      <c r="GDJ27" s="1"/>
      <c r="GDK27" s="1"/>
      <c r="GDL27" s="1"/>
      <c r="GDM27" s="1"/>
      <c r="GDN27" s="1"/>
      <c r="GDO27" s="1"/>
      <c r="GDP27" s="1"/>
      <c r="GDQ27" s="1"/>
      <c r="GDR27" s="1"/>
      <c r="GDS27" s="1"/>
      <c r="GDT27" s="1"/>
      <c r="GDU27" s="1"/>
      <c r="GDV27" s="1"/>
      <c r="GDW27" s="1"/>
      <c r="GDX27" s="1"/>
      <c r="GDY27" s="1"/>
      <c r="GDZ27" s="1"/>
      <c r="GEA27" s="1"/>
      <c r="GEB27" s="1"/>
      <c r="GEC27" s="1"/>
      <c r="GED27" s="1"/>
      <c r="GEE27" s="1"/>
      <c r="GEF27" s="1"/>
      <c r="GEG27" s="1"/>
      <c r="GEH27" s="1"/>
      <c r="GEI27" s="1"/>
      <c r="GEJ27" s="1"/>
      <c r="GEK27" s="1"/>
      <c r="GEL27" s="1"/>
      <c r="GEM27" s="1"/>
      <c r="GEN27" s="1"/>
      <c r="GEO27" s="1"/>
      <c r="GEP27" s="1"/>
      <c r="GEQ27" s="1"/>
      <c r="GER27" s="1"/>
      <c r="GES27" s="1"/>
      <c r="GET27" s="1"/>
      <c r="GEU27" s="1"/>
      <c r="GEV27" s="1"/>
      <c r="GEW27" s="1"/>
      <c r="GEX27" s="1"/>
      <c r="GEY27" s="1"/>
      <c r="GEZ27" s="1"/>
      <c r="GFA27" s="1"/>
      <c r="GFB27" s="1"/>
      <c r="GFC27" s="1"/>
      <c r="GFD27" s="1"/>
      <c r="GFE27" s="1"/>
      <c r="GFF27" s="1"/>
      <c r="GFG27" s="1"/>
      <c r="GFH27" s="1"/>
      <c r="GFI27" s="1"/>
      <c r="GFJ27" s="1"/>
      <c r="GFK27" s="1"/>
      <c r="GFL27" s="1"/>
      <c r="GFM27" s="1"/>
      <c r="GFN27" s="1"/>
      <c r="GFO27" s="1"/>
      <c r="GFP27" s="1"/>
      <c r="GFQ27" s="1"/>
      <c r="GFR27" s="1"/>
      <c r="GFS27" s="1"/>
      <c r="GFT27" s="1"/>
      <c r="GFU27" s="1"/>
      <c r="GFV27" s="1"/>
      <c r="GFW27" s="1"/>
      <c r="GFX27" s="1"/>
      <c r="GFY27" s="1"/>
      <c r="GFZ27" s="1"/>
      <c r="GGA27" s="1"/>
      <c r="GGB27" s="1"/>
      <c r="GGC27" s="1"/>
      <c r="GGD27" s="1"/>
      <c r="GGE27" s="1"/>
      <c r="GGF27" s="1"/>
      <c r="GGG27" s="1"/>
      <c r="GGH27" s="1"/>
      <c r="GGI27" s="1"/>
      <c r="GGJ27" s="1"/>
      <c r="GGK27" s="1"/>
      <c r="GGL27" s="1"/>
      <c r="GGM27" s="1"/>
      <c r="GGN27" s="1"/>
      <c r="GGO27" s="1"/>
      <c r="GGP27" s="1"/>
      <c r="GGQ27" s="1"/>
      <c r="GGR27" s="1"/>
      <c r="GGS27" s="1"/>
      <c r="GGT27" s="1"/>
      <c r="GGU27" s="1"/>
      <c r="GGV27" s="1"/>
      <c r="GGW27" s="1"/>
      <c r="GGX27" s="1"/>
      <c r="GGY27" s="1"/>
      <c r="GGZ27" s="1"/>
      <c r="GHA27" s="1"/>
      <c r="GHB27" s="1"/>
      <c r="GHC27" s="1"/>
      <c r="GHD27" s="1"/>
      <c r="GHE27" s="1"/>
      <c r="GHF27" s="1"/>
      <c r="GHG27" s="1"/>
      <c r="GHH27" s="1"/>
      <c r="GHI27" s="1"/>
      <c r="GHJ27" s="1"/>
      <c r="GHK27" s="1"/>
      <c r="GHL27" s="1"/>
      <c r="GHM27" s="1"/>
      <c r="GHN27" s="1"/>
      <c r="GHO27" s="1"/>
      <c r="GHP27" s="1"/>
      <c r="GHQ27" s="1"/>
      <c r="GHR27" s="1"/>
      <c r="GHS27" s="1"/>
      <c r="GHT27" s="1"/>
      <c r="GHU27" s="1"/>
      <c r="GHV27" s="1"/>
      <c r="GHW27" s="1"/>
      <c r="GHX27" s="1"/>
      <c r="GHY27" s="1"/>
      <c r="GHZ27" s="1"/>
      <c r="GIA27" s="1"/>
      <c r="GIB27" s="1"/>
      <c r="GIC27" s="1"/>
      <c r="GID27" s="1"/>
      <c r="GIE27" s="1"/>
      <c r="GIF27" s="1"/>
      <c r="GIG27" s="1"/>
      <c r="GIH27" s="1"/>
      <c r="GII27" s="1"/>
      <c r="GIJ27" s="1"/>
      <c r="GIK27" s="1"/>
      <c r="GIL27" s="1"/>
      <c r="GIM27" s="1"/>
      <c r="GIN27" s="1"/>
      <c r="GIO27" s="1"/>
      <c r="GIP27" s="1"/>
      <c r="GIQ27" s="1"/>
      <c r="GIR27" s="1"/>
      <c r="GIS27" s="1"/>
      <c r="GIT27" s="1"/>
      <c r="GIU27" s="1"/>
      <c r="GIV27" s="1"/>
      <c r="GIW27" s="1"/>
      <c r="GIX27" s="1"/>
      <c r="GIY27" s="1"/>
      <c r="GIZ27" s="1"/>
      <c r="GJA27" s="1"/>
      <c r="GJB27" s="1"/>
      <c r="GJC27" s="1"/>
      <c r="GJD27" s="1"/>
      <c r="GJE27" s="1"/>
      <c r="GJF27" s="1"/>
      <c r="GJG27" s="1"/>
      <c r="GJH27" s="1"/>
      <c r="GJI27" s="1"/>
      <c r="GJJ27" s="1"/>
      <c r="GJK27" s="1"/>
      <c r="GJL27" s="1"/>
      <c r="GJM27" s="1"/>
      <c r="GJN27" s="1"/>
      <c r="GJO27" s="1"/>
      <c r="GJP27" s="1"/>
      <c r="GJQ27" s="1"/>
      <c r="GJR27" s="1"/>
      <c r="GJS27" s="1"/>
      <c r="GJT27" s="1"/>
      <c r="GJU27" s="1"/>
      <c r="GJV27" s="1"/>
      <c r="GJW27" s="1"/>
      <c r="GJX27" s="1"/>
      <c r="GJY27" s="1"/>
      <c r="GJZ27" s="1"/>
      <c r="GKA27" s="1"/>
      <c r="GKB27" s="1"/>
      <c r="GKC27" s="1"/>
      <c r="GKD27" s="1"/>
      <c r="GKE27" s="1"/>
      <c r="GKF27" s="1"/>
      <c r="GKG27" s="1"/>
      <c r="GKH27" s="1"/>
      <c r="GKI27" s="1"/>
      <c r="GKJ27" s="1"/>
      <c r="GKK27" s="1"/>
      <c r="GKL27" s="1"/>
      <c r="GKM27" s="1"/>
      <c r="GKN27" s="1"/>
      <c r="GKO27" s="1"/>
      <c r="GKP27" s="1"/>
      <c r="GKQ27" s="1"/>
      <c r="GKR27" s="1"/>
      <c r="GKS27" s="1"/>
      <c r="GKT27" s="1"/>
      <c r="GKU27" s="1"/>
      <c r="GKV27" s="1"/>
      <c r="GKW27" s="1"/>
      <c r="GKX27" s="1"/>
      <c r="GKY27" s="1"/>
      <c r="GKZ27" s="1"/>
      <c r="GLA27" s="1"/>
      <c r="GLB27" s="1"/>
      <c r="GLC27" s="1"/>
      <c r="GLD27" s="1"/>
      <c r="GLE27" s="1"/>
      <c r="GLF27" s="1"/>
      <c r="GLG27" s="1"/>
      <c r="GLH27" s="1"/>
      <c r="GLI27" s="1"/>
      <c r="GLJ27" s="1"/>
      <c r="GLK27" s="1"/>
      <c r="GLL27" s="1"/>
      <c r="GLM27" s="1"/>
      <c r="GLN27" s="1"/>
      <c r="GLO27" s="1"/>
      <c r="GLP27" s="1"/>
      <c r="GLQ27" s="1"/>
      <c r="GLR27" s="1"/>
      <c r="GLS27" s="1"/>
      <c r="GLT27" s="1"/>
      <c r="GLU27" s="1"/>
      <c r="GLV27" s="1"/>
      <c r="GLW27" s="1"/>
      <c r="GLX27" s="1"/>
      <c r="GLY27" s="1"/>
      <c r="GLZ27" s="1"/>
      <c r="GMA27" s="1"/>
      <c r="GMB27" s="1"/>
      <c r="GMC27" s="1"/>
      <c r="GMD27" s="1"/>
      <c r="GME27" s="1"/>
      <c r="GMF27" s="1"/>
      <c r="GMG27" s="1"/>
      <c r="GMH27" s="1"/>
      <c r="GMI27" s="1"/>
      <c r="GMJ27" s="1"/>
      <c r="GMK27" s="1"/>
      <c r="GML27" s="1"/>
      <c r="GMM27" s="1"/>
      <c r="GMN27" s="1"/>
      <c r="GMO27" s="1"/>
      <c r="GMP27" s="1"/>
      <c r="GMQ27" s="1"/>
      <c r="GMR27" s="1"/>
      <c r="GMS27" s="1"/>
      <c r="GMT27" s="1"/>
      <c r="GMU27" s="1"/>
      <c r="GMV27" s="1"/>
      <c r="GMW27" s="1"/>
      <c r="GMX27" s="1"/>
      <c r="GMY27" s="1"/>
      <c r="GMZ27" s="1"/>
      <c r="GNA27" s="1"/>
      <c r="GNB27" s="1"/>
      <c r="GNC27" s="1"/>
      <c r="GND27" s="1"/>
      <c r="GNE27" s="1"/>
      <c r="GNF27" s="1"/>
      <c r="GNG27" s="1"/>
      <c r="GNH27" s="1"/>
      <c r="GNI27" s="1"/>
      <c r="GNJ27" s="1"/>
      <c r="GNK27" s="1"/>
      <c r="GNL27" s="1"/>
      <c r="GNM27" s="1"/>
      <c r="GNN27" s="1"/>
      <c r="GNO27" s="1"/>
      <c r="GNP27" s="1"/>
      <c r="GNQ27" s="1"/>
      <c r="GNR27" s="1"/>
      <c r="GNS27" s="1"/>
      <c r="GNT27" s="1"/>
      <c r="GNU27" s="1"/>
      <c r="GNV27" s="1"/>
      <c r="GNW27" s="1"/>
      <c r="GNX27" s="1"/>
      <c r="GNY27" s="1"/>
      <c r="GNZ27" s="1"/>
      <c r="GOA27" s="1"/>
      <c r="GOB27" s="1"/>
      <c r="GOC27" s="1"/>
      <c r="GOD27" s="1"/>
      <c r="GOE27" s="1"/>
      <c r="GOF27" s="1"/>
      <c r="GOG27" s="1"/>
      <c r="GOH27" s="1"/>
      <c r="GOI27" s="1"/>
      <c r="GOJ27" s="1"/>
      <c r="GOK27" s="1"/>
      <c r="GOL27" s="1"/>
      <c r="GOM27" s="1"/>
      <c r="GON27" s="1"/>
      <c r="GOO27" s="1"/>
      <c r="GOP27" s="1"/>
      <c r="GOQ27" s="1"/>
      <c r="GOR27" s="1"/>
      <c r="GOS27" s="1"/>
      <c r="GOT27" s="1"/>
      <c r="GOU27" s="1"/>
      <c r="GOV27" s="1"/>
      <c r="GOW27" s="1"/>
      <c r="GOX27" s="1"/>
      <c r="GOY27" s="1"/>
      <c r="GOZ27" s="1"/>
      <c r="GPA27" s="1"/>
      <c r="GPB27" s="1"/>
      <c r="GPC27" s="1"/>
      <c r="GPD27" s="1"/>
      <c r="GPE27" s="1"/>
      <c r="GPF27" s="1"/>
      <c r="GPG27" s="1"/>
      <c r="GPH27" s="1"/>
      <c r="GPI27" s="1"/>
      <c r="GPJ27" s="1"/>
      <c r="GPK27" s="1"/>
      <c r="GPL27" s="1"/>
      <c r="GPM27" s="1"/>
      <c r="GPN27" s="1"/>
      <c r="GPO27" s="1"/>
      <c r="GPP27" s="1"/>
      <c r="GPQ27" s="1"/>
      <c r="GPR27" s="1"/>
      <c r="GPS27" s="1"/>
      <c r="GPT27" s="1"/>
      <c r="GPU27" s="1"/>
      <c r="GPV27" s="1"/>
      <c r="GPW27" s="1"/>
      <c r="GPX27" s="1"/>
      <c r="GPY27" s="1"/>
      <c r="GPZ27" s="1"/>
      <c r="GQA27" s="1"/>
      <c r="GQB27" s="1"/>
      <c r="GQC27" s="1"/>
      <c r="GQD27" s="1"/>
      <c r="GQE27" s="1"/>
      <c r="GQF27" s="1"/>
      <c r="GQG27" s="1"/>
      <c r="GQH27" s="1"/>
      <c r="GQI27" s="1"/>
      <c r="GQJ27" s="1"/>
      <c r="GQK27" s="1"/>
      <c r="GQL27" s="1"/>
      <c r="GQM27" s="1"/>
      <c r="GQN27" s="1"/>
      <c r="GQO27" s="1"/>
      <c r="GQP27" s="1"/>
      <c r="GQQ27" s="1"/>
      <c r="GQR27" s="1"/>
      <c r="GQS27" s="1"/>
      <c r="GQT27" s="1"/>
      <c r="GQU27" s="1"/>
      <c r="GQV27" s="1"/>
      <c r="GQW27" s="1"/>
      <c r="GQX27" s="1"/>
      <c r="GQY27" s="1"/>
      <c r="GQZ27" s="1"/>
      <c r="GRA27" s="1"/>
      <c r="GRB27" s="1"/>
      <c r="GRC27" s="1"/>
      <c r="GRD27" s="1"/>
      <c r="GRE27" s="1"/>
      <c r="GRF27" s="1"/>
      <c r="GRG27" s="1"/>
      <c r="GRH27" s="1"/>
      <c r="GRI27" s="1"/>
      <c r="GRJ27" s="1"/>
      <c r="GRK27" s="1"/>
      <c r="GRL27" s="1"/>
      <c r="GRM27" s="1"/>
      <c r="GRN27" s="1"/>
      <c r="GRO27" s="1"/>
      <c r="GRP27" s="1"/>
      <c r="GRQ27" s="1"/>
      <c r="GRR27" s="1"/>
      <c r="GRS27" s="1"/>
      <c r="GRT27" s="1"/>
      <c r="GRU27" s="1"/>
      <c r="GRV27" s="1"/>
      <c r="GRW27" s="1"/>
      <c r="GRX27" s="1"/>
      <c r="GRY27" s="1"/>
      <c r="GRZ27" s="1"/>
      <c r="GSA27" s="1"/>
      <c r="GSB27" s="1"/>
      <c r="GSC27" s="1"/>
      <c r="GSD27" s="1"/>
      <c r="GSE27" s="1"/>
      <c r="GSF27" s="1"/>
      <c r="GSG27" s="1"/>
      <c r="GSH27" s="1"/>
      <c r="GSI27" s="1"/>
      <c r="GSJ27" s="1"/>
      <c r="GSK27" s="1"/>
      <c r="GSL27" s="1"/>
      <c r="GSM27" s="1"/>
      <c r="GSN27" s="1"/>
      <c r="GSO27" s="1"/>
      <c r="GSP27" s="1"/>
      <c r="GSQ27" s="1"/>
      <c r="GSR27" s="1"/>
      <c r="GSS27" s="1"/>
      <c r="GST27" s="1"/>
      <c r="GSU27" s="1"/>
      <c r="GSV27" s="1"/>
      <c r="GSW27" s="1"/>
      <c r="GSX27" s="1"/>
      <c r="GSY27" s="1"/>
      <c r="GSZ27" s="1"/>
      <c r="GTA27" s="1"/>
      <c r="GTB27" s="1"/>
      <c r="GTC27" s="1"/>
      <c r="GTD27" s="1"/>
      <c r="GTE27" s="1"/>
      <c r="GTF27" s="1"/>
      <c r="GTG27" s="1"/>
      <c r="GTH27" s="1"/>
      <c r="GTI27" s="1"/>
      <c r="GTJ27" s="1"/>
      <c r="GTK27" s="1"/>
      <c r="GTL27" s="1"/>
      <c r="GTM27" s="1"/>
      <c r="GTN27" s="1"/>
      <c r="GTO27" s="1"/>
      <c r="GTP27" s="1"/>
      <c r="GTQ27" s="1"/>
      <c r="GTR27" s="1"/>
      <c r="GTS27" s="1"/>
      <c r="GTT27" s="1"/>
      <c r="GTU27" s="1"/>
      <c r="GTV27" s="1"/>
      <c r="GTW27" s="1"/>
      <c r="GTX27" s="1"/>
      <c r="GTY27" s="1"/>
      <c r="GTZ27" s="1"/>
      <c r="GUA27" s="1"/>
      <c r="GUB27" s="1"/>
      <c r="GUC27" s="1"/>
      <c r="GUD27" s="1"/>
      <c r="GUE27" s="1"/>
      <c r="GUF27" s="1"/>
      <c r="GUG27" s="1"/>
      <c r="GUH27" s="1"/>
      <c r="GUI27" s="1"/>
      <c r="GUJ27" s="1"/>
      <c r="GUK27" s="1"/>
      <c r="GUL27" s="1"/>
      <c r="GUM27" s="1"/>
      <c r="GUN27" s="1"/>
      <c r="GUO27" s="1"/>
      <c r="GUP27" s="1"/>
      <c r="GUQ27" s="1"/>
      <c r="GUR27" s="1"/>
      <c r="GUS27" s="1"/>
      <c r="GUT27" s="1"/>
      <c r="GUU27" s="1"/>
      <c r="GUV27" s="1"/>
      <c r="GUW27" s="1"/>
      <c r="GUX27" s="1"/>
      <c r="GUY27" s="1"/>
      <c r="GUZ27" s="1"/>
      <c r="GVA27" s="1"/>
      <c r="GVB27" s="1"/>
      <c r="GVC27" s="1"/>
      <c r="GVD27" s="1"/>
      <c r="GVE27" s="1"/>
      <c r="GVF27" s="1"/>
      <c r="GVG27" s="1"/>
      <c r="GVH27" s="1"/>
      <c r="GVI27" s="1"/>
      <c r="GVJ27" s="1"/>
      <c r="GVK27" s="1"/>
      <c r="GVL27" s="1"/>
      <c r="GVM27" s="1"/>
      <c r="GVN27" s="1"/>
      <c r="GVO27" s="1"/>
      <c r="GVP27" s="1"/>
      <c r="GVQ27" s="1"/>
      <c r="GVR27" s="1"/>
      <c r="GVS27" s="1"/>
      <c r="GVT27" s="1"/>
      <c r="GVU27" s="1"/>
      <c r="GVV27" s="1"/>
      <c r="GVW27" s="1"/>
      <c r="GVX27" s="1"/>
      <c r="GVY27" s="1"/>
      <c r="GVZ27" s="1"/>
      <c r="GWA27" s="1"/>
      <c r="GWB27" s="1"/>
      <c r="GWC27" s="1"/>
      <c r="GWD27" s="1"/>
      <c r="GWE27" s="1"/>
      <c r="GWF27" s="1"/>
      <c r="GWG27" s="1"/>
      <c r="GWH27" s="1"/>
      <c r="GWI27" s="1"/>
      <c r="GWJ27" s="1"/>
      <c r="GWK27" s="1"/>
      <c r="GWL27" s="1"/>
      <c r="GWM27" s="1"/>
      <c r="GWN27" s="1"/>
      <c r="GWO27" s="1"/>
      <c r="GWP27" s="1"/>
      <c r="GWQ27" s="1"/>
      <c r="GWR27" s="1"/>
      <c r="GWS27" s="1"/>
      <c r="GWT27" s="1"/>
      <c r="GWU27" s="1"/>
      <c r="GWV27" s="1"/>
      <c r="GWW27" s="1"/>
      <c r="GWX27" s="1"/>
      <c r="GWY27" s="1"/>
      <c r="GWZ27" s="1"/>
      <c r="GXA27" s="1"/>
      <c r="GXB27" s="1"/>
      <c r="GXC27" s="1"/>
      <c r="GXD27" s="1"/>
      <c r="GXE27" s="1"/>
      <c r="GXF27" s="1"/>
      <c r="GXG27" s="1"/>
      <c r="GXH27" s="1"/>
      <c r="GXI27" s="1"/>
      <c r="GXJ27" s="1"/>
      <c r="GXK27" s="1"/>
      <c r="GXL27" s="1"/>
      <c r="GXM27" s="1"/>
      <c r="GXN27" s="1"/>
      <c r="GXO27" s="1"/>
      <c r="GXP27" s="1"/>
      <c r="GXQ27" s="1"/>
      <c r="GXR27" s="1"/>
      <c r="GXS27" s="1"/>
      <c r="GXT27" s="1"/>
      <c r="GXU27" s="1"/>
      <c r="GXV27" s="1"/>
      <c r="GXW27" s="1"/>
      <c r="GXX27" s="1"/>
      <c r="GXY27" s="1"/>
      <c r="GXZ27" s="1"/>
      <c r="GYA27" s="1"/>
      <c r="GYB27" s="1"/>
      <c r="GYC27" s="1"/>
      <c r="GYD27" s="1"/>
      <c r="GYE27" s="1"/>
      <c r="GYF27" s="1"/>
      <c r="GYG27" s="1"/>
      <c r="GYH27" s="1"/>
      <c r="GYI27" s="1"/>
      <c r="GYJ27" s="1"/>
      <c r="GYK27" s="1"/>
      <c r="GYL27" s="1"/>
      <c r="GYM27" s="1"/>
      <c r="GYN27" s="1"/>
      <c r="GYO27" s="1"/>
      <c r="GYP27" s="1"/>
      <c r="GYQ27" s="1"/>
      <c r="GYR27" s="1"/>
      <c r="GYS27" s="1"/>
      <c r="GYT27" s="1"/>
      <c r="GYU27" s="1"/>
      <c r="GYV27" s="1"/>
      <c r="GYW27" s="1"/>
      <c r="GYX27" s="1"/>
      <c r="GYY27" s="1"/>
      <c r="GYZ27" s="1"/>
      <c r="GZA27" s="1"/>
      <c r="GZB27" s="1"/>
      <c r="GZC27" s="1"/>
      <c r="GZD27" s="1"/>
      <c r="GZE27" s="1"/>
      <c r="GZF27" s="1"/>
      <c r="GZG27" s="1"/>
      <c r="GZH27" s="1"/>
      <c r="GZI27" s="1"/>
      <c r="GZJ27" s="1"/>
      <c r="GZK27" s="1"/>
      <c r="GZL27" s="1"/>
      <c r="GZM27" s="1"/>
      <c r="GZN27" s="1"/>
      <c r="GZO27" s="1"/>
      <c r="GZP27" s="1"/>
      <c r="GZQ27" s="1"/>
      <c r="GZR27" s="1"/>
      <c r="GZS27" s="1"/>
      <c r="GZT27" s="1"/>
      <c r="GZU27" s="1"/>
      <c r="GZV27" s="1"/>
      <c r="GZW27" s="1"/>
      <c r="GZX27" s="1"/>
      <c r="GZY27" s="1"/>
      <c r="GZZ27" s="1"/>
      <c r="HAA27" s="1"/>
      <c r="HAB27" s="1"/>
      <c r="HAC27" s="1"/>
      <c r="HAD27" s="1"/>
      <c r="HAE27" s="1"/>
      <c r="HAF27" s="1"/>
      <c r="HAG27" s="1"/>
      <c r="HAH27" s="1"/>
      <c r="HAI27" s="1"/>
      <c r="HAJ27" s="1"/>
      <c r="HAK27" s="1"/>
      <c r="HAL27" s="1"/>
      <c r="HAM27" s="1"/>
      <c r="HAN27" s="1"/>
      <c r="HAO27" s="1"/>
      <c r="HAP27" s="1"/>
      <c r="HAQ27" s="1"/>
      <c r="HAR27" s="1"/>
      <c r="HAS27" s="1"/>
      <c r="HAT27" s="1"/>
      <c r="HAU27" s="1"/>
      <c r="HAV27" s="1"/>
      <c r="HAW27" s="1"/>
      <c r="HAX27" s="1"/>
      <c r="HAY27" s="1"/>
      <c r="HAZ27" s="1"/>
      <c r="HBA27" s="1"/>
      <c r="HBB27" s="1"/>
      <c r="HBC27" s="1"/>
      <c r="HBD27" s="1"/>
      <c r="HBE27" s="1"/>
      <c r="HBF27" s="1"/>
      <c r="HBG27" s="1"/>
      <c r="HBH27" s="1"/>
      <c r="HBI27" s="1"/>
      <c r="HBJ27" s="1"/>
      <c r="HBK27" s="1"/>
      <c r="HBL27" s="1"/>
      <c r="HBM27" s="1"/>
      <c r="HBN27" s="1"/>
      <c r="HBO27" s="1"/>
      <c r="HBP27" s="1"/>
      <c r="HBQ27" s="1"/>
      <c r="HBR27" s="1"/>
      <c r="HBS27" s="1"/>
      <c r="HBT27" s="1"/>
      <c r="HBU27" s="1"/>
      <c r="HBV27" s="1"/>
      <c r="HBW27" s="1"/>
      <c r="HBX27" s="1"/>
      <c r="HBY27" s="1"/>
      <c r="HBZ27" s="1"/>
      <c r="HCA27" s="1"/>
      <c r="HCB27" s="1"/>
      <c r="HCC27" s="1"/>
      <c r="HCD27" s="1"/>
      <c r="HCE27" s="1"/>
      <c r="HCF27" s="1"/>
      <c r="HCG27" s="1"/>
      <c r="HCH27" s="1"/>
      <c r="HCI27" s="1"/>
      <c r="HCJ27" s="1"/>
      <c r="HCK27" s="1"/>
      <c r="HCL27" s="1"/>
      <c r="HCM27" s="1"/>
      <c r="HCN27" s="1"/>
      <c r="HCO27" s="1"/>
      <c r="HCP27" s="1"/>
      <c r="HCQ27" s="1"/>
      <c r="HCR27" s="1"/>
      <c r="HCS27" s="1"/>
      <c r="HCT27" s="1"/>
      <c r="HCU27" s="1"/>
      <c r="HCV27" s="1"/>
      <c r="HCW27" s="1"/>
      <c r="HCX27" s="1"/>
      <c r="HCY27" s="1"/>
      <c r="HCZ27" s="1"/>
      <c r="HDA27" s="1"/>
      <c r="HDB27" s="1"/>
      <c r="HDC27" s="1"/>
      <c r="HDD27" s="1"/>
      <c r="HDE27" s="1"/>
      <c r="HDF27" s="1"/>
      <c r="HDG27" s="1"/>
      <c r="HDH27" s="1"/>
      <c r="HDI27" s="1"/>
      <c r="HDJ27" s="1"/>
      <c r="HDK27" s="1"/>
      <c r="HDL27" s="1"/>
      <c r="HDM27" s="1"/>
      <c r="HDN27" s="1"/>
      <c r="HDO27" s="1"/>
      <c r="HDP27" s="1"/>
      <c r="HDQ27" s="1"/>
      <c r="HDR27" s="1"/>
      <c r="HDS27" s="1"/>
      <c r="HDT27" s="1"/>
      <c r="HDU27" s="1"/>
      <c r="HDV27" s="1"/>
      <c r="HDW27" s="1"/>
      <c r="HDX27" s="1"/>
      <c r="HDY27" s="1"/>
      <c r="HDZ27" s="1"/>
      <c r="HEA27" s="1"/>
      <c r="HEB27" s="1"/>
      <c r="HEC27" s="1"/>
      <c r="HED27" s="1"/>
      <c r="HEE27" s="1"/>
      <c r="HEF27" s="1"/>
      <c r="HEG27" s="1"/>
      <c r="HEH27" s="1"/>
      <c r="HEI27" s="1"/>
      <c r="HEJ27" s="1"/>
      <c r="HEK27" s="1"/>
      <c r="HEL27" s="1"/>
      <c r="HEM27" s="1"/>
      <c r="HEN27" s="1"/>
      <c r="HEO27" s="1"/>
      <c r="HEP27" s="1"/>
      <c r="HEQ27" s="1"/>
      <c r="HER27" s="1"/>
      <c r="HES27" s="1"/>
      <c r="HET27" s="1"/>
      <c r="HEU27" s="1"/>
      <c r="HEV27" s="1"/>
      <c r="HEW27" s="1"/>
      <c r="HEX27" s="1"/>
      <c r="HEY27" s="1"/>
      <c r="HEZ27" s="1"/>
      <c r="HFA27" s="1"/>
      <c r="HFB27" s="1"/>
      <c r="HFC27" s="1"/>
      <c r="HFD27" s="1"/>
      <c r="HFE27" s="1"/>
      <c r="HFF27" s="1"/>
      <c r="HFG27" s="1"/>
      <c r="HFH27" s="1"/>
      <c r="HFI27" s="1"/>
      <c r="HFJ27" s="1"/>
      <c r="HFK27" s="1"/>
      <c r="HFL27" s="1"/>
      <c r="HFM27" s="1"/>
      <c r="HFN27" s="1"/>
      <c r="HFO27" s="1"/>
      <c r="HFP27" s="1"/>
      <c r="HFQ27" s="1"/>
      <c r="HFR27" s="1"/>
      <c r="HFS27" s="1"/>
      <c r="HFT27" s="1"/>
      <c r="HFU27" s="1"/>
      <c r="HFV27" s="1"/>
      <c r="HFW27" s="1"/>
      <c r="HFX27" s="1"/>
      <c r="HFY27" s="1"/>
      <c r="HFZ27" s="1"/>
      <c r="HGA27" s="1"/>
      <c r="HGB27" s="1"/>
      <c r="HGC27" s="1"/>
      <c r="HGD27" s="1"/>
      <c r="HGE27" s="1"/>
      <c r="HGF27" s="1"/>
      <c r="HGG27" s="1"/>
      <c r="HGH27" s="1"/>
      <c r="HGI27" s="1"/>
      <c r="HGJ27" s="1"/>
      <c r="HGK27" s="1"/>
      <c r="HGL27" s="1"/>
      <c r="HGM27" s="1"/>
      <c r="HGN27" s="1"/>
      <c r="HGO27" s="1"/>
      <c r="HGP27" s="1"/>
      <c r="HGQ27" s="1"/>
      <c r="HGR27" s="1"/>
      <c r="HGS27" s="1"/>
      <c r="HGT27" s="1"/>
      <c r="HGU27" s="1"/>
      <c r="HGV27" s="1"/>
      <c r="HGW27" s="1"/>
      <c r="HGX27" s="1"/>
      <c r="HGY27" s="1"/>
      <c r="HGZ27" s="1"/>
      <c r="HHA27" s="1"/>
      <c r="HHB27" s="1"/>
      <c r="HHC27" s="1"/>
      <c r="HHD27" s="1"/>
      <c r="HHE27" s="1"/>
      <c r="HHF27" s="1"/>
      <c r="HHG27" s="1"/>
      <c r="HHH27" s="1"/>
      <c r="HHI27" s="1"/>
      <c r="HHJ27" s="1"/>
      <c r="HHK27" s="1"/>
      <c r="HHL27" s="1"/>
      <c r="HHM27" s="1"/>
      <c r="HHN27" s="1"/>
      <c r="HHO27" s="1"/>
      <c r="HHP27" s="1"/>
      <c r="HHQ27" s="1"/>
      <c r="HHR27" s="1"/>
      <c r="HHS27" s="1"/>
      <c r="HHT27" s="1"/>
      <c r="HHU27" s="1"/>
      <c r="HHV27" s="1"/>
      <c r="HHW27" s="1"/>
      <c r="HHX27" s="1"/>
      <c r="HHY27" s="1"/>
      <c r="HHZ27" s="1"/>
      <c r="HIA27" s="1"/>
      <c r="HIB27" s="1"/>
      <c r="HIC27" s="1"/>
      <c r="HID27" s="1"/>
      <c r="HIE27" s="1"/>
      <c r="HIF27" s="1"/>
      <c r="HIG27" s="1"/>
      <c r="HIH27" s="1"/>
      <c r="HII27" s="1"/>
      <c r="HIJ27" s="1"/>
      <c r="HIK27" s="1"/>
      <c r="HIL27" s="1"/>
      <c r="HIM27" s="1"/>
      <c r="HIN27" s="1"/>
      <c r="HIO27" s="1"/>
      <c r="HIP27" s="1"/>
      <c r="HIQ27" s="1"/>
      <c r="HIR27" s="1"/>
      <c r="HIS27" s="1"/>
      <c r="HIT27" s="1"/>
      <c r="HIU27" s="1"/>
      <c r="HIV27" s="1"/>
      <c r="HIW27" s="1"/>
      <c r="HIX27" s="1"/>
      <c r="HIY27" s="1"/>
      <c r="HIZ27" s="1"/>
      <c r="HJA27" s="1"/>
      <c r="HJB27" s="1"/>
      <c r="HJC27" s="1"/>
      <c r="HJD27" s="1"/>
      <c r="HJE27" s="1"/>
      <c r="HJF27" s="1"/>
      <c r="HJG27" s="1"/>
      <c r="HJH27" s="1"/>
      <c r="HJI27" s="1"/>
      <c r="HJJ27" s="1"/>
      <c r="HJK27" s="1"/>
      <c r="HJL27" s="1"/>
      <c r="HJM27" s="1"/>
      <c r="HJN27" s="1"/>
      <c r="HJO27" s="1"/>
      <c r="HJP27" s="1"/>
      <c r="HJQ27" s="1"/>
      <c r="HJR27" s="1"/>
      <c r="HJS27" s="1"/>
      <c r="HJT27" s="1"/>
      <c r="HJU27" s="1"/>
      <c r="HJV27" s="1"/>
      <c r="HJW27" s="1"/>
      <c r="HJX27" s="1"/>
      <c r="HJY27" s="1"/>
      <c r="HJZ27" s="1"/>
      <c r="HKA27" s="1"/>
      <c r="HKB27" s="1"/>
      <c r="HKC27" s="1"/>
      <c r="HKD27" s="1"/>
      <c r="HKE27" s="1"/>
      <c r="HKF27" s="1"/>
      <c r="HKG27" s="1"/>
      <c r="HKH27" s="1"/>
      <c r="HKI27" s="1"/>
      <c r="HKJ27" s="1"/>
      <c r="HKK27" s="1"/>
      <c r="HKL27" s="1"/>
      <c r="HKM27" s="1"/>
      <c r="HKN27" s="1"/>
      <c r="HKO27" s="1"/>
      <c r="HKP27" s="1"/>
      <c r="HKQ27" s="1"/>
      <c r="HKR27" s="1"/>
      <c r="HKS27" s="1"/>
      <c r="HKT27" s="1"/>
      <c r="HKU27" s="1"/>
      <c r="HKV27" s="1"/>
      <c r="HKW27" s="1"/>
      <c r="HKX27" s="1"/>
      <c r="HKY27" s="1"/>
      <c r="HKZ27" s="1"/>
      <c r="HLA27" s="1"/>
      <c r="HLB27" s="1"/>
      <c r="HLC27" s="1"/>
      <c r="HLD27" s="1"/>
      <c r="HLE27" s="1"/>
      <c r="HLF27" s="1"/>
      <c r="HLG27" s="1"/>
      <c r="HLH27" s="1"/>
      <c r="HLI27" s="1"/>
      <c r="HLJ27" s="1"/>
      <c r="HLK27" s="1"/>
      <c r="HLL27" s="1"/>
      <c r="HLM27" s="1"/>
      <c r="HLN27" s="1"/>
      <c r="HLO27" s="1"/>
      <c r="HLP27" s="1"/>
      <c r="HLQ27" s="1"/>
      <c r="HLR27" s="1"/>
      <c r="HLS27" s="1"/>
      <c r="HLT27" s="1"/>
      <c r="HLU27" s="1"/>
      <c r="HLV27" s="1"/>
      <c r="HLW27" s="1"/>
      <c r="HLX27" s="1"/>
      <c r="HLY27" s="1"/>
      <c r="HLZ27" s="1"/>
      <c r="HMA27" s="1"/>
      <c r="HMB27" s="1"/>
      <c r="HMC27" s="1"/>
      <c r="HMD27" s="1"/>
      <c r="HME27" s="1"/>
      <c r="HMF27" s="1"/>
      <c r="HMG27" s="1"/>
      <c r="HMH27" s="1"/>
      <c r="HMI27" s="1"/>
      <c r="HMJ27" s="1"/>
      <c r="HMK27" s="1"/>
      <c r="HML27" s="1"/>
      <c r="HMM27" s="1"/>
      <c r="HMN27" s="1"/>
      <c r="HMO27" s="1"/>
      <c r="HMP27" s="1"/>
      <c r="HMQ27" s="1"/>
      <c r="HMR27" s="1"/>
      <c r="HMS27" s="1"/>
      <c r="HMT27" s="1"/>
      <c r="HMU27" s="1"/>
      <c r="HMV27" s="1"/>
      <c r="HMW27" s="1"/>
      <c r="HMX27" s="1"/>
      <c r="HMY27" s="1"/>
      <c r="HMZ27" s="1"/>
      <c r="HNA27" s="1"/>
      <c r="HNB27" s="1"/>
      <c r="HNC27" s="1"/>
      <c r="HND27" s="1"/>
      <c r="HNE27" s="1"/>
      <c r="HNF27" s="1"/>
      <c r="HNG27" s="1"/>
      <c r="HNH27" s="1"/>
      <c r="HNI27" s="1"/>
      <c r="HNJ27" s="1"/>
      <c r="HNK27" s="1"/>
      <c r="HNL27" s="1"/>
      <c r="HNM27" s="1"/>
      <c r="HNN27" s="1"/>
      <c r="HNO27" s="1"/>
      <c r="HNP27" s="1"/>
      <c r="HNQ27" s="1"/>
      <c r="HNR27" s="1"/>
      <c r="HNS27" s="1"/>
      <c r="HNT27" s="1"/>
      <c r="HNU27" s="1"/>
      <c r="HNV27" s="1"/>
      <c r="HNW27" s="1"/>
      <c r="HNX27" s="1"/>
      <c r="HNY27" s="1"/>
      <c r="HNZ27" s="1"/>
      <c r="HOA27" s="1"/>
      <c r="HOB27" s="1"/>
      <c r="HOC27" s="1"/>
      <c r="HOD27" s="1"/>
      <c r="HOE27" s="1"/>
      <c r="HOF27" s="1"/>
      <c r="HOG27" s="1"/>
      <c r="HOH27" s="1"/>
      <c r="HOI27" s="1"/>
      <c r="HOJ27" s="1"/>
      <c r="HOK27" s="1"/>
      <c r="HOL27" s="1"/>
      <c r="HOM27" s="1"/>
      <c r="HON27" s="1"/>
      <c r="HOO27" s="1"/>
      <c r="HOP27" s="1"/>
      <c r="HOQ27" s="1"/>
      <c r="HOR27" s="1"/>
      <c r="HOS27" s="1"/>
      <c r="HOT27" s="1"/>
      <c r="HOU27" s="1"/>
      <c r="HOV27" s="1"/>
      <c r="HOW27" s="1"/>
      <c r="HOX27" s="1"/>
      <c r="HOY27" s="1"/>
      <c r="HOZ27" s="1"/>
      <c r="HPA27" s="1"/>
      <c r="HPB27" s="1"/>
      <c r="HPC27" s="1"/>
      <c r="HPD27" s="1"/>
      <c r="HPE27" s="1"/>
      <c r="HPF27" s="1"/>
      <c r="HPG27" s="1"/>
      <c r="HPH27" s="1"/>
      <c r="HPI27" s="1"/>
      <c r="HPJ27" s="1"/>
      <c r="HPK27" s="1"/>
      <c r="HPL27" s="1"/>
      <c r="HPM27" s="1"/>
      <c r="HPN27" s="1"/>
      <c r="HPO27" s="1"/>
      <c r="HPP27" s="1"/>
      <c r="HPQ27" s="1"/>
      <c r="HPR27" s="1"/>
      <c r="HPS27" s="1"/>
      <c r="HPT27" s="1"/>
      <c r="HPU27" s="1"/>
      <c r="HPV27" s="1"/>
      <c r="HPW27" s="1"/>
      <c r="HPX27" s="1"/>
      <c r="HPY27" s="1"/>
      <c r="HPZ27" s="1"/>
      <c r="HQA27" s="1"/>
      <c r="HQB27" s="1"/>
      <c r="HQC27" s="1"/>
      <c r="HQD27" s="1"/>
      <c r="HQE27" s="1"/>
      <c r="HQF27" s="1"/>
      <c r="HQG27" s="1"/>
      <c r="HQH27" s="1"/>
      <c r="HQI27" s="1"/>
      <c r="HQJ27" s="1"/>
      <c r="HQK27" s="1"/>
      <c r="HQL27" s="1"/>
      <c r="HQM27" s="1"/>
      <c r="HQN27" s="1"/>
      <c r="HQO27" s="1"/>
      <c r="HQP27" s="1"/>
      <c r="HQQ27" s="1"/>
      <c r="HQR27" s="1"/>
      <c r="HQS27" s="1"/>
      <c r="HQT27" s="1"/>
      <c r="HQU27" s="1"/>
      <c r="HQV27" s="1"/>
      <c r="HQW27" s="1"/>
      <c r="HQX27" s="1"/>
      <c r="HQY27" s="1"/>
      <c r="HQZ27" s="1"/>
      <c r="HRA27" s="1"/>
      <c r="HRB27" s="1"/>
      <c r="HRC27" s="1"/>
      <c r="HRD27" s="1"/>
      <c r="HRE27" s="1"/>
      <c r="HRF27" s="1"/>
      <c r="HRG27" s="1"/>
      <c r="HRH27" s="1"/>
      <c r="HRI27" s="1"/>
      <c r="HRJ27" s="1"/>
      <c r="HRK27" s="1"/>
      <c r="HRL27" s="1"/>
      <c r="HRM27" s="1"/>
      <c r="HRN27" s="1"/>
      <c r="HRO27" s="1"/>
      <c r="HRP27" s="1"/>
      <c r="HRQ27" s="1"/>
      <c r="HRR27" s="1"/>
      <c r="HRS27" s="1"/>
      <c r="HRT27" s="1"/>
      <c r="HRU27" s="1"/>
      <c r="HRV27" s="1"/>
      <c r="HRW27" s="1"/>
      <c r="HRX27" s="1"/>
      <c r="HRY27" s="1"/>
      <c r="HRZ27" s="1"/>
      <c r="HSA27" s="1"/>
      <c r="HSB27" s="1"/>
      <c r="HSC27" s="1"/>
      <c r="HSD27" s="1"/>
      <c r="HSE27" s="1"/>
      <c r="HSF27" s="1"/>
      <c r="HSG27" s="1"/>
      <c r="HSH27" s="1"/>
      <c r="HSI27" s="1"/>
      <c r="HSJ27" s="1"/>
      <c r="HSK27" s="1"/>
      <c r="HSL27" s="1"/>
      <c r="HSM27" s="1"/>
      <c r="HSN27" s="1"/>
      <c r="HSO27" s="1"/>
      <c r="HSP27" s="1"/>
      <c r="HSQ27" s="1"/>
      <c r="HSR27" s="1"/>
      <c r="HSS27" s="1"/>
      <c r="HST27" s="1"/>
      <c r="HSU27" s="1"/>
      <c r="HSV27" s="1"/>
      <c r="HSW27" s="1"/>
      <c r="HSX27" s="1"/>
      <c r="HSY27" s="1"/>
      <c r="HSZ27" s="1"/>
      <c r="HTA27" s="1"/>
      <c r="HTB27" s="1"/>
      <c r="HTC27" s="1"/>
      <c r="HTD27" s="1"/>
      <c r="HTE27" s="1"/>
      <c r="HTF27" s="1"/>
      <c r="HTG27" s="1"/>
      <c r="HTH27" s="1"/>
      <c r="HTI27" s="1"/>
      <c r="HTJ27" s="1"/>
      <c r="HTK27" s="1"/>
      <c r="HTL27" s="1"/>
      <c r="HTM27" s="1"/>
      <c r="HTN27" s="1"/>
      <c r="HTO27" s="1"/>
      <c r="HTP27" s="1"/>
      <c r="HTQ27" s="1"/>
      <c r="HTR27" s="1"/>
      <c r="HTS27" s="1"/>
      <c r="HTT27" s="1"/>
      <c r="HTU27" s="1"/>
      <c r="HTV27" s="1"/>
      <c r="HTW27" s="1"/>
      <c r="HTX27" s="1"/>
      <c r="HTY27" s="1"/>
      <c r="HTZ27" s="1"/>
      <c r="HUA27" s="1"/>
      <c r="HUB27" s="1"/>
      <c r="HUC27" s="1"/>
      <c r="HUD27" s="1"/>
      <c r="HUE27" s="1"/>
      <c r="HUF27" s="1"/>
      <c r="HUG27" s="1"/>
      <c r="HUH27" s="1"/>
      <c r="HUI27" s="1"/>
      <c r="HUJ27" s="1"/>
      <c r="HUK27" s="1"/>
      <c r="HUL27" s="1"/>
      <c r="HUM27" s="1"/>
      <c r="HUN27" s="1"/>
      <c r="HUO27" s="1"/>
      <c r="HUP27" s="1"/>
      <c r="HUQ27" s="1"/>
      <c r="HUR27" s="1"/>
      <c r="HUS27" s="1"/>
      <c r="HUT27" s="1"/>
      <c r="HUU27" s="1"/>
      <c r="HUV27" s="1"/>
      <c r="HUW27" s="1"/>
      <c r="HUX27" s="1"/>
      <c r="HUY27" s="1"/>
      <c r="HUZ27" s="1"/>
      <c r="HVA27" s="1"/>
      <c r="HVB27" s="1"/>
      <c r="HVC27" s="1"/>
      <c r="HVD27" s="1"/>
      <c r="HVE27" s="1"/>
      <c r="HVF27" s="1"/>
      <c r="HVG27" s="1"/>
      <c r="HVH27" s="1"/>
      <c r="HVI27" s="1"/>
      <c r="HVJ27" s="1"/>
      <c r="HVK27" s="1"/>
      <c r="HVL27" s="1"/>
      <c r="HVM27" s="1"/>
      <c r="HVN27" s="1"/>
      <c r="HVO27" s="1"/>
      <c r="HVP27" s="1"/>
      <c r="HVQ27" s="1"/>
      <c r="HVR27" s="1"/>
      <c r="HVS27" s="1"/>
      <c r="HVT27" s="1"/>
      <c r="HVU27" s="1"/>
      <c r="HVV27" s="1"/>
      <c r="HVW27" s="1"/>
      <c r="HVX27" s="1"/>
      <c r="HVY27" s="1"/>
      <c r="HVZ27" s="1"/>
      <c r="HWA27" s="1"/>
      <c r="HWB27" s="1"/>
      <c r="HWC27" s="1"/>
      <c r="HWD27" s="1"/>
      <c r="HWE27" s="1"/>
      <c r="HWF27" s="1"/>
      <c r="HWG27" s="1"/>
      <c r="HWH27" s="1"/>
      <c r="HWI27" s="1"/>
      <c r="HWJ27" s="1"/>
      <c r="HWK27" s="1"/>
      <c r="HWL27" s="1"/>
      <c r="HWM27" s="1"/>
      <c r="HWN27" s="1"/>
      <c r="HWO27" s="1"/>
      <c r="HWP27" s="1"/>
      <c r="HWQ27" s="1"/>
      <c r="HWR27" s="1"/>
      <c r="HWS27" s="1"/>
      <c r="HWT27" s="1"/>
      <c r="HWU27" s="1"/>
      <c r="HWV27" s="1"/>
      <c r="HWW27" s="1"/>
      <c r="HWX27" s="1"/>
      <c r="HWY27" s="1"/>
      <c r="HWZ27" s="1"/>
      <c r="HXA27" s="1"/>
      <c r="HXB27" s="1"/>
      <c r="HXC27" s="1"/>
      <c r="HXD27" s="1"/>
      <c r="HXE27" s="1"/>
      <c r="HXF27" s="1"/>
      <c r="HXG27" s="1"/>
      <c r="HXH27" s="1"/>
      <c r="HXI27" s="1"/>
      <c r="HXJ27" s="1"/>
      <c r="HXK27" s="1"/>
      <c r="HXL27" s="1"/>
      <c r="HXM27" s="1"/>
      <c r="HXN27" s="1"/>
      <c r="HXO27" s="1"/>
      <c r="HXP27" s="1"/>
      <c r="HXQ27" s="1"/>
      <c r="HXR27" s="1"/>
      <c r="HXS27" s="1"/>
      <c r="HXT27" s="1"/>
      <c r="HXU27" s="1"/>
      <c r="HXV27" s="1"/>
      <c r="HXW27" s="1"/>
      <c r="HXX27" s="1"/>
      <c r="HXY27" s="1"/>
      <c r="HXZ27" s="1"/>
      <c r="HYA27" s="1"/>
      <c r="HYB27" s="1"/>
      <c r="HYC27" s="1"/>
      <c r="HYD27" s="1"/>
      <c r="HYE27" s="1"/>
      <c r="HYF27" s="1"/>
      <c r="HYG27" s="1"/>
      <c r="HYH27" s="1"/>
      <c r="HYI27" s="1"/>
      <c r="HYJ27" s="1"/>
      <c r="HYK27" s="1"/>
      <c r="HYL27" s="1"/>
      <c r="HYM27" s="1"/>
      <c r="HYN27" s="1"/>
      <c r="HYO27" s="1"/>
      <c r="HYP27" s="1"/>
      <c r="HYQ27" s="1"/>
      <c r="HYR27" s="1"/>
      <c r="HYS27" s="1"/>
      <c r="HYT27" s="1"/>
      <c r="HYU27" s="1"/>
      <c r="HYV27" s="1"/>
      <c r="HYW27" s="1"/>
      <c r="HYX27" s="1"/>
      <c r="HYY27" s="1"/>
      <c r="HYZ27" s="1"/>
      <c r="HZA27" s="1"/>
      <c r="HZB27" s="1"/>
      <c r="HZC27" s="1"/>
      <c r="HZD27" s="1"/>
      <c r="HZE27" s="1"/>
      <c r="HZF27" s="1"/>
      <c r="HZG27" s="1"/>
      <c r="HZH27" s="1"/>
      <c r="HZI27" s="1"/>
      <c r="HZJ27" s="1"/>
      <c r="HZK27" s="1"/>
      <c r="HZL27" s="1"/>
      <c r="HZM27" s="1"/>
      <c r="HZN27" s="1"/>
      <c r="HZO27" s="1"/>
      <c r="HZP27" s="1"/>
      <c r="HZQ27" s="1"/>
      <c r="HZR27" s="1"/>
      <c r="HZS27" s="1"/>
      <c r="HZT27" s="1"/>
      <c r="HZU27" s="1"/>
      <c r="HZV27" s="1"/>
      <c r="HZW27" s="1"/>
      <c r="HZX27" s="1"/>
      <c r="HZY27" s="1"/>
      <c r="HZZ27" s="1"/>
      <c r="IAA27" s="1"/>
      <c r="IAB27" s="1"/>
      <c r="IAC27" s="1"/>
      <c r="IAD27" s="1"/>
      <c r="IAE27" s="1"/>
      <c r="IAF27" s="1"/>
      <c r="IAG27" s="1"/>
      <c r="IAH27" s="1"/>
      <c r="IAI27" s="1"/>
      <c r="IAJ27" s="1"/>
      <c r="IAK27" s="1"/>
      <c r="IAL27" s="1"/>
      <c r="IAM27" s="1"/>
      <c r="IAN27" s="1"/>
      <c r="IAO27" s="1"/>
      <c r="IAP27" s="1"/>
      <c r="IAQ27" s="1"/>
      <c r="IAR27" s="1"/>
      <c r="IAS27" s="1"/>
      <c r="IAT27" s="1"/>
      <c r="IAU27" s="1"/>
      <c r="IAV27" s="1"/>
      <c r="IAW27" s="1"/>
      <c r="IAX27" s="1"/>
      <c r="IAY27" s="1"/>
      <c r="IAZ27" s="1"/>
      <c r="IBA27" s="1"/>
      <c r="IBB27" s="1"/>
      <c r="IBC27" s="1"/>
      <c r="IBD27" s="1"/>
      <c r="IBE27" s="1"/>
      <c r="IBF27" s="1"/>
      <c r="IBG27" s="1"/>
      <c r="IBH27" s="1"/>
      <c r="IBI27" s="1"/>
      <c r="IBJ27" s="1"/>
      <c r="IBK27" s="1"/>
      <c r="IBL27" s="1"/>
      <c r="IBM27" s="1"/>
      <c r="IBN27" s="1"/>
      <c r="IBO27" s="1"/>
      <c r="IBP27" s="1"/>
      <c r="IBQ27" s="1"/>
      <c r="IBR27" s="1"/>
      <c r="IBS27" s="1"/>
      <c r="IBT27" s="1"/>
      <c r="IBU27" s="1"/>
      <c r="IBV27" s="1"/>
      <c r="IBW27" s="1"/>
      <c r="IBX27" s="1"/>
      <c r="IBY27" s="1"/>
      <c r="IBZ27" s="1"/>
      <c r="ICA27" s="1"/>
      <c r="ICB27" s="1"/>
      <c r="ICC27" s="1"/>
      <c r="ICD27" s="1"/>
      <c r="ICE27" s="1"/>
      <c r="ICF27" s="1"/>
      <c r="ICG27" s="1"/>
      <c r="ICH27" s="1"/>
      <c r="ICI27" s="1"/>
      <c r="ICJ27" s="1"/>
      <c r="ICK27" s="1"/>
      <c r="ICL27" s="1"/>
      <c r="ICM27" s="1"/>
      <c r="ICN27" s="1"/>
      <c r="ICO27" s="1"/>
      <c r="ICP27" s="1"/>
      <c r="ICQ27" s="1"/>
      <c r="ICR27" s="1"/>
      <c r="ICS27" s="1"/>
      <c r="ICT27" s="1"/>
      <c r="ICU27" s="1"/>
      <c r="ICV27" s="1"/>
      <c r="ICW27" s="1"/>
      <c r="ICX27" s="1"/>
      <c r="ICY27" s="1"/>
      <c r="ICZ27" s="1"/>
      <c r="IDA27" s="1"/>
      <c r="IDB27" s="1"/>
      <c r="IDC27" s="1"/>
      <c r="IDD27" s="1"/>
      <c r="IDE27" s="1"/>
      <c r="IDF27" s="1"/>
      <c r="IDG27" s="1"/>
      <c r="IDH27" s="1"/>
      <c r="IDI27" s="1"/>
      <c r="IDJ27" s="1"/>
      <c r="IDK27" s="1"/>
      <c r="IDL27" s="1"/>
      <c r="IDM27" s="1"/>
      <c r="IDN27" s="1"/>
      <c r="IDO27" s="1"/>
      <c r="IDP27" s="1"/>
      <c r="IDQ27" s="1"/>
      <c r="IDR27" s="1"/>
      <c r="IDS27" s="1"/>
      <c r="IDT27" s="1"/>
      <c r="IDU27" s="1"/>
      <c r="IDV27" s="1"/>
      <c r="IDW27" s="1"/>
      <c r="IDX27" s="1"/>
      <c r="IDY27" s="1"/>
      <c r="IDZ27" s="1"/>
      <c r="IEA27" s="1"/>
      <c r="IEB27" s="1"/>
      <c r="IEC27" s="1"/>
      <c r="IED27" s="1"/>
      <c r="IEE27" s="1"/>
      <c r="IEF27" s="1"/>
      <c r="IEG27" s="1"/>
      <c r="IEH27" s="1"/>
      <c r="IEI27" s="1"/>
      <c r="IEJ27" s="1"/>
      <c r="IEK27" s="1"/>
      <c r="IEL27" s="1"/>
      <c r="IEM27" s="1"/>
      <c r="IEN27" s="1"/>
      <c r="IEO27" s="1"/>
      <c r="IEP27" s="1"/>
      <c r="IEQ27" s="1"/>
      <c r="IER27" s="1"/>
      <c r="IES27" s="1"/>
      <c r="IET27" s="1"/>
      <c r="IEU27" s="1"/>
      <c r="IEV27" s="1"/>
      <c r="IEW27" s="1"/>
      <c r="IEX27" s="1"/>
      <c r="IEY27" s="1"/>
      <c r="IEZ27" s="1"/>
      <c r="IFA27" s="1"/>
      <c r="IFB27" s="1"/>
      <c r="IFC27" s="1"/>
      <c r="IFD27" s="1"/>
      <c r="IFE27" s="1"/>
      <c r="IFF27" s="1"/>
      <c r="IFG27" s="1"/>
      <c r="IFH27" s="1"/>
      <c r="IFI27" s="1"/>
      <c r="IFJ27" s="1"/>
      <c r="IFK27" s="1"/>
      <c r="IFL27" s="1"/>
      <c r="IFM27" s="1"/>
      <c r="IFN27" s="1"/>
      <c r="IFO27" s="1"/>
      <c r="IFP27" s="1"/>
      <c r="IFQ27" s="1"/>
      <c r="IFR27" s="1"/>
      <c r="IFS27" s="1"/>
      <c r="IFT27" s="1"/>
      <c r="IFU27" s="1"/>
      <c r="IFV27" s="1"/>
      <c r="IFW27" s="1"/>
      <c r="IFX27" s="1"/>
      <c r="IFY27" s="1"/>
      <c r="IFZ27" s="1"/>
      <c r="IGA27" s="1"/>
      <c r="IGB27" s="1"/>
      <c r="IGC27" s="1"/>
      <c r="IGD27" s="1"/>
      <c r="IGE27" s="1"/>
      <c r="IGF27" s="1"/>
      <c r="IGG27" s="1"/>
      <c r="IGH27" s="1"/>
      <c r="IGI27" s="1"/>
      <c r="IGJ27" s="1"/>
      <c r="IGK27" s="1"/>
      <c r="IGL27" s="1"/>
      <c r="IGM27" s="1"/>
      <c r="IGN27" s="1"/>
      <c r="IGO27" s="1"/>
      <c r="IGP27" s="1"/>
      <c r="IGQ27" s="1"/>
      <c r="IGR27" s="1"/>
      <c r="IGS27" s="1"/>
      <c r="IGT27" s="1"/>
      <c r="IGU27" s="1"/>
      <c r="IGV27" s="1"/>
      <c r="IGW27" s="1"/>
      <c r="IGX27" s="1"/>
      <c r="IGY27" s="1"/>
      <c r="IGZ27" s="1"/>
      <c r="IHA27" s="1"/>
      <c r="IHB27" s="1"/>
      <c r="IHC27" s="1"/>
      <c r="IHD27" s="1"/>
      <c r="IHE27" s="1"/>
      <c r="IHF27" s="1"/>
      <c r="IHG27" s="1"/>
      <c r="IHH27" s="1"/>
      <c r="IHI27" s="1"/>
      <c r="IHJ27" s="1"/>
      <c r="IHK27" s="1"/>
      <c r="IHL27" s="1"/>
      <c r="IHM27" s="1"/>
      <c r="IHN27" s="1"/>
      <c r="IHO27" s="1"/>
      <c r="IHP27" s="1"/>
      <c r="IHQ27" s="1"/>
      <c r="IHR27" s="1"/>
      <c r="IHS27" s="1"/>
      <c r="IHT27" s="1"/>
      <c r="IHU27" s="1"/>
      <c r="IHV27" s="1"/>
      <c r="IHW27" s="1"/>
      <c r="IHX27" s="1"/>
      <c r="IHY27" s="1"/>
      <c r="IHZ27" s="1"/>
      <c r="IIA27" s="1"/>
      <c r="IIB27" s="1"/>
      <c r="IIC27" s="1"/>
      <c r="IID27" s="1"/>
      <c r="IIE27" s="1"/>
      <c r="IIF27" s="1"/>
      <c r="IIG27" s="1"/>
      <c r="IIH27" s="1"/>
      <c r="III27" s="1"/>
      <c r="IIJ27" s="1"/>
      <c r="IIK27" s="1"/>
      <c r="IIL27" s="1"/>
      <c r="IIM27" s="1"/>
      <c r="IIN27" s="1"/>
      <c r="IIO27" s="1"/>
      <c r="IIP27" s="1"/>
      <c r="IIQ27" s="1"/>
      <c r="IIR27" s="1"/>
      <c r="IIS27" s="1"/>
      <c r="IIT27" s="1"/>
      <c r="IIU27" s="1"/>
      <c r="IIV27" s="1"/>
      <c r="IIW27" s="1"/>
      <c r="IIX27" s="1"/>
      <c r="IIY27" s="1"/>
      <c r="IIZ27" s="1"/>
      <c r="IJA27" s="1"/>
      <c r="IJB27" s="1"/>
      <c r="IJC27" s="1"/>
      <c r="IJD27" s="1"/>
      <c r="IJE27" s="1"/>
      <c r="IJF27" s="1"/>
      <c r="IJG27" s="1"/>
      <c r="IJH27" s="1"/>
      <c r="IJI27" s="1"/>
      <c r="IJJ27" s="1"/>
      <c r="IJK27" s="1"/>
      <c r="IJL27" s="1"/>
      <c r="IJM27" s="1"/>
      <c r="IJN27" s="1"/>
      <c r="IJO27" s="1"/>
      <c r="IJP27" s="1"/>
      <c r="IJQ27" s="1"/>
      <c r="IJR27" s="1"/>
      <c r="IJS27" s="1"/>
      <c r="IJT27" s="1"/>
      <c r="IJU27" s="1"/>
      <c r="IJV27" s="1"/>
      <c r="IJW27" s="1"/>
      <c r="IJX27" s="1"/>
      <c r="IJY27" s="1"/>
      <c r="IJZ27" s="1"/>
      <c r="IKA27" s="1"/>
      <c r="IKB27" s="1"/>
      <c r="IKC27" s="1"/>
      <c r="IKD27" s="1"/>
      <c r="IKE27" s="1"/>
      <c r="IKF27" s="1"/>
      <c r="IKG27" s="1"/>
      <c r="IKH27" s="1"/>
      <c r="IKI27" s="1"/>
      <c r="IKJ27" s="1"/>
      <c r="IKK27" s="1"/>
      <c r="IKL27" s="1"/>
      <c r="IKM27" s="1"/>
      <c r="IKN27" s="1"/>
      <c r="IKO27" s="1"/>
      <c r="IKP27" s="1"/>
      <c r="IKQ27" s="1"/>
      <c r="IKR27" s="1"/>
      <c r="IKS27" s="1"/>
      <c r="IKT27" s="1"/>
      <c r="IKU27" s="1"/>
      <c r="IKV27" s="1"/>
      <c r="IKW27" s="1"/>
      <c r="IKX27" s="1"/>
      <c r="IKY27" s="1"/>
      <c r="IKZ27" s="1"/>
      <c r="ILA27" s="1"/>
      <c r="ILB27" s="1"/>
      <c r="ILC27" s="1"/>
      <c r="ILD27" s="1"/>
      <c r="ILE27" s="1"/>
      <c r="ILF27" s="1"/>
      <c r="ILG27" s="1"/>
      <c r="ILH27" s="1"/>
      <c r="ILI27" s="1"/>
      <c r="ILJ27" s="1"/>
      <c r="ILK27" s="1"/>
      <c r="ILL27" s="1"/>
      <c r="ILM27" s="1"/>
      <c r="ILN27" s="1"/>
      <c r="ILO27" s="1"/>
      <c r="ILP27" s="1"/>
      <c r="ILQ27" s="1"/>
      <c r="ILR27" s="1"/>
      <c r="ILS27" s="1"/>
      <c r="ILT27" s="1"/>
      <c r="ILU27" s="1"/>
      <c r="ILV27" s="1"/>
      <c r="ILW27" s="1"/>
      <c r="ILX27" s="1"/>
      <c r="ILY27" s="1"/>
      <c r="ILZ27" s="1"/>
      <c r="IMA27" s="1"/>
      <c r="IMB27" s="1"/>
      <c r="IMC27" s="1"/>
      <c r="IMD27" s="1"/>
      <c r="IME27" s="1"/>
      <c r="IMF27" s="1"/>
      <c r="IMG27" s="1"/>
      <c r="IMH27" s="1"/>
      <c r="IMI27" s="1"/>
      <c r="IMJ27" s="1"/>
      <c r="IMK27" s="1"/>
      <c r="IML27" s="1"/>
      <c r="IMM27" s="1"/>
      <c r="IMN27" s="1"/>
      <c r="IMO27" s="1"/>
      <c r="IMP27" s="1"/>
      <c r="IMQ27" s="1"/>
      <c r="IMR27" s="1"/>
      <c r="IMS27" s="1"/>
      <c r="IMT27" s="1"/>
      <c r="IMU27" s="1"/>
      <c r="IMV27" s="1"/>
      <c r="IMW27" s="1"/>
      <c r="IMX27" s="1"/>
      <c r="IMY27" s="1"/>
      <c r="IMZ27" s="1"/>
      <c r="INA27" s="1"/>
      <c r="INB27" s="1"/>
      <c r="INC27" s="1"/>
      <c r="IND27" s="1"/>
      <c r="INE27" s="1"/>
      <c r="INF27" s="1"/>
      <c r="ING27" s="1"/>
      <c r="INH27" s="1"/>
      <c r="INI27" s="1"/>
      <c r="INJ27" s="1"/>
      <c r="INK27" s="1"/>
      <c r="INL27" s="1"/>
      <c r="INM27" s="1"/>
      <c r="INN27" s="1"/>
      <c r="INO27" s="1"/>
      <c r="INP27" s="1"/>
      <c r="INQ27" s="1"/>
      <c r="INR27" s="1"/>
      <c r="INS27" s="1"/>
      <c r="INT27" s="1"/>
      <c r="INU27" s="1"/>
      <c r="INV27" s="1"/>
      <c r="INW27" s="1"/>
      <c r="INX27" s="1"/>
      <c r="INY27" s="1"/>
      <c r="INZ27" s="1"/>
      <c r="IOA27" s="1"/>
      <c r="IOB27" s="1"/>
      <c r="IOC27" s="1"/>
      <c r="IOD27" s="1"/>
      <c r="IOE27" s="1"/>
      <c r="IOF27" s="1"/>
      <c r="IOG27" s="1"/>
      <c r="IOH27" s="1"/>
      <c r="IOI27" s="1"/>
      <c r="IOJ27" s="1"/>
      <c r="IOK27" s="1"/>
      <c r="IOL27" s="1"/>
      <c r="IOM27" s="1"/>
      <c r="ION27" s="1"/>
      <c r="IOO27" s="1"/>
      <c r="IOP27" s="1"/>
      <c r="IOQ27" s="1"/>
      <c r="IOR27" s="1"/>
      <c r="IOS27" s="1"/>
      <c r="IOT27" s="1"/>
      <c r="IOU27" s="1"/>
      <c r="IOV27" s="1"/>
      <c r="IOW27" s="1"/>
      <c r="IOX27" s="1"/>
      <c r="IOY27" s="1"/>
      <c r="IOZ27" s="1"/>
      <c r="IPA27" s="1"/>
      <c r="IPB27" s="1"/>
      <c r="IPC27" s="1"/>
      <c r="IPD27" s="1"/>
      <c r="IPE27" s="1"/>
      <c r="IPF27" s="1"/>
      <c r="IPG27" s="1"/>
      <c r="IPH27" s="1"/>
      <c r="IPI27" s="1"/>
      <c r="IPJ27" s="1"/>
      <c r="IPK27" s="1"/>
      <c r="IPL27" s="1"/>
      <c r="IPM27" s="1"/>
      <c r="IPN27" s="1"/>
      <c r="IPO27" s="1"/>
      <c r="IPP27" s="1"/>
      <c r="IPQ27" s="1"/>
      <c r="IPR27" s="1"/>
      <c r="IPS27" s="1"/>
      <c r="IPT27" s="1"/>
      <c r="IPU27" s="1"/>
      <c r="IPV27" s="1"/>
      <c r="IPW27" s="1"/>
      <c r="IPX27" s="1"/>
      <c r="IPY27" s="1"/>
      <c r="IPZ27" s="1"/>
      <c r="IQA27" s="1"/>
      <c r="IQB27" s="1"/>
      <c r="IQC27" s="1"/>
      <c r="IQD27" s="1"/>
      <c r="IQE27" s="1"/>
      <c r="IQF27" s="1"/>
      <c r="IQG27" s="1"/>
      <c r="IQH27" s="1"/>
      <c r="IQI27" s="1"/>
      <c r="IQJ27" s="1"/>
      <c r="IQK27" s="1"/>
      <c r="IQL27" s="1"/>
      <c r="IQM27" s="1"/>
      <c r="IQN27" s="1"/>
      <c r="IQO27" s="1"/>
      <c r="IQP27" s="1"/>
      <c r="IQQ27" s="1"/>
      <c r="IQR27" s="1"/>
      <c r="IQS27" s="1"/>
      <c r="IQT27" s="1"/>
      <c r="IQU27" s="1"/>
      <c r="IQV27" s="1"/>
      <c r="IQW27" s="1"/>
      <c r="IQX27" s="1"/>
      <c r="IQY27" s="1"/>
      <c r="IQZ27" s="1"/>
      <c r="IRA27" s="1"/>
      <c r="IRB27" s="1"/>
      <c r="IRC27" s="1"/>
      <c r="IRD27" s="1"/>
      <c r="IRE27" s="1"/>
      <c r="IRF27" s="1"/>
      <c r="IRG27" s="1"/>
      <c r="IRH27" s="1"/>
      <c r="IRI27" s="1"/>
      <c r="IRJ27" s="1"/>
      <c r="IRK27" s="1"/>
      <c r="IRL27" s="1"/>
      <c r="IRM27" s="1"/>
      <c r="IRN27" s="1"/>
      <c r="IRO27" s="1"/>
      <c r="IRP27" s="1"/>
      <c r="IRQ27" s="1"/>
      <c r="IRR27" s="1"/>
      <c r="IRS27" s="1"/>
      <c r="IRT27" s="1"/>
      <c r="IRU27" s="1"/>
      <c r="IRV27" s="1"/>
      <c r="IRW27" s="1"/>
      <c r="IRX27" s="1"/>
      <c r="IRY27" s="1"/>
      <c r="IRZ27" s="1"/>
      <c r="ISA27" s="1"/>
      <c r="ISB27" s="1"/>
      <c r="ISC27" s="1"/>
      <c r="ISD27" s="1"/>
      <c r="ISE27" s="1"/>
      <c r="ISF27" s="1"/>
      <c r="ISG27" s="1"/>
      <c r="ISH27" s="1"/>
      <c r="ISI27" s="1"/>
      <c r="ISJ27" s="1"/>
      <c r="ISK27" s="1"/>
      <c r="ISL27" s="1"/>
      <c r="ISM27" s="1"/>
      <c r="ISN27" s="1"/>
      <c r="ISO27" s="1"/>
      <c r="ISP27" s="1"/>
      <c r="ISQ27" s="1"/>
      <c r="ISR27" s="1"/>
      <c r="ISS27" s="1"/>
      <c r="IST27" s="1"/>
      <c r="ISU27" s="1"/>
      <c r="ISV27" s="1"/>
      <c r="ISW27" s="1"/>
      <c r="ISX27" s="1"/>
      <c r="ISY27" s="1"/>
      <c r="ISZ27" s="1"/>
      <c r="ITA27" s="1"/>
      <c r="ITB27" s="1"/>
      <c r="ITC27" s="1"/>
      <c r="ITD27" s="1"/>
      <c r="ITE27" s="1"/>
      <c r="ITF27" s="1"/>
      <c r="ITG27" s="1"/>
      <c r="ITH27" s="1"/>
      <c r="ITI27" s="1"/>
      <c r="ITJ27" s="1"/>
      <c r="ITK27" s="1"/>
      <c r="ITL27" s="1"/>
      <c r="ITM27" s="1"/>
      <c r="ITN27" s="1"/>
      <c r="ITO27" s="1"/>
      <c r="ITP27" s="1"/>
      <c r="ITQ27" s="1"/>
      <c r="ITR27" s="1"/>
      <c r="ITS27" s="1"/>
      <c r="ITT27" s="1"/>
      <c r="ITU27" s="1"/>
      <c r="ITV27" s="1"/>
      <c r="ITW27" s="1"/>
      <c r="ITX27" s="1"/>
      <c r="ITY27" s="1"/>
      <c r="ITZ27" s="1"/>
      <c r="IUA27" s="1"/>
      <c r="IUB27" s="1"/>
      <c r="IUC27" s="1"/>
      <c r="IUD27" s="1"/>
      <c r="IUE27" s="1"/>
      <c r="IUF27" s="1"/>
      <c r="IUG27" s="1"/>
      <c r="IUH27" s="1"/>
      <c r="IUI27" s="1"/>
      <c r="IUJ27" s="1"/>
      <c r="IUK27" s="1"/>
      <c r="IUL27" s="1"/>
      <c r="IUM27" s="1"/>
      <c r="IUN27" s="1"/>
      <c r="IUO27" s="1"/>
      <c r="IUP27" s="1"/>
      <c r="IUQ27" s="1"/>
      <c r="IUR27" s="1"/>
      <c r="IUS27" s="1"/>
      <c r="IUT27" s="1"/>
      <c r="IUU27" s="1"/>
      <c r="IUV27" s="1"/>
      <c r="IUW27" s="1"/>
      <c r="IUX27" s="1"/>
      <c r="IUY27" s="1"/>
      <c r="IUZ27" s="1"/>
      <c r="IVA27" s="1"/>
      <c r="IVB27" s="1"/>
      <c r="IVC27" s="1"/>
      <c r="IVD27" s="1"/>
      <c r="IVE27" s="1"/>
      <c r="IVF27" s="1"/>
      <c r="IVG27" s="1"/>
      <c r="IVH27" s="1"/>
      <c r="IVI27" s="1"/>
      <c r="IVJ27" s="1"/>
      <c r="IVK27" s="1"/>
      <c r="IVL27" s="1"/>
      <c r="IVM27" s="1"/>
      <c r="IVN27" s="1"/>
      <c r="IVO27" s="1"/>
      <c r="IVP27" s="1"/>
      <c r="IVQ27" s="1"/>
      <c r="IVR27" s="1"/>
      <c r="IVS27" s="1"/>
      <c r="IVT27" s="1"/>
      <c r="IVU27" s="1"/>
      <c r="IVV27" s="1"/>
      <c r="IVW27" s="1"/>
      <c r="IVX27" s="1"/>
      <c r="IVY27" s="1"/>
      <c r="IVZ27" s="1"/>
      <c r="IWA27" s="1"/>
      <c r="IWB27" s="1"/>
      <c r="IWC27" s="1"/>
      <c r="IWD27" s="1"/>
      <c r="IWE27" s="1"/>
      <c r="IWF27" s="1"/>
      <c r="IWG27" s="1"/>
      <c r="IWH27" s="1"/>
      <c r="IWI27" s="1"/>
      <c r="IWJ27" s="1"/>
      <c r="IWK27" s="1"/>
      <c r="IWL27" s="1"/>
      <c r="IWM27" s="1"/>
      <c r="IWN27" s="1"/>
      <c r="IWO27" s="1"/>
      <c r="IWP27" s="1"/>
      <c r="IWQ27" s="1"/>
      <c r="IWR27" s="1"/>
      <c r="IWS27" s="1"/>
      <c r="IWT27" s="1"/>
      <c r="IWU27" s="1"/>
      <c r="IWV27" s="1"/>
      <c r="IWW27" s="1"/>
      <c r="IWX27" s="1"/>
      <c r="IWY27" s="1"/>
      <c r="IWZ27" s="1"/>
      <c r="IXA27" s="1"/>
      <c r="IXB27" s="1"/>
      <c r="IXC27" s="1"/>
      <c r="IXD27" s="1"/>
      <c r="IXE27" s="1"/>
      <c r="IXF27" s="1"/>
      <c r="IXG27" s="1"/>
      <c r="IXH27" s="1"/>
      <c r="IXI27" s="1"/>
      <c r="IXJ27" s="1"/>
      <c r="IXK27" s="1"/>
      <c r="IXL27" s="1"/>
      <c r="IXM27" s="1"/>
      <c r="IXN27" s="1"/>
      <c r="IXO27" s="1"/>
      <c r="IXP27" s="1"/>
      <c r="IXQ27" s="1"/>
      <c r="IXR27" s="1"/>
      <c r="IXS27" s="1"/>
      <c r="IXT27" s="1"/>
      <c r="IXU27" s="1"/>
      <c r="IXV27" s="1"/>
      <c r="IXW27" s="1"/>
      <c r="IXX27" s="1"/>
      <c r="IXY27" s="1"/>
      <c r="IXZ27" s="1"/>
      <c r="IYA27" s="1"/>
      <c r="IYB27" s="1"/>
      <c r="IYC27" s="1"/>
      <c r="IYD27" s="1"/>
      <c r="IYE27" s="1"/>
      <c r="IYF27" s="1"/>
      <c r="IYG27" s="1"/>
      <c r="IYH27" s="1"/>
      <c r="IYI27" s="1"/>
      <c r="IYJ27" s="1"/>
      <c r="IYK27" s="1"/>
      <c r="IYL27" s="1"/>
      <c r="IYM27" s="1"/>
      <c r="IYN27" s="1"/>
      <c r="IYO27" s="1"/>
      <c r="IYP27" s="1"/>
      <c r="IYQ27" s="1"/>
      <c r="IYR27" s="1"/>
      <c r="IYS27" s="1"/>
      <c r="IYT27" s="1"/>
      <c r="IYU27" s="1"/>
      <c r="IYV27" s="1"/>
      <c r="IYW27" s="1"/>
      <c r="IYX27" s="1"/>
      <c r="IYY27" s="1"/>
      <c r="IYZ27" s="1"/>
      <c r="IZA27" s="1"/>
      <c r="IZB27" s="1"/>
      <c r="IZC27" s="1"/>
      <c r="IZD27" s="1"/>
      <c r="IZE27" s="1"/>
      <c r="IZF27" s="1"/>
      <c r="IZG27" s="1"/>
      <c r="IZH27" s="1"/>
      <c r="IZI27" s="1"/>
      <c r="IZJ27" s="1"/>
      <c r="IZK27" s="1"/>
      <c r="IZL27" s="1"/>
      <c r="IZM27" s="1"/>
      <c r="IZN27" s="1"/>
      <c r="IZO27" s="1"/>
      <c r="IZP27" s="1"/>
      <c r="IZQ27" s="1"/>
      <c r="IZR27" s="1"/>
      <c r="IZS27" s="1"/>
      <c r="IZT27" s="1"/>
      <c r="IZU27" s="1"/>
      <c r="IZV27" s="1"/>
      <c r="IZW27" s="1"/>
      <c r="IZX27" s="1"/>
      <c r="IZY27" s="1"/>
      <c r="IZZ27" s="1"/>
      <c r="JAA27" s="1"/>
      <c r="JAB27" s="1"/>
      <c r="JAC27" s="1"/>
      <c r="JAD27" s="1"/>
      <c r="JAE27" s="1"/>
      <c r="JAF27" s="1"/>
      <c r="JAG27" s="1"/>
      <c r="JAH27" s="1"/>
      <c r="JAI27" s="1"/>
      <c r="JAJ27" s="1"/>
      <c r="JAK27" s="1"/>
      <c r="JAL27" s="1"/>
      <c r="JAM27" s="1"/>
      <c r="JAN27" s="1"/>
      <c r="JAO27" s="1"/>
      <c r="JAP27" s="1"/>
      <c r="JAQ27" s="1"/>
      <c r="JAR27" s="1"/>
      <c r="JAS27" s="1"/>
      <c r="JAT27" s="1"/>
      <c r="JAU27" s="1"/>
      <c r="JAV27" s="1"/>
      <c r="JAW27" s="1"/>
      <c r="JAX27" s="1"/>
      <c r="JAY27" s="1"/>
      <c r="JAZ27" s="1"/>
      <c r="JBA27" s="1"/>
      <c r="JBB27" s="1"/>
      <c r="JBC27" s="1"/>
      <c r="JBD27" s="1"/>
      <c r="JBE27" s="1"/>
      <c r="JBF27" s="1"/>
      <c r="JBG27" s="1"/>
      <c r="JBH27" s="1"/>
      <c r="JBI27" s="1"/>
      <c r="JBJ27" s="1"/>
      <c r="JBK27" s="1"/>
      <c r="JBL27" s="1"/>
      <c r="JBM27" s="1"/>
      <c r="JBN27" s="1"/>
      <c r="JBO27" s="1"/>
      <c r="JBP27" s="1"/>
      <c r="JBQ27" s="1"/>
      <c r="JBR27" s="1"/>
      <c r="JBS27" s="1"/>
      <c r="JBT27" s="1"/>
      <c r="JBU27" s="1"/>
      <c r="JBV27" s="1"/>
      <c r="JBW27" s="1"/>
      <c r="JBX27" s="1"/>
      <c r="JBY27" s="1"/>
      <c r="JBZ27" s="1"/>
      <c r="JCA27" s="1"/>
      <c r="JCB27" s="1"/>
      <c r="JCC27" s="1"/>
      <c r="JCD27" s="1"/>
      <c r="JCE27" s="1"/>
      <c r="JCF27" s="1"/>
      <c r="JCG27" s="1"/>
      <c r="JCH27" s="1"/>
      <c r="JCI27" s="1"/>
      <c r="JCJ27" s="1"/>
      <c r="JCK27" s="1"/>
      <c r="JCL27" s="1"/>
      <c r="JCM27" s="1"/>
      <c r="JCN27" s="1"/>
      <c r="JCO27" s="1"/>
      <c r="JCP27" s="1"/>
      <c r="JCQ27" s="1"/>
      <c r="JCR27" s="1"/>
      <c r="JCS27" s="1"/>
      <c r="JCT27" s="1"/>
      <c r="JCU27" s="1"/>
      <c r="JCV27" s="1"/>
      <c r="JCW27" s="1"/>
      <c r="JCX27" s="1"/>
      <c r="JCY27" s="1"/>
      <c r="JCZ27" s="1"/>
      <c r="JDA27" s="1"/>
      <c r="JDB27" s="1"/>
      <c r="JDC27" s="1"/>
      <c r="JDD27" s="1"/>
      <c r="JDE27" s="1"/>
      <c r="JDF27" s="1"/>
      <c r="JDG27" s="1"/>
      <c r="JDH27" s="1"/>
      <c r="JDI27" s="1"/>
      <c r="JDJ27" s="1"/>
      <c r="JDK27" s="1"/>
      <c r="JDL27" s="1"/>
      <c r="JDM27" s="1"/>
      <c r="JDN27" s="1"/>
      <c r="JDO27" s="1"/>
      <c r="JDP27" s="1"/>
      <c r="JDQ27" s="1"/>
      <c r="JDR27" s="1"/>
      <c r="JDS27" s="1"/>
      <c r="JDT27" s="1"/>
      <c r="JDU27" s="1"/>
      <c r="JDV27" s="1"/>
      <c r="JDW27" s="1"/>
      <c r="JDX27" s="1"/>
      <c r="JDY27" s="1"/>
      <c r="JDZ27" s="1"/>
      <c r="JEA27" s="1"/>
      <c r="JEB27" s="1"/>
      <c r="JEC27" s="1"/>
      <c r="JED27" s="1"/>
      <c r="JEE27" s="1"/>
      <c r="JEF27" s="1"/>
      <c r="JEG27" s="1"/>
      <c r="JEH27" s="1"/>
      <c r="JEI27" s="1"/>
      <c r="JEJ27" s="1"/>
      <c r="JEK27" s="1"/>
      <c r="JEL27" s="1"/>
      <c r="JEM27" s="1"/>
      <c r="JEN27" s="1"/>
      <c r="JEO27" s="1"/>
      <c r="JEP27" s="1"/>
      <c r="JEQ27" s="1"/>
      <c r="JER27" s="1"/>
      <c r="JES27" s="1"/>
      <c r="JET27" s="1"/>
      <c r="JEU27" s="1"/>
      <c r="JEV27" s="1"/>
      <c r="JEW27" s="1"/>
      <c r="JEX27" s="1"/>
      <c r="JEY27" s="1"/>
      <c r="JEZ27" s="1"/>
      <c r="JFA27" s="1"/>
      <c r="JFB27" s="1"/>
      <c r="JFC27" s="1"/>
      <c r="JFD27" s="1"/>
      <c r="JFE27" s="1"/>
      <c r="JFF27" s="1"/>
      <c r="JFG27" s="1"/>
      <c r="JFH27" s="1"/>
      <c r="JFI27" s="1"/>
      <c r="JFJ27" s="1"/>
      <c r="JFK27" s="1"/>
      <c r="JFL27" s="1"/>
      <c r="JFM27" s="1"/>
      <c r="JFN27" s="1"/>
      <c r="JFO27" s="1"/>
      <c r="JFP27" s="1"/>
      <c r="JFQ27" s="1"/>
      <c r="JFR27" s="1"/>
      <c r="JFS27" s="1"/>
      <c r="JFT27" s="1"/>
      <c r="JFU27" s="1"/>
      <c r="JFV27" s="1"/>
      <c r="JFW27" s="1"/>
      <c r="JFX27" s="1"/>
      <c r="JFY27" s="1"/>
      <c r="JFZ27" s="1"/>
      <c r="JGA27" s="1"/>
      <c r="JGB27" s="1"/>
      <c r="JGC27" s="1"/>
      <c r="JGD27" s="1"/>
      <c r="JGE27" s="1"/>
      <c r="JGF27" s="1"/>
      <c r="JGG27" s="1"/>
      <c r="JGH27" s="1"/>
      <c r="JGI27" s="1"/>
      <c r="JGJ27" s="1"/>
      <c r="JGK27" s="1"/>
      <c r="JGL27" s="1"/>
      <c r="JGM27" s="1"/>
      <c r="JGN27" s="1"/>
      <c r="JGO27" s="1"/>
      <c r="JGP27" s="1"/>
      <c r="JGQ27" s="1"/>
      <c r="JGR27" s="1"/>
      <c r="JGS27" s="1"/>
      <c r="JGT27" s="1"/>
      <c r="JGU27" s="1"/>
      <c r="JGV27" s="1"/>
      <c r="JGW27" s="1"/>
      <c r="JGX27" s="1"/>
      <c r="JGY27" s="1"/>
      <c r="JGZ27" s="1"/>
      <c r="JHA27" s="1"/>
      <c r="JHB27" s="1"/>
      <c r="JHC27" s="1"/>
      <c r="JHD27" s="1"/>
      <c r="JHE27" s="1"/>
      <c r="JHF27" s="1"/>
      <c r="JHG27" s="1"/>
      <c r="JHH27" s="1"/>
      <c r="JHI27" s="1"/>
      <c r="JHJ27" s="1"/>
      <c r="JHK27" s="1"/>
      <c r="JHL27" s="1"/>
      <c r="JHM27" s="1"/>
      <c r="JHN27" s="1"/>
      <c r="JHO27" s="1"/>
      <c r="JHP27" s="1"/>
      <c r="JHQ27" s="1"/>
      <c r="JHR27" s="1"/>
      <c r="JHS27" s="1"/>
      <c r="JHT27" s="1"/>
      <c r="JHU27" s="1"/>
      <c r="JHV27" s="1"/>
      <c r="JHW27" s="1"/>
      <c r="JHX27" s="1"/>
      <c r="JHY27" s="1"/>
      <c r="JHZ27" s="1"/>
      <c r="JIA27" s="1"/>
      <c r="JIB27" s="1"/>
      <c r="JIC27" s="1"/>
      <c r="JID27" s="1"/>
      <c r="JIE27" s="1"/>
      <c r="JIF27" s="1"/>
      <c r="JIG27" s="1"/>
      <c r="JIH27" s="1"/>
      <c r="JII27" s="1"/>
      <c r="JIJ27" s="1"/>
      <c r="JIK27" s="1"/>
      <c r="JIL27" s="1"/>
      <c r="JIM27" s="1"/>
      <c r="JIN27" s="1"/>
      <c r="JIO27" s="1"/>
      <c r="JIP27" s="1"/>
      <c r="JIQ27" s="1"/>
      <c r="JIR27" s="1"/>
      <c r="JIS27" s="1"/>
      <c r="JIT27" s="1"/>
      <c r="JIU27" s="1"/>
      <c r="JIV27" s="1"/>
      <c r="JIW27" s="1"/>
      <c r="JIX27" s="1"/>
      <c r="JIY27" s="1"/>
      <c r="JIZ27" s="1"/>
      <c r="JJA27" s="1"/>
      <c r="JJB27" s="1"/>
      <c r="JJC27" s="1"/>
      <c r="JJD27" s="1"/>
      <c r="JJE27" s="1"/>
      <c r="JJF27" s="1"/>
      <c r="JJG27" s="1"/>
      <c r="JJH27" s="1"/>
      <c r="JJI27" s="1"/>
      <c r="JJJ27" s="1"/>
      <c r="JJK27" s="1"/>
      <c r="JJL27" s="1"/>
      <c r="JJM27" s="1"/>
      <c r="JJN27" s="1"/>
      <c r="JJO27" s="1"/>
      <c r="JJP27" s="1"/>
      <c r="JJQ27" s="1"/>
      <c r="JJR27" s="1"/>
      <c r="JJS27" s="1"/>
      <c r="JJT27" s="1"/>
      <c r="JJU27" s="1"/>
      <c r="JJV27" s="1"/>
      <c r="JJW27" s="1"/>
      <c r="JJX27" s="1"/>
      <c r="JJY27" s="1"/>
      <c r="JJZ27" s="1"/>
      <c r="JKA27" s="1"/>
      <c r="JKB27" s="1"/>
      <c r="JKC27" s="1"/>
      <c r="JKD27" s="1"/>
      <c r="JKE27" s="1"/>
      <c r="JKF27" s="1"/>
      <c r="JKG27" s="1"/>
      <c r="JKH27" s="1"/>
      <c r="JKI27" s="1"/>
      <c r="JKJ27" s="1"/>
      <c r="JKK27" s="1"/>
      <c r="JKL27" s="1"/>
      <c r="JKM27" s="1"/>
      <c r="JKN27" s="1"/>
      <c r="JKO27" s="1"/>
      <c r="JKP27" s="1"/>
      <c r="JKQ27" s="1"/>
      <c r="JKR27" s="1"/>
      <c r="JKS27" s="1"/>
      <c r="JKT27" s="1"/>
      <c r="JKU27" s="1"/>
      <c r="JKV27" s="1"/>
      <c r="JKW27" s="1"/>
      <c r="JKX27" s="1"/>
      <c r="JKY27" s="1"/>
      <c r="JKZ27" s="1"/>
      <c r="JLA27" s="1"/>
      <c r="JLB27" s="1"/>
      <c r="JLC27" s="1"/>
      <c r="JLD27" s="1"/>
      <c r="JLE27" s="1"/>
      <c r="JLF27" s="1"/>
      <c r="JLG27" s="1"/>
      <c r="JLH27" s="1"/>
      <c r="JLI27" s="1"/>
      <c r="JLJ27" s="1"/>
      <c r="JLK27" s="1"/>
      <c r="JLL27" s="1"/>
      <c r="JLM27" s="1"/>
      <c r="JLN27" s="1"/>
      <c r="JLO27" s="1"/>
      <c r="JLP27" s="1"/>
      <c r="JLQ27" s="1"/>
      <c r="JLR27" s="1"/>
      <c r="JLS27" s="1"/>
      <c r="JLT27" s="1"/>
      <c r="JLU27" s="1"/>
      <c r="JLV27" s="1"/>
      <c r="JLW27" s="1"/>
      <c r="JLX27" s="1"/>
      <c r="JLY27" s="1"/>
      <c r="JLZ27" s="1"/>
      <c r="JMA27" s="1"/>
      <c r="JMB27" s="1"/>
      <c r="JMC27" s="1"/>
      <c r="JMD27" s="1"/>
      <c r="JME27" s="1"/>
      <c r="JMF27" s="1"/>
      <c r="JMG27" s="1"/>
      <c r="JMH27" s="1"/>
      <c r="JMI27" s="1"/>
      <c r="JMJ27" s="1"/>
      <c r="JMK27" s="1"/>
      <c r="JML27" s="1"/>
      <c r="JMM27" s="1"/>
      <c r="JMN27" s="1"/>
      <c r="JMO27" s="1"/>
      <c r="JMP27" s="1"/>
      <c r="JMQ27" s="1"/>
      <c r="JMR27" s="1"/>
      <c r="JMS27" s="1"/>
      <c r="JMT27" s="1"/>
      <c r="JMU27" s="1"/>
      <c r="JMV27" s="1"/>
      <c r="JMW27" s="1"/>
      <c r="JMX27" s="1"/>
      <c r="JMY27" s="1"/>
      <c r="JMZ27" s="1"/>
      <c r="JNA27" s="1"/>
      <c r="JNB27" s="1"/>
      <c r="JNC27" s="1"/>
      <c r="JND27" s="1"/>
      <c r="JNE27" s="1"/>
      <c r="JNF27" s="1"/>
      <c r="JNG27" s="1"/>
      <c r="JNH27" s="1"/>
      <c r="JNI27" s="1"/>
      <c r="JNJ27" s="1"/>
      <c r="JNK27" s="1"/>
      <c r="JNL27" s="1"/>
      <c r="JNM27" s="1"/>
      <c r="JNN27" s="1"/>
      <c r="JNO27" s="1"/>
      <c r="JNP27" s="1"/>
      <c r="JNQ27" s="1"/>
      <c r="JNR27" s="1"/>
      <c r="JNS27" s="1"/>
      <c r="JNT27" s="1"/>
      <c r="JNU27" s="1"/>
      <c r="JNV27" s="1"/>
      <c r="JNW27" s="1"/>
      <c r="JNX27" s="1"/>
      <c r="JNY27" s="1"/>
      <c r="JNZ27" s="1"/>
      <c r="JOA27" s="1"/>
      <c r="JOB27" s="1"/>
      <c r="JOC27" s="1"/>
      <c r="JOD27" s="1"/>
      <c r="JOE27" s="1"/>
      <c r="JOF27" s="1"/>
      <c r="JOG27" s="1"/>
      <c r="JOH27" s="1"/>
      <c r="JOI27" s="1"/>
      <c r="JOJ27" s="1"/>
      <c r="JOK27" s="1"/>
      <c r="JOL27" s="1"/>
      <c r="JOM27" s="1"/>
      <c r="JON27" s="1"/>
      <c r="JOO27" s="1"/>
      <c r="JOP27" s="1"/>
      <c r="JOQ27" s="1"/>
      <c r="JOR27" s="1"/>
      <c r="JOS27" s="1"/>
      <c r="JOT27" s="1"/>
      <c r="JOU27" s="1"/>
      <c r="JOV27" s="1"/>
      <c r="JOW27" s="1"/>
      <c r="JOX27" s="1"/>
      <c r="JOY27" s="1"/>
      <c r="JOZ27" s="1"/>
      <c r="JPA27" s="1"/>
      <c r="JPB27" s="1"/>
      <c r="JPC27" s="1"/>
      <c r="JPD27" s="1"/>
      <c r="JPE27" s="1"/>
      <c r="JPF27" s="1"/>
      <c r="JPG27" s="1"/>
      <c r="JPH27" s="1"/>
      <c r="JPI27" s="1"/>
      <c r="JPJ27" s="1"/>
      <c r="JPK27" s="1"/>
      <c r="JPL27" s="1"/>
      <c r="JPM27" s="1"/>
      <c r="JPN27" s="1"/>
      <c r="JPO27" s="1"/>
      <c r="JPP27" s="1"/>
      <c r="JPQ27" s="1"/>
      <c r="JPR27" s="1"/>
      <c r="JPS27" s="1"/>
      <c r="JPT27" s="1"/>
      <c r="JPU27" s="1"/>
      <c r="JPV27" s="1"/>
      <c r="JPW27" s="1"/>
      <c r="JPX27" s="1"/>
      <c r="JPY27" s="1"/>
      <c r="JPZ27" s="1"/>
      <c r="JQA27" s="1"/>
      <c r="JQB27" s="1"/>
      <c r="JQC27" s="1"/>
      <c r="JQD27" s="1"/>
      <c r="JQE27" s="1"/>
      <c r="JQF27" s="1"/>
      <c r="JQG27" s="1"/>
      <c r="JQH27" s="1"/>
      <c r="JQI27" s="1"/>
      <c r="JQJ27" s="1"/>
      <c r="JQK27" s="1"/>
      <c r="JQL27" s="1"/>
      <c r="JQM27" s="1"/>
      <c r="JQN27" s="1"/>
      <c r="JQO27" s="1"/>
      <c r="JQP27" s="1"/>
      <c r="JQQ27" s="1"/>
      <c r="JQR27" s="1"/>
      <c r="JQS27" s="1"/>
      <c r="JQT27" s="1"/>
      <c r="JQU27" s="1"/>
      <c r="JQV27" s="1"/>
      <c r="JQW27" s="1"/>
      <c r="JQX27" s="1"/>
      <c r="JQY27" s="1"/>
      <c r="JQZ27" s="1"/>
      <c r="JRA27" s="1"/>
      <c r="JRB27" s="1"/>
      <c r="JRC27" s="1"/>
      <c r="JRD27" s="1"/>
      <c r="JRE27" s="1"/>
      <c r="JRF27" s="1"/>
      <c r="JRG27" s="1"/>
      <c r="JRH27" s="1"/>
      <c r="JRI27" s="1"/>
      <c r="JRJ27" s="1"/>
      <c r="JRK27" s="1"/>
      <c r="JRL27" s="1"/>
      <c r="JRM27" s="1"/>
      <c r="JRN27" s="1"/>
      <c r="JRO27" s="1"/>
      <c r="JRP27" s="1"/>
      <c r="JRQ27" s="1"/>
      <c r="JRR27" s="1"/>
      <c r="JRS27" s="1"/>
      <c r="JRT27" s="1"/>
      <c r="JRU27" s="1"/>
      <c r="JRV27" s="1"/>
      <c r="JRW27" s="1"/>
      <c r="JRX27" s="1"/>
      <c r="JRY27" s="1"/>
      <c r="JRZ27" s="1"/>
      <c r="JSA27" s="1"/>
      <c r="JSB27" s="1"/>
      <c r="JSC27" s="1"/>
      <c r="JSD27" s="1"/>
      <c r="JSE27" s="1"/>
      <c r="JSF27" s="1"/>
      <c r="JSG27" s="1"/>
      <c r="JSH27" s="1"/>
      <c r="JSI27" s="1"/>
      <c r="JSJ27" s="1"/>
      <c r="JSK27" s="1"/>
      <c r="JSL27" s="1"/>
      <c r="JSM27" s="1"/>
      <c r="JSN27" s="1"/>
      <c r="JSO27" s="1"/>
      <c r="JSP27" s="1"/>
      <c r="JSQ27" s="1"/>
      <c r="JSR27" s="1"/>
      <c r="JSS27" s="1"/>
      <c r="JST27" s="1"/>
      <c r="JSU27" s="1"/>
      <c r="JSV27" s="1"/>
      <c r="JSW27" s="1"/>
      <c r="JSX27" s="1"/>
      <c r="JSY27" s="1"/>
      <c r="JSZ27" s="1"/>
      <c r="JTA27" s="1"/>
      <c r="JTB27" s="1"/>
      <c r="JTC27" s="1"/>
      <c r="JTD27" s="1"/>
      <c r="JTE27" s="1"/>
      <c r="JTF27" s="1"/>
      <c r="JTG27" s="1"/>
      <c r="JTH27" s="1"/>
      <c r="JTI27" s="1"/>
      <c r="JTJ27" s="1"/>
      <c r="JTK27" s="1"/>
      <c r="JTL27" s="1"/>
      <c r="JTM27" s="1"/>
      <c r="JTN27" s="1"/>
      <c r="JTO27" s="1"/>
      <c r="JTP27" s="1"/>
      <c r="JTQ27" s="1"/>
      <c r="JTR27" s="1"/>
      <c r="JTS27" s="1"/>
      <c r="JTT27" s="1"/>
      <c r="JTU27" s="1"/>
      <c r="JTV27" s="1"/>
      <c r="JTW27" s="1"/>
      <c r="JTX27" s="1"/>
      <c r="JTY27" s="1"/>
      <c r="JTZ27" s="1"/>
      <c r="JUA27" s="1"/>
      <c r="JUB27" s="1"/>
      <c r="JUC27" s="1"/>
      <c r="JUD27" s="1"/>
      <c r="JUE27" s="1"/>
      <c r="JUF27" s="1"/>
      <c r="JUG27" s="1"/>
      <c r="JUH27" s="1"/>
      <c r="JUI27" s="1"/>
      <c r="JUJ27" s="1"/>
      <c r="JUK27" s="1"/>
      <c r="JUL27" s="1"/>
      <c r="JUM27" s="1"/>
      <c r="JUN27" s="1"/>
      <c r="JUO27" s="1"/>
      <c r="JUP27" s="1"/>
      <c r="JUQ27" s="1"/>
      <c r="JUR27" s="1"/>
      <c r="JUS27" s="1"/>
      <c r="JUT27" s="1"/>
      <c r="JUU27" s="1"/>
      <c r="JUV27" s="1"/>
      <c r="JUW27" s="1"/>
      <c r="JUX27" s="1"/>
      <c r="JUY27" s="1"/>
      <c r="JUZ27" s="1"/>
      <c r="JVA27" s="1"/>
      <c r="JVB27" s="1"/>
      <c r="JVC27" s="1"/>
      <c r="JVD27" s="1"/>
      <c r="JVE27" s="1"/>
      <c r="JVF27" s="1"/>
      <c r="JVG27" s="1"/>
      <c r="JVH27" s="1"/>
      <c r="JVI27" s="1"/>
      <c r="JVJ27" s="1"/>
      <c r="JVK27" s="1"/>
      <c r="JVL27" s="1"/>
      <c r="JVM27" s="1"/>
      <c r="JVN27" s="1"/>
      <c r="JVO27" s="1"/>
      <c r="JVP27" s="1"/>
      <c r="JVQ27" s="1"/>
      <c r="JVR27" s="1"/>
      <c r="JVS27" s="1"/>
      <c r="JVT27" s="1"/>
      <c r="JVU27" s="1"/>
      <c r="JVV27" s="1"/>
      <c r="JVW27" s="1"/>
      <c r="JVX27" s="1"/>
      <c r="JVY27" s="1"/>
      <c r="JVZ27" s="1"/>
      <c r="JWA27" s="1"/>
      <c r="JWB27" s="1"/>
      <c r="JWC27" s="1"/>
      <c r="JWD27" s="1"/>
      <c r="JWE27" s="1"/>
      <c r="JWF27" s="1"/>
      <c r="JWG27" s="1"/>
      <c r="JWH27" s="1"/>
      <c r="JWI27" s="1"/>
      <c r="JWJ27" s="1"/>
      <c r="JWK27" s="1"/>
      <c r="JWL27" s="1"/>
      <c r="JWM27" s="1"/>
      <c r="JWN27" s="1"/>
      <c r="JWO27" s="1"/>
      <c r="JWP27" s="1"/>
      <c r="JWQ27" s="1"/>
      <c r="JWR27" s="1"/>
      <c r="JWS27" s="1"/>
      <c r="JWT27" s="1"/>
      <c r="JWU27" s="1"/>
      <c r="JWV27" s="1"/>
      <c r="JWW27" s="1"/>
      <c r="JWX27" s="1"/>
      <c r="JWY27" s="1"/>
      <c r="JWZ27" s="1"/>
      <c r="JXA27" s="1"/>
      <c r="JXB27" s="1"/>
      <c r="JXC27" s="1"/>
      <c r="JXD27" s="1"/>
      <c r="JXE27" s="1"/>
      <c r="JXF27" s="1"/>
      <c r="JXG27" s="1"/>
      <c r="JXH27" s="1"/>
      <c r="JXI27" s="1"/>
      <c r="JXJ27" s="1"/>
      <c r="JXK27" s="1"/>
      <c r="JXL27" s="1"/>
      <c r="JXM27" s="1"/>
      <c r="JXN27" s="1"/>
      <c r="JXO27" s="1"/>
      <c r="JXP27" s="1"/>
      <c r="JXQ27" s="1"/>
      <c r="JXR27" s="1"/>
      <c r="JXS27" s="1"/>
      <c r="JXT27" s="1"/>
      <c r="JXU27" s="1"/>
      <c r="JXV27" s="1"/>
      <c r="JXW27" s="1"/>
      <c r="JXX27" s="1"/>
      <c r="JXY27" s="1"/>
      <c r="JXZ27" s="1"/>
      <c r="JYA27" s="1"/>
      <c r="JYB27" s="1"/>
      <c r="JYC27" s="1"/>
      <c r="JYD27" s="1"/>
      <c r="JYE27" s="1"/>
      <c r="JYF27" s="1"/>
      <c r="JYG27" s="1"/>
      <c r="JYH27" s="1"/>
      <c r="JYI27" s="1"/>
      <c r="JYJ27" s="1"/>
      <c r="JYK27" s="1"/>
      <c r="JYL27" s="1"/>
      <c r="JYM27" s="1"/>
      <c r="JYN27" s="1"/>
      <c r="JYO27" s="1"/>
      <c r="JYP27" s="1"/>
      <c r="JYQ27" s="1"/>
      <c r="JYR27" s="1"/>
      <c r="JYS27" s="1"/>
      <c r="JYT27" s="1"/>
      <c r="JYU27" s="1"/>
      <c r="JYV27" s="1"/>
      <c r="JYW27" s="1"/>
      <c r="JYX27" s="1"/>
      <c r="JYY27" s="1"/>
      <c r="JYZ27" s="1"/>
      <c r="JZA27" s="1"/>
      <c r="JZB27" s="1"/>
      <c r="JZC27" s="1"/>
      <c r="JZD27" s="1"/>
      <c r="JZE27" s="1"/>
      <c r="JZF27" s="1"/>
      <c r="JZG27" s="1"/>
      <c r="JZH27" s="1"/>
      <c r="JZI27" s="1"/>
      <c r="JZJ27" s="1"/>
      <c r="JZK27" s="1"/>
      <c r="JZL27" s="1"/>
      <c r="JZM27" s="1"/>
      <c r="JZN27" s="1"/>
      <c r="JZO27" s="1"/>
      <c r="JZP27" s="1"/>
      <c r="JZQ27" s="1"/>
      <c r="JZR27" s="1"/>
      <c r="JZS27" s="1"/>
      <c r="JZT27" s="1"/>
      <c r="JZU27" s="1"/>
      <c r="JZV27" s="1"/>
      <c r="JZW27" s="1"/>
      <c r="JZX27" s="1"/>
      <c r="JZY27" s="1"/>
      <c r="JZZ27" s="1"/>
      <c r="KAA27" s="1"/>
      <c r="KAB27" s="1"/>
      <c r="KAC27" s="1"/>
      <c r="KAD27" s="1"/>
      <c r="KAE27" s="1"/>
      <c r="KAF27" s="1"/>
      <c r="KAG27" s="1"/>
      <c r="KAH27" s="1"/>
      <c r="KAI27" s="1"/>
      <c r="KAJ27" s="1"/>
      <c r="KAK27" s="1"/>
      <c r="KAL27" s="1"/>
      <c r="KAM27" s="1"/>
      <c r="KAN27" s="1"/>
      <c r="KAO27" s="1"/>
      <c r="KAP27" s="1"/>
      <c r="KAQ27" s="1"/>
      <c r="KAR27" s="1"/>
      <c r="KAS27" s="1"/>
      <c r="KAT27" s="1"/>
      <c r="KAU27" s="1"/>
      <c r="KAV27" s="1"/>
      <c r="KAW27" s="1"/>
      <c r="KAX27" s="1"/>
      <c r="KAY27" s="1"/>
      <c r="KAZ27" s="1"/>
      <c r="KBA27" s="1"/>
      <c r="KBB27" s="1"/>
      <c r="KBC27" s="1"/>
      <c r="KBD27" s="1"/>
      <c r="KBE27" s="1"/>
      <c r="KBF27" s="1"/>
      <c r="KBG27" s="1"/>
      <c r="KBH27" s="1"/>
      <c r="KBI27" s="1"/>
      <c r="KBJ27" s="1"/>
      <c r="KBK27" s="1"/>
      <c r="KBL27" s="1"/>
      <c r="KBM27" s="1"/>
      <c r="KBN27" s="1"/>
      <c r="KBO27" s="1"/>
      <c r="KBP27" s="1"/>
      <c r="KBQ27" s="1"/>
      <c r="KBR27" s="1"/>
      <c r="KBS27" s="1"/>
      <c r="KBT27" s="1"/>
      <c r="KBU27" s="1"/>
      <c r="KBV27" s="1"/>
      <c r="KBW27" s="1"/>
      <c r="KBX27" s="1"/>
      <c r="KBY27" s="1"/>
      <c r="KBZ27" s="1"/>
      <c r="KCA27" s="1"/>
      <c r="KCB27" s="1"/>
      <c r="KCC27" s="1"/>
      <c r="KCD27" s="1"/>
      <c r="KCE27" s="1"/>
      <c r="KCF27" s="1"/>
      <c r="KCG27" s="1"/>
      <c r="KCH27" s="1"/>
      <c r="KCI27" s="1"/>
      <c r="KCJ27" s="1"/>
      <c r="KCK27" s="1"/>
      <c r="KCL27" s="1"/>
      <c r="KCM27" s="1"/>
      <c r="KCN27" s="1"/>
      <c r="KCO27" s="1"/>
      <c r="KCP27" s="1"/>
      <c r="KCQ27" s="1"/>
      <c r="KCR27" s="1"/>
      <c r="KCS27" s="1"/>
      <c r="KCT27" s="1"/>
      <c r="KCU27" s="1"/>
      <c r="KCV27" s="1"/>
      <c r="KCW27" s="1"/>
      <c r="KCX27" s="1"/>
      <c r="KCY27" s="1"/>
      <c r="KCZ27" s="1"/>
      <c r="KDA27" s="1"/>
      <c r="KDB27" s="1"/>
      <c r="KDC27" s="1"/>
      <c r="KDD27" s="1"/>
      <c r="KDE27" s="1"/>
      <c r="KDF27" s="1"/>
      <c r="KDG27" s="1"/>
      <c r="KDH27" s="1"/>
      <c r="KDI27" s="1"/>
      <c r="KDJ27" s="1"/>
      <c r="KDK27" s="1"/>
      <c r="KDL27" s="1"/>
      <c r="KDM27" s="1"/>
      <c r="KDN27" s="1"/>
      <c r="KDO27" s="1"/>
      <c r="KDP27" s="1"/>
      <c r="KDQ27" s="1"/>
      <c r="KDR27" s="1"/>
      <c r="KDS27" s="1"/>
      <c r="KDT27" s="1"/>
      <c r="KDU27" s="1"/>
      <c r="KDV27" s="1"/>
      <c r="KDW27" s="1"/>
      <c r="KDX27" s="1"/>
      <c r="KDY27" s="1"/>
      <c r="KDZ27" s="1"/>
      <c r="KEA27" s="1"/>
      <c r="KEB27" s="1"/>
      <c r="KEC27" s="1"/>
      <c r="KED27" s="1"/>
      <c r="KEE27" s="1"/>
      <c r="KEF27" s="1"/>
      <c r="KEG27" s="1"/>
      <c r="KEH27" s="1"/>
      <c r="KEI27" s="1"/>
      <c r="KEJ27" s="1"/>
      <c r="KEK27" s="1"/>
      <c r="KEL27" s="1"/>
      <c r="KEM27" s="1"/>
      <c r="KEN27" s="1"/>
      <c r="KEO27" s="1"/>
      <c r="KEP27" s="1"/>
      <c r="KEQ27" s="1"/>
      <c r="KER27" s="1"/>
      <c r="KES27" s="1"/>
      <c r="KET27" s="1"/>
      <c r="KEU27" s="1"/>
      <c r="KEV27" s="1"/>
      <c r="KEW27" s="1"/>
      <c r="KEX27" s="1"/>
      <c r="KEY27" s="1"/>
      <c r="KEZ27" s="1"/>
      <c r="KFA27" s="1"/>
      <c r="KFB27" s="1"/>
      <c r="KFC27" s="1"/>
      <c r="KFD27" s="1"/>
      <c r="KFE27" s="1"/>
      <c r="KFF27" s="1"/>
      <c r="KFG27" s="1"/>
      <c r="KFH27" s="1"/>
      <c r="KFI27" s="1"/>
      <c r="KFJ27" s="1"/>
      <c r="KFK27" s="1"/>
      <c r="KFL27" s="1"/>
      <c r="KFM27" s="1"/>
      <c r="KFN27" s="1"/>
      <c r="KFO27" s="1"/>
      <c r="KFP27" s="1"/>
      <c r="KFQ27" s="1"/>
      <c r="KFR27" s="1"/>
      <c r="KFS27" s="1"/>
      <c r="KFT27" s="1"/>
      <c r="KFU27" s="1"/>
      <c r="KFV27" s="1"/>
      <c r="KFW27" s="1"/>
      <c r="KFX27" s="1"/>
      <c r="KFY27" s="1"/>
      <c r="KFZ27" s="1"/>
      <c r="KGA27" s="1"/>
      <c r="KGB27" s="1"/>
      <c r="KGC27" s="1"/>
      <c r="KGD27" s="1"/>
      <c r="KGE27" s="1"/>
      <c r="KGF27" s="1"/>
      <c r="KGG27" s="1"/>
      <c r="KGH27" s="1"/>
      <c r="KGI27" s="1"/>
      <c r="KGJ27" s="1"/>
      <c r="KGK27" s="1"/>
      <c r="KGL27" s="1"/>
      <c r="KGM27" s="1"/>
      <c r="KGN27" s="1"/>
      <c r="KGO27" s="1"/>
      <c r="KGP27" s="1"/>
      <c r="KGQ27" s="1"/>
      <c r="KGR27" s="1"/>
      <c r="KGS27" s="1"/>
      <c r="KGT27" s="1"/>
      <c r="KGU27" s="1"/>
      <c r="KGV27" s="1"/>
      <c r="KGW27" s="1"/>
      <c r="KGX27" s="1"/>
      <c r="KGY27" s="1"/>
      <c r="KGZ27" s="1"/>
      <c r="KHA27" s="1"/>
      <c r="KHB27" s="1"/>
      <c r="KHC27" s="1"/>
      <c r="KHD27" s="1"/>
      <c r="KHE27" s="1"/>
      <c r="KHF27" s="1"/>
      <c r="KHG27" s="1"/>
      <c r="KHH27" s="1"/>
      <c r="KHI27" s="1"/>
      <c r="KHJ27" s="1"/>
      <c r="KHK27" s="1"/>
      <c r="KHL27" s="1"/>
      <c r="KHM27" s="1"/>
      <c r="KHN27" s="1"/>
      <c r="KHO27" s="1"/>
      <c r="KHP27" s="1"/>
      <c r="KHQ27" s="1"/>
      <c r="KHR27" s="1"/>
      <c r="KHS27" s="1"/>
      <c r="KHT27" s="1"/>
      <c r="KHU27" s="1"/>
      <c r="KHV27" s="1"/>
      <c r="KHW27" s="1"/>
      <c r="KHX27" s="1"/>
      <c r="KHY27" s="1"/>
      <c r="KHZ27" s="1"/>
      <c r="KIA27" s="1"/>
      <c r="KIB27" s="1"/>
      <c r="KIC27" s="1"/>
      <c r="KID27" s="1"/>
      <c r="KIE27" s="1"/>
      <c r="KIF27" s="1"/>
      <c r="KIG27" s="1"/>
      <c r="KIH27" s="1"/>
      <c r="KII27" s="1"/>
      <c r="KIJ27" s="1"/>
      <c r="KIK27" s="1"/>
      <c r="KIL27" s="1"/>
      <c r="KIM27" s="1"/>
      <c r="KIN27" s="1"/>
      <c r="KIO27" s="1"/>
      <c r="KIP27" s="1"/>
      <c r="KIQ27" s="1"/>
      <c r="KIR27" s="1"/>
      <c r="KIS27" s="1"/>
      <c r="KIT27" s="1"/>
      <c r="KIU27" s="1"/>
      <c r="KIV27" s="1"/>
      <c r="KIW27" s="1"/>
      <c r="KIX27" s="1"/>
      <c r="KIY27" s="1"/>
      <c r="KIZ27" s="1"/>
      <c r="KJA27" s="1"/>
      <c r="KJB27" s="1"/>
      <c r="KJC27" s="1"/>
      <c r="KJD27" s="1"/>
      <c r="KJE27" s="1"/>
      <c r="KJF27" s="1"/>
      <c r="KJG27" s="1"/>
      <c r="KJH27" s="1"/>
      <c r="KJI27" s="1"/>
      <c r="KJJ27" s="1"/>
      <c r="KJK27" s="1"/>
      <c r="KJL27" s="1"/>
      <c r="KJM27" s="1"/>
      <c r="KJN27" s="1"/>
      <c r="KJO27" s="1"/>
      <c r="KJP27" s="1"/>
      <c r="KJQ27" s="1"/>
      <c r="KJR27" s="1"/>
      <c r="KJS27" s="1"/>
      <c r="KJT27" s="1"/>
      <c r="KJU27" s="1"/>
      <c r="KJV27" s="1"/>
      <c r="KJW27" s="1"/>
      <c r="KJX27" s="1"/>
      <c r="KJY27" s="1"/>
      <c r="KJZ27" s="1"/>
      <c r="KKA27" s="1"/>
      <c r="KKB27" s="1"/>
      <c r="KKC27" s="1"/>
      <c r="KKD27" s="1"/>
      <c r="KKE27" s="1"/>
      <c r="KKF27" s="1"/>
      <c r="KKG27" s="1"/>
      <c r="KKH27" s="1"/>
      <c r="KKI27" s="1"/>
      <c r="KKJ27" s="1"/>
      <c r="KKK27" s="1"/>
      <c r="KKL27" s="1"/>
      <c r="KKM27" s="1"/>
      <c r="KKN27" s="1"/>
      <c r="KKO27" s="1"/>
      <c r="KKP27" s="1"/>
      <c r="KKQ27" s="1"/>
      <c r="KKR27" s="1"/>
      <c r="KKS27" s="1"/>
      <c r="KKT27" s="1"/>
      <c r="KKU27" s="1"/>
      <c r="KKV27" s="1"/>
      <c r="KKW27" s="1"/>
      <c r="KKX27" s="1"/>
      <c r="KKY27" s="1"/>
      <c r="KKZ27" s="1"/>
      <c r="KLA27" s="1"/>
      <c r="KLB27" s="1"/>
      <c r="KLC27" s="1"/>
      <c r="KLD27" s="1"/>
      <c r="KLE27" s="1"/>
      <c r="KLF27" s="1"/>
      <c r="KLG27" s="1"/>
      <c r="KLH27" s="1"/>
      <c r="KLI27" s="1"/>
      <c r="KLJ27" s="1"/>
      <c r="KLK27" s="1"/>
      <c r="KLL27" s="1"/>
      <c r="KLM27" s="1"/>
      <c r="KLN27" s="1"/>
      <c r="KLO27" s="1"/>
      <c r="KLP27" s="1"/>
      <c r="KLQ27" s="1"/>
      <c r="KLR27" s="1"/>
      <c r="KLS27" s="1"/>
      <c r="KLT27" s="1"/>
      <c r="KLU27" s="1"/>
      <c r="KLV27" s="1"/>
      <c r="KLW27" s="1"/>
      <c r="KLX27" s="1"/>
      <c r="KLY27" s="1"/>
      <c r="KLZ27" s="1"/>
      <c r="KMA27" s="1"/>
      <c r="KMB27" s="1"/>
      <c r="KMC27" s="1"/>
      <c r="KMD27" s="1"/>
      <c r="KME27" s="1"/>
      <c r="KMF27" s="1"/>
      <c r="KMG27" s="1"/>
      <c r="KMH27" s="1"/>
      <c r="KMI27" s="1"/>
      <c r="KMJ27" s="1"/>
      <c r="KMK27" s="1"/>
      <c r="KML27" s="1"/>
      <c r="KMM27" s="1"/>
      <c r="KMN27" s="1"/>
      <c r="KMO27" s="1"/>
      <c r="KMP27" s="1"/>
      <c r="KMQ27" s="1"/>
      <c r="KMR27" s="1"/>
      <c r="KMS27" s="1"/>
      <c r="KMT27" s="1"/>
      <c r="KMU27" s="1"/>
      <c r="KMV27" s="1"/>
      <c r="KMW27" s="1"/>
      <c r="KMX27" s="1"/>
      <c r="KMY27" s="1"/>
      <c r="KMZ27" s="1"/>
      <c r="KNA27" s="1"/>
      <c r="KNB27" s="1"/>
      <c r="KNC27" s="1"/>
      <c r="KND27" s="1"/>
      <c r="KNE27" s="1"/>
      <c r="KNF27" s="1"/>
      <c r="KNG27" s="1"/>
      <c r="KNH27" s="1"/>
      <c r="KNI27" s="1"/>
      <c r="KNJ27" s="1"/>
      <c r="KNK27" s="1"/>
      <c r="KNL27" s="1"/>
      <c r="KNM27" s="1"/>
      <c r="KNN27" s="1"/>
      <c r="KNO27" s="1"/>
      <c r="KNP27" s="1"/>
      <c r="KNQ27" s="1"/>
      <c r="KNR27" s="1"/>
      <c r="KNS27" s="1"/>
      <c r="KNT27" s="1"/>
      <c r="KNU27" s="1"/>
      <c r="KNV27" s="1"/>
      <c r="KNW27" s="1"/>
      <c r="KNX27" s="1"/>
      <c r="KNY27" s="1"/>
      <c r="KNZ27" s="1"/>
      <c r="KOA27" s="1"/>
      <c r="KOB27" s="1"/>
      <c r="KOC27" s="1"/>
      <c r="KOD27" s="1"/>
      <c r="KOE27" s="1"/>
      <c r="KOF27" s="1"/>
      <c r="KOG27" s="1"/>
      <c r="KOH27" s="1"/>
      <c r="KOI27" s="1"/>
      <c r="KOJ27" s="1"/>
      <c r="KOK27" s="1"/>
      <c r="KOL27" s="1"/>
      <c r="KOM27" s="1"/>
      <c r="KON27" s="1"/>
      <c r="KOO27" s="1"/>
      <c r="KOP27" s="1"/>
      <c r="KOQ27" s="1"/>
      <c r="KOR27" s="1"/>
      <c r="KOS27" s="1"/>
      <c r="KOT27" s="1"/>
      <c r="KOU27" s="1"/>
      <c r="KOV27" s="1"/>
      <c r="KOW27" s="1"/>
      <c r="KOX27" s="1"/>
      <c r="KOY27" s="1"/>
      <c r="KOZ27" s="1"/>
      <c r="KPA27" s="1"/>
      <c r="KPB27" s="1"/>
      <c r="KPC27" s="1"/>
      <c r="KPD27" s="1"/>
      <c r="KPE27" s="1"/>
      <c r="KPF27" s="1"/>
      <c r="KPG27" s="1"/>
      <c r="KPH27" s="1"/>
      <c r="KPI27" s="1"/>
      <c r="KPJ27" s="1"/>
      <c r="KPK27" s="1"/>
      <c r="KPL27" s="1"/>
      <c r="KPM27" s="1"/>
      <c r="KPN27" s="1"/>
      <c r="KPO27" s="1"/>
      <c r="KPP27" s="1"/>
      <c r="KPQ27" s="1"/>
      <c r="KPR27" s="1"/>
      <c r="KPS27" s="1"/>
      <c r="KPT27" s="1"/>
      <c r="KPU27" s="1"/>
      <c r="KPV27" s="1"/>
      <c r="KPW27" s="1"/>
      <c r="KPX27" s="1"/>
      <c r="KPY27" s="1"/>
      <c r="KPZ27" s="1"/>
      <c r="KQA27" s="1"/>
      <c r="KQB27" s="1"/>
      <c r="KQC27" s="1"/>
      <c r="KQD27" s="1"/>
      <c r="KQE27" s="1"/>
      <c r="KQF27" s="1"/>
      <c r="KQG27" s="1"/>
      <c r="KQH27" s="1"/>
      <c r="KQI27" s="1"/>
      <c r="KQJ27" s="1"/>
      <c r="KQK27" s="1"/>
      <c r="KQL27" s="1"/>
      <c r="KQM27" s="1"/>
      <c r="KQN27" s="1"/>
      <c r="KQO27" s="1"/>
      <c r="KQP27" s="1"/>
      <c r="KQQ27" s="1"/>
      <c r="KQR27" s="1"/>
      <c r="KQS27" s="1"/>
      <c r="KQT27" s="1"/>
      <c r="KQU27" s="1"/>
      <c r="KQV27" s="1"/>
      <c r="KQW27" s="1"/>
      <c r="KQX27" s="1"/>
      <c r="KQY27" s="1"/>
      <c r="KQZ27" s="1"/>
      <c r="KRA27" s="1"/>
      <c r="KRB27" s="1"/>
      <c r="KRC27" s="1"/>
      <c r="KRD27" s="1"/>
      <c r="KRE27" s="1"/>
      <c r="KRF27" s="1"/>
      <c r="KRG27" s="1"/>
      <c r="KRH27" s="1"/>
      <c r="KRI27" s="1"/>
      <c r="KRJ27" s="1"/>
      <c r="KRK27" s="1"/>
      <c r="KRL27" s="1"/>
      <c r="KRM27" s="1"/>
      <c r="KRN27" s="1"/>
      <c r="KRO27" s="1"/>
      <c r="KRP27" s="1"/>
      <c r="KRQ27" s="1"/>
      <c r="KRR27" s="1"/>
      <c r="KRS27" s="1"/>
      <c r="KRT27" s="1"/>
      <c r="KRU27" s="1"/>
      <c r="KRV27" s="1"/>
      <c r="KRW27" s="1"/>
      <c r="KRX27" s="1"/>
      <c r="KRY27" s="1"/>
      <c r="KRZ27" s="1"/>
      <c r="KSA27" s="1"/>
      <c r="KSB27" s="1"/>
      <c r="KSC27" s="1"/>
      <c r="KSD27" s="1"/>
      <c r="KSE27" s="1"/>
      <c r="KSF27" s="1"/>
      <c r="KSG27" s="1"/>
      <c r="KSH27" s="1"/>
      <c r="KSI27" s="1"/>
      <c r="KSJ27" s="1"/>
      <c r="KSK27" s="1"/>
      <c r="KSL27" s="1"/>
      <c r="KSM27" s="1"/>
      <c r="KSN27" s="1"/>
      <c r="KSO27" s="1"/>
      <c r="KSP27" s="1"/>
      <c r="KSQ27" s="1"/>
      <c r="KSR27" s="1"/>
      <c r="KSS27" s="1"/>
      <c r="KST27" s="1"/>
      <c r="KSU27" s="1"/>
      <c r="KSV27" s="1"/>
      <c r="KSW27" s="1"/>
      <c r="KSX27" s="1"/>
      <c r="KSY27" s="1"/>
      <c r="KSZ27" s="1"/>
      <c r="KTA27" s="1"/>
      <c r="KTB27" s="1"/>
      <c r="KTC27" s="1"/>
      <c r="KTD27" s="1"/>
      <c r="KTE27" s="1"/>
      <c r="KTF27" s="1"/>
      <c r="KTG27" s="1"/>
      <c r="KTH27" s="1"/>
      <c r="KTI27" s="1"/>
      <c r="KTJ27" s="1"/>
      <c r="KTK27" s="1"/>
      <c r="KTL27" s="1"/>
      <c r="KTM27" s="1"/>
      <c r="KTN27" s="1"/>
      <c r="KTO27" s="1"/>
      <c r="KTP27" s="1"/>
      <c r="KTQ27" s="1"/>
      <c r="KTR27" s="1"/>
      <c r="KTS27" s="1"/>
      <c r="KTT27" s="1"/>
      <c r="KTU27" s="1"/>
      <c r="KTV27" s="1"/>
      <c r="KTW27" s="1"/>
      <c r="KTX27" s="1"/>
      <c r="KTY27" s="1"/>
      <c r="KTZ27" s="1"/>
      <c r="KUA27" s="1"/>
      <c r="KUB27" s="1"/>
      <c r="KUC27" s="1"/>
      <c r="KUD27" s="1"/>
      <c r="KUE27" s="1"/>
      <c r="KUF27" s="1"/>
      <c r="KUG27" s="1"/>
      <c r="KUH27" s="1"/>
      <c r="KUI27" s="1"/>
      <c r="KUJ27" s="1"/>
      <c r="KUK27" s="1"/>
      <c r="KUL27" s="1"/>
      <c r="KUM27" s="1"/>
      <c r="KUN27" s="1"/>
      <c r="KUO27" s="1"/>
      <c r="KUP27" s="1"/>
      <c r="KUQ27" s="1"/>
      <c r="KUR27" s="1"/>
      <c r="KUS27" s="1"/>
      <c r="KUT27" s="1"/>
      <c r="KUU27" s="1"/>
      <c r="KUV27" s="1"/>
      <c r="KUW27" s="1"/>
      <c r="KUX27" s="1"/>
      <c r="KUY27" s="1"/>
      <c r="KUZ27" s="1"/>
      <c r="KVA27" s="1"/>
      <c r="KVB27" s="1"/>
      <c r="KVC27" s="1"/>
      <c r="KVD27" s="1"/>
      <c r="KVE27" s="1"/>
      <c r="KVF27" s="1"/>
      <c r="KVG27" s="1"/>
      <c r="KVH27" s="1"/>
      <c r="KVI27" s="1"/>
      <c r="KVJ27" s="1"/>
      <c r="KVK27" s="1"/>
      <c r="KVL27" s="1"/>
      <c r="KVM27" s="1"/>
      <c r="KVN27" s="1"/>
      <c r="KVO27" s="1"/>
      <c r="KVP27" s="1"/>
      <c r="KVQ27" s="1"/>
      <c r="KVR27" s="1"/>
      <c r="KVS27" s="1"/>
      <c r="KVT27" s="1"/>
      <c r="KVU27" s="1"/>
      <c r="KVV27" s="1"/>
      <c r="KVW27" s="1"/>
      <c r="KVX27" s="1"/>
      <c r="KVY27" s="1"/>
      <c r="KVZ27" s="1"/>
      <c r="KWA27" s="1"/>
      <c r="KWB27" s="1"/>
      <c r="KWC27" s="1"/>
      <c r="KWD27" s="1"/>
      <c r="KWE27" s="1"/>
      <c r="KWF27" s="1"/>
      <c r="KWG27" s="1"/>
      <c r="KWH27" s="1"/>
      <c r="KWI27" s="1"/>
      <c r="KWJ27" s="1"/>
      <c r="KWK27" s="1"/>
      <c r="KWL27" s="1"/>
      <c r="KWM27" s="1"/>
      <c r="KWN27" s="1"/>
      <c r="KWO27" s="1"/>
      <c r="KWP27" s="1"/>
      <c r="KWQ27" s="1"/>
      <c r="KWR27" s="1"/>
      <c r="KWS27" s="1"/>
      <c r="KWT27" s="1"/>
      <c r="KWU27" s="1"/>
      <c r="KWV27" s="1"/>
      <c r="KWW27" s="1"/>
      <c r="KWX27" s="1"/>
      <c r="KWY27" s="1"/>
      <c r="KWZ27" s="1"/>
      <c r="KXA27" s="1"/>
      <c r="KXB27" s="1"/>
      <c r="KXC27" s="1"/>
      <c r="KXD27" s="1"/>
      <c r="KXE27" s="1"/>
      <c r="KXF27" s="1"/>
      <c r="KXG27" s="1"/>
      <c r="KXH27" s="1"/>
      <c r="KXI27" s="1"/>
      <c r="KXJ27" s="1"/>
      <c r="KXK27" s="1"/>
      <c r="KXL27" s="1"/>
      <c r="KXM27" s="1"/>
      <c r="KXN27" s="1"/>
      <c r="KXO27" s="1"/>
      <c r="KXP27" s="1"/>
      <c r="KXQ27" s="1"/>
      <c r="KXR27" s="1"/>
      <c r="KXS27" s="1"/>
      <c r="KXT27" s="1"/>
      <c r="KXU27" s="1"/>
      <c r="KXV27" s="1"/>
      <c r="KXW27" s="1"/>
      <c r="KXX27" s="1"/>
      <c r="KXY27" s="1"/>
      <c r="KXZ27" s="1"/>
      <c r="KYA27" s="1"/>
      <c r="KYB27" s="1"/>
      <c r="KYC27" s="1"/>
      <c r="KYD27" s="1"/>
      <c r="KYE27" s="1"/>
      <c r="KYF27" s="1"/>
      <c r="KYG27" s="1"/>
      <c r="KYH27" s="1"/>
      <c r="KYI27" s="1"/>
      <c r="KYJ27" s="1"/>
      <c r="KYK27" s="1"/>
      <c r="KYL27" s="1"/>
      <c r="KYM27" s="1"/>
      <c r="KYN27" s="1"/>
      <c r="KYO27" s="1"/>
      <c r="KYP27" s="1"/>
      <c r="KYQ27" s="1"/>
      <c r="KYR27" s="1"/>
      <c r="KYS27" s="1"/>
      <c r="KYT27" s="1"/>
      <c r="KYU27" s="1"/>
      <c r="KYV27" s="1"/>
      <c r="KYW27" s="1"/>
      <c r="KYX27" s="1"/>
      <c r="KYY27" s="1"/>
      <c r="KYZ27" s="1"/>
      <c r="KZA27" s="1"/>
      <c r="KZB27" s="1"/>
      <c r="KZC27" s="1"/>
      <c r="KZD27" s="1"/>
      <c r="KZE27" s="1"/>
      <c r="KZF27" s="1"/>
      <c r="KZG27" s="1"/>
      <c r="KZH27" s="1"/>
      <c r="KZI27" s="1"/>
      <c r="KZJ27" s="1"/>
      <c r="KZK27" s="1"/>
      <c r="KZL27" s="1"/>
      <c r="KZM27" s="1"/>
      <c r="KZN27" s="1"/>
      <c r="KZO27" s="1"/>
      <c r="KZP27" s="1"/>
      <c r="KZQ27" s="1"/>
      <c r="KZR27" s="1"/>
      <c r="KZS27" s="1"/>
      <c r="KZT27" s="1"/>
      <c r="KZU27" s="1"/>
      <c r="KZV27" s="1"/>
      <c r="KZW27" s="1"/>
      <c r="KZX27" s="1"/>
      <c r="KZY27" s="1"/>
      <c r="KZZ27" s="1"/>
      <c r="LAA27" s="1"/>
      <c r="LAB27" s="1"/>
      <c r="LAC27" s="1"/>
      <c r="LAD27" s="1"/>
      <c r="LAE27" s="1"/>
      <c r="LAF27" s="1"/>
      <c r="LAG27" s="1"/>
      <c r="LAH27" s="1"/>
      <c r="LAI27" s="1"/>
      <c r="LAJ27" s="1"/>
      <c r="LAK27" s="1"/>
      <c r="LAL27" s="1"/>
      <c r="LAM27" s="1"/>
      <c r="LAN27" s="1"/>
      <c r="LAO27" s="1"/>
      <c r="LAP27" s="1"/>
      <c r="LAQ27" s="1"/>
      <c r="LAR27" s="1"/>
      <c r="LAS27" s="1"/>
      <c r="LAT27" s="1"/>
      <c r="LAU27" s="1"/>
      <c r="LAV27" s="1"/>
      <c r="LAW27" s="1"/>
      <c r="LAX27" s="1"/>
      <c r="LAY27" s="1"/>
      <c r="LAZ27" s="1"/>
      <c r="LBA27" s="1"/>
      <c r="LBB27" s="1"/>
      <c r="LBC27" s="1"/>
      <c r="LBD27" s="1"/>
      <c r="LBE27" s="1"/>
      <c r="LBF27" s="1"/>
      <c r="LBG27" s="1"/>
      <c r="LBH27" s="1"/>
      <c r="LBI27" s="1"/>
      <c r="LBJ27" s="1"/>
      <c r="LBK27" s="1"/>
      <c r="LBL27" s="1"/>
      <c r="LBM27" s="1"/>
      <c r="LBN27" s="1"/>
      <c r="LBO27" s="1"/>
      <c r="LBP27" s="1"/>
      <c r="LBQ27" s="1"/>
      <c r="LBR27" s="1"/>
      <c r="LBS27" s="1"/>
      <c r="LBT27" s="1"/>
      <c r="LBU27" s="1"/>
      <c r="LBV27" s="1"/>
      <c r="LBW27" s="1"/>
      <c r="LBX27" s="1"/>
      <c r="LBY27" s="1"/>
      <c r="LBZ27" s="1"/>
      <c r="LCA27" s="1"/>
      <c r="LCB27" s="1"/>
      <c r="LCC27" s="1"/>
      <c r="LCD27" s="1"/>
      <c r="LCE27" s="1"/>
      <c r="LCF27" s="1"/>
      <c r="LCG27" s="1"/>
      <c r="LCH27" s="1"/>
      <c r="LCI27" s="1"/>
      <c r="LCJ27" s="1"/>
      <c r="LCK27" s="1"/>
      <c r="LCL27" s="1"/>
      <c r="LCM27" s="1"/>
      <c r="LCN27" s="1"/>
      <c r="LCO27" s="1"/>
      <c r="LCP27" s="1"/>
      <c r="LCQ27" s="1"/>
      <c r="LCR27" s="1"/>
      <c r="LCS27" s="1"/>
      <c r="LCT27" s="1"/>
      <c r="LCU27" s="1"/>
      <c r="LCV27" s="1"/>
      <c r="LCW27" s="1"/>
      <c r="LCX27" s="1"/>
      <c r="LCY27" s="1"/>
      <c r="LCZ27" s="1"/>
      <c r="LDA27" s="1"/>
      <c r="LDB27" s="1"/>
      <c r="LDC27" s="1"/>
      <c r="LDD27" s="1"/>
      <c r="LDE27" s="1"/>
      <c r="LDF27" s="1"/>
      <c r="LDG27" s="1"/>
      <c r="LDH27" s="1"/>
      <c r="LDI27" s="1"/>
      <c r="LDJ27" s="1"/>
      <c r="LDK27" s="1"/>
      <c r="LDL27" s="1"/>
      <c r="LDM27" s="1"/>
      <c r="LDN27" s="1"/>
      <c r="LDO27" s="1"/>
      <c r="LDP27" s="1"/>
      <c r="LDQ27" s="1"/>
      <c r="LDR27" s="1"/>
      <c r="LDS27" s="1"/>
      <c r="LDT27" s="1"/>
      <c r="LDU27" s="1"/>
      <c r="LDV27" s="1"/>
      <c r="LDW27" s="1"/>
      <c r="LDX27" s="1"/>
      <c r="LDY27" s="1"/>
      <c r="LDZ27" s="1"/>
      <c r="LEA27" s="1"/>
      <c r="LEB27" s="1"/>
      <c r="LEC27" s="1"/>
      <c r="LED27" s="1"/>
      <c r="LEE27" s="1"/>
      <c r="LEF27" s="1"/>
      <c r="LEG27" s="1"/>
      <c r="LEH27" s="1"/>
      <c r="LEI27" s="1"/>
      <c r="LEJ27" s="1"/>
      <c r="LEK27" s="1"/>
      <c r="LEL27" s="1"/>
      <c r="LEM27" s="1"/>
      <c r="LEN27" s="1"/>
      <c r="LEO27" s="1"/>
      <c r="LEP27" s="1"/>
      <c r="LEQ27" s="1"/>
      <c r="LER27" s="1"/>
      <c r="LES27" s="1"/>
      <c r="LET27" s="1"/>
      <c r="LEU27" s="1"/>
      <c r="LEV27" s="1"/>
      <c r="LEW27" s="1"/>
      <c r="LEX27" s="1"/>
      <c r="LEY27" s="1"/>
      <c r="LEZ27" s="1"/>
      <c r="LFA27" s="1"/>
      <c r="LFB27" s="1"/>
      <c r="LFC27" s="1"/>
      <c r="LFD27" s="1"/>
      <c r="LFE27" s="1"/>
      <c r="LFF27" s="1"/>
      <c r="LFG27" s="1"/>
      <c r="LFH27" s="1"/>
      <c r="LFI27" s="1"/>
      <c r="LFJ27" s="1"/>
      <c r="LFK27" s="1"/>
      <c r="LFL27" s="1"/>
      <c r="LFM27" s="1"/>
      <c r="LFN27" s="1"/>
      <c r="LFO27" s="1"/>
      <c r="LFP27" s="1"/>
      <c r="LFQ27" s="1"/>
      <c r="LFR27" s="1"/>
      <c r="LFS27" s="1"/>
      <c r="LFT27" s="1"/>
      <c r="LFU27" s="1"/>
      <c r="LFV27" s="1"/>
      <c r="LFW27" s="1"/>
      <c r="LFX27" s="1"/>
      <c r="LFY27" s="1"/>
      <c r="LFZ27" s="1"/>
      <c r="LGA27" s="1"/>
      <c r="LGB27" s="1"/>
      <c r="LGC27" s="1"/>
      <c r="LGD27" s="1"/>
      <c r="LGE27" s="1"/>
      <c r="LGF27" s="1"/>
      <c r="LGG27" s="1"/>
      <c r="LGH27" s="1"/>
      <c r="LGI27" s="1"/>
      <c r="LGJ27" s="1"/>
      <c r="LGK27" s="1"/>
      <c r="LGL27" s="1"/>
      <c r="LGM27" s="1"/>
      <c r="LGN27" s="1"/>
      <c r="LGO27" s="1"/>
      <c r="LGP27" s="1"/>
      <c r="LGQ27" s="1"/>
      <c r="LGR27" s="1"/>
      <c r="LGS27" s="1"/>
      <c r="LGT27" s="1"/>
      <c r="LGU27" s="1"/>
      <c r="LGV27" s="1"/>
      <c r="LGW27" s="1"/>
      <c r="LGX27" s="1"/>
      <c r="LGY27" s="1"/>
      <c r="LGZ27" s="1"/>
      <c r="LHA27" s="1"/>
      <c r="LHB27" s="1"/>
      <c r="LHC27" s="1"/>
      <c r="LHD27" s="1"/>
      <c r="LHE27" s="1"/>
      <c r="LHF27" s="1"/>
      <c r="LHG27" s="1"/>
      <c r="LHH27" s="1"/>
      <c r="LHI27" s="1"/>
      <c r="LHJ27" s="1"/>
      <c r="LHK27" s="1"/>
      <c r="LHL27" s="1"/>
      <c r="LHM27" s="1"/>
      <c r="LHN27" s="1"/>
      <c r="LHO27" s="1"/>
      <c r="LHP27" s="1"/>
      <c r="LHQ27" s="1"/>
      <c r="LHR27" s="1"/>
      <c r="LHS27" s="1"/>
      <c r="LHT27" s="1"/>
      <c r="LHU27" s="1"/>
      <c r="LHV27" s="1"/>
      <c r="LHW27" s="1"/>
      <c r="LHX27" s="1"/>
      <c r="LHY27" s="1"/>
      <c r="LHZ27" s="1"/>
      <c r="LIA27" s="1"/>
      <c r="LIB27" s="1"/>
      <c r="LIC27" s="1"/>
      <c r="LID27" s="1"/>
      <c r="LIE27" s="1"/>
      <c r="LIF27" s="1"/>
      <c r="LIG27" s="1"/>
      <c r="LIH27" s="1"/>
      <c r="LII27" s="1"/>
      <c r="LIJ27" s="1"/>
      <c r="LIK27" s="1"/>
      <c r="LIL27" s="1"/>
      <c r="LIM27" s="1"/>
      <c r="LIN27" s="1"/>
      <c r="LIO27" s="1"/>
      <c r="LIP27" s="1"/>
      <c r="LIQ27" s="1"/>
      <c r="LIR27" s="1"/>
      <c r="LIS27" s="1"/>
      <c r="LIT27" s="1"/>
      <c r="LIU27" s="1"/>
      <c r="LIV27" s="1"/>
      <c r="LIW27" s="1"/>
      <c r="LIX27" s="1"/>
      <c r="LIY27" s="1"/>
      <c r="LIZ27" s="1"/>
      <c r="LJA27" s="1"/>
      <c r="LJB27" s="1"/>
      <c r="LJC27" s="1"/>
      <c r="LJD27" s="1"/>
      <c r="LJE27" s="1"/>
      <c r="LJF27" s="1"/>
      <c r="LJG27" s="1"/>
      <c r="LJH27" s="1"/>
      <c r="LJI27" s="1"/>
      <c r="LJJ27" s="1"/>
      <c r="LJK27" s="1"/>
      <c r="LJL27" s="1"/>
      <c r="LJM27" s="1"/>
      <c r="LJN27" s="1"/>
      <c r="LJO27" s="1"/>
      <c r="LJP27" s="1"/>
      <c r="LJQ27" s="1"/>
      <c r="LJR27" s="1"/>
      <c r="LJS27" s="1"/>
      <c r="LJT27" s="1"/>
      <c r="LJU27" s="1"/>
      <c r="LJV27" s="1"/>
      <c r="LJW27" s="1"/>
      <c r="LJX27" s="1"/>
      <c r="LJY27" s="1"/>
      <c r="LJZ27" s="1"/>
      <c r="LKA27" s="1"/>
      <c r="LKB27" s="1"/>
      <c r="LKC27" s="1"/>
      <c r="LKD27" s="1"/>
      <c r="LKE27" s="1"/>
      <c r="LKF27" s="1"/>
      <c r="LKG27" s="1"/>
      <c r="LKH27" s="1"/>
      <c r="LKI27" s="1"/>
      <c r="LKJ27" s="1"/>
      <c r="LKK27" s="1"/>
      <c r="LKL27" s="1"/>
      <c r="LKM27" s="1"/>
      <c r="LKN27" s="1"/>
      <c r="LKO27" s="1"/>
      <c r="LKP27" s="1"/>
      <c r="LKQ27" s="1"/>
      <c r="LKR27" s="1"/>
      <c r="LKS27" s="1"/>
      <c r="LKT27" s="1"/>
      <c r="LKU27" s="1"/>
      <c r="LKV27" s="1"/>
      <c r="LKW27" s="1"/>
      <c r="LKX27" s="1"/>
      <c r="LKY27" s="1"/>
      <c r="LKZ27" s="1"/>
      <c r="LLA27" s="1"/>
      <c r="LLB27" s="1"/>
      <c r="LLC27" s="1"/>
      <c r="LLD27" s="1"/>
      <c r="LLE27" s="1"/>
      <c r="LLF27" s="1"/>
      <c r="LLG27" s="1"/>
      <c r="LLH27" s="1"/>
      <c r="LLI27" s="1"/>
      <c r="LLJ27" s="1"/>
      <c r="LLK27" s="1"/>
      <c r="LLL27" s="1"/>
      <c r="LLM27" s="1"/>
      <c r="LLN27" s="1"/>
      <c r="LLO27" s="1"/>
      <c r="LLP27" s="1"/>
      <c r="LLQ27" s="1"/>
      <c r="LLR27" s="1"/>
      <c r="LLS27" s="1"/>
      <c r="LLT27" s="1"/>
      <c r="LLU27" s="1"/>
      <c r="LLV27" s="1"/>
      <c r="LLW27" s="1"/>
      <c r="LLX27" s="1"/>
      <c r="LLY27" s="1"/>
      <c r="LLZ27" s="1"/>
      <c r="LMA27" s="1"/>
      <c r="LMB27" s="1"/>
      <c r="LMC27" s="1"/>
      <c r="LMD27" s="1"/>
      <c r="LME27" s="1"/>
      <c r="LMF27" s="1"/>
      <c r="LMG27" s="1"/>
      <c r="LMH27" s="1"/>
      <c r="LMI27" s="1"/>
      <c r="LMJ27" s="1"/>
      <c r="LMK27" s="1"/>
      <c r="LML27" s="1"/>
      <c r="LMM27" s="1"/>
      <c r="LMN27" s="1"/>
      <c r="LMO27" s="1"/>
      <c r="LMP27" s="1"/>
      <c r="LMQ27" s="1"/>
      <c r="LMR27" s="1"/>
      <c r="LMS27" s="1"/>
      <c r="LMT27" s="1"/>
      <c r="LMU27" s="1"/>
      <c r="LMV27" s="1"/>
      <c r="LMW27" s="1"/>
      <c r="LMX27" s="1"/>
      <c r="LMY27" s="1"/>
      <c r="LMZ27" s="1"/>
      <c r="LNA27" s="1"/>
      <c r="LNB27" s="1"/>
      <c r="LNC27" s="1"/>
      <c r="LND27" s="1"/>
      <c r="LNE27" s="1"/>
      <c r="LNF27" s="1"/>
      <c r="LNG27" s="1"/>
      <c r="LNH27" s="1"/>
      <c r="LNI27" s="1"/>
      <c r="LNJ27" s="1"/>
      <c r="LNK27" s="1"/>
      <c r="LNL27" s="1"/>
      <c r="LNM27" s="1"/>
      <c r="LNN27" s="1"/>
      <c r="LNO27" s="1"/>
      <c r="LNP27" s="1"/>
      <c r="LNQ27" s="1"/>
      <c r="LNR27" s="1"/>
      <c r="LNS27" s="1"/>
      <c r="LNT27" s="1"/>
      <c r="LNU27" s="1"/>
      <c r="LNV27" s="1"/>
      <c r="LNW27" s="1"/>
      <c r="LNX27" s="1"/>
      <c r="LNY27" s="1"/>
      <c r="LNZ27" s="1"/>
      <c r="LOA27" s="1"/>
      <c r="LOB27" s="1"/>
      <c r="LOC27" s="1"/>
      <c r="LOD27" s="1"/>
      <c r="LOE27" s="1"/>
      <c r="LOF27" s="1"/>
      <c r="LOG27" s="1"/>
      <c r="LOH27" s="1"/>
      <c r="LOI27" s="1"/>
      <c r="LOJ27" s="1"/>
      <c r="LOK27" s="1"/>
      <c r="LOL27" s="1"/>
      <c r="LOM27" s="1"/>
      <c r="LON27" s="1"/>
      <c r="LOO27" s="1"/>
      <c r="LOP27" s="1"/>
      <c r="LOQ27" s="1"/>
      <c r="LOR27" s="1"/>
      <c r="LOS27" s="1"/>
      <c r="LOT27" s="1"/>
      <c r="LOU27" s="1"/>
      <c r="LOV27" s="1"/>
      <c r="LOW27" s="1"/>
      <c r="LOX27" s="1"/>
      <c r="LOY27" s="1"/>
      <c r="LOZ27" s="1"/>
      <c r="LPA27" s="1"/>
      <c r="LPB27" s="1"/>
      <c r="LPC27" s="1"/>
      <c r="LPD27" s="1"/>
      <c r="LPE27" s="1"/>
      <c r="LPF27" s="1"/>
      <c r="LPG27" s="1"/>
      <c r="LPH27" s="1"/>
      <c r="LPI27" s="1"/>
      <c r="LPJ27" s="1"/>
      <c r="LPK27" s="1"/>
      <c r="LPL27" s="1"/>
      <c r="LPM27" s="1"/>
      <c r="LPN27" s="1"/>
      <c r="LPO27" s="1"/>
      <c r="LPP27" s="1"/>
      <c r="LPQ27" s="1"/>
      <c r="LPR27" s="1"/>
      <c r="LPS27" s="1"/>
      <c r="LPT27" s="1"/>
      <c r="LPU27" s="1"/>
      <c r="LPV27" s="1"/>
      <c r="LPW27" s="1"/>
      <c r="LPX27" s="1"/>
      <c r="LPY27" s="1"/>
      <c r="LPZ27" s="1"/>
      <c r="LQA27" s="1"/>
      <c r="LQB27" s="1"/>
      <c r="LQC27" s="1"/>
      <c r="LQD27" s="1"/>
      <c r="LQE27" s="1"/>
      <c r="LQF27" s="1"/>
      <c r="LQG27" s="1"/>
      <c r="LQH27" s="1"/>
      <c r="LQI27" s="1"/>
      <c r="LQJ27" s="1"/>
      <c r="LQK27" s="1"/>
      <c r="LQL27" s="1"/>
      <c r="LQM27" s="1"/>
      <c r="LQN27" s="1"/>
      <c r="LQO27" s="1"/>
      <c r="LQP27" s="1"/>
      <c r="LQQ27" s="1"/>
      <c r="LQR27" s="1"/>
      <c r="LQS27" s="1"/>
      <c r="LQT27" s="1"/>
      <c r="LQU27" s="1"/>
      <c r="LQV27" s="1"/>
      <c r="LQW27" s="1"/>
      <c r="LQX27" s="1"/>
      <c r="LQY27" s="1"/>
      <c r="LQZ27" s="1"/>
      <c r="LRA27" s="1"/>
      <c r="LRB27" s="1"/>
      <c r="LRC27" s="1"/>
      <c r="LRD27" s="1"/>
      <c r="LRE27" s="1"/>
      <c r="LRF27" s="1"/>
      <c r="LRG27" s="1"/>
      <c r="LRH27" s="1"/>
      <c r="LRI27" s="1"/>
      <c r="LRJ27" s="1"/>
      <c r="LRK27" s="1"/>
      <c r="LRL27" s="1"/>
      <c r="LRM27" s="1"/>
      <c r="LRN27" s="1"/>
      <c r="LRO27" s="1"/>
      <c r="LRP27" s="1"/>
      <c r="LRQ27" s="1"/>
      <c r="LRR27" s="1"/>
      <c r="LRS27" s="1"/>
      <c r="LRT27" s="1"/>
      <c r="LRU27" s="1"/>
      <c r="LRV27" s="1"/>
      <c r="LRW27" s="1"/>
      <c r="LRX27" s="1"/>
      <c r="LRY27" s="1"/>
      <c r="LRZ27" s="1"/>
      <c r="LSA27" s="1"/>
      <c r="LSB27" s="1"/>
      <c r="LSC27" s="1"/>
      <c r="LSD27" s="1"/>
      <c r="LSE27" s="1"/>
      <c r="LSF27" s="1"/>
      <c r="LSG27" s="1"/>
      <c r="LSH27" s="1"/>
      <c r="LSI27" s="1"/>
      <c r="LSJ27" s="1"/>
      <c r="LSK27" s="1"/>
      <c r="LSL27" s="1"/>
      <c r="LSM27" s="1"/>
      <c r="LSN27" s="1"/>
      <c r="LSO27" s="1"/>
      <c r="LSP27" s="1"/>
      <c r="LSQ27" s="1"/>
      <c r="LSR27" s="1"/>
      <c r="LSS27" s="1"/>
      <c r="LST27" s="1"/>
      <c r="LSU27" s="1"/>
      <c r="LSV27" s="1"/>
      <c r="LSW27" s="1"/>
      <c r="LSX27" s="1"/>
      <c r="LSY27" s="1"/>
      <c r="LSZ27" s="1"/>
      <c r="LTA27" s="1"/>
      <c r="LTB27" s="1"/>
      <c r="LTC27" s="1"/>
      <c r="LTD27" s="1"/>
      <c r="LTE27" s="1"/>
      <c r="LTF27" s="1"/>
      <c r="LTG27" s="1"/>
      <c r="LTH27" s="1"/>
      <c r="LTI27" s="1"/>
      <c r="LTJ27" s="1"/>
      <c r="LTK27" s="1"/>
      <c r="LTL27" s="1"/>
      <c r="LTM27" s="1"/>
      <c r="LTN27" s="1"/>
      <c r="LTO27" s="1"/>
      <c r="LTP27" s="1"/>
      <c r="LTQ27" s="1"/>
      <c r="LTR27" s="1"/>
      <c r="LTS27" s="1"/>
      <c r="LTT27" s="1"/>
      <c r="LTU27" s="1"/>
      <c r="LTV27" s="1"/>
      <c r="LTW27" s="1"/>
      <c r="LTX27" s="1"/>
      <c r="LTY27" s="1"/>
      <c r="LTZ27" s="1"/>
      <c r="LUA27" s="1"/>
      <c r="LUB27" s="1"/>
      <c r="LUC27" s="1"/>
      <c r="LUD27" s="1"/>
      <c r="LUE27" s="1"/>
      <c r="LUF27" s="1"/>
      <c r="LUG27" s="1"/>
      <c r="LUH27" s="1"/>
      <c r="LUI27" s="1"/>
      <c r="LUJ27" s="1"/>
      <c r="LUK27" s="1"/>
      <c r="LUL27" s="1"/>
      <c r="LUM27" s="1"/>
      <c r="LUN27" s="1"/>
      <c r="LUO27" s="1"/>
      <c r="LUP27" s="1"/>
      <c r="LUQ27" s="1"/>
      <c r="LUR27" s="1"/>
      <c r="LUS27" s="1"/>
      <c r="LUT27" s="1"/>
      <c r="LUU27" s="1"/>
      <c r="LUV27" s="1"/>
      <c r="LUW27" s="1"/>
      <c r="LUX27" s="1"/>
      <c r="LUY27" s="1"/>
      <c r="LUZ27" s="1"/>
      <c r="LVA27" s="1"/>
      <c r="LVB27" s="1"/>
      <c r="LVC27" s="1"/>
      <c r="LVD27" s="1"/>
      <c r="LVE27" s="1"/>
      <c r="LVF27" s="1"/>
      <c r="LVG27" s="1"/>
      <c r="LVH27" s="1"/>
      <c r="LVI27" s="1"/>
      <c r="LVJ27" s="1"/>
      <c r="LVK27" s="1"/>
      <c r="LVL27" s="1"/>
      <c r="LVM27" s="1"/>
      <c r="LVN27" s="1"/>
      <c r="LVO27" s="1"/>
      <c r="LVP27" s="1"/>
      <c r="LVQ27" s="1"/>
      <c r="LVR27" s="1"/>
      <c r="LVS27" s="1"/>
      <c r="LVT27" s="1"/>
      <c r="LVU27" s="1"/>
      <c r="LVV27" s="1"/>
      <c r="LVW27" s="1"/>
      <c r="LVX27" s="1"/>
      <c r="LVY27" s="1"/>
      <c r="LVZ27" s="1"/>
      <c r="LWA27" s="1"/>
      <c r="LWB27" s="1"/>
      <c r="LWC27" s="1"/>
      <c r="LWD27" s="1"/>
      <c r="LWE27" s="1"/>
      <c r="LWF27" s="1"/>
      <c r="LWG27" s="1"/>
      <c r="LWH27" s="1"/>
      <c r="LWI27" s="1"/>
      <c r="LWJ27" s="1"/>
      <c r="LWK27" s="1"/>
      <c r="LWL27" s="1"/>
      <c r="LWM27" s="1"/>
      <c r="LWN27" s="1"/>
      <c r="LWO27" s="1"/>
      <c r="LWP27" s="1"/>
      <c r="LWQ27" s="1"/>
      <c r="LWR27" s="1"/>
      <c r="LWS27" s="1"/>
      <c r="LWT27" s="1"/>
      <c r="LWU27" s="1"/>
      <c r="LWV27" s="1"/>
      <c r="LWW27" s="1"/>
      <c r="LWX27" s="1"/>
      <c r="LWY27" s="1"/>
      <c r="LWZ27" s="1"/>
      <c r="LXA27" s="1"/>
      <c r="LXB27" s="1"/>
      <c r="LXC27" s="1"/>
      <c r="LXD27" s="1"/>
      <c r="LXE27" s="1"/>
      <c r="LXF27" s="1"/>
      <c r="LXG27" s="1"/>
      <c r="LXH27" s="1"/>
      <c r="LXI27" s="1"/>
      <c r="LXJ27" s="1"/>
      <c r="LXK27" s="1"/>
      <c r="LXL27" s="1"/>
      <c r="LXM27" s="1"/>
      <c r="LXN27" s="1"/>
      <c r="LXO27" s="1"/>
      <c r="LXP27" s="1"/>
      <c r="LXQ27" s="1"/>
      <c r="LXR27" s="1"/>
      <c r="LXS27" s="1"/>
      <c r="LXT27" s="1"/>
      <c r="LXU27" s="1"/>
      <c r="LXV27" s="1"/>
      <c r="LXW27" s="1"/>
      <c r="LXX27" s="1"/>
      <c r="LXY27" s="1"/>
      <c r="LXZ27" s="1"/>
      <c r="LYA27" s="1"/>
      <c r="LYB27" s="1"/>
      <c r="LYC27" s="1"/>
      <c r="LYD27" s="1"/>
      <c r="LYE27" s="1"/>
      <c r="LYF27" s="1"/>
      <c r="LYG27" s="1"/>
      <c r="LYH27" s="1"/>
      <c r="LYI27" s="1"/>
      <c r="LYJ27" s="1"/>
      <c r="LYK27" s="1"/>
      <c r="LYL27" s="1"/>
      <c r="LYM27" s="1"/>
      <c r="LYN27" s="1"/>
      <c r="LYO27" s="1"/>
      <c r="LYP27" s="1"/>
      <c r="LYQ27" s="1"/>
      <c r="LYR27" s="1"/>
      <c r="LYS27" s="1"/>
      <c r="LYT27" s="1"/>
      <c r="LYU27" s="1"/>
      <c r="LYV27" s="1"/>
      <c r="LYW27" s="1"/>
      <c r="LYX27" s="1"/>
      <c r="LYY27" s="1"/>
      <c r="LYZ27" s="1"/>
      <c r="LZA27" s="1"/>
      <c r="LZB27" s="1"/>
      <c r="LZC27" s="1"/>
      <c r="LZD27" s="1"/>
      <c r="LZE27" s="1"/>
      <c r="LZF27" s="1"/>
      <c r="LZG27" s="1"/>
      <c r="LZH27" s="1"/>
      <c r="LZI27" s="1"/>
      <c r="LZJ27" s="1"/>
      <c r="LZK27" s="1"/>
      <c r="LZL27" s="1"/>
      <c r="LZM27" s="1"/>
      <c r="LZN27" s="1"/>
      <c r="LZO27" s="1"/>
      <c r="LZP27" s="1"/>
      <c r="LZQ27" s="1"/>
      <c r="LZR27" s="1"/>
      <c r="LZS27" s="1"/>
      <c r="LZT27" s="1"/>
      <c r="LZU27" s="1"/>
      <c r="LZV27" s="1"/>
      <c r="LZW27" s="1"/>
      <c r="LZX27" s="1"/>
      <c r="LZY27" s="1"/>
      <c r="LZZ27" s="1"/>
      <c r="MAA27" s="1"/>
      <c r="MAB27" s="1"/>
      <c r="MAC27" s="1"/>
      <c r="MAD27" s="1"/>
      <c r="MAE27" s="1"/>
      <c r="MAF27" s="1"/>
      <c r="MAG27" s="1"/>
      <c r="MAH27" s="1"/>
      <c r="MAI27" s="1"/>
      <c r="MAJ27" s="1"/>
      <c r="MAK27" s="1"/>
      <c r="MAL27" s="1"/>
      <c r="MAM27" s="1"/>
      <c r="MAN27" s="1"/>
      <c r="MAO27" s="1"/>
      <c r="MAP27" s="1"/>
      <c r="MAQ27" s="1"/>
      <c r="MAR27" s="1"/>
      <c r="MAS27" s="1"/>
      <c r="MAT27" s="1"/>
      <c r="MAU27" s="1"/>
      <c r="MAV27" s="1"/>
      <c r="MAW27" s="1"/>
      <c r="MAX27" s="1"/>
      <c r="MAY27" s="1"/>
      <c r="MAZ27" s="1"/>
      <c r="MBA27" s="1"/>
      <c r="MBB27" s="1"/>
      <c r="MBC27" s="1"/>
      <c r="MBD27" s="1"/>
      <c r="MBE27" s="1"/>
      <c r="MBF27" s="1"/>
      <c r="MBG27" s="1"/>
      <c r="MBH27" s="1"/>
      <c r="MBI27" s="1"/>
      <c r="MBJ27" s="1"/>
      <c r="MBK27" s="1"/>
      <c r="MBL27" s="1"/>
      <c r="MBM27" s="1"/>
      <c r="MBN27" s="1"/>
      <c r="MBO27" s="1"/>
      <c r="MBP27" s="1"/>
      <c r="MBQ27" s="1"/>
      <c r="MBR27" s="1"/>
      <c r="MBS27" s="1"/>
      <c r="MBT27" s="1"/>
      <c r="MBU27" s="1"/>
      <c r="MBV27" s="1"/>
      <c r="MBW27" s="1"/>
      <c r="MBX27" s="1"/>
      <c r="MBY27" s="1"/>
      <c r="MBZ27" s="1"/>
      <c r="MCA27" s="1"/>
      <c r="MCB27" s="1"/>
      <c r="MCC27" s="1"/>
      <c r="MCD27" s="1"/>
      <c r="MCE27" s="1"/>
      <c r="MCF27" s="1"/>
      <c r="MCG27" s="1"/>
      <c r="MCH27" s="1"/>
      <c r="MCI27" s="1"/>
      <c r="MCJ27" s="1"/>
      <c r="MCK27" s="1"/>
      <c r="MCL27" s="1"/>
      <c r="MCM27" s="1"/>
      <c r="MCN27" s="1"/>
      <c r="MCO27" s="1"/>
      <c r="MCP27" s="1"/>
      <c r="MCQ27" s="1"/>
      <c r="MCR27" s="1"/>
      <c r="MCS27" s="1"/>
      <c r="MCT27" s="1"/>
      <c r="MCU27" s="1"/>
      <c r="MCV27" s="1"/>
      <c r="MCW27" s="1"/>
      <c r="MCX27" s="1"/>
      <c r="MCY27" s="1"/>
      <c r="MCZ27" s="1"/>
      <c r="MDA27" s="1"/>
      <c r="MDB27" s="1"/>
      <c r="MDC27" s="1"/>
      <c r="MDD27" s="1"/>
      <c r="MDE27" s="1"/>
      <c r="MDF27" s="1"/>
      <c r="MDG27" s="1"/>
      <c r="MDH27" s="1"/>
      <c r="MDI27" s="1"/>
      <c r="MDJ27" s="1"/>
      <c r="MDK27" s="1"/>
      <c r="MDL27" s="1"/>
      <c r="MDM27" s="1"/>
      <c r="MDN27" s="1"/>
      <c r="MDO27" s="1"/>
      <c r="MDP27" s="1"/>
      <c r="MDQ27" s="1"/>
      <c r="MDR27" s="1"/>
      <c r="MDS27" s="1"/>
      <c r="MDT27" s="1"/>
      <c r="MDU27" s="1"/>
      <c r="MDV27" s="1"/>
      <c r="MDW27" s="1"/>
      <c r="MDX27" s="1"/>
      <c r="MDY27" s="1"/>
      <c r="MDZ27" s="1"/>
      <c r="MEA27" s="1"/>
      <c r="MEB27" s="1"/>
      <c r="MEC27" s="1"/>
      <c r="MED27" s="1"/>
      <c r="MEE27" s="1"/>
      <c r="MEF27" s="1"/>
      <c r="MEG27" s="1"/>
      <c r="MEH27" s="1"/>
      <c r="MEI27" s="1"/>
      <c r="MEJ27" s="1"/>
      <c r="MEK27" s="1"/>
      <c r="MEL27" s="1"/>
      <c r="MEM27" s="1"/>
      <c r="MEN27" s="1"/>
      <c r="MEO27" s="1"/>
      <c r="MEP27" s="1"/>
      <c r="MEQ27" s="1"/>
      <c r="MER27" s="1"/>
      <c r="MES27" s="1"/>
      <c r="MET27" s="1"/>
      <c r="MEU27" s="1"/>
      <c r="MEV27" s="1"/>
      <c r="MEW27" s="1"/>
      <c r="MEX27" s="1"/>
      <c r="MEY27" s="1"/>
      <c r="MEZ27" s="1"/>
      <c r="MFA27" s="1"/>
      <c r="MFB27" s="1"/>
      <c r="MFC27" s="1"/>
      <c r="MFD27" s="1"/>
      <c r="MFE27" s="1"/>
      <c r="MFF27" s="1"/>
      <c r="MFG27" s="1"/>
      <c r="MFH27" s="1"/>
      <c r="MFI27" s="1"/>
      <c r="MFJ27" s="1"/>
      <c r="MFK27" s="1"/>
      <c r="MFL27" s="1"/>
      <c r="MFM27" s="1"/>
      <c r="MFN27" s="1"/>
      <c r="MFO27" s="1"/>
      <c r="MFP27" s="1"/>
      <c r="MFQ27" s="1"/>
      <c r="MFR27" s="1"/>
      <c r="MFS27" s="1"/>
      <c r="MFT27" s="1"/>
      <c r="MFU27" s="1"/>
      <c r="MFV27" s="1"/>
      <c r="MFW27" s="1"/>
      <c r="MFX27" s="1"/>
      <c r="MFY27" s="1"/>
      <c r="MFZ27" s="1"/>
      <c r="MGA27" s="1"/>
      <c r="MGB27" s="1"/>
      <c r="MGC27" s="1"/>
      <c r="MGD27" s="1"/>
      <c r="MGE27" s="1"/>
      <c r="MGF27" s="1"/>
      <c r="MGG27" s="1"/>
      <c r="MGH27" s="1"/>
      <c r="MGI27" s="1"/>
      <c r="MGJ27" s="1"/>
      <c r="MGK27" s="1"/>
      <c r="MGL27" s="1"/>
      <c r="MGM27" s="1"/>
      <c r="MGN27" s="1"/>
      <c r="MGO27" s="1"/>
      <c r="MGP27" s="1"/>
      <c r="MGQ27" s="1"/>
      <c r="MGR27" s="1"/>
      <c r="MGS27" s="1"/>
      <c r="MGT27" s="1"/>
      <c r="MGU27" s="1"/>
      <c r="MGV27" s="1"/>
      <c r="MGW27" s="1"/>
      <c r="MGX27" s="1"/>
      <c r="MGY27" s="1"/>
      <c r="MGZ27" s="1"/>
      <c r="MHA27" s="1"/>
      <c r="MHB27" s="1"/>
      <c r="MHC27" s="1"/>
      <c r="MHD27" s="1"/>
      <c r="MHE27" s="1"/>
      <c r="MHF27" s="1"/>
      <c r="MHG27" s="1"/>
      <c r="MHH27" s="1"/>
      <c r="MHI27" s="1"/>
      <c r="MHJ27" s="1"/>
      <c r="MHK27" s="1"/>
      <c r="MHL27" s="1"/>
      <c r="MHM27" s="1"/>
      <c r="MHN27" s="1"/>
      <c r="MHO27" s="1"/>
      <c r="MHP27" s="1"/>
      <c r="MHQ27" s="1"/>
      <c r="MHR27" s="1"/>
      <c r="MHS27" s="1"/>
      <c r="MHT27" s="1"/>
      <c r="MHU27" s="1"/>
      <c r="MHV27" s="1"/>
      <c r="MHW27" s="1"/>
      <c r="MHX27" s="1"/>
      <c r="MHY27" s="1"/>
      <c r="MHZ27" s="1"/>
      <c r="MIA27" s="1"/>
      <c r="MIB27" s="1"/>
      <c r="MIC27" s="1"/>
      <c r="MID27" s="1"/>
      <c r="MIE27" s="1"/>
      <c r="MIF27" s="1"/>
      <c r="MIG27" s="1"/>
      <c r="MIH27" s="1"/>
      <c r="MII27" s="1"/>
      <c r="MIJ27" s="1"/>
      <c r="MIK27" s="1"/>
      <c r="MIL27" s="1"/>
      <c r="MIM27" s="1"/>
      <c r="MIN27" s="1"/>
      <c r="MIO27" s="1"/>
      <c r="MIP27" s="1"/>
      <c r="MIQ27" s="1"/>
      <c r="MIR27" s="1"/>
      <c r="MIS27" s="1"/>
      <c r="MIT27" s="1"/>
      <c r="MIU27" s="1"/>
      <c r="MIV27" s="1"/>
      <c r="MIW27" s="1"/>
      <c r="MIX27" s="1"/>
      <c r="MIY27" s="1"/>
      <c r="MIZ27" s="1"/>
      <c r="MJA27" s="1"/>
      <c r="MJB27" s="1"/>
      <c r="MJC27" s="1"/>
      <c r="MJD27" s="1"/>
      <c r="MJE27" s="1"/>
      <c r="MJF27" s="1"/>
      <c r="MJG27" s="1"/>
      <c r="MJH27" s="1"/>
      <c r="MJI27" s="1"/>
      <c r="MJJ27" s="1"/>
      <c r="MJK27" s="1"/>
      <c r="MJL27" s="1"/>
      <c r="MJM27" s="1"/>
      <c r="MJN27" s="1"/>
      <c r="MJO27" s="1"/>
      <c r="MJP27" s="1"/>
      <c r="MJQ27" s="1"/>
      <c r="MJR27" s="1"/>
      <c r="MJS27" s="1"/>
      <c r="MJT27" s="1"/>
      <c r="MJU27" s="1"/>
      <c r="MJV27" s="1"/>
      <c r="MJW27" s="1"/>
      <c r="MJX27" s="1"/>
      <c r="MJY27" s="1"/>
      <c r="MJZ27" s="1"/>
      <c r="MKA27" s="1"/>
      <c r="MKB27" s="1"/>
      <c r="MKC27" s="1"/>
      <c r="MKD27" s="1"/>
      <c r="MKE27" s="1"/>
      <c r="MKF27" s="1"/>
      <c r="MKG27" s="1"/>
      <c r="MKH27" s="1"/>
      <c r="MKI27" s="1"/>
      <c r="MKJ27" s="1"/>
      <c r="MKK27" s="1"/>
      <c r="MKL27" s="1"/>
      <c r="MKM27" s="1"/>
      <c r="MKN27" s="1"/>
      <c r="MKO27" s="1"/>
      <c r="MKP27" s="1"/>
      <c r="MKQ27" s="1"/>
      <c r="MKR27" s="1"/>
      <c r="MKS27" s="1"/>
      <c r="MKT27" s="1"/>
      <c r="MKU27" s="1"/>
      <c r="MKV27" s="1"/>
      <c r="MKW27" s="1"/>
      <c r="MKX27" s="1"/>
      <c r="MKY27" s="1"/>
      <c r="MKZ27" s="1"/>
      <c r="MLA27" s="1"/>
      <c r="MLB27" s="1"/>
      <c r="MLC27" s="1"/>
      <c r="MLD27" s="1"/>
      <c r="MLE27" s="1"/>
      <c r="MLF27" s="1"/>
      <c r="MLG27" s="1"/>
      <c r="MLH27" s="1"/>
      <c r="MLI27" s="1"/>
      <c r="MLJ27" s="1"/>
      <c r="MLK27" s="1"/>
      <c r="MLL27" s="1"/>
      <c r="MLM27" s="1"/>
      <c r="MLN27" s="1"/>
      <c r="MLO27" s="1"/>
      <c r="MLP27" s="1"/>
      <c r="MLQ27" s="1"/>
      <c r="MLR27" s="1"/>
      <c r="MLS27" s="1"/>
      <c r="MLT27" s="1"/>
      <c r="MLU27" s="1"/>
      <c r="MLV27" s="1"/>
      <c r="MLW27" s="1"/>
      <c r="MLX27" s="1"/>
      <c r="MLY27" s="1"/>
      <c r="MLZ27" s="1"/>
      <c r="MMA27" s="1"/>
      <c r="MMB27" s="1"/>
      <c r="MMC27" s="1"/>
      <c r="MMD27" s="1"/>
      <c r="MME27" s="1"/>
      <c r="MMF27" s="1"/>
      <c r="MMG27" s="1"/>
      <c r="MMH27" s="1"/>
      <c r="MMI27" s="1"/>
      <c r="MMJ27" s="1"/>
      <c r="MMK27" s="1"/>
      <c r="MML27" s="1"/>
      <c r="MMM27" s="1"/>
      <c r="MMN27" s="1"/>
      <c r="MMO27" s="1"/>
      <c r="MMP27" s="1"/>
      <c r="MMQ27" s="1"/>
      <c r="MMR27" s="1"/>
      <c r="MMS27" s="1"/>
      <c r="MMT27" s="1"/>
      <c r="MMU27" s="1"/>
      <c r="MMV27" s="1"/>
      <c r="MMW27" s="1"/>
      <c r="MMX27" s="1"/>
      <c r="MMY27" s="1"/>
      <c r="MMZ27" s="1"/>
      <c r="MNA27" s="1"/>
      <c r="MNB27" s="1"/>
      <c r="MNC27" s="1"/>
      <c r="MND27" s="1"/>
      <c r="MNE27" s="1"/>
      <c r="MNF27" s="1"/>
      <c r="MNG27" s="1"/>
      <c r="MNH27" s="1"/>
      <c r="MNI27" s="1"/>
      <c r="MNJ27" s="1"/>
      <c r="MNK27" s="1"/>
      <c r="MNL27" s="1"/>
      <c r="MNM27" s="1"/>
      <c r="MNN27" s="1"/>
      <c r="MNO27" s="1"/>
      <c r="MNP27" s="1"/>
      <c r="MNQ27" s="1"/>
      <c r="MNR27" s="1"/>
      <c r="MNS27" s="1"/>
      <c r="MNT27" s="1"/>
      <c r="MNU27" s="1"/>
      <c r="MNV27" s="1"/>
      <c r="MNW27" s="1"/>
      <c r="MNX27" s="1"/>
      <c r="MNY27" s="1"/>
      <c r="MNZ27" s="1"/>
      <c r="MOA27" s="1"/>
      <c r="MOB27" s="1"/>
      <c r="MOC27" s="1"/>
      <c r="MOD27" s="1"/>
      <c r="MOE27" s="1"/>
      <c r="MOF27" s="1"/>
      <c r="MOG27" s="1"/>
      <c r="MOH27" s="1"/>
      <c r="MOI27" s="1"/>
      <c r="MOJ27" s="1"/>
      <c r="MOK27" s="1"/>
      <c r="MOL27" s="1"/>
      <c r="MOM27" s="1"/>
      <c r="MON27" s="1"/>
      <c r="MOO27" s="1"/>
      <c r="MOP27" s="1"/>
      <c r="MOQ27" s="1"/>
      <c r="MOR27" s="1"/>
      <c r="MOS27" s="1"/>
      <c r="MOT27" s="1"/>
      <c r="MOU27" s="1"/>
      <c r="MOV27" s="1"/>
      <c r="MOW27" s="1"/>
      <c r="MOX27" s="1"/>
      <c r="MOY27" s="1"/>
      <c r="MOZ27" s="1"/>
      <c r="MPA27" s="1"/>
      <c r="MPB27" s="1"/>
      <c r="MPC27" s="1"/>
      <c r="MPD27" s="1"/>
      <c r="MPE27" s="1"/>
      <c r="MPF27" s="1"/>
      <c r="MPG27" s="1"/>
      <c r="MPH27" s="1"/>
      <c r="MPI27" s="1"/>
      <c r="MPJ27" s="1"/>
      <c r="MPK27" s="1"/>
      <c r="MPL27" s="1"/>
      <c r="MPM27" s="1"/>
      <c r="MPN27" s="1"/>
      <c r="MPO27" s="1"/>
      <c r="MPP27" s="1"/>
      <c r="MPQ27" s="1"/>
      <c r="MPR27" s="1"/>
      <c r="MPS27" s="1"/>
      <c r="MPT27" s="1"/>
      <c r="MPU27" s="1"/>
      <c r="MPV27" s="1"/>
      <c r="MPW27" s="1"/>
      <c r="MPX27" s="1"/>
      <c r="MPY27" s="1"/>
      <c r="MPZ27" s="1"/>
      <c r="MQA27" s="1"/>
      <c r="MQB27" s="1"/>
      <c r="MQC27" s="1"/>
      <c r="MQD27" s="1"/>
      <c r="MQE27" s="1"/>
      <c r="MQF27" s="1"/>
      <c r="MQG27" s="1"/>
      <c r="MQH27" s="1"/>
      <c r="MQI27" s="1"/>
      <c r="MQJ27" s="1"/>
      <c r="MQK27" s="1"/>
      <c r="MQL27" s="1"/>
      <c r="MQM27" s="1"/>
      <c r="MQN27" s="1"/>
      <c r="MQO27" s="1"/>
      <c r="MQP27" s="1"/>
      <c r="MQQ27" s="1"/>
      <c r="MQR27" s="1"/>
      <c r="MQS27" s="1"/>
      <c r="MQT27" s="1"/>
      <c r="MQU27" s="1"/>
      <c r="MQV27" s="1"/>
      <c r="MQW27" s="1"/>
      <c r="MQX27" s="1"/>
      <c r="MQY27" s="1"/>
      <c r="MQZ27" s="1"/>
      <c r="MRA27" s="1"/>
      <c r="MRB27" s="1"/>
      <c r="MRC27" s="1"/>
      <c r="MRD27" s="1"/>
      <c r="MRE27" s="1"/>
      <c r="MRF27" s="1"/>
      <c r="MRG27" s="1"/>
      <c r="MRH27" s="1"/>
      <c r="MRI27" s="1"/>
      <c r="MRJ27" s="1"/>
      <c r="MRK27" s="1"/>
      <c r="MRL27" s="1"/>
      <c r="MRM27" s="1"/>
      <c r="MRN27" s="1"/>
      <c r="MRO27" s="1"/>
      <c r="MRP27" s="1"/>
      <c r="MRQ27" s="1"/>
      <c r="MRR27" s="1"/>
      <c r="MRS27" s="1"/>
      <c r="MRT27" s="1"/>
      <c r="MRU27" s="1"/>
      <c r="MRV27" s="1"/>
      <c r="MRW27" s="1"/>
      <c r="MRX27" s="1"/>
      <c r="MRY27" s="1"/>
      <c r="MRZ27" s="1"/>
      <c r="MSA27" s="1"/>
      <c r="MSB27" s="1"/>
      <c r="MSC27" s="1"/>
      <c r="MSD27" s="1"/>
      <c r="MSE27" s="1"/>
      <c r="MSF27" s="1"/>
      <c r="MSG27" s="1"/>
      <c r="MSH27" s="1"/>
      <c r="MSI27" s="1"/>
      <c r="MSJ27" s="1"/>
      <c r="MSK27" s="1"/>
      <c r="MSL27" s="1"/>
      <c r="MSM27" s="1"/>
      <c r="MSN27" s="1"/>
      <c r="MSO27" s="1"/>
      <c r="MSP27" s="1"/>
      <c r="MSQ27" s="1"/>
      <c r="MSR27" s="1"/>
      <c r="MSS27" s="1"/>
      <c r="MST27" s="1"/>
      <c r="MSU27" s="1"/>
      <c r="MSV27" s="1"/>
      <c r="MSW27" s="1"/>
      <c r="MSX27" s="1"/>
      <c r="MSY27" s="1"/>
      <c r="MSZ27" s="1"/>
      <c r="MTA27" s="1"/>
      <c r="MTB27" s="1"/>
      <c r="MTC27" s="1"/>
      <c r="MTD27" s="1"/>
      <c r="MTE27" s="1"/>
      <c r="MTF27" s="1"/>
      <c r="MTG27" s="1"/>
      <c r="MTH27" s="1"/>
      <c r="MTI27" s="1"/>
      <c r="MTJ27" s="1"/>
      <c r="MTK27" s="1"/>
      <c r="MTL27" s="1"/>
      <c r="MTM27" s="1"/>
      <c r="MTN27" s="1"/>
      <c r="MTO27" s="1"/>
      <c r="MTP27" s="1"/>
      <c r="MTQ27" s="1"/>
      <c r="MTR27" s="1"/>
      <c r="MTS27" s="1"/>
      <c r="MTT27" s="1"/>
      <c r="MTU27" s="1"/>
      <c r="MTV27" s="1"/>
      <c r="MTW27" s="1"/>
      <c r="MTX27" s="1"/>
      <c r="MTY27" s="1"/>
      <c r="MTZ27" s="1"/>
      <c r="MUA27" s="1"/>
      <c r="MUB27" s="1"/>
      <c r="MUC27" s="1"/>
      <c r="MUD27" s="1"/>
      <c r="MUE27" s="1"/>
      <c r="MUF27" s="1"/>
      <c r="MUG27" s="1"/>
      <c r="MUH27" s="1"/>
      <c r="MUI27" s="1"/>
      <c r="MUJ27" s="1"/>
      <c r="MUK27" s="1"/>
      <c r="MUL27" s="1"/>
      <c r="MUM27" s="1"/>
      <c r="MUN27" s="1"/>
      <c r="MUO27" s="1"/>
      <c r="MUP27" s="1"/>
      <c r="MUQ27" s="1"/>
      <c r="MUR27" s="1"/>
      <c r="MUS27" s="1"/>
      <c r="MUT27" s="1"/>
      <c r="MUU27" s="1"/>
      <c r="MUV27" s="1"/>
      <c r="MUW27" s="1"/>
      <c r="MUX27" s="1"/>
      <c r="MUY27" s="1"/>
      <c r="MUZ27" s="1"/>
      <c r="MVA27" s="1"/>
      <c r="MVB27" s="1"/>
      <c r="MVC27" s="1"/>
      <c r="MVD27" s="1"/>
      <c r="MVE27" s="1"/>
      <c r="MVF27" s="1"/>
      <c r="MVG27" s="1"/>
      <c r="MVH27" s="1"/>
      <c r="MVI27" s="1"/>
      <c r="MVJ27" s="1"/>
      <c r="MVK27" s="1"/>
      <c r="MVL27" s="1"/>
      <c r="MVM27" s="1"/>
      <c r="MVN27" s="1"/>
      <c r="MVO27" s="1"/>
      <c r="MVP27" s="1"/>
      <c r="MVQ27" s="1"/>
      <c r="MVR27" s="1"/>
      <c r="MVS27" s="1"/>
      <c r="MVT27" s="1"/>
      <c r="MVU27" s="1"/>
      <c r="MVV27" s="1"/>
      <c r="MVW27" s="1"/>
      <c r="MVX27" s="1"/>
      <c r="MVY27" s="1"/>
      <c r="MVZ27" s="1"/>
      <c r="MWA27" s="1"/>
      <c r="MWB27" s="1"/>
      <c r="MWC27" s="1"/>
      <c r="MWD27" s="1"/>
      <c r="MWE27" s="1"/>
      <c r="MWF27" s="1"/>
      <c r="MWG27" s="1"/>
      <c r="MWH27" s="1"/>
      <c r="MWI27" s="1"/>
      <c r="MWJ27" s="1"/>
      <c r="MWK27" s="1"/>
      <c r="MWL27" s="1"/>
      <c r="MWM27" s="1"/>
      <c r="MWN27" s="1"/>
      <c r="MWO27" s="1"/>
      <c r="MWP27" s="1"/>
      <c r="MWQ27" s="1"/>
      <c r="MWR27" s="1"/>
      <c r="MWS27" s="1"/>
      <c r="MWT27" s="1"/>
      <c r="MWU27" s="1"/>
      <c r="MWV27" s="1"/>
      <c r="MWW27" s="1"/>
      <c r="MWX27" s="1"/>
      <c r="MWY27" s="1"/>
      <c r="MWZ27" s="1"/>
      <c r="MXA27" s="1"/>
      <c r="MXB27" s="1"/>
      <c r="MXC27" s="1"/>
      <c r="MXD27" s="1"/>
      <c r="MXE27" s="1"/>
      <c r="MXF27" s="1"/>
      <c r="MXG27" s="1"/>
      <c r="MXH27" s="1"/>
      <c r="MXI27" s="1"/>
      <c r="MXJ27" s="1"/>
      <c r="MXK27" s="1"/>
      <c r="MXL27" s="1"/>
      <c r="MXM27" s="1"/>
      <c r="MXN27" s="1"/>
      <c r="MXO27" s="1"/>
      <c r="MXP27" s="1"/>
      <c r="MXQ27" s="1"/>
      <c r="MXR27" s="1"/>
      <c r="MXS27" s="1"/>
      <c r="MXT27" s="1"/>
      <c r="MXU27" s="1"/>
      <c r="MXV27" s="1"/>
      <c r="MXW27" s="1"/>
      <c r="MXX27" s="1"/>
      <c r="MXY27" s="1"/>
      <c r="MXZ27" s="1"/>
      <c r="MYA27" s="1"/>
      <c r="MYB27" s="1"/>
      <c r="MYC27" s="1"/>
      <c r="MYD27" s="1"/>
      <c r="MYE27" s="1"/>
      <c r="MYF27" s="1"/>
      <c r="MYG27" s="1"/>
      <c r="MYH27" s="1"/>
      <c r="MYI27" s="1"/>
      <c r="MYJ27" s="1"/>
      <c r="MYK27" s="1"/>
      <c r="MYL27" s="1"/>
      <c r="MYM27" s="1"/>
      <c r="MYN27" s="1"/>
      <c r="MYO27" s="1"/>
      <c r="MYP27" s="1"/>
      <c r="MYQ27" s="1"/>
      <c r="MYR27" s="1"/>
      <c r="MYS27" s="1"/>
      <c r="MYT27" s="1"/>
      <c r="MYU27" s="1"/>
      <c r="MYV27" s="1"/>
      <c r="MYW27" s="1"/>
      <c r="MYX27" s="1"/>
      <c r="MYY27" s="1"/>
      <c r="MYZ27" s="1"/>
      <c r="MZA27" s="1"/>
      <c r="MZB27" s="1"/>
      <c r="MZC27" s="1"/>
      <c r="MZD27" s="1"/>
      <c r="MZE27" s="1"/>
      <c r="MZF27" s="1"/>
      <c r="MZG27" s="1"/>
      <c r="MZH27" s="1"/>
      <c r="MZI27" s="1"/>
      <c r="MZJ27" s="1"/>
      <c r="MZK27" s="1"/>
      <c r="MZL27" s="1"/>
      <c r="MZM27" s="1"/>
      <c r="MZN27" s="1"/>
      <c r="MZO27" s="1"/>
      <c r="MZP27" s="1"/>
      <c r="MZQ27" s="1"/>
      <c r="MZR27" s="1"/>
      <c r="MZS27" s="1"/>
      <c r="MZT27" s="1"/>
      <c r="MZU27" s="1"/>
      <c r="MZV27" s="1"/>
      <c r="MZW27" s="1"/>
      <c r="MZX27" s="1"/>
      <c r="MZY27" s="1"/>
      <c r="MZZ27" s="1"/>
      <c r="NAA27" s="1"/>
      <c r="NAB27" s="1"/>
      <c r="NAC27" s="1"/>
      <c r="NAD27" s="1"/>
      <c r="NAE27" s="1"/>
      <c r="NAF27" s="1"/>
      <c r="NAG27" s="1"/>
      <c r="NAH27" s="1"/>
      <c r="NAI27" s="1"/>
      <c r="NAJ27" s="1"/>
      <c r="NAK27" s="1"/>
      <c r="NAL27" s="1"/>
      <c r="NAM27" s="1"/>
      <c r="NAN27" s="1"/>
      <c r="NAO27" s="1"/>
      <c r="NAP27" s="1"/>
      <c r="NAQ27" s="1"/>
      <c r="NAR27" s="1"/>
      <c r="NAS27" s="1"/>
      <c r="NAT27" s="1"/>
      <c r="NAU27" s="1"/>
      <c r="NAV27" s="1"/>
      <c r="NAW27" s="1"/>
      <c r="NAX27" s="1"/>
      <c r="NAY27" s="1"/>
      <c r="NAZ27" s="1"/>
      <c r="NBA27" s="1"/>
      <c r="NBB27" s="1"/>
      <c r="NBC27" s="1"/>
      <c r="NBD27" s="1"/>
      <c r="NBE27" s="1"/>
      <c r="NBF27" s="1"/>
      <c r="NBG27" s="1"/>
      <c r="NBH27" s="1"/>
      <c r="NBI27" s="1"/>
      <c r="NBJ27" s="1"/>
      <c r="NBK27" s="1"/>
      <c r="NBL27" s="1"/>
      <c r="NBM27" s="1"/>
      <c r="NBN27" s="1"/>
      <c r="NBO27" s="1"/>
      <c r="NBP27" s="1"/>
      <c r="NBQ27" s="1"/>
      <c r="NBR27" s="1"/>
      <c r="NBS27" s="1"/>
      <c r="NBT27" s="1"/>
      <c r="NBU27" s="1"/>
      <c r="NBV27" s="1"/>
      <c r="NBW27" s="1"/>
      <c r="NBX27" s="1"/>
      <c r="NBY27" s="1"/>
      <c r="NBZ27" s="1"/>
      <c r="NCA27" s="1"/>
      <c r="NCB27" s="1"/>
      <c r="NCC27" s="1"/>
      <c r="NCD27" s="1"/>
      <c r="NCE27" s="1"/>
      <c r="NCF27" s="1"/>
      <c r="NCG27" s="1"/>
      <c r="NCH27" s="1"/>
      <c r="NCI27" s="1"/>
      <c r="NCJ27" s="1"/>
      <c r="NCK27" s="1"/>
      <c r="NCL27" s="1"/>
      <c r="NCM27" s="1"/>
      <c r="NCN27" s="1"/>
      <c r="NCO27" s="1"/>
      <c r="NCP27" s="1"/>
      <c r="NCQ27" s="1"/>
      <c r="NCR27" s="1"/>
      <c r="NCS27" s="1"/>
      <c r="NCT27" s="1"/>
      <c r="NCU27" s="1"/>
      <c r="NCV27" s="1"/>
      <c r="NCW27" s="1"/>
      <c r="NCX27" s="1"/>
      <c r="NCY27" s="1"/>
      <c r="NCZ27" s="1"/>
      <c r="NDA27" s="1"/>
      <c r="NDB27" s="1"/>
      <c r="NDC27" s="1"/>
      <c r="NDD27" s="1"/>
      <c r="NDE27" s="1"/>
      <c r="NDF27" s="1"/>
      <c r="NDG27" s="1"/>
      <c r="NDH27" s="1"/>
      <c r="NDI27" s="1"/>
      <c r="NDJ27" s="1"/>
      <c r="NDK27" s="1"/>
      <c r="NDL27" s="1"/>
      <c r="NDM27" s="1"/>
      <c r="NDN27" s="1"/>
      <c r="NDO27" s="1"/>
      <c r="NDP27" s="1"/>
      <c r="NDQ27" s="1"/>
      <c r="NDR27" s="1"/>
      <c r="NDS27" s="1"/>
      <c r="NDT27" s="1"/>
      <c r="NDU27" s="1"/>
      <c r="NDV27" s="1"/>
      <c r="NDW27" s="1"/>
      <c r="NDX27" s="1"/>
      <c r="NDY27" s="1"/>
      <c r="NDZ27" s="1"/>
      <c r="NEA27" s="1"/>
      <c r="NEB27" s="1"/>
      <c r="NEC27" s="1"/>
      <c r="NED27" s="1"/>
      <c r="NEE27" s="1"/>
      <c r="NEF27" s="1"/>
      <c r="NEG27" s="1"/>
      <c r="NEH27" s="1"/>
      <c r="NEI27" s="1"/>
      <c r="NEJ27" s="1"/>
      <c r="NEK27" s="1"/>
      <c r="NEL27" s="1"/>
      <c r="NEM27" s="1"/>
      <c r="NEN27" s="1"/>
      <c r="NEO27" s="1"/>
      <c r="NEP27" s="1"/>
      <c r="NEQ27" s="1"/>
      <c r="NER27" s="1"/>
      <c r="NES27" s="1"/>
      <c r="NET27" s="1"/>
      <c r="NEU27" s="1"/>
      <c r="NEV27" s="1"/>
      <c r="NEW27" s="1"/>
      <c r="NEX27" s="1"/>
      <c r="NEY27" s="1"/>
      <c r="NEZ27" s="1"/>
      <c r="NFA27" s="1"/>
      <c r="NFB27" s="1"/>
      <c r="NFC27" s="1"/>
      <c r="NFD27" s="1"/>
      <c r="NFE27" s="1"/>
      <c r="NFF27" s="1"/>
      <c r="NFG27" s="1"/>
      <c r="NFH27" s="1"/>
      <c r="NFI27" s="1"/>
      <c r="NFJ27" s="1"/>
      <c r="NFK27" s="1"/>
      <c r="NFL27" s="1"/>
      <c r="NFM27" s="1"/>
      <c r="NFN27" s="1"/>
      <c r="NFO27" s="1"/>
      <c r="NFP27" s="1"/>
      <c r="NFQ27" s="1"/>
      <c r="NFR27" s="1"/>
      <c r="NFS27" s="1"/>
      <c r="NFT27" s="1"/>
      <c r="NFU27" s="1"/>
      <c r="NFV27" s="1"/>
      <c r="NFW27" s="1"/>
      <c r="NFX27" s="1"/>
      <c r="NFY27" s="1"/>
      <c r="NFZ27" s="1"/>
      <c r="NGA27" s="1"/>
      <c r="NGB27" s="1"/>
      <c r="NGC27" s="1"/>
      <c r="NGD27" s="1"/>
      <c r="NGE27" s="1"/>
      <c r="NGF27" s="1"/>
      <c r="NGG27" s="1"/>
      <c r="NGH27" s="1"/>
      <c r="NGI27" s="1"/>
      <c r="NGJ27" s="1"/>
      <c r="NGK27" s="1"/>
      <c r="NGL27" s="1"/>
      <c r="NGM27" s="1"/>
      <c r="NGN27" s="1"/>
      <c r="NGO27" s="1"/>
      <c r="NGP27" s="1"/>
      <c r="NGQ27" s="1"/>
      <c r="NGR27" s="1"/>
      <c r="NGS27" s="1"/>
      <c r="NGT27" s="1"/>
      <c r="NGU27" s="1"/>
      <c r="NGV27" s="1"/>
      <c r="NGW27" s="1"/>
      <c r="NGX27" s="1"/>
      <c r="NGY27" s="1"/>
      <c r="NGZ27" s="1"/>
      <c r="NHA27" s="1"/>
      <c r="NHB27" s="1"/>
      <c r="NHC27" s="1"/>
      <c r="NHD27" s="1"/>
      <c r="NHE27" s="1"/>
      <c r="NHF27" s="1"/>
      <c r="NHG27" s="1"/>
      <c r="NHH27" s="1"/>
      <c r="NHI27" s="1"/>
      <c r="NHJ27" s="1"/>
      <c r="NHK27" s="1"/>
      <c r="NHL27" s="1"/>
      <c r="NHM27" s="1"/>
      <c r="NHN27" s="1"/>
      <c r="NHO27" s="1"/>
      <c r="NHP27" s="1"/>
      <c r="NHQ27" s="1"/>
      <c r="NHR27" s="1"/>
      <c r="NHS27" s="1"/>
      <c r="NHT27" s="1"/>
      <c r="NHU27" s="1"/>
      <c r="NHV27" s="1"/>
      <c r="NHW27" s="1"/>
      <c r="NHX27" s="1"/>
      <c r="NHY27" s="1"/>
      <c r="NHZ27" s="1"/>
      <c r="NIA27" s="1"/>
      <c r="NIB27" s="1"/>
      <c r="NIC27" s="1"/>
      <c r="NID27" s="1"/>
      <c r="NIE27" s="1"/>
      <c r="NIF27" s="1"/>
      <c r="NIG27" s="1"/>
      <c r="NIH27" s="1"/>
      <c r="NII27" s="1"/>
      <c r="NIJ27" s="1"/>
      <c r="NIK27" s="1"/>
      <c r="NIL27" s="1"/>
      <c r="NIM27" s="1"/>
      <c r="NIN27" s="1"/>
      <c r="NIO27" s="1"/>
      <c r="NIP27" s="1"/>
      <c r="NIQ27" s="1"/>
      <c r="NIR27" s="1"/>
      <c r="NIS27" s="1"/>
      <c r="NIT27" s="1"/>
      <c r="NIU27" s="1"/>
      <c r="NIV27" s="1"/>
      <c r="NIW27" s="1"/>
      <c r="NIX27" s="1"/>
      <c r="NIY27" s="1"/>
      <c r="NIZ27" s="1"/>
      <c r="NJA27" s="1"/>
      <c r="NJB27" s="1"/>
      <c r="NJC27" s="1"/>
      <c r="NJD27" s="1"/>
      <c r="NJE27" s="1"/>
      <c r="NJF27" s="1"/>
      <c r="NJG27" s="1"/>
      <c r="NJH27" s="1"/>
      <c r="NJI27" s="1"/>
      <c r="NJJ27" s="1"/>
      <c r="NJK27" s="1"/>
      <c r="NJL27" s="1"/>
      <c r="NJM27" s="1"/>
      <c r="NJN27" s="1"/>
      <c r="NJO27" s="1"/>
      <c r="NJP27" s="1"/>
      <c r="NJQ27" s="1"/>
      <c r="NJR27" s="1"/>
      <c r="NJS27" s="1"/>
      <c r="NJT27" s="1"/>
      <c r="NJU27" s="1"/>
      <c r="NJV27" s="1"/>
      <c r="NJW27" s="1"/>
      <c r="NJX27" s="1"/>
      <c r="NJY27" s="1"/>
      <c r="NJZ27" s="1"/>
      <c r="NKA27" s="1"/>
      <c r="NKB27" s="1"/>
      <c r="NKC27" s="1"/>
      <c r="NKD27" s="1"/>
      <c r="NKE27" s="1"/>
      <c r="NKF27" s="1"/>
      <c r="NKG27" s="1"/>
      <c r="NKH27" s="1"/>
      <c r="NKI27" s="1"/>
      <c r="NKJ27" s="1"/>
      <c r="NKK27" s="1"/>
      <c r="NKL27" s="1"/>
      <c r="NKM27" s="1"/>
      <c r="NKN27" s="1"/>
      <c r="NKO27" s="1"/>
      <c r="NKP27" s="1"/>
      <c r="NKQ27" s="1"/>
      <c r="NKR27" s="1"/>
      <c r="NKS27" s="1"/>
      <c r="NKT27" s="1"/>
      <c r="NKU27" s="1"/>
      <c r="NKV27" s="1"/>
      <c r="NKW27" s="1"/>
      <c r="NKX27" s="1"/>
      <c r="NKY27" s="1"/>
      <c r="NKZ27" s="1"/>
      <c r="NLA27" s="1"/>
      <c r="NLB27" s="1"/>
      <c r="NLC27" s="1"/>
      <c r="NLD27" s="1"/>
      <c r="NLE27" s="1"/>
      <c r="NLF27" s="1"/>
      <c r="NLG27" s="1"/>
      <c r="NLH27" s="1"/>
      <c r="NLI27" s="1"/>
      <c r="NLJ27" s="1"/>
      <c r="NLK27" s="1"/>
      <c r="NLL27" s="1"/>
      <c r="NLM27" s="1"/>
      <c r="NLN27" s="1"/>
      <c r="NLO27" s="1"/>
      <c r="NLP27" s="1"/>
      <c r="NLQ27" s="1"/>
      <c r="NLR27" s="1"/>
      <c r="NLS27" s="1"/>
      <c r="NLT27" s="1"/>
      <c r="NLU27" s="1"/>
      <c r="NLV27" s="1"/>
      <c r="NLW27" s="1"/>
      <c r="NLX27" s="1"/>
      <c r="NLY27" s="1"/>
      <c r="NLZ27" s="1"/>
      <c r="NMA27" s="1"/>
      <c r="NMB27" s="1"/>
      <c r="NMC27" s="1"/>
      <c r="NMD27" s="1"/>
      <c r="NME27" s="1"/>
      <c r="NMF27" s="1"/>
      <c r="NMG27" s="1"/>
      <c r="NMH27" s="1"/>
      <c r="NMI27" s="1"/>
      <c r="NMJ27" s="1"/>
      <c r="NMK27" s="1"/>
      <c r="NML27" s="1"/>
      <c r="NMM27" s="1"/>
      <c r="NMN27" s="1"/>
      <c r="NMO27" s="1"/>
      <c r="NMP27" s="1"/>
      <c r="NMQ27" s="1"/>
      <c r="NMR27" s="1"/>
      <c r="NMS27" s="1"/>
      <c r="NMT27" s="1"/>
      <c r="NMU27" s="1"/>
      <c r="NMV27" s="1"/>
      <c r="NMW27" s="1"/>
      <c r="NMX27" s="1"/>
      <c r="NMY27" s="1"/>
      <c r="NMZ27" s="1"/>
      <c r="NNA27" s="1"/>
      <c r="NNB27" s="1"/>
      <c r="NNC27" s="1"/>
      <c r="NND27" s="1"/>
      <c r="NNE27" s="1"/>
      <c r="NNF27" s="1"/>
      <c r="NNG27" s="1"/>
      <c r="NNH27" s="1"/>
      <c r="NNI27" s="1"/>
      <c r="NNJ27" s="1"/>
      <c r="NNK27" s="1"/>
      <c r="NNL27" s="1"/>
      <c r="NNM27" s="1"/>
      <c r="NNN27" s="1"/>
      <c r="NNO27" s="1"/>
      <c r="NNP27" s="1"/>
      <c r="NNQ27" s="1"/>
      <c r="NNR27" s="1"/>
      <c r="NNS27" s="1"/>
      <c r="NNT27" s="1"/>
      <c r="NNU27" s="1"/>
      <c r="NNV27" s="1"/>
      <c r="NNW27" s="1"/>
      <c r="NNX27" s="1"/>
      <c r="NNY27" s="1"/>
      <c r="NNZ27" s="1"/>
      <c r="NOA27" s="1"/>
      <c r="NOB27" s="1"/>
      <c r="NOC27" s="1"/>
      <c r="NOD27" s="1"/>
      <c r="NOE27" s="1"/>
      <c r="NOF27" s="1"/>
      <c r="NOG27" s="1"/>
      <c r="NOH27" s="1"/>
      <c r="NOI27" s="1"/>
      <c r="NOJ27" s="1"/>
      <c r="NOK27" s="1"/>
      <c r="NOL27" s="1"/>
      <c r="NOM27" s="1"/>
      <c r="NON27" s="1"/>
      <c r="NOO27" s="1"/>
      <c r="NOP27" s="1"/>
      <c r="NOQ27" s="1"/>
      <c r="NOR27" s="1"/>
      <c r="NOS27" s="1"/>
      <c r="NOT27" s="1"/>
      <c r="NOU27" s="1"/>
      <c r="NOV27" s="1"/>
      <c r="NOW27" s="1"/>
      <c r="NOX27" s="1"/>
      <c r="NOY27" s="1"/>
      <c r="NOZ27" s="1"/>
      <c r="NPA27" s="1"/>
      <c r="NPB27" s="1"/>
      <c r="NPC27" s="1"/>
      <c r="NPD27" s="1"/>
      <c r="NPE27" s="1"/>
      <c r="NPF27" s="1"/>
      <c r="NPG27" s="1"/>
      <c r="NPH27" s="1"/>
      <c r="NPI27" s="1"/>
      <c r="NPJ27" s="1"/>
      <c r="NPK27" s="1"/>
      <c r="NPL27" s="1"/>
      <c r="NPM27" s="1"/>
      <c r="NPN27" s="1"/>
      <c r="NPO27" s="1"/>
      <c r="NPP27" s="1"/>
      <c r="NPQ27" s="1"/>
      <c r="NPR27" s="1"/>
      <c r="NPS27" s="1"/>
      <c r="NPT27" s="1"/>
      <c r="NPU27" s="1"/>
      <c r="NPV27" s="1"/>
      <c r="NPW27" s="1"/>
      <c r="NPX27" s="1"/>
      <c r="NPY27" s="1"/>
      <c r="NPZ27" s="1"/>
      <c r="NQA27" s="1"/>
      <c r="NQB27" s="1"/>
      <c r="NQC27" s="1"/>
      <c r="NQD27" s="1"/>
      <c r="NQE27" s="1"/>
      <c r="NQF27" s="1"/>
      <c r="NQG27" s="1"/>
      <c r="NQH27" s="1"/>
      <c r="NQI27" s="1"/>
      <c r="NQJ27" s="1"/>
      <c r="NQK27" s="1"/>
      <c r="NQL27" s="1"/>
      <c r="NQM27" s="1"/>
      <c r="NQN27" s="1"/>
      <c r="NQO27" s="1"/>
      <c r="NQP27" s="1"/>
      <c r="NQQ27" s="1"/>
      <c r="NQR27" s="1"/>
      <c r="NQS27" s="1"/>
      <c r="NQT27" s="1"/>
      <c r="NQU27" s="1"/>
      <c r="NQV27" s="1"/>
      <c r="NQW27" s="1"/>
      <c r="NQX27" s="1"/>
      <c r="NQY27" s="1"/>
      <c r="NQZ27" s="1"/>
      <c r="NRA27" s="1"/>
      <c r="NRB27" s="1"/>
      <c r="NRC27" s="1"/>
      <c r="NRD27" s="1"/>
      <c r="NRE27" s="1"/>
      <c r="NRF27" s="1"/>
      <c r="NRG27" s="1"/>
      <c r="NRH27" s="1"/>
      <c r="NRI27" s="1"/>
      <c r="NRJ27" s="1"/>
      <c r="NRK27" s="1"/>
      <c r="NRL27" s="1"/>
      <c r="NRM27" s="1"/>
      <c r="NRN27" s="1"/>
      <c r="NRO27" s="1"/>
      <c r="NRP27" s="1"/>
      <c r="NRQ27" s="1"/>
      <c r="NRR27" s="1"/>
      <c r="NRS27" s="1"/>
      <c r="NRT27" s="1"/>
      <c r="NRU27" s="1"/>
      <c r="NRV27" s="1"/>
      <c r="NRW27" s="1"/>
      <c r="NRX27" s="1"/>
      <c r="NRY27" s="1"/>
      <c r="NRZ27" s="1"/>
      <c r="NSA27" s="1"/>
      <c r="NSB27" s="1"/>
      <c r="NSC27" s="1"/>
      <c r="NSD27" s="1"/>
      <c r="NSE27" s="1"/>
      <c r="NSF27" s="1"/>
      <c r="NSG27" s="1"/>
      <c r="NSH27" s="1"/>
      <c r="NSI27" s="1"/>
      <c r="NSJ27" s="1"/>
      <c r="NSK27" s="1"/>
      <c r="NSL27" s="1"/>
      <c r="NSM27" s="1"/>
      <c r="NSN27" s="1"/>
      <c r="NSO27" s="1"/>
      <c r="NSP27" s="1"/>
      <c r="NSQ27" s="1"/>
      <c r="NSR27" s="1"/>
      <c r="NSS27" s="1"/>
      <c r="NST27" s="1"/>
      <c r="NSU27" s="1"/>
      <c r="NSV27" s="1"/>
      <c r="NSW27" s="1"/>
      <c r="NSX27" s="1"/>
      <c r="NSY27" s="1"/>
      <c r="NSZ27" s="1"/>
      <c r="NTA27" s="1"/>
      <c r="NTB27" s="1"/>
      <c r="NTC27" s="1"/>
      <c r="NTD27" s="1"/>
      <c r="NTE27" s="1"/>
      <c r="NTF27" s="1"/>
      <c r="NTG27" s="1"/>
      <c r="NTH27" s="1"/>
      <c r="NTI27" s="1"/>
      <c r="NTJ27" s="1"/>
      <c r="NTK27" s="1"/>
      <c r="NTL27" s="1"/>
      <c r="NTM27" s="1"/>
      <c r="NTN27" s="1"/>
      <c r="NTO27" s="1"/>
      <c r="NTP27" s="1"/>
      <c r="NTQ27" s="1"/>
      <c r="NTR27" s="1"/>
      <c r="NTS27" s="1"/>
      <c r="NTT27" s="1"/>
      <c r="NTU27" s="1"/>
      <c r="NTV27" s="1"/>
      <c r="NTW27" s="1"/>
      <c r="NTX27" s="1"/>
      <c r="NTY27" s="1"/>
      <c r="NTZ27" s="1"/>
      <c r="NUA27" s="1"/>
      <c r="NUB27" s="1"/>
      <c r="NUC27" s="1"/>
      <c r="NUD27" s="1"/>
      <c r="NUE27" s="1"/>
      <c r="NUF27" s="1"/>
      <c r="NUG27" s="1"/>
      <c r="NUH27" s="1"/>
      <c r="NUI27" s="1"/>
      <c r="NUJ27" s="1"/>
      <c r="NUK27" s="1"/>
      <c r="NUL27" s="1"/>
      <c r="NUM27" s="1"/>
      <c r="NUN27" s="1"/>
      <c r="NUO27" s="1"/>
      <c r="NUP27" s="1"/>
      <c r="NUQ27" s="1"/>
      <c r="NUR27" s="1"/>
      <c r="NUS27" s="1"/>
      <c r="NUT27" s="1"/>
      <c r="NUU27" s="1"/>
      <c r="NUV27" s="1"/>
      <c r="NUW27" s="1"/>
      <c r="NUX27" s="1"/>
      <c r="NUY27" s="1"/>
      <c r="NUZ27" s="1"/>
      <c r="NVA27" s="1"/>
      <c r="NVB27" s="1"/>
      <c r="NVC27" s="1"/>
      <c r="NVD27" s="1"/>
      <c r="NVE27" s="1"/>
      <c r="NVF27" s="1"/>
      <c r="NVG27" s="1"/>
      <c r="NVH27" s="1"/>
      <c r="NVI27" s="1"/>
      <c r="NVJ27" s="1"/>
      <c r="NVK27" s="1"/>
      <c r="NVL27" s="1"/>
      <c r="NVM27" s="1"/>
      <c r="NVN27" s="1"/>
      <c r="NVO27" s="1"/>
      <c r="NVP27" s="1"/>
      <c r="NVQ27" s="1"/>
      <c r="NVR27" s="1"/>
      <c r="NVS27" s="1"/>
      <c r="NVT27" s="1"/>
      <c r="NVU27" s="1"/>
      <c r="NVV27" s="1"/>
      <c r="NVW27" s="1"/>
      <c r="NVX27" s="1"/>
      <c r="NVY27" s="1"/>
      <c r="NVZ27" s="1"/>
      <c r="NWA27" s="1"/>
      <c r="NWB27" s="1"/>
      <c r="NWC27" s="1"/>
      <c r="NWD27" s="1"/>
      <c r="NWE27" s="1"/>
      <c r="NWF27" s="1"/>
      <c r="NWG27" s="1"/>
      <c r="NWH27" s="1"/>
      <c r="NWI27" s="1"/>
      <c r="NWJ27" s="1"/>
      <c r="NWK27" s="1"/>
      <c r="NWL27" s="1"/>
      <c r="NWM27" s="1"/>
      <c r="NWN27" s="1"/>
      <c r="NWO27" s="1"/>
      <c r="NWP27" s="1"/>
      <c r="NWQ27" s="1"/>
      <c r="NWR27" s="1"/>
      <c r="NWS27" s="1"/>
      <c r="NWT27" s="1"/>
      <c r="NWU27" s="1"/>
      <c r="NWV27" s="1"/>
      <c r="NWW27" s="1"/>
      <c r="NWX27" s="1"/>
      <c r="NWY27" s="1"/>
      <c r="NWZ27" s="1"/>
      <c r="NXA27" s="1"/>
      <c r="NXB27" s="1"/>
      <c r="NXC27" s="1"/>
      <c r="NXD27" s="1"/>
      <c r="NXE27" s="1"/>
      <c r="NXF27" s="1"/>
      <c r="NXG27" s="1"/>
      <c r="NXH27" s="1"/>
      <c r="NXI27" s="1"/>
      <c r="NXJ27" s="1"/>
      <c r="NXK27" s="1"/>
      <c r="NXL27" s="1"/>
      <c r="NXM27" s="1"/>
      <c r="NXN27" s="1"/>
      <c r="NXO27" s="1"/>
      <c r="NXP27" s="1"/>
      <c r="NXQ27" s="1"/>
      <c r="NXR27" s="1"/>
      <c r="NXS27" s="1"/>
      <c r="NXT27" s="1"/>
      <c r="NXU27" s="1"/>
      <c r="NXV27" s="1"/>
      <c r="NXW27" s="1"/>
      <c r="NXX27" s="1"/>
      <c r="NXY27" s="1"/>
      <c r="NXZ27" s="1"/>
      <c r="NYA27" s="1"/>
      <c r="NYB27" s="1"/>
      <c r="NYC27" s="1"/>
      <c r="NYD27" s="1"/>
      <c r="NYE27" s="1"/>
      <c r="NYF27" s="1"/>
      <c r="NYG27" s="1"/>
      <c r="NYH27" s="1"/>
      <c r="NYI27" s="1"/>
      <c r="NYJ27" s="1"/>
      <c r="NYK27" s="1"/>
      <c r="NYL27" s="1"/>
      <c r="NYM27" s="1"/>
      <c r="NYN27" s="1"/>
      <c r="NYO27" s="1"/>
      <c r="NYP27" s="1"/>
      <c r="NYQ27" s="1"/>
      <c r="NYR27" s="1"/>
      <c r="NYS27" s="1"/>
      <c r="NYT27" s="1"/>
      <c r="NYU27" s="1"/>
      <c r="NYV27" s="1"/>
      <c r="NYW27" s="1"/>
      <c r="NYX27" s="1"/>
      <c r="NYY27" s="1"/>
      <c r="NYZ27" s="1"/>
      <c r="NZA27" s="1"/>
      <c r="NZB27" s="1"/>
      <c r="NZC27" s="1"/>
      <c r="NZD27" s="1"/>
      <c r="NZE27" s="1"/>
      <c r="NZF27" s="1"/>
      <c r="NZG27" s="1"/>
      <c r="NZH27" s="1"/>
      <c r="NZI27" s="1"/>
      <c r="NZJ27" s="1"/>
      <c r="NZK27" s="1"/>
      <c r="NZL27" s="1"/>
      <c r="NZM27" s="1"/>
      <c r="NZN27" s="1"/>
      <c r="NZO27" s="1"/>
      <c r="NZP27" s="1"/>
      <c r="NZQ27" s="1"/>
      <c r="NZR27" s="1"/>
      <c r="NZS27" s="1"/>
      <c r="NZT27" s="1"/>
      <c r="NZU27" s="1"/>
      <c r="NZV27" s="1"/>
      <c r="NZW27" s="1"/>
      <c r="NZX27" s="1"/>
      <c r="NZY27" s="1"/>
      <c r="NZZ27" s="1"/>
      <c r="OAA27" s="1"/>
      <c r="OAB27" s="1"/>
      <c r="OAC27" s="1"/>
      <c r="OAD27" s="1"/>
      <c r="OAE27" s="1"/>
      <c r="OAF27" s="1"/>
      <c r="OAG27" s="1"/>
      <c r="OAH27" s="1"/>
      <c r="OAI27" s="1"/>
      <c r="OAJ27" s="1"/>
      <c r="OAK27" s="1"/>
      <c r="OAL27" s="1"/>
      <c r="OAM27" s="1"/>
      <c r="OAN27" s="1"/>
      <c r="OAO27" s="1"/>
      <c r="OAP27" s="1"/>
      <c r="OAQ27" s="1"/>
      <c r="OAR27" s="1"/>
      <c r="OAS27" s="1"/>
      <c r="OAT27" s="1"/>
      <c r="OAU27" s="1"/>
      <c r="OAV27" s="1"/>
      <c r="OAW27" s="1"/>
      <c r="OAX27" s="1"/>
      <c r="OAY27" s="1"/>
      <c r="OAZ27" s="1"/>
      <c r="OBA27" s="1"/>
      <c r="OBB27" s="1"/>
      <c r="OBC27" s="1"/>
      <c r="OBD27" s="1"/>
      <c r="OBE27" s="1"/>
      <c r="OBF27" s="1"/>
      <c r="OBG27" s="1"/>
      <c r="OBH27" s="1"/>
      <c r="OBI27" s="1"/>
      <c r="OBJ27" s="1"/>
      <c r="OBK27" s="1"/>
      <c r="OBL27" s="1"/>
      <c r="OBM27" s="1"/>
      <c r="OBN27" s="1"/>
      <c r="OBO27" s="1"/>
      <c r="OBP27" s="1"/>
      <c r="OBQ27" s="1"/>
      <c r="OBR27" s="1"/>
      <c r="OBS27" s="1"/>
      <c r="OBT27" s="1"/>
      <c r="OBU27" s="1"/>
      <c r="OBV27" s="1"/>
      <c r="OBW27" s="1"/>
      <c r="OBX27" s="1"/>
      <c r="OBY27" s="1"/>
      <c r="OBZ27" s="1"/>
      <c r="OCA27" s="1"/>
      <c r="OCB27" s="1"/>
      <c r="OCC27" s="1"/>
      <c r="OCD27" s="1"/>
      <c r="OCE27" s="1"/>
      <c r="OCF27" s="1"/>
      <c r="OCG27" s="1"/>
      <c r="OCH27" s="1"/>
      <c r="OCI27" s="1"/>
      <c r="OCJ27" s="1"/>
      <c r="OCK27" s="1"/>
      <c r="OCL27" s="1"/>
      <c r="OCM27" s="1"/>
      <c r="OCN27" s="1"/>
      <c r="OCO27" s="1"/>
      <c r="OCP27" s="1"/>
      <c r="OCQ27" s="1"/>
      <c r="OCR27" s="1"/>
      <c r="OCS27" s="1"/>
      <c r="OCT27" s="1"/>
      <c r="OCU27" s="1"/>
      <c r="OCV27" s="1"/>
      <c r="OCW27" s="1"/>
      <c r="OCX27" s="1"/>
      <c r="OCY27" s="1"/>
      <c r="OCZ27" s="1"/>
      <c r="ODA27" s="1"/>
      <c r="ODB27" s="1"/>
      <c r="ODC27" s="1"/>
      <c r="ODD27" s="1"/>
      <c r="ODE27" s="1"/>
      <c r="ODF27" s="1"/>
      <c r="ODG27" s="1"/>
      <c r="ODH27" s="1"/>
      <c r="ODI27" s="1"/>
      <c r="ODJ27" s="1"/>
      <c r="ODK27" s="1"/>
      <c r="ODL27" s="1"/>
      <c r="ODM27" s="1"/>
      <c r="ODN27" s="1"/>
      <c r="ODO27" s="1"/>
      <c r="ODP27" s="1"/>
      <c r="ODQ27" s="1"/>
      <c r="ODR27" s="1"/>
      <c r="ODS27" s="1"/>
      <c r="ODT27" s="1"/>
      <c r="ODU27" s="1"/>
      <c r="ODV27" s="1"/>
      <c r="ODW27" s="1"/>
      <c r="ODX27" s="1"/>
      <c r="ODY27" s="1"/>
      <c r="ODZ27" s="1"/>
      <c r="OEA27" s="1"/>
      <c r="OEB27" s="1"/>
      <c r="OEC27" s="1"/>
      <c r="OED27" s="1"/>
      <c r="OEE27" s="1"/>
      <c r="OEF27" s="1"/>
      <c r="OEG27" s="1"/>
      <c r="OEH27" s="1"/>
      <c r="OEI27" s="1"/>
      <c r="OEJ27" s="1"/>
      <c r="OEK27" s="1"/>
      <c r="OEL27" s="1"/>
      <c r="OEM27" s="1"/>
      <c r="OEN27" s="1"/>
      <c r="OEO27" s="1"/>
      <c r="OEP27" s="1"/>
      <c r="OEQ27" s="1"/>
      <c r="OER27" s="1"/>
      <c r="OES27" s="1"/>
      <c r="OET27" s="1"/>
      <c r="OEU27" s="1"/>
      <c r="OEV27" s="1"/>
      <c r="OEW27" s="1"/>
      <c r="OEX27" s="1"/>
      <c r="OEY27" s="1"/>
      <c r="OEZ27" s="1"/>
      <c r="OFA27" s="1"/>
      <c r="OFB27" s="1"/>
      <c r="OFC27" s="1"/>
      <c r="OFD27" s="1"/>
      <c r="OFE27" s="1"/>
      <c r="OFF27" s="1"/>
      <c r="OFG27" s="1"/>
      <c r="OFH27" s="1"/>
      <c r="OFI27" s="1"/>
      <c r="OFJ27" s="1"/>
      <c r="OFK27" s="1"/>
      <c r="OFL27" s="1"/>
      <c r="OFM27" s="1"/>
      <c r="OFN27" s="1"/>
      <c r="OFO27" s="1"/>
      <c r="OFP27" s="1"/>
      <c r="OFQ27" s="1"/>
      <c r="OFR27" s="1"/>
      <c r="OFS27" s="1"/>
      <c r="OFT27" s="1"/>
      <c r="OFU27" s="1"/>
      <c r="OFV27" s="1"/>
      <c r="OFW27" s="1"/>
      <c r="OFX27" s="1"/>
      <c r="OFY27" s="1"/>
      <c r="OFZ27" s="1"/>
      <c r="OGA27" s="1"/>
      <c r="OGB27" s="1"/>
      <c r="OGC27" s="1"/>
      <c r="OGD27" s="1"/>
      <c r="OGE27" s="1"/>
      <c r="OGF27" s="1"/>
      <c r="OGG27" s="1"/>
      <c r="OGH27" s="1"/>
      <c r="OGI27" s="1"/>
      <c r="OGJ27" s="1"/>
      <c r="OGK27" s="1"/>
      <c r="OGL27" s="1"/>
      <c r="OGM27" s="1"/>
      <c r="OGN27" s="1"/>
      <c r="OGO27" s="1"/>
      <c r="OGP27" s="1"/>
      <c r="OGQ27" s="1"/>
      <c r="OGR27" s="1"/>
      <c r="OGS27" s="1"/>
      <c r="OGT27" s="1"/>
      <c r="OGU27" s="1"/>
      <c r="OGV27" s="1"/>
      <c r="OGW27" s="1"/>
      <c r="OGX27" s="1"/>
      <c r="OGY27" s="1"/>
      <c r="OGZ27" s="1"/>
      <c r="OHA27" s="1"/>
      <c r="OHB27" s="1"/>
      <c r="OHC27" s="1"/>
      <c r="OHD27" s="1"/>
      <c r="OHE27" s="1"/>
      <c r="OHF27" s="1"/>
      <c r="OHG27" s="1"/>
      <c r="OHH27" s="1"/>
      <c r="OHI27" s="1"/>
      <c r="OHJ27" s="1"/>
      <c r="OHK27" s="1"/>
      <c r="OHL27" s="1"/>
      <c r="OHM27" s="1"/>
      <c r="OHN27" s="1"/>
      <c r="OHO27" s="1"/>
      <c r="OHP27" s="1"/>
      <c r="OHQ27" s="1"/>
      <c r="OHR27" s="1"/>
      <c r="OHS27" s="1"/>
      <c r="OHT27" s="1"/>
      <c r="OHU27" s="1"/>
      <c r="OHV27" s="1"/>
      <c r="OHW27" s="1"/>
      <c r="OHX27" s="1"/>
      <c r="OHY27" s="1"/>
      <c r="OHZ27" s="1"/>
      <c r="OIA27" s="1"/>
      <c r="OIB27" s="1"/>
      <c r="OIC27" s="1"/>
      <c r="OID27" s="1"/>
      <c r="OIE27" s="1"/>
      <c r="OIF27" s="1"/>
      <c r="OIG27" s="1"/>
      <c r="OIH27" s="1"/>
      <c r="OII27" s="1"/>
      <c r="OIJ27" s="1"/>
      <c r="OIK27" s="1"/>
      <c r="OIL27" s="1"/>
      <c r="OIM27" s="1"/>
      <c r="OIN27" s="1"/>
      <c r="OIO27" s="1"/>
      <c r="OIP27" s="1"/>
      <c r="OIQ27" s="1"/>
      <c r="OIR27" s="1"/>
      <c r="OIS27" s="1"/>
      <c r="OIT27" s="1"/>
      <c r="OIU27" s="1"/>
      <c r="OIV27" s="1"/>
      <c r="OIW27" s="1"/>
      <c r="OIX27" s="1"/>
      <c r="OIY27" s="1"/>
      <c r="OIZ27" s="1"/>
      <c r="OJA27" s="1"/>
      <c r="OJB27" s="1"/>
      <c r="OJC27" s="1"/>
      <c r="OJD27" s="1"/>
      <c r="OJE27" s="1"/>
      <c r="OJF27" s="1"/>
      <c r="OJG27" s="1"/>
      <c r="OJH27" s="1"/>
      <c r="OJI27" s="1"/>
      <c r="OJJ27" s="1"/>
      <c r="OJK27" s="1"/>
      <c r="OJL27" s="1"/>
      <c r="OJM27" s="1"/>
      <c r="OJN27" s="1"/>
      <c r="OJO27" s="1"/>
      <c r="OJP27" s="1"/>
      <c r="OJQ27" s="1"/>
      <c r="OJR27" s="1"/>
      <c r="OJS27" s="1"/>
      <c r="OJT27" s="1"/>
      <c r="OJU27" s="1"/>
      <c r="OJV27" s="1"/>
      <c r="OJW27" s="1"/>
      <c r="OJX27" s="1"/>
      <c r="OJY27" s="1"/>
      <c r="OJZ27" s="1"/>
      <c r="OKA27" s="1"/>
      <c r="OKB27" s="1"/>
      <c r="OKC27" s="1"/>
      <c r="OKD27" s="1"/>
      <c r="OKE27" s="1"/>
      <c r="OKF27" s="1"/>
      <c r="OKG27" s="1"/>
      <c r="OKH27" s="1"/>
      <c r="OKI27" s="1"/>
      <c r="OKJ27" s="1"/>
      <c r="OKK27" s="1"/>
      <c r="OKL27" s="1"/>
      <c r="OKM27" s="1"/>
      <c r="OKN27" s="1"/>
      <c r="OKO27" s="1"/>
      <c r="OKP27" s="1"/>
      <c r="OKQ27" s="1"/>
      <c r="OKR27" s="1"/>
      <c r="OKS27" s="1"/>
      <c r="OKT27" s="1"/>
      <c r="OKU27" s="1"/>
      <c r="OKV27" s="1"/>
      <c r="OKW27" s="1"/>
      <c r="OKX27" s="1"/>
      <c r="OKY27" s="1"/>
      <c r="OKZ27" s="1"/>
      <c r="OLA27" s="1"/>
      <c r="OLB27" s="1"/>
      <c r="OLC27" s="1"/>
      <c r="OLD27" s="1"/>
      <c r="OLE27" s="1"/>
      <c r="OLF27" s="1"/>
      <c r="OLG27" s="1"/>
      <c r="OLH27" s="1"/>
      <c r="OLI27" s="1"/>
      <c r="OLJ27" s="1"/>
      <c r="OLK27" s="1"/>
      <c r="OLL27" s="1"/>
      <c r="OLM27" s="1"/>
      <c r="OLN27" s="1"/>
      <c r="OLO27" s="1"/>
      <c r="OLP27" s="1"/>
      <c r="OLQ27" s="1"/>
      <c r="OLR27" s="1"/>
      <c r="OLS27" s="1"/>
      <c r="OLT27" s="1"/>
      <c r="OLU27" s="1"/>
      <c r="OLV27" s="1"/>
      <c r="OLW27" s="1"/>
      <c r="OLX27" s="1"/>
      <c r="OLY27" s="1"/>
      <c r="OLZ27" s="1"/>
      <c r="OMA27" s="1"/>
      <c r="OMB27" s="1"/>
      <c r="OMC27" s="1"/>
      <c r="OMD27" s="1"/>
      <c r="OME27" s="1"/>
      <c r="OMF27" s="1"/>
      <c r="OMG27" s="1"/>
      <c r="OMH27" s="1"/>
      <c r="OMI27" s="1"/>
      <c r="OMJ27" s="1"/>
      <c r="OMK27" s="1"/>
      <c r="OML27" s="1"/>
      <c r="OMM27" s="1"/>
      <c r="OMN27" s="1"/>
      <c r="OMO27" s="1"/>
      <c r="OMP27" s="1"/>
      <c r="OMQ27" s="1"/>
      <c r="OMR27" s="1"/>
      <c r="OMS27" s="1"/>
      <c r="OMT27" s="1"/>
      <c r="OMU27" s="1"/>
      <c r="OMV27" s="1"/>
      <c r="OMW27" s="1"/>
      <c r="OMX27" s="1"/>
      <c r="OMY27" s="1"/>
      <c r="OMZ27" s="1"/>
      <c r="ONA27" s="1"/>
      <c r="ONB27" s="1"/>
      <c r="ONC27" s="1"/>
      <c r="OND27" s="1"/>
      <c r="ONE27" s="1"/>
      <c r="ONF27" s="1"/>
      <c r="ONG27" s="1"/>
      <c r="ONH27" s="1"/>
      <c r="ONI27" s="1"/>
      <c r="ONJ27" s="1"/>
      <c r="ONK27" s="1"/>
      <c r="ONL27" s="1"/>
      <c r="ONM27" s="1"/>
      <c r="ONN27" s="1"/>
      <c r="ONO27" s="1"/>
      <c r="ONP27" s="1"/>
      <c r="ONQ27" s="1"/>
      <c r="ONR27" s="1"/>
      <c r="ONS27" s="1"/>
      <c r="ONT27" s="1"/>
      <c r="ONU27" s="1"/>
      <c r="ONV27" s="1"/>
      <c r="ONW27" s="1"/>
      <c r="ONX27" s="1"/>
      <c r="ONY27" s="1"/>
      <c r="ONZ27" s="1"/>
      <c r="OOA27" s="1"/>
      <c r="OOB27" s="1"/>
      <c r="OOC27" s="1"/>
      <c r="OOD27" s="1"/>
      <c r="OOE27" s="1"/>
      <c r="OOF27" s="1"/>
      <c r="OOG27" s="1"/>
      <c r="OOH27" s="1"/>
      <c r="OOI27" s="1"/>
      <c r="OOJ27" s="1"/>
      <c r="OOK27" s="1"/>
      <c r="OOL27" s="1"/>
      <c r="OOM27" s="1"/>
      <c r="OON27" s="1"/>
      <c r="OOO27" s="1"/>
      <c r="OOP27" s="1"/>
      <c r="OOQ27" s="1"/>
      <c r="OOR27" s="1"/>
      <c r="OOS27" s="1"/>
      <c r="OOT27" s="1"/>
      <c r="OOU27" s="1"/>
      <c r="OOV27" s="1"/>
      <c r="OOW27" s="1"/>
      <c r="OOX27" s="1"/>
      <c r="OOY27" s="1"/>
      <c r="OOZ27" s="1"/>
      <c r="OPA27" s="1"/>
      <c r="OPB27" s="1"/>
      <c r="OPC27" s="1"/>
      <c r="OPD27" s="1"/>
      <c r="OPE27" s="1"/>
      <c r="OPF27" s="1"/>
      <c r="OPG27" s="1"/>
      <c r="OPH27" s="1"/>
      <c r="OPI27" s="1"/>
      <c r="OPJ27" s="1"/>
      <c r="OPK27" s="1"/>
      <c r="OPL27" s="1"/>
      <c r="OPM27" s="1"/>
      <c r="OPN27" s="1"/>
      <c r="OPO27" s="1"/>
      <c r="OPP27" s="1"/>
      <c r="OPQ27" s="1"/>
      <c r="OPR27" s="1"/>
      <c r="OPS27" s="1"/>
      <c r="OPT27" s="1"/>
      <c r="OPU27" s="1"/>
      <c r="OPV27" s="1"/>
      <c r="OPW27" s="1"/>
      <c r="OPX27" s="1"/>
      <c r="OPY27" s="1"/>
      <c r="OPZ27" s="1"/>
      <c r="OQA27" s="1"/>
      <c r="OQB27" s="1"/>
      <c r="OQC27" s="1"/>
      <c r="OQD27" s="1"/>
      <c r="OQE27" s="1"/>
      <c r="OQF27" s="1"/>
      <c r="OQG27" s="1"/>
      <c r="OQH27" s="1"/>
      <c r="OQI27" s="1"/>
      <c r="OQJ27" s="1"/>
      <c r="OQK27" s="1"/>
      <c r="OQL27" s="1"/>
      <c r="OQM27" s="1"/>
      <c r="OQN27" s="1"/>
      <c r="OQO27" s="1"/>
      <c r="OQP27" s="1"/>
      <c r="OQQ27" s="1"/>
      <c r="OQR27" s="1"/>
      <c r="OQS27" s="1"/>
      <c r="OQT27" s="1"/>
      <c r="OQU27" s="1"/>
      <c r="OQV27" s="1"/>
      <c r="OQW27" s="1"/>
      <c r="OQX27" s="1"/>
      <c r="OQY27" s="1"/>
      <c r="OQZ27" s="1"/>
      <c r="ORA27" s="1"/>
      <c r="ORB27" s="1"/>
      <c r="ORC27" s="1"/>
      <c r="ORD27" s="1"/>
      <c r="ORE27" s="1"/>
      <c r="ORF27" s="1"/>
      <c r="ORG27" s="1"/>
      <c r="ORH27" s="1"/>
      <c r="ORI27" s="1"/>
      <c r="ORJ27" s="1"/>
      <c r="ORK27" s="1"/>
      <c r="ORL27" s="1"/>
      <c r="ORM27" s="1"/>
      <c r="ORN27" s="1"/>
      <c r="ORO27" s="1"/>
      <c r="ORP27" s="1"/>
      <c r="ORQ27" s="1"/>
      <c r="ORR27" s="1"/>
      <c r="ORS27" s="1"/>
      <c r="ORT27" s="1"/>
      <c r="ORU27" s="1"/>
      <c r="ORV27" s="1"/>
      <c r="ORW27" s="1"/>
      <c r="ORX27" s="1"/>
      <c r="ORY27" s="1"/>
      <c r="ORZ27" s="1"/>
      <c r="OSA27" s="1"/>
      <c r="OSB27" s="1"/>
      <c r="OSC27" s="1"/>
      <c r="OSD27" s="1"/>
      <c r="OSE27" s="1"/>
      <c r="OSF27" s="1"/>
      <c r="OSG27" s="1"/>
      <c r="OSH27" s="1"/>
      <c r="OSI27" s="1"/>
      <c r="OSJ27" s="1"/>
      <c r="OSK27" s="1"/>
      <c r="OSL27" s="1"/>
      <c r="OSM27" s="1"/>
      <c r="OSN27" s="1"/>
      <c r="OSO27" s="1"/>
      <c r="OSP27" s="1"/>
      <c r="OSQ27" s="1"/>
      <c r="OSR27" s="1"/>
      <c r="OSS27" s="1"/>
      <c r="OST27" s="1"/>
      <c r="OSU27" s="1"/>
      <c r="OSV27" s="1"/>
      <c r="OSW27" s="1"/>
      <c r="OSX27" s="1"/>
      <c r="OSY27" s="1"/>
      <c r="OSZ27" s="1"/>
      <c r="OTA27" s="1"/>
      <c r="OTB27" s="1"/>
      <c r="OTC27" s="1"/>
      <c r="OTD27" s="1"/>
      <c r="OTE27" s="1"/>
      <c r="OTF27" s="1"/>
      <c r="OTG27" s="1"/>
      <c r="OTH27" s="1"/>
      <c r="OTI27" s="1"/>
      <c r="OTJ27" s="1"/>
      <c r="OTK27" s="1"/>
      <c r="OTL27" s="1"/>
      <c r="OTM27" s="1"/>
      <c r="OTN27" s="1"/>
      <c r="OTO27" s="1"/>
      <c r="OTP27" s="1"/>
      <c r="OTQ27" s="1"/>
      <c r="OTR27" s="1"/>
      <c r="OTS27" s="1"/>
      <c r="OTT27" s="1"/>
      <c r="OTU27" s="1"/>
      <c r="OTV27" s="1"/>
      <c r="OTW27" s="1"/>
      <c r="OTX27" s="1"/>
      <c r="OTY27" s="1"/>
      <c r="OTZ27" s="1"/>
      <c r="OUA27" s="1"/>
      <c r="OUB27" s="1"/>
      <c r="OUC27" s="1"/>
      <c r="OUD27" s="1"/>
      <c r="OUE27" s="1"/>
      <c r="OUF27" s="1"/>
      <c r="OUG27" s="1"/>
      <c r="OUH27" s="1"/>
      <c r="OUI27" s="1"/>
      <c r="OUJ27" s="1"/>
      <c r="OUK27" s="1"/>
      <c r="OUL27" s="1"/>
      <c r="OUM27" s="1"/>
      <c r="OUN27" s="1"/>
      <c r="OUO27" s="1"/>
      <c r="OUP27" s="1"/>
      <c r="OUQ27" s="1"/>
      <c r="OUR27" s="1"/>
      <c r="OUS27" s="1"/>
      <c r="OUT27" s="1"/>
      <c r="OUU27" s="1"/>
      <c r="OUV27" s="1"/>
      <c r="OUW27" s="1"/>
      <c r="OUX27" s="1"/>
      <c r="OUY27" s="1"/>
      <c r="OUZ27" s="1"/>
      <c r="OVA27" s="1"/>
      <c r="OVB27" s="1"/>
      <c r="OVC27" s="1"/>
      <c r="OVD27" s="1"/>
      <c r="OVE27" s="1"/>
      <c r="OVF27" s="1"/>
      <c r="OVG27" s="1"/>
      <c r="OVH27" s="1"/>
      <c r="OVI27" s="1"/>
      <c r="OVJ27" s="1"/>
      <c r="OVK27" s="1"/>
      <c r="OVL27" s="1"/>
      <c r="OVM27" s="1"/>
      <c r="OVN27" s="1"/>
      <c r="OVO27" s="1"/>
      <c r="OVP27" s="1"/>
      <c r="OVQ27" s="1"/>
      <c r="OVR27" s="1"/>
      <c r="OVS27" s="1"/>
      <c r="OVT27" s="1"/>
      <c r="OVU27" s="1"/>
      <c r="OVV27" s="1"/>
      <c r="OVW27" s="1"/>
      <c r="OVX27" s="1"/>
      <c r="OVY27" s="1"/>
      <c r="OVZ27" s="1"/>
      <c r="OWA27" s="1"/>
      <c r="OWB27" s="1"/>
      <c r="OWC27" s="1"/>
      <c r="OWD27" s="1"/>
      <c r="OWE27" s="1"/>
      <c r="OWF27" s="1"/>
      <c r="OWG27" s="1"/>
      <c r="OWH27" s="1"/>
      <c r="OWI27" s="1"/>
      <c r="OWJ27" s="1"/>
      <c r="OWK27" s="1"/>
      <c r="OWL27" s="1"/>
      <c r="OWM27" s="1"/>
      <c r="OWN27" s="1"/>
      <c r="OWO27" s="1"/>
      <c r="OWP27" s="1"/>
      <c r="OWQ27" s="1"/>
      <c r="OWR27" s="1"/>
      <c r="OWS27" s="1"/>
      <c r="OWT27" s="1"/>
      <c r="OWU27" s="1"/>
      <c r="OWV27" s="1"/>
      <c r="OWW27" s="1"/>
      <c r="OWX27" s="1"/>
      <c r="OWY27" s="1"/>
      <c r="OWZ27" s="1"/>
      <c r="OXA27" s="1"/>
      <c r="OXB27" s="1"/>
      <c r="OXC27" s="1"/>
      <c r="OXD27" s="1"/>
      <c r="OXE27" s="1"/>
      <c r="OXF27" s="1"/>
      <c r="OXG27" s="1"/>
      <c r="OXH27" s="1"/>
      <c r="OXI27" s="1"/>
      <c r="OXJ27" s="1"/>
      <c r="OXK27" s="1"/>
      <c r="OXL27" s="1"/>
      <c r="OXM27" s="1"/>
      <c r="OXN27" s="1"/>
      <c r="OXO27" s="1"/>
      <c r="OXP27" s="1"/>
      <c r="OXQ27" s="1"/>
      <c r="OXR27" s="1"/>
      <c r="OXS27" s="1"/>
      <c r="OXT27" s="1"/>
      <c r="OXU27" s="1"/>
      <c r="OXV27" s="1"/>
      <c r="OXW27" s="1"/>
      <c r="OXX27" s="1"/>
      <c r="OXY27" s="1"/>
      <c r="OXZ27" s="1"/>
      <c r="OYA27" s="1"/>
      <c r="OYB27" s="1"/>
      <c r="OYC27" s="1"/>
      <c r="OYD27" s="1"/>
      <c r="OYE27" s="1"/>
      <c r="OYF27" s="1"/>
      <c r="OYG27" s="1"/>
      <c r="OYH27" s="1"/>
      <c r="OYI27" s="1"/>
      <c r="OYJ27" s="1"/>
      <c r="OYK27" s="1"/>
      <c r="OYL27" s="1"/>
      <c r="OYM27" s="1"/>
      <c r="OYN27" s="1"/>
      <c r="OYO27" s="1"/>
      <c r="OYP27" s="1"/>
      <c r="OYQ27" s="1"/>
      <c r="OYR27" s="1"/>
      <c r="OYS27" s="1"/>
      <c r="OYT27" s="1"/>
      <c r="OYU27" s="1"/>
      <c r="OYV27" s="1"/>
      <c r="OYW27" s="1"/>
      <c r="OYX27" s="1"/>
      <c r="OYY27" s="1"/>
      <c r="OYZ27" s="1"/>
      <c r="OZA27" s="1"/>
      <c r="OZB27" s="1"/>
      <c r="OZC27" s="1"/>
      <c r="OZD27" s="1"/>
      <c r="OZE27" s="1"/>
      <c r="OZF27" s="1"/>
      <c r="OZG27" s="1"/>
      <c r="OZH27" s="1"/>
      <c r="OZI27" s="1"/>
      <c r="OZJ27" s="1"/>
      <c r="OZK27" s="1"/>
      <c r="OZL27" s="1"/>
      <c r="OZM27" s="1"/>
      <c r="OZN27" s="1"/>
      <c r="OZO27" s="1"/>
      <c r="OZP27" s="1"/>
      <c r="OZQ27" s="1"/>
      <c r="OZR27" s="1"/>
      <c r="OZS27" s="1"/>
      <c r="OZT27" s="1"/>
      <c r="OZU27" s="1"/>
      <c r="OZV27" s="1"/>
      <c r="OZW27" s="1"/>
      <c r="OZX27" s="1"/>
      <c r="OZY27" s="1"/>
      <c r="OZZ27" s="1"/>
      <c r="PAA27" s="1"/>
      <c r="PAB27" s="1"/>
      <c r="PAC27" s="1"/>
      <c r="PAD27" s="1"/>
      <c r="PAE27" s="1"/>
      <c r="PAF27" s="1"/>
      <c r="PAG27" s="1"/>
      <c r="PAH27" s="1"/>
      <c r="PAI27" s="1"/>
      <c r="PAJ27" s="1"/>
      <c r="PAK27" s="1"/>
      <c r="PAL27" s="1"/>
      <c r="PAM27" s="1"/>
      <c r="PAN27" s="1"/>
      <c r="PAO27" s="1"/>
      <c r="PAP27" s="1"/>
      <c r="PAQ27" s="1"/>
      <c r="PAR27" s="1"/>
      <c r="PAS27" s="1"/>
      <c r="PAT27" s="1"/>
      <c r="PAU27" s="1"/>
      <c r="PAV27" s="1"/>
      <c r="PAW27" s="1"/>
      <c r="PAX27" s="1"/>
      <c r="PAY27" s="1"/>
      <c r="PAZ27" s="1"/>
      <c r="PBA27" s="1"/>
      <c r="PBB27" s="1"/>
      <c r="PBC27" s="1"/>
      <c r="PBD27" s="1"/>
      <c r="PBE27" s="1"/>
      <c r="PBF27" s="1"/>
      <c r="PBG27" s="1"/>
      <c r="PBH27" s="1"/>
      <c r="PBI27" s="1"/>
      <c r="PBJ27" s="1"/>
      <c r="PBK27" s="1"/>
      <c r="PBL27" s="1"/>
      <c r="PBM27" s="1"/>
      <c r="PBN27" s="1"/>
      <c r="PBO27" s="1"/>
      <c r="PBP27" s="1"/>
      <c r="PBQ27" s="1"/>
      <c r="PBR27" s="1"/>
      <c r="PBS27" s="1"/>
      <c r="PBT27" s="1"/>
      <c r="PBU27" s="1"/>
      <c r="PBV27" s="1"/>
      <c r="PBW27" s="1"/>
      <c r="PBX27" s="1"/>
      <c r="PBY27" s="1"/>
      <c r="PBZ27" s="1"/>
      <c r="PCA27" s="1"/>
      <c r="PCB27" s="1"/>
      <c r="PCC27" s="1"/>
      <c r="PCD27" s="1"/>
      <c r="PCE27" s="1"/>
      <c r="PCF27" s="1"/>
      <c r="PCG27" s="1"/>
      <c r="PCH27" s="1"/>
      <c r="PCI27" s="1"/>
      <c r="PCJ27" s="1"/>
      <c r="PCK27" s="1"/>
      <c r="PCL27" s="1"/>
      <c r="PCM27" s="1"/>
      <c r="PCN27" s="1"/>
      <c r="PCO27" s="1"/>
      <c r="PCP27" s="1"/>
      <c r="PCQ27" s="1"/>
      <c r="PCR27" s="1"/>
      <c r="PCS27" s="1"/>
      <c r="PCT27" s="1"/>
      <c r="PCU27" s="1"/>
      <c r="PCV27" s="1"/>
      <c r="PCW27" s="1"/>
      <c r="PCX27" s="1"/>
      <c r="PCY27" s="1"/>
      <c r="PCZ27" s="1"/>
      <c r="PDA27" s="1"/>
      <c r="PDB27" s="1"/>
      <c r="PDC27" s="1"/>
      <c r="PDD27" s="1"/>
      <c r="PDE27" s="1"/>
      <c r="PDF27" s="1"/>
      <c r="PDG27" s="1"/>
      <c r="PDH27" s="1"/>
      <c r="PDI27" s="1"/>
      <c r="PDJ27" s="1"/>
      <c r="PDK27" s="1"/>
      <c r="PDL27" s="1"/>
      <c r="PDM27" s="1"/>
      <c r="PDN27" s="1"/>
      <c r="PDO27" s="1"/>
      <c r="PDP27" s="1"/>
      <c r="PDQ27" s="1"/>
      <c r="PDR27" s="1"/>
      <c r="PDS27" s="1"/>
      <c r="PDT27" s="1"/>
      <c r="PDU27" s="1"/>
      <c r="PDV27" s="1"/>
      <c r="PDW27" s="1"/>
      <c r="PDX27" s="1"/>
      <c r="PDY27" s="1"/>
      <c r="PDZ27" s="1"/>
      <c r="PEA27" s="1"/>
      <c r="PEB27" s="1"/>
      <c r="PEC27" s="1"/>
      <c r="PED27" s="1"/>
      <c r="PEE27" s="1"/>
      <c r="PEF27" s="1"/>
      <c r="PEG27" s="1"/>
      <c r="PEH27" s="1"/>
      <c r="PEI27" s="1"/>
      <c r="PEJ27" s="1"/>
      <c r="PEK27" s="1"/>
      <c r="PEL27" s="1"/>
      <c r="PEM27" s="1"/>
      <c r="PEN27" s="1"/>
      <c r="PEO27" s="1"/>
      <c r="PEP27" s="1"/>
      <c r="PEQ27" s="1"/>
      <c r="PER27" s="1"/>
      <c r="PES27" s="1"/>
      <c r="PET27" s="1"/>
      <c r="PEU27" s="1"/>
      <c r="PEV27" s="1"/>
      <c r="PEW27" s="1"/>
      <c r="PEX27" s="1"/>
      <c r="PEY27" s="1"/>
      <c r="PEZ27" s="1"/>
      <c r="PFA27" s="1"/>
      <c r="PFB27" s="1"/>
      <c r="PFC27" s="1"/>
      <c r="PFD27" s="1"/>
      <c r="PFE27" s="1"/>
      <c r="PFF27" s="1"/>
      <c r="PFG27" s="1"/>
      <c r="PFH27" s="1"/>
      <c r="PFI27" s="1"/>
      <c r="PFJ27" s="1"/>
      <c r="PFK27" s="1"/>
      <c r="PFL27" s="1"/>
      <c r="PFM27" s="1"/>
      <c r="PFN27" s="1"/>
      <c r="PFO27" s="1"/>
      <c r="PFP27" s="1"/>
      <c r="PFQ27" s="1"/>
      <c r="PFR27" s="1"/>
      <c r="PFS27" s="1"/>
      <c r="PFT27" s="1"/>
      <c r="PFU27" s="1"/>
      <c r="PFV27" s="1"/>
      <c r="PFW27" s="1"/>
      <c r="PFX27" s="1"/>
      <c r="PFY27" s="1"/>
      <c r="PFZ27" s="1"/>
      <c r="PGA27" s="1"/>
      <c r="PGB27" s="1"/>
      <c r="PGC27" s="1"/>
      <c r="PGD27" s="1"/>
      <c r="PGE27" s="1"/>
      <c r="PGF27" s="1"/>
      <c r="PGG27" s="1"/>
      <c r="PGH27" s="1"/>
      <c r="PGI27" s="1"/>
      <c r="PGJ27" s="1"/>
      <c r="PGK27" s="1"/>
      <c r="PGL27" s="1"/>
      <c r="PGM27" s="1"/>
      <c r="PGN27" s="1"/>
      <c r="PGO27" s="1"/>
      <c r="PGP27" s="1"/>
      <c r="PGQ27" s="1"/>
      <c r="PGR27" s="1"/>
      <c r="PGS27" s="1"/>
      <c r="PGT27" s="1"/>
      <c r="PGU27" s="1"/>
      <c r="PGV27" s="1"/>
      <c r="PGW27" s="1"/>
      <c r="PGX27" s="1"/>
      <c r="PGY27" s="1"/>
      <c r="PGZ27" s="1"/>
      <c r="PHA27" s="1"/>
      <c r="PHB27" s="1"/>
      <c r="PHC27" s="1"/>
      <c r="PHD27" s="1"/>
      <c r="PHE27" s="1"/>
      <c r="PHF27" s="1"/>
      <c r="PHG27" s="1"/>
      <c r="PHH27" s="1"/>
      <c r="PHI27" s="1"/>
      <c r="PHJ27" s="1"/>
      <c r="PHK27" s="1"/>
      <c r="PHL27" s="1"/>
      <c r="PHM27" s="1"/>
      <c r="PHN27" s="1"/>
      <c r="PHO27" s="1"/>
      <c r="PHP27" s="1"/>
      <c r="PHQ27" s="1"/>
      <c r="PHR27" s="1"/>
      <c r="PHS27" s="1"/>
      <c r="PHT27" s="1"/>
      <c r="PHU27" s="1"/>
      <c r="PHV27" s="1"/>
      <c r="PHW27" s="1"/>
      <c r="PHX27" s="1"/>
      <c r="PHY27" s="1"/>
      <c r="PHZ27" s="1"/>
      <c r="PIA27" s="1"/>
      <c r="PIB27" s="1"/>
      <c r="PIC27" s="1"/>
      <c r="PID27" s="1"/>
      <c r="PIE27" s="1"/>
      <c r="PIF27" s="1"/>
      <c r="PIG27" s="1"/>
      <c r="PIH27" s="1"/>
      <c r="PII27" s="1"/>
      <c r="PIJ27" s="1"/>
      <c r="PIK27" s="1"/>
      <c r="PIL27" s="1"/>
      <c r="PIM27" s="1"/>
      <c r="PIN27" s="1"/>
      <c r="PIO27" s="1"/>
      <c r="PIP27" s="1"/>
      <c r="PIQ27" s="1"/>
      <c r="PIR27" s="1"/>
      <c r="PIS27" s="1"/>
      <c r="PIT27" s="1"/>
      <c r="PIU27" s="1"/>
      <c r="PIV27" s="1"/>
      <c r="PIW27" s="1"/>
      <c r="PIX27" s="1"/>
      <c r="PIY27" s="1"/>
      <c r="PIZ27" s="1"/>
      <c r="PJA27" s="1"/>
      <c r="PJB27" s="1"/>
      <c r="PJC27" s="1"/>
      <c r="PJD27" s="1"/>
      <c r="PJE27" s="1"/>
      <c r="PJF27" s="1"/>
      <c r="PJG27" s="1"/>
      <c r="PJH27" s="1"/>
      <c r="PJI27" s="1"/>
      <c r="PJJ27" s="1"/>
      <c r="PJK27" s="1"/>
      <c r="PJL27" s="1"/>
      <c r="PJM27" s="1"/>
      <c r="PJN27" s="1"/>
      <c r="PJO27" s="1"/>
      <c r="PJP27" s="1"/>
      <c r="PJQ27" s="1"/>
      <c r="PJR27" s="1"/>
      <c r="PJS27" s="1"/>
      <c r="PJT27" s="1"/>
      <c r="PJU27" s="1"/>
      <c r="PJV27" s="1"/>
      <c r="PJW27" s="1"/>
      <c r="PJX27" s="1"/>
      <c r="PJY27" s="1"/>
      <c r="PJZ27" s="1"/>
      <c r="PKA27" s="1"/>
      <c r="PKB27" s="1"/>
      <c r="PKC27" s="1"/>
      <c r="PKD27" s="1"/>
      <c r="PKE27" s="1"/>
      <c r="PKF27" s="1"/>
      <c r="PKG27" s="1"/>
      <c r="PKH27" s="1"/>
      <c r="PKI27" s="1"/>
      <c r="PKJ27" s="1"/>
      <c r="PKK27" s="1"/>
      <c r="PKL27" s="1"/>
      <c r="PKM27" s="1"/>
      <c r="PKN27" s="1"/>
      <c r="PKO27" s="1"/>
      <c r="PKP27" s="1"/>
      <c r="PKQ27" s="1"/>
      <c r="PKR27" s="1"/>
      <c r="PKS27" s="1"/>
      <c r="PKT27" s="1"/>
      <c r="PKU27" s="1"/>
      <c r="PKV27" s="1"/>
      <c r="PKW27" s="1"/>
      <c r="PKX27" s="1"/>
      <c r="PKY27" s="1"/>
      <c r="PKZ27" s="1"/>
      <c r="PLA27" s="1"/>
      <c r="PLB27" s="1"/>
      <c r="PLC27" s="1"/>
      <c r="PLD27" s="1"/>
      <c r="PLE27" s="1"/>
      <c r="PLF27" s="1"/>
      <c r="PLG27" s="1"/>
      <c r="PLH27" s="1"/>
      <c r="PLI27" s="1"/>
      <c r="PLJ27" s="1"/>
      <c r="PLK27" s="1"/>
      <c r="PLL27" s="1"/>
      <c r="PLM27" s="1"/>
      <c r="PLN27" s="1"/>
      <c r="PLO27" s="1"/>
      <c r="PLP27" s="1"/>
      <c r="PLQ27" s="1"/>
      <c r="PLR27" s="1"/>
      <c r="PLS27" s="1"/>
      <c r="PLT27" s="1"/>
      <c r="PLU27" s="1"/>
      <c r="PLV27" s="1"/>
      <c r="PLW27" s="1"/>
      <c r="PLX27" s="1"/>
      <c r="PLY27" s="1"/>
      <c r="PLZ27" s="1"/>
      <c r="PMA27" s="1"/>
      <c r="PMB27" s="1"/>
      <c r="PMC27" s="1"/>
      <c r="PMD27" s="1"/>
      <c r="PME27" s="1"/>
      <c r="PMF27" s="1"/>
      <c r="PMG27" s="1"/>
      <c r="PMH27" s="1"/>
      <c r="PMI27" s="1"/>
      <c r="PMJ27" s="1"/>
      <c r="PMK27" s="1"/>
      <c r="PML27" s="1"/>
      <c r="PMM27" s="1"/>
      <c r="PMN27" s="1"/>
      <c r="PMO27" s="1"/>
      <c r="PMP27" s="1"/>
      <c r="PMQ27" s="1"/>
      <c r="PMR27" s="1"/>
      <c r="PMS27" s="1"/>
      <c r="PMT27" s="1"/>
      <c r="PMU27" s="1"/>
      <c r="PMV27" s="1"/>
      <c r="PMW27" s="1"/>
      <c r="PMX27" s="1"/>
      <c r="PMY27" s="1"/>
      <c r="PMZ27" s="1"/>
      <c r="PNA27" s="1"/>
      <c r="PNB27" s="1"/>
      <c r="PNC27" s="1"/>
      <c r="PND27" s="1"/>
      <c r="PNE27" s="1"/>
      <c r="PNF27" s="1"/>
      <c r="PNG27" s="1"/>
      <c r="PNH27" s="1"/>
      <c r="PNI27" s="1"/>
      <c r="PNJ27" s="1"/>
      <c r="PNK27" s="1"/>
      <c r="PNL27" s="1"/>
      <c r="PNM27" s="1"/>
      <c r="PNN27" s="1"/>
      <c r="PNO27" s="1"/>
      <c r="PNP27" s="1"/>
      <c r="PNQ27" s="1"/>
      <c r="PNR27" s="1"/>
      <c r="PNS27" s="1"/>
      <c r="PNT27" s="1"/>
      <c r="PNU27" s="1"/>
      <c r="PNV27" s="1"/>
      <c r="PNW27" s="1"/>
      <c r="PNX27" s="1"/>
      <c r="PNY27" s="1"/>
      <c r="PNZ27" s="1"/>
      <c r="POA27" s="1"/>
      <c r="POB27" s="1"/>
      <c r="POC27" s="1"/>
      <c r="POD27" s="1"/>
      <c r="POE27" s="1"/>
      <c r="POF27" s="1"/>
      <c r="POG27" s="1"/>
      <c r="POH27" s="1"/>
      <c r="POI27" s="1"/>
      <c r="POJ27" s="1"/>
      <c r="POK27" s="1"/>
      <c r="POL27" s="1"/>
      <c r="POM27" s="1"/>
      <c r="PON27" s="1"/>
      <c r="POO27" s="1"/>
      <c r="POP27" s="1"/>
      <c r="POQ27" s="1"/>
      <c r="POR27" s="1"/>
      <c r="POS27" s="1"/>
      <c r="POT27" s="1"/>
      <c r="POU27" s="1"/>
      <c r="POV27" s="1"/>
      <c r="POW27" s="1"/>
      <c r="POX27" s="1"/>
      <c r="POY27" s="1"/>
      <c r="POZ27" s="1"/>
      <c r="PPA27" s="1"/>
      <c r="PPB27" s="1"/>
      <c r="PPC27" s="1"/>
      <c r="PPD27" s="1"/>
      <c r="PPE27" s="1"/>
      <c r="PPF27" s="1"/>
      <c r="PPG27" s="1"/>
      <c r="PPH27" s="1"/>
      <c r="PPI27" s="1"/>
      <c r="PPJ27" s="1"/>
      <c r="PPK27" s="1"/>
      <c r="PPL27" s="1"/>
      <c r="PPM27" s="1"/>
      <c r="PPN27" s="1"/>
      <c r="PPO27" s="1"/>
      <c r="PPP27" s="1"/>
      <c r="PPQ27" s="1"/>
      <c r="PPR27" s="1"/>
      <c r="PPS27" s="1"/>
      <c r="PPT27" s="1"/>
      <c r="PPU27" s="1"/>
      <c r="PPV27" s="1"/>
      <c r="PPW27" s="1"/>
      <c r="PPX27" s="1"/>
      <c r="PPY27" s="1"/>
      <c r="PPZ27" s="1"/>
      <c r="PQA27" s="1"/>
      <c r="PQB27" s="1"/>
      <c r="PQC27" s="1"/>
      <c r="PQD27" s="1"/>
      <c r="PQE27" s="1"/>
      <c r="PQF27" s="1"/>
      <c r="PQG27" s="1"/>
      <c r="PQH27" s="1"/>
      <c r="PQI27" s="1"/>
      <c r="PQJ27" s="1"/>
      <c r="PQK27" s="1"/>
      <c r="PQL27" s="1"/>
      <c r="PQM27" s="1"/>
      <c r="PQN27" s="1"/>
      <c r="PQO27" s="1"/>
      <c r="PQP27" s="1"/>
      <c r="PQQ27" s="1"/>
      <c r="PQR27" s="1"/>
      <c r="PQS27" s="1"/>
      <c r="PQT27" s="1"/>
      <c r="PQU27" s="1"/>
      <c r="PQV27" s="1"/>
      <c r="PQW27" s="1"/>
      <c r="PQX27" s="1"/>
      <c r="PQY27" s="1"/>
      <c r="PQZ27" s="1"/>
      <c r="PRA27" s="1"/>
      <c r="PRB27" s="1"/>
      <c r="PRC27" s="1"/>
      <c r="PRD27" s="1"/>
      <c r="PRE27" s="1"/>
      <c r="PRF27" s="1"/>
      <c r="PRG27" s="1"/>
      <c r="PRH27" s="1"/>
      <c r="PRI27" s="1"/>
      <c r="PRJ27" s="1"/>
      <c r="PRK27" s="1"/>
      <c r="PRL27" s="1"/>
      <c r="PRM27" s="1"/>
      <c r="PRN27" s="1"/>
      <c r="PRO27" s="1"/>
      <c r="PRP27" s="1"/>
      <c r="PRQ27" s="1"/>
      <c r="PRR27" s="1"/>
      <c r="PRS27" s="1"/>
      <c r="PRT27" s="1"/>
      <c r="PRU27" s="1"/>
      <c r="PRV27" s="1"/>
      <c r="PRW27" s="1"/>
      <c r="PRX27" s="1"/>
      <c r="PRY27" s="1"/>
      <c r="PRZ27" s="1"/>
      <c r="PSA27" s="1"/>
      <c r="PSB27" s="1"/>
      <c r="PSC27" s="1"/>
      <c r="PSD27" s="1"/>
      <c r="PSE27" s="1"/>
      <c r="PSF27" s="1"/>
      <c r="PSG27" s="1"/>
      <c r="PSH27" s="1"/>
      <c r="PSI27" s="1"/>
      <c r="PSJ27" s="1"/>
      <c r="PSK27" s="1"/>
      <c r="PSL27" s="1"/>
      <c r="PSM27" s="1"/>
      <c r="PSN27" s="1"/>
      <c r="PSO27" s="1"/>
      <c r="PSP27" s="1"/>
      <c r="PSQ27" s="1"/>
      <c r="PSR27" s="1"/>
      <c r="PSS27" s="1"/>
      <c r="PST27" s="1"/>
      <c r="PSU27" s="1"/>
      <c r="PSV27" s="1"/>
      <c r="PSW27" s="1"/>
      <c r="PSX27" s="1"/>
      <c r="PSY27" s="1"/>
      <c r="PSZ27" s="1"/>
      <c r="PTA27" s="1"/>
      <c r="PTB27" s="1"/>
      <c r="PTC27" s="1"/>
      <c r="PTD27" s="1"/>
      <c r="PTE27" s="1"/>
      <c r="PTF27" s="1"/>
      <c r="PTG27" s="1"/>
      <c r="PTH27" s="1"/>
      <c r="PTI27" s="1"/>
      <c r="PTJ27" s="1"/>
      <c r="PTK27" s="1"/>
      <c r="PTL27" s="1"/>
      <c r="PTM27" s="1"/>
      <c r="PTN27" s="1"/>
      <c r="PTO27" s="1"/>
      <c r="PTP27" s="1"/>
      <c r="PTQ27" s="1"/>
      <c r="PTR27" s="1"/>
      <c r="PTS27" s="1"/>
      <c r="PTT27" s="1"/>
      <c r="PTU27" s="1"/>
      <c r="PTV27" s="1"/>
      <c r="PTW27" s="1"/>
      <c r="PTX27" s="1"/>
      <c r="PTY27" s="1"/>
      <c r="PTZ27" s="1"/>
      <c r="PUA27" s="1"/>
      <c r="PUB27" s="1"/>
      <c r="PUC27" s="1"/>
      <c r="PUD27" s="1"/>
      <c r="PUE27" s="1"/>
      <c r="PUF27" s="1"/>
      <c r="PUG27" s="1"/>
      <c r="PUH27" s="1"/>
      <c r="PUI27" s="1"/>
      <c r="PUJ27" s="1"/>
      <c r="PUK27" s="1"/>
      <c r="PUL27" s="1"/>
      <c r="PUM27" s="1"/>
      <c r="PUN27" s="1"/>
      <c r="PUO27" s="1"/>
      <c r="PUP27" s="1"/>
      <c r="PUQ27" s="1"/>
      <c r="PUR27" s="1"/>
      <c r="PUS27" s="1"/>
      <c r="PUT27" s="1"/>
      <c r="PUU27" s="1"/>
      <c r="PUV27" s="1"/>
      <c r="PUW27" s="1"/>
      <c r="PUX27" s="1"/>
      <c r="PUY27" s="1"/>
      <c r="PUZ27" s="1"/>
      <c r="PVA27" s="1"/>
      <c r="PVB27" s="1"/>
      <c r="PVC27" s="1"/>
      <c r="PVD27" s="1"/>
      <c r="PVE27" s="1"/>
      <c r="PVF27" s="1"/>
      <c r="PVG27" s="1"/>
      <c r="PVH27" s="1"/>
      <c r="PVI27" s="1"/>
      <c r="PVJ27" s="1"/>
      <c r="PVK27" s="1"/>
      <c r="PVL27" s="1"/>
      <c r="PVM27" s="1"/>
      <c r="PVN27" s="1"/>
      <c r="PVO27" s="1"/>
      <c r="PVP27" s="1"/>
      <c r="PVQ27" s="1"/>
      <c r="PVR27" s="1"/>
      <c r="PVS27" s="1"/>
      <c r="PVT27" s="1"/>
      <c r="PVU27" s="1"/>
      <c r="PVV27" s="1"/>
      <c r="PVW27" s="1"/>
      <c r="PVX27" s="1"/>
      <c r="PVY27" s="1"/>
      <c r="PVZ27" s="1"/>
      <c r="PWA27" s="1"/>
      <c r="PWB27" s="1"/>
      <c r="PWC27" s="1"/>
      <c r="PWD27" s="1"/>
      <c r="PWE27" s="1"/>
      <c r="PWF27" s="1"/>
      <c r="PWG27" s="1"/>
      <c r="PWH27" s="1"/>
      <c r="PWI27" s="1"/>
      <c r="PWJ27" s="1"/>
      <c r="PWK27" s="1"/>
      <c r="PWL27" s="1"/>
      <c r="PWM27" s="1"/>
      <c r="PWN27" s="1"/>
      <c r="PWO27" s="1"/>
      <c r="PWP27" s="1"/>
      <c r="PWQ27" s="1"/>
      <c r="PWR27" s="1"/>
      <c r="PWS27" s="1"/>
      <c r="PWT27" s="1"/>
      <c r="PWU27" s="1"/>
      <c r="PWV27" s="1"/>
      <c r="PWW27" s="1"/>
      <c r="PWX27" s="1"/>
      <c r="PWY27" s="1"/>
      <c r="PWZ27" s="1"/>
      <c r="PXA27" s="1"/>
      <c r="PXB27" s="1"/>
      <c r="PXC27" s="1"/>
      <c r="PXD27" s="1"/>
      <c r="PXE27" s="1"/>
      <c r="PXF27" s="1"/>
      <c r="PXG27" s="1"/>
      <c r="PXH27" s="1"/>
      <c r="PXI27" s="1"/>
      <c r="PXJ27" s="1"/>
      <c r="PXK27" s="1"/>
      <c r="PXL27" s="1"/>
      <c r="PXM27" s="1"/>
      <c r="PXN27" s="1"/>
      <c r="PXO27" s="1"/>
      <c r="PXP27" s="1"/>
      <c r="PXQ27" s="1"/>
      <c r="PXR27" s="1"/>
      <c r="PXS27" s="1"/>
      <c r="PXT27" s="1"/>
      <c r="PXU27" s="1"/>
      <c r="PXV27" s="1"/>
      <c r="PXW27" s="1"/>
      <c r="PXX27" s="1"/>
      <c r="PXY27" s="1"/>
      <c r="PXZ27" s="1"/>
      <c r="PYA27" s="1"/>
      <c r="PYB27" s="1"/>
      <c r="PYC27" s="1"/>
      <c r="PYD27" s="1"/>
      <c r="PYE27" s="1"/>
      <c r="PYF27" s="1"/>
      <c r="PYG27" s="1"/>
      <c r="PYH27" s="1"/>
      <c r="PYI27" s="1"/>
      <c r="PYJ27" s="1"/>
      <c r="PYK27" s="1"/>
      <c r="PYL27" s="1"/>
      <c r="PYM27" s="1"/>
      <c r="PYN27" s="1"/>
      <c r="PYO27" s="1"/>
      <c r="PYP27" s="1"/>
      <c r="PYQ27" s="1"/>
      <c r="PYR27" s="1"/>
      <c r="PYS27" s="1"/>
      <c r="PYT27" s="1"/>
      <c r="PYU27" s="1"/>
      <c r="PYV27" s="1"/>
      <c r="PYW27" s="1"/>
      <c r="PYX27" s="1"/>
      <c r="PYY27" s="1"/>
      <c r="PYZ27" s="1"/>
      <c r="PZA27" s="1"/>
      <c r="PZB27" s="1"/>
      <c r="PZC27" s="1"/>
      <c r="PZD27" s="1"/>
      <c r="PZE27" s="1"/>
      <c r="PZF27" s="1"/>
      <c r="PZG27" s="1"/>
      <c r="PZH27" s="1"/>
      <c r="PZI27" s="1"/>
      <c r="PZJ27" s="1"/>
      <c r="PZK27" s="1"/>
      <c r="PZL27" s="1"/>
      <c r="PZM27" s="1"/>
      <c r="PZN27" s="1"/>
      <c r="PZO27" s="1"/>
      <c r="PZP27" s="1"/>
      <c r="PZQ27" s="1"/>
      <c r="PZR27" s="1"/>
      <c r="PZS27" s="1"/>
      <c r="PZT27" s="1"/>
      <c r="PZU27" s="1"/>
      <c r="PZV27" s="1"/>
      <c r="PZW27" s="1"/>
      <c r="PZX27" s="1"/>
      <c r="PZY27" s="1"/>
      <c r="PZZ27" s="1"/>
      <c r="QAA27" s="1"/>
      <c r="QAB27" s="1"/>
      <c r="QAC27" s="1"/>
      <c r="QAD27" s="1"/>
      <c r="QAE27" s="1"/>
      <c r="QAF27" s="1"/>
      <c r="QAG27" s="1"/>
      <c r="QAH27" s="1"/>
      <c r="QAI27" s="1"/>
      <c r="QAJ27" s="1"/>
      <c r="QAK27" s="1"/>
      <c r="QAL27" s="1"/>
      <c r="QAM27" s="1"/>
      <c r="QAN27" s="1"/>
      <c r="QAO27" s="1"/>
      <c r="QAP27" s="1"/>
      <c r="QAQ27" s="1"/>
      <c r="QAR27" s="1"/>
      <c r="QAS27" s="1"/>
      <c r="QAT27" s="1"/>
      <c r="QAU27" s="1"/>
      <c r="QAV27" s="1"/>
      <c r="QAW27" s="1"/>
      <c r="QAX27" s="1"/>
      <c r="QAY27" s="1"/>
      <c r="QAZ27" s="1"/>
      <c r="QBA27" s="1"/>
      <c r="QBB27" s="1"/>
      <c r="QBC27" s="1"/>
      <c r="QBD27" s="1"/>
      <c r="QBE27" s="1"/>
      <c r="QBF27" s="1"/>
      <c r="QBG27" s="1"/>
      <c r="QBH27" s="1"/>
      <c r="QBI27" s="1"/>
      <c r="QBJ27" s="1"/>
      <c r="QBK27" s="1"/>
      <c r="QBL27" s="1"/>
      <c r="QBM27" s="1"/>
      <c r="QBN27" s="1"/>
      <c r="QBO27" s="1"/>
      <c r="QBP27" s="1"/>
      <c r="QBQ27" s="1"/>
      <c r="QBR27" s="1"/>
      <c r="QBS27" s="1"/>
      <c r="QBT27" s="1"/>
      <c r="QBU27" s="1"/>
      <c r="QBV27" s="1"/>
      <c r="QBW27" s="1"/>
      <c r="QBX27" s="1"/>
      <c r="QBY27" s="1"/>
      <c r="QBZ27" s="1"/>
      <c r="QCA27" s="1"/>
      <c r="QCB27" s="1"/>
      <c r="QCC27" s="1"/>
      <c r="QCD27" s="1"/>
      <c r="QCE27" s="1"/>
      <c r="QCF27" s="1"/>
      <c r="QCG27" s="1"/>
      <c r="QCH27" s="1"/>
      <c r="QCI27" s="1"/>
      <c r="QCJ27" s="1"/>
      <c r="QCK27" s="1"/>
      <c r="QCL27" s="1"/>
      <c r="QCM27" s="1"/>
      <c r="QCN27" s="1"/>
      <c r="QCO27" s="1"/>
      <c r="QCP27" s="1"/>
      <c r="QCQ27" s="1"/>
      <c r="QCR27" s="1"/>
      <c r="QCS27" s="1"/>
      <c r="QCT27" s="1"/>
      <c r="QCU27" s="1"/>
      <c r="QCV27" s="1"/>
      <c r="QCW27" s="1"/>
      <c r="QCX27" s="1"/>
      <c r="QCY27" s="1"/>
      <c r="QCZ27" s="1"/>
      <c r="QDA27" s="1"/>
      <c r="QDB27" s="1"/>
      <c r="QDC27" s="1"/>
      <c r="QDD27" s="1"/>
      <c r="QDE27" s="1"/>
      <c r="QDF27" s="1"/>
      <c r="QDG27" s="1"/>
      <c r="QDH27" s="1"/>
      <c r="QDI27" s="1"/>
      <c r="QDJ27" s="1"/>
      <c r="QDK27" s="1"/>
      <c r="QDL27" s="1"/>
      <c r="QDM27" s="1"/>
      <c r="QDN27" s="1"/>
      <c r="QDO27" s="1"/>
      <c r="QDP27" s="1"/>
      <c r="QDQ27" s="1"/>
      <c r="QDR27" s="1"/>
      <c r="QDS27" s="1"/>
      <c r="QDT27" s="1"/>
      <c r="QDU27" s="1"/>
      <c r="QDV27" s="1"/>
      <c r="QDW27" s="1"/>
      <c r="QDX27" s="1"/>
      <c r="QDY27" s="1"/>
      <c r="QDZ27" s="1"/>
      <c r="QEA27" s="1"/>
      <c r="QEB27" s="1"/>
      <c r="QEC27" s="1"/>
      <c r="QED27" s="1"/>
      <c r="QEE27" s="1"/>
      <c r="QEF27" s="1"/>
      <c r="QEG27" s="1"/>
      <c r="QEH27" s="1"/>
      <c r="QEI27" s="1"/>
      <c r="QEJ27" s="1"/>
      <c r="QEK27" s="1"/>
      <c r="QEL27" s="1"/>
      <c r="QEM27" s="1"/>
      <c r="QEN27" s="1"/>
      <c r="QEO27" s="1"/>
      <c r="QEP27" s="1"/>
      <c r="QEQ27" s="1"/>
      <c r="QER27" s="1"/>
      <c r="QES27" s="1"/>
      <c r="QET27" s="1"/>
      <c r="QEU27" s="1"/>
      <c r="QEV27" s="1"/>
      <c r="QEW27" s="1"/>
      <c r="QEX27" s="1"/>
      <c r="QEY27" s="1"/>
      <c r="QEZ27" s="1"/>
      <c r="QFA27" s="1"/>
      <c r="QFB27" s="1"/>
      <c r="QFC27" s="1"/>
      <c r="QFD27" s="1"/>
      <c r="QFE27" s="1"/>
      <c r="QFF27" s="1"/>
      <c r="QFG27" s="1"/>
      <c r="QFH27" s="1"/>
      <c r="QFI27" s="1"/>
      <c r="QFJ27" s="1"/>
      <c r="QFK27" s="1"/>
      <c r="QFL27" s="1"/>
      <c r="QFM27" s="1"/>
      <c r="QFN27" s="1"/>
      <c r="QFO27" s="1"/>
      <c r="QFP27" s="1"/>
      <c r="QFQ27" s="1"/>
      <c r="QFR27" s="1"/>
      <c r="QFS27" s="1"/>
      <c r="QFT27" s="1"/>
      <c r="QFU27" s="1"/>
      <c r="QFV27" s="1"/>
      <c r="QFW27" s="1"/>
      <c r="QFX27" s="1"/>
      <c r="QFY27" s="1"/>
      <c r="QFZ27" s="1"/>
      <c r="QGA27" s="1"/>
      <c r="QGB27" s="1"/>
      <c r="QGC27" s="1"/>
      <c r="QGD27" s="1"/>
      <c r="QGE27" s="1"/>
      <c r="QGF27" s="1"/>
      <c r="QGG27" s="1"/>
      <c r="QGH27" s="1"/>
      <c r="QGI27" s="1"/>
      <c r="QGJ27" s="1"/>
      <c r="QGK27" s="1"/>
      <c r="QGL27" s="1"/>
      <c r="QGM27" s="1"/>
      <c r="QGN27" s="1"/>
      <c r="QGO27" s="1"/>
      <c r="QGP27" s="1"/>
      <c r="QGQ27" s="1"/>
      <c r="QGR27" s="1"/>
      <c r="QGS27" s="1"/>
      <c r="QGT27" s="1"/>
      <c r="QGU27" s="1"/>
      <c r="QGV27" s="1"/>
      <c r="QGW27" s="1"/>
      <c r="QGX27" s="1"/>
      <c r="QGY27" s="1"/>
      <c r="QGZ27" s="1"/>
      <c r="QHA27" s="1"/>
      <c r="QHB27" s="1"/>
      <c r="QHC27" s="1"/>
      <c r="QHD27" s="1"/>
      <c r="QHE27" s="1"/>
      <c r="QHF27" s="1"/>
      <c r="QHG27" s="1"/>
      <c r="QHH27" s="1"/>
      <c r="QHI27" s="1"/>
      <c r="QHJ27" s="1"/>
      <c r="QHK27" s="1"/>
      <c r="QHL27" s="1"/>
      <c r="QHM27" s="1"/>
      <c r="QHN27" s="1"/>
      <c r="QHO27" s="1"/>
      <c r="QHP27" s="1"/>
      <c r="QHQ27" s="1"/>
      <c r="QHR27" s="1"/>
      <c r="QHS27" s="1"/>
      <c r="QHT27" s="1"/>
      <c r="QHU27" s="1"/>
      <c r="QHV27" s="1"/>
      <c r="QHW27" s="1"/>
      <c r="QHX27" s="1"/>
      <c r="QHY27" s="1"/>
      <c r="QHZ27" s="1"/>
      <c r="QIA27" s="1"/>
      <c r="QIB27" s="1"/>
      <c r="QIC27" s="1"/>
      <c r="QID27" s="1"/>
      <c r="QIE27" s="1"/>
      <c r="QIF27" s="1"/>
      <c r="QIG27" s="1"/>
      <c r="QIH27" s="1"/>
      <c r="QII27" s="1"/>
      <c r="QIJ27" s="1"/>
      <c r="QIK27" s="1"/>
      <c r="QIL27" s="1"/>
      <c r="QIM27" s="1"/>
      <c r="QIN27" s="1"/>
      <c r="QIO27" s="1"/>
      <c r="QIP27" s="1"/>
      <c r="QIQ27" s="1"/>
      <c r="QIR27" s="1"/>
      <c r="QIS27" s="1"/>
      <c r="QIT27" s="1"/>
      <c r="QIU27" s="1"/>
      <c r="QIV27" s="1"/>
      <c r="QIW27" s="1"/>
      <c r="QIX27" s="1"/>
      <c r="QIY27" s="1"/>
      <c r="QIZ27" s="1"/>
      <c r="QJA27" s="1"/>
      <c r="QJB27" s="1"/>
      <c r="QJC27" s="1"/>
      <c r="QJD27" s="1"/>
      <c r="QJE27" s="1"/>
      <c r="QJF27" s="1"/>
      <c r="QJG27" s="1"/>
      <c r="QJH27" s="1"/>
      <c r="QJI27" s="1"/>
      <c r="QJJ27" s="1"/>
      <c r="QJK27" s="1"/>
      <c r="QJL27" s="1"/>
      <c r="QJM27" s="1"/>
      <c r="QJN27" s="1"/>
      <c r="QJO27" s="1"/>
      <c r="QJP27" s="1"/>
      <c r="QJQ27" s="1"/>
      <c r="QJR27" s="1"/>
      <c r="QJS27" s="1"/>
      <c r="QJT27" s="1"/>
      <c r="QJU27" s="1"/>
      <c r="QJV27" s="1"/>
      <c r="QJW27" s="1"/>
      <c r="QJX27" s="1"/>
      <c r="QJY27" s="1"/>
      <c r="QJZ27" s="1"/>
      <c r="QKA27" s="1"/>
      <c r="QKB27" s="1"/>
      <c r="QKC27" s="1"/>
      <c r="QKD27" s="1"/>
      <c r="QKE27" s="1"/>
      <c r="QKF27" s="1"/>
      <c r="QKG27" s="1"/>
      <c r="QKH27" s="1"/>
      <c r="QKI27" s="1"/>
      <c r="QKJ27" s="1"/>
      <c r="QKK27" s="1"/>
      <c r="QKL27" s="1"/>
      <c r="QKM27" s="1"/>
      <c r="QKN27" s="1"/>
      <c r="QKO27" s="1"/>
      <c r="QKP27" s="1"/>
      <c r="QKQ27" s="1"/>
      <c r="QKR27" s="1"/>
      <c r="QKS27" s="1"/>
      <c r="QKT27" s="1"/>
      <c r="QKU27" s="1"/>
      <c r="QKV27" s="1"/>
      <c r="QKW27" s="1"/>
      <c r="QKX27" s="1"/>
      <c r="QKY27" s="1"/>
      <c r="QKZ27" s="1"/>
      <c r="QLA27" s="1"/>
      <c r="QLB27" s="1"/>
      <c r="QLC27" s="1"/>
      <c r="QLD27" s="1"/>
      <c r="QLE27" s="1"/>
      <c r="QLF27" s="1"/>
      <c r="QLG27" s="1"/>
      <c r="QLH27" s="1"/>
      <c r="QLI27" s="1"/>
      <c r="QLJ27" s="1"/>
      <c r="QLK27" s="1"/>
      <c r="QLL27" s="1"/>
      <c r="QLM27" s="1"/>
      <c r="QLN27" s="1"/>
      <c r="QLO27" s="1"/>
      <c r="QLP27" s="1"/>
      <c r="QLQ27" s="1"/>
      <c r="QLR27" s="1"/>
      <c r="QLS27" s="1"/>
      <c r="QLT27" s="1"/>
      <c r="QLU27" s="1"/>
      <c r="QLV27" s="1"/>
      <c r="QLW27" s="1"/>
      <c r="QLX27" s="1"/>
      <c r="QLY27" s="1"/>
      <c r="QLZ27" s="1"/>
      <c r="QMA27" s="1"/>
      <c r="QMB27" s="1"/>
      <c r="QMC27" s="1"/>
      <c r="QMD27" s="1"/>
      <c r="QME27" s="1"/>
      <c r="QMF27" s="1"/>
      <c r="QMG27" s="1"/>
      <c r="QMH27" s="1"/>
      <c r="QMI27" s="1"/>
      <c r="QMJ27" s="1"/>
      <c r="QMK27" s="1"/>
      <c r="QML27" s="1"/>
      <c r="QMM27" s="1"/>
      <c r="QMN27" s="1"/>
      <c r="QMO27" s="1"/>
      <c r="QMP27" s="1"/>
      <c r="QMQ27" s="1"/>
      <c r="QMR27" s="1"/>
      <c r="QMS27" s="1"/>
      <c r="QMT27" s="1"/>
      <c r="QMU27" s="1"/>
      <c r="QMV27" s="1"/>
      <c r="QMW27" s="1"/>
      <c r="QMX27" s="1"/>
      <c r="QMY27" s="1"/>
      <c r="QMZ27" s="1"/>
      <c r="QNA27" s="1"/>
      <c r="QNB27" s="1"/>
      <c r="QNC27" s="1"/>
      <c r="QND27" s="1"/>
      <c r="QNE27" s="1"/>
      <c r="QNF27" s="1"/>
      <c r="QNG27" s="1"/>
      <c r="QNH27" s="1"/>
      <c r="QNI27" s="1"/>
      <c r="QNJ27" s="1"/>
      <c r="QNK27" s="1"/>
      <c r="QNL27" s="1"/>
      <c r="QNM27" s="1"/>
      <c r="QNN27" s="1"/>
      <c r="QNO27" s="1"/>
      <c r="QNP27" s="1"/>
      <c r="QNQ27" s="1"/>
      <c r="QNR27" s="1"/>
      <c r="QNS27" s="1"/>
      <c r="QNT27" s="1"/>
      <c r="QNU27" s="1"/>
      <c r="QNV27" s="1"/>
      <c r="QNW27" s="1"/>
      <c r="QNX27" s="1"/>
      <c r="QNY27" s="1"/>
      <c r="QNZ27" s="1"/>
      <c r="QOA27" s="1"/>
      <c r="QOB27" s="1"/>
      <c r="QOC27" s="1"/>
      <c r="QOD27" s="1"/>
      <c r="QOE27" s="1"/>
      <c r="QOF27" s="1"/>
      <c r="QOG27" s="1"/>
      <c r="QOH27" s="1"/>
      <c r="QOI27" s="1"/>
      <c r="QOJ27" s="1"/>
      <c r="QOK27" s="1"/>
      <c r="QOL27" s="1"/>
      <c r="QOM27" s="1"/>
      <c r="QON27" s="1"/>
      <c r="QOO27" s="1"/>
      <c r="QOP27" s="1"/>
      <c r="QOQ27" s="1"/>
      <c r="QOR27" s="1"/>
      <c r="QOS27" s="1"/>
      <c r="QOT27" s="1"/>
      <c r="QOU27" s="1"/>
      <c r="QOV27" s="1"/>
      <c r="QOW27" s="1"/>
      <c r="QOX27" s="1"/>
      <c r="QOY27" s="1"/>
      <c r="QOZ27" s="1"/>
      <c r="QPA27" s="1"/>
      <c r="QPB27" s="1"/>
      <c r="QPC27" s="1"/>
      <c r="QPD27" s="1"/>
      <c r="QPE27" s="1"/>
      <c r="QPF27" s="1"/>
      <c r="QPG27" s="1"/>
      <c r="QPH27" s="1"/>
      <c r="QPI27" s="1"/>
      <c r="QPJ27" s="1"/>
      <c r="QPK27" s="1"/>
      <c r="QPL27" s="1"/>
      <c r="QPM27" s="1"/>
      <c r="QPN27" s="1"/>
      <c r="QPO27" s="1"/>
      <c r="QPP27" s="1"/>
      <c r="QPQ27" s="1"/>
      <c r="QPR27" s="1"/>
      <c r="QPS27" s="1"/>
      <c r="QPT27" s="1"/>
      <c r="QPU27" s="1"/>
      <c r="QPV27" s="1"/>
      <c r="QPW27" s="1"/>
      <c r="QPX27" s="1"/>
      <c r="QPY27" s="1"/>
      <c r="QPZ27" s="1"/>
      <c r="QQA27" s="1"/>
      <c r="QQB27" s="1"/>
      <c r="QQC27" s="1"/>
      <c r="QQD27" s="1"/>
      <c r="QQE27" s="1"/>
      <c r="QQF27" s="1"/>
      <c r="QQG27" s="1"/>
      <c r="QQH27" s="1"/>
      <c r="QQI27" s="1"/>
      <c r="QQJ27" s="1"/>
      <c r="QQK27" s="1"/>
      <c r="QQL27" s="1"/>
      <c r="QQM27" s="1"/>
      <c r="QQN27" s="1"/>
      <c r="QQO27" s="1"/>
      <c r="QQP27" s="1"/>
      <c r="QQQ27" s="1"/>
      <c r="QQR27" s="1"/>
      <c r="QQS27" s="1"/>
      <c r="QQT27" s="1"/>
      <c r="QQU27" s="1"/>
      <c r="QQV27" s="1"/>
      <c r="QQW27" s="1"/>
      <c r="QQX27" s="1"/>
      <c r="QQY27" s="1"/>
      <c r="QQZ27" s="1"/>
      <c r="QRA27" s="1"/>
      <c r="QRB27" s="1"/>
      <c r="QRC27" s="1"/>
      <c r="QRD27" s="1"/>
      <c r="QRE27" s="1"/>
      <c r="QRF27" s="1"/>
      <c r="QRG27" s="1"/>
      <c r="QRH27" s="1"/>
      <c r="QRI27" s="1"/>
      <c r="QRJ27" s="1"/>
      <c r="QRK27" s="1"/>
      <c r="QRL27" s="1"/>
      <c r="QRM27" s="1"/>
      <c r="QRN27" s="1"/>
      <c r="QRO27" s="1"/>
      <c r="QRP27" s="1"/>
      <c r="QRQ27" s="1"/>
      <c r="QRR27" s="1"/>
      <c r="QRS27" s="1"/>
      <c r="QRT27" s="1"/>
      <c r="QRU27" s="1"/>
      <c r="QRV27" s="1"/>
      <c r="QRW27" s="1"/>
      <c r="QRX27" s="1"/>
      <c r="QRY27" s="1"/>
      <c r="QRZ27" s="1"/>
      <c r="QSA27" s="1"/>
      <c r="QSB27" s="1"/>
      <c r="QSC27" s="1"/>
      <c r="QSD27" s="1"/>
      <c r="QSE27" s="1"/>
      <c r="QSF27" s="1"/>
      <c r="QSG27" s="1"/>
      <c r="QSH27" s="1"/>
      <c r="QSI27" s="1"/>
      <c r="QSJ27" s="1"/>
      <c r="QSK27" s="1"/>
      <c r="QSL27" s="1"/>
      <c r="QSM27" s="1"/>
      <c r="QSN27" s="1"/>
      <c r="QSO27" s="1"/>
      <c r="QSP27" s="1"/>
      <c r="QSQ27" s="1"/>
      <c r="QSR27" s="1"/>
      <c r="QSS27" s="1"/>
      <c r="QST27" s="1"/>
      <c r="QSU27" s="1"/>
      <c r="QSV27" s="1"/>
      <c r="QSW27" s="1"/>
      <c r="QSX27" s="1"/>
      <c r="QSY27" s="1"/>
      <c r="QSZ27" s="1"/>
      <c r="QTA27" s="1"/>
      <c r="QTB27" s="1"/>
      <c r="QTC27" s="1"/>
      <c r="QTD27" s="1"/>
      <c r="QTE27" s="1"/>
      <c r="QTF27" s="1"/>
      <c r="QTG27" s="1"/>
      <c r="QTH27" s="1"/>
      <c r="QTI27" s="1"/>
      <c r="QTJ27" s="1"/>
      <c r="QTK27" s="1"/>
      <c r="QTL27" s="1"/>
      <c r="QTM27" s="1"/>
      <c r="QTN27" s="1"/>
      <c r="QTO27" s="1"/>
      <c r="QTP27" s="1"/>
      <c r="QTQ27" s="1"/>
      <c r="QTR27" s="1"/>
      <c r="QTS27" s="1"/>
      <c r="QTT27" s="1"/>
      <c r="QTU27" s="1"/>
      <c r="QTV27" s="1"/>
      <c r="QTW27" s="1"/>
      <c r="QTX27" s="1"/>
      <c r="QTY27" s="1"/>
      <c r="QTZ27" s="1"/>
      <c r="QUA27" s="1"/>
      <c r="QUB27" s="1"/>
      <c r="QUC27" s="1"/>
      <c r="QUD27" s="1"/>
      <c r="QUE27" s="1"/>
      <c r="QUF27" s="1"/>
      <c r="QUG27" s="1"/>
      <c r="QUH27" s="1"/>
      <c r="QUI27" s="1"/>
      <c r="QUJ27" s="1"/>
      <c r="QUK27" s="1"/>
      <c r="QUL27" s="1"/>
      <c r="QUM27" s="1"/>
      <c r="QUN27" s="1"/>
      <c r="QUO27" s="1"/>
      <c r="QUP27" s="1"/>
      <c r="QUQ27" s="1"/>
      <c r="QUR27" s="1"/>
      <c r="QUS27" s="1"/>
      <c r="QUT27" s="1"/>
      <c r="QUU27" s="1"/>
      <c r="QUV27" s="1"/>
      <c r="QUW27" s="1"/>
      <c r="QUX27" s="1"/>
      <c r="QUY27" s="1"/>
      <c r="QUZ27" s="1"/>
      <c r="QVA27" s="1"/>
      <c r="QVB27" s="1"/>
      <c r="QVC27" s="1"/>
      <c r="QVD27" s="1"/>
      <c r="QVE27" s="1"/>
      <c r="QVF27" s="1"/>
      <c r="QVG27" s="1"/>
      <c r="QVH27" s="1"/>
      <c r="QVI27" s="1"/>
      <c r="QVJ27" s="1"/>
      <c r="QVK27" s="1"/>
      <c r="QVL27" s="1"/>
      <c r="QVM27" s="1"/>
      <c r="QVN27" s="1"/>
      <c r="QVO27" s="1"/>
      <c r="QVP27" s="1"/>
      <c r="QVQ27" s="1"/>
      <c r="QVR27" s="1"/>
      <c r="QVS27" s="1"/>
      <c r="QVT27" s="1"/>
      <c r="QVU27" s="1"/>
      <c r="QVV27" s="1"/>
      <c r="QVW27" s="1"/>
      <c r="QVX27" s="1"/>
      <c r="QVY27" s="1"/>
      <c r="QVZ27" s="1"/>
      <c r="QWA27" s="1"/>
      <c r="QWB27" s="1"/>
      <c r="QWC27" s="1"/>
      <c r="QWD27" s="1"/>
      <c r="QWE27" s="1"/>
      <c r="QWF27" s="1"/>
      <c r="QWG27" s="1"/>
      <c r="QWH27" s="1"/>
      <c r="QWI27" s="1"/>
      <c r="QWJ27" s="1"/>
      <c r="QWK27" s="1"/>
      <c r="QWL27" s="1"/>
      <c r="QWM27" s="1"/>
      <c r="QWN27" s="1"/>
      <c r="QWO27" s="1"/>
      <c r="QWP27" s="1"/>
      <c r="QWQ27" s="1"/>
      <c r="QWR27" s="1"/>
      <c r="QWS27" s="1"/>
      <c r="QWT27" s="1"/>
      <c r="QWU27" s="1"/>
      <c r="QWV27" s="1"/>
      <c r="QWW27" s="1"/>
      <c r="QWX27" s="1"/>
      <c r="QWY27" s="1"/>
      <c r="QWZ27" s="1"/>
      <c r="QXA27" s="1"/>
      <c r="QXB27" s="1"/>
      <c r="QXC27" s="1"/>
      <c r="QXD27" s="1"/>
      <c r="QXE27" s="1"/>
      <c r="QXF27" s="1"/>
      <c r="QXG27" s="1"/>
      <c r="QXH27" s="1"/>
      <c r="QXI27" s="1"/>
      <c r="QXJ27" s="1"/>
      <c r="QXK27" s="1"/>
      <c r="QXL27" s="1"/>
      <c r="QXM27" s="1"/>
      <c r="QXN27" s="1"/>
      <c r="QXO27" s="1"/>
      <c r="QXP27" s="1"/>
      <c r="QXQ27" s="1"/>
      <c r="QXR27" s="1"/>
      <c r="QXS27" s="1"/>
      <c r="QXT27" s="1"/>
      <c r="QXU27" s="1"/>
      <c r="QXV27" s="1"/>
      <c r="QXW27" s="1"/>
      <c r="QXX27" s="1"/>
      <c r="QXY27" s="1"/>
      <c r="QXZ27" s="1"/>
      <c r="QYA27" s="1"/>
      <c r="QYB27" s="1"/>
      <c r="QYC27" s="1"/>
      <c r="QYD27" s="1"/>
      <c r="QYE27" s="1"/>
      <c r="QYF27" s="1"/>
      <c r="QYG27" s="1"/>
      <c r="QYH27" s="1"/>
      <c r="QYI27" s="1"/>
      <c r="QYJ27" s="1"/>
      <c r="QYK27" s="1"/>
      <c r="QYL27" s="1"/>
      <c r="QYM27" s="1"/>
      <c r="QYN27" s="1"/>
      <c r="QYO27" s="1"/>
      <c r="QYP27" s="1"/>
      <c r="QYQ27" s="1"/>
      <c r="QYR27" s="1"/>
      <c r="QYS27" s="1"/>
      <c r="QYT27" s="1"/>
      <c r="QYU27" s="1"/>
      <c r="QYV27" s="1"/>
      <c r="QYW27" s="1"/>
      <c r="QYX27" s="1"/>
      <c r="QYY27" s="1"/>
      <c r="QYZ27" s="1"/>
      <c r="QZA27" s="1"/>
      <c r="QZB27" s="1"/>
      <c r="QZC27" s="1"/>
      <c r="QZD27" s="1"/>
      <c r="QZE27" s="1"/>
      <c r="QZF27" s="1"/>
      <c r="QZG27" s="1"/>
      <c r="QZH27" s="1"/>
      <c r="QZI27" s="1"/>
      <c r="QZJ27" s="1"/>
      <c r="QZK27" s="1"/>
      <c r="QZL27" s="1"/>
      <c r="QZM27" s="1"/>
      <c r="QZN27" s="1"/>
      <c r="QZO27" s="1"/>
      <c r="QZP27" s="1"/>
      <c r="QZQ27" s="1"/>
      <c r="QZR27" s="1"/>
      <c r="QZS27" s="1"/>
      <c r="QZT27" s="1"/>
      <c r="QZU27" s="1"/>
      <c r="QZV27" s="1"/>
      <c r="QZW27" s="1"/>
      <c r="QZX27" s="1"/>
      <c r="QZY27" s="1"/>
      <c r="QZZ27" s="1"/>
      <c r="RAA27" s="1"/>
      <c r="RAB27" s="1"/>
      <c r="RAC27" s="1"/>
      <c r="RAD27" s="1"/>
      <c r="RAE27" s="1"/>
      <c r="RAF27" s="1"/>
      <c r="RAG27" s="1"/>
      <c r="RAH27" s="1"/>
      <c r="RAI27" s="1"/>
      <c r="RAJ27" s="1"/>
      <c r="RAK27" s="1"/>
      <c r="RAL27" s="1"/>
      <c r="RAM27" s="1"/>
      <c r="RAN27" s="1"/>
      <c r="RAO27" s="1"/>
      <c r="RAP27" s="1"/>
      <c r="RAQ27" s="1"/>
      <c r="RAR27" s="1"/>
      <c r="RAS27" s="1"/>
      <c r="RAT27" s="1"/>
      <c r="RAU27" s="1"/>
      <c r="RAV27" s="1"/>
      <c r="RAW27" s="1"/>
      <c r="RAX27" s="1"/>
      <c r="RAY27" s="1"/>
      <c r="RAZ27" s="1"/>
      <c r="RBA27" s="1"/>
      <c r="RBB27" s="1"/>
      <c r="RBC27" s="1"/>
      <c r="RBD27" s="1"/>
      <c r="RBE27" s="1"/>
      <c r="RBF27" s="1"/>
      <c r="RBG27" s="1"/>
      <c r="RBH27" s="1"/>
      <c r="RBI27" s="1"/>
      <c r="RBJ27" s="1"/>
      <c r="RBK27" s="1"/>
      <c r="RBL27" s="1"/>
      <c r="RBM27" s="1"/>
      <c r="RBN27" s="1"/>
      <c r="RBO27" s="1"/>
      <c r="RBP27" s="1"/>
      <c r="RBQ27" s="1"/>
      <c r="RBR27" s="1"/>
      <c r="RBS27" s="1"/>
      <c r="RBT27" s="1"/>
      <c r="RBU27" s="1"/>
      <c r="RBV27" s="1"/>
      <c r="RBW27" s="1"/>
      <c r="RBX27" s="1"/>
      <c r="RBY27" s="1"/>
      <c r="RBZ27" s="1"/>
      <c r="RCA27" s="1"/>
      <c r="RCB27" s="1"/>
      <c r="RCC27" s="1"/>
      <c r="RCD27" s="1"/>
      <c r="RCE27" s="1"/>
      <c r="RCF27" s="1"/>
      <c r="RCG27" s="1"/>
      <c r="RCH27" s="1"/>
      <c r="RCI27" s="1"/>
      <c r="RCJ27" s="1"/>
      <c r="RCK27" s="1"/>
      <c r="RCL27" s="1"/>
      <c r="RCM27" s="1"/>
      <c r="RCN27" s="1"/>
      <c r="RCO27" s="1"/>
      <c r="RCP27" s="1"/>
      <c r="RCQ27" s="1"/>
      <c r="RCR27" s="1"/>
      <c r="RCS27" s="1"/>
      <c r="RCT27" s="1"/>
      <c r="RCU27" s="1"/>
      <c r="RCV27" s="1"/>
      <c r="RCW27" s="1"/>
      <c r="RCX27" s="1"/>
      <c r="RCY27" s="1"/>
      <c r="RCZ27" s="1"/>
      <c r="RDA27" s="1"/>
      <c r="RDB27" s="1"/>
      <c r="RDC27" s="1"/>
      <c r="RDD27" s="1"/>
      <c r="RDE27" s="1"/>
      <c r="RDF27" s="1"/>
      <c r="RDG27" s="1"/>
      <c r="RDH27" s="1"/>
      <c r="RDI27" s="1"/>
      <c r="RDJ27" s="1"/>
      <c r="RDK27" s="1"/>
      <c r="RDL27" s="1"/>
      <c r="RDM27" s="1"/>
      <c r="RDN27" s="1"/>
      <c r="RDO27" s="1"/>
      <c r="RDP27" s="1"/>
      <c r="RDQ27" s="1"/>
      <c r="RDR27" s="1"/>
      <c r="RDS27" s="1"/>
      <c r="RDT27" s="1"/>
      <c r="RDU27" s="1"/>
      <c r="RDV27" s="1"/>
      <c r="RDW27" s="1"/>
      <c r="RDX27" s="1"/>
      <c r="RDY27" s="1"/>
      <c r="RDZ27" s="1"/>
      <c r="REA27" s="1"/>
      <c r="REB27" s="1"/>
      <c r="REC27" s="1"/>
      <c r="RED27" s="1"/>
      <c r="REE27" s="1"/>
      <c r="REF27" s="1"/>
      <c r="REG27" s="1"/>
      <c r="REH27" s="1"/>
      <c r="REI27" s="1"/>
      <c r="REJ27" s="1"/>
      <c r="REK27" s="1"/>
      <c r="REL27" s="1"/>
      <c r="REM27" s="1"/>
      <c r="REN27" s="1"/>
      <c r="REO27" s="1"/>
      <c r="REP27" s="1"/>
      <c r="REQ27" s="1"/>
      <c r="RER27" s="1"/>
      <c r="RES27" s="1"/>
      <c r="RET27" s="1"/>
      <c r="REU27" s="1"/>
      <c r="REV27" s="1"/>
      <c r="REW27" s="1"/>
      <c r="REX27" s="1"/>
      <c r="REY27" s="1"/>
      <c r="REZ27" s="1"/>
      <c r="RFA27" s="1"/>
      <c r="RFB27" s="1"/>
      <c r="RFC27" s="1"/>
      <c r="RFD27" s="1"/>
      <c r="RFE27" s="1"/>
      <c r="RFF27" s="1"/>
      <c r="RFG27" s="1"/>
      <c r="RFH27" s="1"/>
      <c r="RFI27" s="1"/>
      <c r="RFJ27" s="1"/>
      <c r="RFK27" s="1"/>
      <c r="RFL27" s="1"/>
      <c r="RFM27" s="1"/>
      <c r="RFN27" s="1"/>
      <c r="RFO27" s="1"/>
      <c r="RFP27" s="1"/>
      <c r="RFQ27" s="1"/>
      <c r="RFR27" s="1"/>
      <c r="RFS27" s="1"/>
      <c r="RFT27" s="1"/>
      <c r="RFU27" s="1"/>
      <c r="RFV27" s="1"/>
      <c r="RFW27" s="1"/>
      <c r="RFX27" s="1"/>
      <c r="RFY27" s="1"/>
      <c r="RFZ27" s="1"/>
      <c r="RGA27" s="1"/>
      <c r="RGB27" s="1"/>
      <c r="RGC27" s="1"/>
      <c r="RGD27" s="1"/>
      <c r="RGE27" s="1"/>
      <c r="RGF27" s="1"/>
      <c r="RGG27" s="1"/>
      <c r="RGH27" s="1"/>
      <c r="RGI27" s="1"/>
      <c r="RGJ27" s="1"/>
      <c r="RGK27" s="1"/>
      <c r="RGL27" s="1"/>
      <c r="RGM27" s="1"/>
      <c r="RGN27" s="1"/>
      <c r="RGO27" s="1"/>
      <c r="RGP27" s="1"/>
      <c r="RGQ27" s="1"/>
      <c r="RGR27" s="1"/>
      <c r="RGS27" s="1"/>
      <c r="RGT27" s="1"/>
      <c r="RGU27" s="1"/>
      <c r="RGV27" s="1"/>
      <c r="RGW27" s="1"/>
      <c r="RGX27" s="1"/>
      <c r="RGY27" s="1"/>
      <c r="RGZ27" s="1"/>
      <c r="RHA27" s="1"/>
      <c r="RHB27" s="1"/>
      <c r="RHC27" s="1"/>
      <c r="RHD27" s="1"/>
      <c r="RHE27" s="1"/>
      <c r="RHF27" s="1"/>
      <c r="RHG27" s="1"/>
      <c r="RHH27" s="1"/>
      <c r="RHI27" s="1"/>
      <c r="RHJ27" s="1"/>
      <c r="RHK27" s="1"/>
      <c r="RHL27" s="1"/>
      <c r="RHM27" s="1"/>
      <c r="RHN27" s="1"/>
      <c r="RHO27" s="1"/>
      <c r="RHP27" s="1"/>
      <c r="RHQ27" s="1"/>
      <c r="RHR27" s="1"/>
      <c r="RHS27" s="1"/>
      <c r="RHT27" s="1"/>
      <c r="RHU27" s="1"/>
      <c r="RHV27" s="1"/>
      <c r="RHW27" s="1"/>
      <c r="RHX27" s="1"/>
      <c r="RHY27" s="1"/>
      <c r="RHZ27" s="1"/>
      <c r="RIA27" s="1"/>
      <c r="RIB27" s="1"/>
      <c r="RIC27" s="1"/>
      <c r="RID27" s="1"/>
      <c r="RIE27" s="1"/>
      <c r="RIF27" s="1"/>
      <c r="RIG27" s="1"/>
      <c r="RIH27" s="1"/>
      <c r="RII27" s="1"/>
      <c r="RIJ27" s="1"/>
      <c r="RIK27" s="1"/>
      <c r="RIL27" s="1"/>
      <c r="RIM27" s="1"/>
      <c r="RIN27" s="1"/>
      <c r="RIO27" s="1"/>
      <c r="RIP27" s="1"/>
      <c r="RIQ27" s="1"/>
      <c r="RIR27" s="1"/>
      <c r="RIS27" s="1"/>
      <c r="RIT27" s="1"/>
      <c r="RIU27" s="1"/>
      <c r="RIV27" s="1"/>
      <c r="RIW27" s="1"/>
      <c r="RIX27" s="1"/>
      <c r="RIY27" s="1"/>
      <c r="RIZ27" s="1"/>
      <c r="RJA27" s="1"/>
      <c r="RJB27" s="1"/>
      <c r="RJC27" s="1"/>
      <c r="RJD27" s="1"/>
      <c r="RJE27" s="1"/>
      <c r="RJF27" s="1"/>
      <c r="RJG27" s="1"/>
      <c r="RJH27" s="1"/>
      <c r="RJI27" s="1"/>
      <c r="RJJ27" s="1"/>
      <c r="RJK27" s="1"/>
      <c r="RJL27" s="1"/>
      <c r="RJM27" s="1"/>
      <c r="RJN27" s="1"/>
      <c r="RJO27" s="1"/>
      <c r="RJP27" s="1"/>
      <c r="RJQ27" s="1"/>
      <c r="RJR27" s="1"/>
      <c r="RJS27" s="1"/>
      <c r="RJT27" s="1"/>
      <c r="RJU27" s="1"/>
      <c r="RJV27" s="1"/>
      <c r="RJW27" s="1"/>
      <c r="RJX27" s="1"/>
      <c r="RJY27" s="1"/>
      <c r="RJZ27" s="1"/>
      <c r="RKA27" s="1"/>
      <c r="RKB27" s="1"/>
      <c r="RKC27" s="1"/>
      <c r="RKD27" s="1"/>
      <c r="RKE27" s="1"/>
      <c r="RKF27" s="1"/>
      <c r="RKG27" s="1"/>
      <c r="RKH27" s="1"/>
      <c r="RKI27" s="1"/>
      <c r="RKJ27" s="1"/>
      <c r="RKK27" s="1"/>
      <c r="RKL27" s="1"/>
      <c r="RKM27" s="1"/>
      <c r="RKN27" s="1"/>
      <c r="RKO27" s="1"/>
      <c r="RKP27" s="1"/>
      <c r="RKQ27" s="1"/>
      <c r="RKR27" s="1"/>
      <c r="RKS27" s="1"/>
      <c r="RKT27" s="1"/>
      <c r="RKU27" s="1"/>
      <c r="RKV27" s="1"/>
      <c r="RKW27" s="1"/>
      <c r="RKX27" s="1"/>
      <c r="RKY27" s="1"/>
      <c r="RKZ27" s="1"/>
      <c r="RLA27" s="1"/>
      <c r="RLB27" s="1"/>
      <c r="RLC27" s="1"/>
      <c r="RLD27" s="1"/>
      <c r="RLE27" s="1"/>
      <c r="RLF27" s="1"/>
      <c r="RLG27" s="1"/>
      <c r="RLH27" s="1"/>
      <c r="RLI27" s="1"/>
      <c r="RLJ27" s="1"/>
      <c r="RLK27" s="1"/>
      <c r="RLL27" s="1"/>
      <c r="RLM27" s="1"/>
      <c r="RLN27" s="1"/>
      <c r="RLO27" s="1"/>
      <c r="RLP27" s="1"/>
      <c r="RLQ27" s="1"/>
      <c r="RLR27" s="1"/>
      <c r="RLS27" s="1"/>
      <c r="RLT27" s="1"/>
      <c r="RLU27" s="1"/>
      <c r="RLV27" s="1"/>
      <c r="RLW27" s="1"/>
      <c r="RLX27" s="1"/>
      <c r="RLY27" s="1"/>
      <c r="RLZ27" s="1"/>
      <c r="RMA27" s="1"/>
      <c r="RMB27" s="1"/>
      <c r="RMC27" s="1"/>
      <c r="RMD27" s="1"/>
      <c r="RME27" s="1"/>
      <c r="RMF27" s="1"/>
      <c r="RMG27" s="1"/>
      <c r="RMH27" s="1"/>
      <c r="RMI27" s="1"/>
      <c r="RMJ27" s="1"/>
      <c r="RMK27" s="1"/>
      <c r="RML27" s="1"/>
      <c r="RMM27" s="1"/>
      <c r="RMN27" s="1"/>
      <c r="RMO27" s="1"/>
      <c r="RMP27" s="1"/>
      <c r="RMQ27" s="1"/>
      <c r="RMR27" s="1"/>
      <c r="RMS27" s="1"/>
      <c r="RMT27" s="1"/>
      <c r="RMU27" s="1"/>
      <c r="RMV27" s="1"/>
      <c r="RMW27" s="1"/>
      <c r="RMX27" s="1"/>
      <c r="RMY27" s="1"/>
      <c r="RMZ27" s="1"/>
      <c r="RNA27" s="1"/>
      <c r="RNB27" s="1"/>
      <c r="RNC27" s="1"/>
      <c r="RND27" s="1"/>
      <c r="RNE27" s="1"/>
      <c r="RNF27" s="1"/>
      <c r="RNG27" s="1"/>
      <c r="RNH27" s="1"/>
      <c r="RNI27" s="1"/>
      <c r="RNJ27" s="1"/>
      <c r="RNK27" s="1"/>
      <c r="RNL27" s="1"/>
      <c r="RNM27" s="1"/>
      <c r="RNN27" s="1"/>
      <c r="RNO27" s="1"/>
      <c r="RNP27" s="1"/>
      <c r="RNQ27" s="1"/>
      <c r="RNR27" s="1"/>
      <c r="RNS27" s="1"/>
      <c r="RNT27" s="1"/>
      <c r="RNU27" s="1"/>
      <c r="RNV27" s="1"/>
      <c r="RNW27" s="1"/>
      <c r="RNX27" s="1"/>
      <c r="RNY27" s="1"/>
      <c r="RNZ27" s="1"/>
      <c r="ROA27" s="1"/>
      <c r="ROB27" s="1"/>
      <c r="ROC27" s="1"/>
      <c r="ROD27" s="1"/>
      <c r="ROE27" s="1"/>
      <c r="ROF27" s="1"/>
      <c r="ROG27" s="1"/>
      <c r="ROH27" s="1"/>
      <c r="ROI27" s="1"/>
      <c r="ROJ27" s="1"/>
      <c r="ROK27" s="1"/>
      <c r="ROL27" s="1"/>
      <c r="ROM27" s="1"/>
      <c r="RON27" s="1"/>
      <c r="ROO27" s="1"/>
      <c r="ROP27" s="1"/>
      <c r="ROQ27" s="1"/>
      <c r="ROR27" s="1"/>
      <c r="ROS27" s="1"/>
      <c r="ROT27" s="1"/>
      <c r="ROU27" s="1"/>
      <c r="ROV27" s="1"/>
      <c r="ROW27" s="1"/>
      <c r="ROX27" s="1"/>
      <c r="ROY27" s="1"/>
      <c r="ROZ27" s="1"/>
      <c r="RPA27" s="1"/>
      <c r="RPB27" s="1"/>
      <c r="RPC27" s="1"/>
      <c r="RPD27" s="1"/>
      <c r="RPE27" s="1"/>
      <c r="RPF27" s="1"/>
      <c r="RPG27" s="1"/>
      <c r="RPH27" s="1"/>
      <c r="RPI27" s="1"/>
      <c r="RPJ27" s="1"/>
      <c r="RPK27" s="1"/>
      <c r="RPL27" s="1"/>
      <c r="RPM27" s="1"/>
      <c r="RPN27" s="1"/>
      <c r="RPO27" s="1"/>
      <c r="RPP27" s="1"/>
      <c r="RPQ27" s="1"/>
      <c r="RPR27" s="1"/>
      <c r="RPS27" s="1"/>
      <c r="RPT27" s="1"/>
      <c r="RPU27" s="1"/>
      <c r="RPV27" s="1"/>
      <c r="RPW27" s="1"/>
      <c r="RPX27" s="1"/>
      <c r="RPY27" s="1"/>
      <c r="RPZ27" s="1"/>
      <c r="RQA27" s="1"/>
      <c r="RQB27" s="1"/>
      <c r="RQC27" s="1"/>
      <c r="RQD27" s="1"/>
      <c r="RQE27" s="1"/>
      <c r="RQF27" s="1"/>
      <c r="RQG27" s="1"/>
      <c r="RQH27" s="1"/>
      <c r="RQI27" s="1"/>
      <c r="RQJ27" s="1"/>
      <c r="RQK27" s="1"/>
      <c r="RQL27" s="1"/>
      <c r="RQM27" s="1"/>
      <c r="RQN27" s="1"/>
      <c r="RQO27" s="1"/>
      <c r="RQP27" s="1"/>
      <c r="RQQ27" s="1"/>
      <c r="RQR27" s="1"/>
      <c r="RQS27" s="1"/>
      <c r="RQT27" s="1"/>
      <c r="RQU27" s="1"/>
      <c r="RQV27" s="1"/>
      <c r="RQW27" s="1"/>
      <c r="RQX27" s="1"/>
      <c r="RQY27" s="1"/>
      <c r="RQZ27" s="1"/>
      <c r="RRA27" s="1"/>
      <c r="RRB27" s="1"/>
      <c r="RRC27" s="1"/>
      <c r="RRD27" s="1"/>
      <c r="RRE27" s="1"/>
      <c r="RRF27" s="1"/>
      <c r="RRG27" s="1"/>
      <c r="RRH27" s="1"/>
      <c r="RRI27" s="1"/>
      <c r="RRJ27" s="1"/>
      <c r="RRK27" s="1"/>
      <c r="RRL27" s="1"/>
      <c r="RRM27" s="1"/>
      <c r="RRN27" s="1"/>
      <c r="RRO27" s="1"/>
      <c r="RRP27" s="1"/>
      <c r="RRQ27" s="1"/>
      <c r="RRR27" s="1"/>
      <c r="RRS27" s="1"/>
      <c r="RRT27" s="1"/>
      <c r="RRU27" s="1"/>
      <c r="RRV27" s="1"/>
      <c r="RRW27" s="1"/>
      <c r="RRX27" s="1"/>
      <c r="RRY27" s="1"/>
      <c r="RRZ27" s="1"/>
      <c r="RSA27" s="1"/>
      <c r="RSB27" s="1"/>
      <c r="RSC27" s="1"/>
      <c r="RSD27" s="1"/>
      <c r="RSE27" s="1"/>
      <c r="RSF27" s="1"/>
      <c r="RSG27" s="1"/>
      <c r="RSH27" s="1"/>
      <c r="RSI27" s="1"/>
      <c r="RSJ27" s="1"/>
      <c r="RSK27" s="1"/>
      <c r="RSL27" s="1"/>
      <c r="RSM27" s="1"/>
      <c r="RSN27" s="1"/>
      <c r="RSO27" s="1"/>
      <c r="RSP27" s="1"/>
      <c r="RSQ27" s="1"/>
      <c r="RSR27" s="1"/>
      <c r="RSS27" s="1"/>
      <c r="RST27" s="1"/>
      <c r="RSU27" s="1"/>
      <c r="RSV27" s="1"/>
      <c r="RSW27" s="1"/>
      <c r="RSX27" s="1"/>
      <c r="RSY27" s="1"/>
      <c r="RSZ27" s="1"/>
      <c r="RTA27" s="1"/>
      <c r="RTB27" s="1"/>
      <c r="RTC27" s="1"/>
      <c r="RTD27" s="1"/>
      <c r="RTE27" s="1"/>
      <c r="RTF27" s="1"/>
      <c r="RTG27" s="1"/>
      <c r="RTH27" s="1"/>
      <c r="RTI27" s="1"/>
      <c r="RTJ27" s="1"/>
      <c r="RTK27" s="1"/>
      <c r="RTL27" s="1"/>
      <c r="RTM27" s="1"/>
      <c r="RTN27" s="1"/>
      <c r="RTO27" s="1"/>
      <c r="RTP27" s="1"/>
      <c r="RTQ27" s="1"/>
      <c r="RTR27" s="1"/>
      <c r="RTS27" s="1"/>
      <c r="RTT27" s="1"/>
      <c r="RTU27" s="1"/>
      <c r="RTV27" s="1"/>
      <c r="RTW27" s="1"/>
      <c r="RTX27" s="1"/>
      <c r="RTY27" s="1"/>
      <c r="RTZ27" s="1"/>
      <c r="RUA27" s="1"/>
      <c r="RUB27" s="1"/>
      <c r="RUC27" s="1"/>
      <c r="RUD27" s="1"/>
      <c r="RUE27" s="1"/>
      <c r="RUF27" s="1"/>
      <c r="RUG27" s="1"/>
      <c r="RUH27" s="1"/>
      <c r="RUI27" s="1"/>
      <c r="RUJ27" s="1"/>
      <c r="RUK27" s="1"/>
      <c r="RUL27" s="1"/>
      <c r="RUM27" s="1"/>
      <c r="RUN27" s="1"/>
      <c r="RUO27" s="1"/>
      <c r="RUP27" s="1"/>
      <c r="RUQ27" s="1"/>
      <c r="RUR27" s="1"/>
      <c r="RUS27" s="1"/>
      <c r="RUT27" s="1"/>
      <c r="RUU27" s="1"/>
      <c r="RUV27" s="1"/>
      <c r="RUW27" s="1"/>
      <c r="RUX27" s="1"/>
      <c r="RUY27" s="1"/>
      <c r="RUZ27" s="1"/>
      <c r="RVA27" s="1"/>
      <c r="RVB27" s="1"/>
      <c r="RVC27" s="1"/>
      <c r="RVD27" s="1"/>
      <c r="RVE27" s="1"/>
      <c r="RVF27" s="1"/>
      <c r="RVG27" s="1"/>
      <c r="RVH27" s="1"/>
      <c r="RVI27" s="1"/>
      <c r="RVJ27" s="1"/>
      <c r="RVK27" s="1"/>
      <c r="RVL27" s="1"/>
      <c r="RVM27" s="1"/>
      <c r="RVN27" s="1"/>
      <c r="RVO27" s="1"/>
      <c r="RVP27" s="1"/>
      <c r="RVQ27" s="1"/>
      <c r="RVR27" s="1"/>
      <c r="RVS27" s="1"/>
      <c r="RVT27" s="1"/>
      <c r="RVU27" s="1"/>
      <c r="RVV27" s="1"/>
      <c r="RVW27" s="1"/>
      <c r="RVX27" s="1"/>
      <c r="RVY27" s="1"/>
      <c r="RVZ27" s="1"/>
      <c r="RWA27" s="1"/>
      <c r="RWB27" s="1"/>
      <c r="RWC27" s="1"/>
      <c r="RWD27" s="1"/>
      <c r="RWE27" s="1"/>
      <c r="RWF27" s="1"/>
      <c r="RWG27" s="1"/>
      <c r="RWH27" s="1"/>
      <c r="RWI27" s="1"/>
      <c r="RWJ27" s="1"/>
      <c r="RWK27" s="1"/>
      <c r="RWL27" s="1"/>
      <c r="RWM27" s="1"/>
      <c r="RWN27" s="1"/>
      <c r="RWO27" s="1"/>
      <c r="RWP27" s="1"/>
      <c r="RWQ27" s="1"/>
      <c r="RWR27" s="1"/>
      <c r="RWS27" s="1"/>
      <c r="RWT27" s="1"/>
      <c r="RWU27" s="1"/>
      <c r="RWV27" s="1"/>
      <c r="RWW27" s="1"/>
      <c r="RWX27" s="1"/>
      <c r="RWY27" s="1"/>
      <c r="RWZ27" s="1"/>
      <c r="RXA27" s="1"/>
      <c r="RXB27" s="1"/>
      <c r="RXC27" s="1"/>
      <c r="RXD27" s="1"/>
      <c r="RXE27" s="1"/>
      <c r="RXF27" s="1"/>
      <c r="RXG27" s="1"/>
      <c r="RXH27" s="1"/>
      <c r="RXI27" s="1"/>
      <c r="RXJ27" s="1"/>
      <c r="RXK27" s="1"/>
      <c r="RXL27" s="1"/>
      <c r="RXM27" s="1"/>
      <c r="RXN27" s="1"/>
      <c r="RXO27" s="1"/>
      <c r="RXP27" s="1"/>
      <c r="RXQ27" s="1"/>
      <c r="RXR27" s="1"/>
      <c r="RXS27" s="1"/>
      <c r="RXT27" s="1"/>
      <c r="RXU27" s="1"/>
      <c r="RXV27" s="1"/>
      <c r="RXW27" s="1"/>
      <c r="RXX27" s="1"/>
      <c r="RXY27" s="1"/>
      <c r="RXZ27" s="1"/>
      <c r="RYA27" s="1"/>
      <c r="RYB27" s="1"/>
      <c r="RYC27" s="1"/>
      <c r="RYD27" s="1"/>
      <c r="RYE27" s="1"/>
      <c r="RYF27" s="1"/>
      <c r="RYG27" s="1"/>
      <c r="RYH27" s="1"/>
      <c r="RYI27" s="1"/>
      <c r="RYJ27" s="1"/>
      <c r="RYK27" s="1"/>
      <c r="RYL27" s="1"/>
      <c r="RYM27" s="1"/>
      <c r="RYN27" s="1"/>
      <c r="RYO27" s="1"/>
      <c r="RYP27" s="1"/>
      <c r="RYQ27" s="1"/>
      <c r="RYR27" s="1"/>
      <c r="RYS27" s="1"/>
      <c r="RYT27" s="1"/>
      <c r="RYU27" s="1"/>
      <c r="RYV27" s="1"/>
      <c r="RYW27" s="1"/>
      <c r="RYX27" s="1"/>
      <c r="RYY27" s="1"/>
      <c r="RYZ27" s="1"/>
      <c r="RZA27" s="1"/>
      <c r="RZB27" s="1"/>
      <c r="RZC27" s="1"/>
      <c r="RZD27" s="1"/>
      <c r="RZE27" s="1"/>
      <c r="RZF27" s="1"/>
      <c r="RZG27" s="1"/>
      <c r="RZH27" s="1"/>
      <c r="RZI27" s="1"/>
      <c r="RZJ27" s="1"/>
      <c r="RZK27" s="1"/>
      <c r="RZL27" s="1"/>
      <c r="RZM27" s="1"/>
      <c r="RZN27" s="1"/>
      <c r="RZO27" s="1"/>
      <c r="RZP27" s="1"/>
      <c r="RZQ27" s="1"/>
      <c r="RZR27" s="1"/>
      <c r="RZS27" s="1"/>
      <c r="RZT27" s="1"/>
      <c r="RZU27" s="1"/>
      <c r="RZV27" s="1"/>
      <c r="RZW27" s="1"/>
      <c r="RZX27" s="1"/>
      <c r="RZY27" s="1"/>
      <c r="RZZ27" s="1"/>
      <c r="SAA27" s="1"/>
      <c r="SAB27" s="1"/>
      <c r="SAC27" s="1"/>
      <c r="SAD27" s="1"/>
      <c r="SAE27" s="1"/>
      <c r="SAF27" s="1"/>
      <c r="SAG27" s="1"/>
      <c r="SAH27" s="1"/>
      <c r="SAI27" s="1"/>
      <c r="SAJ27" s="1"/>
      <c r="SAK27" s="1"/>
      <c r="SAL27" s="1"/>
      <c r="SAM27" s="1"/>
      <c r="SAN27" s="1"/>
      <c r="SAO27" s="1"/>
      <c r="SAP27" s="1"/>
      <c r="SAQ27" s="1"/>
      <c r="SAR27" s="1"/>
      <c r="SAS27" s="1"/>
      <c r="SAT27" s="1"/>
      <c r="SAU27" s="1"/>
      <c r="SAV27" s="1"/>
      <c r="SAW27" s="1"/>
      <c r="SAX27" s="1"/>
      <c r="SAY27" s="1"/>
      <c r="SAZ27" s="1"/>
      <c r="SBA27" s="1"/>
      <c r="SBB27" s="1"/>
      <c r="SBC27" s="1"/>
      <c r="SBD27" s="1"/>
      <c r="SBE27" s="1"/>
      <c r="SBF27" s="1"/>
      <c r="SBG27" s="1"/>
      <c r="SBH27" s="1"/>
      <c r="SBI27" s="1"/>
      <c r="SBJ27" s="1"/>
      <c r="SBK27" s="1"/>
      <c r="SBL27" s="1"/>
      <c r="SBM27" s="1"/>
      <c r="SBN27" s="1"/>
      <c r="SBO27" s="1"/>
      <c r="SBP27" s="1"/>
      <c r="SBQ27" s="1"/>
      <c r="SBR27" s="1"/>
      <c r="SBS27" s="1"/>
      <c r="SBT27" s="1"/>
      <c r="SBU27" s="1"/>
      <c r="SBV27" s="1"/>
      <c r="SBW27" s="1"/>
      <c r="SBX27" s="1"/>
      <c r="SBY27" s="1"/>
      <c r="SBZ27" s="1"/>
      <c r="SCA27" s="1"/>
      <c r="SCB27" s="1"/>
      <c r="SCC27" s="1"/>
      <c r="SCD27" s="1"/>
      <c r="SCE27" s="1"/>
      <c r="SCF27" s="1"/>
      <c r="SCG27" s="1"/>
      <c r="SCH27" s="1"/>
      <c r="SCI27" s="1"/>
      <c r="SCJ27" s="1"/>
      <c r="SCK27" s="1"/>
      <c r="SCL27" s="1"/>
      <c r="SCM27" s="1"/>
      <c r="SCN27" s="1"/>
      <c r="SCO27" s="1"/>
      <c r="SCP27" s="1"/>
      <c r="SCQ27" s="1"/>
      <c r="SCR27" s="1"/>
      <c r="SCS27" s="1"/>
      <c r="SCT27" s="1"/>
      <c r="SCU27" s="1"/>
      <c r="SCV27" s="1"/>
      <c r="SCW27" s="1"/>
      <c r="SCX27" s="1"/>
      <c r="SCY27" s="1"/>
      <c r="SCZ27" s="1"/>
      <c r="SDA27" s="1"/>
      <c r="SDB27" s="1"/>
      <c r="SDC27" s="1"/>
      <c r="SDD27" s="1"/>
      <c r="SDE27" s="1"/>
      <c r="SDF27" s="1"/>
      <c r="SDG27" s="1"/>
      <c r="SDH27" s="1"/>
      <c r="SDI27" s="1"/>
      <c r="SDJ27" s="1"/>
      <c r="SDK27" s="1"/>
      <c r="SDL27" s="1"/>
      <c r="SDM27" s="1"/>
      <c r="SDN27" s="1"/>
      <c r="SDO27" s="1"/>
      <c r="SDP27" s="1"/>
      <c r="SDQ27" s="1"/>
      <c r="SDR27" s="1"/>
      <c r="SDS27" s="1"/>
      <c r="SDT27" s="1"/>
      <c r="SDU27" s="1"/>
      <c r="SDV27" s="1"/>
      <c r="SDW27" s="1"/>
      <c r="SDX27" s="1"/>
      <c r="SDY27" s="1"/>
      <c r="SDZ27" s="1"/>
      <c r="SEA27" s="1"/>
      <c r="SEB27" s="1"/>
      <c r="SEC27" s="1"/>
      <c r="SED27" s="1"/>
      <c r="SEE27" s="1"/>
      <c r="SEF27" s="1"/>
      <c r="SEG27" s="1"/>
      <c r="SEH27" s="1"/>
      <c r="SEI27" s="1"/>
      <c r="SEJ27" s="1"/>
      <c r="SEK27" s="1"/>
      <c r="SEL27" s="1"/>
      <c r="SEM27" s="1"/>
      <c r="SEN27" s="1"/>
      <c r="SEO27" s="1"/>
      <c r="SEP27" s="1"/>
      <c r="SEQ27" s="1"/>
      <c r="SER27" s="1"/>
      <c r="SES27" s="1"/>
      <c r="SET27" s="1"/>
      <c r="SEU27" s="1"/>
      <c r="SEV27" s="1"/>
      <c r="SEW27" s="1"/>
      <c r="SEX27" s="1"/>
      <c r="SEY27" s="1"/>
      <c r="SEZ27" s="1"/>
      <c r="SFA27" s="1"/>
      <c r="SFB27" s="1"/>
      <c r="SFC27" s="1"/>
      <c r="SFD27" s="1"/>
      <c r="SFE27" s="1"/>
      <c r="SFF27" s="1"/>
      <c r="SFG27" s="1"/>
      <c r="SFH27" s="1"/>
      <c r="SFI27" s="1"/>
      <c r="SFJ27" s="1"/>
      <c r="SFK27" s="1"/>
      <c r="SFL27" s="1"/>
      <c r="SFM27" s="1"/>
      <c r="SFN27" s="1"/>
      <c r="SFO27" s="1"/>
      <c r="SFP27" s="1"/>
      <c r="SFQ27" s="1"/>
      <c r="SFR27" s="1"/>
      <c r="SFS27" s="1"/>
      <c r="SFT27" s="1"/>
      <c r="SFU27" s="1"/>
      <c r="SFV27" s="1"/>
      <c r="SFW27" s="1"/>
      <c r="SFX27" s="1"/>
      <c r="SFY27" s="1"/>
      <c r="SFZ27" s="1"/>
      <c r="SGA27" s="1"/>
      <c r="SGB27" s="1"/>
      <c r="SGC27" s="1"/>
      <c r="SGD27" s="1"/>
      <c r="SGE27" s="1"/>
      <c r="SGF27" s="1"/>
      <c r="SGG27" s="1"/>
      <c r="SGH27" s="1"/>
      <c r="SGI27" s="1"/>
      <c r="SGJ27" s="1"/>
      <c r="SGK27" s="1"/>
      <c r="SGL27" s="1"/>
      <c r="SGM27" s="1"/>
      <c r="SGN27" s="1"/>
      <c r="SGO27" s="1"/>
      <c r="SGP27" s="1"/>
      <c r="SGQ27" s="1"/>
      <c r="SGR27" s="1"/>
      <c r="SGS27" s="1"/>
      <c r="SGT27" s="1"/>
      <c r="SGU27" s="1"/>
      <c r="SGV27" s="1"/>
      <c r="SGW27" s="1"/>
      <c r="SGX27" s="1"/>
      <c r="SGY27" s="1"/>
      <c r="SGZ27" s="1"/>
      <c r="SHA27" s="1"/>
      <c r="SHB27" s="1"/>
      <c r="SHC27" s="1"/>
      <c r="SHD27" s="1"/>
      <c r="SHE27" s="1"/>
      <c r="SHF27" s="1"/>
      <c r="SHG27" s="1"/>
      <c r="SHH27" s="1"/>
      <c r="SHI27" s="1"/>
      <c r="SHJ27" s="1"/>
      <c r="SHK27" s="1"/>
      <c r="SHL27" s="1"/>
      <c r="SHM27" s="1"/>
      <c r="SHN27" s="1"/>
      <c r="SHO27" s="1"/>
      <c r="SHP27" s="1"/>
      <c r="SHQ27" s="1"/>
      <c r="SHR27" s="1"/>
      <c r="SHS27" s="1"/>
      <c r="SHT27" s="1"/>
      <c r="SHU27" s="1"/>
      <c r="SHV27" s="1"/>
      <c r="SHW27" s="1"/>
      <c r="SHX27" s="1"/>
      <c r="SHY27" s="1"/>
      <c r="SHZ27" s="1"/>
      <c r="SIA27" s="1"/>
      <c r="SIB27" s="1"/>
      <c r="SIC27" s="1"/>
      <c r="SID27" s="1"/>
      <c r="SIE27" s="1"/>
      <c r="SIF27" s="1"/>
      <c r="SIG27" s="1"/>
      <c r="SIH27" s="1"/>
      <c r="SII27" s="1"/>
      <c r="SIJ27" s="1"/>
      <c r="SIK27" s="1"/>
      <c r="SIL27" s="1"/>
      <c r="SIM27" s="1"/>
      <c r="SIN27" s="1"/>
      <c r="SIO27" s="1"/>
      <c r="SIP27" s="1"/>
      <c r="SIQ27" s="1"/>
      <c r="SIR27" s="1"/>
      <c r="SIS27" s="1"/>
      <c r="SIT27" s="1"/>
      <c r="SIU27" s="1"/>
      <c r="SIV27" s="1"/>
      <c r="SIW27" s="1"/>
      <c r="SIX27" s="1"/>
      <c r="SIY27" s="1"/>
      <c r="SIZ27" s="1"/>
      <c r="SJA27" s="1"/>
      <c r="SJB27" s="1"/>
      <c r="SJC27" s="1"/>
      <c r="SJD27" s="1"/>
      <c r="SJE27" s="1"/>
      <c r="SJF27" s="1"/>
      <c r="SJG27" s="1"/>
      <c r="SJH27" s="1"/>
      <c r="SJI27" s="1"/>
      <c r="SJJ27" s="1"/>
      <c r="SJK27" s="1"/>
      <c r="SJL27" s="1"/>
      <c r="SJM27" s="1"/>
      <c r="SJN27" s="1"/>
      <c r="SJO27" s="1"/>
      <c r="SJP27" s="1"/>
      <c r="SJQ27" s="1"/>
      <c r="SJR27" s="1"/>
      <c r="SJS27" s="1"/>
      <c r="SJT27" s="1"/>
      <c r="SJU27" s="1"/>
      <c r="SJV27" s="1"/>
      <c r="SJW27" s="1"/>
      <c r="SJX27" s="1"/>
      <c r="SJY27" s="1"/>
      <c r="SJZ27" s="1"/>
      <c r="SKA27" s="1"/>
      <c r="SKB27" s="1"/>
      <c r="SKC27" s="1"/>
      <c r="SKD27" s="1"/>
      <c r="SKE27" s="1"/>
      <c r="SKF27" s="1"/>
      <c r="SKG27" s="1"/>
      <c r="SKH27" s="1"/>
      <c r="SKI27" s="1"/>
      <c r="SKJ27" s="1"/>
      <c r="SKK27" s="1"/>
      <c r="SKL27" s="1"/>
      <c r="SKM27" s="1"/>
      <c r="SKN27" s="1"/>
      <c r="SKO27" s="1"/>
      <c r="SKP27" s="1"/>
      <c r="SKQ27" s="1"/>
      <c r="SKR27" s="1"/>
      <c r="SKS27" s="1"/>
      <c r="SKT27" s="1"/>
      <c r="SKU27" s="1"/>
      <c r="SKV27" s="1"/>
      <c r="SKW27" s="1"/>
      <c r="SKX27" s="1"/>
      <c r="SKY27" s="1"/>
      <c r="SKZ27" s="1"/>
      <c r="SLA27" s="1"/>
      <c r="SLB27" s="1"/>
      <c r="SLC27" s="1"/>
      <c r="SLD27" s="1"/>
      <c r="SLE27" s="1"/>
      <c r="SLF27" s="1"/>
      <c r="SLG27" s="1"/>
      <c r="SLH27" s="1"/>
      <c r="SLI27" s="1"/>
      <c r="SLJ27" s="1"/>
      <c r="SLK27" s="1"/>
      <c r="SLL27" s="1"/>
      <c r="SLM27" s="1"/>
      <c r="SLN27" s="1"/>
      <c r="SLO27" s="1"/>
      <c r="SLP27" s="1"/>
      <c r="SLQ27" s="1"/>
      <c r="SLR27" s="1"/>
      <c r="SLS27" s="1"/>
      <c r="SLT27" s="1"/>
      <c r="SLU27" s="1"/>
      <c r="SLV27" s="1"/>
      <c r="SLW27" s="1"/>
      <c r="SLX27" s="1"/>
      <c r="SLY27" s="1"/>
      <c r="SLZ27" s="1"/>
      <c r="SMA27" s="1"/>
      <c r="SMB27" s="1"/>
      <c r="SMC27" s="1"/>
      <c r="SMD27" s="1"/>
      <c r="SME27" s="1"/>
      <c r="SMF27" s="1"/>
      <c r="SMG27" s="1"/>
      <c r="SMH27" s="1"/>
      <c r="SMI27" s="1"/>
      <c r="SMJ27" s="1"/>
      <c r="SMK27" s="1"/>
      <c r="SML27" s="1"/>
      <c r="SMM27" s="1"/>
      <c r="SMN27" s="1"/>
      <c r="SMO27" s="1"/>
      <c r="SMP27" s="1"/>
      <c r="SMQ27" s="1"/>
      <c r="SMR27" s="1"/>
      <c r="SMS27" s="1"/>
      <c r="SMT27" s="1"/>
      <c r="SMU27" s="1"/>
      <c r="SMV27" s="1"/>
      <c r="SMW27" s="1"/>
      <c r="SMX27" s="1"/>
      <c r="SMY27" s="1"/>
      <c r="SMZ27" s="1"/>
      <c r="SNA27" s="1"/>
      <c r="SNB27" s="1"/>
      <c r="SNC27" s="1"/>
      <c r="SND27" s="1"/>
      <c r="SNE27" s="1"/>
      <c r="SNF27" s="1"/>
      <c r="SNG27" s="1"/>
      <c r="SNH27" s="1"/>
      <c r="SNI27" s="1"/>
      <c r="SNJ27" s="1"/>
      <c r="SNK27" s="1"/>
      <c r="SNL27" s="1"/>
      <c r="SNM27" s="1"/>
      <c r="SNN27" s="1"/>
      <c r="SNO27" s="1"/>
      <c r="SNP27" s="1"/>
      <c r="SNQ27" s="1"/>
      <c r="SNR27" s="1"/>
      <c r="SNS27" s="1"/>
      <c r="SNT27" s="1"/>
      <c r="SNU27" s="1"/>
      <c r="SNV27" s="1"/>
      <c r="SNW27" s="1"/>
      <c r="SNX27" s="1"/>
      <c r="SNY27" s="1"/>
      <c r="SNZ27" s="1"/>
      <c r="SOA27" s="1"/>
      <c r="SOB27" s="1"/>
      <c r="SOC27" s="1"/>
      <c r="SOD27" s="1"/>
      <c r="SOE27" s="1"/>
      <c r="SOF27" s="1"/>
      <c r="SOG27" s="1"/>
      <c r="SOH27" s="1"/>
      <c r="SOI27" s="1"/>
      <c r="SOJ27" s="1"/>
      <c r="SOK27" s="1"/>
      <c r="SOL27" s="1"/>
      <c r="SOM27" s="1"/>
      <c r="SON27" s="1"/>
      <c r="SOO27" s="1"/>
      <c r="SOP27" s="1"/>
      <c r="SOQ27" s="1"/>
      <c r="SOR27" s="1"/>
      <c r="SOS27" s="1"/>
      <c r="SOT27" s="1"/>
      <c r="SOU27" s="1"/>
      <c r="SOV27" s="1"/>
      <c r="SOW27" s="1"/>
      <c r="SOX27" s="1"/>
      <c r="SOY27" s="1"/>
      <c r="SOZ27" s="1"/>
      <c r="SPA27" s="1"/>
      <c r="SPB27" s="1"/>
      <c r="SPC27" s="1"/>
      <c r="SPD27" s="1"/>
      <c r="SPE27" s="1"/>
      <c r="SPF27" s="1"/>
      <c r="SPG27" s="1"/>
      <c r="SPH27" s="1"/>
      <c r="SPI27" s="1"/>
      <c r="SPJ27" s="1"/>
      <c r="SPK27" s="1"/>
      <c r="SPL27" s="1"/>
      <c r="SPM27" s="1"/>
      <c r="SPN27" s="1"/>
      <c r="SPO27" s="1"/>
      <c r="SPP27" s="1"/>
      <c r="SPQ27" s="1"/>
      <c r="SPR27" s="1"/>
      <c r="SPS27" s="1"/>
      <c r="SPT27" s="1"/>
      <c r="SPU27" s="1"/>
      <c r="SPV27" s="1"/>
      <c r="SPW27" s="1"/>
      <c r="SPX27" s="1"/>
      <c r="SPY27" s="1"/>
      <c r="SPZ27" s="1"/>
      <c r="SQA27" s="1"/>
      <c r="SQB27" s="1"/>
      <c r="SQC27" s="1"/>
      <c r="SQD27" s="1"/>
      <c r="SQE27" s="1"/>
      <c r="SQF27" s="1"/>
      <c r="SQG27" s="1"/>
      <c r="SQH27" s="1"/>
      <c r="SQI27" s="1"/>
      <c r="SQJ27" s="1"/>
      <c r="SQK27" s="1"/>
      <c r="SQL27" s="1"/>
      <c r="SQM27" s="1"/>
      <c r="SQN27" s="1"/>
      <c r="SQO27" s="1"/>
      <c r="SQP27" s="1"/>
      <c r="SQQ27" s="1"/>
      <c r="SQR27" s="1"/>
      <c r="SQS27" s="1"/>
      <c r="SQT27" s="1"/>
      <c r="SQU27" s="1"/>
      <c r="SQV27" s="1"/>
      <c r="SQW27" s="1"/>
      <c r="SQX27" s="1"/>
      <c r="SQY27" s="1"/>
      <c r="SQZ27" s="1"/>
      <c r="SRA27" s="1"/>
      <c r="SRB27" s="1"/>
      <c r="SRC27" s="1"/>
      <c r="SRD27" s="1"/>
      <c r="SRE27" s="1"/>
      <c r="SRF27" s="1"/>
      <c r="SRG27" s="1"/>
      <c r="SRH27" s="1"/>
      <c r="SRI27" s="1"/>
      <c r="SRJ27" s="1"/>
      <c r="SRK27" s="1"/>
      <c r="SRL27" s="1"/>
      <c r="SRM27" s="1"/>
      <c r="SRN27" s="1"/>
      <c r="SRO27" s="1"/>
      <c r="SRP27" s="1"/>
      <c r="SRQ27" s="1"/>
      <c r="SRR27" s="1"/>
      <c r="SRS27" s="1"/>
      <c r="SRT27" s="1"/>
      <c r="SRU27" s="1"/>
      <c r="SRV27" s="1"/>
      <c r="SRW27" s="1"/>
      <c r="SRX27" s="1"/>
      <c r="SRY27" s="1"/>
      <c r="SRZ27" s="1"/>
      <c r="SSA27" s="1"/>
      <c r="SSB27" s="1"/>
      <c r="SSC27" s="1"/>
      <c r="SSD27" s="1"/>
      <c r="SSE27" s="1"/>
      <c r="SSF27" s="1"/>
      <c r="SSG27" s="1"/>
      <c r="SSH27" s="1"/>
      <c r="SSI27" s="1"/>
      <c r="SSJ27" s="1"/>
      <c r="SSK27" s="1"/>
      <c r="SSL27" s="1"/>
      <c r="SSM27" s="1"/>
      <c r="SSN27" s="1"/>
      <c r="SSO27" s="1"/>
      <c r="SSP27" s="1"/>
      <c r="SSQ27" s="1"/>
      <c r="SSR27" s="1"/>
      <c r="SSS27" s="1"/>
      <c r="SST27" s="1"/>
      <c r="SSU27" s="1"/>
      <c r="SSV27" s="1"/>
      <c r="SSW27" s="1"/>
      <c r="SSX27" s="1"/>
      <c r="SSY27" s="1"/>
      <c r="SSZ27" s="1"/>
      <c r="STA27" s="1"/>
      <c r="STB27" s="1"/>
      <c r="STC27" s="1"/>
      <c r="STD27" s="1"/>
      <c r="STE27" s="1"/>
      <c r="STF27" s="1"/>
      <c r="STG27" s="1"/>
      <c r="STH27" s="1"/>
      <c r="STI27" s="1"/>
      <c r="STJ27" s="1"/>
      <c r="STK27" s="1"/>
      <c r="STL27" s="1"/>
      <c r="STM27" s="1"/>
      <c r="STN27" s="1"/>
      <c r="STO27" s="1"/>
      <c r="STP27" s="1"/>
      <c r="STQ27" s="1"/>
      <c r="STR27" s="1"/>
      <c r="STS27" s="1"/>
      <c r="STT27" s="1"/>
      <c r="STU27" s="1"/>
      <c r="STV27" s="1"/>
      <c r="STW27" s="1"/>
      <c r="STX27" s="1"/>
      <c r="STY27" s="1"/>
      <c r="STZ27" s="1"/>
      <c r="SUA27" s="1"/>
      <c r="SUB27" s="1"/>
      <c r="SUC27" s="1"/>
      <c r="SUD27" s="1"/>
      <c r="SUE27" s="1"/>
      <c r="SUF27" s="1"/>
      <c r="SUG27" s="1"/>
      <c r="SUH27" s="1"/>
      <c r="SUI27" s="1"/>
      <c r="SUJ27" s="1"/>
      <c r="SUK27" s="1"/>
      <c r="SUL27" s="1"/>
      <c r="SUM27" s="1"/>
      <c r="SUN27" s="1"/>
      <c r="SUO27" s="1"/>
      <c r="SUP27" s="1"/>
      <c r="SUQ27" s="1"/>
      <c r="SUR27" s="1"/>
      <c r="SUS27" s="1"/>
      <c r="SUT27" s="1"/>
      <c r="SUU27" s="1"/>
      <c r="SUV27" s="1"/>
      <c r="SUW27" s="1"/>
      <c r="SUX27" s="1"/>
      <c r="SUY27" s="1"/>
      <c r="SUZ27" s="1"/>
      <c r="SVA27" s="1"/>
      <c r="SVB27" s="1"/>
      <c r="SVC27" s="1"/>
      <c r="SVD27" s="1"/>
      <c r="SVE27" s="1"/>
      <c r="SVF27" s="1"/>
      <c r="SVG27" s="1"/>
      <c r="SVH27" s="1"/>
      <c r="SVI27" s="1"/>
      <c r="SVJ27" s="1"/>
      <c r="SVK27" s="1"/>
      <c r="SVL27" s="1"/>
      <c r="SVM27" s="1"/>
      <c r="SVN27" s="1"/>
      <c r="SVO27" s="1"/>
      <c r="SVP27" s="1"/>
      <c r="SVQ27" s="1"/>
      <c r="SVR27" s="1"/>
      <c r="SVS27" s="1"/>
      <c r="SVT27" s="1"/>
      <c r="SVU27" s="1"/>
      <c r="SVV27" s="1"/>
      <c r="SVW27" s="1"/>
      <c r="SVX27" s="1"/>
      <c r="SVY27" s="1"/>
      <c r="SVZ27" s="1"/>
      <c r="SWA27" s="1"/>
      <c r="SWB27" s="1"/>
      <c r="SWC27" s="1"/>
      <c r="SWD27" s="1"/>
      <c r="SWE27" s="1"/>
      <c r="SWF27" s="1"/>
      <c r="SWG27" s="1"/>
      <c r="SWH27" s="1"/>
      <c r="SWI27" s="1"/>
      <c r="SWJ27" s="1"/>
      <c r="SWK27" s="1"/>
      <c r="SWL27" s="1"/>
      <c r="SWM27" s="1"/>
      <c r="SWN27" s="1"/>
      <c r="SWO27" s="1"/>
      <c r="SWP27" s="1"/>
      <c r="SWQ27" s="1"/>
      <c r="SWR27" s="1"/>
      <c r="SWS27" s="1"/>
      <c r="SWT27" s="1"/>
      <c r="SWU27" s="1"/>
      <c r="SWV27" s="1"/>
      <c r="SWW27" s="1"/>
      <c r="SWX27" s="1"/>
      <c r="SWY27" s="1"/>
      <c r="SWZ27" s="1"/>
      <c r="SXA27" s="1"/>
      <c r="SXB27" s="1"/>
      <c r="SXC27" s="1"/>
      <c r="SXD27" s="1"/>
      <c r="SXE27" s="1"/>
      <c r="SXF27" s="1"/>
      <c r="SXG27" s="1"/>
      <c r="SXH27" s="1"/>
      <c r="SXI27" s="1"/>
      <c r="SXJ27" s="1"/>
      <c r="SXK27" s="1"/>
      <c r="SXL27" s="1"/>
      <c r="SXM27" s="1"/>
      <c r="SXN27" s="1"/>
      <c r="SXO27" s="1"/>
      <c r="SXP27" s="1"/>
      <c r="SXQ27" s="1"/>
      <c r="SXR27" s="1"/>
      <c r="SXS27" s="1"/>
      <c r="SXT27" s="1"/>
      <c r="SXU27" s="1"/>
      <c r="SXV27" s="1"/>
      <c r="SXW27" s="1"/>
      <c r="SXX27" s="1"/>
      <c r="SXY27" s="1"/>
      <c r="SXZ27" s="1"/>
      <c r="SYA27" s="1"/>
      <c r="SYB27" s="1"/>
      <c r="SYC27" s="1"/>
      <c r="SYD27" s="1"/>
      <c r="SYE27" s="1"/>
      <c r="SYF27" s="1"/>
      <c r="SYG27" s="1"/>
      <c r="SYH27" s="1"/>
      <c r="SYI27" s="1"/>
      <c r="SYJ27" s="1"/>
      <c r="SYK27" s="1"/>
      <c r="SYL27" s="1"/>
      <c r="SYM27" s="1"/>
      <c r="SYN27" s="1"/>
      <c r="SYO27" s="1"/>
      <c r="SYP27" s="1"/>
      <c r="SYQ27" s="1"/>
      <c r="SYR27" s="1"/>
      <c r="SYS27" s="1"/>
      <c r="SYT27" s="1"/>
      <c r="SYU27" s="1"/>
      <c r="SYV27" s="1"/>
      <c r="SYW27" s="1"/>
      <c r="SYX27" s="1"/>
      <c r="SYY27" s="1"/>
      <c r="SYZ27" s="1"/>
      <c r="SZA27" s="1"/>
      <c r="SZB27" s="1"/>
      <c r="SZC27" s="1"/>
      <c r="SZD27" s="1"/>
      <c r="SZE27" s="1"/>
      <c r="SZF27" s="1"/>
      <c r="SZG27" s="1"/>
      <c r="SZH27" s="1"/>
      <c r="SZI27" s="1"/>
      <c r="SZJ27" s="1"/>
      <c r="SZK27" s="1"/>
      <c r="SZL27" s="1"/>
      <c r="SZM27" s="1"/>
      <c r="SZN27" s="1"/>
      <c r="SZO27" s="1"/>
      <c r="SZP27" s="1"/>
      <c r="SZQ27" s="1"/>
      <c r="SZR27" s="1"/>
      <c r="SZS27" s="1"/>
      <c r="SZT27" s="1"/>
      <c r="SZU27" s="1"/>
      <c r="SZV27" s="1"/>
      <c r="SZW27" s="1"/>
      <c r="SZX27" s="1"/>
      <c r="SZY27" s="1"/>
      <c r="SZZ27" s="1"/>
      <c r="TAA27" s="1"/>
      <c r="TAB27" s="1"/>
      <c r="TAC27" s="1"/>
      <c r="TAD27" s="1"/>
      <c r="TAE27" s="1"/>
      <c r="TAF27" s="1"/>
      <c r="TAG27" s="1"/>
      <c r="TAH27" s="1"/>
      <c r="TAI27" s="1"/>
      <c r="TAJ27" s="1"/>
      <c r="TAK27" s="1"/>
      <c r="TAL27" s="1"/>
      <c r="TAM27" s="1"/>
      <c r="TAN27" s="1"/>
      <c r="TAO27" s="1"/>
      <c r="TAP27" s="1"/>
      <c r="TAQ27" s="1"/>
      <c r="TAR27" s="1"/>
      <c r="TAS27" s="1"/>
      <c r="TAT27" s="1"/>
      <c r="TAU27" s="1"/>
      <c r="TAV27" s="1"/>
      <c r="TAW27" s="1"/>
      <c r="TAX27" s="1"/>
      <c r="TAY27" s="1"/>
      <c r="TAZ27" s="1"/>
      <c r="TBA27" s="1"/>
      <c r="TBB27" s="1"/>
      <c r="TBC27" s="1"/>
      <c r="TBD27" s="1"/>
      <c r="TBE27" s="1"/>
      <c r="TBF27" s="1"/>
      <c r="TBG27" s="1"/>
      <c r="TBH27" s="1"/>
      <c r="TBI27" s="1"/>
      <c r="TBJ27" s="1"/>
      <c r="TBK27" s="1"/>
      <c r="TBL27" s="1"/>
      <c r="TBM27" s="1"/>
      <c r="TBN27" s="1"/>
      <c r="TBO27" s="1"/>
      <c r="TBP27" s="1"/>
      <c r="TBQ27" s="1"/>
      <c r="TBR27" s="1"/>
      <c r="TBS27" s="1"/>
      <c r="TBT27" s="1"/>
      <c r="TBU27" s="1"/>
      <c r="TBV27" s="1"/>
      <c r="TBW27" s="1"/>
      <c r="TBX27" s="1"/>
      <c r="TBY27" s="1"/>
      <c r="TBZ27" s="1"/>
      <c r="TCA27" s="1"/>
      <c r="TCB27" s="1"/>
      <c r="TCC27" s="1"/>
      <c r="TCD27" s="1"/>
      <c r="TCE27" s="1"/>
      <c r="TCF27" s="1"/>
      <c r="TCG27" s="1"/>
      <c r="TCH27" s="1"/>
      <c r="TCI27" s="1"/>
      <c r="TCJ27" s="1"/>
      <c r="TCK27" s="1"/>
      <c r="TCL27" s="1"/>
      <c r="TCM27" s="1"/>
      <c r="TCN27" s="1"/>
      <c r="TCO27" s="1"/>
      <c r="TCP27" s="1"/>
      <c r="TCQ27" s="1"/>
      <c r="TCR27" s="1"/>
      <c r="TCS27" s="1"/>
      <c r="TCT27" s="1"/>
      <c r="TCU27" s="1"/>
      <c r="TCV27" s="1"/>
      <c r="TCW27" s="1"/>
      <c r="TCX27" s="1"/>
      <c r="TCY27" s="1"/>
      <c r="TCZ27" s="1"/>
      <c r="TDA27" s="1"/>
      <c r="TDB27" s="1"/>
      <c r="TDC27" s="1"/>
      <c r="TDD27" s="1"/>
      <c r="TDE27" s="1"/>
      <c r="TDF27" s="1"/>
      <c r="TDG27" s="1"/>
      <c r="TDH27" s="1"/>
      <c r="TDI27" s="1"/>
      <c r="TDJ27" s="1"/>
      <c r="TDK27" s="1"/>
      <c r="TDL27" s="1"/>
      <c r="TDM27" s="1"/>
      <c r="TDN27" s="1"/>
      <c r="TDO27" s="1"/>
      <c r="TDP27" s="1"/>
      <c r="TDQ27" s="1"/>
      <c r="TDR27" s="1"/>
      <c r="TDS27" s="1"/>
      <c r="TDT27" s="1"/>
      <c r="TDU27" s="1"/>
      <c r="TDV27" s="1"/>
      <c r="TDW27" s="1"/>
      <c r="TDX27" s="1"/>
      <c r="TDY27" s="1"/>
      <c r="TDZ27" s="1"/>
      <c r="TEA27" s="1"/>
      <c r="TEB27" s="1"/>
      <c r="TEC27" s="1"/>
      <c r="TED27" s="1"/>
      <c r="TEE27" s="1"/>
      <c r="TEF27" s="1"/>
      <c r="TEG27" s="1"/>
      <c r="TEH27" s="1"/>
      <c r="TEI27" s="1"/>
      <c r="TEJ27" s="1"/>
      <c r="TEK27" s="1"/>
      <c r="TEL27" s="1"/>
      <c r="TEM27" s="1"/>
      <c r="TEN27" s="1"/>
      <c r="TEO27" s="1"/>
      <c r="TEP27" s="1"/>
      <c r="TEQ27" s="1"/>
      <c r="TER27" s="1"/>
      <c r="TES27" s="1"/>
      <c r="TET27" s="1"/>
      <c r="TEU27" s="1"/>
      <c r="TEV27" s="1"/>
      <c r="TEW27" s="1"/>
      <c r="TEX27" s="1"/>
      <c r="TEY27" s="1"/>
      <c r="TEZ27" s="1"/>
      <c r="TFA27" s="1"/>
      <c r="TFB27" s="1"/>
      <c r="TFC27" s="1"/>
      <c r="TFD27" s="1"/>
      <c r="TFE27" s="1"/>
      <c r="TFF27" s="1"/>
      <c r="TFG27" s="1"/>
      <c r="TFH27" s="1"/>
      <c r="TFI27" s="1"/>
      <c r="TFJ27" s="1"/>
      <c r="TFK27" s="1"/>
      <c r="TFL27" s="1"/>
      <c r="TFM27" s="1"/>
      <c r="TFN27" s="1"/>
      <c r="TFO27" s="1"/>
      <c r="TFP27" s="1"/>
      <c r="TFQ27" s="1"/>
      <c r="TFR27" s="1"/>
      <c r="TFS27" s="1"/>
      <c r="TFT27" s="1"/>
      <c r="TFU27" s="1"/>
      <c r="TFV27" s="1"/>
      <c r="TFW27" s="1"/>
      <c r="TFX27" s="1"/>
      <c r="TFY27" s="1"/>
      <c r="TFZ27" s="1"/>
      <c r="TGA27" s="1"/>
      <c r="TGB27" s="1"/>
      <c r="TGC27" s="1"/>
      <c r="TGD27" s="1"/>
      <c r="TGE27" s="1"/>
      <c r="TGF27" s="1"/>
      <c r="TGG27" s="1"/>
      <c r="TGH27" s="1"/>
      <c r="TGI27" s="1"/>
      <c r="TGJ27" s="1"/>
      <c r="TGK27" s="1"/>
      <c r="TGL27" s="1"/>
      <c r="TGM27" s="1"/>
      <c r="TGN27" s="1"/>
      <c r="TGO27" s="1"/>
      <c r="TGP27" s="1"/>
      <c r="TGQ27" s="1"/>
      <c r="TGR27" s="1"/>
      <c r="TGS27" s="1"/>
      <c r="TGT27" s="1"/>
      <c r="TGU27" s="1"/>
      <c r="TGV27" s="1"/>
      <c r="TGW27" s="1"/>
      <c r="TGX27" s="1"/>
      <c r="TGY27" s="1"/>
      <c r="TGZ27" s="1"/>
      <c r="THA27" s="1"/>
      <c r="THB27" s="1"/>
      <c r="THC27" s="1"/>
      <c r="THD27" s="1"/>
      <c r="THE27" s="1"/>
      <c r="THF27" s="1"/>
      <c r="THG27" s="1"/>
      <c r="THH27" s="1"/>
      <c r="THI27" s="1"/>
      <c r="THJ27" s="1"/>
      <c r="THK27" s="1"/>
      <c r="THL27" s="1"/>
      <c r="THM27" s="1"/>
      <c r="THN27" s="1"/>
      <c r="THO27" s="1"/>
      <c r="THP27" s="1"/>
      <c r="THQ27" s="1"/>
      <c r="THR27" s="1"/>
      <c r="THS27" s="1"/>
      <c r="THT27" s="1"/>
      <c r="THU27" s="1"/>
      <c r="THV27" s="1"/>
      <c r="THW27" s="1"/>
      <c r="THX27" s="1"/>
      <c r="THY27" s="1"/>
      <c r="THZ27" s="1"/>
      <c r="TIA27" s="1"/>
      <c r="TIB27" s="1"/>
      <c r="TIC27" s="1"/>
      <c r="TID27" s="1"/>
      <c r="TIE27" s="1"/>
      <c r="TIF27" s="1"/>
      <c r="TIG27" s="1"/>
      <c r="TIH27" s="1"/>
      <c r="TII27" s="1"/>
      <c r="TIJ27" s="1"/>
      <c r="TIK27" s="1"/>
      <c r="TIL27" s="1"/>
      <c r="TIM27" s="1"/>
      <c r="TIN27" s="1"/>
      <c r="TIO27" s="1"/>
      <c r="TIP27" s="1"/>
      <c r="TIQ27" s="1"/>
      <c r="TIR27" s="1"/>
      <c r="TIS27" s="1"/>
      <c r="TIT27" s="1"/>
      <c r="TIU27" s="1"/>
      <c r="TIV27" s="1"/>
      <c r="TIW27" s="1"/>
      <c r="TIX27" s="1"/>
      <c r="TIY27" s="1"/>
      <c r="TIZ27" s="1"/>
      <c r="TJA27" s="1"/>
      <c r="TJB27" s="1"/>
      <c r="TJC27" s="1"/>
      <c r="TJD27" s="1"/>
      <c r="TJE27" s="1"/>
      <c r="TJF27" s="1"/>
      <c r="TJG27" s="1"/>
      <c r="TJH27" s="1"/>
      <c r="TJI27" s="1"/>
      <c r="TJJ27" s="1"/>
      <c r="TJK27" s="1"/>
      <c r="TJL27" s="1"/>
      <c r="TJM27" s="1"/>
      <c r="TJN27" s="1"/>
      <c r="TJO27" s="1"/>
      <c r="TJP27" s="1"/>
      <c r="TJQ27" s="1"/>
      <c r="TJR27" s="1"/>
      <c r="TJS27" s="1"/>
      <c r="TJT27" s="1"/>
      <c r="TJU27" s="1"/>
      <c r="TJV27" s="1"/>
      <c r="TJW27" s="1"/>
      <c r="TJX27" s="1"/>
      <c r="TJY27" s="1"/>
      <c r="TJZ27" s="1"/>
      <c r="TKA27" s="1"/>
      <c r="TKB27" s="1"/>
      <c r="TKC27" s="1"/>
      <c r="TKD27" s="1"/>
      <c r="TKE27" s="1"/>
      <c r="TKF27" s="1"/>
      <c r="TKG27" s="1"/>
      <c r="TKH27" s="1"/>
      <c r="TKI27" s="1"/>
      <c r="TKJ27" s="1"/>
      <c r="TKK27" s="1"/>
      <c r="TKL27" s="1"/>
      <c r="TKM27" s="1"/>
      <c r="TKN27" s="1"/>
      <c r="TKO27" s="1"/>
      <c r="TKP27" s="1"/>
      <c r="TKQ27" s="1"/>
      <c r="TKR27" s="1"/>
      <c r="TKS27" s="1"/>
      <c r="TKT27" s="1"/>
      <c r="TKU27" s="1"/>
      <c r="TKV27" s="1"/>
      <c r="TKW27" s="1"/>
      <c r="TKX27" s="1"/>
      <c r="TKY27" s="1"/>
      <c r="TKZ27" s="1"/>
      <c r="TLA27" s="1"/>
      <c r="TLB27" s="1"/>
      <c r="TLC27" s="1"/>
      <c r="TLD27" s="1"/>
      <c r="TLE27" s="1"/>
      <c r="TLF27" s="1"/>
      <c r="TLG27" s="1"/>
      <c r="TLH27" s="1"/>
      <c r="TLI27" s="1"/>
      <c r="TLJ27" s="1"/>
      <c r="TLK27" s="1"/>
      <c r="TLL27" s="1"/>
      <c r="TLM27" s="1"/>
      <c r="TLN27" s="1"/>
      <c r="TLO27" s="1"/>
      <c r="TLP27" s="1"/>
      <c r="TLQ27" s="1"/>
      <c r="TLR27" s="1"/>
      <c r="TLS27" s="1"/>
      <c r="TLT27" s="1"/>
      <c r="TLU27" s="1"/>
      <c r="TLV27" s="1"/>
      <c r="TLW27" s="1"/>
      <c r="TLX27" s="1"/>
      <c r="TLY27" s="1"/>
      <c r="TLZ27" s="1"/>
      <c r="TMA27" s="1"/>
      <c r="TMB27" s="1"/>
      <c r="TMC27" s="1"/>
      <c r="TMD27" s="1"/>
      <c r="TME27" s="1"/>
      <c r="TMF27" s="1"/>
      <c r="TMG27" s="1"/>
      <c r="TMH27" s="1"/>
      <c r="TMI27" s="1"/>
      <c r="TMJ27" s="1"/>
      <c r="TMK27" s="1"/>
      <c r="TML27" s="1"/>
      <c r="TMM27" s="1"/>
      <c r="TMN27" s="1"/>
      <c r="TMO27" s="1"/>
      <c r="TMP27" s="1"/>
      <c r="TMQ27" s="1"/>
      <c r="TMR27" s="1"/>
      <c r="TMS27" s="1"/>
      <c r="TMT27" s="1"/>
      <c r="TMU27" s="1"/>
      <c r="TMV27" s="1"/>
      <c r="TMW27" s="1"/>
      <c r="TMX27" s="1"/>
      <c r="TMY27" s="1"/>
      <c r="TMZ27" s="1"/>
      <c r="TNA27" s="1"/>
      <c r="TNB27" s="1"/>
      <c r="TNC27" s="1"/>
      <c r="TND27" s="1"/>
      <c r="TNE27" s="1"/>
      <c r="TNF27" s="1"/>
      <c r="TNG27" s="1"/>
      <c r="TNH27" s="1"/>
      <c r="TNI27" s="1"/>
      <c r="TNJ27" s="1"/>
      <c r="TNK27" s="1"/>
      <c r="TNL27" s="1"/>
      <c r="TNM27" s="1"/>
      <c r="TNN27" s="1"/>
      <c r="TNO27" s="1"/>
      <c r="TNP27" s="1"/>
      <c r="TNQ27" s="1"/>
      <c r="TNR27" s="1"/>
      <c r="TNS27" s="1"/>
      <c r="TNT27" s="1"/>
      <c r="TNU27" s="1"/>
      <c r="TNV27" s="1"/>
      <c r="TNW27" s="1"/>
      <c r="TNX27" s="1"/>
      <c r="TNY27" s="1"/>
      <c r="TNZ27" s="1"/>
      <c r="TOA27" s="1"/>
      <c r="TOB27" s="1"/>
      <c r="TOC27" s="1"/>
      <c r="TOD27" s="1"/>
      <c r="TOE27" s="1"/>
      <c r="TOF27" s="1"/>
      <c r="TOG27" s="1"/>
      <c r="TOH27" s="1"/>
      <c r="TOI27" s="1"/>
      <c r="TOJ27" s="1"/>
      <c r="TOK27" s="1"/>
      <c r="TOL27" s="1"/>
      <c r="TOM27" s="1"/>
      <c r="TON27" s="1"/>
      <c r="TOO27" s="1"/>
      <c r="TOP27" s="1"/>
      <c r="TOQ27" s="1"/>
      <c r="TOR27" s="1"/>
      <c r="TOS27" s="1"/>
      <c r="TOT27" s="1"/>
      <c r="TOU27" s="1"/>
      <c r="TOV27" s="1"/>
      <c r="TOW27" s="1"/>
      <c r="TOX27" s="1"/>
      <c r="TOY27" s="1"/>
      <c r="TOZ27" s="1"/>
      <c r="TPA27" s="1"/>
      <c r="TPB27" s="1"/>
      <c r="TPC27" s="1"/>
      <c r="TPD27" s="1"/>
      <c r="TPE27" s="1"/>
      <c r="TPF27" s="1"/>
      <c r="TPG27" s="1"/>
      <c r="TPH27" s="1"/>
      <c r="TPI27" s="1"/>
      <c r="TPJ27" s="1"/>
      <c r="TPK27" s="1"/>
      <c r="TPL27" s="1"/>
      <c r="TPM27" s="1"/>
      <c r="TPN27" s="1"/>
      <c r="TPO27" s="1"/>
      <c r="TPP27" s="1"/>
      <c r="TPQ27" s="1"/>
      <c r="TPR27" s="1"/>
      <c r="TPS27" s="1"/>
      <c r="TPT27" s="1"/>
      <c r="TPU27" s="1"/>
      <c r="TPV27" s="1"/>
      <c r="TPW27" s="1"/>
      <c r="TPX27" s="1"/>
      <c r="TPY27" s="1"/>
      <c r="TPZ27" s="1"/>
      <c r="TQA27" s="1"/>
      <c r="TQB27" s="1"/>
      <c r="TQC27" s="1"/>
      <c r="TQD27" s="1"/>
      <c r="TQE27" s="1"/>
      <c r="TQF27" s="1"/>
      <c r="TQG27" s="1"/>
      <c r="TQH27" s="1"/>
      <c r="TQI27" s="1"/>
      <c r="TQJ27" s="1"/>
      <c r="TQK27" s="1"/>
      <c r="TQL27" s="1"/>
      <c r="TQM27" s="1"/>
      <c r="TQN27" s="1"/>
      <c r="TQO27" s="1"/>
      <c r="TQP27" s="1"/>
      <c r="TQQ27" s="1"/>
      <c r="TQR27" s="1"/>
      <c r="TQS27" s="1"/>
      <c r="TQT27" s="1"/>
      <c r="TQU27" s="1"/>
      <c r="TQV27" s="1"/>
      <c r="TQW27" s="1"/>
      <c r="TQX27" s="1"/>
      <c r="TQY27" s="1"/>
      <c r="TQZ27" s="1"/>
      <c r="TRA27" s="1"/>
      <c r="TRB27" s="1"/>
      <c r="TRC27" s="1"/>
      <c r="TRD27" s="1"/>
      <c r="TRE27" s="1"/>
      <c r="TRF27" s="1"/>
      <c r="TRG27" s="1"/>
      <c r="TRH27" s="1"/>
      <c r="TRI27" s="1"/>
      <c r="TRJ27" s="1"/>
      <c r="TRK27" s="1"/>
      <c r="TRL27" s="1"/>
      <c r="TRM27" s="1"/>
      <c r="TRN27" s="1"/>
      <c r="TRO27" s="1"/>
      <c r="TRP27" s="1"/>
      <c r="TRQ27" s="1"/>
      <c r="TRR27" s="1"/>
      <c r="TRS27" s="1"/>
      <c r="TRT27" s="1"/>
      <c r="TRU27" s="1"/>
      <c r="TRV27" s="1"/>
      <c r="TRW27" s="1"/>
      <c r="TRX27" s="1"/>
      <c r="TRY27" s="1"/>
      <c r="TRZ27" s="1"/>
      <c r="TSA27" s="1"/>
      <c r="TSB27" s="1"/>
      <c r="TSC27" s="1"/>
      <c r="TSD27" s="1"/>
      <c r="TSE27" s="1"/>
      <c r="TSF27" s="1"/>
      <c r="TSG27" s="1"/>
      <c r="TSH27" s="1"/>
      <c r="TSI27" s="1"/>
      <c r="TSJ27" s="1"/>
      <c r="TSK27" s="1"/>
      <c r="TSL27" s="1"/>
      <c r="TSM27" s="1"/>
      <c r="TSN27" s="1"/>
      <c r="TSO27" s="1"/>
      <c r="TSP27" s="1"/>
      <c r="TSQ27" s="1"/>
      <c r="TSR27" s="1"/>
      <c r="TSS27" s="1"/>
      <c r="TST27" s="1"/>
      <c r="TSU27" s="1"/>
      <c r="TSV27" s="1"/>
      <c r="TSW27" s="1"/>
      <c r="TSX27" s="1"/>
      <c r="TSY27" s="1"/>
      <c r="TSZ27" s="1"/>
      <c r="TTA27" s="1"/>
      <c r="TTB27" s="1"/>
      <c r="TTC27" s="1"/>
      <c r="TTD27" s="1"/>
      <c r="TTE27" s="1"/>
      <c r="TTF27" s="1"/>
      <c r="TTG27" s="1"/>
      <c r="TTH27" s="1"/>
      <c r="TTI27" s="1"/>
      <c r="TTJ27" s="1"/>
      <c r="TTK27" s="1"/>
      <c r="TTL27" s="1"/>
      <c r="TTM27" s="1"/>
      <c r="TTN27" s="1"/>
      <c r="TTO27" s="1"/>
      <c r="TTP27" s="1"/>
      <c r="TTQ27" s="1"/>
      <c r="TTR27" s="1"/>
      <c r="TTS27" s="1"/>
      <c r="TTT27" s="1"/>
      <c r="TTU27" s="1"/>
      <c r="TTV27" s="1"/>
      <c r="TTW27" s="1"/>
      <c r="TTX27" s="1"/>
      <c r="TTY27" s="1"/>
      <c r="TTZ27" s="1"/>
      <c r="TUA27" s="1"/>
      <c r="TUB27" s="1"/>
      <c r="TUC27" s="1"/>
      <c r="TUD27" s="1"/>
      <c r="TUE27" s="1"/>
      <c r="TUF27" s="1"/>
      <c r="TUG27" s="1"/>
      <c r="TUH27" s="1"/>
      <c r="TUI27" s="1"/>
      <c r="TUJ27" s="1"/>
      <c r="TUK27" s="1"/>
      <c r="TUL27" s="1"/>
      <c r="TUM27" s="1"/>
      <c r="TUN27" s="1"/>
      <c r="TUO27" s="1"/>
      <c r="TUP27" s="1"/>
      <c r="TUQ27" s="1"/>
      <c r="TUR27" s="1"/>
      <c r="TUS27" s="1"/>
      <c r="TUT27" s="1"/>
      <c r="TUU27" s="1"/>
      <c r="TUV27" s="1"/>
      <c r="TUW27" s="1"/>
      <c r="TUX27" s="1"/>
      <c r="TUY27" s="1"/>
      <c r="TUZ27" s="1"/>
      <c r="TVA27" s="1"/>
      <c r="TVB27" s="1"/>
      <c r="TVC27" s="1"/>
      <c r="TVD27" s="1"/>
      <c r="TVE27" s="1"/>
      <c r="TVF27" s="1"/>
      <c r="TVG27" s="1"/>
      <c r="TVH27" s="1"/>
      <c r="TVI27" s="1"/>
      <c r="TVJ27" s="1"/>
      <c r="TVK27" s="1"/>
      <c r="TVL27" s="1"/>
      <c r="TVM27" s="1"/>
      <c r="TVN27" s="1"/>
      <c r="TVO27" s="1"/>
      <c r="TVP27" s="1"/>
      <c r="TVQ27" s="1"/>
      <c r="TVR27" s="1"/>
      <c r="TVS27" s="1"/>
      <c r="TVT27" s="1"/>
      <c r="TVU27" s="1"/>
      <c r="TVV27" s="1"/>
      <c r="TVW27" s="1"/>
      <c r="TVX27" s="1"/>
      <c r="TVY27" s="1"/>
      <c r="TVZ27" s="1"/>
      <c r="TWA27" s="1"/>
      <c r="TWB27" s="1"/>
      <c r="TWC27" s="1"/>
      <c r="TWD27" s="1"/>
      <c r="TWE27" s="1"/>
      <c r="TWF27" s="1"/>
      <c r="TWG27" s="1"/>
      <c r="TWH27" s="1"/>
      <c r="TWI27" s="1"/>
      <c r="TWJ27" s="1"/>
      <c r="TWK27" s="1"/>
      <c r="TWL27" s="1"/>
      <c r="TWM27" s="1"/>
      <c r="TWN27" s="1"/>
      <c r="TWO27" s="1"/>
      <c r="TWP27" s="1"/>
      <c r="TWQ27" s="1"/>
      <c r="TWR27" s="1"/>
      <c r="TWS27" s="1"/>
      <c r="TWT27" s="1"/>
      <c r="TWU27" s="1"/>
      <c r="TWV27" s="1"/>
      <c r="TWW27" s="1"/>
      <c r="TWX27" s="1"/>
      <c r="TWY27" s="1"/>
      <c r="TWZ27" s="1"/>
      <c r="TXA27" s="1"/>
      <c r="TXB27" s="1"/>
      <c r="TXC27" s="1"/>
      <c r="TXD27" s="1"/>
      <c r="TXE27" s="1"/>
      <c r="TXF27" s="1"/>
      <c r="TXG27" s="1"/>
      <c r="TXH27" s="1"/>
      <c r="TXI27" s="1"/>
      <c r="TXJ27" s="1"/>
      <c r="TXK27" s="1"/>
      <c r="TXL27" s="1"/>
      <c r="TXM27" s="1"/>
      <c r="TXN27" s="1"/>
      <c r="TXO27" s="1"/>
      <c r="TXP27" s="1"/>
      <c r="TXQ27" s="1"/>
      <c r="TXR27" s="1"/>
      <c r="TXS27" s="1"/>
      <c r="TXT27" s="1"/>
      <c r="TXU27" s="1"/>
      <c r="TXV27" s="1"/>
      <c r="TXW27" s="1"/>
      <c r="TXX27" s="1"/>
      <c r="TXY27" s="1"/>
      <c r="TXZ27" s="1"/>
      <c r="TYA27" s="1"/>
      <c r="TYB27" s="1"/>
      <c r="TYC27" s="1"/>
      <c r="TYD27" s="1"/>
      <c r="TYE27" s="1"/>
      <c r="TYF27" s="1"/>
      <c r="TYG27" s="1"/>
      <c r="TYH27" s="1"/>
      <c r="TYI27" s="1"/>
      <c r="TYJ27" s="1"/>
      <c r="TYK27" s="1"/>
      <c r="TYL27" s="1"/>
      <c r="TYM27" s="1"/>
      <c r="TYN27" s="1"/>
      <c r="TYO27" s="1"/>
      <c r="TYP27" s="1"/>
      <c r="TYQ27" s="1"/>
      <c r="TYR27" s="1"/>
      <c r="TYS27" s="1"/>
      <c r="TYT27" s="1"/>
      <c r="TYU27" s="1"/>
      <c r="TYV27" s="1"/>
      <c r="TYW27" s="1"/>
      <c r="TYX27" s="1"/>
      <c r="TYY27" s="1"/>
      <c r="TYZ27" s="1"/>
      <c r="TZA27" s="1"/>
      <c r="TZB27" s="1"/>
      <c r="TZC27" s="1"/>
      <c r="TZD27" s="1"/>
      <c r="TZE27" s="1"/>
      <c r="TZF27" s="1"/>
      <c r="TZG27" s="1"/>
      <c r="TZH27" s="1"/>
      <c r="TZI27" s="1"/>
      <c r="TZJ27" s="1"/>
      <c r="TZK27" s="1"/>
      <c r="TZL27" s="1"/>
      <c r="TZM27" s="1"/>
      <c r="TZN27" s="1"/>
      <c r="TZO27" s="1"/>
      <c r="TZP27" s="1"/>
      <c r="TZQ27" s="1"/>
      <c r="TZR27" s="1"/>
      <c r="TZS27" s="1"/>
      <c r="TZT27" s="1"/>
      <c r="TZU27" s="1"/>
      <c r="TZV27" s="1"/>
      <c r="TZW27" s="1"/>
      <c r="TZX27" s="1"/>
      <c r="TZY27" s="1"/>
      <c r="TZZ27" s="1"/>
      <c r="UAA27" s="1"/>
      <c r="UAB27" s="1"/>
      <c r="UAC27" s="1"/>
      <c r="UAD27" s="1"/>
      <c r="UAE27" s="1"/>
      <c r="UAF27" s="1"/>
      <c r="UAG27" s="1"/>
      <c r="UAH27" s="1"/>
      <c r="UAI27" s="1"/>
      <c r="UAJ27" s="1"/>
      <c r="UAK27" s="1"/>
      <c r="UAL27" s="1"/>
      <c r="UAM27" s="1"/>
      <c r="UAN27" s="1"/>
      <c r="UAO27" s="1"/>
      <c r="UAP27" s="1"/>
      <c r="UAQ27" s="1"/>
      <c r="UAR27" s="1"/>
      <c r="UAS27" s="1"/>
      <c r="UAT27" s="1"/>
      <c r="UAU27" s="1"/>
      <c r="UAV27" s="1"/>
      <c r="UAW27" s="1"/>
      <c r="UAX27" s="1"/>
      <c r="UAY27" s="1"/>
      <c r="UAZ27" s="1"/>
      <c r="UBA27" s="1"/>
      <c r="UBB27" s="1"/>
      <c r="UBC27" s="1"/>
      <c r="UBD27" s="1"/>
      <c r="UBE27" s="1"/>
      <c r="UBF27" s="1"/>
      <c r="UBG27" s="1"/>
      <c r="UBH27" s="1"/>
      <c r="UBI27" s="1"/>
      <c r="UBJ27" s="1"/>
      <c r="UBK27" s="1"/>
      <c r="UBL27" s="1"/>
      <c r="UBM27" s="1"/>
      <c r="UBN27" s="1"/>
      <c r="UBO27" s="1"/>
      <c r="UBP27" s="1"/>
      <c r="UBQ27" s="1"/>
      <c r="UBR27" s="1"/>
      <c r="UBS27" s="1"/>
      <c r="UBT27" s="1"/>
      <c r="UBU27" s="1"/>
      <c r="UBV27" s="1"/>
      <c r="UBW27" s="1"/>
      <c r="UBX27" s="1"/>
      <c r="UBY27" s="1"/>
      <c r="UBZ27" s="1"/>
      <c r="UCA27" s="1"/>
      <c r="UCB27" s="1"/>
      <c r="UCC27" s="1"/>
      <c r="UCD27" s="1"/>
      <c r="UCE27" s="1"/>
      <c r="UCF27" s="1"/>
      <c r="UCG27" s="1"/>
      <c r="UCH27" s="1"/>
      <c r="UCI27" s="1"/>
      <c r="UCJ27" s="1"/>
      <c r="UCK27" s="1"/>
      <c r="UCL27" s="1"/>
      <c r="UCM27" s="1"/>
      <c r="UCN27" s="1"/>
      <c r="UCO27" s="1"/>
      <c r="UCP27" s="1"/>
      <c r="UCQ27" s="1"/>
      <c r="UCR27" s="1"/>
      <c r="UCS27" s="1"/>
      <c r="UCT27" s="1"/>
      <c r="UCU27" s="1"/>
      <c r="UCV27" s="1"/>
      <c r="UCW27" s="1"/>
      <c r="UCX27" s="1"/>
      <c r="UCY27" s="1"/>
      <c r="UCZ27" s="1"/>
      <c r="UDA27" s="1"/>
      <c r="UDB27" s="1"/>
      <c r="UDC27" s="1"/>
      <c r="UDD27" s="1"/>
      <c r="UDE27" s="1"/>
      <c r="UDF27" s="1"/>
      <c r="UDG27" s="1"/>
      <c r="UDH27" s="1"/>
      <c r="UDI27" s="1"/>
      <c r="UDJ27" s="1"/>
      <c r="UDK27" s="1"/>
      <c r="UDL27" s="1"/>
      <c r="UDM27" s="1"/>
      <c r="UDN27" s="1"/>
      <c r="UDO27" s="1"/>
      <c r="UDP27" s="1"/>
      <c r="UDQ27" s="1"/>
      <c r="UDR27" s="1"/>
      <c r="UDS27" s="1"/>
      <c r="UDT27" s="1"/>
      <c r="UDU27" s="1"/>
      <c r="UDV27" s="1"/>
      <c r="UDW27" s="1"/>
      <c r="UDX27" s="1"/>
      <c r="UDY27" s="1"/>
      <c r="UDZ27" s="1"/>
      <c r="UEA27" s="1"/>
      <c r="UEB27" s="1"/>
      <c r="UEC27" s="1"/>
      <c r="UED27" s="1"/>
      <c r="UEE27" s="1"/>
      <c r="UEF27" s="1"/>
      <c r="UEG27" s="1"/>
      <c r="UEH27" s="1"/>
      <c r="UEI27" s="1"/>
      <c r="UEJ27" s="1"/>
      <c r="UEK27" s="1"/>
      <c r="UEL27" s="1"/>
      <c r="UEM27" s="1"/>
      <c r="UEN27" s="1"/>
      <c r="UEO27" s="1"/>
      <c r="UEP27" s="1"/>
      <c r="UEQ27" s="1"/>
      <c r="UER27" s="1"/>
      <c r="UES27" s="1"/>
      <c r="UET27" s="1"/>
      <c r="UEU27" s="1"/>
      <c r="UEV27" s="1"/>
      <c r="UEW27" s="1"/>
      <c r="UEX27" s="1"/>
      <c r="UEY27" s="1"/>
      <c r="UEZ27" s="1"/>
      <c r="UFA27" s="1"/>
      <c r="UFB27" s="1"/>
      <c r="UFC27" s="1"/>
      <c r="UFD27" s="1"/>
      <c r="UFE27" s="1"/>
      <c r="UFF27" s="1"/>
      <c r="UFG27" s="1"/>
      <c r="UFH27" s="1"/>
      <c r="UFI27" s="1"/>
      <c r="UFJ27" s="1"/>
      <c r="UFK27" s="1"/>
      <c r="UFL27" s="1"/>
      <c r="UFM27" s="1"/>
      <c r="UFN27" s="1"/>
      <c r="UFO27" s="1"/>
      <c r="UFP27" s="1"/>
      <c r="UFQ27" s="1"/>
      <c r="UFR27" s="1"/>
      <c r="UFS27" s="1"/>
      <c r="UFT27" s="1"/>
      <c r="UFU27" s="1"/>
      <c r="UFV27" s="1"/>
      <c r="UFW27" s="1"/>
      <c r="UFX27" s="1"/>
      <c r="UFY27" s="1"/>
      <c r="UFZ27" s="1"/>
      <c r="UGA27" s="1"/>
      <c r="UGB27" s="1"/>
      <c r="UGC27" s="1"/>
      <c r="UGD27" s="1"/>
      <c r="UGE27" s="1"/>
      <c r="UGF27" s="1"/>
      <c r="UGG27" s="1"/>
      <c r="UGH27" s="1"/>
      <c r="UGI27" s="1"/>
      <c r="UGJ27" s="1"/>
      <c r="UGK27" s="1"/>
      <c r="UGL27" s="1"/>
      <c r="UGM27" s="1"/>
      <c r="UGN27" s="1"/>
      <c r="UGO27" s="1"/>
      <c r="UGP27" s="1"/>
      <c r="UGQ27" s="1"/>
      <c r="UGR27" s="1"/>
      <c r="UGS27" s="1"/>
      <c r="UGT27" s="1"/>
      <c r="UGU27" s="1"/>
      <c r="UGV27" s="1"/>
      <c r="UGW27" s="1"/>
      <c r="UGX27" s="1"/>
      <c r="UGY27" s="1"/>
      <c r="UGZ27" s="1"/>
      <c r="UHA27" s="1"/>
      <c r="UHB27" s="1"/>
      <c r="UHC27" s="1"/>
      <c r="UHD27" s="1"/>
      <c r="UHE27" s="1"/>
      <c r="UHF27" s="1"/>
      <c r="UHG27" s="1"/>
      <c r="UHH27" s="1"/>
      <c r="UHI27" s="1"/>
      <c r="UHJ27" s="1"/>
      <c r="UHK27" s="1"/>
      <c r="UHL27" s="1"/>
      <c r="UHM27" s="1"/>
      <c r="UHN27" s="1"/>
      <c r="UHO27" s="1"/>
      <c r="UHP27" s="1"/>
      <c r="UHQ27" s="1"/>
      <c r="UHR27" s="1"/>
      <c r="UHS27" s="1"/>
      <c r="UHT27" s="1"/>
      <c r="UHU27" s="1"/>
      <c r="UHV27" s="1"/>
      <c r="UHW27" s="1"/>
      <c r="UHX27" s="1"/>
      <c r="UHY27" s="1"/>
      <c r="UHZ27" s="1"/>
      <c r="UIA27" s="1"/>
      <c r="UIB27" s="1"/>
      <c r="UIC27" s="1"/>
      <c r="UID27" s="1"/>
      <c r="UIE27" s="1"/>
      <c r="UIF27" s="1"/>
      <c r="UIG27" s="1"/>
      <c r="UIH27" s="1"/>
      <c r="UII27" s="1"/>
      <c r="UIJ27" s="1"/>
      <c r="UIK27" s="1"/>
      <c r="UIL27" s="1"/>
      <c r="UIM27" s="1"/>
      <c r="UIN27" s="1"/>
      <c r="UIO27" s="1"/>
      <c r="UIP27" s="1"/>
      <c r="UIQ27" s="1"/>
      <c r="UIR27" s="1"/>
      <c r="UIS27" s="1"/>
      <c r="UIT27" s="1"/>
      <c r="UIU27" s="1"/>
      <c r="UIV27" s="1"/>
      <c r="UIW27" s="1"/>
      <c r="UIX27" s="1"/>
      <c r="UIY27" s="1"/>
      <c r="UIZ27" s="1"/>
      <c r="UJA27" s="1"/>
      <c r="UJB27" s="1"/>
      <c r="UJC27" s="1"/>
      <c r="UJD27" s="1"/>
      <c r="UJE27" s="1"/>
      <c r="UJF27" s="1"/>
      <c r="UJG27" s="1"/>
      <c r="UJH27" s="1"/>
      <c r="UJI27" s="1"/>
      <c r="UJJ27" s="1"/>
      <c r="UJK27" s="1"/>
      <c r="UJL27" s="1"/>
      <c r="UJM27" s="1"/>
      <c r="UJN27" s="1"/>
      <c r="UJO27" s="1"/>
      <c r="UJP27" s="1"/>
      <c r="UJQ27" s="1"/>
      <c r="UJR27" s="1"/>
      <c r="UJS27" s="1"/>
      <c r="UJT27" s="1"/>
      <c r="UJU27" s="1"/>
      <c r="UJV27" s="1"/>
      <c r="UJW27" s="1"/>
      <c r="UJX27" s="1"/>
      <c r="UJY27" s="1"/>
      <c r="UJZ27" s="1"/>
      <c r="UKA27" s="1"/>
      <c r="UKB27" s="1"/>
      <c r="UKC27" s="1"/>
      <c r="UKD27" s="1"/>
      <c r="UKE27" s="1"/>
      <c r="UKF27" s="1"/>
      <c r="UKG27" s="1"/>
      <c r="UKH27" s="1"/>
      <c r="UKI27" s="1"/>
      <c r="UKJ27" s="1"/>
      <c r="UKK27" s="1"/>
      <c r="UKL27" s="1"/>
      <c r="UKM27" s="1"/>
      <c r="UKN27" s="1"/>
      <c r="UKO27" s="1"/>
      <c r="UKP27" s="1"/>
      <c r="UKQ27" s="1"/>
      <c r="UKR27" s="1"/>
      <c r="UKS27" s="1"/>
      <c r="UKT27" s="1"/>
      <c r="UKU27" s="1"/>
      <c r="UKV27" s="1"/>
      <c r="UKW27" s="1"/>
      <c r="UKX27" s="1"/>
      <c r="UKY27" s="1"/>
      <c r="UKZ27" s="1"/>
      <c r="ULA27" s="1"/>
      <c r="ULB27" s="1"/>
      <c r="ULC27" s="1"/>
      <c r="ULD27" s="1"/>
      <c r="ULE27" s="1"/>
      <c r="ULF27" s="1"/>
      <c r="ULG27" s="1"/>
      <c r="ULH27" s="1"/>
      <c r="ULI27" s="1"/>
      <c r="ULJ27" s="1"/>
      <c r="ULK27" s="1"/>
      <c r="ULL27" s="1"/>
      <c r="ULM27" s="1"/>
      <c r="ULN27" s="1"/>
      <c r="ULO27" s="1"/>
      <c r="ULP27" s="1"/>
      <c r="ULQ27" s="1"/>
      <c r="ULR27" s="1"/>
      <c r="ULS27" s="1"/>
      <c r="ULT27" s="1"/>
      <c r="ULU27" s="1"/>
      <c r="ULV27" s="1"/>
      <c r="ULW27" s="1"/>
      <c r="ULX27" s="1"/>
      <c r="ULY27" s="1"/>
      <c r="ULZ27" s="1"/>
      <c r="UMA27" s="1"/>
      <c r="UMB27" s="1"/>
      <c r="UMC27" s="1"/>
      <c r="UMD27" s="1"/>
      <c r="UME27" s="1"/>
      <c r="UMF27" s="1"/>
      <c r="UMG27" s="1"/>
      <c r="UMH27" s="1"/>
      <c r="UMI27" s="1"/>
      <c r="UMJ27" s="1"/>
      <c r="UMK27" s="1"/>
      <c r="UML27" s="1"/>
      <c r="UMM27" s="1"/>
      <c r="UMN27" s="1"/>
      <c r="UMO27" s="1"/>
      <c r="UMP27" s="1"/>
      <c r="UMQ27" s="1"/>
      <c r="UMR27" s="1"/>
      <c r="UMS27" s="1"/>
      <c r="UMT27" s="1"/>
      <c r="UMU27" s="1"/>
      <c r="UMV27" s="1"/>
      <c r="UMW27" s="1"/>
      <c r="UMX27" s="1"/>
      <c r="UMY27" s="1"/>
      <c r="UMZ27" s="1"/>
      <c r="UNA27" s="1"/>
      <c r="UNB27" s="1"/>
      <c r="UNC27" s="1"/>
      <c r="UND27" s="1"/>
      <c r="UNE27" s="1"/>
      <c r="UNF27" s="1"/>
      <c r="UNG27" s="1"/>
      <c r="UNH27" s="1"/>
      <c r="UNI27" s="1"/>
      <c r="UNJ27" s="1"/>
      <c r="UNK27" s="1"/>
      <c r="UNL27" s="1"/>
      <c r="UNM27" s="1"/>
      <c r="UNN27" s="1"/>
      <c r="UNO27" s="1"/>
      <c r="UNP27" s="1"/>
      <c r="UNQ27" s="1"/>
      <c r="UNR27" s="1"/>
      <c r="UNS27" s="1"/>
      <c r="UNT27" s="1"/>
      <c r="UNU27" s="1"/>
      <c r="UNV27" s="1"/>
      <c r="UNW27" s="1"/>
      <c r="UNX27" s="1"/>
      <c r="UNY27" s="1"/>
      <c r="UNZ27" s="1"/>
      <c r="UOA27" s="1"/>
      <c r="UOB27" s="1"/>
      <c r="UOC27" s="1"/>
      <c r="UOD27" s="1"/>
      <c r="UOE27" s="1"/>
      <c r="UOF27" s="1"/>
      <c r="UOG27" s="1"/>
      <c r="UOH27" s="1"/>
      <c r="UOI27" s="1"/>
      <c r="UOJ27" s="1"/>
      <c r="UOK27" s="1"/>
      <c r="UOL27" s="1"/>
      <c r="UOM27" s="1"/>
      <c r="UON27" s="1"/>
      <c r="UOO27" s="1"/>
      <c r="UOP27" s="1"/>
      <c r="UOQ27" s="1"/>
      <c r="UOR27" s="1"/>
      <c r="UOS27" s="1"/>
      <c r="UOT27" s="1"/>
      <c r="UOU27" s="1"/>
      <c r="UOV27" s="1"/>
      <c r="UOW27" s="1"/>
      <c r="UOX27" s="1"/>
      <c r="UOY27" s="1"/>
      <c r="UOZ27" s="1"/>
      <c r="UPA27" s="1"/>
      <c r="UPB27" s="1"/>
      <c r="UPC27" s="1"/>
      <c r="UPD27" s="1"/>
      <c r="UPE27" s="1"/>
      <c r="UPF27" s="1"/>
      <c r="UPG27" s="1"/>
      <c r="UPH27" s="1"/>
      <c r="UPI27" s="1"/>
      <c r="UPJ27" s="1"/>
      <c r="UPK27" s="1"/>
      <c r="UPL27" s="1"/>
      <c r="UPM27" s="1"/>
      <c r="UPN27" s="1"/>
      <c r="UPO27" s="1"/>
      <c r="UPP27" s="1"/>
      <c r="UPQ27" s="1"/>
      <c r="UPR27" s="1"/>
      <c r="UPS27" s="1"/>
      <c r="UPT27" s="1"/>
      <c r="UPU27" s="1"/>
      <c r="UPV27" s="1"/>
      <c r="UPW27" s="1"/>
      <c r="UPX27" s="1"/>
      <c r="UPY27" s="1"/>
      <c r="UPZ27" s="1"/>
      <c r="UQA27" s="1"/>
      <c r="UQB27" s="1"/>
      <c r="UQC27" s="1"/>
      <c r="UQD27" s="1"/>
      <c r="UQE27" s="1"/>
      <c r="UQF27" s="1"/>
      <c r="UQG27" s="1"/>
      <c r="UQH27" s="1"/>
      <c r="UQI27" s="1"/>
      <c r="UQJ27" s="1"/>
      <c r="UQK27" s="1"/>
      <c r="UQL27" s="1"/>
      <c r="UQM27" s="1"/>
      <c r="UQN27" s="1"/>
      <c r="UQO27" s="1"/>
      <c r="UQP27" s="1"/>
      <c r="UQQ27" s="1"/>
      <c r="UQR27" s="1"/>
      <c r="UQS27" s="1"/>
      <c r="UQT27" s="1"/>
      <c r="UQU27" s="1"/>
      <c r="UQV27" s="1"/>
      <c r="UQW27" s="1"/>
      <c r="UQX27" s="1"/>
      <c r="UQY27" s="1"/>
      <c r="UQZ27" s="1"/>
      <c r="URA27" s="1"/>
      <c r="URB27" s="1"/>
      <c r="URC27" s="1"/>
      <c r="URD27" s="1"/>
      <c r="URE27" s="1"/>
      <c r="URF27" s="1"/>
      <c r="URG27" s="1"/>
      <c r="URH27" s="1"/>
      <c r="URI27" s="1"/>
      <c r="URJ27" s="1"/>
      <c r="URK27" s="1"/>
      <c r="URL27" s="1"/>
      <c r="URM27" s="1"/>
      <c r="URN27" s="1"/>
      <c r="URO27" s="1"/>
      <c r="URP27" s="1"/>
      <c r="URQ27" s="1"/>
      <c r="URR27" s="1"/>
      <c r="URS27" s="1"/>
      <c r="URT27" s="1"/>
      <c r="URU27" s="1"/>
      <c r="URV27" s="1"/>
      <c r="URW27" s="1"/>
      <c r="URX27" s="1"/>
      <c r="URY27" s="1"/>
      <c r="URZ27" s="1"/>
      <c r="USA27" s="1"/>
      <c r="USB27" s="1"/>
      <c r="USC27" s="1"/>
      <c r="USD27" s="1"/>
      <c r="USE27" s="1"/>
      <c r="USF27" s="1"/>
      <c r="USG27" s="1"/>
      <c r="USH27" s="1"/>
      <c r="USI27" s="1"/>
      <c r="USJ27" s="1"/>
      <c r="USK27" s="1"/>
      <c r="USL27" s="1"/>
      <c r="USM27" s="1"/>
      <c r="USN27" s="1"/>
      <c r="USO27" s="1"/>
      <c r="USP27" s="1"/>
      <c r="USQ27" s="1"/>
      <c r="USR27" s="1"/>
      <c r="USS27" s="1"/>
      <c r="UST27" s="1"/>
      <c r="USU27" s="1"/>
      <c r="USV27" s="1"/>
      <c r="USW27" s="1"/>
      <c r="USX27" s="1"/>
      <c r="USY27" s="1"/>
      <c r="USZ27" s="1"/>
      <c r="UTA27" s="1"/>
      <c r="UTB27" s="1"/>
      <c r="UTC27" s="1"/>
      <c r="UTD27" s="1"/>
      <c r="UTE27" s="1"/>
      <c r="UTF27" s="1"/>
      <c r="UTG27" s="1"/>
      <c r="UTH27" s="1"/>
      <c r="UTI27" s="1"/>
      <c r="UTJ27" s="1"/>
      <c r="UTK27" s="1"/>
      <c r="UTL27" s="1"/>
      <c r="UTM27" s="1"/>
      <c r="UTN27" s="1"/>
      <c r="UTO27" s="1"/>
      <c r="UTP27" s="1"/>
      <c r="UTQ27" s="1"/>
      <c r="UTR27" s="1"/>
      <c r="UTS27" s="1"/>
      <c r="UTT27" s="1"/>
      <c r="UTU27" s="1"/>
      <c r="UTV27" s="1"/>
      <c r="UTW27" s="1"/>
      <c r="UTX27" s="1"/>
      <c r="UTY27" s="1"/>
      <c r="UTZ27" s="1"/>
      <c r="UUA27" s="1"/>
      <c r="UUB27" s="1"/>
      <c r="UUC27" s="1"/>
      <c r="UUD27" s="1"/>
      <c r="UUE27" s="1"/>
      <c r="UUF27" s="1"/>
      <c r="UUG27" s="1"/>
      <c r="UUH27" s="1"/>
      <c r="UUI27" s="1"/>
      <c r="UUJ27" s="1"/>
      <c r="UUK27" s="1"/>
      <c r="UUL27" s="1"/>
      <c r="UUM27" s="1"/>
      <c r="UUN27" s="1"/>
      <c r="UUO27" s="1"/>
      <c r="UUP27" s="1"/>
      <c r="UUQ27" s="1"/>
      <c r="UUR27" s="1"/>
      <c r="UUS27" s="1"/>
      <c r="UUT27" s="1"/>
      <c r="UUU27" s="1"/>
      <c r="UUV27" s="1"/>
      <c r="UUW27" s="1"/>
      <c r="UUX27" s="1"/>
      <c r="UUY27" s="1"/>
      <c r="UUZ27" s="1"/>
      <c r="UVA27" s="1"/>
      <c r="UVB27" s="1"/>
      <c r="UVC27" s="1"/>
      <c r="UVD27" s="1"/>
      <c r="UVE27" s="1"/>
      <c r="UVF27" s="1"/>
      <c r="UVG27" s="1"/>
      <c r="UVH27" s="1"/>
      <c r="UVI27" s="1"/>
      <c r="UVJ27" s="1"/>
      <c r="UVK27" s="1"/>
      <c r="UVL27" s="1"/>
      <c r="UVM27" s="1"/>
      <c r="UVN27" s="1"/>
      <c r="UVO27" s="1"/>
      <c r="UVP27" s="1"/>
      <c r="UVQ27" s="1"/>
      <c r="UVR27" s="1"/>
      <c r="UVS27" s="1"/>
      <c r="UVT27" s="1"/>
      <c r="UVU27" s="1"/>
      <c r="UVV27" s="1"/>
      <c r="UVW27" s="1"/>
      <c r="UVX27" s="1"/>
      <c r="UVY27" s="1"/>
      <c r="UVZ27" s="1"/>
      <c r="UWA27" s="1"/>
      <c r="UWB27" s="1"/>
      <c r="UWC27" s="1"/>
      <c r="UWD27" s="1"/>
      <c r="UWE27" s="1"/>
      <c r="UWF27" s="1"/>
      <c r="UWG27" s="1"/>
      <c r="UWH27" s="1"/>
      <c r="UWI27" s="1"/>
      <c r="UWJ27" s="1"/>
      <c r="UWK27" s="1"/>
      <c r="UWL27" s="1"/>
      <c r="UWM27" s="1"/>
      <c r="UWN27" s="1"/>
      <c r="UWO27" s="1"/>
      <c r="UWP27" s="1"/>
      <c r="UWQ27" s="1"/>
      <c r="UWR27" s="1"/>
      <c r="UWS27" s="1"/>
      <c r="UWT27" s="1"/>
      <c r="UWU27" s="1"/>
      <c r="UWV27" s="1"/>
      <c r="UWW27" s="1"/>
      <c r="UWX27" s="1"/>
      <c r="UWY27" s="1"/>
      <c r="UWZ27" s="1"/>
      <c r="UXA27" s="1"/>
      <c r="UXB27" s="1"/>
      <c r="UXC27" s="1"/>
      <c r="UXD27" s="1"/>
      <c r="UXE27" s="1"/>
      <c r="UXF27" s="1"/>
      <c r="UXG27" s="1"/>
      <c r="UXH27" s="1"/>
      <c r="UXI27" s="1"/>
      <c r="UXJ27" s="1"/>
      <c r="UXK27" s="1"/>
      <c r="UXL27" s="1"/>
      <c r="UXM27" s="1"/>
      <c r="UXN27" s="1"/>
      <c r="UXO27" s="1"/>
      <c r="UXP27" s="1"/>
      <c r="UXQ27" s="1"/>
      <c r="UXR27" s="1"/>
      <c r="UXS27" s="1"/>
      <c r="UXT27" s="1"/>
      <c r="UXU27" s="1"/>
      <c r="UXV27" s="1"/>
      <c r="UXW27" s="1"/>
      <c r="UXX27" s="1"/>
      <c r="UXY27" s="1"/>
      <c r="UXZ27" s="1"/>
      <c r="UYA27" s="1"/>
      <c r="UYB27" s="1"/>
      <c r="UYC27" s="1"/>
      <c r="UYD27" s="1"/>
      <c r="UYE27" s="1"/>
      <c r="UYF27" s="1"/>
      <c r="UYG27" s="1"/>
      <c r="UYH27" s="1"/>
      <c r="UYI27" s="1"/>
      <c r="UYJ27" s="1"/>
      <c r="UYK27" s="1"/>
      <c r="UYL27" s="1"/>
      <c r="UYM27" s="1"/>
      <c r="UYN27" s="1"/>
      <c r="UYO27" s="1"/>
      <c r="UYP27" s="1"/>
      <c r="UYQ27" s="1"/>
      <c r="UYR27" s="1"/>
      <c r="UYS27" s="1"/>
      <c r="UYT27" s="1"/>
      <c r="UYU27" s="1"/>
      <c r="UYV27" s="1"/>
      <c r="UYW27" s="1"/>
      <c r="UYX27" s="1"/>
      <c r="UYY27" s="1"/>
      <c r="UYZ27" s="1"/>
      <c r="UZA27" s="1"/>
      <c r="UZB27" s="1"/>
      <c r="UZC27" s="1"/>
      <c r="UZD27" s="1"/>
      <c r="UZE27" s="1"/>
      <c r="UZF27" s="1"/>
      <c r="UZG27" s="1"/>
      <c r="UZH27" s="1"/>
      <c r="UZI27" s="1"/>
      <c r="UZJ27" s="1"/>
      <c r="UZK27" s="1"/>
      <c r="UZL27" s="1"/>
      <c r="UZM27" s="1"/>
      <c r="UZN27" s="1"/>
      <c r="UZO27" s="1"/>
      <c r="UZP27" s="1"/>
      <c r="UZQ27" s="1"/>
      <c r="UZR27" s="1"/>
      <c r="UZS27" s="1"/>
      <c r="UZT27" s="1"/>
      <c r="UZU27" s="1"/>
      <c r="UZV27" s="1"/>
      <c r="UZW27" s="1"/>
      <c r="UZX27" s="1"/>
      <c r="UZY27" s="1"/>
      <c r="UZZ27" s="1"/>
      <c r="VAA27" s="1"/>
      <c r="VAB27" s="1"/>
      <c r="VAC27" s="1"/>
      <c r="VAD27" s="1"/>
      <c r="VAE27" s="1"/>
      <c r="VAF27" s="1"/>
      <c r="VAG27" s="1"/>
      <c r="VAH27" s="1"/>
      <c r="VAI27" s="1"/>
      <c r="VAJ27" s="1"/>
      <c r="VAK27" s="1"/>
      <c r="VAL27" s="1"/>
      <c r="VAM27" s="1"/>
      <c r="VAN27" s="1"/>
      <c r="VAO27" s="1"/>
      <c r="VAP27" s="1"/>
      <c r="VAQ27" s="1"/>
      <c r="VAR27" s="1"/>
      <c r="VAS27" s="1"/>
      <c r="VAT27" s="1"/>
      <c r="VAU27" s="1"/>
      <c r="VAV27" s="1"/>
      <c r="VAW27" s="1"/>
      <c r="VAX27" s="1"/>
      <c r="VAY27" s="1"/>
      <c r="VAZ27" s="1"/>
      <c r="VBA27" s="1"/>
      <c r="VBB27" s="1"/>
      <c r="VBC27" s="1"/>
      <c r="VBD27" s="1"/>
      <c r="VBE27" s="1"/>
      <c r="VBF27" s="1"/>
      <c r="VBG27" s="1"/>
      <c r="VBH27" s="1"/>
      <c r="VBI27" s="1"/>
      <c r="VBJ27" s="1"/>
      <c r="VBK27" s="1"/>
      <c r="VBL27" s="1"/>
      <c r="VBM27" s="1"/>
      <c r="VBN27" s="1"/>
      <c r="VBO27" s="1"/>
      <c r="VBP27" s="1"/>
      <c r="VBQ27" s="1"/>
      <c r="VBR27" s="1"/>
      <c r="VBS27" s="1"/>
      <c r="VBT27" s="1"/>
      <c r="VBU27" s="1"/>
      <c r="VBV27" s="1"/>
      <c r="VBW27" s="1"/>
      <c r="VBX27" s="1"/>
      <c r="VBY27" s="1"/>
      <c r="VBZ27" s="1"/>
      <c r="VCA27" s="1"/>
      <c r="VCB27" s="1"/>
      <c r="VCC27" s="1"/>
      <c r="VCD27" s="1"/>
      <c r="VCE27" s="1"/>
      <c r="VCF27" s="1"/>
      <c r="VCG27" s="1"/>
      <c r="VCH27" s="1"/>
      <c r="VCI27" s="1"/>
      <c r="VCJ27" s="1"/>
      <c r="VCK27" s="1"/>
      <c r="VCL27" s="1"/>
      <c r="VCM27" s="1"/>
      <c r="VCN27" s="1"/>
      <c r="VCO27" s="1"/>
      <c r="VCP27" s="1"/>
      <c r="VCQ27" s="1"/>
      <c r="VCR27" s="1"/>
      <c r="VCS27" s="1"/>
      <c r="VCT27" s="1"/>
      <c r="VCU27" s="1"/>
      <c r="VCV27" s="1"/>
      <c r="VCW27" s="1"/>
      <c r="VCX27" s="1"/>
      <c r="VCY27" s="1"/>
      <c r="VCZ27" s="1"/>
      <c r="VDA27" s="1"/>
      <c r="VDB27" s="1"/>
      <c r="VDC27" s="1"/>
      <c r="VDD27" s="1"/>
      <c r="VDE27" s="1"/>
      <c r="VDF27" s="1"/>
      <c r="VDG27" s="1"/>
      <c r="VDH27" s="1"/>
      <c r="VDI27" s="1"/>
      <c r="VDJ27" s="1"/>
      <c r="VDK27" s="1"/>
      <c r="VDL27" s="1"/>
      <c r="VDM27" s="1"/>
      <c r="VDN27" s="1"/>
      <c r="VDO27" s="1"/>
      <c r="VDP27" s="1"/>
      <c r="VDQ27" s="1"/>
      <c r="VDR27" s="1"/>
      <c r="VDS27" s="1"/>
      <c r="VDT27" s="1"/>
      <c r="VDU27" s="1"/>
      <c r="VDV27" s="1"/>
      <c r="VDW27" s="1"/>
      <c r="VDX27" s="1"/>
      <c r="VDY27" s="1"/>
      <c r="VDZ27" s="1"/>
      <c r="VEA27" s="1"/>
      <c r="VEB27" s="1"/>
      <c r="VEC27" s="1"/>
      <c r="VED27" s="1"/>
      <c r="VEE27" s="1"/>
      <c r="VEF27" s="1"/>
      <c r="VEG27" s="1"/>
      <c r="VEH27" s="1"/>
      <c r="VEI27" s="1"/>
      <c r="VEJ27" s="1"/>
      <c r="VEK27" s="1"/>
      <c r="VEL27" s="1"/>
      <c r="VEM27" s="1"/>
      <c r="VEN27" s="1"/>
      <c r="VEO27" s="1"/>
      <c r="VEP27" s="1"/>
      <c r="VEQ27" s="1"/>
      <c r="VER27" s="1"/>
      <c r="VES27" s="1"/>
      <c r="VET27" s="1"/>
      <c r="VEU27" s="1"/>
      <c r="VEV27" s="1"/>
      <c r="VEW27" s="1"/>
      <c r="VEX27" s="1"/>
      <c r="VEY27" s="1"/>
      <c r="VEZ27" s="1"/>
      <c r="VFA27" s="1"/>
      <c r="VFB27" s="1"/>
      <c r="VFC27" s="1"/>
      <c r="VFD27" s="1"/>
      <c r="VFE27" s="1"/>
      <c r="VFF27" s="1"/>
      <c r="VFG27" s="1"/>
      <c r="VFH27" s="1"/>
      <c r="VFI27" s="1"/>
      <c r="VFJ27" s="1"/>
      <c r="VFK27" s="1"/>
      <c r="VFL27" s="1"/>
      <c r="VFM27" s="1"/>
      <c r="VFN27" s="1"/>
      <c r="VFO27" s="1"/>
      <c r="VFP27" s="1"/>
      <c r="VFQ27" s="1"/>
      <c r="VFR27" s="1"/>
      <c r="VFS27" s="1"/>
      <c r="VFT27" s="1"/>
      <c r="VFU27" s="1"/>
      <c r="VFV27" s="1"/>
      <c r="VFW27" s="1"/>
      <c r="VFX27" s="1"/>
      <c r="VFY27" s="1"/>
      <c r="VFZ27" s="1"/>
      <c r="VGA27" s="1"/>
      <c r="VGB27" s="1"/>
      <c r="VGC27" s="1"/>
      <c r="VGD27" s="1"/>
      <c r="VGE27" s="1"/>
      <c r="VGF27" s="1"/>
      <c r="VGG27" s="1"/>
      <c r="VGH27" s="1"/>
      <c r="VGI27" s="1"/>
      <c r="VGJ27" s="1"/>
      <c r="VGK27" s="1"/>
      <c r="VGL27" s="1"/>
      <c r="VGM27" s="1"/>
      <c r="VGN27" s="1"/>
      <c r="VGO27" s="1"/>
      <c r="VGP27" s="1"/>
      <c r="VGQ27" s="1"/>
      <c r="VGR27" s="1"/>
      <c r="VGS27" s="1"/>
      <c r="VGT27" s="1"/>
      <c r="VGU27" s="1"/>
      <c r="VGV27" s="1"/>
      <c r="VGW27" s="1"/>
      <c r="VGX27" s="1"/>
      <c r="VGY27" s="1"/>
      <c r="VGZ27" s="1"/>
      <c r="VHA27" s="1"/>
      <c r="VHB27" s="1"/>
      <c r="VHC27" s="1"/>
      <c r="VHD27" s="1"/>
      <c r="VHE27" s="1"/>
      <c r="VHF27" s="1"/>
      <c r="VHG27" s="1"/>
      <c r="VHH27" s="1"/>
      <c r="VHI27" s="1"/>
      <c r="VHJ27" s="1"/>
      <c r="VHK27" s="1"/>
      <c r="VHL27" s="1"/>
      <c r="VHM27" s="1"/>
      <c r="VHN27" s="1"/>
      <c r="VHO27" s="1"/>
      <c r="VHP27" s="1"/>
      <c r="VHQ27" s="1"/>
      <c r="VHR27" s="1"/>
      <c r="VHS27" s="1"/>
      <c r="VHT27" s="1"/>
      <c r="VHU27" s="1"/>
      <c r="VHV27" s="1"/>
      <c r="VHW27" s="1"/>
      <c r="VHX27" s="1"/>
      <c r="VHY27" s="1"/>
      <c r="VHZ27" s="1"/>
      <c r="VIA27" s="1"/>
      <c r="VIB27" s="1"/>
      <c r="VIC27" s="1"/>
      <c r="VID27" s="1"/>
      <c r="VIE27" s="1"/>
      <c r="VIF27" s="1"/>
      <c r="VIG27" s="1"/>
      <c r="VIH27" s="1"/>
      <c r="VII27" s="1"/>
      <c r="VIJ27" s="1"/>
      <c r="VIK27" s="1"/>
      <c r="VIL27" s="1"/>
      <c r="VIM27" s="1"/>
      <c r="VIN27" s="1"/>
      <c r="VIO27" s="1"/>
      <c r="VIP27" s="1"/>
      <c r="VIQ27" s="1"/>
      <c r="VIR27" s="1"/>
      <c r="VIS27" s="1"/>
      <c r="VIT27" s="1"/>
      <c r="VIU27" s="1"/>
      <c r="VIV27" s="1"/>
      <c r="VIW27" s="1"/>
      <c r="VIX27" s="1"/>
      <c r="VIY27" s="1"/>
      <c r="VIZ27" s="1"/>
      <c r="VJA27" s="1"/>
      <c r="VJB27" s="1"/>
      <c r="VJC27" s="1"/>
      <c r="VJD27" s="1"/>
      <c r="VJE27" s="1"/>
      <c r="VJF27" s="1"/>
      <c r="VJG27" s="1"/>
      <c r="VJH27" s="1"/>
      <c r="VJI27" s="1"/>
      <c r="VJJ27" s="1"/>
      <c r="VJK27" s="1"/>
      <c r="VJL27" s="1"/>
      <c r="VJM27" s="1"/>
      <c r="VJN27" s="1"/>
      <c r="VJO27" s="1"/>
      <c r="VJP27" s="1"/>
      <c r="VJQ27" s="1"/>
      <c r="VJR27" s="1"/>
      <c r="VJS27" s="1"/>
      <c r="VJT27" s="1"/>
      <c r="VJU27" s="1"/>
      <c r="VJV27" s="1"/>
      <c r="VJW27" s="1"/>
      <c r="VJX27" s="1"/>
      <c r="VJY27" s="1"/>
      <c r="VJZ27" s="1"/>
      <c r="VKA27" s="1"/>
      <c r="VKB27" s="1"/>
      <c r="VKC27" s="1"/>
      <c r="VKD27" s="1"/>
      <c r="VKE27" s="1"/>
      <c r="VKF27" s="1"/>
      <c r="VKG27" s="1"/>
      <c r="VKH27" s="1"/>
      <c r="VKI27" s="1"/>
      <c r="VKJ27" s="1"/>
      <c r="VKK27" s="1"/>
      <c r="VKL27" s="1"/>
      <c r="VKM27" s="1"/>
      <c r="VKN27" s="1"/>
      <c r="VKO27" s="1"/>
      <c r="VKP27" s="1"/>
      <c r="VKQ27" s="1"/>
      <c r="VKR27" s="1"/>
      <c r="VKS27" s="1"/>
      <c r="VKT27" s="1"/>
      <c r="VKU27" s="1"/>
      <c r="VKV27" s="1"/>
      <c r="VKW27" s="1"/>
      <c r="VKX27" s="1"/>
      <c r="VKY27" s="1"/>
      <c r="VKZ27" s="1"/>
      <c r="VLA27" s="1"/>
      <c r="VLB27" s="1"/>
      <c r="VLC27" s="1"/>
      <c r="VLD27" s="1"/>
      <c r="VLE27" s="1"/>
      <c r="VLF27" s="1"/>
      <c r="VLG27" s="1"/>
      <c r="VLH27" s="1"/>
      <c r="VLI27" s="1"/>
      <c r="VLJ27" s="1"/>
      <c r="VLK27" s="1"/>
      <c r="VLL27" s="1"/>
      <c r="VLM27" s="1"/>
      <c r="VLN27" s="1"/>
      <c r="VLO27" s="1"/>
      <c r="VLP27" s="1"/>
      <c r="VLQ27" s="1"/>
      <c r="VLR27" s="1"/>
      <c r="VLS27" s="1"/>
      <c r="VLT27" s="1"/>
      <c r="VLU27" s="1"/>
      <c r="VLV27" s="1"/>
      <c r="VLW27" s="1"/>
      <c r="VLX27" s="1"/>
      <c r="VLY27" s="1"/>
      <c r="VLZ27" s="1"/>
      <c r="VMA27" s="1"/>
      <c r="VMB27" s="1"/>
      <c r="VMC27" s="1"/>
      <c r="VMD27" s="1"/>
      <c r="VME27" s="1"/>
      <c r="VMF27" s="1"/>
      <c r="VMG27" s="1"/>
      <c r="VMH27" s="1"/>
      <c r="VMI27" s="1"/>
      <c r="VMJ27" s="1"/>
      <c r="VMK27" s="1"/>
      <c r="VML27" s="1"/>
      <c r="VMM27" s="1"/>
      <c r="VMN27" s="1"/>
      <c r="VMO27" s="1"/>
      <c r="VMP27" s="1"/>
      <c r="VMQ27" s="1"/>
      <c r="VMR27" s="1"/>
      <c r="VMS27" s="1"/>
      <c r="VMT27" s="1"/>
      <c r="VMU27" s="1"/>
      <c r="VMV27" s="1"/>
      <c r="VMW27" s="1"/>
      <c r="VMX27" s="1"/>
      <c r="VMY27" s="1"/>
      <c r="VMZ27" s="1"/>
      <c r="VNA27" s="1"/>
      <c r="VNB27" s="1"/>
      <c r="VNC27" s="1"/>
      <c r="VND27" s="1"/>
      <c r="VNE27" s="1"/>
      <c r="VNF27" s="1"/>
      <c r="VNG27" s="1"/>
      <c r="VNH27" s="1"/>
      <c r="VNI27" s="1"/>
      <c r="VNJ27" s="1"/>
      <c r="VNK27" s="1"/>
      <c r="VNL27" s="1"/>
      <c r="VNM27" s="1"/>
      <c r="VNN27" s="1"/>
      <c r="VNO27" s="1"/>
      <c r="VNP27" s="1"/>
      <c r="VNQ27" s="1"/>
      <c r="VNR27" s="1"/>
      <c r="VNS27" s="1"/>
      <c r="VNT27" s="1"/>
      <c r="VNU27" s="1"/>
      <c r="VNV27" s="1"/>
      <c r="VNW27" s="1"/>
      <c r="VNX27" s="1"/>
      <c r="VNY27" s="1"/>
      <c r="VNZ27" s="1"/>
      <c r="VOA27" s="1"/>
      <c r="VOB27" s="1"/>
      <c r="VOC27" s="1"/>
      <c r="VOD27" s="1"/>
      <c r="VOE27" s="1"/>
      <c r="VOF27" s="1"/>
      <c r="VOG27" s="1"/>
      <c r="VOH27" s="1"/>
      <c r="VOI27" s="1"/>
      <c r="VOJ27" s="1"/>
      <c r="VOK27" s="1"/>
      <c r="VOL27" s="1"/>
      <c r="VOM27" s="1"/>
      <c r="VON27" s="1"/>
      <c r="VOO27" s="1"/>
      <c r="VOP27" s="1"/>
      <c r="VOQ27" s="1"/>
      <c r="VOR27" s="1"/>
      <c r="VOS27" s="1"/>
      <c r="VOT27" s="1"/>
      <c r="VOU27" s="1"/>
      <c r="VOV27" s="1"/>
      <c r="VOW27" s="1"/>
      <c r="VOX27" s="1"/>
      <c r="VOY27" s="1"/>
      <c r="VOZ27" s="1"/>
      <c r="VPA27" s="1"/>
      <c r="VPB27" s="1"/>
      <c r="VPC27" s="1"/>
      <c r="VPD27" s="1"/>
      <c r="VPE27" s="1"/>
      <c r="VPF27" s="1"/>
      <c r="VPG27" s="1"/>
      <c r="VPH27" s="1"/>
      <c r="VPI27" s="1"/>
      <c r="VPJ27" s="1"/>
      <c r="VPK27" s="1"/>
      <c r="VPL27" s="1"/>
      <c r="VPM27" s="1"/>
      <c r="VPN27" s="1"/>
      <c r="VPO27" s="1"/>
      <c r="VPP27" s="1"/>
      <c r="VPQ27" s="1"/>
      <c r="VPR27" s="1"/>
      <c r="VPS27" s="1"/>
      <c r="VPT27" s="1"/>
      <c r="VPU27" s="1"/>
      <c r="VPV27" s="1"/>
      <c r="VPW27" s="1"/>
      <c r="VPX27" s="1"/>
      <c r="VPY27" s="1"/>
      <c r="VPZ27" s="1"/>
      <c r="VQA27" s="1"/>
      <c r="VQB27" s="1"/>
      <c r="VQC27" s="1"/>
      <c r="VQD27" s="1"/>
      <c r="VQE27" s="1"/>
      <c r="VQF27" s="1"/>
      <c r="VQG27" s="1"/>
      <c r="VQH27" s="1"/>
      <c r="VQI27" s="1"/>
      <c r="VQJ27" s="1"/>
      <c r="VQK27" s="1"/>
      <c r="VQL27" s="1"/>
      <c r="VQM27" s="1"/>
      <c r="VQN27" s="1"/>
      <c r="VQO27" s="1"/>
      <c r="VQP27" s="1"/>
      <c r="VQQ27" s="1"/>
      <c r="VQR27" s="1"/>
      <c r="VQS27" s="1"/>
      <c r="VQT27" s="1"/>
      <c r="VQU27" s="1"/>
      <c r="VQV27" s="1"/>
      <c r="VQW27" s="1"/>
      <c r="VQX27" s="1"/>
      <c r="VQY27" s="1"/>
      <c r="VQZ27" s="1"/>
      <c r="VRA27" s="1"/>
      <c r="VRB27" s="1"/>
      <c r="VRC27" s="1"/>
      <c r="VRD27" s="1"/>
      <c r="VRE27" s="1"/>
      <c r="VRF27" s="1"/>
      <c r="VRG27" s="1"/>
      <c r="VRH27" s="1"/>
      <c r="VRI27" s="1"/>
      <c r="VRJ27" s="1"/>
      <c r="VRK27" s="1"/>
      <c r="VRL27" s="1"/>
      <c r="VRM27" s="1"/>
      <c r="VRN27" s="1"/>
      <c r="VRO27" s="1"/>
      <c r="VRP27" s="1"/>
      <c r="VRQ27" s="1"/>
      <c r="VRR27" s="1"/>
      <c r="VRS27" s="1"/>
      <c r="VRT27" s="1"/>
      <c r="VRU27" s="1"/>
      <c r="VRV27" s="1"/>
      <c r="VRW27" s="1"/>
      <c r="VRX27" s="1"/>
      <c r="VRY27" s="1"/>
      <c r="VRZ27" s="1"/>
      <c r="VSA27" s="1"/>
      <c r="VSB27" s="1"/>
      <c r="VSC27" s="1"/>
      <c r="VSD27" s="1"/>
      <c r="VSE27" s="1"/>
      <c r="VSF27" s="1"/>
      <c r="VSG27" s="1"/>
      <c r="VSH27" s="1"/>
      <c r="VSI27" s="1"/>
      <c r="VSJ27" s="1"/>
      <c r="VSK27" s="1"/>
      <c r="VSL27" s="1"/>
      <c r="VSM27" s="1"/>
      <c r="VSN27" s="1"/>
      <c r="VSO27" s="1"/>
      <c r="VSP27" s="1"/>
      <c r="VSQ27" s="1"/>
      <c r="VSR27" s="1"/>
      <c r="VSS27" s="1"/>
      <c r="VST27" s="1"/>
      <c r="VSU27" s="1"/>
      <c r="VSV27" s="1"/>
      <c r="VSW27" s="1"/>
      <c r="VSX27" s="1"/>
      <c r="VSY27" s="1"/>
      <c r="VSZ27" s="1"/>
      <c r="VTA27" s="1"/>
      <c r="VTB27" s="1"/>
      <c r="VTC27" s="1"/>
      <c r="VTD27" s="1"/>
      <c r="VTE27" s="1"/>
      <c r="VTF27" s="1"/>
      <c r="VTG27" s="1"/>
      <c r="VTH27" s="1"/>
      <c r="VTI27" s="1"/>
      <c r="VTJ27" s="1"/>
      <c r="VTK27" s="1"/>
      <c r="VTL27" s="1"/>
      <c r="VTM27" s="1"/>
      <c r="VTN27" s="1"/>
      <c r="VTO27" s="1"/>
      <c r="VTP27" s="1"/>
      <c r="VTQ27" s="1"/>
      <c r="VTR27" s="1"/>
      <c r="VTS27" s="1"/>
      <c r="VTT27" s="1"/>
      <c r="VTU27" s="1"/>
      <c r="VTV27" s="1"/>
      <c r="VTW27" s="1"/>
      <c r="VTX27" s="1"/>
      <c r="VTY27" s="1"/>
      <c r="VTZ27" s="1"/>
      <c r="VUA27" s="1"/>
      <c r="VUB27" s="1"/>
      <c r="VUC27" s="1"/>
      <c r="VUD27" s="1"/>
      <c r="VUE27" s="1"/>
      <c r="VUF27" s="1"/>
      <c r="VUG27" s="1"/>
      <c r="VUH27" s="1"/>
      <c r="VUI27" s="1"/>
      <c r="VUJ27" s="1"/>
      <c r="VUK27" s="1"/>
      <c r="VUL27" s="1"/>
      <c r="VUM27" s="1"/>
      <c r="VUN27" s="1"/>
      <c r="VUO27" s="1"/>
      <c r="VUP27" s="1"/>
      <c r="VUQ27" s="1"/>
      <c r="VUR27" s="1"/>
      <c r="VUS27" s="1"/>
      <c r="VUT27" s="1"/>
      <c r="VUU27" s="1"/>
      <c r="VUV27" s="1"/>
      <c r="VUW27" s="1"/>
      <c r="VUX27" s="1"/>
      <c r="VUY27" s="1"/>
      <c r="VUZ27" s="1"/>
      <c r="VVA27" s="1"/>
      <c r="VVB27" s="1"/>
      <c r="VVC27" s="1"/>
      <c r="VVD27" s="1"/>
      <c r="VVE27" s="1"/>
      <c r="VVF27" s="1"/>
      <c r="VVG27" s="1"/>
      <c r="VVH27" s="1"/>
      <c r="VVI27" s="1"/>
      <c r="VVJ27" s="1"/>
      <c r="VVK27" s="1"/>
      <c r="VVL27" s="1"/>
      <c r="VVM27" s="1"/>
      <c r="VVN27" s="1"/>
      <c r="VVO27" s="1"/>
      <c r="VVP27" s="1"/>
      <c r="VVQ27" s="1"/>
      <c r="VVR27" s="1"/>
      <c r="VVS27" s="1"/>
      <c r="VVT27" s="1"/>
      <c r="VVU27" s="1"/>
      <c r="VVV27" s="1"/>
      <c r="VVW27" s="1"/>
      <c r="VVX27" s="1"/>
      <c r="VVY27" s="1"/>
      <c r="VVZ27" s="1"/>
      <c r="VWA27" s="1"/>
      <c r="VWB27" s="1"/>
      <c r="VWC27" s="1"/>
      <c r="VWD27" s="1"/>
      <c r="VWE27" s="1"/>
      <c r="VWF27" s="1"/>
      <c r="VWG27" s="1"/>
      <c r="VWH27" s="1"/>
      <c r="VWI27" s="1"/>
      <c r="VWJ27" s="1"/>
      <c r="VWK27" s="1"/>
      <c r="VWL27" s="1"/>
      <c r="VWM27" s="1"/>
      <c r="VWN27" s="1"/>
      <c r="VWO27" s="1"/>
      <c r="VWP27" s="1"/>
      <c r="VWQ27" s="1"/>
      <c r="VWR27" s="1"/>
      <c r="VWS27" s="1"/>
      <c r="VWT27" s="1"/>
      <c r="VWU27" s="1"/>
      <c r="VWV27" s="1"/>
      <c r="VWW27" s="1"/>
      <c r="VWX27" s="1"/>
      <c r="VWY27" s="1"/>
      <c r="VWZ27" s="1"/>
      <c r="VXA27" s="1"/>
      <c r="VXB27" s="1"/>
      <c r="VXC27" s="1"/>
      <c r="VXD27" s="1"/>
      <c r="VXE27" s="1"/>
      <c r="VXF27" s="1"/>
      <c r="VXG27" s="1"/>
      <c r="VXH27" s="1"/>
      <c r="VXI27" s="1"/>
      <c r="VXJ27" s="1"/>
      <c r="VXK27" s="1"/>
      <c r="VXL27" s="1"/>
      <c r="VXM27" s="1"/>
      <c r="VXN27" s="1"/>
      <c r="VXO27" s="1"/>
      <c r="VXP27" s="1"/>
      <c r="VXQ27" s="1"/>
      <c r="VXR27" s="1"/>
      <c r="VXS27" s="1"/>
      <c r="VXT27" s="1"/>
      <c r="VXU27" s="1"/>
      <c r="VXV27" s="1"/>
      <c r="VXW27" s="1"/>
      <c r="VXX27" s="1"/>
      <c r="VXY27" s="1"/>
      <c r="VXZ27" s="1"/>
      <c r="VYA27" s="1"/>
      <c r="VYB27" s="1"/>
      <c r="VYC27" s="1"/>
      <c r="VYD27" s="1"/>
      <c r="VYE27" s="1"/>
      <c r="VYF27" s="1"/>
      <c r="VYG27" s="1"/>
      <c r="VYH27" s="1"/>
      <c r="VYI27" s="1"/>
      <c r="VYJ27" s="1"/>
      <c r="VYK27" s="1"/>
      <c r="VYL27" s="1"/>
      <c r="VYM27" s="1"/>
      <c r="VYN27" s="1"/>
      <c r="VYO27" s="1"/>
      <c r="VYP27" s="1"/>
      <c r="VYQ27" s="1"/>
      <c r="VYR27" s="1"/>
      <c r="VYS27" s="1"/>
      <c r="VYT27" s="1"/>
      <c r="VYU27" s="1"/>
      <c r="VYV27" s="1"/>
      <c r="VYW27" s="1"/>
      <c r="VYX27" s="1"/>
      <c r="VYY27" s="1"/>
      <c r="VYZ27" s="1"/>
      <c r="VZA27" s="1"/>
      <c r="VZB27" s="1"/>
      <c r="VZC27" s="1"/>
      <c r="VZD27" s="1"/>
      <c r="VZE27" s="1"/>
      <c r="VZF27" s="1"/>
      <c r="VZG27" s="1"/>
      <c r="VZH27" s="1"/>
      <c r="VZI27" s="1"/>
      <c r="VZJ27" s="1"/>
      <c r="VZK27" s="1"/>
      <c r="VZL27" s="1"/>
      <c r="VZM27" s="1"/>
      <c r="VZN27" s="1"/>
      <c r="VZO27" s="1"/>
      <c r="VZP27" s="1"/>
      <c r="VZQ27" s="1"/>
      <c r="VZR27" s="1"/>
      <c r="VZS27" s="1"/>
      <c r="VZT27" s="1"/>
      <c r="VZU27" s="1"/>
      <c r="VZV27" s="1"/>
      <c r="VZW27" s="1"/>
      <c r="VZX27" s="1"/>
      <c r="VZY27" s="1"/>
      <c r="VZZ27" s="1"/>
      <c r="WAA27" s="1"/>
      <c r="WAB27" s="1"/>
      <c r="WAC27" s="1"/>
      <c r="WAD27" s="1"/>
      <c r="WAE27" s="1"/>
      <c r="WAF27" s="1"/>
      <c r="WAG27" s="1"/>
      <c r="WAH27" s="1"/>
      <c r="WAI27" s="1"/>
      <c r="WAJ27" s="1"/>
      <c r="WAK27" s="1"/>
      <c r="WAL27" s="1"/>
      <c r="WAM27" s="1"/>
      <c r="WAN27" s="1"/>
      <c r="WAO27" s="1"/>
      <c r="WAP27" s="1"/>
      <c r="WAQ27" s="1"/>
      <c r="WAR27" s="1"/>
      <c r="WAS27" s="1"/>
      <c r="WAT27" s="1"/>
      <c r="WAU27" s="1"/>
      <c r="WAV27" s="1"/>
      <c r="WAW27" s="1"/>
      <c r="WAX27" s="1"/>
      <c r="WAY27" s="1"/>
      <c r="WAZ27" s="1"/>
      <c r="WBA27" s="1"/>
      <c r="WBB27" s="1"/>
      <c r="WBC27" s="1"/>
      <c r="WBD27" s="1"/>
      <c r="WBE27" s="1"/>
      <c r="WBF27" s="1"/>
      <c r="WBG27" s="1"/>
      <c r="WBH27" s="1"/>
      <c r="WBI27" s="1"/>
      <c r="WBJ27" s="1"/>
      <c r="WBK27" s="1"/>
      <c r="WBL27" s="1"/>
      <c r="WBM27" s="1"/>
      <c r="WBN27" s="1"/>
      <c r="WBO27" s="1"/>
      <c r="WBP27" s="1"/>
      <c r="WBQ27" s="1"/>
      <c r="WBR27" s="1"/>
      <c r="WBS27" s="1"/>
      <c r="WBT27" s="1"/>
      <c r="WBU27" s="1"/>
      <c r="WBV27" s="1"/>
      <c r="WBW27" s="1"/>
      <c r="WBX27" s="1"/>
      <c r="WBY27" s="1"/>
      <c r="WBZ27" s="1"/>
      <c r="WCA27" s="1"/>
      <c r="WCB27" s="1"/>
      <c r="WCC27" s="1"/>
      <c r="WCD27" s="1"/>
      <c r="WCE27" s="1"/>
      <c r="WCF27" s="1"/>
      <c r="WCG27" s="1"/>
      <c r="WCH27" s="1"/>
      <c r="WCI27" s="1"/>
      <c r="WCJ27" s="1"/>
      <c r="WCK27" s="1"/>
      <c r="WCL27" s="1"/>
      <c r="WCM27" s="1"/>
      <c r="WCN27" s="1"/>
      <c r="WCO27" s="1"/>
      <c r="WCP27" s="1"/>
      <c r="WCQ27" s="1"/>
      <c r="WCR27" s="1"/>
      <c r="WCS27" s="1"/>
      <c r="WCT27" s="1"/>
      <c r="WCU27" s="1"/>
      <c r="WCV27" s="1"/>
      <c r="WCW27" s="1"/>
      <c r="WCX27" s="1"/>
      <c r="WCY27" s="1"/>
      <c r="WCZ27" s="1"/>
      <c r="WDA27" s="1"/>
      <c r="WDB27" s="1"/>
      <c r="WDC27" s="1"/>
      <c r="WDD27" s="1"/>
      <c r="WDE27" s="1"/>
      <c r="WDF27" s="1"/>
      <c r="WDG27" s="1"/>
      <c r="WDH27" s="1"/>
      <c r="WDI27" s="1"/>
      <c r="WDJ27" s="1"/>
      <c r="WDK27" s="1"/>
      <c r="WDL27" s="1"/>
      <c r="WDM27" s="1"/>
      <c r="WDN27" s="1"/>
      <c r="WDO27" s="1"/>
      <c r="WDP27" s="1"/>
      <c r="WDQ27" s="1"/>
      <c r="WDR27" s="1"/>
      <c r="WDS27" s="1"/>
      <c r="WDT27" s="1"/>
      <c r="WDU27" s="1"/>
      <c r="WDV27" s="1"/>
      <c r="WDW27" s="1"/>
      <c r="WDX27" s="1"/>
      <c r="WDY27" s="1"/>
      <c r="WDZ27" s="1"/>
      <c r="WEA27" s="1"/>
      <c r="WEB27" s="1"/>
      <c r="WEC27" s="1"/>
      <c r="WED27" s="1"/>
      <c r="WEE27" s="1"/>
      <c r="WEF27" s="1"/>
      <c r="WEG27" s="1"/>
      <c r="WEH27" s="1"/>
      <c r="WEI27" s="1"/>
      <c r="WEJ27" s="1"/>
      <c r="WEK27" s="1"/>
      <c r="WEL27" s="1"/>
      <c r="WEM27" s="1"/>
      <c r="WEN27" s="1"/>
      <c r="WEO27" s="1"/>
      <c r="WEP27" s="1"/>
      <c r="WEQ27" s="1"/>
      <c r="WER27" s="1"/>
      <c r="WES27" s="1"/>
      <c r="WET27" s="1"/>
      <c r="WEU27" s="1"/>
      <c r="WEV27" s="1"/>
      <c r="WEW27" s="1"/>
      <c r="WEX27" s="1"/>
      <c r="WEY27" s="1"/>
      <c r="WEZ27" s="1"/>
      <c r="WFA27" s="1"/>
      <c r="WFB27" s="1"/>
      <c r="WFC27" s="1"/>
      <c r="WFD27" s="1"/>
      <c r="WFE27" s="1"/>
      <c r="WFF27" s="1"/>
      <c r="WFG27" s="1"/>
      <c r="WFH27" s="1"/>
      <c r="WFI27" s="1"/>
      <c r="WFJ27" s="1"/>
      <c r="WFK27" s="1"/>
      <c r="WFL27" s="1"/>
      <c r="WFM27" s="1"/>
      <c r="WFN27" s="1"/>
      <c r="WFO27" s="1"/>
      <c r="WFP27" s="1"/>
      <c r="WFQ27" s="1"/>
      <c r="WFR27" s="1"/>
      <c r="WFS27" s="1"/>
      <c r="WFT27" s="1"/>
      <c r="WFU27" s="1"/>
      <c r="WFV27" s="1"/>
      <c r="WFW27" s="1"/>
      <c r="WFX27" s="1"/>
      <c r="WFY27" s="1"/>
      <c r="WFZ27" s="1"/>
      <c r="WGA27" s="1"/>
      <c r="WGB27" s="1"/>
      <c r="WGC27" s="1"/>
      <c r="WGD27" s="1"/>
      <c r="WGE27" s="1"/>
      <c r="WGF27" s="1"/>
      <c r="WGG27" s="1"/>
      <c r="WGH27" s="1"/>
      <c r="WGI27" s="1"/>
      <c r="WGJ27" s="1"/>
      <c r="WGK27" s="1"/>
      <c r="WGL27" s="1"/>
      <c r="WGM27" s="1"/>
      <c r="WGN27" s="1"/>
      <c r="WGO27" s="1"/>
      <c r="WGP27" s="1"/>
      <c r="WGQ27" s="1"/>
      <c r="WGR27" s="1"/>
      <c r="WGS27" s="1"/>
      <c r="WGT27" s="1"/>
      <c r="WGU27" s="1"/>
      <c r="WGV27" s="1"/>
      <c r="WGW27" s="1"/>
      <c r="WGX27" s="1"/>
      <c r="WGY27" s="1"/>
      <c r="WGZ27" s="1"/>
      <c r="WHA27" s="1"/>
      <c r="WHB27" s="1"/>
      <c r="WHC27" s="1"/>
      <c r="WHD27" s="1"/>
      <c r="WHE27" s="1"/>
      <c r="WHF27" s="1"/>
      <c r="WHG27" s="1"/>
      <c r="WHH27" s="1"/>
      <c r="WHI27" s="1"/>
      <c r="WHJ27" s="1"/>
      <c r="WHK27" s="1"/>
      <c r="WHL27" s="1"/>
      <c r="WHM27" s="1"/>
      <c r="WHN27" s="1"/>
      <c r="WHO27" s="1"/>
      <c r="WHP27" s="1"/>
      <c r="WHQ27" s="1"/>
      <c r="WHR27" s="1"/>
      <c r="WHS27" s="1"/>
      <c r="WHT27" s="1"/>
      <c r="WHU27" s="1"/>
      <c r="WHV27" s="1"/>
      <c r="WHW27" s="1"/>
      <c r="WHX27" s="1"/>
      <c r="WHY27" s="1"/>
      <c r="WHZ27" s="1"/>
      <c r="WIA27" s="1"/>
      <c r="WIB27" s="1"/>
      <c r="WIC27" s="1"/>
      <c r="WID27" s="1"/>
      <c r="WIE27" s="1"/>
      <c r="WIF27" s="1"/>
      <c r="WIG27" s="1"/>
      <c r="WIH27" s="1"/>
      <c r="WII27" s="1"/>
      <c r="WIJ27" s="1"/>
      <c r="WIK27" s="1"/>
      <c r="WIL27" s="1"/>
      <c r="WIM27" s="1"/>
      <c r="WIN27" s="1"/>
      <c r="WIO27" s="1"/>
      <c r="WIP27" s="1"/>
      <c r="WIQ27" s="1"/>
      <c r="WIR27" s="1"/>
      <c r="WIS27" s="1"/>
      <c r="WIT27" s="1"/>
      <c r="WIU27" s="1"/>
      <c r="WIV27" s="1"/>
      <c r="WIW27" s="1"/>
      <c r="WIX27" s="1"/>
      <c r="WIY27" s="1"/>
      <c r="WIZ27" s="1"/>
      <c r="WJA27" s="1"/>
      <c r="WJB27" s="1"/>
      <c r="WJC27" s="1"/>
      <c r="WJD27" s="1"/>
      <c r="WJE27" s="1"/>
      <c r="WJF27" s="1"/>
      <c r="WJG27" s="1"/>
      <c r="WJH27" s="1"/>
      <c r="WJI27" s="1"/>
      <c r="WJJ27" s="1"/>
      <c r="WJK27" s="1"/>
      <c r="WJL27" s="1"/>
      <c r="WJM27" s="1"/>
      <c r="WJN27" s="1"/>
      <c r="WJO27" s="1"/>
      <c r="WJP27" s="1"/>
      <c r="WJQ27" s="1"/>
      <c r="WJR27" s="1"/>
      <c r="WJS27" s="1"/>
      <c r="WJT27" s="1"/>
      <c r="WJU27" s="1"/>
      <c r="WJV27" s="1"/>
      <c r="WJW27" s="1"/>
      <c r="WJX27" s="1"/>
      <c r="WJY27" s="1"/>
      <c r="WJZ27" s="1"/>
      <c r="WKA27" s="1"/>
      <c r="WKB27" s="1"/>
      <c r="WKC27" s="1"/>
      <c r="WKD27" s="1"/>
      <c r="WKE27" s="1"/>
      <c r="WKF27" s="1"/>
      <c r="WKG27" s="1"/>
      <c r="WKH27" s="1"/>
      <c r="WKI27" s="1"/>
      <c r="WKJ27" s="1"/>
      <c r="WKK27" s="1"/>
      <c r="WKL27" s="1"/>
      <c r="WKM27" s="1"/>
      <c r="WKN27" s="1"/>
      <c r="WKO27" s="1"/>
      <c r="WKP27" s="1"/>
      <c r="WKQ27" s="1"/>
      <c r="WKR27" s="1"/>
      <c r="WKS27" s="1"/>
      <c r="WKT27" s="1"/>
      <c r="WKU27" s="1"/>
      <c r="WKV27" s="1"/>
      <c r="WKW27" s="1"/>
      <c r="WKX27" s="1"/>
      <c r="WKY27" s="1"/>
      <c r="WKZ27" s="1"/>
      <c r="WLA27" s="1"/>
      <c r="WLB27" s="1"/>
      <c r="WLC27" s="1"/>
      <c r="WLD27" s="1"/>
      <c r="WLE27" s="1"/>
      <c r="WLF27" s="1"/>
      <c r="WLG27" s="1"/>
      <c r="WLH27" s="1"/>
      <c r="WLI27" s="1"/>
      <c r="WLJ27" s="1"/>
      <c r="WLK27" s="1"/>
      <c r="WLL27" s="1"/>
      <c r="WLM27" s="1"/>
      <c r="WLN27" s="1"/>
      <c r="WLO27" s="1"/>
      <c r="WLP27" s="1"/>
      <c r="WLQ27" s="1"/>
      <c r="WLR27" s="1"/>
      <c r="WLS27" s="1"/>
      <c r="WLT27" s="1"/>
      <c r="WLU27" s="1"/>
      <c r="WLV27" s="1"/>
      <c r="WLW27" s="1"/>
      <c r="WLX27" s="1"/>
      <c r="WLY27" s="1"/>
      <c r="WLZ27" s="1"/>
      <c r="WMA27" s="1"/>
      <c r="WMB27" s="1"/>
      <c r="WMC27" s="1"/>
      <c r="WMD27" s="1"/>
      <c r="WME27" s="1"/>
      <c r="WMF27" s="1"/>
      <c r="WMG27" s="1"/>
      <c r="WMH27" s="1"/>
      <c r="WMI27" s="1"/>
      <c r="WMJ27" s="1"/>
      <c r="WMK27" s="1"/>
      <c r="WML27" s="1"/>
      <c r="WMM27" s="1"/>
      <c r="WMN27" s="1"/>
      <c r="WMO27" s="1"/>
      <c r="WMP27" s="1"/>
      <c r="WMQ27" s="1"/>
      <c r="WMR27" s="1"/>
      <c r="WMS27" s="1"/>
      <c r="WMT27" s="1"/>
      <c r="WMU27" s="1"/>
      <c r="WMV27" s="1"/>
      <c r="WMW27" s="1"/>
      <c r="WMX27" s="1"/>
      <c r="WMY27" s="1"/>
      <c r="WMZ27" s="1"/>
      <c r="WNA27" s="1"/>
      <c r="WNB27" s="1"/>
      <c r="WNC27" s="1"/>
      <c r="WND27" s="1"/>
      <c r="WNE27" s="1"/>
      <c r="WNF27" s="1"/>
      <c r="WNG27" s="1"/>
      <c r="WNH27" s="1"/>
      <c r="WNI27" s="1"/>
      <c r="WNJ27" s="1"/>
      <c r="WNK27" s="1"/>
      <c r="WNL27" s="1"/>
      <c r="WNM27" s="1"/>
      <c r="WNN27" s="1"/>
      <c r="WNO27" s="1"/>
      <c r="WNP27" s="1"/>
      <c r="WNQ27" s="1"/>
      <c r="WNR27" s="1"/>
      <c r="WNS27" s="1"/>
      <c r="WNT27" s="1"/>
      <c r="WNU27" s="1"/>
      <c r="WNV27" s="1"/>
      <c r="WNW27" s="1"/>
      <c r="WNX27" s="1"/>
      <c r="WNY27" s="1"/>
      <c r="WNZ27" s="1"/>
      <c r="WOA27" s="1"/>
      <c r="WOB27" s="1"/>
      <c r="WOC27" s="1"/>
      <c r="WOD27" s="1"/>
      <c r="WOE27" s="1"/>
      <c r="WOF27" s="1"/>
      <c r="WOG27" s="1"/>
      <c r="WOH27" s="1"/>
      <c r="WOI27" s="1"/>
      <c r="WOJ27" s="1"/>
      <c r="WOK27" s="1"/>
      <c r="WOL27" s="1"/>
      <c r="WOM27" s="1"/>
      <c r="WON27" s="1"/>
      <c r="WOO27" s="1"/>
      <c r="WOP27" s="1"/>
      <c r="WOQ27" s="1"/>
      <c r="WOR27" s="1"/>
      <c r="WOS27" s="1"/>
      <c r="WOT27" s="1"/>
      <c r="WOU27" s="1"/>
      <c r="WOV27" s="1"/>
      <c r="WOW27" s="1"/>
      <c r="WOX27" s="1"/>
      <c r="WOY27" s="1"/>
      <c r="WOZ27" s="1"/>
      <c r="WPA27" s="1"/>
      <c r="WPB27" s="1"/>
      <c r="WPC27" s="1"/>
      <c r="WPD27" s="1"/>
      <c r="WPE27" s="1"/>
      <c r="WPF27" s="1"/>
      <c r="WPG27" s="1"/>
      <c r="WPH27" s="1"/>
      <c r="WPI27" s="1"/>
      <c r="WPJ27" s="1"/>
      <c r="WPK27" s="1"/>
      <c r="WPL27" s="1"/>
      <c r="WPM27" s="1"/>
      <c r="WPN27" s="1"/>
      <c r="WPO27" s="1"/>
      <c r="WPP27" s="1"/>
      <c r="WPQ27" s="1"/>
      <c r="WPR27" s="1"/>
      <c r="WPS27" s="1"/>
      <c r="WPT27" s="1"/>
      <c r="WPU27" s="1"/>
      <c r="WPV27" s="1"/>
      <c r="WPW27" s="1"/>
      <c r="WPX27" s="1"/>
      <c r="WPY27" s="1"/>
      <c r="WPZ27" s="1"/>
      <c r="WQA27" s="1"/>
      <c r="WQB27" s="1"/>
      <c r="WQC27" s="1"/>
      <c r="WQD27" s="1"/>
      <c r="WQE27" s="1"/>
      <c r="WQF27" s="1"/>
      <c r="WQG27" s="1"/>
      <c r="WQH27" s="1"/>
      <c r="WQI27" s="1"/>
      <c r="WQJ27" s="1"/>
      <c r="WQK27" s="1"/>
      <c r="WQL27" s="1"/>
      <c r="WQM27" s="1"/>
      <c r="WQN27" s="1"/>
      <c r="WQO27" s="1"/>
      <c r="WQP27" s="1"/>
      <c r="WQQ27" s="1"/>
      <c r="WQR27" s="1"/>
      <c r="WQS27" s="1"/>
      <c r="WQT27" s="1"/>
      <c r="WQU27" s="1"/>
      <c r="WQV27" s="1"/>
      <c r="WQW27" s="1"/>
      <c r="WQX27" s="1"/>
      <c r="WQY27" s="1"/>
      <c r="WQZ27" s="1"/>
      <c r="WRA27" s="1"/>
      <c r="WRB27" s="1"/>
      <c r="WRC27" s="1"/>
      <c r="WRD27" s="1"/>
      <c r="WRE27" s="1"/>
      <c r="WRF27" s="1"/>
      <c r="WRG27" s="1"/>
      <c r="WRH27" s="1"/>
      <c r="WRI27" s="1"/>
      <c r="WRJ27" s="1"/>
      <c r="WRK27" s="1"/>
      <c r="WRL27" s="1"/>
      <c r="WRM27" s="1"/>
      <c r="WRN27" s="1"/>
      <c r="WRO27" s="1"/>
      <c r="WRP27" s="1"/>
      <c r="WRQ27" s="1"/>
      <c r="WRR27" s="1"/>
      <c r="WRS27" s="1"/>
      <c r="WRT27" s="1"/>
      <c r="WRU27" s="1"/>
      <c r="WRV27" s="1"/>
      <c r="WRW27" s="1"/>
      <c r="WRX27" s="1"/>
      <c r="WRY27" s="1"/>
      <c r="WRZ27" s="1"/>
      <c r="WSA27" s="1"/>
      <c r="WSB27" s="1"/>
      <c r="WSC27" s="1"/>
      <c r="WSD27" s="1"/>
      <c r="WSE27" s="1"/>
      <c r="WSF27" s="1"/>
      <c r="WSG27" s="1"/>
      <c r="WSH27" s="1"/>
      <c r="WSI27" s="1"/>
      <c r="WSJ27" s="1"/>
      <c r="WSK27" s="1"/>
      <c r="WSL27" s="1"/>
      <c r="WSM27" s="1"/>
      <c r="WSN27" s="1"/>
      <c r="WSO27" s="1"/>
      <c r="WSP27" s="1"/>
      <c r="WSQ27" s="1"/>
      <c r="WSR27" s="1"/>
      <c r="WSS27" s="1"/>
      <c r="WST27" s="1"/>
      <c r="WSU27" s="1"/>
      <c r="WSV27" s="1"/>
      <c r="WSW27" s="1"/>
      <c r="WSX27" s="1"/>
      <c r="WSY27" s="1"/>
      <c r="WSZ27" s="1"/>
      <c r="WTA27" s="1"/>
      <c r="WTB27" s="1"/>
      <c r="WTC27" s="1"/>
      <c r="WTD27" s="1"/>
      <c r="WTE27" s="1"/>
      <c r="WTF27" s="1"/>
      <c r="WTG27" s="1"/>
      <c r="WTH27" s="1"/>
      <c r="WTI27" s="1"/>
      <c r="WTJ27" s="1"/>
      <c r="WTK27" s="1"/>
      <c r="WTL27" s="1"/>
      <c r="WTM27" s="1"/>
      <c r="WTN27" s="1"/>
      <c r="WTO27" s="1"/>
      <c r="WTP27" s="1"/>
      <c r="WTQ27" s="1"/>
      <c r="WTR27" s="1"/>
      <c r="WTS27" s="1"/>
      <c r="WTT27" s="1"/>
      <c r="WTU27" s="1"/>
      <c r="WTV27" s="1"/>
      <c r="WTW27" s="1"/>
      <c r="WTX27" s="1"/>
      <c r="WTY27" s="1"/>
      <c r="WTZ27" s="1"/>
      <c r="WUA27" s="1"/>
      <c r="WUB27" s="1"/>
      <c r="WUC27" s="1"/>
      <c r="WUD27" s="1"/>
      <c r="WUE27" s="1"/>
      <c r="WUF27" s="1"/>
      <c r="WUG27" s="1"/>
      <c r="WUH27" s="1"/>
      <c r="WUI27" s="1"/>
      <c r="WUJ27" s="1"/>
      <c r="WUK27" s="1"/>
      <c r="WUL27" s="1"/>
      <c r="WUM27" s="1"/>
      <c r="WUN27" s="1"/>
      <c r="WUO27" s="1"/>
      <c r="WUP27" s="1"/>
      <c r="WUQ27" s="1"/>
      <c r="WUR27" s="1"/>
      <c r="WUS27" s="1"/>
      <c r="WUT27" s="1"/>
      <c r="WUU27" s="1"/>
      <c r="WUV27" s="1"/>
      <c r="WUW27" s="1"/>
      <c r="WUX27" s="1"/>
      <c r="WUY27" s="1"/>
      <c r="WUZ27" s="1"/>
      <c r="WVA27" s="1"/>
      <c r="WVB27" s="1"/>
      <c r="WVC27" s="1"/>
      <c r="WVD27" s="1"/>
      <c r="WVE27" s="1"/>
      <c r="WVF27" s="1"/>
      <c r="WVG27" s="1"/>
      <c r="WVH27" s="1"/>
      <c r="WVI27" s="1"/>
      <c r="WVJ27" s="1"/>
      <c r="WVK27" s="1"/>
      <c r="WVL27" s="1"/>
      <c r="WVM27" s="1"/>
      <c r="WVN27" s="1"/>
      <c r="WVO27" s="1"/>
      <c r="WVP27" s="1"/>
      <c r="WVQ27" s="1"/>
      <c r="WVR27" s="1"/>
      <c r="WVS27" s="1"/>
      <c r="WVT27" s="1"/>
      <c r="WVU27" s="1"/>
      <c r="WVV27" s="1"/>
      <c r="WVW27" s="1"/>
      <c r="WVX27" s="1"/>
      <c r="WVY27" s="1"/>
      <c r="WVZ27" s="1"/>
      <c r="WWA27" s="1"/>
      <c r="WWB27" s="1"/>
      <c r="WWC27" s="1"/>
      <c r="WWD27" s="1"/>
      <c r="WWE27" s="1"/>
      <c r="WWF27" s="1"/>
      <c r="WWG27" s="1"/>
      <c r="WWH27" s="1"/>
      <c r="WWI27" s="1"/>
      <c r="WWJ27" s="1"/>
      <c r="WWK27" s="1"/>
      <c r="WWL27" s="1"/>
      <c r="WWM27" s="1"/>
      <c r="WWN27" s="1"/>
      <c r="WWO27" s="1"/>
      <c r="WWP27" s="1"/>
      <c r="WWQ27" s="1"/>
      <c r="WWR27" s="1"/>
      <c r="WWS27" s="1"/>
      <c r="WWT27" s="1"/>
      <c r="WWU27" s="1"/>
      <c r="WWV27" s="1"/>
      <c r="WWW27" s="1"/>
      <c r="WWX27" s="1"/>
      <c r="WWY27" s="1"/>
      <c r="WWZ27" s="1"/>
      <c r="WXA27" s="1"/>
      <c r="WXB27" s="1"/>
      <c r="WXC27" s="1"/>
      <c r="WXD27" s="1"/>
      <c r="WXE27" s="1"/>
      <c r="WXF27" s="1"/>
      <c r="WXG27" s="1"/>
      <c r="WXH27" s="1"/>
      <c r="WXI27" s="1"/>
      <c r="WXJ27" s="1"/>
      <c r="WXK27" s="1"/>
      <c r="WXL27" s="1"/>
      <c r="WXM27" s="1"/>
      <c r="WXN27" s="1"/>
      <c r="WXO27" s="1"/>
      <c r="WXP27" s="1"/>
      <c r="WXQ27" s="1"/>
      <c r="WXR27" s="1"/>
      <c r="WXS27" s="1"/>
      <c r="WXT27" s="1"/>
      <c r="WXU27" s="1"/>
      <c r="WXV27" s="1"/>
      <c r="WXW27" s="1"/>
      <c r="WXX27" s="1"/>
      <c r="WXY27" s="1"/>
      <c r="WXZ27" s="1"/>
      <c r="WYA27" s="1"/>
      <c r="WYB27" s="1"/>
      <c r="WYC27" s="1"/>
      <c r="WYD27" s="1"/>
      <c r="WYE27" s="1"/>
      <c r="WYF27" s="1"/>
      <c r="WYG27" s="1"/>
      <c r="WYH27" s="1"/>
      <c r="WYI27" s="1"/>
      <c r="WYJ27" s="1"/>
      <c r="WYK27" s="1"/>
      <c r="WYL27" s="1"/>
      <c r="WYM27" s="1"/>
      <c r="WYN27" s="1"/>
      <c r="WYO27" s="1"/>
      <c r="WYP27" s="1"/>
      <c r="WYQ27" s="1"/>
      <c r="WYR27" s="1"/>
      <c r="WYS27" s="1"/>
      <c r="WYT27" s="1"/>
      <c r="WYU27" s="1"/>
      <c r="WYV27" s="1"/>
      <c r="WYW27" s="1"/>
      <c r="WYX27" s="1"/>
      <c r="WYY27" s="1"/>
      <c r="WYZ27" s="1"/>
      <c r="WZA27" s="1"/>
      <c r="WZB27" s="1"/>
      <c r="WZC27" s="1"/>
      <c r="WZD27" s="1"/>
      <c r="WZE27" s="1"/>
      <c r="WZF27" s="1"/>
      <c r="WZG27" s="1"/>
      <c r="WZH27" s="1"/>
      <c r="WZI27" s="1"/>
      <c r="WZJ27" s="1"/>
      <c r="WZK27" s="1"/>
      <c r="WZL27" s="1"/>
      <c r="WZM27" s="1"/>
      <c r="WZN27" s="1"/>
      <c r="WZO27" s="1"/>
      <c r="WZP27" s="1"/>
      <c r="WZQ27" s="1"/>
      <c r="WZR27" s="1"/>
      <c r="WZS27" s="1"/>
      <c r="WZT27" s="1"/>
      <c r="WZU27" s="1"/>
      <c r="WZV27" s="1"/>
      <c r="WZW27" s="1"/>
      <c r="WZX27" s="1"/>
      <c r="WZY27" s="1"/>
      <c r="WZZ27" s="1"/>
      <c r="XAA27" s="1"/>
      <c r="XAB27" s="1"/>
      <c r="XAC27" s="1"/>
      <c r="XAD27" s="1"/>
      <c r="XAE27" s="1"/>
      <c r="XAF27" s="1"/>
      <c r="XAG27" s="1"/>
      <c r="XAH27" s="1"/>
      <c r="XAI27" s="1"/>
      <c r="XAJ27" s="1"/>
      <c r="XAK27" s="1"/>
      <c r="XAL27" s="1"/>
      <c r="XAM27" s="1"/>
      <c r="XAN27" s="1"/>
      <c r="XAO27" s="1"/>
      <c r="XAP27" s="1"/>
      <c r="XAQ27" s="1"/>
      <c r="XAR27" s="1"/>
      <c r="XAS27" s="1"/>
      <c r="XAT27" s="1"/>
      <c r="XAU27" s="1"/>
      <c r="XAV27" s="1"/>
      <c r="XAW27" s="1"/>
      <c r="XAX27" s="1"/>
      <c r="XAY27" s="1"/>
      <c r="XAZ27" s="1"/>
      <c r="XBA27" s="1"/>
      <c r="XBB27" s="1"/>
      <c r="XBC27" s="1"/>
      <c r="XBD27" s="1"/>
      <c r="XBE27" s="1"/>
      <c r="XBF27" s="1"/>
      <c r="XBG27" s="1"/>
      <c r="XBH27" s="1"/>
      <c r="XBI27" s="1"/>
      <c r="XBJ27" s="1"/>
      <c r="XBK27" s="1"/>
      <c r="XBL27" s="1"/>
      <c r="XBM27" s="1"/>
      <c r="XBN27" s="1"/>
      <c r="XBO27" s="1"/>
      <c r="XBP27" s="1"/>
      <c r="XBQ27" s="1"/>
      <c r="XBR27" s="1"/>
      <c r="XBS27" s="1"/>
      <c r="XBT27" s="1"/>
      <c r="XBU27" s="1"/>
      <c r="XBV27" s="1"/>
      <c r="XBW27" s="1"/>
      <c r="XBX27" s="1"/>
      <c r="XBY27" s="1"/>
      <c r="XBZ27" s="1"/>
      <c r="XCA27" s="1"/>
      <c r="XCB27" s="1"/>
      <c r="XCC27" s="1"/>
      <c r="XCD27" s="1"/>
      <c r="XCE27" s="1"/>
      <c r="XCF27" s="1"/>
      <c r="XCG27" s="1"/>
      <c r="XCH27" s="1"/>
      <c r="XCI27" s="1"/>
      <c r="XCJ27" s="1"/>
      <c r="XCK27" s="1"/>
      <c r="XCL27" s="1"/>
      <c r="XCM27" s="1"/>
      <c r="XCN27" s="1"/>
      <c r="XCO27" s="1"/>
      <c r="XCP27" s="1"/>
      <c r="XCQ27" s="1"/>
      <c r="XCR27" s="1"/>
      <c r="XCS27" s="1"/>
      <c r="XCT27" s="1"/>
      <c r="XCU27" s="1"/>
      <c r="XCV27" s="1"/>
      <c r="XCW27" s="1"/>
      <c r="XCX27" s="1"/>
      <c r="XCY27" s="1"/>
      <c r="XCZ27" s="1"/>
      <c r="XDA27" s="1"/>
      <c r="XDB27" s="1"/>
      <c r="XDC27" s="1"/>
      <c r="XDD27" s="1"/>
      <c r="XDE27" s="1"/>
      <c r="XDF27" s="1"/>
      <c r="XDG27" s="1"/>
      <c r="XDH27" s="1"/>
      <c r="XDI27" s="1"/>
      <c r="XDJ27" s="1"/>
      <c r="XDK27" s="1"/>
      <c r="XDL27" s="1"/>
      <c r="XDM27" s="1"/>
      <c r="XDN27" s="1"/>
      <c r="XDO27" s="1"/>
      <c r="XDP27" s="1"/>
      <c r="XDQ27" s="1"/>
      <c r="XDR27" s="1"/>
      <c r="XDS27" s="1"/>
      <c r="XDT27" s="1"/>
      <c r="XDU27" s="1"/>
      <c r="XDV27" s="1"/>
      <c r="XDW27" s="1"/>
      <c r="XDX27" s="1"/>
      <c r="XDY27" s="1"/>
      <c r="XDZ27" s="1"/>
      <c r="XEA27" s="1"/>
      <c r="XEB27" s="1"/>
      <c r="XEC27" s="1"/>
      <c r="XED27" s="1"/>
      <c r="XEE27" s="1"/>
      <c r="XEF27" s="1"/>
      <c r="XEG27" s="1"/>
      <c r="XEH27" s="1"/>
      <c r="XEI27" s="1"/>
      <c r="XEJ27" s="1"/>
      <c r="XEK27" s="1"/>
      <c r="XEL27" s="1"/>
      <c r="XEM27" s="1"/>
      <c r="XEN27" s="1"/>
      <c r="XEO27" s="1"/>
      <c r="XEP27" s="1"/>
      <c r="XEQ27" s="1"/>
      <c r="XER27" s="1"/>
      <c r="XES27" s="1"/>
      <c r="XET27" s="1"/>
      <c r="XEU27" s="1"/>
      <c r="XEV27" s="1"/>
      <c r="XEW27" s="1"/>
      <c r="XEX27" s="1"/>
      <c r="XEY27" s="1"/>
      <c r="XEZ27" s="1"/>
      <c r="XFA27" s="1"/>
      <c r="XFB27" s="1"/>
      <c r="XFC27" s="1"/>
      <c r="XFD27" s="1"/>
    </row>
  </sheetData>
  <conditionalFormatting sqref="F2:F3">
    <cfRule type="cellIs" dxfId="140" priority="1" stopIfTrue="1" operator="notEqual">
      <formula>0</formula>
    </cfRule>
    <cfRule type="cellIs" dxfId="139" priority="2" stopIfTrue="1" operator="equal">
      <formula>""</formula>
    </cfRule>
  </conditionalFormatting>
  <conditionalFormatting sqref="J3:P3">
    <cfRule type="cellIs" dxfId="138" priority="3" operator="equal">
      <formula>"PPA ext."</formula>
    </cfRule>
    <cfRule type="cellIs" dxfId="137" priority="4" operator="equal">
      <formula>"Delay"</formula>
    </cfRule>
    <cfRule type="cellIs" dxfId="136" priority="5" operator="equal">
      <formula>"Fin Close"</formula>
    </cfRule>
    <cfRule type="cellIs" dxfId="135" priority="6" stopIfTrue="1" operator="equal">
      <formula>"Construction"</formula>
    </cfRule>
    <cfRule type="cellIs" dxfId="134"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tabColor rgb="FF4F81BD"/>
    <outlinePr summaryBelow="0" summaryRight="0"/>
  </sheetPr>
  <dimension ref="A1:P2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44" bestFit="1" customWidth="1"/>
    <col min="6" max="6" width="20.5546875" bestFit="1" customWidth="1"/>
    <col min="7" max="7" width="13.21875" bestFit="1" customWidth="1"/>
    <col min="8" max="8" width="14.44140625" style="45" bestFit="1" customWidth="1"/>
    <col min="9" max="9" width="3.44140625" customWidth="1"/>
    <col min="10" max="11" width="12.44140625" bestFit="1" customWidth="1"/>
    <col min="12" max="12" width="13.21875" bestFit="1" customWidth="1"/>
    <col min="13" max="13" width="13.88671875" bestFit="1" customWidth="1"/>
    <col min="14" max="14" width="14.44140625" bestFit="1" customWidth="1"/>
    <col min="15" max="16" width="15.109375" customWidth="1"/>
    <col min="17" max="17" width="15.109375" hidden="1" customWidth="1"/>
    <col min="18" max="16384" width="15.109375" hidden="1"/>
  </cols>
  <sheetData>
    <row r="1" spans="1:16" s="73" customFormat="1" ht="25">
      <c r="A1" s="46" t="str">
        <f ca="1" xml:space="preserve"> RIGHT(CELL("filename", A1), LEN(CELL("filename", A1)) - SEARCH("]", CELL("filename", A1)))</f>
        <v>Cashflow Ann</v>
      </c>
      <c r="B1" s="76"/>
      <c r="C1" s="77"/>
      <c r="D1" s="70"/>
      <c r="F1" s="53" t="str">
        <f>HYPERLINK("#Contents!A1","Go to contents")</f>
        <v>Go to contents</v>
      </c>
      <c r="H1" s="50"/>
      <c r="J1" s="50"/>
    </row>
    <row r="2" spans="1:16" s="55" customFormat="1">
      <c r="A2" s="51"/>
      <c r="B2" s="51"/>
      <c r="C2" s="71"/>
      <c r="D2" s="72"/>
      <c r="E2" s="22" t="s">
        <v>331</v>
      </c>
      <c r="F2" s="52">
        <f ca="1" xml:space="preserve"> 'Model Checks and Alerts'!F11</f>
        <v>0</v>
      </c>
      <c r="G2" s="54" t="s">
        <v>144</v>
      </c>
      <c r="H2" s="49"/>
      <c r="I2" s="49"/>
      <c r="J2" s="6">
        <f xml:space="preserve"> Time!J$35</f>
        <v>45412</v>
      </c>
      <c r="K2" s="6">
        <f xml:space="preserve"> Time!K$35</f>
        <v>45777</v>
      </c>
      <c r="L2" s="6">
        <f xml:space="preserve"> Time!L$35</f>
        <v>46142</v>
      </c>
      <c r="M2" s="6">
        <f xml:space="preserve"> Time!M$35</f>
        <v>46507</v>
      </c>
      <c r="N2" s="6">
        <f xml:space="preserve"> Time!N$35</f>
        <v>46873</v>
      </c>
      <c r="O2" s="6"/>
      <c r="P2" s="6"/>
    </row>
    <row r="3" spans="1:16" s="32" customFormat="1">
      <c r="A3" s="51"/>
      <c r="B3" s="51"/>
      <c r="C3" s="71"/>
      <c r="D3" s="72"/>
      <c r="E3" s="41" t="s">
        <v>206</v>
      </c>
      <c r="F3" s="52"/>
      <c r="G3" s="54" t="s">
        <v>98</v>
      </c>
      <c r="H3" s="49"/>
      <c r="I3" s="49"/>
      <c r="J3" s="7" t="str">
        <f xml:space="preserve"> Time!J$42</f>
        <v>Month12</v>
      </c>
      <c r="K3" s="7" t="str">
        <f xml:space="preserve"> Time!K$42</f>
        <v>Month24</v>
      </c>
      <c r="L3" s="7" t="str">
        <f xml:space="preserve"> Time!L$42</f>
        <v>Month36</v>
      </c>
      <c r="M3" s="7" t="str">
        <f xml:space="preserve"> Time!M$42</f>
        <v>Month48</v>
      </c>
      <c r="N3" s="7" t="str">
        <f xml:space="preserve"> Time!N$42</f>
        <v>Month60</v>
      </c>
      <c r="O3" s="7"/>
      <c r="P3" s="7"/>
    </row>
    <row r="4" spans="1:16" s="26" customFormat="1">
      <c r="A4" s="51"/>
      <c r="B4" s="51"/>
      <c r="C4" s="71"/>
      <c r="D4" s="72"/>
      <c r="E4" s="22" t="s">
        <v>332</v>
      </c>
      <c r="F4"/>
      <c r="G4"/>
      <c r="H4" s="49"/>
      <c r="I4" s="49"/>
      <c r="J4" s="26">
        <f xml:space="preserve"> Time!J$48</f>
        <v>12</v>
      </c>
      <c r="K4" s="26">
        <f xml:space="preserve"> Time!K$48</f>
        <v>24</v>
      </c>
      <c r="L4" s="26">
        <f xml:space="preserve"> Time!L$48</f>
        <v>36</v>
      </c>
      <c r="M4" s="26">
        <f xml:space="preserve"> Time!M$48</f>
        <v>48</v>
      </c>
      <c r="N4" s="26">
        <f xml:space="preserve"> Time!N$48</f>
        <v>60</v>
      </c>
    </row>
    <row r="5" spans="1:16" s="32" customFormat="1">
      <c r="A5" s="51"/>
      <c r="B5" s="51"/>
      <c r="C5" s="71"/>
      <c r="D5" s="72"/>
      <c r="E5" s="22" t="s">
        <v>312</v>
      </c>
      <c r="F5" s="23" t="s">
        <v>254</v>
      </c>
      <c r="G5" s="23" t="s">
        <v>228</v>
      </c>
      <c r="H5" s="23" t="s">
        <v>205</v>
      </c>
      <c r="I5" s="49"/>
      <c r="J5" s="15"/>
      <c r="K5" s="15"/>
      <c r="L5" s="15"/>
      <c r="M5" s="15"/>
      <c r="N5" s="15"/>
      <c r="O5" s="15"/>
      <c r="P5" s="15"/>
    </row>
    <row r="6" spans="1:16" s="45" customFormat="1">
      <c r="A6" s="23"/>
      <c r="B6" s="23"/>
      <c r="C6" s="48"/>
      <c r="D6" s="75"/>
      <c r="F6" s="23"/>
      <c r="G6" s="23"/>
      <c r="H6" s="23"/>
    </row>
    <row r="8" spans="1:16">
      <c r="E8" s="17" t="str">
        <f xml:space="preserve"> 'Working Capital'!E$22</f>
        <v>Cash in from Sales</v>
      </c>
      <c r="F8" s="17">
        <f xml:space="preserve"> 'Working Capital'!F$22</f>
        <v>0</v>
      </c>
      <c r="G8" s="17" t="str">
        <f xml:space="preserve"> 'Working Capital'!G$22</f>
        <v>GBP</v>
      </c>
      <c r="H8" s="44">
        <f ca="1" xml:space="preserve"> 'Working Capital'!H$22</f>
        <v>235353600</v>
      </c>
      <c r="I8" s="17">
        <f xml:space="preserve"> 'Working Capital'!I$22</f>
        <v>0</v>
      </c>
      <c r="J8" s="10">
        <f ca="1" xml:space="preserve"> SUMIF( Time!$J297:$BQ297, Time!J$28, 'Working Capital'!$J22:$BQ22)</f>
        <v>2764800</v>
      </c>
      <c r="K8" s="10">
        <f ca="1" xml:space="preserve"> SUMIF( Time!$J297:$BQ297, Time!K$28, 'Working Capital'!$J22:$BQ22)</f>
        <v>9676800</v>
      </c>
      <c r="L8" s="10">
        <f ca="1" xml:space="preserve"> SUMIF( Time!$J297:$BQ297, Time!L$28, 'Working Capital'!$J22:$BQ22)</f>
        <v>25056000</v>
      </c>
      <c r="M8" s="10">
        <f ca="1" xml:space="preserve"> SUMIF( Time!$J297:$BQ297, Time!M$28, 'Working Capital'!$J22:$BQ22)</f>
        <v>63072000</v>
      </c>
      <c r="N8" s="10">
        <f ca="1" xml:space="preserve"> SUMIF( Time!$J297:$BQ297, Time!N$28, 'Working Capital'!$J22:$BQ22)</f>
        <v>134784000</v>
      </c>
    </row>
    <row r="9" spans="1:16">
      <c r="E9" s="17" t="str">
        <f xml:space="preserve"> 'Working Capital'!E$52</f>
        <v xml:space="preserve">Cash out on Operating Expense </v>
      </c>
      <c r="F9" s="17">
        <f xml:space="preserve"> 'Working Capital'!F$52</f>
        <v>0</v>
      </c>
      <c r="G9" s="17" t="str">
        <f xml:space="preserve"> 'Working Capital'!G$52</f>
        <v>GBP</v>
      </c>
      <c r="H9" s="44">
        <f ca="1" xml:space="preserve"> 'Working Capital'!H$52</f>
        <v>-29881425.450217187</v>
      </c>
      <c r="I9" s="17">
        <f xml:space="preserve"> 'Working Capital'!I$52</f>
        <v>0</v>
      </c>
      <c r="J9" s="10">
        <f ca="1" xml:space="preserve"> SUMIF( Time!$J297:$BQ297, Time!J$28, 'Working Capital'!$J52:$BQ52)</f>
        <v>-1217937.3160019517</v>
      </c>
      <c r="K9" s="10">
        <f ca="1" xml:space="preserve"> SUMIF( Time!$J297:$BQ297, Time!K$28, 'Working Capital'!$J52:$BQ52)</f>
        <v>-2088784.014268989</v>
      </c>
      <c r="L9" s="10">
        <f ca="1" xml:space="preserve"> SUMIF( Time!$J297:$BQ297, Time!L$28, 'Working Capital'!$J52:$BQ52)</f>
        <v>-4109397.504412272</v>
      </c>
      <c r="M9" s="10">
        <f ca="1" xml:space="preserve"> SUMIF( Time!$J297:$BQ297, Time!M$28, 'Working Capital'!$J52:$BQ52)</f>
        <v>-7734443.347148912</v>
      </c>
      <c r="N9" s="10">
        <f ca="1" xml:space="preserve"> SUMIF( Time!$J297:$BQ297, Time!N$28, 'Working Capital'!$J52:$BQ52)</f>
        <v>-14730863.268385068</v>
      </c>
    </row>
    <row r="10" spans="1:16">
      <c r="E10" s="17" t="str">
        <f xml:space="preserve"> VAT!E$38</f>
        <v xml:space="preserve">VAT paid </v>
      </c>
      <c r="F10" s="17">
        <f xml:space="preserve"> VAT!F$38</f>
        <v>0</v>
      </c>
      <c r="G10" s="17" t="str">
        <f xml:space="preserve"> VAT!G$38</f>
        <v>GBP</v>
      </c>
      <c r="H10" s="44">
        <f ca="1" xml:space="preserve"> VAT!H$38</f>
        <v>-28434306.505756866</v>
      </c>
      <c r="I10" s="17">
        <f xml:space="preserve"> VAT!I$38</f>
        <v>0</v>
      </c>
      <c r="J10" s="10">
        <f ca="1" xml:space="preserve"> SUMIF( Time!$J297:$BQ297, Time!J$28, VAT!$J38:$BQ38)</f>
        <v>-300114.71418462391</v>
      </c>
      <c r="K10" s="10">
        <f ca="1" xml:space="preserve"> SUMIF( Time!$J297:$BQ297, Time!K$28, VAT!$J38:$BQ38)</f>
        <v>-1154594.7484605766</v>
      </c>
      <c r="L10" s="10">
        <f ca="1" xml:space="preserve"> SUMIF( Time!$J297:$BQ297, Time!L$28, VAT!$J38:$BQ38)</f>
        <v>-2602830.2998053776</v>
      </c>
      <c r="M10" s="10">
        <f ca="1" xml:space="preserve"> SUMIF( Time!$J297:$BQ297, Time!M$28, VAT!$J38:$BQ38)</f>
        <v>-7659733.9205855932</v>
      </c>
      <c r="N10" s="10">
        <f ca="1" xml:space="preserve"> SUMIF( Time!$J297:$BQ297, Time!N$28, VAT!$J38:$BQ38)</f>
        <v>-16717032.822720695</v>
      </c>
    </row>
    <row r="11" spans="1:16">
      <c r="E11" s="17" t="str">
        <f xml:space="preserve"> 'Corporation tax'!E$69</f>
        <v xml:space="preserve">Corporation tax paid </v>
      </c>
      <c r="F11" s="17">
        <f xml:space="preserve"> 'Corporation tax'!F$69</f>
        <v>0</v>
      </c>
      <c r="G11" s="17" t="str">
        <f xml:space="preserve"> 'Corporation tax'!G$69</f>
        <v>GBP</v>
      </c>
      <c r="H11" s="44">
        <f ca="1" xml:space="preserve"> 'Corporation tax'!H$69</f>
        <v>-12116713.028871149</v>
      </c>
      <c r="I11" s="17">
        <f xml:space="preserve"> 'Corporation tax'!I$69</f>
        <v>0</v>
      </c>
      <c r="J11" s="10">
        <f ca="1" xml:space="preserve"> SUMIF( Time!$J297:$BQ297, Time!J$28, 'Corporation tax'!$J69:$BQ69)</f>
        <v>0</v>
      </c>
      <c r="K11" s="10">
        <f ca="1" xml:space="preserve"> SUMIF( Time!$J297:$BQ297, Time!K$28, 'Corporation tax'!$J69:$BQ69)</f>
        <v>-358506.10425785242</v>
      </c>
      <c r="L11" s="10">
        <f ca="1" xml:space="preserve"> SUMIF( Time!$J297:$BQ297, Time!L$28, 'Corporation tax'!$J69:$BQ69)</f>
        <v>-1415781.5297293758</v>
      </c>
      <c r="M11" s="10">
        <f ca="1" xml:space="preserve"> SUMIF( Time!$J297:$BQ297, Time!M$28, 'Corporation tax'!$J69:$BQ69)</f>
        <v>-3038017.585057735</v>
      </c>
      <c r="N11" s="10">
        <f ca="1" xml:space="preserve"> SUMIF( Time!$J297:$BQ297, Time!N$28, 'Corporation tax'!$J69:$BQ69)</f>
        <v>-7304407.809826185</v>
      </c>
    </row>
    <row r="12" spans="1:16">
      <c r="E12" s="12" t="s">
        <v>114</v>
      </c>
      <c r="F12" s="30"/>
      <c r="G12" s="12" t="s">
        <v>258</v>
      </c>
      <c r="H12" s="56">
        <f ca="1" xml:space="preserve"> SUM( J12:BQ12 )</f>
        <v>164921155.01515478</v>
      </c>
      <c r="I12" s="30"/>
      <c r="J12" s="12">
        <f ca="1" xml:space="preserve"> SUMIF( Time!$J297:$BQ297, Time!J$28, Cashflow!$J12:$BQ12)</f>
        <v>1246747.9698134246</v>
      </c>
      <c r="K12" s="12">
        <f ca="1" xml:space="preserve"> SUMIF( Time!$J297:$BQ297, Time!K$28, Cashflow!$J12:$BQ12)</f>
        <v>6074915.1330125816</v>
      </c>
      <c r="L12" s="12">
        <f ca="1" xml:space="preserve"> SUMIF( Time!$J297:$BQ297, Time!L$28, Cashflow!$J12:$BQ12)</f>
        <v>16927990.666052975</v>
      </c>
      <c r="M12" s="12">
        <f ca="1" xml:space="preserve"> SUMIF( Time!$J297:$BQ297, Time!M$28, Cashflow!$J12:$BQ12)</f>
        <v>44639805.147207752</v>
      </c>
      <c r="N12" s="12">
        <f ca="1" xml:space="preserve"> SUMIF( Time!$J297:$BQ297, Time!N$28, Cashflow!$J12:$BQ12)</f>
        <v>96031696.099068061</v>
      </c>
    </row>
    <row r="14" spans="1:16">
      <c r="E14" s="17" t="str">
        <f xml:space="preserve"> 'Working Capital'!E$15</f>
        <v xml:space="preserve">Cash out on Inventory </v>
      </c>
      <c r="F14" s="17">
        <f xml:space="preserve"> 'Working Capital'!F$15</f>
        <v>0</v>
      </c>
      <c r="G14" s="17" t="str">
        <f xml:space="preserve"> 'Working Capital'!G$15</f>
        <v>GBP</v>
      </c>
      <c r="H14" s="44">
        <f ca="1" xml:space="preserve"> 'Working Capital'!H$15</f>
        <v>-50442000</v>
      </c>
      <c r="I14" s="17">
        <f xml:space="preserve"> 'Working Capital'!I$15</f>
        <v>0</v>
      </c>
      <c r="J14" s="10">
        <f ca="1" xml:space="preserve"> SUMIF( Time!$J297:$BQ297, Time!J$28, 'Working Capital'!$J15:$BQ15)</f>
        <v>-1407000</v>
      </c>
      <c r="K14" s="10">
        <f ca="1" xml:space="preserve"> SUMIF( Time!$J297:$BQ297, Time!K$28, 'Working Capital'!$J15:$BQ15)</f>
        <v>-1763999.9999999998</v>
      </c>
      <c r="L14" s="10">
        <f ca="1" xml:space="preserve"> SUMIF( Time!$J297:$BQ297, Time!L$28, 'Working Capital'!$J15:$BQ15)</f>
        <v>-6174000</v>
      </c>
      <c r="M14" s="10">
        <f ca="1" xml:space="preserve"> SUMIF( Time!$J297:$BQ297, Time!M$28, 'Working Capital'!$J15:$BQ15)</f>
        <v>-13881000</v>
      </c>
      <c r="N14" s="10">
        <f ca="1" xml:space="preserve"> SUMIF( Time!$J297:$BQ297, Time!N$28, 'Working Capital'!$J15:$BQ15)</f>
        <v>-27216000</v>
      </c>
    </row>
    <row r="15" spans="1:16">
      <c r="E15" s="12" t="s">
        <v>19</v>
      </c>
      <c r="F15" s="30"/>
      <c r="G15" s="12" t="s">
        <v>258</v>
      </c>
      <c r="H15" s="56">
        <f ca="1" xml:space="preserve"> SUM( J15:BQ15 )</f>
        <v>114479155.01515478</v>
      </c>
      <c r="I15" s="30"/>
      <c r="J15" s="12">
        <f ca="1" xml:space="preserve"> SUMIF( Time!$J297:$BQ297, Time!J$28, Cashflow!$J15:$BQ15)</f>
        <v>-160252.03018657528</v>
      </c>
      <c r="K15" s="12">
        <f ca="1" xml:space="preserve"> SUMIF( Time!$J297:$BQ297, Time!K$28, Cashflow!$J15:$BQ15)</f>
        <v>4310915.1330125816</v>
      </c>
      <c r="L15" s="12">
        <f ca="1" xml:space="preserve"> SUMIF( Time!$J297:$BQ297, Time!L$28, Cashflow!$J15:$BQ15)</f>
        <v>10753990.666052975</v>
      </c>
      <c r="M15" s="12">
        <f ca="1" xml:space="preserve"> SUMIF( Time!$J297:$BQ297, Time!M$28, Cashflow!$J15:$BQ15)</f>
        <v>30758805.147207759</v>
      </c>
      <c r="N15" s="12">
        <f ca="1" xml:space="preserve"> SUMIF( Time!$J297:$BQ297, Time!N$28, Cashflow!$J15:$BQ15)</f>
        <v>68815696.099068046</v>
      </c>
    </row>
    <row r="17" spans="5:14">
      <c r="E17" s="17" t="str">
        <f xml:space="preserve"> 'Supply Chain finance'!E$22</f>
        <v>Supply Chain Finance drawdown</v>
      </c>
      <c r="F17" s="17">
        <f xml:space="preserve"> 'Supply Chain finance'!F$22</f>
        <v>0</v>
      </c>
      <c r="G17" s="17" t="str">
        <f xml:space="preserve"> 'Supply Chain finance'!G$22</f>
        <v>GBP</v>
      </c>
      <c r="H17" s="44">
        <f ca="1" xml:space="preserve"> 'Supply Chain finance'!H$22</f>
        <v>4060000</v>
      </c>
      <c r="I17" s="17">
        <f xml:space="preserve"> 'Supply Chain finance'!I$22</f>
        <v>0</v>
      </c>
      <c r="J17" s="10">
        <f xml:space="preserve"> SUMIF( Time!$J297:$BQ297, Time!J$28, 'Supply Chain finance'!$J22:$BQ22)</f>
        <v>1400000</v>
      </c>
      <c r="K17" s="10">
        <f ca="1" xml:space="preserve"> SUMIF( Time!$J297:$BQ297, Time!K$28, 'Supply Chain finance'!$J22:$BQ22)</f>
        <v>1960000</v>
      </c>
      <c r="L17" s="10">
        <f ca="1" xml:space="preserve"> SUMIF( Time!$J297:$BQ297, Time!L$28, 'Supply Chain finance'!$J22:$BQ22)</f>
        <v>700000</v>
      </c>
      <c r="M17" s="10">
        <f ca="1" xml:space="preserve"> SUMIF( Time!$J297:$BQ297, Time!M$28, 'Supply Chain finance'!$J22:$BQ22)</f>
        <v>0</v>
      </c>
      <c r="N17" s="10">
        <f ca="1" xml:space="preserve"> SUMIF( Time!$J297:$BQ297, Time!N$28, 'Supply Chain finance'!$J22:$BQ22)</f>
        <v>0</v>
      </c>
    </row>
    <row r="18" spans="5:14">
      <c r="E18" s="17" t="str">
        <f xml:space="preserve"> 'Supply Chain finance'!E$29</f>
        <v xml:space="preserve">Supply Chain Finance principal repayment </v>
      </c>
      <c r="F18" s="17">
        <f xml:space="preserve"> 'Supply Chain finance'!F$29</f>
        <v>0</v>
      </c>
      <c r="G18" s="17" t="str">
        <f xml:space="preserve"> 'Supply Chain finance'!G$29</f>
        <v>GBP</v>
      </c>
      <c r="H18" s="44">
        <f ca="1" xml:space="preserve"> 'Supply Chain finance'!H$29</f>
        <v>-4060000</v>
      </c>
      <c r="I18" s="17">
        <f xml:space="preserve"> 'Supply Chain finance'!I$29</f>
        <v>0</v>
      </c>
      <c r="J18" s="10">
        <f ca="1" xml:space="preserve"> SUMIF( Time!$J297:$BQ297, Time!J$28, 'Supply Chain finance'!$J29:$BQ29)</f>
        <v>-840000</v>
      </c>
      <c r="K18" s="10">
        <f ca="1" xml:space="preserve"> SUMIF( Time!$J297:$BQ297, Time!K$28, 'Supply Chain finance'!$J29:$BQ29)</f>
        <v>-980000</v>
      </c>
      <c r="L18" s="10">
        <f ca="1" xml:space="preserve"> SUMIF( Time!$J297:$BQ297, Time!L$28, 'Supply Chain finance'!$J29:$BQ29)</f>
        <v>-2240000</v>
      </c>
      <c r="M18" s="10">
        <f ca="1" xml:space="preserve"> SUMIF( Time!$J297:$BQ297, Time!M$28, 'Supply Chain finance'!$J29:$BQ29)</f>
        <v>0</v>
      </c>
      <c r="N18" s="10">
        <f ca="1" xml:space="preserve"> SUMIF( Time!$J297:$BQ297, Time!N$28, 'Supply Chain finance'!$J29:$BQ29)</f>
        <v>0</v>
      </c>
    </row>
    <row r="19" spans="5:14">
      <c r="E19" s="17" t="str">
        <f xml:space="preserve"> 'Invoice finance'!E$21</f>
        <v>Invoice finance drawdown</v>
      </c>
      <c r="F19" s="17">
        <f xml:space="preserve"> 'Invoice finance'!F$21</f>
        <v>0</v>
      </c>
      <c r="G19" s="17" t="str">
        <f xml:space="preserve"> 'Invoice finance'!G$21</f>
        <v>GBP</v>
      </c>
      <c r="H19" s="44">
        <f ca="1" xml:space="preserve"> 'Invoice finance'!H$21</f>
        <v>10288652.149009656</v>
      </c>
      <c r="I19" s="17">
        <f xml:space="preserve"> 'Invoice finance'!I$21</f>
        <v>0</v>
      </c>
      <c r="J19" s="10">
        <f ca="1" xml:space="preserve"> SUMIF( Time!$J297:$BQ297, Time!J$28, 'Invoice finance'!$J21:$BQ21)</f>
        <v>1506600</v>
      </c>
      <c r="K19" s="10">
        <f ca="1" xml:space="preserve"> SUMIF( Time!$J297:$BQ297, Time!K$28, 'Invoice finance'!$J21:$BQ21)</f>
        <v>7140452.1490096571</v>
      </c>
      <c r="L19" s="10">
        <f ca="1" xml:space="preserve"> SUMIF( Time!$J297:$BQ297, Time!L$28, 'Invoice finance'!$J21:$BQ21)</f>
        <v>1641600</v>
      </c>
      <c r="M19" s="10">
        <f ca="1" xml:space="preserve"> SUMIF( Time!$J297:$BQ297, Time!M$28, 'Invoice finance'!$J21:$BQ21)</f>
        <v>0</v>
      </c>
      <c r="N19" s="10">
        <f ca="1" xml:space="preserve"> SUMIF( Time!$J297:$BQ297, Time!N$28, 'Invoice finance'!$J21:$BQ21)</f>
        <v>0</v>
      </c>
    </row>
    <row r="20" spans="5:14">
      <c r="E20" s="17" t="str">
        <f xml:space="preserve"> 'Invoice finance'!E$28</f>
        <v xml:space="preserve">Invoice finance principal repayment </v>
      </c>
      <c r="F20" s="17">
        <f xml:space="preserve"> 'Invoice finance'!F$28</f>
        <v>0</v>
      </c>
      <c r="G20" s="17" t="str">
        <f xml:space="preserve"> 'Invoice finance'!G$28</f>
        <v>GBP</v>
      </c>
      <c r="H20" s="44">
        <f ca="1" xml:space="preserve"> 'Invoice finance'!H$28</f>
        <v>-10288652.149009656</v>
      </c>
      <c r="I20" s="17">
        <f xml:space="preserve"> 'Invoice finance'!I$28</f>
        <v>0</v>
      </c>
      <c r="J20" s="10">
        <f ca="1" xml:space="preserve"> SUMIF( Time!$J297:$BQ297, Time!J$28, 'Invoice finance'!$J28:$BQ28)</f>
        <v>-912600</v>
      </c>
      <c r="K20" s="10">
        <f ca="1" xml:space="preserve"> SUMIF( Time!$J297:$BQ297, Time!K$28, 'Invoice finance'!$J28:$BQ28)</f>
        <v>-6330452.1490096571</v>
      </c>
      <c r="L20" s="10">
        <f ca="1" xml:space="preserve"> SUMIF( Time!$J297:$BQ297, Time!L$28, 'Invoice finance'!$J28:$BQ28)</f>
        <v>-3045600</v>
      </c>
      <c r="M20" s="10">
        <f ca="1" xml:space="preserve"> SUMIF( Time!$J297:$BQ297, Time!M$28, 'Invoice finance'!$J28:$BQ28)</f>
        <v>0</v>
      </c>
      <c r="N20" s="10">
        <f ca="1" xml:space="preserve"> SUMIF( Time!$J297:$BQ297, Time!N$28, 'Invoice finance'!$J28:$BQ28)</f>
        <v>0</v>
      </c>
    </row>
    <row r="21" spans="5:14">
      <c r="E21" s="17" t="str">
        <f xml:space="preserve"> 'Asset Finance'!E$22</f>
        <v>Asset Finance drawdown</v>
      </c>
      <c r="F21" s="17">
        <f xml:space="preserve"> 'Asset Finance'!F$22</f>
        <v>0</v>
      </c>
      <c r="G21" s="17" t="str">
        <f xml:space="preserve"> 'Asset Finance'!G$22</f>
        <v>GBP</v>
      </c>
      <c r="H21" s="44">
        <f ca="1" xml:space="preserve"> 'Asset Finance'!H$22</f>
        <v>2450000</v>
      </c>
      <c r="I21" s="17">
        <f xml:space="preserve"> 'Asset Finance'!I$22</f>
        <v>0</v>
      </c>
      <c r="J21" s="10">
        <f ca="1" xml:space="preserve"> SUMIF( Time!$J297:$BQ297, Time!J$28, 'Asset Finance'!$J22:$BQ22)</f>
        <v>1225000</v>
      </c>
      <c r="K21" s="10">
        <f ca="1" xml:space="preserve"> SUMIF( Time!$J297:$BQ297, Time!K$28, 'Asset Finance'!$J22:$BQ22)</f>
        <v>1225000</v>
      </c>
      <c r="L21" s="10">
        <f ca="1" xml:space="preserve"> SUMIF( Time!$J297:$BQ297, Time!L$28, 'Asset Finance'!$J22:$BQ22)</f>
        <v>0</v>
      </c>
      <c r="M21" s="10">
        <f ca="1" xml:space="preserve"> SUMIF( Time!$J297:$BQ297, Time!M$28, 'Asset Finance'!$J22:$BQ22)</f>
        <v>0</v>
      </c>
      <c r="N21" s="10">
        <f ca="1" xml:space="preserve"> SUMIF( Time!$J297:$BQ297, Time!N$28, 'Asset Finance'!$J22:$BQ22)</f>
        <v>0</v>
      </c>
    </row>
    <row r="22" spans="5:14">
      <c r="E22" s="17" t="str">
        <f xml:space="preserve"> 'Asset Finance'!E$29</f>
        <v xml:space="preserve">Asset Finance principal repayment </v>
      </c>
      <c r="F22" s="17">
        <f xml:space="preserve"> 'Asset Finance'!F$29</f>
        <v>0</v>
      </c>
      <c r="G22" s="17" t="str">
        <f xml:space="preserve"> 'Asset Finance'!G$29</f>
        <v>GBP</v>
      </c>
      <c r="H22" s="44">
        <f ca="1" xml:space="preserve"> 'Asset Finance'!H$29</f>
        <v>-2105274.653974223</v>
      </c>
      <c r="I22" s="17">
        <f xml:space="preserve"> 'Asset Finance'!I$29</f>
        <v>0</v>
      </c>
      <c r="J22" s="10">
        <f ca="1" xml:space="preserve"> SUMIF( Time!$J297:$BQ297, Time!J$28, 'Asset Finance'!$J29:$BQ29)</f>
        <v>-168093.72011796504</v>
      </c>
      <c r="K22" s="10">
        <f ca="1" xml:space="preserve"> SUMIF( Time!$J297:$BQ297, Time!K$28, 'Asset Finance'!$J29:$BQ29)</f>
        <v>-686483.38078147685</v>
      </c>
      <c r="L22" s="10">
        <f ca="1" xml:space="preserve"> SUMIF( Time!$J297:$BQ297, Time!L$28, 'Asset Finance'!$J29:$BQ29)</f>
        <v>-638063.61588862783</v>
      </c>
      <c r="M22" s="10">
        <f ca="1" xml:space="preserve"> SUMIF( Time!$J297:$BQ297, Time!M$28, 'Asset Finance'!$J29:$BQ29)</f>
        <v>-382880.38005166402</v>
      </c>
      <c r="N22" s="10">
        <f ca="1" xml:space="preserve"> SUMIF( Time!$J297:$BQ297, Time!N$28, 'Asset Finance'!$J29:$BQ29)</f>
        <v>-229753.55713448921</v>
      </c>
    </row>
    <row r="23" spans="5:14">
      <c r="E23" s="17" t="str">
        <f xml:space="preserve"> 'Supply Chain finance'!E$48</f>
        <v xml:space="preserve">Supply Chain Finance interest paid </v>
      </c>
      <c r="F23" s="17">
        <f xml:space="preserve"> 'Supply Chain finance'!F$48</f>
        <v>0</v>
      </c>
      <c r="G23" s="17" t="str">
        <f xml:space="preserve"> 'Supply Chain finance'!G$48</f>
        <v>GBP</v>
      </c>
      <c r="H23" s="44">
        <f ca="1" xml:space="preserve"> 'Supply Chain finance'!H$48</f>
        <v>-162400</v>
      </c>
      <c r="I23" s="17">
        <f xml:space="preserve"> 'Supply Chain finance'!I$48</f>
        <v>0</v>
      </c>
      <c r="J23" s="10">
        <f ca="1" xml:space="preserve"> SUMIF( Time!$J297:$BQ297, Time!J$28, 'Supply Chain finance'!$J48:$BQ48)</f>
        <v>-48533.333333333336</v>
      </c>
      <c r="K23" s="10">
        <f ca="1" xml:space="preserve"> SUMIF( Time!$J297:$BQ297, Time!K$28, 'Supply Chain finance'!$J48:$BQ48)</f>
        <v>-49466.666666666664</v>
      </c>
      <c r="L23" s="10">
        <f ca="1" xml:space="preserve"> SUMIF( Time!$J297:$BQ297, Time!L$28, 'Supply Chain finance'!$J48:$BQ48)</f>
        <v>-64400</v>
      </c>
      <c r="M23" s="10">
        <f ca="1" xml:space="preserve"> SUMIF( Time!$J297:$BQ297, Time!M$28, 'Supply Chain finance'!$J48:$BQ48)</f>
        <v>0</v>
      </c>
      <c r="N23" s="10">
        <f ca="1" xml:space="preserve"> SUMIF( Time!$J297:$BQ297, Time!N$28, 'Supply Chain finance'!$J48:$BQ48)</f>
        <v>0</v>
      </c>
    </row>
    <row r="24" spans="5:14">
      <c r="E24" s="17" t="str">
        <f xml:space="preserve"> 'Invoice finance'!E$47</f>
        <v xml:space="preserve">Invoice finance interest paid </v>
      </c>
      <c r="F24" s="17">
        <f xml:space="preserve"> 'Invoice finance'!F$47</f>
        <v>0</v>
      </c>
      <c r="G24" s="17" t="str">
        <f xml:space="preserve"> 'Invoice finance'!G$47</f>
        <v>GBP</v>
      </c>
      <c r="H24" s="44">
        <f ca="1" xml:space="preserve"> 'Invoice finance'!H$47</f>
        <v>-171477.53581682761</v>
      </c>
      <c r="I24" s="17">
        <f xml:space="preserve"> 'Invoice finance'!I$47</f>
        <v>0</v>
      </c>
      <c r="J24" s="10">
        <f ca="1" xml:space="preserve"> SUMIF( Time!$J297:$BQ297, Time!J$28, 'Invoice finance'!$J47:$BQ47)</f>
        <v>-17685</v>
      </c>
      <c r="K24" s="10">
        <f ca="1" xml:space="preserve"> SUMIF( Time!$J297:$BQ297, Time!K$28, 'Invoice finance'!$J47:$BQ47)</f>
        <v>-108657.53581682761</v>
      </c>
      <c r="L24" s="10">
        <f ca="1" xml:space="preserve"> SUMIF( Time!$J297:$BQ297, Time!L$28, 'Invoice finance'!$J47:$BQ47)</f>
        <v>-45135</v>
      </c>
      <c r="M24" s="10">
        <f ca="1" xml:space="preserve"> SUMIF( Time!$J297:$BQ297, Time!M$28, 'Invoice finance'!$J47:$BQ47)</f>
        <v>0</v>
      </c>
      <c r="N24" s="10">
        <f ca="1" xml:space="preserve"> SUMIF( Time!$J297:$BQ297, Time!N$28, 'Invoice finance'!$J47:$BQ47)</f>
        <v>0</v>
      </c>
    </row>
    <row r="25" spans="5:14">
      <c r="E25" s="17" t="str">
        <f xml:space="preserve"> 'Asset Finance'!E$48</f>
        <v xml:space="preserve">Asset Finance interest paid </v>
      </c>
      <c r="F25" s="17">
        <f xml:space="preserve"> 'Asset Finance'!F$48</f>
        <v>0</v>
      </c>
      <c r="G25" s="17" t="str">
        <f xml:space="preserve"> 'Asset Finance'!G$48</f>
        <v>GBP</v>
      </c>
      <c r="H25" s="44">
        <f ca="1" xml:space="preserve"> 'Asset Finance'!H$48</f>
        <v>-336843.94463587576</v>
      </c>
      <c r="I25" s="17">
        <f xml:space="preserve"> 'Asset Finance'!I$48</f>
        <v>0</v>
      </c>
      <c r="J25" s="10">
        <f ca="1" xml:space="preserve"> SUMIF( Time!$J297:$BQ297, Time!J$28, 'Asset Finance'!$J48:$BQ48)</f>
        <v>-26894.99521887441</v>
      </c>
      <c r="K25" s="10">
        <f ca="1" xml:space="preserve"> SUMIF( Time!$J297:$BQ297, Time!K$28, 'Asset Finance'!$J48:$BQ48)</f>
        <v>-109837.34092503627</v>
      </c>
      <c r="L25" s="10">
        <f ca="1" xml:space="preserve"> SUMIF( Time!$J297:$BQ297, Time!L$28, 'Asset Finance'!$J48:$BQ48)</f>
        <v>-102090.17854218044</v>
      </c>
      <c r="M25" s="10">
        <f ca="1" xml:space="preserve"> SUMIF( Time!$J297:$BQ297, Time!M$28, 'Asset Finance'!$J48:$BQ48)</f>
        <v>-61260.860808266239</v>
      </c>
      <c r="N25" s="10">
        <f ca="1" xml:space="preserve"> SUMIF( Time!$J297:$BQ297, Time!N$28, 'Asset Finance'!$J48:$BQ48)</f>
        <v>-36760.569141518274</v>
      </c>
    </row>
    <row r="26" spans="5:14">
      <c r="E26" s="12" t="s">
        <v>181</v>
      </c>
      <c r="F26" s="30"/>
      <c r="G26" s="12" t="s">
        <v>258</v>
      </c>
      <c r="H26" s="56">
        <f ca="1" xml:space="preserve"> SUM( J26:BQ26 )</f>
        <v>114153158.88072786</v>
      </c>
      <c r="I26" s="30"/>
      <c r="J26" s="12">
        <f ca="1" xml:space="preserve"> SUMIF( Time!$J297:$BQ297, Time!J$28, Cashflow!$J26:$BQ26)</f>
        <v>1957540.9211432522</v>
      </c>
      <c r="K26" s="12">
        <f ca="1" xml:space="preserve"> SUMIF( Time!$J297:$BQ297, Time!K$28, Cashflow!$J26:$BQ26)</f>
        <v>6371470.2088225745</v>
      </c>
      <c r="L26" s="12">
        <f ca="1" xml:space="preserve"> SUMIF( Time!$J297:$BQ297, Time!L$28, Cashflow!$J26:$BQ26)</f>
        <v>6960301.8716221666</v>
      </c>
      <c r="M26" s="12">
        <f ca="1" xml:space="preserve"> SUMIF( Time!$J297:$BQ297, Time!M$28, Cashflow!$J26:$BQ26)</f>
        <v>30314663.906347826</v>
      </c>
      <c r="N26" s="12">
        <f ca="1" xml:space="preserve"> SUMIF( Time!$J297:$BQ297, Time!N$28, Cashflow!$J26:$BQ26)</f>
        <v>68549181.972792044</v>
      </c>
    </row>
    <row r="28" spans="5:14">
      <c r="E28" s="17" t="str">
        <f xml:space="preserve"> InpS!E$11</f>
        <v>New share capital issued</v>
      </c>
      <c r="F28" s="17">
        <f xml:space="preserve"> InpS!F$11</f>
        <v>0</v>
      </c>
      <c r="G28" s="17" t="str">
        <f xml:space="preserve"> InpS!G$11</f>
        <v>GBP</v>
      </c>
      <c r="H28" s="44">
        <f xml:space="preserve"> InpS!H$11</f>
        <v>0</v>
      </c>
      <c r="I28" s="17">
        <f xml:space="preserve"> InpS!I$11</f>
        <v>0</v>
      </c>
      <c r="J28" s="10">
        <f xml:space="preserve"> SUMIF( Time!$J297:$BQ297, Time!J$28, InpS!$J11:$BQ11)</f>
        <v>0</v>
      </c>
      <c r="K28" s="10">
        <f xml:space="preserve"> SUMIF( Time!$J297:$BQ297, Time!K$28, InpS!$J11:$BQ11)</f>
        <v>0</v>
      </c>
      <c r="L28" s="10">
        <f xml:space="preserve"> SUMIF( Time!$J297:$BQ297, Time!L$28, InpS!$J11:$BQ11)</f>
        <v>0</v>
      </c>
      <c r="M28" s="10">
        <f xml:space="preserve"> SUMIF( Time!$J297:$BQ297, Time!M$28, InpS!$J11:$BQ11)</f>
        <v>0</v>
      </c>
      <c r="N28" s="10">
        <f xml:space="preserve"> SUMIF( Time!$J297:$BQ297, Time!N$28, InpS!$J11:$BQ11)</f>
        <v>0</v>
      </c>
    </row>
    <row r="29" spans="5:14">
      <c r="E29" s="12" t="s">
        <v>115</v>
      </c>
      <c r="F29" s="30"/>
      <c r="G29" s="12" t="s">
        <v>258</v>
      </c>
      <c r="H29" s="56">
        <f ca="1" xml:space="preserve"> SUM( J29:BQ29 )</f>
        <v>114153158.88072786</v>
      </c>
      <c r="I29" s="30"/>
      <c r="J29" s="12">
        <f ca="1" xml:space="preserve"> SUMIF( Time!$J297:$BQ297, Time!J$28, Cashflow!$J29:$BQ29)</f>
        <v>1957540.9211432522</v>
      </c>
      <c r="K29" s="12">
        <f ca="1" xml:space="preserve"> SUMIF( Time!$J297:$BQ297, Time!K$28, Cashflow!$J29:$BQ29)</f>
        <v>6371470.2088225745</v>
      </c>
      <c r="L29" s="12">
        <f ca="1" xml:space="preserve"> SUMIF( Time!$J297:$BQ297, Time!L$28, Cashflow!$J29:$BQ29)</f>
        <v>6960301.8716221666</v>
      </c>
      <c r="M29" s="12">
        <f ca="1" xml:space="preserve"> SUMIF( Time!$J297:$BQ297, Time!M$28, Cashflow!$J29:$BQ29)</f>
        <v>30314663.906347826</v>
      </c>
      <c r="N29" s="12">
        <f ca="1" xml:space="preserve"> SUMIF( Time!$J297:$BQ297, Time!N$28, Cashflow!$J29:$BQ29)</f>
        <v>68549181.972792044</v>
      </c>
    </row>
  </sheetData>
  <conditionalFormatting sqref="F2:F3">
    <cfRule type="cellIs" dxfId="133" priority="1" stopIfTrue="1" operator="notEqual">
      <formula>0</formula>
    </cfRule>
    <cfRule type="cellIs" dxfId="132" priority="2" stopIfTrue="1" operator="equal">
      <formula>""</formula>
    </cfRule>
  </conditionalFormatting>
  <conditionalFormatting sqref="J3:P3">
    <cfRule type="cellIs" dxfId="131" priority="3" operator="equal">
      <formula>"PPA ext."</formula>
    </cfRule>
    <cfRule type="cellIs" dxfId="130" priority="4" operator="equal">
      <formula>"Delay"</formula>
    </cfRule>
    <cfRule type="cellIs" dxfId="129" priority="5" operator="equal">
      <formula>"Fin Close"</formula>
    </cfRule>
    <cfRule type="cellIs" dxfId="128" priority="6" stopIfTrue="1" operator="equal">
      <formula>"Construction"</formula>
    </cfRule>
    <cfRule type="cellIs" dxfId="127"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tabColor rgb="FF4F81BD"/>
    <outlinePr summaryBelow="0" summaryRight="0"/>
  </sheetPr>
  <dimension ref="A1:P1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38.6640625" bestFit="1" customWidth="1"/>
    <col min="6" max="6" width="20.5546875" bestFit="1" customWidth="1"/>
    <col min="7" max="7" width="13.21875" bestFit="1" customWidth="1"/>
    <col min="8" max="8" width="11.77734375" style="45" bestFit="1" customWidth="1"/>
    <col min="9" max="9" width="3.44140625" customWidth="1"/>
    <col min="10" max="14" width="11.77734375" bestFit="1" customWidth="1"/>
    <col min="15" max="16" width="15.109375" customWidth="1"/>
    <col min="17" max="17" width="15.109375" hidden="1" customWidth="1"/>
    <col min="18" max="16384" width="15.109375" hidden="1"/>
  </cols>
  <sheetData>
    <row r="1" spans="1:16" s="73" customFormat="1" ht="25">
      <c r="A1" s="46" t="str">
        <f ca="1" xml:space="preserve"> RIGHT(CELL("filename", A1), LEN(CELL("filename", A1)) - SEARCH("]", CELL("filename", A1)))</f>
        <v>Inventory Report Ann</v>
      </c>
      <c r="B1" s="76"/>
      <c r="C1" s="77"/>
      <c r="D1" s="70"/>
      <c r="F1" s="53" t="str">
        <f>HYPERLINK("#Contents!A1","Go to contents")</f>
        <v>Go to contents</v>
      </c>
      <c r="H1" s="50"/>
      <c r="J1" s="50"/>
    </row>
    <row r="2" spans="1:16" s="55" customFormat="1">
      <c r="A2" s="51"/>
      <c r="B2" s="51"/>
      <c r="C2" s="71"/>
      <c r="D2" s="72"/>
      <c r="E2" s="22" t="s">
        <v>331</v>
      </c>
      <c r="F2" s="52">
        <f ca="1" xml:space="preserve"> 'Model Checks and Alerts'!F11</f>
        <v>0</v>
      </c>
      <c r="G2" s="54" t="s">
        <v>144</v>
      </c>
      <c r="H2" s="49"/>
      <c r="I2" s="49"/>
      <c r="J2" s="6">
        <f xml:space="preserve"> Time!J$35</f>
        <v>45412</v>
      </c>
      <c r="K2" s="6">
        <f xml:space="preserve"> Time!K$35</f>
        <v>45777</v>
      </c>
      <c r="L2" s="6">
        <f xml:space="preserve"> Time!L$35</f>
        <v>46142</v>
      </c>
      <c r="M2" s="6">
        <f xml:space="preserve"> Time!M$35</f>
        <v>46507</v>
      </c>
      <c r="N2" s="6">
        <f xml:space="preserve"> Time!N$35</f>
        <v>46873</v>
      </c>
      <c r="O2" s="6"/>
      <c r="P2" s="6"/>
    </row>
    <row r="3" spans="1:16" s="32" customFormat="1">
      <c r="A3" s="51"/>
      <c r="B3" s="51"/>
      <c r="C3" s="71"/>
      <c r="D3" s="72"/>
      <c r="E3" s="41" t="s">
        <v>206</v>
      </c>
      <c r="F3" s="52"/>
      <c r="G3" s="54" t="s">
        <v>98</v>
      </c>
      <c r="H3" s="49"/>
      <c r="I3" s="49"/>
      <c r="J3" s="7" t="str">
        <f xml:space="preserve"> Time!J$42</f>
        <v>Month12</v>
      </c>
      <c r="K3" s="7" t="str">
        <f xml:space="preserve"> Time!K$42</f>
        <v>Month24</v>
      </c>
      <c r="L3" s="7" t="str">
        <f xml:space="preserve"> Time!L$42</f>
        <v>Month36</v>
      </c>
      <c r="M3" s="7" t="str">
        <f xml:space="preserve"> Time!M$42</f>
        <v>Month48</v>
      </c>
      <c r="N3" s="7" t="str">
        <f xml:space="preserve"> Time!N$42</f>
        <v>Month60</v>
      </c>
      <c r="O3" s="7"/>
      <c r="P3" s="7"/>
    </row>
    <row r="4" spans="1:16" s="26" customFormat="1">
      <c r="A4" s="51"/>
      <c r="B4" s="51"/>
      <c r="C4" s="71"/>
      <c r="D4" s="72"/>
      <c r="E4" s="22" t="s">
        <v>332</v>
      </c>
      <c r="F4"/>
      <c r="G4"/>
      <c r="H4" s="49"/>
      <c r="I4" s="49"/>
      <c r="J4" s="26">
        <f xml:space="preserve"> Time!J$48</f>
        <v>12</v>
      </c>
      <c r="K4" s="26">
        <f xml:space="preserve"> Time!K$48</f>
        <v>24</v>
      </c>
      <c r="L4" s="26">
        <f xml:space="preserve"> Time!L$48</f>
        <v>36</v>
      </c>
      <c r="M4" s="26">
        <f xml:space="preserve"> Time!M$48</f>
        <v>48</v>
      </c>
      <c r="N4" s="26">
        <f xml:space="preserve"> Time!N$48</f>
        <v>60</v>
      </c>
    </row>
    <row r="5" spans="1:16" s="32" customFormat="1">
      <c r="A5" s="51"/>
      <c r="B5" s="51"/>
      <c r="C5" s="71"/>
      <c r="D5" s="72"/>
      <c r="E5" s="22" t="s">
        <v>312</v>
      </c>
      <c r="F5" s="23" t="s">
        <v>254</v>
      </c>
      <c r="G5" s="23" t="s">
        <v>228</v>
      </c>
      <c r="H5" s="23" t="s">
        <v>205</v>
      </c>
      <c r="I5" s="49"/>
      <c r="J5" s="15"/>
      <c r="K5" s="15"/>
      <c r="L5" s="15"/>
      <c r="M5" s="15"/>
      <c r="N5" s="15"/>
      <c r="O5" s="15"/>
      <c r="P5" s="15"/>
    </row>
    <row r="6" spans="1:16" s="45" customFormat="1">
      <c r="A6" s="23"/>
      <c r="B6" s="23"/>
      <c r="C6" s="48"/>
      <c r="D6" s="75"/>
      <c r="F6" s="23"/>
      <c r="G6" s="23"/>
      <c r="H6" s="23"/>
    </row>
    <row r="8" spans="1:16">
      <c r="E8" s="17" t="str">
        <f xml:space="preserve"> Customers!E$14</f>
        <v>New customer orders</v>
      </c>
      <c r="F8" s="17">
        <f xml:space="preserve"> Customers!F$14</f>
        <v>0</v>
      </c>
      <c r="G8" s="17" t="str">
        <f xml:space="preserve"> Customers!G$14</f>
        <v>Units</v>
      </c>
      <c r="H8" s="44">
        <f xml:space="preserve"> Customers!H$14</f>
        <v>1374286.5308829343</v>
      </c>
      <c r="I8" s="17">
        <f xml:space="preserve"> Customers!I$14</f>
        <v>0</v>
      </c>
      <c r="J8" s="10">
        <f xml:space="preserve"> SUMIF( Time!$J297:$BQ297, Time!J$28, Customers!$J14:$BQ14)</f>
        <v>38000</v>
      </c>
      <c r="K8" s="10">
        <f xml:space="preserve"> SUMIF( Time!$J297:$BQ297, Time!K$28, Customers!$J14:$BQ14)</f>
        <v>89085.768725528833</v>
      </c>
      <c r="L8" s="10">
        <f xml:space="preserve"> SUMIF( Time!$J297:$BQ297, Time!L$28, Customers!$J14:$BQ14)</f>
        <v>178171.53745105775</v>
      </c>
      <c r="M8" s="10">
        <f xml:space="preserve"> SUMIF( Time!$J297:$BQ297, Time!M$28, Customers!$J14:$BQ14)</f>
        <v>356343.07490211574</v>
      </c>
      <c r="N8" s="10">
        <f xml:space="preserve"> SUMIF( Time!$J297:$BQ297, Time!N$28, Customers!$J14:$BQ14)</f>
        <v>712686.14980423183</v>
      </c>
    </row>
    <row r="9" spans="1:16">
      <c r="E9" s="17" t="str">
        <f xml:space="preserve"> Customers!E$35</f>
        <v>Renewing Customer Orders</v>
      </c>
      <c r="F9" s="17">
        <f xml:space="preserve"> Customers!F$35</f>
        <v>0</v>
      </c>
      <c r="G9" s="17" t="str">
        <f xml:space="preserve"> Customers!G$35</f>
        <v>Units</v>
      </c>
      <c r="H9" s="44">
        <f ca="1" xml:space="preserve"> Customers!H$35</f>
        <v>274731.57555892796</v>
      </c>
      <c r="I9" s="17">
        <f xml:space="preserve"> Customers!I$35</f>
        <v>0</v>
      </c>
      <c r="J9" s="10">
        <f ca="1" xml:space="preserve"> SUMIF( Time!$J297:$BQ297, Time!J$28, Customers!$J35:$BQ35)</f>
        <v>0</v>
      </c>
      <c r="K9" s="10">
        <f ca="1" xml:space="preserve"> SUMIF( Time!$J297:$BQ297, Time!K$28, Customers!$J35:$BQ35)</f>
        <v>0</v>
      </c>
      <c r="L9" s="10">
        <f ca="1" xml:space="preserve"> SUMIF( Time!$J297:$BQ297, Time!L$28, Customers!$J35:$BQ35)</f>
        <v>34200</v>
      </c>
      <c r="M9" s="10">
        <f ca="1" xml:space="preserve"> SUMIF( Time!$J297:$BQ297, Time!M$28, Customers!$J35:$BQ35)</f>
        <v>80177.191852975957</v>
      </c>
      <c r="N9" s="10">
        <f ca="1" xml:space="preserve"> SUMIF( Time!$J297:$BQ297, Time!N$28, Customers!$J35:$BQ35)</f>
        <v>160354.38370595197</v>
      </c>
    </row>
    <row r="10" spans="1:16">
      <c r="E10" s="17" t="str">
        <f xml:space="preserve"> Customers!E$24</f>
        <v>Customer Orders Awaiting Fullfilment</v>
      </c>
      <c r="F10" s="17">
        <f xml:space="preserve"> Customers!F$24</f>
        <v>0</v>
      </c>
      <c r="G10" s="17" t="str">
        <f xml:space="preserve"> Customers!G$24</f>
        <v>Units</v>
      </c>
      <c r="H10" s="44">
        <f xml:space="preserve"> Customers!H$24</f>
        <v>0</v>
      </c>
      <c r="I10" s="17">
        <f xml:space="preserve"> Customers!I$24</f>
        <v>0</v>
      </c>
      <c r="J10" s="10">
        <f ca="1" xml:space="preserve"> SUMIF( Time!$J302:$BQ302, Time!J$28, Customers!$J24:$BQ24)</f>
        <v>12000</v>
      </c>
      <c r="K10" s="10">
        <f ca="1" xml:space="preserve"> SUMIF( Time!$J302:$BQ302, Time!K$28, Customers!$J24:$BQ24)</f>
        <v>61085.768725528847</v>
      </c>
      <c r="L10" s="10">
        <f ca="1" xml:space="preserve"> SUMIF( Time!$J302:$BQ302, Time!L$28, Customers!$J24:$BQ24)</f>
        <v>148457.3061765866</v>
      </c>
      <c r="M10" s="10">
        <f ca="1" xml:space="preserve"> SUMIF( Time!$J302:$BQ302, Time!M$28, Customers!$J24:$BQ24)</f>
        <v>289977.57293167821</v>
      </c>
      <c r="N10" s="10">
        <f ca="1" xml:space="preserve"> SUMIF( Time!$J302:$BQ302, Time!N$28, Customers!$J24:$BQ24)</f>
        <v>583018.10644186207</v>
      </c>
    </row>
    <row r="11" spans="1:16">
      <c r="E11" s="17" t="str">
        <f xml:space="preserve"> Inventory!E$33</f>
        <v>Units ordered</v>
      </c>
      <c r="F11" s="17">
        <f xml:space="preserve"> Inventory!F$33</f>
        <v>0</v>
      </c>
      <c r="G11" s="17" t="str">
        <f xml:space="preserve"> Inventory!G$33</f>
        <v>Units</v>
      </c>
      <c r="H11" s="44">
        <f ca="1" xml:space="preserve"> Inventory!H$33</f>
        <v>1640000</v>
      </c>
      <c r="I11" s="17">
        <f xml:space="preserve"> Inventory!I$33</f>
        <v>0</v>
      </c>
      <c r="J11" s="10">
        <f xml:space="preserve"> SUMIF( Time!$J297:$BQ297, Time!J$28, Inventory!$J33:$BQ33)</f>
        <v>50000</v>
      </c>
      <c r="K11" s="10">
        <f ca="1" xml:space="preserve"> SUMIF( Time!$J297:$BQ297, Time!K$28, Inventory!$J33:$BQ33)</f>
        <v>70000</v>
      </c>
      <c r="L11" s="10">
        <f ca="1" xml:space="preserve"> SUMIF( Time!$J297:$BQ297, Time!L$28, Inventory!$J33:$BQ33)</f>
        <v>210000</v>
      </c>
      <c r="M11" s="10">
        <f ca="1" xml:space="preserve"> SUMIF( Time!$J297:$BQ297, Time!M$28, Inventory!$J33:$BQ33)</f>
        <v>440000</v>
      </c>
      <c r="N11" s="10">
        <f ca="1" xml:space="preserve"> SUMIF( Time!$J297:$BQ297, Time!N$28, Inventory!$J33:$BQ33)</f>
        <v>870000</v>
      </c>
    </row>
    <row r="12" spans="1:16">
      <c r="E12" s="17" t="str">
        <f xml:space="preserve"> Inventory!E$50</f>
        <v>Units on order</v>
      </c>
      <c r="F12" s="17">
        <f xml:space="preserve"> Inventory!F$50</f>
        <v>0</v>
      </c>
      <c r="G12" s="17" t="str">
        <f xml:space="preserve"> Inventory!G$50</f>
        <v>Units</v>
      </c>
      <c r="H12" s="44">
        <f xml:space="preserve"> Inventory!H$50</f>
        <v>0</v>
      </c>
      <c r="I12" s="17">
        <f xml:space="preserve"> Inventory!I$50</f>
        <v>5000</v>
      </c>
      <c r="J12" s="10">
        <f ca="1" xml:space="preserve"> SUMIF( Time!$J302:$BQ302, Time!J$28, Inventory!$J50:$BQ50)</f>
        <v>20000</v>
      </c>
      <c r="K12" s="10">
        <f ca="1" xml:space="preserve"> SUMIF( Time!$J302:$BQ302, Time!K$28, Inventory!$J50:$BQ50)</f>
        <v>55000</v>
      </c>
      <c r="L12" s="10">
        <f ca="1" xml:space="preserve"> SUMIF( Time!$J302:$BQ302, Time!L$28, Inventory!$J50:$BQ50)</f>
        <v>130000</v>
      </c>
      <c r="M12" s="10">
        <f ca="1" xml:space="preserve"> SUMIF( Time!$J302:$BQ302, Time!M$28, Inventory!$J50:$BQ50)</f>
        <v>255000</v>
      </c>
      <c r="N12" s="10">
        <f ca="1" xml:space="preserve"> SUMIF( Time!$J302:$BQ302, Time!N$28, Inventory!$J50:$BQ50)</f>
        <v>510000</v>
      </c>
    </row>
    <row r="13" spans="1:16">
      <c r="E13" s="17" t="str">
        <f xml:space="preserve"> Inventory!E$41</f>
        <v>Units delivered</v>
      </c>
      <c r="F13" s="17">
        <f xml:space="preserve"> Inventory!F$41</f>
        <v>0</v>
      </c>
      <c r="G13" s="17" t="str">
        <f xml:space="preserve"> Inventory!G$41</f>
        <v>Units</v>
      </c>
      <c r="H13" s="44">
        <f ca="1" xml:space="preserve"> Inventory!H$41</f>
        <v>1135000</v>
      </c>
      <c r="I13" s="17">
        <f xml:space="preserve"> Inventory!I$41</f>
        <v>0</v>
      </c>
      <c r="J13" s="10">
        <f ca="1" xml:space="preserve"> SUMIF( Time!$J297:$BQ297, Time!J$28, Inventory!$J41:$BQ41)</f>
        <v>35000</v>
      </c>
      <c r="K13" s="10">
        <f ca="1" xml:space="preserve"> SUMIF( Time!$J297:$BQ297, Time!K$28, Inventory!$J41:$BQ41)</f>
        <v>35000</v>
      </c>
      <c r="L13" s="10">
        <f ca="1" xml:space="preserve"> SUMIF( Time!$J297:$BQ297, Time!L$28, Inventory!$J41:$BQ41)</f>
        <v>135000</v>
      </c>
      <c r="M13" s="10">
        <f ca="1" xml:space="preserve"> SUMIF( Time!$J297:$BQ297, Time!M$28, Inventory!$J41:$BQ41)</f>
        <v>315000</v>
      </c>
      <c r="N13" s="10">
        <f ca="1" xml:space="preserve"> SUMIF( Time!$J297:$BQ297, Time!N$28, Inventory!$J41:$BQ41)</f>
        <v>615000</v>
      </c>
    </row>
    <row r="14" spans="1:16">
      <c r="E14" s="17" t="str">
        <f xml:space="preserve"> Inventory!E$18</f>
        <v>Deployed units returned</v>
      </c>
      <c r="F14" s="17">
        <f xml:space="preserve"> Inventory!F$18</f>
        <v>0</v>
      </c>
      <c r="G14" s="17" t="str">
        <f xml:space="preserve"> Inventory!G$18</f>
        <v>Units</v>
      </c>
      <c r="H14" s="44">
        <f ca="1" xml:space="preserve"> Inventory!H$18</f>
        <v>339457.30617658654</v>
      </c>
      <c r="I14" s="17">
        <f xml:space="preserve"> Inventory!I$18</f>
        <v>0</v>
      </c>
      <c r="J14" s="10">
        <f ca="1" xml:space="preserve"> SUMIF( Time!$J297:$BQ297, Time!J$28, Inventory!$J18:$BQ18)</f>
        <v>0</v>
      </c>
      <c r="K14" s="10">
        <f ca="1" xml:space="preserve"> SUMIF( Time!$J297:$BQ297, Time!K$28, Inventory!$J18:$BQ18)</f>
        <v>0</v>
      </c>
      <c r="L14" s="10">
        <f ca="1" xml:space="preserve"> SUMIF( Time!$J297:$BQ297, Time!L$28, Inventory!$J18:$BQ18)</f>
        <v>38000</v>
      </c>
      <c r="M14" s="10">
        <f ca="1" xml:space="preserve"> SUMIF( Time!$J297:$BQ297, Time!M$28, Inventory!$J18:$BQ18)</f>
        <v>89085.768725528833</v>
      </c>
      <c r="N14" s="10">
        <f ca="1" xml:space="preserve"> SUMIF( Time!$J297:$BQ297, Time!N$28, Inventory!$J18:$BQ18)</f>
        <v>212371.53745105775</v>
      </c>
    </row>
    <row r="15" spans="1:16">
      <c r="E15" s="17" t="str">
        <f xml:space="preserve"> Inventory!E$65</f>
        <v>Units in stock</v>
      </c>
      <c r="F15" s="17">
        <f xml:space="preserve"> Inventory!F$65</f>
        <v>0</v>
      </c>
      <c r="G15" s="17" t="str">
        <f xml:space="preserve"> Inventory!G$65</f>
        <v>Units</v>
      </c>
      <c r="H15" s="44">
        <f xml:space="preserve"> Inventory!H$65</f>
        <v>0</v>
      </c>
      <c r="I15" s="17">
        <f xml:space="preserve"> Inventory!I$65</f>
        <v>1000</v>
      </c>
      <c r="J15" s="10">
        <f ca="1" xml:space="preserve"> SUMIF( Time!$J302:$BQ302, Time!J$28, Inventory!$J65:$BQ65)</f>
        <v>10000</v>
      </c>
      <c r="K15" s="10">
        <f ca="1" xml:space="preserve"> SUMIF( Time!$J302:$BQ302, Time!K$28, Inventory!$J65:$BQ65)</f>
        <v>5000</v>
      </c>
      <c r="L15" s="10">
        <f ca="1" xml:space="preserve"> SUMIF( Time!$J302:$BQ302, Time!L$28, Inventory!$J65:$BQ65)</f>
        <v>15000</v>
      </c>
      <c r="M15" s="10">
        <f ca="1" xml:space="preserve"> SUMIF( Time!$J302:$BQ302, Time!M$28, Inventory!$J65:$BQ65)</f>
        <v>35000</v>
      </c>
      <c r="N15" s="10">
        <f ca="1" xml:space="preserve"> SUMIF( Time!$J302:$BQ302, Time!N$28, Inventory!$J65:$BQ65)</f>
        <v>70000</v>
      </c>
    </row>
    <row r="16" spans="1:16">
      <c r="E16" s="17" t="str">
        <f xml:space="preserve"> Inventory!E$54</f>
        <v>Units deployed</v>
      </c>
      <c r="F16" s="17">
        <f xml:space="preserve"> Inventory!F$54</f>
        <v>0</v>
      </c>
      <c r="G16" s="17" t="str">
        <f xml:space="preserve"> Inventory!G$54</f>
        <v>Units</v>
      </c>
      <c r="H16" s="44">
        <f ca="1" xml:space="preserve"> Inventory!H$54</f>
        <v>1066000</v>
      </c>
      <c r="I16" s="17">
        <f xml:space="preserve"> Inventory!I$54</f>
        <v>0</v>
      </c>
      <c r="J16" s="10">
        <f ca="1" xml:space="preserve"> SUMIF( Time!$J297:$BQ297, Time!J$28, Inventory!$J54:$BQ54)</f>
        <v>26000</v>
      </c>
      <c r="K16" s="10">
        <f ca="1" xml:space="preserve"> SUMIF( Time!$J297:$BQ297, Time!K$28, Inventory!$J54:$BQ54)</f>
        <v>40000</v>
      </c>
      <c r="L16" s="10">
        <f ca="1" xml:space="preserve"> SUMIF( Time!$J297:$BQ297, Time!L$28, Inventory!$J54:$BQ54)</f>
        <v>125000</v>
      </c>
      <c r="M16" s="10">
        <f ca="1" xml:space="preserve"> SUMIF( Time!$J297:$BQ297, Time!M$28, Inventory!$J54:$BQ54)</f>
        <v>295000</v>
      </c>
      <c r="N16" s="10">
        <f ca="1" xml:space="preserve"> SUMIF( Time!$J297:$BQ297, Time!N$28, Inventory!$J54:$BQ54)</f>
        <v>580000</v>
      </c>
    </row>
    <row r="17" spans="5:14">
      <c r="E17" s="17" t="str">
        <f xml:space="preserve"> Inventory!E$73</f>
        <v>Units in use</v>
      </c>
      <c r="F17" s="17">
        <f xml:space="preserve"> Inventory!F$73</f>
        <v>0</v>
      </c>
      <c r="G17" s="17" t="str">
        <f xml:space="preserve"> Inventory!G$73</f>
        <v>Units</v>
      </c>
      <c r="H17" s="44">
        <f xml:space="preserve"> Inventory!H$73</f>
        <v>0</v>
      </c>
      <c r="I17" s="17">
        <f xml:space="preserve"> Inventory!I$73</f>
        <v>1500</v>
      </c>
      <c r="J17" s="10">
        <f ca="1" xml:space="preserve"> SUMIF( Time!$J302:$BQ302, Time!J$28, Inventory!$J73:$BQ73)</f>
        <v>27500</v>
      </c>
      <c r="K17" s="10">
        <f ca="1" xml:space="preserve"> SUMIF( Time!$J302:$BQ302, Time!K$28, Inventory!$J73:$BQ73)</f>
        <v>67500</v>
      </c>
      <c r="L17" s="10">
        <f ca="1" xml:space="preserve"> SUMIF( Time!$J302:$BQ302, Time!L$28, Inventory!$J73:$BQ73)</f>
        <v>154500</v>
      </c>
      <c r="M17" s="10">
        <f ca="1" xml:space="preserve"> SUMIF( Time!$J302:$BQ302, Time!M$28, Inventory!$J73:$BQ73)</f>
        <v>360414.23127447121</v>
      </c>
      <c r="N17" s="10">
        <f ca="1" xml:space="preserve"> SUMIF( Time!$J302:$BQ302, Time!N$28, Inventory!$J73:$BQ73)</f>
        <v>728042.69382341357</v>
      </c>
    </row>
    <row r="18" spans="5:14">
      <c r="E18" s="17" t="str">
        <f xml:space="preserve"> Inventory!E$77</f>
        <v>Units retired</v>
      </c>
      <c r="F18" s="17">
        <f xml:space="preserve"> Inventory!F$77</f>
        <v>0</v>
      </c>
      <c r="G18" s="17" t="str">
        <f xml:space="preserve"> Inventory!G$77</f>
        <v>Units</v>
      </c>
      <c r="H18" s="44">
        <f ca="1" xml:space="preserve"> Inventory!H$77</f>
        <v>339457.30617658654</v>
      </c>
      <c r="I18" s="17">
        <f xml:space="preserve"> Inventory!I$77</f>
        <v>0</v>
      </c>
      <c r="J18" s="10">
        <f ca="1" xml:space="preserve"> SUMIF( Time!$J297:$BQ297, Time!J$28, Inventory!$J77:$BQ77)</f>
        <v>0</v>
      </c>
      <c r="K18" s="10">
        <f ca="1" xml:space="preserve"> SUMIF( Time!$J297:$BQ297, Time!K$28, Inventory!$J77:$BQ77)</f>
        <v>0</v>
      </c>
      <c r="L18" s="10">
        <f ca="1" xml:space="preserve"> SUMIF( Time!$J297:$BQ297, Time!L$28, Inventory!$J77:$BQ77)</f>
        <v>38000</v>
      </c>
      <c r="M18" s="10">
        <f ca="1" xml:space="preserve"> SUMIF( Time!$J297:$BQ297, Time!M$28, Inventory!$J77:$BQ77)</f>
        <v>89085.768725528833</v>
      </c>
      <c r="N18" s="10">
        <f ca="1" xml:space="preserve"> SUMIF( Time!$J297:$BQ297, Time!N$28, Inventory!$J77:$BQ77)</f>
        <v>212371.53745105775</v>
      </c>
    </row>
    <row r="19" spans="5:14">
      <c r="E19" s="17" t="str">
        <f xml:space="preserve"> Inventory!E$85</f>
        <v>Total Units retired</v>
      </c>
      <c r="F19" s="17">
        <f xml:space="preserve"> Inventory!F$85</f>
        <v>0</v>
      </c>
      <c r="G19" s="17" t="str">
        <f xml:space="preserve"> Inventory!G$85</f>
        <v>Units</v>
      </c>
      <c r="H19" s="44">
        <f xml:space="preserve"> Inventory!H$85</f>
        <v>0</v>
      </c>
      <c r="I19" s="17">
        <f xml:space="preserve"> Inventory!I$85</f>
        <v>0</v>
      </c>
      <c r="J19" s="10">
        <f ca="1" xml:space="preserve"> SUMIF( Time!$J302:$BQ302, Time!J$28, Inventory!$J85:$BQ85)</f>
        <v>0</v>
      </c>
      <c r="K19" s="10">
        <f ca="1" xml:space="preserve"> SUMIF( Time!$J302:$BQ302, Time!K$28, Inventory!$J85:$BQ85)</f>
        <v>0</v>
      </c>
      <c r="L19" s="10">
        <f ca="1" xml:space="preserve"> SUMIF( Time!$J302:$BQ302, Time!L$28, Inventory!$J85:$BQ85)</f>
        <v>38000</v>
      </c>
      <c r="M19" s="10">
        <f ca="1" xml:space="preserve"> SUMIF( Time!$J302:$BQ302, Time!M$28, Inventory!$J85:$BQ85)</f>
        <v>127085.76872552883</v>
      </c>
      <c r="N19" s="10">
        <f ca="1" xml:space="preserve"> SUMIF( Time!$J302:$BQ302, Time!N$28, Inventory!$J85:$BQ85)</f>
        <v>339457.30617658654</v>
      </c>
    </row>
  </sheetData>
  <conditionalFormatting sqref="F2:F3">
    <cfRule type="cellIs" dxfId="126" priority="1" stopIfTrue="1" operator="notEqual">
      <formula>0</formula>
    </cfRule>
    <cfRule type="cellIs" dxfId="125" priority="2" stopIfTrue="1" operator="equal">
      <formula>""</formula>
    </cfRule>
  </conditionalFormatting>
  <conditionalFormatting sqref="J3:P3">
    <cfRule type="cellIs" dxfId="124" priority="3" operator="equal">
      <formula>"PPA ext."</formula>
    </cfRule>
    <cfRule type="cellIs" dxfId="123" priority="4" operator="equal">
      <formula>"Delay"</formula>
    </cfRule>
    <cfRule type="cellIs" dxfId="122" priority="5" operator="equal">
      <formula>"Fin Close"</formula>
    </cfRule>
    <cfRule type="cellIs" dxfId="121" priority="6" stopIfTrue="1" operator="equal">
      <formula>"Construction"</formula>
    </cfRule>
    <cfRule type="cellIs" dxfId="120"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
    <tabColor rgb="FF4F81BD"/>
    <outlinePr summaryBelow="0" summaryRight="0"/>
  </sheetPr>
  <dimension ref="A1:P8"/>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23.33203125" bestFit="1" customWidth="1"/>
    <col min="6" max="6" width="20.5546875" bestFit="1" customWidth="1"/>
    <col min="7" max="7" width="13.21875" bestFit="1" customWidth="1"/>
    <col min="8" max="8" width="7.6640625" style="45" bestFit="1" customWidth="1"/>
    <col min="9" max="9" width="3.44140625" customWidth="1"/>
    <col min="10" max="14" width="11.77734375" bestFit="1" customWidth="1"/>
    <col min="15" max="16" width="15.109375" customWidth="1"/>
    <col min="17" max="17" width="15.109375" hidden="1" customWidth="1"/>
    <col min="18" max="16384" width="15.109375" hidden="1"/>
  </cols>
  <sheetData>
    <row r="1" spans="1:16" s="73" customFormat="1" ht="25">
      <c r="A1" s="46" t="str">
        <f ca="1" xml:space="preserve"> RIGHT(CELL("filename", A1), LEN(CELL("filename", A1)) - SEARCH("]", CELL("filename", A1)))</f>
        <v>Metrics Report Ann</v>
      </c>
      <c r="B1" s="76"/>
      <c r="C1" s="77"/>
      <c r="D1" s="70"/>
      <c r="F1" s="53" t="str">
        <f>HYPERLINK("#Contents!A1","Go to contents")</f>
        <v>Go to contents</v>
      </c>
      <c r="H1" s="50"/>
      <c r="J1" s="50"/>
    </row>
    <row r="2" spans="1:16" s="55" customFormat="1">
      <c r="A2" s="51"/>
      <c r="B2" s="51"/>
      <c r="C2" s="71"/>
      <c r="D2" s="72"/>
      <c r="E2" s="22" t="s">
        <v>331</v>
      </c>
      <c r="F2" s="52">
        <f ca="1" xml:space="preserve"> 'Model Checks and Alerts'!F11</f>
        <v>0</v>
      </c>
      <c r="G2" s="54" t="s">
        <v>144</v>
      </c>
      <c r="H2" s="49"/>
      <c r="I2" s="49"/>
      <c r="J2" s="6">
        <f xml:space="preserve"> Time!J$55</f>
        <v>45412</v>
      </c>
      <c r="K2" s="6">
        <f xml:space="preserve"> Time!K$55</f>
        <v>45777</v>
      </c>
      <c r="L2" s="6">
        <f xml:space="preserve"> Time!L$55</f>
        <v>46142</v>
      </c>
      <c r="M2" s="6">
        <f xml:space="preserve"> Time!M$55</f>
        <v>46507</v>
      </c>
      <c r="N2" s="6">
        <f xml:space="preserve"> Time!N$55</f>
        <v>46873</v>
      </c>
      <c r="O2" s="6"/>
      <c r="P2" s="6"/>
    </row>
    <row r="3" spans="1:16" s="32" customFormat="1">
      <c r="A3" s="51"/>
      <c r="B3" s="51"/>
      <c r="C3" s="71"/>
      <c r="D3" s="72"/>
      <c r="E3" s="41" t="s">
        <v>206</v>
      </c>
      <c r="F3" s="52"/>
      <c r="G3" s="54" t="s">
        <v>98</v>
      </c>
      <c r="H3" s="49"/>
      <c r="I3" s="49"/>
      <c r="J3" s="7" t="str">
        <f xml:space="preserve"> Time!J$62</f>
        <v>Month12</v>
      </c>
      <c r="K3" s="7" t="str">
        <f xml:space="preserve"> Time!K$62</f>
        <v>Month24</v>
      </c>
      <c r="L3" s="7" t="str">
        <f xml:space="preserve"> Time!L$62</f>
        <v>Month36</v>
      </c>
      <c r="M3" s="7" t="str">
        <f xml:space="preserve"> Time!M$62</f>
        <v>Month48</v>
      </c>
      <c r="N3" s="7" t="str">
        <f xml:space="preserve"> Time!N$62</f>
        <v>Month60</v>
      </c>
      <c r="O3" s="7"/>
      <c r="P3" s="7"/>
    </row>
    <row r="4" spans="1:16" s="26" customFormat="1">
      <c r="A4" s="51"/>
      <c r="B4" s="51"/>
      <c r="C4" s="71"/>
      <c r="D4" s="72"/>
      <c r="E4" s="22" t="s">
        <v>332</v>
      </c>
      <c r="F4"/>
      <c r="G4"/>
      <c r="H4" s="49"/>
      <c r="I4" s="49"/>
      <c r="J4" s="26">
        <f xml:space="preserve"> Time!J$68</f>
        <v>12</v>
      </c>
      <c r="K4" s="26">
        <f xml:space="preserve"> Time!K$68</f>
        <v>24</v>
      </c>
      <c r="L4" s="26">
        <f xml:space="preserve"> Time!L$68</f>
        <v>36</v>
      </c>
      <c r="M4" s="26">
        <f xml:space="preserve"> Time!M$68</f>
        <v>48</v>
      </c>
      <c r="N4" s="26">
        <f xml:space="preserve"> Time!N$68</f>
        <v>60</v>
      </c>
    </row>
    <row r="5" spans="1:16" s="32" customFormat="1">
      <c r="A5" s="51"/>
      <c r="B5" s="51"/>
      <c r="C5" s="71"/>
      <c r="D5" s="72"/>
      <c r="E5" s="22" t="s">
        <v>312</v>
      </c>
      <c r="F5" s="23" t="s">
        <v>254</v>
      </c>
      <c r="G5" s="23" t="s">
        <v>228</v>
      </c>
      <c r="H5" s="23" t="s">
        <v>205</v>
      </c>
      <c r="I5" s="49"/>
      <c r="J5" s="15"/>
      <c r="K5" s="15"/>
      <c r="L5" s="15"/>
      <c r="M5" s="15"/>
      <c r="N5" s="15"/>
      <c r="O5" s="15"/>
      <c r="P5" s="15"/>
    </row>
    <row r="6" spans="1:16" s="45" customFormat="1">
      <c r="A6" s="23"/>
      <c r="B6" s="23"/>
      <c r="C6" s="48"/>
      <c r="D6" s="75"/>
      <c r="F6" s="23"/>
      <c r="G6" s="23"/>
      <c r="H6" s="23"/>
    </row>
    <row r="8" spans="1:16">
      <c r="E8" s="17" t="str">
        <f xml:space="preserve"> Metrics!E$10</f>
        <v>Cash Low</v>
      </c>
      <c r="F8" s="17">
        <f ca="1" xml:space="preserve"> Metrics!$F$10</f>
        <v>-65340</v>
      </c>
      <c r="G8" s="17" t="str">
        <f xml:space="preserve"> Metrics!G$10</f>
        <v>GBP</v>
      </c>
      <c r="H8" s="44"/>
      <c r="I8" s="17"/>
      <c r="J8" s="10"/>
      <c r="K8" s="10"/>
      <c r="L8" s="10"/>
      <c r="M8" s="10"/>
      <c r="N8" s="10"/>
    </row>
  </sheetData>
  <conditionalFormatting sqref="F2:F3">
    <cfRule type="cellIs" dxfId="119" priority="1" stopIfTrue="1" operator="notEqual">
      <formula>0</formula>
    </cfRule>
    <cfRule type="cellIs" dxfId="118" priority="2" stopIfTrue="1" operator="equal">
      <formula>""</formula>
    </cfRule>
  </conditionalFormatting>
  <conditionalFormatting sqref="J3:P3">
    <cfRule type="cellIs" dxfId="117" priority="3" operator="equal">
      <formula>"PPA ext."</formula>
    </cfRule>
    <cfRule type="cellIs" dxfId="116" priority="4" operator="equal">
      <formula>"Delay"</formula>
    </cfRule>
    <cfRule type="cellIs" dxfId="115" priority="5" operator="equal">
      <formula>"Fin Close"</formula>
    </cfRule>
    <cfRule type="cellIs" dxfId="114" priority="6" stopIfTrue="1" operator="equal">
      <formula>"Construction"</formula>
    </cfRule>
    <cfRule type="cellIs" dxfId="113"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tabColor rgb="FF4F81BD"/>
    <outlinePr summaryBelow="0" summaryRight="0"/>
  </sheetPr>
  <dimension ref="A1:BQ22"/>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31.77734375" bestFit="1" customWidth="1"/>
    <col min="6" max="6" width="20.5546875" bestFit="1" customWidth="1"/>
    <col min="7" max="7" width="13.21875" bestFit="1" customWidth="1"/>
    <col min="8" max="8" width="14.44140625" style="45" bestFit="1" customWidth="1"/>
    <col min="9" max="9" width="3.44140625" customWidth="1"/>
    <col min="10" max="10" width="12.33203125" bestFit="1" customWidth="1"/>
    <col min="11" max="11" width="12.109375" bestFit="1" customWidth="1"/>
    <col min="12" max="12" width="11.21875" bestFit="1" customWidth="1"/>
    <col min="13" max="13" width="12.33203125" bestFit="1" customWidth="1"/>
    <col min="14" max="14" width="12.21875" bestFit="1" customWidth="1"/>
    <col min="15" max="15" width="11.77734375" bestFit="1" customWidth="1"/>
    <col min="16" max="16" width="12.33203125" bestFit="1" customWidth="1"/>
    <col min="17" max="17" width="12.21875" bestFit="1" customWidth="1"/>
    <col min="18" max="18" width="11.88671875" bestFit="1" customWidth="1"/>
    <col min="19" max="19" width="12.109375" bestFit="1" customWidth="1"/>
    <col min="20" max="20" width="12" bestFit="1" customWidth="1"/>
    <col min="21" max="21" width="11.77734375" bestFit="1" customWidth="1"/>
    <col min="22" max="22" width="12.33203125" bestFit="1" customWidth="1"/>
    <col min="23" max="23" width="12.109375" bestFit="1" customWidth="1"/>
    <col min="24" max="24" width="11.21875" bestFit="1" customWidth="1"/>
    <col min="25" max="25" width="12.33203125" bestFit="1" customWidth="1"/>
    <col min="26" max="26" width="12.21875" bestFit="1" customWidth="1"/>
    <col min="27" max="27" width="11.77734375" bestFit="1" customWidth="1"/>
    <col min="28" max="28" width="12.33203125" bestFit="1" customWidth="1"/>
    <col min="29" max="29" width="12.21875" bestFit="1" customWidth="1"/>
    <col min="30" max="30" width="11.88671875" bestFit="1" customWidth="1"/>
    <col min="31" max="31" width="12.109375" bestFit="1" customWidth="1"/>
    <col min="32" max="32" width="12" bestFit="1" customWidth="1"/>
    <col min="33" max="33" width="11.77734375" bestFit="1" customWidth="1"/>
    <col min="34" max="34" width="12.33203125" bestFit="1" customWidth="1"/>
    <col min="35" max="35" width="12.109375" bestFit="1" customWidth="1"/>
    <col min="36" max="36" width="11.77734375" bestFit="1" customWidth="1"/>
    <col min="37" max="37" width="12.33203125" bestFit="1" customWidth="1"/>
    <col min="38" max="38" width="12.21875" bestFit="1" customWidth="1"/>
    <col min="39" max="39" width="11.77734375" bestFit="1" customWidth="1"/>
    <col min="40" max="40" width="12.33203125" bestFit="1" customWidth="1"/>
    <col min="41" max="41" width="12.21875" bestFit="1" customWidth="1"/>
    <col min="42" max="42" width="11.88671875" bestFit="1" customWidth="1"/>
    <col min="43" max="43" width="12.109375" bestFit="1" customWidth="1"/>
    <col min="44" max="44" width="12" bestFit="1" customWidth="1"/>
    <col min="45" max="45" width="11.77734375" bestFit="1" customWidth="1"/>
    <col min="46" max="46" width="12.33203125" bestFit="1" customWidth="1"/>
    <col min="47" max="47" width="12.109375" bestFit="1" customWidth="1"/>
    <col min="48" max="48" width="11.77734375" bestFit="1" customWidth="1"/>
    <col min="49" max="49" width="12.33203125" bestFit="1" customWidth="1"/>
    <col min="50" max="50" width="12.21875" bestFit="1" customWidth="1"/>
    <col min="51" max="51" width="11.77734375" bestFit="1" customWidth="1"/>
    <col min="52" max="52" width="12.33203125" bestFit="1" customWidth="1"/>
    <col min="53" max="53" width="12.21875" bestFit="1" customWidth="1"/>
    <col min="54" max="54" width="11.88671875" bestFit="1" customWidth="1"/>
    <col min="55" max="55" width="12.109375" bestFit="1" customWidth="1"/>
    <col min="56" max="56" width="12" bestFit="1" customWidth="1"/>
    <col min="57" max="57" width="11.77734375" bestFit="1" customWidth="1"/>
    <col min="58" max="58" width="12.33203125" bestFit="1" customWidth="1"/>
    <col min="59" max="59" width="12.109375" bestFit="1" customWidth="1"/>
    <col min="60" max="60" width="11.77734375" bestFit="1" customWidth="1"/>
    <col min="61" max="61" width="12.33203125" bestFit="1" customWidth="1"/>
    <col min="62" max="62" width="12.21875" bestFit="1" customWidth="1"/>
    <col min="63" max="69" width="12.44140625" bestFit="1" customWidth="1"/>
    <col min="70" max="70" width="15.109375" hidden="1" customWidth="1"/>
    <col min="71" max="16384" width="15.109375" hidden="1"/>
  </cols>
  <sheetData>
    <row r="1" spans="1:69" s="73" customFormat="1" ht="25">
      <c r="A1" s="46" t="str">
        <f ca="1" xml:space="preserve"> RIGHT(CELL("filename", A1), LEN(CELL("filename", A1)) - SEARCH("]", CELL("filename", A1)))</f>
        <v>Income Statement</v>
      </c>
      <c r="B1" s="76"/>
      <c r="C1" s="77"/>
      <c r="D1" s="70"/>
      <c r="F1" s="53" t="str">
        <f>HYPERLINK("#Contents!A1","Go to contents")</f>
        <v>Go to contents</v>
      </c>
      <c r="H1" s="50"/>
      <c r="J1" s="50"/>
    </row>
    <row r="2" spans="1:69" s="55" customFormat="1">
      <c r="A2" s="51"/>
      <c r="B2" s="51"/>
      <c r="C2" s="71"/>
      <c r="D2" s="72"/>
      <c r="E2" s="22" t="s">
        <v>331</v>
      </c>
      <c r="F2" s="52">
        <f ca="1" xml:space="preserve"> 'Model Checks and Alerts'!F11</f>
        <v>0</v>
      </c>
      <c r="G2" s="54" t="s">
        <v>144</v>
      </c>
      <c r="H2" s="49"/>
      <c r="I2" s="49"/>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1"/>
      <c r="B3" s="51"/>
      <c r="C3" s="71"/>
      <c r="D3" s="72"/>
      <c r="E3" s="41" t="s">
        <v>206</v>
      </c>
      <c r="F3" s="52"/>
      <c r="G3" s="54" t="s">
        <v>98</v>
      </c>
      <c r="H3" s="49"/>
      <c r="I3" s="49"/>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1"/>
      <c r="B4" s="51"/>
      <c r="C4" s="71"/>
      <c r="D4" s="72"/>
      <c r="E4" s="22" t="s">
        <v>332</v>
      </c>
      <c r="F4"/>
      <c r="G4"/>
      <c r="H4" s="49"/>
      <c r="I4" s="49"/>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1"/>
      <c r="B5" s="51"/>
      <c r="C5" s="71"/>
      <c r="D5" s="72"/>
      <c r="E5" s="22" t="s">
        <v>312</v>
      </c>
      <c r="F5" s="23" t="s">
        <v>254</v>
      </c>
      <c r="G5" s="23" t="s">
        <v>228</v>
      </c>
      <c r="H5" s="23" t="s">
        <v>205</v>
      </c>
      <c r="I5" s="49"/>
      <c r="J5" s="15"/>
      <c r="K5" s="15"/>
      <c r="L5" s="15"/>
      <c r="M5" s="15"/>
      <c r="N5" s="15"/>
      <c r="O5" s="15"/>
      <c r="P5" s="15"/>
    </row>
    <row r="6" spans="1:69" s="45" customFormat="1">
      <c r="A6" s="23"/>
      <c r="B6" s="23"/>
      <c r="C6" s="48"/>
      <c r="D6" s="75"/>
      <c r="F6" s="23"/>
      <c r="G6" s="23"/>
      <c r="H6" s="23"/>
    </row>
    <row r="8" spans="1:69">
      <c r="E8" s="17" t="str">
        <f xml:space="preserve"> Income!E$18</f>
        <v>Income</v>
      </c>
      <c r="F8" s="17">
        <f xml:space="preserve"> Income!F$18</f>
        <v>0</v>
      </c>
      <c r="G8" s="17" t="str">
        <f xml:space="preserve"> Income!G$18</f>
        <v>GBP</v>
      </c>
      <c r="H8" s="44">
        <f ca="1" xml:space="preserve"> Income!H$18</f>
        <v>140213362.95026162</v>
      </c>
      <c r="I8" s="17">
        <f xml:space="preserve"> Income!I$18</f>
        <v>0</v>
      </c>
      <c r="J8" s="10">
        <f ca="1" xml:space="preserve"> Income!J$18</f>
        <v>18000</v>
      </c>
      <c r="K8" s="10">
        <f ca="1" xml:space="preserve"> Income!K$18</f>
        <v>30000</v>
      </c>
      <c r="L8" s="10">
        <f ca="1" xml:space="preserve"> Income!L$18</f>
        <v>42000</v>
      </c>
      <c r="M8" s="10">
        <f ca="1" xml:space="preserve"> Income!M$18</f>
        <v>54000</v>
      </c>
      <c r="N8" s="10">
        <f ca="1" xml:space="preserve"> Income!N$18</f>
        <v>66000</v>
      </c>
      <c r="O8" s="10">
        <f ca="1" xml:space="preserve"> Income!O$18</f>
        <v>90000</v>
      </c>
      <c r="P8" s="10">
        <f ca="1" xml:space="preserve"> Income!P$18</f>
        <v>138000</v>
      </c>
      <c r="Q8" s="10">
        <f ca="1" xml:space="preserve"> Income!Q$18</f>
        <v>174000</v>
      </c>
      <c r="R8" s="10">
        <f ca="1" xml:space="preserve"> Income!R$18</f>
        <v>210000</v>
      </c>
      <c r="S8" s="10">
        <f ca="1" xml:space="preserve"> Income!S$18</f>
        <v>210000</v>
      </c>
      <c r="T8" s="10">
        <f ca="1" xml:space="preserve"> Income!T$18</f>
        <v>330000</v>
      </c>
      <c r="U8" s="10">
        <f ca="1" xml:space="preserve"> Income!U$18</f>
        <v>330000</v>
      </c>
      <c r="V8" s="10">
        <f ca="1" xml:space="preserve"> Income!V$18</f>
        <v>450000</v>
      </c>
      <c r="W8" s="10">
        <f ca="1" xml:space="preserve"> Income!W$18</f>
        <v>537567.78566155769</v>
      </c>
      <c r="X8" s="10">
        <f ca="1" xml:space="preserve"> Income!X$18</f>
        <v>570000</v>
      </c>
      <c r="Y8" s="10">
        <f ca="1" xml:space="preserve"> Income!Y$18</f>
        <v>676267.93546028342</v>
      </c>
      <c r="Z8" s="10">
        <f ca="1" xml:space="preserve"> Income!Z$18</f>
        <v>690000</v>
      </c>
      <c r="AA8" s="10">
        <f ca="1" xml:space="preserve"> Income!AA$18</f>
        <v>690000</v>
      </c>
      <c r="AB8" s="10">
        <f ca="1" xml:space="preserve"> Income!AB$18</f>
        <v>690000</v>
      </c>
      <c r="AC8" s="10">
        <f ca="1" xml:space="preserve"> Income!AC$18</f>
        <v>690000</v>
      </c>
      <c r="AD8" s="10">
        <f ca="1" xml:space="preserve"> Income!AD$18</f>
        <v>690000</v>
      </c>
      <c r="AE8" s="10">
        <f ca="1" xml:space="preserve"> Income!AE$18</f>
        <v>690000</v>
      </c>
      <c r="AF8" s="10">
        <f ca="1" xml:space="preserve"> Income!AF$18</f>
        <v>750000</v>
      </c>
      <c r="AG8" s="10">
        <f ca="1" xml:space="preserve"> Income!AG$18</f>
        <v>810000</v>
      </c>
      <c r="AH8" s="10">
        <f ca="1" xml:space="preserve"> Income!AH$18</f>
        <v>858000</v>
      </c>
      <c r="AI8" s="10">
        <f ca="1" xml:space="preserve"> Income!AI$18</f>
        <v>966000</v>
      </c>
      <c r="AJ8" s="10">
        <f ca="1" xml:space="preserve"> Income!AJ$18</f>
        <v>1074000</v>
      </c>
      <c r="AK8" s="10">
        <f ca="1" xml:space="preserve"> Income!AK$18</f>
        <v>1122000</v>
      </c>
      <c r="AL8" s="10">
        <f ca="1" xml:space="preserve"> Income!AL$18</f>
        <v>1206000</v>
      </c>
      <c r="AM8" s="10">
        <f ca="1" xml:space="preserve"> Income!AM$18</f>
        <v>1290000</v>
      </c>
      <c r="AN8" s="10">
        <f ca="1" xml:space="preserve"> Income!AN$18</f>
        <v>1374000</v>
      </c>
      <c r="AO8" s="10">
        <f ca="1" xml:space="preserve"> Income!AO$18</f>
        <v>1434000</v>
      </c>
      <c r="AP8" s="10">
        <f ca="1" xml:space="preserve"> Income!AP$18</f>
        <v>1554000</v>
      </c>
      <c r="AQ8" s="10">
        <f ca="1" xml:space="preserve"> Income!AQ$18</f>
        <v>1614000</v>
      </c>
      <c r="AR8" s="10">
        <f ca="1" xml:space="preserve"> Income!AR$18</f>
        <v>1734000</v>
      </c>
      <c r="AS8" s="10">
        <f ca="1" xml:space="preserve"> Income!AS$18</f>
        <v>1854000</v>
      </c>
      <c r="AT8" s="10">
        <f ca="1" xml:space="preserve"> Income!AT$18</f>
        <v>1970432.2143384423</v>
      </c>
      <c r="AU8" s="10">
        <f ca="1" xml:space="preserve"> Income!AU$18</f>
        <v>2143084.4914398799</v>
      </c>
      <c r="AV8" s="10">
        <f ca="1" xml:space="preserve"> Income!AV$18</f>
        <v>2311732.0645397166</v>
      </c>
      <c r="AW8" s="10">
        <f ca="1" xml:space="preserve"> Income!AW$18</f>
        <v>2476136.8015460242</v>
      </c>
      <c r="AX8" s="10">
        <f ca="1" xml:space="preserve"> Income!AX$18</f>
        <v>2696046.4102958222</v>
      </c>
      <c r="AY8" s="10">
        <f ca="1" xml:space="preserve"> Income!AY$18</f>
        <v>2851193.5965534365</v>
      </c>
      <c r="AZ8" s="10">
        <f ca="1" xml:space="preserve"> Income!AZ$18</f>
        <v>3061295.1719408361</v>
      </c>
      <c r="BA8" s="10">
        <f ca="1" xml:space="preserve"> Income!BA$18</f>
        <v>3326051.1088227443</v>
      </c>
      <c r="BB8" s="10">
        <f ca="1" xml:space="preserve"> Income!BB$18</f>
        <v>3525143.5389922983</v>
      </c>
      <c r="BC8" s="10">
        <f ca="1" xml:space="preserve"> Income!BC$18</f>
        <v>3778235.6928154575</v>
      </c>
      <c r="BD8" s="10">
        <f ca="1" xml:space="preserve"> Income!BD$18</f>
        <v>4024970.7752936548</v>
      </c>
      <c r="BE8" s="10">
        <f ca="1" xml:space="preserve"> Income!BE$18</f>
        <v>4324970.7752936548</v>
      </c>
      <c r="BF8" s="10">
        <f ca="1" xml:space="preserve"> Income!BF$18</f>
        <v>4607035.2039705394</v>
      </c>
      <c r="BG8" s="10">
        <f ca="1" xml:space="preserve"> Income!BG$18</f>
        <v>4881539.7581734145</v>
      </c>
      <c r="BH8" s="10">
        <f ca="1" xml:space="preserve"> Income!BH$18</f>
        <v>5208034.9043730879</v>
      </c>
      <c r="BI8" s="10">
        <f ca="1" xml:space="preserve"> Income!BI$18</f>
        <v>5526044.3783857031</v>
      </c>
      <c r="BJ8" s="10">
        <f ca="1" xml:space="preserve"> Income!BJ$18</f>
        <v>5873463.5958852991</v>
      </c>
      <c r="BK8" s="10">
        <f ca="1" xml:space="preserve"> Income!BK$18</f>
        <v>6211357.9684005277</v>
      </c>
      <c r="BL8" s="10">
        <f ca="1" xml:space="preserve"> Income!BL$18</f>
        <v>6599161.1191753261</v>
      </c>
      <c r="BM8" s="10">
        <f ca="1" xml:space="preserve"> Income!BM$18</f>
        <v>6954672.9929391425</v>
      </c>
      <c r="BN8" s="10">
        <f ca="1" xml:space="preserve"> Income!BN$18</f>
        <v>7358857.8532782504</v>
      </c>
      <c r="BO8" s="10">
        <f ca="1" xml:space="preserve"> Income!BO$18</f>
        <v>7811042.1609245688</v>
      </c>
      <c r="BP8" s="10">
        <f ca="1" xml:space="preserve"> Income!BP$18</f>
        <v>8250512.3258809634</v>
      </c>
      <c r="BQ8" s="10">
        <f ca="1" xml:space="preserve"> Income!BQ$18</f>
        <v>8736512.3258809634</v>
      </c>
    </row>
    <row r="9" spans="1:69">
      <c r="E9" s="17" t="str">
        <f xml:space="preserve"> Expense!E$27</f>
        <v xml:space="preserve">Variable Operating expense </v>
      </c>
      <c r="F9" s="17">
        <f xml:space="preserve"> Expense!F$27</f>
        <v>0</v>
      </c>
      <c r="G9" s="17" t="str">
        <f xml:space="preserve"> Expense!G$27</f>
        <v>GBP</v>
      </c>
      <c r="H9" s="44">
        <f ca="1" xml:space="preserve"> Expense!H$27</f>
        <v>-23745860.732762821</v>
      </c>
      <c r="I9" s="17">
        <f xml:space="preserve"> Expense!I$27</f>
        <v>0</v>
      </c>
      <c r="J9" s="10">
        <f ca="1">Expense!J$27</f>
        <v>-14400</v>
      </c>
      <c r="K9" s="10">
        <f ca="1">Expense!K$27</f>
        <v>-14400</v>
      </c>
      <c r="L9" s="10">
        <f ca="1">Expense!L$27</f>
        <v>-14400</v>
      </c>
      <c r="M9" s="10">
        <f ca="1">Expense!M$27</f>
        <v>-14400</v>
      </c>
      <c r="N9" s="10">
        <f ca="1">Expense!N$27</f>
        <v>-43200</v>
      </c>
      <c r="O9" s="10">
        <f ca="1">Expense!O$27</f>
        <v>-43200</v>
      </c>
      <c r="P9" s="10">
        <f ca="1">Expense!P$27</f>
        <v>-43200</v>
      </c>
      <c r="Q9" s="10">
        <f ca="1">Expense!Q$27</f>
        <v>-72000</v>
      </c>
      <c r="R9" s="10">
        <f ca="1">Expense!R$27</f>
        <v>-72000</v>
      </c>
      <c r="S9" s="10">
        <f ca="1">Expense!S$27</f>
        <v>-72000</v>
      </c>
      <c r="T9" s="10">
        <f ca="1">Expense!T$27</f>
        <v>-72000</v>
      </c>
      <c r="U9" s="10">
        <f ca="1">Expense!U$27</f>
        <v>-72000</v>
      </c>
      <c r="V9" s="10">
        <f ca="1">Expense!V$27</f>
        <v>-76281.342793869262</v>
      </c>
      <c r="W9" s="10">
        <f ca="1">Expense!W$27</f>
        <v>-80817.267478274865</v>
      </c>
      <c r="X9" s="10">
        <f ca="1">Expense!X$27</f>
        <v>-85622.912280195917</v>
      </c>
      <c r="Y9" s="10">
        <f ca="1">Expense!Y$27</f>
        <v>-90714.315592430881</v>
      </c>
      <c r="Z9" s="10">
        <f ca="1">Expense!Z$27</f>
        <v>-96108.469500242471</v>
      </c>
      <c r="AA9" s="10">
        <f ca="1">Expense!AA$27</f>
        <v>-101823.37649086284</v>
      </c>
      <c r="AB9" s="10">
        <f ca="1">Expense!AB$27</f>
        <v>-107878.10953512107</v>
      </c>
      <c r="AC9" s="10">
        <f ca="1">Expense!AC$27</f>
        <v>-114292.87574171038</v>
      </c>
      <c r="AD9" s="10">
        <f ca="1">Expense!AD$27</f>
        <v>-121089.08379653491</v>
      </c>
      <c r="AE9" s="10">
        <f ca="1">Expense!AE$27</f>
        <v>-128289.41541220888</v>
      </c>
      <c r="AF9" s="10">
        <f ca="1">Expense!AF$27</f>
        <v>-135917.90102616389</v>
      </c>
      <c r="AG9" s="10">
        <f ca="1">Expense!AG$27</f>
        <v>-144000.00000000006</v>
      </c>
      <c r="AH9" s="10">
        <f ca="1">Expense!AH$27</f>
        <v>-165522.68558773852</v>
      </c>
      <c r="AI9" s="10">
        <f ca="1">Expense!AI$27</f>
        <v>-174594.53495654973</v>
      </c>
      <c r="AJ9" s="10">
        <f ca="1">Expense!AJ$27</f>
        <v>-184205.82456039186</v>
      </c>
      <c r="AK9" s="10">
        <f ca="1">Expense!AK$27</f>
        <v>-194388.63118486182</v>
      </c>
      <c r="AL9" s="10">
        <f ca="1">Expense!AL$27</f>
        <v>-231096.93900048506</v>
      </c>
      <c r="AM9" s="10">
        <f ca="1">Expense!AM$27</f>
        <v>-242526.75298172582</v>
      </c>
      <c r="AN9" s="10">
        <f ca="1">Expense!AN$27</f>
        <v>-254636.21907024231</v>
      </c>
      <c r="AO9" s="10">
        <f ca="1">Expense!AO$27</f>
        <v>-293385.75148342084</v>
      </c>
      <c r="AP9" s="10">
        <f ca="1">Expense!AP$27</f>
        <v>-306978.16759306996</v>
      </c>
      <c r="AQ9" s="10">
        <f ca="1">Expense!AQ$27</f>
        <v>-321378.83082441788</v>
      </c>
      <c r="AR9" s="10">
        <f ca="1">Expense!AR$27</f>
        <v>-336635.8020523279</v>
      </c>
      <c r="AS9" s="10">
        <f ca="1">Expense!AS$27</f>
        <v>-352800.00000000017</v>
      </c>
      <c r="AT9" s="10">
        <f ca="1">Expense!AT$27</f>
        <v>-373778.57968995959</v>
      </c>
      <c r="AU9" s="10">
        <f ca="1">Expense!AU$27</f>
        <v>-396004.61064354703</v>
      </c>
      <c r="AV9" s="10">
        <f ca="1">Expense!AV$27</f>
        <v>-419552.27017296036</v>
      </c>
      <c r="AW9" s="10">
        <f ca="1">Expense!AW$27</f>
        <v>-444500.14640291157</v>
      </c>
      <c r="AX9" s="10">
        <f ca="1">Expense!AX$27</f>
        <v>-470931.5005511886</v>
      </c>
      <c r="AY9" s="10">
        <f ca="1">Expense!AY$27</f>
        <v>-498934.54480522836</v>
      </c>
      <c r="AZ9" s="10">
        <f ca="1">Expense!AZ$27</f>
        <v>-528602.73672209377</v>
      </c>
      <c r="BA9" s="10">
        <f ca="1">Expense!BA$27</f>
        <v>-560035.09113438136</v>
      </c>
      <c r="BB9" s="10">
        <f ca="1">Expense!BB$27</f>
        <v>-593336.5106030216</v>
      </c>
      <c r="BC9" s="10">
        <f ca="1">Expense!BC$27</f>
        <v>-628618.13551982399</v>
      </c>
      <c r="BD9" s="10">
        <f ca="1">Expense!BD$27</f>
        <v>-665997.71502820356</v>
      </c>
      <c r="BE9" s="10">
        <f ca="1">Expense!BE$27</f>
        <v>-705600.00000000081</v>
      </c>
      <c r="BF9" s="10">
        <f ca="1">Expense!BF$27</f>
        <v>-747557.15937991964</v>
      </c>
      <c r="BG9" s="10">
        <f ca="1">Expense!BG$27</f>
        <v>-792009.22128709464</v>
      </c>
      <c r="BH9" s="10">
        <f ca="1">Expense!BH$27</f>
        <v>-839104.54034592106</v>
      </c>
      <c r="BI9" s="10">
        <f ca="1">Expense!BI$27</f>
        <v>-889000.29280582373</v>
      </c>
      <c r="BJ9" s="10">
        <f ca="1">Expense!BJ$27</f>
        <v>-941863.00110237754</v>
      </c>
      <c r="BK9" s="10">
        <f ca="1">Expense!BK$27</f>
        <v>-997869.08961045707</v>
      </c>
      <c r="BL9" s="10">
        <f ca="1">Expense!BL$27</f>
        <v>-1057205.473444188</v>
      </c>
      <c r="BM9" s="10">
        <f ca="1">Expense!BM$27</f>
        <v>-1120070.1822687634</v>
      </c>
      <c r="BN9" s="10">
        <f ca="1">Expense!BN$27</f>
        <v>-1186673.0212060437</v>
      </c>
      <c r="BO9" s="10">
        <f ca="1">Expense!BO$27</f>
        <v>-1257236.2710396487</v>
      </c>
      <c r="BP9" s="10">
        <f ca="1">Expense!BP$27</f>
        <v>-1331995.430056408</v>
      </c>
      <c r="BQ9" s="10">
        <f ca="1">Expense!BQ$27</f>
        <v>-1411200.0000000023</v>
      </c>
    </row>
    <row r="10" spans="1:69">
      <c r="E10" s="17" t="str">
        <f xml:space="preserve"> Expense!E$20</f>
        <v xml:space="preserve">Fixed operating expense </v>
      </c>
      <c r="F10" s="17">
        <f xml:space="preserve"> Expense!F$20</f>
        <v>0</v>
      </c>
      <c r="G10" s="17" t="str">
        <f xml:space="preserve"> Expense!G$20</f>
        <v>GBP</v>
      </c>
      <c r="H10" s="44">
        <f xml:space="preserve"> Expense!H$20</f>
        <v>-3419071.4947073567</v>
      </c>
      <c r="I10" s="17">
        <f xml:space="preserve"> Expense!I$20</f>
        <v>0</v>
      </c>
      <c r="J10" s="10">
        <f>Expense!J$20</f>
        <v>-45000</v>
      </c>
      <c r="K10" s="10">
        <f>Expense!K$20</f>
        <v>-45000</v>
      </c>
      <c r="L10" s="10">
        <f>Expense!L$20</f>
        <v>-45000</v>
      </c>
      <c r="M10" s="10">
        <f>Expense!M$20</f>
        <v>-46094.142332421929</v>
      </c>
      <c r="N10" s="10">
        <f>Expense!N$20</f>
        <v>-46094.142332421929</v>
      </c>
      <c r="O10" s="10">
        <f>Expense!O$20</f>
        <v>-46094.142332421929</v>
      </c>
      <c r="P10" s="10">
        <f>Expense!P$20</f>
        <v>-47214.887941368259</v>
      </c>
      <c r="Q10" s="10">
        <f>Expense!Q$20</f>
        <v>-47214.887941368259</v>
      </c>
      <c r="R10" s="10">
        <f>Expense!R$20</f>
        <v>-47214.887941368259</v>
      </c>
      <c r="S10" s="10">
        <f>Expense!S$20</f>
        <v>-48362.883666195121</v>
      </c>
      <c r="T10" s="10">
        <f>Expense!T$20</f>
        <v>-48362.883666195121</v>
      </c>
      <c r="U10" s="10">
        <f>Expense!U$20</f>
        <v>-48362.883666195121</v>
      </c>
      <c r="V10" s="10">
        <f>Expense!V$20</f>
        <v>-49500.000000000007</v>
      </c>
      <c r="W10" s="10">
        <f>Expense!W$20</f>
        <v>-49500.000000000007</v>
      </c>
      <c r="X10" s="10">
        <f>Expense!X$20</f>
        <v>-49500.000000000007</v>
      </c>
      <c r="Y10" s="10">
        <f>Expense!Y$20</f>
        <v>-50708.501394855797</v>
      </c>
      <c r="Z10" s="10">
        <f>Expense!Z$20</f>
        <v>-50708.501394855797</v>
      </c>
      <c r="AA10" s="10">
        <f>Expense!AA$20</f>
        <v>-50708.501394855797</v>
      </c>
      <c r="AB10" s="10">
        <f>Expense!AB$20</f>
        <v>-51939.73483307648</v>
      </c>
      <c r="AC10" s="10">
        <f>Expense!AC$20</f>
        <v>-51939.73483307648</v>
      </c>
      <c r="AD10" s="10">
        <f>Expense!AD$20</f>
        <v>-51939.73483307648</v>
      </c>
      <c r="AE10" s="10">
        <f>Expense!AE$20</f>
        <v>-53204.926698313757</v>
      </c>
      <c r="AF10" s="10">
        <f>Expense!AF$20</f>
        <v>-53204.926698313757</v>
      </c>
      <c r="AG10" s="10">
        <f>Expense!AG$20</f>
        <v>-53204.926698313757</v>
      </c>
      <c r="AH10" s="10">
        <f>Expense!AH$20</f>
        <v>-54454.735278236491</v>
      </c>
      <c r="AI10" s="10">
        <f>Expense!AI$20</f>
        <v>-54454.735278236491</v>
      </c>
      <c r="AJ10" s="10">
        <f>Expense!AJ$20</f>
        <v>-54454.735278236491</v>
      </c>
      <c r="AK10" s="10">
        <f>Expense!AK$20</f>
        <v>-55777.540025685339</v>
      </c>
      <c r="AL10" s="10">
        <f>Expense!AL$20</f>
        <v>-55777.540025685339</v>
      </c>
      <c r="AM10" s="10">
        <f>Expense!AM$20</f>
        <v>-55777.540025685339</v>
      </c>
      <c r="AN10" s="10">
        <f>Expense!AN$20</f>
        <v>-57132.478110867487</v>
      </c>
      <c r="AO10" s="10">
        <f>Expense!AO$20</f>
        <v>-57132.478110867487</v>
      </c>
      <c r="AP10" s="10">
        <f>Expense!AP$20</f>
        <v>-57132.478110867487</v>
      </c>
      <c r="AQ10" s="10">
        <f>Expense!AQ$20</f>
        <v>-58523.837854155172</v>
      </c>
      <c r="AR10" s="10">
        <f>Expense!AR$20</f>
        <v>-58523.837854155172</v>
      </c>
      <c r="AS10" s="10">
        <f>Expense!AS$20</f>
        <v>-58523.837854155172</v>
      </c>
      <c r="AT10" s="10">
        <f>Expense!AT$20</f>
        <v>-59898.907453406857</v>
      </c>
      <c r="AU10" s="10">
        <f>Expense!AU$20</f>
        <v>-59898.907453406857</v>
      </c>
      <c r="AV10" s="10">
        <f>Expense!AV$20</f>
        <v>-59898.907453406857</v>
      </c>
      <c r="AW10" s="10">
        <f>Expense!AW$20</f>
        <v>-61354.297040832636</v>
      </c>
      <c r="AX10" s="10">
        <f>Expense!AX$20</f>
        <v>-61354.297040832636</v>
      </c>
      <c r="AY10" s="10">
        <f>Expense!AY$20</f>
        <v>-61354.297040832636</v>
      </c>
      <c r="AZ10" s="10">
        <f>Expense!AZ$20</f>
        <v>-62845.048856740366</v>
      </c>
      <c r="BA10" s="10">
        <f>Expense!BA$20</f>
        <v>-62845.048856740366</v>
      </c>
      <c r="BB10" s="10">
        <f>Expense!BB$20</f>
        <v>-62845.048856740366</v>
      </c>
      <c r="BC10" s="10">
        <f>Expense!BC$20</f>
        <v>-64375.177481826024</v>
      </c>
      <c r="BD10" s="10">
        <f>Expense!BD$20</f>
        <v>-64375.177481826024</v>
      </c>
      <c r="BE10" s="10">
        <f>Expense!BE$20</f>
        <v>-64375.177481826024</v>
      </c>
      <c r="BF10" s="10">
        <f>Expense!BF$20</f>
        <v>-65887.939007352761</v>
      </c>
      <c r="BG10" s="10">
        <f>Expense!BG$20</f>
        <v>-65887.939007352761</v>
      </c>
      <c r="BH10" s="10">
        <f>Expense!BH$20</f>
        <v>-65887.939007352761</v>
      </c>
      <c r="BI10" s="10">
        <f>Expense!BI$20</f>
        <v>-67489.068501538102</v>
      </c>
      <c r="BJ10" s="10">
        <f>Expense!BJ$20</f>
        <v>-67489.068501538102</v>
      </c>
      <c r="BK10" s="10">
        <f>Expense!BK$20</f>
        <v>-67489.068501538102</v>
      </c>
      <c r="BL10" s="10">
        <f>Expense!BL$20</f>
        <v>-69129.106720078344</v>
      </c>
      <c r="BM10" s="10">
        <f>Expense!BM$20</f>
        <v>-69129.106720078344</v>
      </c>
      <c r="BN10" s="10">
        <f>Expense!BN$20</f>
        <v>-69129.106720078344</v>
      </c>
      <c r="BO10" s="10">
        <f>Expense!BO$20</f>
        <v>-70797.285038834758</v>
      </c>
      <c r="BP10" s="10">
        <f>Expense!BP$20</f>
        <v>-70797.285038834758</v>
      </c>
      <c r="BQ10" s="10">
        <f>Expense!BQ$20</f>
        <v>-70797.285038834758</v>
      </c>
    </row>
    <row r="11" spans="1:69">
      <c r="E11" s="12" t="s">
        <v>179</v>
      </c>
      <c r="F11" s="30"/>
      <c r="G11" s="12" t="s">
        <v>258</v>
      </c>
      <c r="H11" s="56">
        <f ca="1" xml:space="preserve"> SUM( J11:BQ11 )</f>
        <v>113048430.72279143</v>
      </c>
      <c r="I11" s="30"/>
      <c r="J11" s="12">
        <f t="shared" ref="J11:BQ11" ca="1" si="0" xml:space="preserve"> SUM( J8:J10 )</f>
        <v>-41400</v>
      </c>
      <c r="K11" s="12">
        <f t="shared" ca="1" si="0"/>
        <v>-29400</v>
      </c>
      <c r="L11" s="12">
        <f t="shared" ca="1" si="0"/>
        <v>-17400</v>
      </c>
      <c r="M11" s="12">
        <f t="shared" ca="1" si="0"/>
        <v>-6494.1423324219286</v>
      </c>
      <c r="N11" s="12">
        <f t="shared" ca="1" si="0"/>
        <v>-23294.142332421929</v>
      </c>
      <c r="O11" s="12">
        <f t="shared" ca="1" si="0"/>
        <v>705.85766757807141</v>
      </c>
      <c r="P11" s="12">
        <f t="shared" ca="1" si="0"/>
        <v>47585.112058631741</v>
      </c>
      <c r="Q11" s="12">
        <f t="shared" ca="1" si="0"/>
        <v>54785.112058631741</v>
      </c>
      <c r="R11" s="12">
        <f t="shared" ca="1" si="0"/>
        <v>90785.112058631741</v>
      </c>
      <c r="S11" s="12">
        <f t="shared" ca="1" si="0"/>
        <v>89637.116333804879</v>
      </c>
      <c r="T11" s="12">
        <f t="shared" ca="1" si="0"/>
        <v>209637.11633380488</v>
      </c>
      <c r="U11" s="12">
        <f t="shared" ca="1" si="0"/>
        <v>209637.11633380488</v>
      </c>
      <c r="V11" s="12">
        <f t="shared" ca="1" si="0"/>
        <v>324218.65720613074</v>
      </c>
      <c r="W11" s="12">
        <f t="shared" ca="1" si="0"/>
        <v>407250.51818328281</v>
      </c>
      <c r="X11" s="12">
        <f t="shared" ca="1" si="0"/>
        <v>434877.08771980408</v>
      </c>
      <c r="Y11" s="12">
        <f t="shared" ca="1" si="0"/>
        <v>534845.11847299675</v>
      </c>
      <c r="Z11" s="12">
        <f t="shared" ca="1" si="0"/>
        <v>543183.02910490171</v>
      </c>
      <c r="AA11" s="12">
        <f t="shared" ca="1" si="0"/>
        <v>537468.1221142814</v>
      </c>
      <c r="AB11" s="12">
        <f t="shared" ca="1" si="0"/>
        <v>530182.15563180239</v>
      </c>
      <c r="AC11" s="12">
        <f t="shared" ca="1" si="0"/>
        <v>523767.3894252131</v>
      </c>
      <c r="AD11" s="12">
        <f t="shared" ca="1" si="0"/>
        <v>516971.1813703886</v>
      </c>
      <c r="AE11" s="12">
        <f t="shared" ca="1" si="0"/>
        <v>508505.65788947738</v>
      </c>
      <c r="AF11" s="12">
        <f t="shared" ca="1" si="0"/>
        <v>560877.17227552226</v>
      </c>
      <c r="AG11" s="12">
        <f t="shared" ca="1" si="0"/>
        <v>612795.07330168621</v>
      </c>
      <c r="AH11" s="12">
        <f t="shared" ca="1" si="0"/>
        <v>638022.57913402503</v>
      </c>
      <c r="AI11" s="12">
        <f t="shared" ca="1" si="0"/>
        <v>736950.72976521379</v>
      </c>
      <c r="AJ11" s="12">
        <f t="shared" ca="1" si="0"/>
        <v>835339.44016137172</v>
      </c>
      <c r="AK11" s="12">
        <f t="shared" ca="1" si="0"/>
        <v>871833.82878945291</v>
      </c>
      <c r="AL11" s="12">
        <f t="shared" ca="1" si="0"/>
        <v>919125.52097382967</v>
      </c>
      <c r="AM11" s="12">
        <f t="shared" ca="1" si="0"/>
        <v>991695.70699258882</v>
      </c>
      <c r="AN11" s="12">
        <f t="shared" ca="1" si="0"/>
        <v>1062231.3028188902</v>
      </c>
      <c r="AO11" s="12">
        <f t="shared" ca="1" si="0"/>
        <v>1083481.7704057116</v>
      </c>
      <c r="AP11" s="12">
        <f t="shared" ca="1" si="0"/>
        <v>1189889.3542960626</v>
      </c>
      <c r="AQ11" s="12">
        <f t="shared" ca="1" si="0"/>
        <v>1234097.3313214269</v>
      </c>
      <c r="AR11" s="12">
        <f t="shared" ca="1" si="0"/>
        <v>1338840.360093517</v>
      </c>
      <c r="AS11" s="12">
        <f t="shared" ca="1" si="0"/>
        <v>1442676.1621458447</v>
      </c>
      <c r="AT11" s="12">
        <f t="shared" ca="1" si="0"/>
        <v>1536754.7271950759</v>
      </c>
      <c r="AU11" s="12">
        <f t="shared" ca="1" si="0"/>
        <v>1687180.973342926</v>
      </c>
      <c r="AV11" s="12">
        <f t="shared" ca="1" si="0"/>
        <v>1832280.8869133494</v>
      </c>
      <c r="AW11" s="12">
        <f t="shared" ca="1" si="0"/>
        <v>1970282.3581022799</v>
      </c>
      <c r="AX11" s="12">
        <f t="shared" ca="1" si="0"/>
        <v>2163760.6127038007</v>
      </c>
      <c r="AY11" s="12">
        <f t="shared" ca="1" si="0"/>
        <v>2290904.7547073755</v>
      </c>
      <c r="AZ11" s="12">
        <f t="shared" ca="1" si="0"/>
        <v>2469847.3863620018</v>
      </c>
      <c r="BA11" s="12">
        <f t="shared" ca="1" si="0"/>
        <v>2703170.9688316225</v>
      </c>
      <c r="BB11" s="12">
        <f t="shared" ca="1" si="0"/>
        <v>2868961.9795325366</v>
      </c>
      <c r="BC11" s="12">
        <f t="shared" ca="1" si="0"/>
        <v>3085242.3798138076</v>
      </c>
      <c r="BD11" s="12">
        <f t="shared" ca="1" si="0"/>
        <v>3294597.8827836253</v>
      </c>
      <c r="BE11" s="12">
        <f t="shared" ca="1" si="0"/>
        <v>3554995.5978118279</v>
      </c>
      <c r="BF11" s="12">
        <f t="shared" ca="1" si="0"/>
        <v>3793590.1055832673</v>
      </c>
      <c r="BG11" s="12">
        <f t="shared" ca="1" si="0"/>
        <v>4023642.5978789674</v>
      </c>
      <c r="BH11" s="12">
        <f t="shared" ca="1" si="0"/>
        <v>4303042.4250198137</v>
      </c>
      <c r="BI11" s="12">
        <f t="shared" ca="1" si="0"/>
        <v>4569555.0170783419</v>
      </c>
      <c r="BJ11" s="12">
        <f t="shared" ca="1" si="0"/>
        <v>4864111.5262813838</v>
      </c>
      <c r="BK11" s="12">
        <f t="shared" ca="1" si="0"/>
        <v>5145999.8102885326</v>
      </c>
      <c r="BL11" s="12">
        <f t="shared" ca="1" si="0"/>
        <v>5472826.5390110593</v>
      </c>
      <c r="BM11" s="12">
        <f t="shared" ca="1" si="0"/>
        <v>5765473.7039503008</v>
      </c>
      <c r="BN11" s="12">
        <f t="shared" ca="1" si="0"/>
        <v>6103055.725352128</v>
      </c>
      <c r="BO11" s="12">
        <f t="shared" ca="1" si="0"/>
        <v>6483008.6048460854</v>
      </c>
      <c r="BP11" s="12">
        <f t="shared" ca="1" si="0"/>
        <v>6847719.6107857209</v>
      </c>
      <c r="BQ11" s="12">
        <f t="shared" ca="1" si="0"/>
        <v>7254515.0408421271</v>
      </c>
    </row>
    <row r="13" spans="1:69">
      <c r="E13" s="17" t="str">
        <f xml:space="preserve"> Assets!E$14</f>
        <v xml:space="preserve">Depreciation this period </v>
      </c>
      <c r="F13" s="17">
        <f xml:space="preserve"> Assets!F$14</f>
        <v>0</v>
      </c>
      <c r="G13" s="17" t="str">
        <f xml:space="preserve"> Assets!G$14</f>
        <v>GBP</v>
      </c>
      <c r="H13" s="44">
        <f ca="1" xml:space="preserve"> Assets!H$14</f>
        <v>-16175470.56115992</v>
      </c>
      <c r="I13" s="17">
        <f xml:space="preserve"> Assets!I$14</f>
        <v>0</v>
      </c>
      <c r="J13" s="10">
        <f ca="1">Assets!J$14</f>
        <v>7291.666666666667</v>
      </c>
      <c r="K13" s="10">
        <f ca="1">Assets!K$14</f>
        <v>0</v>
      </c>
      <c r="L13" s="10">
        <f ca="1">Assets!L$14</f>
        <v>14583.333333333334</v>
      </c>
      <c r="M13" s="10">
        <f ca="1">Assets!M$14</f>
        <v>14583.333333333334</v>
      </c>
      <c r="N13" s="10">
        <f ca="1">Assets!N$14</f>
        <v>14583.333333333334</v>
      </c>
      <c r="O13" s="10">
        <f ca="1">Assets!O$14</f>
        <v>-14583.333333333334</v>
      </c>
      <c r="P13" s="10">
        <f ca="1">Assets!P$14</f>
        <v>0</v>
      </c>
      <c r="Q13" s="10">
        <f ca="1">Assets!Q$14</f>
        <v>-14583.333333333334</v>
      </c>
      <c r="R13" s="10">
        <f ca="1">Assets!R$14</f>
        <v>0</v>
      </c>
      <c r="S13" s="10">
        <f ca="1">Assets!S$14</f>
        <v>-29166.666666666668</v>
      </c>
      <c r="T13" s="10">
        <f ca="1">Assets!T$14</f>
        <v>-29166.666666666668</v>
      </c>
      <c r="U13" s="10">
        <f ca="1">Assets!U$14</f>
        <v>-43750</v>
      </c>
      <c r="V13" s="10">
        <f ca="1">Assets!V$14</f>
        <v>-58333.333333333336</v>
      </c>
      <c r="W13" s="10">
        <f ca="1">Assets!W$14</f>
        <v>-58333.333333333336</v>
      </c>
      <c r="X13" s="10">
        <f ca="1">Assets!X$14</f>
        <v>-72916.666666666672</v>
      </c>
      <c r="Y13" s="10">
        <f ca="1">Assets!Y$14</f>
        <v>-65625</v>
      </c>
      <c r="Z13" s="10">
        <f ca="1">Assets!Z$14</f>
        <v>-65625</v>
      </c>
      <c r="AA13" s="10">
        <f ca="1">Assets!AA$14</f>
        <v>-65625</v>
      </c>
      <c r="AB13" s="10">
        <f ca="1">Assets!AB$14</f>
        <v>-58333.333333333336</v>
      </c>
      <c r="AC13" s="10">
        <f ca="1">Assets!AC$14</f>
        <v>-58333.333333333336</v>
      </c>
      <c r="AD13" s="10">
        <f ca="1">Assets!AD$14</f>
        <v>-65625</v>
      </c>
      <c r="AE13" s="10">
        <f ca="1">Assets!AE$14</f>
        <v>-65625</v>
      </c>
      <c r="AF13" s="10">
        <f ca="1">Assets!AF$14</f>
        <v>-72916.666666666672</v>
      </c>
      <c r="AG13" s="10">
        <f ca="1">Assets!AG$14</f>
        <v>-80208.333333333328</v>
      </c>
      <c r="AH13" s="10">
        <f ca="1">Assets!AH$14</f>
        <v>-94791.666666666672</v>
      </c>
      <c r="AI13" s="10">
        <f ca="1">Assets!AI$14</f>
        <v>-100625</v>
      </c>
      <c r="AJ13" s="10">
        <f ca="1">Assets!AJ$14</f>
        <v>-113750</v>
      </c>
      <c r="AK13" s="10">
        <f ca="1">Assets!AK$14</f>
        <v>-119583.33333333333</v>
      </c>
      <c r="AL13" s="10">
        <f ca="1">Assets!AL$14</f>
        <v>-132708.33333333334</v>
      </c>
      <c r="AM13" s="10">
        <f ca="1">Assets!AM$14</f>
        <v>-142916.66666666666</v>
      </c>
      <c r="AN13" s="10">
        <f ca="1">Assets!AN$14</f>
        <v>-145833.33333333334</v>
      </c>
      <c r="AO13" s="10">
        <f ca="1">Assets!AO$14</f>
        <v>-163333.33333333334</v>
      </c>
      <c r="AP13" s="10">
        <f ca="1">Assets!AP$14</f>
        <v>-170625</v>
      </c>
      <c r="AQ13" s="10">
        <f ca="1">Assets!AQ$14</f>
        <v>-177916.66666666666</v>
      </c>
      <c r="AR13" s="10">
        <f ca="1">Assets!AR$14</f>
        <v>-199791.66666666666</v>
      </c>
      <c r="AS13" s="10">
        <f ca="1">Assets!AS$14</f>
        <v>-207083.33333333334</v>
      </c>
      <c r="AT13" s="10">
        <f ca="1">Assets!AT$14</f>
        <v>-221666.66666666666</v>
      </c>
      <c r="AU13" s="10">
        <f ca="1">Assets!AU$14</f>
        <v>-250399.74827029681</v>
      </c>
      <c r="AV13" s="10">
        <f ca="1">Assets!AV$14</f>
        <v>-264090.12916804099</v>
      </c>
      <c r="AW13" s="10">
        <f ca="1">Assets!AW$14</f>
        <v>-291877.16062114615</v>
      </c>
      <c r="AX13" s="10">
        <f ca="1">Assets!AX$14</f>
        <v>-304565.23629899602</v>
      </c>
      <c r="AY13" s="10">
        <f ca="1">Assets!AY$14</f>
        <v>-331290.36236233957</v>
      </c>
      <c r="AZ13" s="10">
        <f ca="1">Assets!AZ$14</f>
        <v>-364728.38847003574</v>
      </c>
      <c r="BA13" s="10">
        <f ca="1">Assets!BA$14</f>
        <v>-382969.89936780994</v>
      </c>
      <c r="BB13" s="10">
        <f ca="1">Assets!BB$14</f>
        <v>-415145.10003054171</v>
      </c>
      <c r="BC13" s="10">
        <f ca="1">Assets!BC$14</f>
        <v>-439340.36064142501</v>
      </c>
      <c r="BD13" s="10">
        <f ca="1">Assets!BD$14</f>
        <v>-477389.75433521176</v>
      </c>
      <c r="BE13" s="10">
        <f ca="1">Assets!BE$14</f>
        <v>-507374.92060860369</v>
      </c>
      <c r="BF13" s="10">
        <f ca="1">Assets!BF$14</f>
        <v>-543833.253941937</v>
      </c>
      <c r="BG13" s="10">
        <f ca="1">Assets!BG$14</f>
        <v>-578111.91714919731</v>
      </c>
      <c r="BH13" s="10">
        <f ca="1">Assets!BH$14</f>
        <v>-611471.84561135236</v>
      </c>
      <c r="BI13" s="10">
        <f ca="1">Assets!BI$14</f>
        <v>-658441.74185089592</v>
      </c>
      <c r="BJ13" s="10">
        <f ca="1">Assets!BJ$14</f>
        <v>-697088.72653992905</v>
      </c>
      <c r="BK13" s="10">
        <f ca="1">Assets!BK$14</f>
        <v>-739309.81199994951</v>
      </c>
      <c r="BL13" s="10">
        <f ca="1">Assets!BL$14</f>
        <v>-780373.36421534186</v>
      </c>
      <c r="BM13" s="10">
        <f ca="1">Assets!BM$14</f>
        <v>-834793.88601089024</v>
      </c>
      <c r="BN13" s="10">
        <f ca="1">Assets!BN$14</f>
        <v>-877998.45400302054</v>
      </c>
      <c r="BO13" s="10">
        <f ca="1">Assets!BO$14</f>
        <v>-934409.80855812039</v>
      </c>
      <c r="BP13" s="10">
        <f ca="1">Assets!BP$14</f>
        <v>-982071.0959456939</v>
      </c>
      <c r="BQ13" s="10">
        <f ca="1">Assets!BQ$14</f>
        <v>-1050062.2618258111</v>
      </c>
    </row>
    <row r="14" spans="1:69">
      <c r="E14" s="12" t="s">
        <v>63</v>
      </c>
      <c r="F14" s="30"/>
      <c r="G14" s="12" t="s">
        <v>258</v>
      </c>
      <c r="H14" s="56">
        <f ca="1" xml:space="preserve"> SUM( J14:BQ14 )</f>
        <v>96872960.16163148</v>
      </c>
      <c r="I14" s="30"/>
      <c r="J14" s="12">
        <f t="shared" ref="J14:BQ14" ca="1" si="1" xml:space="preserve"> J11 + J13</f>
        <v>-34108.333333333336</v>
      </c>
      <c r="K14" s="12">
        <f t="shared" ca="1" si="1"/>
        <v>-29400</v>
      </c>
      <c r="L14" s="12">
        <f t="shared" ca="1" si="1"/>
        <v>-2816.6666666666661</v>
      </c>
      <c r="M14" s="12">
        <f t="shared" ca="1" si="1"/>
        <v>8089.1910009114054</v>
      </c>
      <c r="N14" s="12">
        <f t="shared" ca="1" si="1"/>
        <v>-8710.8089990885946</v>
      </c>
      <c r="O14" s="12">
        <f t="shared" ca="1" si="1"/>
        <v>-13877.475665755263</v>
      </c>
      <c r="P14" s="12">
        <f t="shared" ca="1" si="1"/>
        <v>47585.112058631741</v>
      </c>
      <c r="Q14" s="12">
        <f t="shared" ca="1" si="1"/>
        <v>40201.778725298405</v>
      </c>
      <c r="R14" s="12">
        <f t="shared" ca="1" si="1"/>
        <v>90785.112058631741</v>
      </c>
      <c r="S14" s="12">
        <f t="shared" ca="1" si="1"/>
        <v>60470.449667138208</v>
      </c>
      <c r="T14" s="12">
        <f t="shared" ca="1" si="1"/>
        <v>180470.44966713822</v>
      </c>
      <c r="U14" s="12">
        <f t="shared" ca="1" si="1"/>
        <v>165887.11633380488</v>
      </c>
      <c r="V14" s="12">
        <f t="shared" ca="1" si="1"/>
        <v>265885.32387279742</v>
      </c>
      <c r="W14" s="12">
        <f t="shared" ca="1" si="1"/>
        <v>348917.1848499495</v>
      </c>
      <c r="X14" s="12">
        <f t="shared" ca="1" si="1"/>
        <v>361960.4210531374</v>
      </c>
      <c r="Y14" s="12">
        <f t="shared" ca="1" si="1"/>
        <v>469220.11847299675</v>
      </c>
      <c r="Z14" s="12">
        <f t="shared" ca="1" si="1"/>
        <v>477558.02910490171</v>
      </c>
      <c r="AA14" s="12">
        <f t="shared" ca="1" si="1"/>
        <v>471843.1221142814</v>
      </c>
      <c r="AB14" s="12">
        <f t="shared" ca="1" si="1"/>
        <v>471848.82229846908</v>
      </c>
      <c r="AC14" s="12">
        <f t="shared" ca="1" si="1"/>
        <v>465434.05609187979</v>
      </c>
      <c r="AD14" s="12">
        <f t="shared" ca="1" si="1"/>
        <v>451346.1813703886</v>
      </c>
      <c r="AE14" s="12">
        <f t="shared" ca="1" si="1"/>
        <v>442880.65788947738</v>
      </c>
      <c r="AF14" s="12">
        <f t="shared" ca="1" si="1"/>
        <v>487960.50560885557</v>
      </c>
      <c r="AG14" s="12">
        <f t="shared" ca="1" si="1"/>
        <v>532586.73996835283</v>
      </c>
      <c r="AH14" s="12">
        <f t="shared" ca="1" si="1"/>
        <v>543230.9124673584</v>
      </c>
      <c r="AI14" s="12">
        <f t="shared" ca="1" si="1"/>
        <v>636325.72976521379</v>
      </c>
      <c r="AJ14" s="12">
        <f t="shared" ca="1" si="1"/>
        <v>721589.44016137172</v>
      </c>
      <c r="AK14" s="12">
        <f t="shared" ca="1" si="1"/>
        <v>752250.49545611953</v>
      </c>
      <c r="AL14" s="12">
        <f t="shared" ca="1" si="1"/>
        <v>786417.1876404963</v>
      </c>
      <c r="AM14" s="12">
        <f t="shared" ca="1" si="1"/>
        <v>848779.04032592219</v>
      </c>
      <c r="AN14" s="12">
        <f t="shared" ca="1" si="1"/>
        <v>916397.96948555682</v>
      </c>
      <c r="AO14" s="12">
        <f t="shared" ca="1" si="1"/>
        <v>920148.43707237823</v>
      </c>
      <c r="AP14" s="12">
        <f t="shared" ca="1" si="1"/>
        <v>1019264.3542960626</v>
      </c>
      <c r="AQ14" s="12">
        <f t="shared" ca="1" si="1"/>
        <v>1056180.6646547602</v>
      </c>
      <c r="AR14" s="12">
        <f t="shared" ca="1" si="1"/>
        <v>1139048.6934268503</v>
      </c>
      <c r="AS14" s="12">
        <f t="shared" ca="1" si="1"/>
        <v>1235592.8288125114</v>
      </c>
      <c r="AT14" s="12">
        <f t="shared" ca="1" si="1"/>
        <v>1315088.0605284092</v>
      </c>
      <c r="AU14" s="12">
        <f t="shared" ca="1" si="1"/>
        <v>1436781.2250726293</v>
      </c>
      <c r="AV14" s="12">
        <f t="shared" ca="1" si="1"/>
        <v>1568190.7577453083</v>
      </c>
      <c r="AW14" s="12">
        <f t="shared" ca="1" si="1"/>
        <v>1678405.1974811337</v>
      </c>
      <c r="AX14" s="12">
        <f t="shared" ca="1" si="1"/>
        <v>1859195.3764048046</v>
      </c>
      <c r="AY14" s="12">
        <f t="shared" ca="1" si="1"/>
        <v>1959614.3923450359</v>
      </c>
      <c r="AZ14" s="12">
        <f t="shared" ca="1" si="1"/>
        <v>2105118.9978919663</v>
      </c>
      <c r="BA14" s="12">
        <f t="shared" ca="1" si="1"/>
        <v>2320201.0694638127</v>
      </c>
      <c r="BB14" s="12">
        <f t="shared" ca="1" si="1"/>
        <v>2453816.8795019947</v>
      </c>
      <c r="BC14" s="12">
        <f t="shared" ca="1" si="1"/>
        <v>2645902.0191723825</v>
      </c>
      <c r="BD14" s="12">
        <f t="shared" ca="1" si="1"/>
        <v>2817208.1284484137</v>
      </c>
      <c r="BE14" s="12">
        <f t="shared" ca="1" si="1"/>
        <v>3047620.677203224</v>
      </c>
      <c r="BF14" s="12">
        <f t="shared" ca="1" si="1"/>
        <v>3249756.8516413304</v>
      </c>
      <c r="BG14" s="12">
        <f t="shared" ca="1" si="1"/>
        <v>3445530.6807297701</v>
      </c>
      <c r="BH14" s="12">
        <f t="shared" ca="1" si="1"/>
        <v>3691570.5794084612</v>
      </c>
      <c r="BI14" s="12">
        <f t="shared" ca="1" si="1"/>
        <v>3911113.2752274461</v>
      </c>
      <c r="BJ14" s="12">
        <f t="shared" ca="1" si="1"/>
        <v>4167022.7997414549</v>
      </c>
      <c r="BK14" s="12">
        <f t="shared" ca="1" si="1"/>
        <v>4406689.998288583</v>
      </c>
      <c r="BL14" s="12">
        <f t="shared" ca="1" si="1"/>
        <v>4692453.174795717</v>
      </c>
      <c r="BM14" s="12">
        <f t="shared" ca="1" si="1"/>
        <v>4930679.8179394109</v>
      </c>
      <c r="BN14" s="12">
        <f t="shared" ca="1" si="1"/>
        <v>5225057.2713491078</v>
      </c>
      <c r="BO14" s="12">
        <f t="shared" ca="1" si="1"/>
        <v>5548598.796287965</v>
      </c>
      <c r="BP14" s="12">
        <f t="shared" ca="1" si="1"/>
        <v>5865648.5148400273</v>
      </c>
      <c r="BQ14" s="12">
        <f t="shared" ca="1" si="1"/>
        <v>6204452.7790163159</v>
      </c>
    </row>
    <row r="16" spans="1:69">
      <c r="E16" s="17" t="str">
        <f xml:space="preserve"> 'Supply Chain finance'!E$42</f>
        <v xml:space="preserve">Supply Chain Finance interest </v>
      </c>
      <c r="F16" s="17">
        <f xml:space="preserve"> 'Supply Chain finance'!F$42</f>
        <v>0</v>
      </c>
      <c r="G16" s="17" t="str">
        <f xml:space="preserve"> 'Supply Chain finance'!G$42</f>
        <v>GBP</v>
      </c>
      <c r="H16" s="44">
        <f ca="1" xml:space="preserve"> 'Supply Chain finance'!H$42</f>
        <v>-162400</v>
      </c>
      <c r="I16" s="17">
        <f xml:space="preserve"> 'Supply Chain finance'!I$42</f>
        <v>0</v>
      </c>
      <c r="J16" s="10">
        <f>'Supply Chain finance'!J$42</f>
        <v>0</v>
      </c>
      <c r="K16" s="10">
        <f ca="1">'Supply Chain finance'!K$42</f>
        <v>0</v>
      </c>
      <c r="L16" s="10">
        <f ca="1">'Supply Chain finance'!L$42</f>
        <v>0</v>
      </c>
      <c r="M16" s="10">
        <f ca="1">'Supply Chain finance'!M$42</f>
        <v>-1866.6666666666667</v>
      </c>
      <c r="N16" s="10">
        <f ca="1">'Supply Chain finance'!N$42</f>
        <v>-3733.3333333333335</v>
      </c>
      <c r="O16" s="10">
        <f ca="1">'Supply Chain finance'!O$42</f>
        <v>-5600</v>
      </c>
      <c r="P16" s="10">
        <f ca="1">'Supply Chain finance'!P$42</f>
        <v>-5600</v>
      </c>
      <c r="Q16" s="10">
        <f ca="1">'Supply Chain finance'!Q$42</f>
        <v>-7466.666666666667</v>
      </c>
      <c r="R16" s="10">
        <f ca="1">'Supply Chain finance'!R$42</f>
        <v>-7466.666666666667</v>
      </c>
      <c r="S16" s="10">
        <f ca="1">'Supply Chain finance'!S$42</f>
        <v>-7466.666666666667</v>
      </c>
      <c r="T16" s="10">
        <f ca="1">'Supply Chain finance'!T$42</f>
        <v>-5600</v>
      </c>
      <c r="U16" s="10">
        <f ca="1">'Supply Chain finance'!U$42</f>
        <v>-3733.3333333333335</v>
      </c>
      <c r="V16" s="10">
        <f ca="1">'Supply Chain finance'!V$42</f>
        <v>-3733.3333333333335</v>
      </c>
      <c r="W16" s="10">
        <f ca="1">'Supply Chain finance'!W$42</f>
        <v>-1866.6666666666667</v>
      </c>
      <c r="X16" s="10">
        <f ca="1">'Supply Chain finance'!X$42</f>
        <v>-1866.6666666666667</v>
      </c>
      <c r="Y16" s="10">
        <f ca="1">'Supply Chain finance'!Y$42</f>
        <v>0</v>
      </c>
      <c r="Z16" s="10">
        <f ca="1">'Supply Chain finance'!Z$42</f>
        <v>-933.33333333333337</v>
      </c>
      <c r="AA16" s="10">
        <f ca="1">'Supply Chain finance'!AA$42</f>
        <v>-1866.6666666666667</v>
      </c>
      <c r="AB16" s="10">
        <f ca="1">'Supply Chain finance'!AB$42</f>
        <v>-2800</v>
      </c>
      <c r="AC16" s="10">
        <f ca="1">'Supply Chain finance'!AC$42</f>
        <v>-4666.666666666667</v>
      </c>
      <c r="AD16" s="10">
        <f ca="1">'Supply Chain finance'!AD$42</f>
        <v>-6533.3333333333339</v>
      </c>
      <c r="AE16" s="10">
        <f ca="1">'Supply Chain finance'!AE$42</f>
        <v>-7466.666666666667</v>
      </c>
      <c r="AF16" s="10">
        <f ca="1">'Supply Chain finance'!AF$42</f>
        <v>-8400</v>
      </c>
      <c r="AG16" s="10">
        <f ca="1">'Supply Chain finance'!AG$42</f>
        <v>-9333.3333333333339</v>
      </c>
      <c r="AH16" s="10">
        <f ca="1">'Supply Chain finance'!AH$42</f>
        <v>-10266.666666666668</v>
      </c>
      <c r="AI16" s="10">
        <f ca="1">'Supply Chain finance'!AI$42</f>
        <v>-10266.666666666668</v>
      </c>
      <c r="AJ16" s="10">
        <f ca="1">'Supply Chain finance'!AJ$42</f>
        <v>-11200</v>
      </c>
      <c r="AK16" s="10">
        <f ca="1">'Supply Chain finance'!AK$42</f>
        <v>-10266.666666666668</v>
      </c>
      <c r="AL16" s="10">
        <f ca="1">'Supply Chain finance'!AL$42</f>
        <v>-8400</v>
      </c>
      <c r="AM16" s="10">
        <f ca="1">'Supply Chain finance'!AM$42</f>
        <v>-6533.3333333333339</v>
      </c>
      <c r="AN16" s="10">
        <f ca="1">'Supply Chain finance'!AN$42</f>
        <v>-4666.666666666667</v>
      </c>
      <c r="AO16" s="10">
        <f ca="1">'Supply Chain finance'!AO$42</f>
        <v>-2800</v>
      </c>
      <c r="AP16" s="10">
        <f ca="1">'Supply Chain finance'!AP$42</f>
        <v>0</v>
      </c>
      <c r="AQ16" s="10">
        <f ca="1">'Supply Chain finance'!AQ$42</f>
        <v>0</v>
      </c>
      <c r="AR16" s="10">
        <f ca="1">'Supply Chain finance'!AR$42</f>
        <v>0</v>
      </c>
      <c r="AS16" s="10">
        <f ca="1">'Supply Chain finance'!AS$42</f>
        <v>0</v>
      </c>
      <c r="AT16" s="10">
        <f ca="1">'Supply Chain finance'!AT$42</f>
        <v>0</v>
      </c>
      <c r="AU16" s="10">
        <f ca="1">'Supply Chain finance'!AU$42</f>
        <v>0</v>
      </c>
      <c r="AV16" s="10">
        <f ca="1">'Supply Chain finance'!AV$42</f>
        <v>0</v>
      </c>
      <c r="AW16" s="10">
        <f ca="1">'Supply Chain finance'!AW$42</f>
        <v>0</v>
      </c>
      <c r="AX16" s="10">
        <f ca="1">'Supply Chain finance'!AX$42</f>
        <v>0</v>
      </c>
      <c r="AY16" s="10">
        <f ca="1">'Supply Chain finance'!AY$42</f>
        <v>0</v>
      </c>
      <c r="AZ16" s="10">
        <f ca="1">'Supply Chain finance'!AZ$42</f>
        <v>0</v>
      </c>
      <c r="BA16" s="10">
        <f ca="1">'Supply Chain finance'!BA$42</f>
        <v>0</v>
      </c>
      <c r="BB16" s="10">
        <f ca="1">'Supply Chain finance'!BB$42</f>
        <v>0</v>
      </c>
      <c r="BC16" s="10">
        <f ca="1">'Supply Chain finance'!BC$42</f>
        <v>0</v>
      </c>
      <c r="BD16" s="10">
        <f ca="1">'Supply Chain finance'!BD$42</f>
        <v>0</v>
      </c>
      <c r="BE16" s="10">
        <f ca="1">'Supply Chain finance'!BE$42</f>
        <v>0</v>
      </c>
      <c r="BF16" s="10">
        <f ca="1">'Supply Chain finance'!BF$42</f>
        <v>0</v>
      </c>
      <c r="BG16" s="10">
        <f ca="1">'Supply Chain finance'!BG$42</f>
        <v>0</v>
      </c>
      <c r="BH16" s="10">
        <f ca="1">'Supply Chain finance'!BH$42</f>
        <v>0</v>
      </c>
      <c r="BI16" s="10">
        <f ca="1">'Supply Chain finance'!BI$42</f>
        <v>0</v>
      </c>
      <c r="BJ16" s="10">
        <f ca="1">'Supply Chain finance'!BJ$42</f>
        <v>0</v>
      </c>
      <c r="BK16" s="10">
        <f ca="1">'Supply Chain finance'!BK$42</f>
        <v>0</v>
      </c>
      <c r="BL16" s="10">
        <f ca="1">'Supply Chain finance'!BL$42</f>
        <v>0</v>
      </c>
      <c r="BM16" s="10">
        <f ca="1">'Supply Chain finance'!BM$42</f>
        <v>0</v>
      </c>
      <c r="BN16" s="10">
        <f ca="1">'Supply Chain finance'!BN$42</f>
        <v>0</v>
      </c>
      <c r="BO16" s="10">
        <f ca="1">'Supply Chain finance'!BO$42</f>
        <v>0</v>
      </c>
      <c r="BP16" s="10">
        <f ca="1">'Supply Chain finance'!BP$42</f>
        <v>0</v>
      </c>
      <c r="BQ16" s="10">
        <f ca="1">'Supply Chain finance'!BQ$42</f>
        <v>0</v>
      </c>
    </row>
    <row r="17" spans="5:69">
      <c r="E17" s="17" t="str">
        <f xml:space="preserve"> 'Invoice finance'!E$41</f>
        <v xml:space="preserve">Invoice finance interest </v>
      </c>
      <c r="F17" s="17">
        <f xml:space="preserve"> 'Invoice finance'!F$41</f>
        <v>0</v>
      </c>
      <c r="G17" s="17" t="str">
        <f xml:space="preserve"> 'Invoice finance'!G$41</f>
        <v>GBP</v>
      </c>
      <c r="H17" s="44">
        <f ca="1" xml:space="preserve"> 'Invoice finance'!H$41</f>
        <v>-171477.53581682761</v>
      </c>
      <c r="I17" s="17">
        <f xml:space="preserve"> 'Invoice finance'!I$41</f>
        <v>0</v>
      </c>
      <c r="J17" s="10">
        <f>'Invoice finance'!J$41</f>
        <v>0</v>
      </c>
      <c r="K17" s="10">
        <f ca="1">'Invoice finance'!K$41</f>
        <v>0</v>
      </c>
      <c r="L17" s="10">
        <f ca="1">'Invoice finance'!L$41</f>
        <v>-225</v>
      </c>
      <c r="M17" s="10">
        <f ca="1">'Invoice finance'!M$41</f>
        <v>-540</v>
      </c>
      <c r="N17" s="10">
        <f ca="1">'Invoice finance'!N$41</f>
        <v>-720</v>
      </c>
      <c r="O17" s="10">
        <f ca="1">'Invoice finance'!O$41</f>
        <v>-900</v>
      </c>
      <c r="P17" s="10">
        <f ca="1">'Invoice finance'!P$41</f>
        <v>-1170</v>
      </c>
      <c r="Q17" s="10">
        <f ca="1">'Invoice finance'!Q$41</f>
        <v>-1710</v>
      </c>
      <c r="R17" s="10">
        <f ca="1">'Invoice finance'!R$41</f>
        <v>-2340</v>
      </c>
      <c r="S17" s="10">
        <f ca="1">'Invoice finance'!S$41</f>
        <v>-2880</v>
      </c>
      <c r="T17" s="10">
        <f ca="1">'Invoice finance'!T$41</f>
        <v>-3150</v>
      </c>
      <c r="U17" s="10">
        <f ca="1">'Invoice finance'!U$41</f>
        <v>-4050</v>
      </c>
      <c r="V17" s="10">
        <f ca="1">'Invoice finance'!V$41</f>
        <v>-4950</v>
      </c>
      <c r="W17" s="10">
        <f ca="1">'Invoice finance'!W$41</f>
        <v>-5850</v>
      </c>
      <c r="X17" s="10">
        <f ca="1">'Invoice finance'!X$41</f>
        <v>-7406.758392461682</v>
      </c>
      <c r="Y17" s="10">
        <f ca="1">'Invoice finance'!Y$41</f>
        <v>-8306.7583924616829</v>
      </c>
      <c r="Z17" s="10">
        <f ca="1">'Invoice finance'!Z$41</f>
        <v>-9347.0095159521261</v>
      </c>
      <c r="AA17" s="10">
        <f ca="1">'Invoice finance'!AA$41</f>
        <v>-10247.009515952126</v>
      </c>
      <c r="AB17" s="10">
        <f ca="1">'Invoice finance'!AB$41</f>
        <v>-10350</v>
      </c>
      <c r="AC17" s="10">
        <f ca="1">'Invoice finance'!AC$41</f>
        <v>-10350</v>
      </c>
      <c r="AD17" s="10">
        <f ca="1">'Invoice finance'!AD$41</f>
        <v>-10350</v>
      </c>
      <c r="AE17" s="10">
        <f ca="1">'Invoice finance'!AE$41</f>
        <v>-10350</v>
      </c>
      <c r="AF17" s="10">
        <f ca="1">'Invoice finance'!AF$41</f>
        <v>-10350</v>
      </c>
      <c r="AG17" s="10">
        <f ca="1">'Invoice finance'!AG$41</f>
        <v>-10800</v>
      </c>
      <c r="AH17" s="10">
        <f ca="1">'Invoice finance'!AH$41</f>
        <v>-11700</v>
      </c>
      <c r="AI17" s="10">
        <f ca="1">'Invoice finance'!AI$41</f>
        <v>-12510</v>
      </c>
      <c r="AJ17" s="10">
        <f ca="1">'Invoice finance'!AJ$41</f>
        <v>-13680</v>
      </c>
      <c r="AK17" s="10">
        <f ca="1">'Invoice finance'!AK$41</f>
        <v>-7245</v>
      </c>
      <c r="AL17" s="10">
        <f ca="1">'Invoice finance'!AL$41</f>
        <v>0</v>
      </c>
      <c r="AM17" s="10">
        <f ca="1">'Invoice finance'!AM$41</f>
        <v>0</v>
      </c>
      <c r="AN17" s="10">
        <f ca="1">'Invoice finance'!AN$41</f>
        <v>0</v>
      </c>
      <c r="AO17" s="10">
        <f ca="1">'Invoice finance'!AO$41</f>
        <v>0</v>
      </c>
      <c r="AP17" s="10">
        <f ca="1">'Invoice finance'!AP$41</f>
        <v>0</v>
      </c>
      <c r="AQ17" s="10">
        <f ca="1">'Invoice finance'!AQ$41</f>
        <v>0</v>
      </c>
      <c r="AR17" s="10">
        <f ca="1">'Invoice finance'!AR$41</f>
        <v>0</v>
      </c>
      <c r="AS17" s="10">
        <f ca="1">'Invoice finance'!AS$41</f>
        <v>0</v>
      </c>
      <c r="AT17" s="10">
        <f ca="1">'Invoice finance'!AT$41</f>
        <v>0</v>
      </c>
      <c r="AU17" s="10">
        <f ca="1">'Invoice finance'!AU$41</f>
        <v>0</v>
      </c>
      <c r="AV17" s="10">
        <f ca="1">'Invoice finance'!AV$41</f>
        <v>0</v>
      </c>
      <c r="AW17" s="10">
        <f ca="1">'Invoice finance'!AW$41</f>
        <v>0</v>
      </c>
      <c r="AX17" s="10">
        <f ca="1">'Invoice finance'!AX$41</f>
        <v>0</v>
      </c>
      <c r="AY17" s="10">
        <f ca="1">'Invoice finance'!AY$41</f>
        <v>0</v>
      </c>
      <c r="AZ17" s="10">
        <f ca="1">'Invoice finance'!AZ$41</f>
        <v>0</v>
      </c>
      <c r="BA17" s="10">
        <f ca="1">'Invoice finance'!BA$41</f>
        <v>0</v>
      </c>
      <c r="BB17" s="10">
        <f ca="1">'Invoice finance'!BB$41</f>
        <v>0</v>
      </c>
      <c r="BC17" s="10">
        <f ca="1">'Invoice finance'!BC$41</f>
        <v>0</v>
      </c>
      <c r="BD17" s="10">
        <f ca="1">'Invoice finance'!BD$41</f>
        <v>0</v>
      </c>
      <c r="BE17" s="10">
        <f ca="1">'Invoice finance'!BE$41</f>
        <v>0</v>
      </c>
      <c r="BF17" s="10">
        <f ca="1">'Invoice finance'!BF$41</f>
        <v>0</v>
      </c>
      <c r="BG17" s="10">
        <f ca="1">'Invoice finance'!BG$41</f>
        <v>0</v>
      </c>
      <c r="BH17" s="10">
        <f ca="1">'Invoice finance'!BH$41</f>
        <v>0</v>
      </c>
      <c r="BI17" s="10">
        <f ca="1">'Invoice finance'!BI$41</f>
        <v>0</v>
      </c>
      <c r="BJ17" s="10">
        <f ca="1">'Invoice finance'!BJ$41</f>
        <v>0</v>
      </c>
      <c r="BK17" s="10">
        <f ca="1">'Invoice finance'!BK$41</f>
        <v>0</v>
      </c>
      <c r="BL17" s="10">
        <f ca="1">'Invoice finance'!BL$41</f>
        <v>0</v>
      </c>
      <c r="BM17" s="10">
        <f ca="1">'Invoice finance'!BM$41</f>
        <v>0</v>
      </c>
      <c r="BN17" s="10">
        <f ca="1">'Invoice finance'!BN$41</f>
        <v>0</v>
      </c>
      <c r="BO17" s="10">
        <f ca="1">'Invoice finance'!BO$41</f>
        <v>0</v>
      </c>
      <c r="BP17" s="10">
        <f ca="1">'Invoice finance'!BP$41</f>
        <v>0</v>
      </c>
      <c r="BQ17" s="10">
        <f ca="1">'Invoice finance'!BQ$41</f>
        <v>0</v>
      </c>
    </row>
    <row r="18" spans="5:69">
      <c r="E18" s="17" t="str">
        <f xml:space="preserve"> 'Asset Finance'!E$42</f>
        <v xml:space="preserve">Asset Finance interest </v>
      </c>
      <c r="F18" s="17">
        <f xml:space="preserve"> 'Asset Finance'!F$42</f>
        <v>0</v>
      </c>
      <c r="G18" s="17" t="str">
        <f xml:space="preserve"> 'Asset Finance'!G$42</f>
        <v>GBP</v>
      </c>
      <c r="H18" s="44">
        <f ca="1" xml:space="preserve"> 'Asset Finance'!H$42</f>
        <v>-336843.94463587576</v>
      </c>
      <c r="I18" s="17">
        <f xml:space="preserve"> 'Asset Finance'!I$42</f>
        <v>0</v>
      </c>
      <c r="J18" s="10">
        <f>'Asset Finance'!J$42</f>
        <v>0</v>
      </c>
      <c r="K18" s="10">
        <f ca="1">'Asset Finance'!K$42</f>
        <v>0</v>
      </c>
      <c r="L18" s="10">
        <f ca="1">'Asset Finance'!L$42</f>
        <v>-1166.6666666666667</v>
      </c>
      <c r="M18" s="10">
        <f ca="1">'Asset Finance'!M$42</f>
        <v>-1118.0555555555557</v>
      </c>
      <c r="N18" s="10">
        <f ca="1">'Asset Finance'!N$42</f>
        <v>-1071.4699074074076</v>
      </c>
      <c r="O18" s="10">
        <f ca="1">'Asset Finance'!O$42</f>
        <v>-1026.8253279320988</v>
      </c>
      <c r="P18" s="10">
        <f ca="1">'Asset Finance'!P$42</f>
        <v>-3317.3742726015948</v>
      </c>
      <c r="Q18" s="10">
        <f ca="1">'Asset Finance'!Q$42</f>
        <v>-3179.1503445765284</v>
      </c>
      <c r="R18" s="10">
        <f ca="1">'Asset Finance'!R$42</f>
        <v>-3046.6857468858398</v>
      </c>
      <c r="S18" s="10">
        <f ca="1">'Asset Finance'!S$42</f>
        <v>-2919.7405074322633</v>
      </c>
      <c r="T18" s="10">
        <f ca="1">'Asset Finance'!T$42</f>
        <v>-5131.4179862892524</v>
      </c>
      <c r="U18" s="10">
        <f ca="1">'Asset Finance'!U$42</f>
        <v>-4917.6089035272007</v>
      </c>
      <c r="V18" s="10">
        <f ca="1">'Asset Finance'!V$42</f>
        <v>-7046.0418658802355</v>
      </c>
      <c r="W18" s="10">
        <f ca="1">'Asset Finance'!W$42</f>
        <v>-9085.7901214685589</v>
      </c>
      <c r="X18" s="10">
        <f ca="1">'Asset Finance'!X$42</f>
        <v>-8707.2155330740352</v>
      </c>
      <c r="Y18" s="10">
        <f ca="1">'Asset Finance'!Y$42</f>
        <v>-10677.748219195952</v>
      </c>
      <c r="Z18" s="10">
        <f ca="1">'Asset Finance'!Z$42</f>
        <v>-10232.84204339612</v>
      </c>
      <c r="AA18" s="10">
        <f ca="1">'Asset Finance'!AA$42</f>
        <v>-9806.473624921282</v>
      </c>
      <c r="AB18" s="10">
        <f ca="1">'Asset Finance'!AB$42</f>
        <v>-9397.8705572162271</v>
      </c>
      <c r="AC18" s="10">
        <f ca="1">'Asset Finance'!AC$42</f>
        <v>-9006.2926173322194</v>
      </c>
      <c r="AD18" s="10">
        <f ca="1">'Asset Finance'!AD$42</f>
        <v>-8631.0304249433757</v>
      </c>
      <c r="AE18" s="10">
        <f ca="1">'Asset Finance'!AE$42</f>
        <v>-8271.4041572374026</v>
      </c>
      <c r="AF18" s="10">
        <f ca="1">'Asset Finance'!AF$42</f>
        <v>-9093.4289840191759</v>
      </c>
      <c r="AG18" s="10">
        <f ca="1">'Asset Finance'!AG$42</f>
        <v>-9881.2027763517108</v>
      </c>
      <c r="AH18" s="10">
        <f ca="1">'Asset Finance'!AH$42</f>
        <v>-10636.15266067039</v>
      </c>
      <c r="AI18" s="10">
        <f ca="1">'Asset Finance'!AI$42</f>
        <v>-10192.979633142457</v>
      </c>
      <c r="AJ18" s="10">
        <f ca="1">'Asset Finance'!AJ$42</f>
        <v>-9768.2721484281883</v>
      </c>
      <c r="AK18" s="10">
        <f ca="1">'Asset Finance'!AK$42</f>
        <v>-9361.2608089103469</v>
      </c>
      <c r="AL18" s="10">
        <f ca="1">'Asset Finance'!AL$42</f>
        <v>-8971.2082752057486</v>
      </c>
      <c r="AM18" s="10">
        <f ca="1">'Asset Finance'!AM$42</f>
        <v>-8597.4079304055085</v>
      </c>
      <c r="AN18" s="10">
        <f ca="1">'Asset Finance'!AN$42</f>
        <v>-8239.1825999719458</v>
      </c>
      <c r="AO18" s="10">
        <f ca="1">'Asset Finance'!AO$42</f>
        <v>-7895.8833249731151</v>
      </c>
      <c r="AP18" s="10">
        <f ca="1">'Asset Finance'!AP$42</f>
        <v>-7566.8881864325695</v>
      </c>
      <c r="AQ18" s="10">
        <f ca="1">'Asset Finance'!AQ$42</f>
        <v>-7251.6011786645449</v>
      </c>
      <c r="AR18" s="10">
        <f ca="1">'Asset Finance'!AR$42</f>
        <v>-6949.4511295535222</v>
      </c>
      <c r="AS18" s="10">
        <f ca="1">'Asset Finance'!AS$42</f>
        <v>-6659.8906658221258</v>
      </c>
      <c r="AT18" s="10">
        <f ca="1">'Asset Finance'!AT$42</f>
        <v>-6382.3952214128703</v>
      </c>
      <c r="AU18" s="10">
        <f ca="1">'Asset Finance'!AU$42</f>
        <v>-6116.462087187334</v>
      </c>
      <c r="AV18" s="10">
        <f ca="1">'Asset Finance'!AV$42</f>
        <v>-5861.609500221195</v>
      </c>
      <c r="AW18" s="10">
        <f ca="1">'Asset Finance'!AW$42</f>
        <v>-5617.3757710453119</v>
      </c>
      <c r="AX18" s="10">
        <f ca="1">'Asset Finance'!AX$42</f>
        <v>-5383.3184472517569</v>
      </c>
      <c r="AY18" s="10">
        <f ca="1">'Asset Finance'!AY$42</f>
        <v>-5159.0135119496008</v>
      </c>
      <c r="AZ18" s="10">
        <f ca="1">'Asset Finance'!AZ$42</f>
        <v>-4944.0546156183682</v>
      </c>
      <c r="BA18" s="10">
        <f ca="1">'Asset Finance'!BA$42</f>
        <v>-4738.0523399676031</v>
      </c>
      <c r="BB18" s="10">
        <f ca="1">'Asset Finance'!BB$42</f>
        <v>-4540.6334924689527</v>
      </c>
      <c r="BC18" s="10">
        <f ca="1">'Asset Finance'!BC$42</f>
        <v>-4351.440430282747</v>
      </c>
      <c r="BD18" s="10">
        <f ca="1">'Asset Finance'!BD$42</f>
        <v>-4170.1304123542986</v>
      </c>
      <c r="BE18" s="10">
        <f ca="1">'Asset Finance'!BE$42</f>
        <v>-3996.3749785062028</v>
      </c>
      <c r="BF18" s="10">
        <f ca="1">'Asset Finance'!BF$42</f>
        <v>-3829.8593544017776</v>
      </c>
      <c r="BG18" s="10">
        <f ca="1">'Asset Finance'!BG$42</f>
        <v>-3670.2818813017038</v>
      </c>
      <c r="BH18" s="10">
        <f ca="1">'Asset Finance'!BH$42</f>
        <v>-3517.3534695807994</v>
      </c>
      <c r="BI18" s="10">
        <f ca="1">'Asset Finance'!BI$42</f>
        <v>-3370.7970750149325</v>
      </c>
      <c r="BJ18" s="10">
        <f ca="1">'Asset Finance'!BJ$42</f>
        <v>-3230.3471968893105</v>
      </c>
      <c r="BK18" s="10">
        <f ca="1">'Asset Finance'!BK$42</f>
        <v>-3095.7493970189221</v>
      </c>
      <c r="BL18" s="10">
        <f ca="1">'Asset Finance'!BL$42</f>
        <v>-2966.7598388098004</v>
      </c>
      <c r="BM18" s="10">
        <f ca="1">'Asset Finance'!BM$42</f>
        <v>-2843.1448455260588</v>
      </c>
      <c r="BN18" s="10">
        <f ca="1">'Asset Finance'!BN$42</f>
        <v>-2724.6804769624728</v>
      </c>
      <c r="BO18" s="10">
        <f ca="1">'Asset Finance'!BO$42</f>
        <v>-2611.1521237557031</v>
      </c>
      <c r="BP18" s="10">
        <f ca="1">'Asset Finance'!BP$42</f>
        <v>-2502.3541185992153</v>
      </c>
      <c r="BQ18" s="10">
        <f ca="1">'Asset Finance'!BQ$42</f>
        <v>-2398.0893636575815</v>
      </c>
    </row>
    <row r="19" spans="5:69">
      <c r="E19" s="12" t="s">
        <v>180</v>
      </c>
      <c r="F19" s="30"/>
      <c r="G19" s="12" t="s">
        <v>258</v>
      </c>
      <c r="H19" s="56">
        <f ca="1" xml:space="preserve"> SUM( J19:BQ19 )</f>
        <v>96202238.681178764</v>
      </c>
      <c r="I19" s="30"/>
      <c r="J19" s="12">
        <f t="shared" ref="J19:BQ19" ca="1" si="2" xml:space="preserve"> J14 + SUM( J16:J18 )</f>
        <v>-34108.333333333336</v>
      </c>
      <c r="K19" s="12">
        <f t="shared" ca="1" si="2"/>
        <v>-29400</v>
      </c>
      <c r="L19" s="12">
        <f t="shared" ca="1" si="2"/>
        <v>-4208.333333333333</v>
      </c>
      <c r="M19" s="12">
        <f t="shared" ca="1" si="2"/>
        <v>4564.4687786891827</v>
      </c>
      <c r="N19" s="12">
        <f t="shared" ca="1" si="2"/>
        <v>-14235.612239829337</v>
      </c>
      <c r="O19" s="12">
        <f t="shared" ca="1" si="2"/>
        <v>-21404.30099368736</v>
      </c>
      <c r="P19" s="12">
        <f t="shared" ca="1" si="2"/>
        <v>37497.737786030149</v>
      </c>
      <c r="Q19" s="12">
        <f t="shared" ca="1" si="2"/>
        <v>27845.961714055207</v>
      </c>
      <c r="R19" s="12">
        <f t="shared" ca="1" si="2"/>
        <v>77931.759645079233</v>
      </c>
      <c r="S19" s="12">
        <f t="shared" ca="1" si="2"/>
        <v>47204.042493039276</v>
      </c>
      <c r="T19" s="12">
        <f t="shared" ca="1" si="2"/>
        <v>166589.03168084897</v>
      </c>
      <c r="U19" s="12">
        <f t="shared" ca="1" si="2"/>
        <v>153186.17409694433</v>
      </c>
      <c r="V19" s="12">
        <f t="shared" ca="1" si="2"/>
        <v>250155.94867358386</v>
      </c>
      <c r="W19" s="12">
        <f t="shared" ca="1" si="2"/>
        <v>332114.72806181427</v>
      </c>
      <c r="X19" s="12">
        <f t="shared" ca="1" si="2"/>
        <v>343979.78046093503</v>
      </c>
      <c r="Y19" s="12">
        <f t="shared" ca="1" si="2"/>
        <v>450235.61186133913</v>
      </c>
      <c r="Z19" s="12">
        <f t="shared" ca="1" si="2"/>
        <v>457044.84421222011</v>
      </c>
      <c r="AA19" s="12">
        <f t="shared" ca="1" si="2"/>
        <v>449922.97230674134</v>
      </c>
      <c r="AB19" s="12">
        <f t="shared" ca="1" si="2"/>
        <v>449300.95174125285</v>
      </c>
      <c r="AC19" s="12">
        <f t="shared" ca="1" si="2"/>
        <v>441411.09680788091</v>
      </c>
      <c r="AD19" s="12">
        <f t="shared" ca="1" si="2"/>
        <v>425831.81761211192</v>
      </c>
      <c r="AE19" s="12">
        <f t="shared" ca="1" si="2"/>
        <v>416792.58706557332</v>
      </c>
      <c r="AF19" s="12">
        <f t="shared" ca="1" si="2"/>
        <v>460117.07662483642</v>
      </c>
      <c r="AG19" s="12">
        <f t="shared" ca="1" si="2"/>
        <v>502572.20385866781</v>
      </c>
      <c r="AH19" s="12">
        <f t="shared" ca="1" si="2"/>
        <v>510628.09314002132</v>
      </c>
      <c r="AI19" s="12">
        <f t="shared" ca="1" si="2"/>
        <v>603356.08346540469</v>
      </c>
      <c r="AJ19" s="12">
        <f t="shared" ca="1" si="2"/>
        <v>686941.16801294358</v>
      </c>
      <c r="AK19" s="12">
        <f t="shared" ca="1" si="2"/>
        <v>725377.56798054255</v>
      </c>
      <c r="AL19" s="12">
        <f t="shared" ca="1" si="2"/>
        <v>769045.97936529061</v>
      </c>
      <c r="AM19" s="12">
        <f t="shared" ca="1" si="2"/>
        <v>833648.29906218336</v>
      </c>
      <c r="AN19" s="12">
        <f t="shared" ca="1" si="2"/>
        <v>903492.12021891819</v>
      </c>
      <c r="AO19" s="12">
        <f t="shared" ca="1" si="2"/>
        <v>909452.55374740507</v>
      </c>
      <c r="AP19" s="12">
        <f t="shared" ca="1" si="2"/>
        <v>1011697.4661096301</v>
      </c>
      <c r="AQ19" s="12">
        <f t="shared" ca="1" si="2"/>
        <v>1048929.0634760957</v>
      </c>
      <c r="AR19" s="12">
        <f t="shared" ca="1" si="2"/>
        <v>1132099.2422972966</v>
      </c>
      <c r="AS19" s="12">
        <f t="shared" ca="1" si="2"/>
        <v>1228932.9381466892</v>
      </c>
      <c r="AT19" s="12">
        <f t="shared" ca="1" si="2"/>
        <v>1308705.6653069963</v>
      </c>
      <c r="AU19" s="12">
        <f t="shared" ca="1" si="2"/>
        <v>1430664.7629854418</v>
      </c>
      <c r="AV19" s="12">
        <f t="shared" ca="1" si="2"/>
        <v>1562329.1482450871</v>
      </c>
      <c r="AW19" s="12">
        <f t="shared" ca="1" si="2"/>
        <v>1672787.8217100885</v>
      </c>
      <c r="AX19" s="12">
        <f t="shared" ca="1" si="2"/>
        <v>1853812.0579575528</v>
      </c>
      <c r="AY19" s="12">
        <f t="shared" ca="1" si="2"/>
        <v>1954455.3788330862</v>
      </c>
      <c r="AZ19" s="12">
        <f t="shared" ca="1" si="2"/>
        <v>2100174.9432763481</v>
      </c>
      <c r="BA19" s="12">
        <f t="shared" ca="1" si="2"/>
        <v>2315463.0171238449</v>
      </c>
      <c r="BB19" s="12">
        <f t="shared" ca="1" si="2"/>
        <v>2449276.2460095258</v>
      </c>
      <c r="BC19" s="12">
        <f t="shared" ca="1" si="2"/>
        <v>2641550.5787420999</v>
      </c>
      <c r="BD19" s="12">
        <f t="shared" ca="1" si="2"/>
        <v>2813037.9980360596</v>
      </c>
      <c r="BE19" s="12">
        <f t="shared" ca="1" si="2"/>
        <v>3043624.302224718</v>
      </c>
      <c r="BF19" s="12">
        <f t="shared" ca="1" si="2"/>
        <v>3245926.9922869285</v>
      </c>
      <c r="BG19" s="12">
        <f t="shared" ca="1" si="2"/>
        <v>3441860.3988484684</v>
      </c>
      <c r="BH19" s="12">
        <f t="shared" ca="1" si="2"/>
        <v>3688053.2259388804</v>
      </c>
      <c r="BI19" s="12">
        <f t="shared" ca="1" si="2"/>
        <v>3907742.4781524311</v>
      </c>
      <c r="BJ19" s="12">
        <f t="shared" ca="1" si="2"/>
        <v>4163792.4525445658</v>
      </c>
      <c r="BK19" s="12">
        <f t="shared" ca="1" si="2"/>
        <v>4403594.2488915641</v>
      </c>
      <c r="BL19" s="12">
        <f t="shared" ca="1" si="2"/>
        <v>4689486.4149569068</v>
      </c>
      <c r="BM19" s="12">
        <f t="shared" ca="1" si="2"/>
        <v>4927836.6730938852</v>
      </c>
      <c r="BN19" s="12">
        <f t="shared" ca="1" si="2"/>
        <v>5222332.5908721453</v>
      </c>
      <c r="BO19" s="12">
        <f t="shared" ca="1" si="2"/>
        <v>5545987.6441642093</v>
      </c>
      <c r="BP19" s="12">
        <f t="shared" ca="1" si="2"/>
        <v>5863146.1607214278</v>
      </c>
      <c r="BQ19" s="12">
        <f t="shared" ca="1" si="2"/>
        <v>6202054.6896526581</v>
      </c>
    </row>
    <row r="21" spans="5:69">
      <c r="E21" s="17" t="str">
        <f xml:space="preserve"> 'Corporation tax'!E$48</f>
        <v xml:space="preserve">Corporation tax </v>
      </c>
      <c r="F21" s="17">
        <f xml:space="preserve"> 'Corporation tax'!F$48</f>
        <v>0</v>
      </c>
      <c r="G21" s="17" t="str">
        <f xml:space="preserve"> 'Corporation tax'!G$48</f>
        <v>GBP</v>
      </c>
      <c r="H21" s="44">
        <f ca="1" xml:space="preserve"> 'Corporation tax'!H$48</f>
        <v>-22617966.144558292</v>
      </c>
      <c r="I21" s="17">
        <f xml:space="preserve"> 'Corporation tax'!I$48</f>
        <v>0</v>
      </c>
      <c r="J21" s="10">
        <f ca="1">'Corporation tax'!J$48</f>
        <v>0</v>
      </c>
      <c r="K21" s="10">
        <f ca="1">'Corporation tax'!K$48</f>
        <v>0</v>
      </c>
      <c r="L21" s="10">
        <f ca="1">'Corporation tax'!L$48</f>
        <v>0</v>
      </c>
      <c r="M21" s="10">
        <f ca="1">'Corporation tax'!M$48</f>
        <v>0</v>
      </c>
      <c r="N21" s="10">
        <f ca="1">'Corporation tax'!N$48</f>
        <v>0</v>
      </c>
      <c r="O21" s="10">
        <f ca="1">'Corporation tax'!O$48</f>
        <v>0</v>
      </c>
      <c r="P21" s="10">
        <f ca="1">'Corporation tax'!P$48</f>
        <v>0</v>
      </c>
      <c r="Q21" s="10">
        <f ca="1">'Corporation tax'!Q$48</f>
        <v>-5297.5594239995407</v>
      </c>
      <c r="R21" s="10">
        <f ca="1">'Corporation tax'!R$48</f>
        <v>-18157.02241172635</v>
      </c>
      <c r="S21" s="10">
        <f ca="1">'Corporation tax'!S$48</f>
        <v>-17927.423266760976</v>
      </c>
      <c r="T21" s="10">
        <f ca="1">'Corporation tax'!T$48</f>
        <v>-41927.423266760976</v>
      </c>
      <c r="U21" s="10">
        <f ca="1">'Corporation tax'!U$48</f>
        <v>-41927.423266760976</v>
      </c>
      <c r="V21" s="10">
        <f ca="1">'Corporation tax'!V$48</f>
        <v>-64843.731441226148</v>
      </c>
      <c r="W21" s="10">
        <f ca="1">'Corporation tax'!W$48</f>
        <v>-81450.103636656568</v>
      </c>
      <c r="X21" s="10">
        <f ca="1">'Corporation tax'!X$48</f>
        <v>-86975.417543960823</v>
      </c>
      <c r="Y21" s="10">
        <f ca="1">'Corporation tax'!Y$48</f>
        <v>-106969.02369459935</v>
      </c>
      <c r="Z21" s="10">
        <f ca="1">'Corporation tax'!Z$48</f>
        <v>-108636.60582098035</v>
      </c>
      <c r="AA21" s="10">
        <f ca="1">'Corporation tax'!AA$48</f>
        <v>-107493.62442285629</v>
      </c>
      <c r="AB21" s="10">
        <f ca="1">'Corporation tax'!AB$48</f>
        <v>-106036.43112636049</v>
      </c>
      <c r="AC21" s="10">
        <f ca="1">'Corporation tax'!AC$48</f>
        <v>-104753.47788504262</v>
      </c>
      <c r="AD21" s="10">
        <f ca="1">'Corporation tax'!AD$48</f>
        <v>-103394.23627407773</v>
      </c>
      <c r="AE21" s="10">
        <f ca="1">'Corporation tax'!AE$48</f>
        <v>-101701.13157789549</v>
      </c>
      <c r="AF21" s="10">
        <f ca="1">'Corporation tax'!AF$48</f>
        <v>-112175.43445510446</v>
      </c>
      <c r="AG21" s="10">
        <f ca="1">'Corporation tax'!AG$48</f>
        <v>-122559.01466033724</v>
      </c>
      <c r="AH21" s="10">
        <f ca="1">'Corporation tax'!AH$48</f>
        <v>-127604.51582680501</v>
      </c>
      <c r="AI21" s="10">
        <f ca="1">'Corporation tax'!AI$48</f>
        <v>-147390.14595304275</v>
      </c>
      <c r="AJ21" s="10">
        <f ca="1">'Corporation tax'!AJ$48</f>
        <v>-167067.88803227435</v>
      </c>
      <c r="AK21" s="10">
        <f ca="1">'Corporation tax'!AK$48</f>
        <v>-174366.76575789059</v>
      </c>
      <c r="AL21" s="10">
        <f ca="1">'Corporation tax'!AL$48</f>
        <v>-183825.10419476594</v>
      </c>
      <c r="AM21" s="10">
        <f ca="1">'Corporation tax'!AM$48</f>
        <v>-198339.14139851776</v>
      </c>
      <c r="AN21" s="10">
        <f ca="1">'Corporation tax'!AN$48</f>
        <v>-212446.26056377805</v>
      </c>
      <c r="AO21" s="10">
        <f ca="1">'Corporation tax'!AO$48</f>
        <v>-216696.35408114234</v>
      </c>
      <c r="AP21" s="10">
        <f ca="1">'Corporation tax'!AP$48</f>
        <v>-237977.87085921253</v>
      </c>
      <c r="AQ21" s="10">
        <f ca="1">'Corporation tax'!AQ$48</f>
        <v>-246819.46626428538</v>
      </c>
      <c r="AR21" s="10">
        <f ca="1">'Corporation tax'!AR$48</f>
        <v>-267768.07201870339</v>
      </c>
      <c r="AS21" s="10">
        <f ca="1">'Corporation tax'!AS$48</f>
        <v>-288535.23242916894</v>
      </c>
      <c r="AT21" s="10">
        <f ca="1">'Corporation tax'!AT$48</f>
        <v>-307350.94543901522</v>
      </c>
      <c r="AU21" s="10">
        <f ca="1">'Corporation tax'!AU$48</f>
        <v>-337436.1946685852</v>
      </c>
      <c r="AV21" s="10">
        <f ca="1">'Corporation tax'!AV$48</f>
        <v>-366456.17738266988</v>
      </c>
      <c r="AW21" s="10">
        <f ca="1">'Corporation tax'!AW$48</f>
        <v>-394056.47162045602</v>
      </c>
      <c r="AX21" s="10">
        <f ca="1">'Corporation tax'!AX$48</f>
        <v>-432752.12254076015</v>
      </c>
      <c r="AY21" s="10">
        <f ca="1">'Corporation tax'!AY$48</f>
        <v>-458180.95094147511</v>
      </c>
      <c r="AZ21" s="10">
        <f ca="1">'Corporation tax'!AZ$48</f>
        <v>-493969.4772724004</v>
      </c>
      <c r="BA21" s="10">
        <f ca="1">'Corporation tax'!BA$48</f>
        <v>-540634.19376632455</v>
      </c>
      <c r="BB21" s="10">
        <f ca="1">'Corporation tax'!BB$48</f>
        <v>-573792.39590650739</v>
      </c>
      <c r="BC21" s="10">
        <f ca="1">'Corporation tax'!BC$48</f>
        <v>-617048.47596276156</v>
      </c>
      <c r="BD21" s="10">
        <f ca="1">'Corporation tax'!BD$48</f>
        <v>-658919.57655672508</v>
      </c>
      <c r="BE21" s="10">
        <f ca="1">'Corporation tax'!BE$48</f>
        <v>-710999.11956236558</v>
      </c>
      <c r="BF21" s="10">
        <f ca="1">'Corporation tax'!BF$48</f>
        <v>-758718.02111665346</v>
      </c>
      <c r="BG21" s="10">
        <f ca="1">'Corporation tax'!BG$48</f>
        <v>-804728.51957579353</v>
      </c>
      <c r="BH21" s="10">
        <f ca="1">'Corporation tax'!BH$48</f>
        <v>-860608.48500396276</v>
      </c>
      <c r="BI21" s="10">
        <f ca="1">'Corporation tax'!BI$48</f>
        <v>-913911.00341566838</v>
      </c>
      <c r="BJ21" s="10">
        <f ca="1">'Corporation tax'!BJ$48</f>
        <v>-972822.30525627686</v>
      </c>
      <c r="BK21" s="10">
        <f ca="1">'Corporation tax'!BK$48</f>
        <v>-1029199.9620577066</v>
      </c>
      <c r="BL21" s="10">
        <f ca="1">'Corporation tax'!BL$48</f>
        <v>-1094565.307802212</v>
      </c>
      <c r="BM21" s="10">
        <f ca="1">'Corporation tax'!BM$48</f>
        <v>-1153094.7407900603</v>
      </c>
      <c r="BN21" s="10">
        <f ca="1">'Corporation tax'!BN$48</f>
        <v>-1220611.1450704257</v>
      </c>
      <c r="BO21" s="10">
        <f ca="1">'Corporation tax'!BO$48</f>
        <v>-1296601.7209692171</v>
      </c>
      <c r="BP21" s="10">
        <f ca="1">'Corporation tax'!BP$48</f>
        <v>-1369543.9221571442</v>
      </c>
      <c r="BQ21" s="10">
        <f ca="1">'Corporation tax'!BQ$48</f>
        <v>-1450903.0081684254</v>
      </c>
    </row>
    <row r="22" spans="5:69">
      <c r="E22" s="12" t="s">
        <v>37</v>
      </c>
      <c r="F22" s="30"/>
      <c r="G22" s="12" t="s">
        <v>258</v>
      </c>
      <c r="H22" s="56">
        <f ca="1" xml:space="preserve"> SUM( J22:BQ22 )</f>
        <v>73584272.536620528</v>
      </c>
      <c r="I22" s="30"/>
      <c r="J22" s="12">
        <f t="shared" ref="J22:BQ22" ca="1" si="3" xml:space="preserve"> J19 + J21</f>
        <v>-34108.333333333336</v>
      </c>
      <c r="K22" s="12">
        <f t="shared" ca="1" si="3"/>
        <v>-29400</v>
      </c>
      <c r="L22" s="12">
        <f t="shared" ca="1" si="3"/>
        <v>-4208.333333333333</v>
      </c>
      <c r="M22" s="12">
        <f t="shared" ca="1" si="3"/>
        <v>4564.4687786891827</v>
      </c>
      <c r="N22" s="12">
        <f t="shared" ca="1" si="3"/>
        <v>-14235.612239829337</v>
      </c>
      <c r="O22" s="12">
        <f t="shared" ca="1" si="3"/>
        <v>-21404.30099368736</v>
      </c>
      <c r="P22" s="12">
        <f t="shared" ca="1" si="3"/>
        <v>37497.737786030149</v>
      </c>
      <c r="Q22" s="12">
        <f t="shared" ca="1" si="3"/>
        <v>22548.402290055667</v>
      </c>
      <c r="R22" s="12">
        <f t="shared" ca="1" si="3"/>
        <v>59774.737233352884</v>
      </c>
      <c r="S22" s="12">
        <f t="shared" ca="1" si="3"/>
        <v>29276.619226278301</v>
      </c>
      <c r="T22" s="12">
        <f t="shared" ca="1" si="3"/>
        <v>124661.608414088</v>
      </c>
      <c r="U22" s="12">
        <f t="shared" ca="1" si="3"/>
        <v>111258.75083018336</v>
      </c>
      <c r="V22" s="12">
        <f t="shared" ca="1" si="3"/>
        <v>185312.21723235771</v>
      </c>
      <c r="W22" s="12">
        <f t="shared" ca="1" si="3"/>
        <v>250664.6244251577</v>
      </c>
      <c r="X22" s="12">
        <f t="shared" ca="1" si="3"/>
        <v>257004.36291697421</v>
      </c>
      <c r="Y22" s="12">
        <f t="shared" ca="1" si="3"/>
        <v>343266.58816673979</v>
      </c>
      <c r="Z22" s="12">
        <f t="shared" ca="1" si="3"/>
        <v>348408.23839123978</v>
      </c>
      <c r="AA22" s="12">
        <f t="shared" ca="1" si="3"/>
        <v>342429.34788388503</v>
      </c>
      <c r="AB22" s="12">
        <f t="shared" ca="1" si="3"/>
        <v>343264.52061489236</v>
      </c>
      <c r="AC22" s="12">
        <f t="shared" ca="1" si="3"/>
        <v>336657.6189228383</v>
      </c>
      <c r="AD22" s="12">
        <f t="shared" ca="1" si="3"/>
        <v>322437.58133803419</v>
      </c>
      <c r="AE22" s="12">
        <f t="shared" ca="1" si="3"/>
        <v>315091.45548767783</v>
      </c>
      <c r="AF22" s="12">
        <f t="shared" ca="1" si="3"/>
        <v>347941.64216973196</v>
      </c>
      <c r="AG22" s="12">
        <f t="shared" ca="1" si="3"/>
        <v>380013.18919833057</v>
      </c>
      <c r="AH22" s="12">
        <f t="shared" ca="1" si="3"/>
        <v>383023.57731321629</v>
      </c>
      <c r="AI22" s="12">
        <f t="shared" ca="1" si="3"/>
        <v>455965.93751236191</v>
      </c>
      <c r="AJ22" s="12">
        <f t="shared" ca="1" si="3"/>
        <v>519873.27998066926</v>
      </c>
      <c r="AK22" s="12">
        <f t="shared" ca="1" si="3"/>
        <v>551010.8022226519</v>
      </c>
      <c r="AL22" s="12">
        <f t="shared" ca="1" si="3"/>
        <v>585220.8751705247</v>
      </c>
      <c r="AM22" s="12">
        <f t="shared" ca="1" si="3"/>
        <v>635309.1576636656</v>
      </c>
      <c r="AN22" s="12">
        <f t="shared" ca="1" si="3"/>
        <v>691045.8596551402</v>
      </c>
      <c r="AO22" s="12">
        <f t="shared" ca="1" si="3"/>
        <v>692756.19966626272</v>
      </c>
      <c r="AP22" s="12">
        <f t="shared" ca="1" si="3"/>
        <v>773719.59525041748</v>
      </c>
      <c r="AQ22" s="12">
        <f t="shared" ca="1" si="3"/>
        <v>802109.59721181029</v>
      </c>
      <c r="AR22" s="12">
        <f t="shared" ca="1" si="3"/>
        <v>864331.1702785932</v>
      </c>
      <c r="AS22" s="12">
        <f t="shared" ca="1" si="3"/>
        <v>940397.70571752032</v>
      </c>
      <c r="AT22" s="12">
        <f t="shared" ca="1" si="3"/>
        <v>1001354.719867981</v>
      </c>
      <c r="AU22" s="12">
        <f t="shared" ca="1" si="3"/>
        <v>1093228.5683168566</v>
      </c>
      <c r="AV22" s="12">
        <f t="shared" ca="1" si="3"/>
        <v>1195872.9708624172</v>
      </c>
      <c r="AW22" s="12">
        <f t="shared" ca="1" si="3"/>
        <v>1278731.3500896324</v>
      </c>
      <c r="AX22" s="12">
        <f t="shared" ca="1" si="3"/>
        <v>1421059.9354167928</v>
      </c>
      <c r="AY22" s="12">
        <f t="shared" ca="1" si="3"/>
        <v>1496274.4278916111</v>
      </c>
      <c r="AZ22" s="12">
        <f t="shared" ca="1" si="3"/>
        <v>1606205.4660039477</v>
      </c>
      <c r="BA22" s="12">
        <f t="shared" ca="1" si="3"/>
        <v>1774828.8233575204</v>
      </c>
      <c r="BB22" s="12">
        <f t="shared" ca="1" si="3"/>
        <v>1875483.8501030183</v>
      </c>
      <c r="BC22" s="12">
        <f t="shared" ca="1" si="3"/>
        <v>2024502.1027793384</v>
      </c>
      <c r="BD22" s="12">
        <f t="shared" ca="1" si="3"/>
        <v>2154118.4214793346</v>
      </c>
      <c r="BE22" s="12">
        <f t="shared" ca="1" si="3"/>
        <v>2332625.1826623525</v>
      </c>
      <c r="BF22" s="12">
        <f t="shared" ca="1" si="3"/>
        <v>2487208.971170275</v>
      </c>
      <c r="BG22" s="12">
        <f t="shared" ca="1" si="3"/>
        <v>2637131.8792726751</v>
      </c>
      <c r="BH22" s="12">
        <f t="shared" ca="1" si="3"/>
        <v>2827444.7409349177</v>
      </c>
      <c r="BI22" s="12">
        <f t="shared" ca="1" si="3"/>
        <v>2993831.4747367627</v>
      </c>
      <c r="BJ22" s="12">
        <f t="shared" ca="1" si="3"/>
        <v>3190970.1472882889</v>
      </c>
      <c r="BK22" s="12">
        <f t="shared" ca="1" si="3"/>
        <v>3374394.2868338577</v>
      </c>
      <c r="BL22" s="12">
        <f t="shared" ca="1" si="3"/>
        <v>3594921.1071546949</v>
      </c>
      <c r="BM22" s="12">
        <f t="shared" ca="1" si="3"/>
        <v>3774741.9323038249</v>
      </c>
      <c r="BN22" s="12">
        <f t="shared" ca="1" si="3"/>
        <v>4001721.4458017196</v>
      </c>
      <c r="BO22" s="12">
        <f t="shared" ca="1" si="3"/>
        <v>4249385.9231949924</v>
      </c>
      <c r="BP22" s="12">
        <f t="shared" ca="1" si="3"/>
        <v>4493602.2385642836</v>
      </c>
      <c r="BQ22" s="12">
        <f t="shared" ca="1" si="3"/>
        <v>4751151.6814842327</v>
      </c>
    </row>
  </sheetData>
  <conditionalFormatting sqref="F2:F3">
    <cfRule type="cellIs" dxfId="112" priority="1" stopIfTrue="1" operator="notEqual">
      <formula>0</formula>
    </cfRule>
    <cfRule type="cellIs" dxfId="111" priority="2" stopIfTrue="1" operator="equal">
      <formula>""</formula>
    </cfRule>
  </conditionalFormatting>
  <conditionalFormatting sqref="J3:BQ3">
    <cfRule type="cellIs" dxfId="110" priority="3" operator="equal">
      <formula>"PPA ext."</formula>
    </cfRule>
    <cfRule type="cellIs" dxfId="109" priority="4" operator="equal">
      <formula>"Delay"</formula>
    </cfRule>
    <cfRule type="cellIs" dxfId="108" priority="5" operator="equal">
      <formula>"Fin Close"</formula>
    </cfRule>
    <cfRule type="cellIs" dxfId="107" priority="6" stopIfTrue="1" operator="equal">
      <formula>"Construction"</formula>
    </cfRule>
    <cfRule type="cellIs" dxfId="106"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9">
    <tabColor rgb="FF4F81BD"/>
    <outlinePr summaryBelow="0" summaryRight="0"/>
  </sheetPr>
  <dimension ref="A1:AC22"/>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31.77734375" bestFit="1" customWidth="1"/>
    <col min="6" max="6" width="20.5546875" bestFit="1" customWidth="1"/>
    <col min="7" max="7" width="13.21875" bestFit="1" customWidth="1"/>
    <col min="8" max="8" width="14.44140625" style="45" bestFit="1" customWidth="1"/>
    <col min="9" max="9" width="3.44140625" customWidth="1"/>
    <col min="10" max="10" width="11.21875" bestFit="1" customWidth="1"/>
    <col min="11" max="11" width="11.77734375" bestFit="1" customWidth="1"/>
    <col min="12" max="12" width="11.88671875" bestFit="1" customWidth="1"/>
    <col min="13" max="15" width="11.77734375" bestFit="1" customWidth="1"/>
    <col min="16" max="16" width="11.88671875" bestFit="1" customWidth="1"/>
    <col min="17" max="19" width="11.77734375" bestFit="1" customWidth="1"/>
    <col min="20" max="20" width="11.88671875" bestFit="1" customWidth="1"/>
    <col min="21" max="24" width="12.44140625" bestFit="1" customWidth="1"/>
    <col min="25" max="29" width="13.21875" bestFit="1" customWidth="1"/>
    <col min="30" max="30" width="15.109375" hidden="1" customWidth="1"/>
    <col min="31" max="16384" width="15.109375" hidden="1"/>
  </cols>
  <sheetData>
    <row r="1" spans="1:29" s="73" customFormat="1" ht="25">
      <c r="A1" s="46" t="str">
        <f ca="1" xml:space="preserve"> RIGHT(CELL("filename", A1), LEN(CELL("filename", A1)) - SEARCH("]", CELL("filename", A1)))</f>
        <v>Income Statement Qly</v>
      </c>
      <c r="B1" s="76"/>
      <c r="C1" s="77"/>
      <c r="D1" s="70"/>
      <c r="F1" s="53" t="str">
        <f>HYPERLINK("#Contents!A1","Go to contents")</f>
        <v>Go to contents</v>
      </c>
      <c r="H1" s="50"/>
      <c r="J1" s="50"/>
    </row>
    <row r="2" spans="1:29" s="55" customFormat="1">
      <c r="A2" s="51"/>
      <c r="B2" s="51"/>
      <c r="C2" s="71"/>
      <c r="D2" s="72"/>
      <c r="E2" s="22" t="s">
        <v>331</v>
      </c>
      <c r="F2" s="52">
        <f ca="1" xml:space="preserve"> 'Model Checks and Alerts'!F11</f>
        <v>0</v>
      </c>
      <c r="G2" s="54" t="s">
        <v>144</v>
      </c>
      <c r="H2" s="49"/>
      <c r="I2" s="49"/>
      <c r="J2" s="6">
        <f xml:space="preserve"> Time!J$75</f>
        <v>45138</v>
      </c>
      <c r="K2" s="6">
        <f xml:space="preserve"> Time!K$75</f>
        <v>45230</v>
      </c>
      <c r="L2" s="6">
        <f xml:space="preserve"> Time!L$75</f>
        <v>45322</v>
      </c>
      <c r="M2" s="6">
        <f xml:space="preserve"> Time!M$75</f>
        <v>45412</v>
      </c>
      <c r="N2" s="6">
        <f xml:space="preserve"> Time!N$75</f>
        <v>45504</v>
      </c>
      <c r="O2" s="6">
        <f xml:space="preserve"> Time!O$75</f>
        <v>45596</v>
      </c>
      <c r="P2" s="6">
        <f xml:space="preserve"> Time!P$75</f>
        <v>45688</v>
      </c>
      <c r="Q2" s="6">
        <f xml:space="preserve"> Time!Q$75</f>
        <v>45777</v>
      </c>
      <c r="R2" s="6">
        <f xml:space="preserve"> Time!R$75</f>
        <v>45869</v>
      </c>
      <c r="S2" s="6">
        <f xml:space="preserve"> Time!S$75</f>
        <v>45961</v>
      </c>
      <c r="T2" s="6">
        <f xml:space="preserve"> Time!T$75</f>
        <v>46053</v>
      </c>
      <c r="U2" s="6">
        <f xml:space="preserve"> Time!U$75</f>
        <v>46142</v>
      </c>
      <c r="V2" s="6">
        <f xml:space="preserve"> Time!V$75</f>
        <v>46234</v>
      </c>
      <c r="W2" s="6">
        <f xml:space="preserve"> Time!W$75</f>
        <v>46326</v>
      </c>
      <c r="X2" s="6">
        <f xml:space="preserve"> Time!X$75</f>
        <v>46418</v>
      </c>
      <c r="Y2" s="6">
        <f xml:space="preserve"> Time!Y$75</f>
        <v>46507</v>
      </c>
      <c r="Z2" s="6">
        <f xml:space="preserve"> Time!Z$75</f>
        <v>46599</v>
      </c>
      <c r="AA2" s="6">
        <f xml:space="preserve"> Time!AA$75</f>
        <v>46691</v>
      </c>
      <c r="AB2" s="6">
        <f xml:space="preserve"> Time!AB$75</f>
        <v>46783</v>
      </c>
      <c r="AC2" s="6">
        <f xml:space="preserve"> Time!AC$75</f>
        <v>46873</v>
      </c>
    </row>
    <row r="3" spans="1:29" s="32" customFormat="1">
      <c r="A3" s="51"/>
      <c r="B3" s="51"/>
      <c r="C3" s="71"/>
      <c r="D3" s="72"/>
      <c r="E3" s="41" t="s">
        <v>206</v>
      </c>
      <c r="F3" s="52"/>
      <c r="G3" s="54" t="s">
        <v>98</v>
      </c>
      <c r="H3" s="49"/>
      <c r="I3" s="49"/>
      <c r="J3" s="7" t="str">
        <f xml:space="preserve"> Time!J$82</f>
        <v>Month3</v>
      </c>
      <c r="K3" s="7" t="str">
        <f xml:space="preserve"> Time!K$82</f>
        <v>Month6</v>
      </c>
      <c r="L3" s="7" t="str">
        <f xml:space="preserve"> Time!L$82</f>
        <v>Month9</v>
      </c>
      <c r="M3" s="7" t="str">
        <f xml:space="preserve"> Time!M$82</f>
        <v>Month12</v>
      </c>
      <c r="N3" s="7" t="str">
        <f xml:space="preserve"> Time!N$82</f>
        <v>Month15</v>
      </c>
      <c r="O3" s="7" t="str">
        <f xml:space="preserve"> Time!O$82</f>
        <v>Month18</v>
      </c>
      <c r="P3" s="7" t="str">
        <f xml:space="preserve"> Time!P$82</f>
        <v>Month21</v>
      </c>
      <c r="Q3" s="7" t="str">
        <f xml:space="preserve"> Time!Q$82</f>
        <v>Month24</v>
      </c>
      <c r="R3" s="7" t="str">
        <f xml:space="preserve"> Time!R$82</f>
        <v>Month27</v>
      </c>
      <c r="S3" s="7" t="str">
        <f xml:space="preserve"> Time!S$82</f>
        <v>Month30</v>
      </c>
      <c r="T3" s="7" t="str">
        <f xml:space="preserve"> Time!T$82</f>
        <v>Month33</v>
      </c>
      <c r="U3" s="7" t="str">
        <f xml:space="preserve"> Time!U$82</f>
        <v>Month36</v>
      </c>
      <c r="V3" s="7" t="str">
        <f xml:space="preserve"> Time!V$82</f>
        <v>Month39</v>
      </c>
      <c r="W3" s="7" t="str">
        <f xml:space="preserve"> Time!W$82</f>
        <v>Month42</v>
      </c>
      <c r="X3" s="7" t="str">
        <f xml:space="preserve"> Time!X$82</f>
        <v>Month45</v>
      </c>
      <c r="Y3" s="7" t="str">
        <f xml:space="preserve"> Time!Y$82</f>
        <v>Month48</v>
      </c>
      <c r="Z3" s="7" t="str">
        <f xml:space="preserve"> Time!Z$82</f>
        <v>Month51</v>
      </c>
      <c r="AA3" s="7" t="str">
        <f xml:space="preserve"> Time!AA$82</f>
        <v>Month54</v>
      </c>
      <c r="AB3" s="7" t="str">
        <f xml:space="preserve"> Time!AB$82</f>
        <v>Month57</v>
      </c>
      <c r="AC3" s="7" t="str">
        <f xml:space="preserve"> Time!AC$82</f>
        <v>Month60</v>
      </c>
    </row>
    <row r="4" spans="1:29" s="26" customFormat="1">
      <c r="A4" s="51"/>
      <c r="B4" s="51"/>
      <c r="C4" s="71"/>
      <c r="D4" s="72"/>
      <c r="E4" s="22" t="s">
        <v>332</v>
      </c>
      <c r="F4"/>
      <c r="G4"/>
      <c r="H4" s="49"/>
      <c r="I4" s="49"/>
      <c r="J4" s="26">
        <f xml:space="preserve"> Time!J$88</f>
        <v>3</v>
      </c>
      <c r="K4" s="26">
        <f xml:space="preserve"> Time!K$88</f>
        <v>6</v>
      </c>
      <c r="L4" s="26">
        <f xml:space="preserve"> Time!L$88</f>
        <v>9</v>
      </c>
      <c r="M4" s="26">
        <f xml:space="preserve"> Time!M$88</f>
        <v>12</v>
      </c>
      <c r="N4" s="26">
        <f xml:space="preserve"> Time!N$88</f>
        <v>15</v>
      </c>
      <c r="O4" s="26">
        <f xml:space="preserve"> Time!O$88</f>
        <v>18</v>
      </c>
      <c r="P4" s="26">
        <f xml:space="preserve"> Time!P$88</f>
        <v>21</v>
      </c>
      <c r="Q4" s="26">
        <f xml:space="preserve"> Time!Q$88</f>
        <v>24</v>
      </c>
      <c r="R4" s="26">
        <f xml:space="preserve"> Time!R$88</f>
        <v>27</v>
      </c>
      <c r="S4" s="26">
        <f xml:space="preserve"> Time!S$88</f>
        <v>30</v>
      </c>
      <c r="T4" s="26">
        <f xml:space="preserve"> Time!T$88</f>
        <v>33</v>
      </c>
      <c r="U4" s="26">
        <f xml:space="preserve"> Time!U$88</f>
        <v>36</v>
      </c>
      <c r="V4" s="26">
        <f xml:space="preserve"> Time!V$88</f>
        <v>39</v>
      </c>
      <c r="W4" s="26">
        <f xml:space="preserve"> Time!W$88</f>
        <v>42</v>
      </c>
      <c r="X4" s="26">
        <f xml:space="preserve"> Time!X$88</f>
        <v>45</v>
      </c>
      <c r="Y4" s="26">
        <f xml:space="preserve"> Time!Y$88</f>
        <v>48</v>
      </c>
      <c r="Z4" s="26">
        <f xml:space="preserve"> Time!Z$88</f>
        <v>51</v>
      </c>
      <c r="AA4" s="26">
        <f xml:space="preserve"> Time!AA$88</f>
        <v>54</v>
      </c>
      <c r="AB4" s="26">
        <f xml:space="preserve"> Time!AB$88</f>
        <v>57</v>
      </c>
      <c r="AC4" s="26">
        <f xml:space="preserve"> Time!AC$88</f>
        <v>60</v>
      </c>
    </row>
    <row r="5" spans="1:29" s="32" customFormat="1">
      <c r="A5" s="51"/>
      <c r="B5" s="51"/>
      <c r="C5" s="71"/>
      <c r="D5" s="72"/>
      <c r="E5" s="22" t="s">
        <v>312</v>
      </c>
      <c r="F5" s="23" t="s">
        <v>254</v>
      </c>
      <c r="G5" s="23" t="s">
        <v>228</v>
      </c>
      <c r="H5" s="23" t="s">
        <v>205</v>
      </c>
      <c r="I5" s="49"/>
      <c r="J5" s="15"/>
      <c r="K5" s="15"/>
      <c r="L5" s="15"/>
      <c r="M5" s="15"/>
      <c r="N5" s="15"/>
      <c r="O5" s="15"/>
      <c r="P5" s="15"/>
    </row>
    <row r="6" spans="1:29" s="45" customFormat="1">
      <c r="A6" s="23"/>
      <c r="B6" s="23"/>
      <c r="C6" s="48"/>
      <c r="D6" s="75"/>
      <c r="F6" s="23"/>
      <c r="G6" s="23"/>
      <c r="H6" s="23"/>
    </row>
    <row r="8" spans="1:29">
      <c r="E8" s="17" t="str">
        <f xml:space="preserve"> Income!E$18</f>
        <v>Income</v>
      </c>
      <c r="F8" s="17">
        <f xml:space="preserve"> Income!F$18</f>
        <v>0</v>
      </c>
      <c r="G8" s="17" t="str">
        <f xml:space="preserve"> Income!G$18</f>
        <v>GBP</v>
      </c>
      <c r="H8" s="44">
        <f ca="1" xml:space="preserve"> Income!H$18</f>
        <v>140213362.95026162</v>
      </c>
      <c r="I8" s="17">
        <f xml:space="preserve"> Income!I$18</f>
        <v>0</v>
      </c>
      <c r="J8" s="10">
        <f ca="1" xml:space="preserve"> SUMIF( Time!$J332:$BQ332, Time!J$28, Income!$J18:$BQ18)</f>
        <v>90000</v>
      </c>
      <c r="K8" s="10">
        <f ca="1" xml:space="preserve"> SUMIF( Time!$J332:$BQ332, Time!K$28, Income!$J18:$BQ18)</f>
        <v>210000</v>
      </c>
      <c r="L8" s="10">
        <f ca="1" xml:space="preserve"> SUMIF( Time!$J332:$BQ332, Time!L$28, Income!$J18:$BQ18)</f>
        <v>522000</v>
      </c>
      <c r="M8" s="10">
        <f ca="1" xml:space="preserve"> SUMIF( Time!$J332:$BQ332, Time!M$28, Income!$J18:$BQ18)</f>
        <v>870000</v>
      </c>
      <c r="N8" s="10">
        <f ca="1" xml:space="preserve"> SUMIF( Time!$J332:$BQ332, Time!N$28, Income!$J18:$BQ18)</f>
        <v>1557567.7856615577</v>
      </c>
      <c r="O8" s="10">
        <f ca="1" xml:space="preserve"> SUMIF( Time!$J332:$BQ332, Time!O$28, Income!$J18:$BQ18)</f>
        <v>2056267.9354602834</v>
      </c>
      <c r="P8" s="10">
        <f ca="1" xml:space="preserve"> SUMIF( Time!$J332:$BQ332, Time!P$28, Income!$J18:$BQ18)</f>
        <v>2070000</v>
      </c>
      <c r="Q8" s="10">
        <f ca="1" xml:space="preserve"> SUMIF( Time!$J332:$BQ332, Time!Q$28, Income!$J18:$BQ18)</f>
        <v>2250000</v>
      </c>
      <c r="R8" s="10">
        <f ca="1" xml:space="preserve"> SUMIF( Time!$J332:$BQ332, Time!R$28, Income!$J18:$BQ18)</f>
        <v>2898000</v>
      </c>
      <c r="S8" s="10">
        <f ca="1" xml:space="preserve"> SUMIF( Time!$J332:$BQ332, Time!S$28, Income!$J18:$BQ18)</f>
        <v>3618000</v>
      </c>
      <c r="T8" s="10">
        <f ca="1" xml:space="preserve"> SUMIF( Time!$J332:$BQ332, Time!T$28, Income!$J18:$BQ18)</f>
        <v>4362000</v>
      </c>
      <c r="U8" s="10">
        <f ca="1" xml:space="preserve"> SUMIF( Time!$J332:$BQ332, Time!U$28, Income!$J18:$BQ18)</f>
        <v>5202000</v>
      </c>
      <c r="V8" s="10">
        <f ca="1" xml:space="preserve"> SUMIF( Time!$J332:$BQ332, Time!V$28, Income!$J18:$BQ18)</f>
        <v>6425248.7703180388</v>
      </c>
      <c r="W8" s="10">
        <f ca="1" xml:space="preserve"> SUMIF( Time!$J332:$BQ332, Time!W$28, Income!$J18:$BQ18)</f>
        <v>8023376.8083952824</v>
      </c>
      <c r="X8" s="10">
        <f ca="1" xml:space="preserve"> SUMIF( Time!$J332:$BQ332, Time!X$28, Income!$J18:$BQ18)</f>
        <v>9912489.8197558783</v>
      </c>
      <c r="Y8" s="10">
        <f ca="1" xml:space="preserve"> SUMIF( Time!$J332:$BQ332, Time!Y$28, Income!$J18:$BQ18)</f>
        <v>12128177.243402768</v>
      </c>
      <c r="Z8" s="10">
        <f ca="1" xml:space="preserve"> SUMIF( Time!$J332:$BQ332, Time!Z$28, Income!$J18:$BQ18)</f>
        <v>14696609.866517041</v>
      </c>
      <c r="AA8" s="10">
        <f ca="1" xml:space="preserve"> SUMIF( Time!$J332:$BQ332, Time!AA$28, Income!$J18:$BQ18)</f>
        <v>17610865.94267153</v>
      </c>
      <c r="AB8" s="10">
        <f ca="1" xml:space="preserve"> SUMIF( Time!$J332:$BQ332, Time!AB$28, Income!$J18:$BQ18)</f>
        <v>20912691.96539272</v>
      </c>
      <c r="AC8" s="10">
        <f ca="1" xml:space="preserve"> SUMIF( Time!$J332:$BQ332, Time!AC$28, Income!$J18:$BQ18)</f>
        <v>24798066.812686495</v>
      </c>
    </row>
    <row r="9" spans="1:29">
      <c r="E9" s="17" t="str">
        <f xml:space="preserve"> Expense!E$27</f>
        <v xml:space="preserve">Variable Operating expense </v>
      </c>
      <c r="F9" s="17">
        <f xml:space="preserve"> Expense!F$27</f>
        <v>0</v>
      </c>
      <c r="G9" s="17" t="str">
        <f xml:space="preserve"> Expense!G$27</f>
        <v>GBP</v>
      </c>
      <c r="H9" s="44">
        <f ca="1" xml:space="preserve"> Expense!H$27</f>
        <v>-23745860.732762821</v>
      </c>
      <c r="I9" s="17">
        <f xml:space="preserve"> Expense!I$27</f>
        <v>0</v>
      </c>
      <c r="J9" s="10">
        <f ca="1" xml:space="preserve"> SUMIF( Time!$J332:$BQ332, Time!J$28, Expense!$J27:$BQ27)</f>
        <v>-43200</v>
      </c>
      <c r="K9" s="10">
        <f ca="1" xml:space="preserve"> SUMIF( Time!$J332:$BQ332, Time!K$28, Expense!$J27:$BQ27)</f>
        <v>-100800</v>
      </c>
      <c r="L9" s="10">
        <f ca="1" xml:space="preserve"> SUMIF( Time!$J332:$BQ332, Time!L$28, Expense!$J27:$BQ27)</f>
        <v>-187200</v>
      </c>
      <c r="M9" s="10">
        <f ca="1" xml:space="preserve"> SUMIF( Time!$J332:$BQ332, Time!M$28, Expense!$J27:$BQ27)</f>
        <v>-216000</v>
      </c>
      <c r="N9" s="10">
        <f ca="1" xml:space="preserve"> SUMIF( Time!$J332:$BQ332, Time!N$28, Expense!$J27:$BQ27)</f>
        <v>-242721.52255234006</v>
      </c>
      <c r="O9" s="10">
        <f ca="1" xml:space="preserve"> SUMIF( Time!$J332:$BQ332, Time!O$28, Expense!$J27:$BQ27)</f>
        <v>-288646.16158353619</v>
      </c>
      <c r="P9" s="10">
        <f ca="1" xml:space="preserve"> SUMIF( Time!$J332:$BQ332, Time!P$28, Expense!$J27:$BQ27)</f>
        <v>-343260.06907336635</v>
      </c>
      <c r="Q9" s="10">
        <f ca="1" xml:space="preserve"> SUMIF( Time!$J332:$BQ332, Time!Q$28, Expense!$J27:$BQ27)</f>
        <v>-408207.31643837283</v>
      </c>
      <c r="R9" s="10">
        <f ca="1" xml:space="preserve"> SUMIF( Time!$J332:$BQ332, Time!R$28, Expense!$J27:$BQ27)</f>
        <v>-524323.04510468012</v>
      </c>
      <c r="S9" s="10">
        <f ca="1" xml:space="preserve"> SUMIF( Time!$J332:$BQ332, Time!S$28, Expense!$J27:$BQ27)</f>
        <v>-668012.32316707273</v>
      </c>
      <c r="T9" s="10">
        <f ca="1" xml:space="preserve"> SUMIF( Time!$J332:$BQ332, Time!T$28, Expense!$J27:$BQ27)</f>
        <v>-855000.13814673305</v>
      </c>
      <c r="U9" s="10">
        <f ca="1" xml:space="preserve"> SUMIF( Time!$J332:$BQ332, Time!U$28, Expense!$J27:$BQ27)</f>
        <v>-1010814.6328767459</v>
      </c>
      <c r="V9" s="10">
        <f ca="1" xml:space="preserve"> SUMIF( Time!$J332:$BQ332, Time!V$28, Expense!$J27:$BQ27)</f>
        <v>-1189335.4605064669</v>
      </c>
      <c r="W9" s="10">
        <f ca="1" xml:space="preserve"> SUMIF( Time!$J332:$BQ332, Time!W$28, Expense!$J27:$BQ27)</f>
        <v>-1414366.1917593284</v>
      </c>
      <c r="X9" s="10">
        <f ca="1" xml:space="preserve"> SUMIF( Time!$J332:$BQ332, Time!X$28, Expense!$J27:$BQ27)</f>
        <v>-1681974.3384594966</v>
      </c>
      <c r="Y9" s="10">
        <f ca="1" xml:space="preserve"> SUMIF( Time!$J332:$BQ332, Time!Y$28, Expense!$J27:$BQ27)</f>
        <v>-2000215.8505480285</v>
      </c>
      <c r="Z9" s="10">
        <f ca="1" xml:space="preserve"> SUMIF( Time!$J332:$BQ332, Time!Z$28, Expense!$J27:$BQ27)</f>
        <v>-2378670.9210129352</v>
      </c>
      <c r="AA9" s="10">
        <f ca="1" xml:space="preserve"> SUMIF( Time!$J332:$BQ332, Time!AA$28, Expense!$J27:$BQ27)</f>
        <v>-2828732.3835186581</v>
      </c>
      <c r="AB9" s="10">
        <f ca="1" xml:space="preserve"> SUMIF( Time!$J332:$BQ332, Time!AB$28, Expense!$J27:$BQ27)</f>
        <v>-3363948.6769189951</v>
      </c>
      <c r="AC9" s="10">
        <f ca="1" xml:space="preserve"> SUMIF( Time!$J332:$BQ332, Time!AC$28, Expense!$J27:$BQ27)</f>
        <v>-4000431.7010960593</v>
      </c>
    </row>
    <row r="10" spans="1:29">
      <c r="E10" s="17" t="str">
        <f xml:space="preserve"> Expense!E$20</f>
        <v xml:space="preserve">Fixed operating expense </v>
      </c>
      <c r="F10" s="17">
        <f xml:space="preserve"> Expense!F$20</f>
        <v>0</v>
      </c>
      <c r="G10" s="17" t="str">
        <f xml:space="preserve"> Expense!G$20</f>
        <v>GBP</v>
      </c>
      <c r="H10" s="44">
        <f xml:space="preserve"> Expense!H$20</f>
        <v>-3419071.4947073567</v>
      </c>
      <c r="I10" s="17">
        <f xml:space="preserve"> Expense!I$20</f>
        <v>0</v>
      </c>
      <c r="J10" s="10">
        <f xml:space="preserve"> SUMIF( Time!$J332:$BQ332, Time!J$28, Expense!$J20:$BQ20)</f>
        <v>-135000</v>
      </c>
      <c r="K10" s="10">
        <f xml:space="preserve"> SUMIF( Time!$J332:$BQ332, Time!K$28, Expense!$J20:$BQ20)</f>
        <v>-138282.42699726578</v>
      </c>
      <c r="L10" s="10">
        <f xml:space="preserve"> SUMIF( Time!$J332:$BQ332, Time!L$28, Expense!$J20:$BQ20)</f>
        <v>-141644.66382410476</v>
      </c>
      <c r="M10" s="10">
        <f xml:space="preserve"> SUMIF( Time!$J332:$BQ332, Time!M$28, Expense!$J20:$BQ20)</f>
        <v>-145088.65099858536</v>
      </c>
      <c r="N10" s="10">
        <f xml:space="preserve"> SUMIF( Time!$J332:$BQ332, Time!N$28, Expense!$J20:$BQ20)</f>
        <v>-148500.00000000003</v>
      </c>
      <c r="O10" s="10">
        <f xml:space="preserve"> SUMIF( Time!$J332:$BQ332, Time!O$28, Expense!$J20:$BQ20)</f>
        <v>-152125.5041845674</v>
      </c>
      <c r="P10" s="10">
        <f xml:space="preserve"> SUMIF( Time!$J332:$BQ332, Time!P$28, Expense!$J20:$BQ20)</f>
        <v>-155819.20449922944</v>
      </c>
      <c r="Q10" s="10">
        <f xml:space="preserve"> SUMIF( Time!$J332:$BQ332, Time!Q$28, Expense!$J20:$BQ20)</f>
        <v>-159614.78009494126</v>
      </c>
      <c r="R10" s="10">
        <f xml:space="preserve"> SUMIF( Time!$J332:$BQ332, Time!R$28, Expense!$J20:$BQ20)</f>
        <v>-163364.20583470946</v>
      </c>
      <c r="S10" s="10">
        <f xml:space="preserve"> SUMIF( Time!$J332:$BQ332, Time!S$28, Expense!$J20:$BQ20)</f>
        <v>-167332.62007705602</v>
      </c>
      <c r="T10" s="10">
        <f xml:space="preserve"> SUMIF( Time!$J332:$BQ332, Time!T$28, Expense!$J20:$BQ20)</f>
        <v>-171397.43433260245</v>
      </c>
      <c r="U10" s="10">
        <f xml:space="preserve"> SUMIF( Time!$J332:$BQ332, Time!U$28, Expense!$J20:$BQ20)</f>
        <v>-175571.51356246552</v>
      </c>
      <c r="V10" s="10">
        <f xml:space="preserve"> SUMIF( Time!$J332:$BQ332, Time!V$28, Expense!$J20:$BQ20)</f>
        <v>-179696.72236022056</v>
      </c>
      <c r="W10" s="10">
        <f xml:space="preserve"> SUMIF( Time!$J332:$BQ332, Time!W$28, Expense!$J20:$BQ20)</f>
        <v>-184062.89112249791</v>
      </c>
      <c r="X10" s="10">
        <f xml:space="preserve"> SUMIF( Time!$J332:$BQ332, Time!X$28, Expense!$J20:$BQ20)</f>
        <v>-188535.14657022111</v>
      </c>
      <c r="Y10" s="10">
        <f xml:space="preserve"> SUMIF( Time!$J332:$BQ332, Time!Y$28, Expense!$J20:$BQ20)</f>
        <v>-193125.53244547808</v>
      </c>
      <c r="Z10" s="10">
        <f xml:space="preserve"> SUMIF( Time!$J332:$BQ332, Time!Z$28, Expense!$J20:$BQ20)</f>
        <v>-197663.8170220583</v>
      </c>
      <c r="AA10" s="10">
        <f xml:space="preserve"> SUMIF( Time!$J332:$BQ332, Time!AA$28, Expense!$J20:$BQ20)</f>
        <v>-202467.20550461431</v>
      </c>
      <c r="AB10" s="10">
        <f xml:space="preserve"> SUMIF( Time!$J332:$BQ332, Time!AB$28, Expense!$J20:$BQ20)</f>
        <v>-207387.32016023505</v>
      </c>
      <c r="AC10" s="10">
        <f xml:space="preserve"> SUMIF( Time!$J332:$BQ332, Time!AC$28, Expense!$J20:$BQ20)</f>
        <v>-212391.85511650427</v>
      </c>
    </row>
    <row r="11" spans="1:29">
      <c r="E11" s="12" t="s">
        <v>179</v>
      </c>
      <c r="F11" s="30"/>
      <c r="G11" s="12" t="s">
        <v>258</v>
      </c>
      <c r="H11" s="56">
        <f ca="1" xml:space="preserve"> SUM( J11:BQ11 )</f>
        <v>113048430.72279142</v>
      </c>
      <c r="I11" s="30"/>
      <c r="J11" s="12">
        <f ca="1" xml:space="preserve"> SUMIF( Time!$J332:$BQ332, Time!J$28, 'Income Statement'!$J11:$BQ11)</f>
        <v>-88200</v>
      </c>
      <c r="K11" s="12">
        <f ca="1" xml:space="preserve"> SUMIF( Time!$J332:$BQ332, Time!K$28, 'Income Statement'!$J11:$BQ11)</f>
        <v>-29082.426997265786</v>
      </c>
      <c r="L11" s="12">
        <f ca="1" xml:space="preserve"> SUMIF( Time!$J332:$BQ332, Time!L$28, 'Income Statement'!$J11:$BQ11)</f>
        <v>193155.33617589524</v>
      </c>
      <c r="M11" s="12">
        <f ca="1" xml:space="preserve"> SUMIF( Time!$J332:$BQ332, Time!M$28, 'Income Statement'!$J11:$BQ11)</f>
        <v>508911.34900141461</v>
      </c>
      <c r="N11" s="12">
        <f ca="1" xml:space="preserve"> SUMIF( Time!$J332:$BQ332, Time!N$28, 'Income Statement'!$J11:$BQ11)</f>
        <v>1166346.2631092176</v>
      </c>
      <c r="O11" s="12">
        <f ca="1" xml:space="preserve"> SUMIF( Time!$J332:$BQ332, Time!O$28, 'Income Statement'!$J11:$BQ11)</f>
        <v>1615496.26969218</v>
      </c>
      <c r="P11" s="12">
        <f ca="1" xml:space="preserve"> SUMIF( Time!$J332:$BQ332, Time!P$28, 'Income Statement'!$J11:$BQ11)</f>
        <v>1570920.7264274042</v>
      </c>
      <c r="Q11" s="12">
        <f ca="1" xml:space="preserve"> SUMIF( Time!$J332:$BQ332, Time!Q$28, 'Income Statement'!$J11:$BQ11)</f>
        <v>1682177.9034666859</v>
      </c>
      <c r="R11" s="12">
        <f ca="1" xml:space="preserve"> SUMIF( Time!$J332:$BQ332, Time!R$28, 'Income Statement'!$J11:$BQ11)</f>
        <v>2210312.7490606103</v>
      </c>
      <c r="S11" s="12">
        <f ca="1" xml:space="preserve"> SUMIF( Time!$J332:$BQ332, Time!S$28, 'Income Statement'!$J11:$BQ11)</f>
        <v>2782655.0567558715</v>
      </c>
      <c r="T11" s="12">
        <f ca="1" xml:space="preserve"> SUMIF( Time!$J332:$BQ332, Time!T$28, 'Income Statement'!$J11:$BQ11)</f>
        <v>3335602.4275206644</v>
      </c>
      <c r="U11" s="12">
        <f ca="1" xml:space="preserve"> SUMIF( Time!$J332:$BQ332, Time!U$28, 'Income Statement'!$J11:$BQ11)</f>
        <v>4015613.8535607886</v>
      </c>
      <c r="V11" s="12">
        <f ca="1" xml:space="preserve"> SUMIF( Time!$J332:$BQ332, Time!V$28, 'Income Statement'!$J11:$BQ11)</f>
        <v>5056216.5874513518</v>
      </c>
      <c r="W11" s="12">
        <f ca="1" xml:space="preserve"> SUMIF( Time!$J332:$BQ332, Time!W$28, 'Income Statement'!$J11:$BQ11)</f>
        <v>6424947.7255134564</v>
      </c>
      <c r="X11" s="12">
        <f ca="1" xml:space="preserve"> SUMIF( Time!$J332:$BQ332, Time!X$28, 'Income Statement'!$J11:$BQ11)</f>
        <v>8041980.3347261604</v>
      </c>
      <c r="Y11" s="12">
        <f ca="1" xml:space="preserve"> SUMIF( Time!$J332:$BQ332, Time!Y$28, 'Income Statement'!$J11:$BQ11)</f>
        <v>9934835.8604092598</v>
      </c>
      <c r="Z11" s="12">
        <f ca="1" xml:space="preserve"> SUMIF( Time!$J332:$BQ332, Time!Z$28, 'Income Statement'!$J11:$BQ11)</f>
        <v>12120275.128482047</v>
      </c>
      <c r="AA11" s="12">
        <f ca="1" xml:space="preserve"> SUMIF( Time!$J332:$BQ332, Time!AA$28, 'Income Statement'!$J11:$BQ11)</f>
        <v>14579666.35364826</v>
      </c>
      <c r="AB11" s="12">
        <f ca="1" xml:space="preserve"> SUMIF( Time!$J332:$BQ332, Time!AB$28, 'Income Statement'!$J11:$BQ11)</f>
        <v>17341355.968313489</v>
      </c>
      <c r="AC11" s="12">
        <f ca="1" xml:space="preserve"> SUMIF( Time!$J332:$BQ332, Time!AC$28, 'Income Statement'!$J11:$BQ11)</f>
        <v>20585243.256473932</v>
      </c>
    </row>
    <row r="13" spans="1:29">
      <c r="E13" s="17" t="str">
        <f xml:space="preserve"> Assets!E$14</f>
        <v xml:space="preserve">Depreciation this period </v>
      </c>
      <c r="F13" s="17">
        <f xml:space="preserve"> Assets!F$14</f>
        <v>0</v>
      </c>
      <c r="G13" s="17" t="str">
        <f xml:space="preserve"> Assets!G$14</f>
        <v>GBP</v>
      </c>
      <c r="H13" s="44">
        <f ca="1" xml:space="preserve"> Assets!H$14</f>
        <v>-16175470.56115992</v>
      </c>
      <c r="I13" s="17">
        <f xml:space="preserve"> Assets!I$14</f>
        <v>0</v>
      </c>
      <c r="J13" s="10">
        <f ca="1" xml:space="preserve"> SUMIF( Time!$J332:$BQ332, Time!J$28, Assets!$J14:$BQ14)</f>
        <v>21875</v>
      </c>
      <c r="K13" s="10">
        <f ca="1" xml:space="preserve"> SUMIF( Time!$J332:$BQ332, Time!K$28, Assets!$J14:$BQ14)</f>
        <v>14583.333333333334</v>
      </c>
      <c r="L13" s="10">
        <f ca="1" xml:space="preserve"> SUMIF( Time!$J332:$BQ332, Time!L$28, Assets!$J14:$BQ14)</f>
        <v>-14583.333333333334</v>
      </c>
      <c r="M13" s="10">
        <f ca="1" xml:space="preserve"> SUMIF( Time!$J332:$BQ332, Time!M$28, Assets!$J14:$BQ14)</f>
        <v>-102083.33333333334</v>
      </c>
      <c r="N13" s="10">
        <f ca="1" xml:space="preserve"> SUMIF( Time!$J332:$BQ332, Time!N$28, Assets!$J14:$BQ14)</f>
        <v>-189583.33333333334</v>
      </c>
      <c r="O13" s="10">
        <f ca="1" xml:space="preserve"> SUMIF( Time!$J332:$BQ332, Time!O$28, Assets!$J14:$BQ14)</f>
        <v>-196875</v>
      </c>
      <c r="P13" s="10">
        <f ca="1" xml:space="preserve"> SUMIF( Time!$J332:$BQ332, Time!P$28, Assets!$J14:$BQ14)</f>
        <v>-182291.66666666669</v>
      </c>
      <c r="Q13" s="10">
        <f ca="1" xml:space="preserve"> SUMIF( Time!$J332:$BQ332, Time!Q$28, Assets!$J14:$BQ14)</f>
        <v>-218750</v>
      </c>
      <c r="R13" s="10">
        <f ca="1" xml:space="preserve"> SUMIF( Time!$J332:$BQ332, Time!R$28, Assets!$J14:$BQ14)</f>
        <v>-309166.66666666669</v>
      </c>
      <c r="S13" s="10">
        <f ca="1" xml:space="preserve"> SUMIF( Time!$J332:$BQ332, Time!S$28, Assets!$J14:$BQ14)</f>
        <v>-395208.33333333337</v>
      </c>
      <c r="T13" s="10">
        <f ca="1" xml:space="preserve"> SUMIF( Time!$J332:$BQ332, Time!T$28, Assets!$J14:$BQ14)</f>
        <v>-479791.66666666669</v>
      </c>
      <c r="U13" s="10">
        <f ca="1" xml:space="preserve"> SUMIF( Time!$J332:$BQ332, Time!U$28, Assets!$J14:$BQ14)</f>
        <v>-584791.66666666663</v>
      </c>
      <c r="V13" s="10">
        <f ca="1" xml:space="preserve"> SUMIF( Time!$J332:$BQ332, Time!V$28, Assets!$J14:$BQ14)</f>
        <v>-736156.54410500452</v>
      </c>
      <c r="W13" s="10">
        <f ca="1" xml:space="preserve"> SUMIF( Time!$J332:$BQ332, Time!W$28, Assets!$J14:$BQ14)</f>
        <v>-927732.75928248186</v>
      </c>
      <c r="X13" s="10">
        <f ca="1" xml:space="preserve"> SUMIF( Time!$J332:$BQ332, Time!X$28, Assets!$J14:$BQ14)</f>
        <v>-1162843.3878683874</v>
      </c>
      <c r="Y13" s="10">
        <f ca="1" xml:space="preserve"> SUMIF( Time!$J332:$BQ332, Time!Y$28, Assets!$J14:$BQ14)</f>
        <v>-1424105.0355852405</v>
      </c>
      <c r="Z13" s="10">
        <f ca="1" xml:space="preserve"> SUMIF( Time!$J332:$BQ332, Time!Z$28, Assets!$J14:$BQ14)</f>
        <v>-1733417.0167024867</v>
      </c>
      <c r="AA13" s="10">
        <f ca="1" xml:space="preserve"> SUMIF( Time!$J332:$BQ332, Time!AA$28, Assets!$J14:$BQ14)</f>
        <v>-2094840.2803907744</v>
      </c>
      <c r="AB13" s="10">
        <f ca="1" xml:space="preserve"> SUMIF( Time!$J332:$BQ332, Time!AB$28, Assets!$J14:$BQ14)</f>
        <v>-2493165.7042292529</v>
      </c>
      <c r="AC13" s="10">
        <f ca="1" xml:space="preserve"> SUMIF( Time!$J332:$BQ332, Time!AC$28, Assets!$J14:$BQ14)</f>
        <v>-2966543.1663296255</v>
      </c>
    </row>
    <row r="14" spans="1:29">
      <c r="E14" s="12" t="s">
        <v>63</v>
      </c>
      <c r="F14" s="30"/>
      <c r="G14" s="12" t="s">
        <v>258</v>
      </c>
      <c r="H14" s="56">
        <f ca="1" xml:space="preserve"> SUM( J14:BQ14 )</f>
        <v>96872960.16163151</v>
      </c>
      <c r="I14" s="30"/>
      <c r="J14" s="12">
        <f ca="1" xml:space="preserve"> SUMIF( Time!$J332:$BQ332, Time!J$28, 'Income Statement'!$J14:$BQ14)</f>
        <v>-66325</v>
      </c>
      <c r="K14" s="12">
        <f ca="1" xml:space="preserve"> SUMIF( Time!$J332:$BQ332, Time!K$28, 'Income Statement'!$J14:$BQ14)</f>
        <v>-14499.093663932452</v>
      </c>
      <c r="L14" s="12">
        <f ca="1" xml:space="preserve"> SUMIF( Time!$J332:$BQ332, Time!L$28, 'Income Statement'!$J14:$BQ14)</f>
        <v>178572.00284256187</v>
      </c>
      <c r="M14" s="12">
        <f ca="1" xml:space="preserve"> SUMIF( Time!$J332:$BQ332, Time!M$28, 'Income Statement'!$J14:$BQ14)</f>
        <v>406828.01566808135</v>
      </c>
      <c r="N14" s="12">
        <f ca="1" xml:space="preserve"> SUMIF( Time!$J332:$BQ332, Time!N$28, 'Income Statement'!$J14:$BQ14)</f>
        <v>976762.92977588437</v>
      </c>
      <c r="O14" s="12">
        <f ca="1" xml:space="preserve"> SUMIF( Time!$J332:$BQ332, Time!O$28, 'Income Statement'!$J14:$BQ14)</f>
        <v>1418621.2696921797</v>
      </c>
      <c r="P14" s="12">
        <f ca="1" xml:space="preserve"> SUMIF( Time!$J332:$BQ332, Time!P$28, 'Income Statement'!$J14:$BQ14)</f>
        <v>1388629.0597607375</v>
      </c>
      <c r="Q14" s="12">
        <f ca="1" xml:space="preserve"> SUMIF( Time!$J332:$BQ332, Time!Q$28, 'Income Statement'!$J14:$BQ14)</f>
        <v>1463427.9034666857</v>
      </c>
      <c r="R14" s="12">
        <f ca="1" xml:space="preserve"> SUMIF( Time!$J332:$BQ332, Time!R$28, 'Income Statement'!$J14:$BQ14)</f>
        <v>1901146.0823939438</v>
      </c>
      <c r="S14" s="12">
        <f ca="1" xml:space="preserve"> SUMIF( Time!$J332:$BQ332, Time!S$28, 'Income Statement'!$J14:$BQ14)</f>
        <v>2387446.723422538</v>
      </c>
      <c r="T14" s="12">
        <f ca="1" xml:space="preserve"> SUMIF( Time!$J332:$BQ332, Time!T$28, 'Income Statement'!$J14:$BQ14)</f>
        <v>2855810.7608539974</v>
      </c>
      <c r="U14" s="12">
        <f ca="1" xml:space="preserve"> SUMIF( Time!$J332:$BQ332, Time!U$28, 'Income Statement'!$J14:$BQ14)</f>
        <v>3430822.1868941216</v>
      </c>
      <c r="V14" s="12">
        <f ca="1" xml:space="preserve"> SUMIF( Time!$J332:$BQ332, Time!V$28, 'Income Statement'!$J14:$BQ14)</f>
        <v>4320060.0433463473</v>
      </c>
      <c r="W14" s="12">
        <f ca="1" xml:space="preserve"> SUMIF( Time!$J332:$BQ332, Time!W$28, 'Income Statement'!$J14:$BQ14)</f>
        <v>5497214.9662309736</v>
      </c>
      <c r="X14" s="12">
        <f ca="1" xml:space="preserve"> SUMIF( Time!$J332:$BQ332, Time!X$28, 'Income Statement'!$J14:$BQ14)</f>
        <v>6879136.9468577737</v>
      </c>
      <c r="Y14" s="12">
        <f ca="1" xml:space="preserve"> SUMIF( Time!$J332:$BQ332, Time!Y$28, 'Income Statement'!$J14:$BQ14)</f>
        <v>8510730.8248240203</v>
      </c>
      <c r="Z14" s="12">
        <f ca="1" xml:space="preserve"> SUMIF( Time!$J332:$BQ332, Time!Z$28, 'Income Statement'!$J14:$BQ14)</f>
        <v>10386858.111779561</v>
      </c>
      <c r="AA14" s="12">
        <f ca="1" xml:space="preserve"> SUMIF( Time!$J332:$BQ332, Time!AA$28, 'Income Statement'!$J14:$BQ14)</f>
        <v>12484826.073257484</v>
      </c>
      <c r="AB14" s="12">
        <f ca="1" xml:space="preserve"> SUMIF( Time!$J332:$BQ332, Time!AB$28, 'Income Statement'!$J14:$BQ14)</f>
        <v>14848190.264084237</v>
      </c>
      <c r="AC14" s="12">
        <f ca="1" xml:space="preserve"> SUMIF( Time!$J332:$BQ332, Time!AC$28, 'Income Statement'!$J14:$BQ14)</f>
        <v>17618700.090144306</v>
      </c>
    </row>
    <row r="16" spans="1:29">
      <c r="E16" s="17" t="str">
        <f xml:space="preserve"> 'Supply Chain finance'!E$42</f>
        <v xml:space="preserve">Supply Chain Finance interest </v>
      </c>
      <c r="F16" s="17">
        <f xml:space="preserve"> 'Supply Chain finance'!F$42</f>
        <v>0</v>
      </c>
      <c r="G16" s="17" t="str">
        <f xml:space="preserve"> 'Supply Chain finance'!G$42</f>
        <v>GBP</v>
      </c>
      <c r="H16" s="44">
        <f ca="1" xml:space="preserve"> 'Supply Chain finance'!H$42</f>
        <v>-162400</v>
      </c>
      <c r="I16" s="17">
        <f xml:space="preserve"> 'Supply Chain finance'!I$42</f>
        <v>0</v>
      </c>
      <c r="J16" s="10">
        <f ca="1" xml:space="preserve"> SUMIF( Time!$J332:$BQ332, Time!J$28, 'Supply Chain finance'!$J42:$BQ42)</f>
        <v>0</v>
      </c>
      <c r="K16" s="10">
        <f ca="1" xml:space="preserve"> SUMIF( Time!$J332:$BQ332, Time!K$28, 'Supply Chain finance'!$J42:$BQ42)</f>
        <v>-11200</v>
      </c>
      <c r="L16" s="10">
        <f ca="1" xml:space="preserve"> SUMIF( Time!$J332:$BQ332, Time!L$28, 'Supply Chain finance'!$J42:$BQ42)</f>
        <v>-20533.333333333336</v>
      </c>
      <c r="M16" s="10">
        <f ca="1" xml:space="preserve"> SUMIF( Time!$J332:$BQ332, Time!M$28, 'Supply Chain finance'!$J42:$BQ42)</f>
        <v>-16800</v>
      </c>
      <c r="N16" s="10">
        <f ca="1" xml:space="preserve"> SUMIF( Time!$J332:$BQ332, Time!N$28, 'Supply Chain finance'!$J42:$BQ42)</f>
        <v>-7466.666666666667</v>
      </c>
      <c r="O16" s="10">
        <f ca="1" xml:space="preserve"> SUMIF( Time!$J332:$BQ332, Time!O$28, 'Supply Chain finance'!$J42:$BQ42)</f>
        <v>-2800</v>
      </c>
      <c r="P16" s="10">
        <f ca="1" xml:space="preserve"> SUMIF( Time!$J332:$BQ332, Time!P$28, 'Supply Chain finance'!$J42:$BQ42)</f>
        <v>-14000</v>
      </c>
      <c r="Q16" s="10">
        <f ca="1" xml:space="preserve"> SUMIF( Time!$J332:$BQ332, Time!Q$28, 'Supply Chain finance'!$J42:$BQ42)</f>
        <v>-25200</v>
      </c>
      <c r="R16" s="10">
        <f ca="1" xml:space="preserve"> SUMIF( Time!$J332:$BQ332, Time!R$28, 'Supply Chain finance'!$J42:$BQ42)</f>
        <v>-31733.333333333336</v>
      </c>
      <c r="S16" s="10">
        <f ca="1" xml:space="preserve"> SUMIF( Time!$J332:$BQ332, Time!S$28, 'Supply Chain finance'!$J42:$BQ42)</f>
        <v>-25200</v>
      </c>
      <c r="T16" s="10">
        <f ca="1" xml:space="preserve"> SUMIF( Time!$J332:$BQ332, Time!T$28, 'Supply Chain finance'!$J42:$BQ42)</f>
        <v>-7466.666666666667</v>
      </c>
      <c r="U16" s="10">
        <f ca="1" xml:space="preserve"> SUMIF( Time!$J332:$BQ332, Time!U$28, 'Supply Chain finance'!$J42:$BQ42)</f>
        <v>0</v>
      </c>
      <c r="V16" s="10">
        <f ca="1" xml:space="preserve"> SUMIF( Time!$J332:$BQ332, Time!V$28, 'Supply Chain finance'!$J42:$BQ42)</f>
        <v>0</v>
      </c>
      <c r="W16" s="10">
        <f ca="1" xml:space="preserve"> SUMIF( Time!$J332:$BQ332, Time!W$28, 'Supply Chain finance'!$J42:$BQ42)</f>
        <v>0</v>
      </c>
      <c r="X16" s="10">
        <f ca="1" xml:space="preserve"> SUMIF( Time!$J332:$BQ332, Time!X$28, 'Supply Chain finance'!$J42:$BQ42)</f>
        <v>0</v>
      </c>
      <c r="Y16" s="10">
        <f ca="1" xml:space="preserve"> SUMIF( Time!$J332:$BQ332, Time!Y$28, 'Supply Chain finance'!$J42:$BQ42)</f>
        <v>0</v>
      </c>
      <c r="Z16" s="10">
        <f ca="1" xml:space="preserve"> SUMIF( Time!$J332:$BQ332, Time!Z$28, 'Supply Chain finance'!$J42:$BQ42)</f>
        <v>0</v>
      </c>
      <c r="AA16" s="10">
        <f ca="1" xml:space="preserve"> SUMIF( Time!$J332:$BQ332, Time!AA$28, 'Supply Chain finance'!$J42:$BQ42)</f>
        <v>0</v>
      </c>
      <c r="AB16" s="10">
        <f ca="1" xml:space="preserve"> SUMIF( Time!$J332:$BQ332, Time!AB$28, 'Supply Chain finance'!$J42:$BQ42)</f>
        <v>0</v>
      </c>
      <c r="AC16" s="10">
        <f ca="1" xml:space="preserve"> SUMIF( Time!$J332:$BQ332, Time!AC$28, 'Supply Chain finance'!$J42:$BQ42)</f>
        <v>0</v>
      </c>
    </row>
    <row r="17" spans="5:29">
      <c r="E17" s="17" t="str">
        <f xml:space="preserve"> 'Invoice finance'!E$41</f>
        <v xml:space="preserve">Invoice finance interest </v>
      </c>
      <c r="F17" s="17">
        <f xml:space="preserve"> 'Invoice finance'!F$41</f>
        <v>0</v>
      </c>
      <c r="G17" s="17" t="str">
        <f xml:space="preserve"> 'Invoice finance'!G$41</f>
        <v>GBP</v>
      </c>
      <c r="H17" s="44">
        <f ca="1" xml:space="preserve"> 'Invoice finance'!H$41</f>
        <v>-171477.53581682761</v>
      </c>
      <c r="I17" s="17">
        <f xml:space="preserve"> 'Invoice finance'!I$41</f>
        <v>0</v>
      </c>
      <c r="J17" s="10">
        <f ca="1" xml:space="preserve"> SUMIF( Time!$J332:$BQ332, Time!J$28, 'Invoice finance'!$J41:$BQ41)</f>
        <v>-225</v>
      </c>
      <c r="K17" s="10">
        <f ca="1" xml:space="preserve"> SUMIF( Time!$J332:$BQ332, Time!K$28, 'Invoice finance'!$J41:$BQ41)</f>
        <v>-2160</v>
      </c>
      <c r="L17" s="10">
        <f ca="1" xml:space="preserve"> SUMIF( Time!$J332:$BQ332, Time!L$28, 'Invoice finance'!$J41:$BQ41)</f>
        <v>-5220</v>
      </c>
      <c r="M17" s="10">
        <f ca="1" xml:space="preserve"> SUMIF( Time!$J332:$BQ332, Time!M$28, 'Invoice finance'!$J41:$BQ41)</f>
        <v>-10080</v>
      </c>
      <c r="N17" s="10">
        <f ca="1" xml:space="preserve"> SUMIF( Time!$J332:$BQ332, Time!N$28, 'Invoice finance'!$J41:$BQ41)</f>
        <v>-18206.758392461681</v>
      </c>
      <c r="O17" s="10">
        <f ca="1" xml:space="preserve"> SUMIF( Time!$J332:$BQ332, Time!O$28, 'Invoice finance'!$J41:$BQ41)</f>
        <v>-27900.777424365933</v>
      </c>
      <c r="P17" s="10">
        <f ca="1" xml:space="preserve"> SUMIF( Time!$J332:$BQ332, Time!P$28, 'Invoice finance'!$J41:$BQ41)</f>
        <v>-31050</v>
      </c>
      <c r="Q17" s="10">
        <f ca="1" xml:space="preserve"> SUMIF( Time!$J332:$BQ332, Time!Q$28, 'Invoice finance'!$J41:$BQ41)</f>
        <v>-31500</v>
      </c>
      <c r="R17" s="10">
        <f ca="1" xml:space="preserve"> SUMIF( Time!$J332:$BQ332, Time!R$28, 'Invoice finance'!$J41:$BQ41)</f>
        <v>-37890</v>
      </c>
      <c r="S17" s="10">
        <f ca="1" xml:space="preserve"> SUMIF( Time!$J332:$BQ332, Time!S$28, 'Invoice finance'!$J41:$BQ41)</f>
        <v>-7245</v>
      </c>
      <c r="T17" s="10">
        <f ca="1" xml:space="preserve"> SUMIF( Time!$J332:$BQ332, Time!T$28, 'Invoice finance'!$J41:$BQ41)</f>
        <v>0</v>
      </c>
      <c r="U17" s="10">
        <f ca="1" xml:space="preserve"> SUMIF( Time!$J332:$BQ332, Time!U$28, 'Invoice finance'!$J41:$BQ41)</f>
        <v>0</v>
      </c>
      <c r="V17" s="10">
        <f ca="1" xml:space="preserve"> SUMIF( Time!$J332:$BQ332, Time!V$28, 'Invoice finance'!$J41:$BQ41)</f>
        <v>0</v>
      </c>
      <c r="W17" s="10">
        <f ca="1" xml:space="preserve"> SUMIF( Time!$J332:$BQ332, Time!W$28, 'Invoice finance'!$J41:$BQ41)</f>
        <v>0</v>
      </c>
      <c r="X17" s="10">
        <f ca="1" xml:space="preserve"> SUMIF( Time!$J332:$BQ332, Time!X$28, 'Invoice finance'!$J41:$BQ41)</f>
        <v>0</v>
      </c>
      <c r="Y17" s="10">
        <f ca="1" xml:space="preserve"> SUMIF( Time!$J332:$BQ332, Time!Y$28, 'Invoice finance'!$J41:$BQ41)</f>
        <v>0</v>
      </c>
      <c r="Z17" s="10">
        <f ca="1" xml:space="preserve"> SUMIF( Time!$J332:$BQ332, Time!Z$28, 'Invoice finance'!$J41:$BQ41)</f>
        <v>0</v>
      </c>
      <c r="AA17" s="10">
        <f ca="1" xml:space="preserve"> SUMIF( Time!$J332:$BQ332, Time!AA$28, 'Invoice finance'!$J41:$BQ41)</f>
        <v>0</v>
      </c>
      <c r="AB17" s="10">
        <f ca="1" xml:space="preserve"> SUMIF( Time!$J332:$BQ332, Time!AB$28, 'Invoice finance'!$J41:$BQ41)</f>
        <v>0</v>
      </c>
      <c r="AC17" s="10">
        <f ca="1" xml:space="preserve"> SUMIF( Time!$J332:$BQ332, Time!AC$28, 'Invoice finance'!$J41:$BQ41)</f>
        <v>0</v>
      </c>
    </row>
    <row r="18" spans="5:29">
      <c r="E18" s="17" t="str">
        <f xml:space="preserve"> 'Asset Finance'!E$42</f>
        <v xml:space="preserve">Asset Finance interest </v>
      </c>
      <c r="F18" s="17">
        <f xml:space="preserve"> 'Asset Finance'!F$42</f>
        <v>0</v>
      </c>
      <c r="G18" s="17" t="str">
        <f xml:space="preserve"> 'Asset Finance'!G$42</f>
        <v>GBP</v>
      </c>
      <c r="H18" s="44">
        <f ca="1" xml:space="preserve"> 'Asset Finance'!H$42</f>
        <v>-336843.94463587576</v>
      </c>
      <c r="I18" s="17">
        <f xml:space="preserve"> 'Asset Finance'!I$42</f>
        <v>0</v>
      </c>
      <c r="J18" s="10">
        <f ca="1" xml:space="preserve"> SUMIF( Time!$J332:$BQ332, Time!J$28, 'Asset Finance'!$J42:$BQ42)</f>
        <v>-1166.6666666666667</v>
      </c>
      <c r="K18" s="10">
        <f ca="1" xml:space="preserve"> SUMIF( Time!$J332:$BQ332, Time!K$28, 'Asset Finance'!$J42:$BQ42)</f>
        <v>-3216.3507908950623</v>
      </c>
      <c r="L18" s="10">
        <f ca="1" xml:space="preserve"> SUMIF( Time!$J332:$BQ332, Time!L$28, 'Asset Finance'!$J42:$BQ42)</f>
        <v>-9543.2103640639634</v>
      </c>
      <c r="M18" s="10">
        <f ca="1" xml:space="preserve"> SUMIF( Time!$J332:$BQ332, Time!M$28, 'Asset Finance'!$J42:$BQ42)</f>
        <v>-12968.767397248717</v>
      </c>
      <c r="N18" s="10">
        <f ca="1" xml:space="preserve"> SUMIF( Time!$J332:$BQ332, Time!N$28, 'Asset Finance'!$J42:$BQ42)</f>
        <v>-24839.047520422828</v>
      </c>
      <c r="O18" s="10">
        <f ca="1" xml:space="preserve"> SUMIF( Time!$J332:$BQ332, Time!O$28, 'Asset Finance'!$J42:$BQ42)</f>
        <v>-30717.063887513352</v>
      </c>
      <c r="P18" s="10">
        <f ca="1" xml:space="preserve"> SUMIF( Time!$J332:$BQ332, Time!P$28, 'Asset Finance'!$J42:$BQ42)</f>
        <v>-27035.193599491824</v>
      </c>
      <c r="Q18" s="10">
        <f ca="1" xml:space="preserve"> SUMIF( Time!$J332:$BQ332, Time!Q$28, 'Asset Finance'!$J42:$BQ42)</f>
        <v>-27246.035917608289</v>
      </c>
      <c r="R18" s="10">
        <f ca="1" xml:space="preserve"> SUMIF( Time!$J332:$BQ332, Time!R$28, 'Asset Finance'!$J42:$BQ42)</f>
        <v>-30597.404442241037</v>
      </c>
      <c r="S18" s="10">
        <f ca="1" xml:space="preserve"> SUMIF( Time!$J332:$BQ332, Time!S$28, 'Asset Finance'!$J42:$BQ42)</f>
        <v>-26929.877014521604</v>
      </c>
      <c r="T18" s="10">
        <f ca="1" xml:space="preserve"> SUMIF( Time!$J332:$BQ332, Time!T$28, 'Asset Finance'!$J42:$BQ42)</f>
        <v>-23701.954111377632</v>
      </c>
      <c r="U18" s="10">
        <f ca="1" xml:space="preserve"> SUMIF( Time!$J332:$BQ332, Time!U$28, 'Asset Finance'!$J42:$BQ42)</f>
        <v>-20860.94297404019</v>
      </c>
      <c r="V18" s="10">
        <f ca="1" xml:space="preserve"> SUMIF( Time!$J332:$BQ332, Time!V$28, 'Asset Finance'!$J42:$BQ42)</f>
        <v>-18360.466808821398</v>
      </c>
      <c r="W18" s="10">
        <f ca="1" xml:space="preserve"> SUMIF( Time!$J332:$BQ332, Time!W$28, 'Asset Finance'!$J42:$BQ42)</f>
        <v>-16159.70773024667</v>
      </c>
      <c r="X18" s="10">
        <f ca="1" xml:space="preserve"> SUMIF( Time!$J332:$BQ332, Time!X$28, 'Asset Finance'!$J42:$BQ42)</f>
        <v>-14222.740448054925</v>
      </c>
      <c r="Y18" s="10">
        <f ca="1" xml:space="preserve"> SUMIF( Time!$J332:$BQ332, Time!Y$28, 'Asset Finance'!$J42:$BQ42)</f>
        <v>-12517.945821143248</v>
      </c>
      <c r="Z18" s="10">
        <f ca="1" xml:space="preserve"> SUMIF( Time!$J332:$BQ332, Time!Z$28, 'Asset Finance'!$J42:$BQ42)</f>
        <v>-11017.49470528428</v>
      </c>
      <c r="AA18" s="10">
        <f ca="1" xml:space="preserve"> SUMIF( Time!$J332:$BQ332, Time!AA$28, 'Asset Finance'!$J42:$BQ42)</f>
        <v>-9696.893668923165</v>
      </c>
      <c r="AB18" s="10">
        <f ca="1" xml:space="preserve"> SUMIF( Time!$J332:$BQ332, Time!AB$28, 'Asset Finance'!$J42:$BQ42)</f>
        <v>-8534.5851612983315</v>
      </c>
      <c r="AC18" s="10">
        <f ca="1" xml:space="preserve"> SUMIF( Time!$J332:$BQ332, Time!AC$28, 'Asset Finance'!$J42:$BQ42)</f>
        <v>-7511.5956060125009</v>
      </c>
    </row>
    <row r="19" spans="5:29">
      <c r="E19" s="12" t="s">
        <v>180</v>
      </c>
      <c r="F19" s="30"/>
      <c r="G19" s="12" t="s">
        <v>258</v>
      </c>
      <c r="H19" s="56">
        <f ca="1" xml:space="preserve"> SUM( J19:BQ19 )</f>
        <v>96202238.681178793</v>
      </c>
      <c r="I19" s="30"/>
      <c r="J19" s="12">
        <f ca="1" xml:space="preserve"> SUMIF( Time!$J332:$BQ332, Time!J$28, 'Income Statement'!$J19:$BQ19)</f>
        <v>-67716.666666666672</v>
      </c>
      <c r="K19" s="12">
        <f ca="1" xml:space="preserve"> SUMIF( Time!$J332:$BQ332, Time!K$28, 'Income Statement'!$J19:$BQ19)</f>
        <v>-31075.444454827513</v>
      </c>
      <c r="L19" s="12">
        <f ca="1" xml:space="preserve"> SUMIF( Time!$J332:$BQ332, Time!L$28, 'Income Statement'!$J19:$BQ19)</f>
        <v>143275.45914516458</v>
      </c>
      <c r="M19" s="12">
        <f ca="1" xml:space="preserve"> SUMIF( Time!$J332:$BQ332, Time!M$28, 'Income Statement'!$J19:$BQ19)</f>
        <v>366979.24827083258</v>
      </c>
      <c r="N19" s="12">
        <f ca="1" xml:space="preserve"> SUMIF( Time!$J332:$BQ332, Time!N$28, 'Income Statement'!$J19:$BQ19)</f>
        <v>926250.45719633321</v>
      </c>
      <c r="O19" s="12">
        <f ca="1" xml:space="preserve"> SUMIF( Time!$J332:$BQ332, Time!O$28, 'Income Statement'!$J19:$BQ19)</f>
        <v>1357203.4283803005</v>
      </c>
      <c r="P19" s="12">
        <f ca="1" xml:space="preserve"> SUMIF( Time!$J332:$BQ332, Time!P$28, 'Income Statement'!$J19:$BQ19)</f>
        <v>1316543.8661612459</v>
      </c>
      <c r="Q19" s="12">
        <f ca="1" xml:space="preserve"> SUMIF( Time!$J332:$BQ332, Time!Q$28, 'Income Statement'!$J19:$BQ19)</f>
        <v>1379481.8675490776</v>
      </c>
      <c r="R19" s="12">
        <f ca="1" xml:space="preserve"> SUMIF( Time!$J332:$BQ332, Time!R$28, 'Income Statement'!$J19:$BQ19)</f>
        <v>1800925.3446183696</v>
      </c>
      <c r="S19" s="12">
        <f ca="1" xml:space="preserve"> SUMIF( Time!$J332:$BQ332, Time!S$28, 'Income Statement'!$J19:$BQ19)</f>
        <v>2328071.8464080165</v>
      </c>
      <c r="T19" s="12">
        <f ca="1" xml:space="preserve"> SUMIF( Time!$J332:$BQ332, Time!T$28, 'Income Statement'!$J19:$BQ19)</f>
        <v>2824642.1400759532</v>
      </c>
      <c r="U19" s="12">
        <f ca="1" xml:space="preserve"> SUMIF( Time!$J332:$BQ332, Time!U$28, 'Income Statement'!$J19:$BQ19)</f>
        <v>3409961.2439200813</v>
      </c>
      <c r="V19" s="12">
        <f ca="1" xml:space="preserve"> SUMIF( Time!$J332:$BQ332, Time!V$28, 'Income Statement'!$J19:$BQ19)</f>
        <v>4301699.5765375253</v>
      </c>
      <c r="W19" s="12">
        <f ca="1" xml:space="preserve"> SUMIF( Time!$J332:$BQ332, Time!W$28, 'Income Statement'!$J19:$BQ19)</f>
        <v>5481055.2585007278</v>
      </c>
      <c r="X19" s="12">
        <f ca="1" xml:space="preserve"> SUMIF( Time!$J332:$BQ332, Time!X$28, 'Income Statement'!$J19:$BQ19)</f>
        <v>6864914.2064097188</v>
      </c>
      <c r="Y19" s="12">
        <f ca="1" xml:space="preserve"> SUMIF( Time!$J332:$BQ332, Time!Y$28, 'Income Statement'!$J19:$BQ19)</f>
        <v>8498212.8790028766</v>
      </c>
      <c r="Z19" s="12">
        <f ca="1" xml:space="preserve"> SUMIF( Time!$J332:$BQ332, Time!Z$28, 'Income Statement'!$J19:$BQ19)</f>
        <v>10375840.617074277</v>
      </c>
      <c r="AA19" s="12">
        <f ca="1" xml:space="preserve"> SUMIF( Time!$J332:$BQ332, Time!AA$28, 'Income Statement'!$J19:$BQ19)</f>
        <v>12475129.17958856</v>
      </c>
      <c r="AB19" s="12">
        <f ca="1" xml:space="preserve"> SUMIF( Time!$J332:$BQ332, Time!AB$28, 'Income Statement'!$J19:$BQ19)</f>
        <v>14839655.678922936</v>
      </c>
      <c r="AC19" s="12">
        <f ca="1" xml:space="preserve"> SUMIF( Time!$J332:$BQ332, Time!AC$28, 'Income Statement'!$J19:$BQ19)</f>
        <v>17611188.494538296</v>
      </c>
    </row>
    <row r="21" spans="5:29">
      <c r="E21" s="17" t="str">
        <f xml:space="preserve"> 'Corporation tax'!E$48</f>
        <v xml:space="preserve">Corporation tax </v>
      </c>
      <c r="F21" s="17">
        <f xml:space="preserve"> 'Corporation tax'!F$48</f>
        <v>0</v>
      </c>
      <c r="G21" s="17" t="str">
        <f xml:space="preserve"> 'Corporation tax'!G$48</f>
        <v>GBP</v>
      </c>
      <c r="H21" s="44">
        <f ca="1" xml:space="preserve"> 'Corporation tax'!H$48</f>
        <v>-22617966.144558292</v>
      </c>
      <c r="I21" s="17">
        <f xml:space="preserve"> 'Corporation tax'!I$48</f>
        <v>0</v>
      </c>
      <c r="J21" s="10">
        <f ca="1" xml:space="preserve"> SUMIF( Time!$J332:$BQ332, Time!J$28, 'Corporation tax'!$J48:$BQ48)</f>
        <v>0</v>
      </c>
      <c r="K21" s="10">
        <f ca="1" xml:space="preserve"> SUMIF( Time!$J332:$BQ332, Time!K$28, 'Corporation tax'!$J48:$BQ48)</f>
        <v>0</v>
      </c>
      <c r="L21" s="10">
        <f ca="1" xml:space="preserve"> SUMIF( Time!$J332:$BQ332, Time!L$28, 'Corporation tax'!$J48:$BQ48)</f>
        <v>-23454.58183572589</v>
      </c>
      <c r="M21" s="10">
        <f ca="1" xml:space="preserve"> SUMIF( Time!$J332:$BQ332, Time!M$28, 'Corporation tax'!$J48:$BQ48)</f>
        <v>-101782.26980028293</v>
      </c>
      <c r="N21" s="10">
        <f ca="1" xml:space="preserve"> SUMIF( Time!$J332:$BQ332, Time!N$28, 'Corporation tax'!$J48:$BQ48)</f>
        <v>-233269.25262184354</v>
      </c>
      <c r="O21" s="10">
        <f ca="1" xml:space="preserve"> SUMIF( Time!$J332:$BQ332, Time!O$28, 'Corporation tax'!$J48:$BQ48)</f>
        <v>-323099.25393843598</v>
      </c>
      <c r="P21" s="10">
        <f ca="1" xml:space="preserve"> SUMIF( Time!$J332:$BQ332, Time!P$28, 'Corporation tax'!$J48:$BQ48)</f>
        <v>-314184.14528548083</v>
      </c>
      <c r="Q21" s="10">
        <f ca="1" xml:space="preserve"> SUMIF( Time!$J332:$BQ332, Time!Q$28, 'Corporation tax'!$J48:$BQ48)</f>
        <v>-336435.58069333719</v>
      </c>
      <c r="R21" s="10">
        <f ca="1" xml:space="preserve"> SUMIF( Time!$J332:$BQ332, Time!R$28, 'Corporation tax'!$J48:$BQ48)</f>
        <v>-442062.54981212213</v>
      </c>
      <c r="S21" s="10">
        <f ca="1" xml:space="preserve"> SUMIF( Time!$J332:$BQ332, Time!S$28, 'Corporation tax'!$J48:$BQ48)</f>
        <v>-556531.01135117433</v>
      </c>
      <c r="T21" s="10">
        <f ca="1" xml:space="preserve"> SUMIF( Time!$J332:$BQ332, Time!T$28, 'Corporation tax'!$J48:$BQ48)</f>
        <v>-667120.48550413293</v>
      </c>
      <c r="U21" s="10">
        <f ca="1" xml:space="preserve"> SUMIF( Time!$J332:$BQ332, Time!U$28, 'Corporation tax'!$J48:$BQ48)</f>
        <v>-803122.77071215771</v>
      </c>
      <c r="V21" s="10">
        <f ca="1" xml:space="preserve"> SUMIF( Time!$J332:$BQ332, Time!V$28, 'Corporation tax'!$J48:$BQ48)</f>
        <v>-1011243.3174902704</v>
      </c>
      <c r="W21" s="10">
        <f ca="1" xml:space="preserve"> SUMIF( Time!$J332:$BQ332, Time!W$28, 'Corporation tax'!$J48:$BQ48)</f>
        <v>-1284989.5451026913</v>
      </c>
      <c r="X21" s="10">
        <f ca="1" xml:space="preserve"> SUMIF( Time!$J332:$BQ332, Time!X$28, 'Corporation tax'!$J48:$BQ48)</f>
        <v>-1608396.0669452325</v>
      </c>
      <c r="Y21" s="10">
        <f ca="1" xml:space="preserve"> SUMIF( Time!$J332:$BQ332, Time!Y$28, 'Corporation tax'!$J48:$BQ48)</f>
        <v>-1986967.1720818523</v>
      </c>
      <c r="Z21" s="10">
        <f ca="1" xml:space="preserve"> SUMIF( Time!$J332:$BQ332, Time!Z$28, 'Corporation tax'!$J48:$BQ48)</f>
        <v>-2424055.0256964099</v>
      </c>
      <c r="AA21" s="10">
        <f ca="1" xml:space="preserve"> SUMIF( Time!$J332:$BQ332, Time!AA$28, 'Corporation tax'!$J48:$BQ48)</f>
        <v>-2915933.2707296517</v>
      </c>
      <c r="AB21" s="10">
        <f ca="1" xml:space="preserve"> SUMIF( Time!$J332:$BQ332, Time!AB$28, 'Corporation tax'!$J48:$BQ48)</f>
        <v>-3468271.1936626979</v>
      </c>
      <c r="AC21" s="10">
        <f ca="1" xml:space="preserve"> SUMIF( Time!$J332:$BQ332, Time!AC$28, 'Corporation tax'!$J48:$BQ48)</f>
        <v>-4117048.6512947865</v>
      </c>
    </row>
    <row r="22" spans="5:29">
      <c r="E22" s="12" t="s">
        <v>37</v>
      </c>
      <c r="F22" s="30"/>
      <c r="G22" s="12" t="s">
        <v>258</v>
      </c>
      <c r="H22" s="56">
        <f ca="1" xml:space="preserve"> SUM( J22:BQ22 )</f>
        <v>73584272.536620528</v>
      </c>
      <c r="I22" s="30"/>
      <c r="J22" s="12">
        <f ca="1" xml:space="preserve"> SUMIF( Time!$J332:$BQ332, Time!J$28, 'Income Statement'!$J22:$BQ22)</f>
        <v>-67716.666666666672</v>
      </c>
      <c r="K22" s="12">
        <f ca="1" xml:space="preserve"> SUMIF( Time!$J332:$BQ332, Time!K$28, 'Income Statement'!$J22:$BQ22)</f>
        <v>-31075.444454827513</v>
      </c>
      <c r="L22" s="12">
        <f ca="1" xml:space="preserve"> SUMIF( Time!$J332:$BQ332, Time!L$28, 'Income Statement'!$J22:$BQ22)</f>
        <v>119820.8773094387</v>
      </c>
      <c r="M22" s="12">
        <f ca="1" xml:space="preserve"> SUMIF( Time!$J332:$BQ332, Time!M$28, 'Income Statement'!$J22:$BQ22)</f>
        <v>265196.97847054969</v>
      </c>
      <c r="N22" s="12">
        <f ca="1" xml:space="preserve"> SUMIF( Time!$J332:$BQ332, Time!N$28, 'Income Statement'!$J22:$BQ22)</f>
        <v>692981.20457448962</v>
      </c>
      <c r="O22" s="12">
        <f ca="1" xml:space="preserve"> SUMIF( Time!$J332:$BQ332, Time!O$28, 'Income Statement'!$J22:$BQ22)</f>
        <v>1034104.1744418646</v>
      </c>
      <c r="P22" s="12">
        <f ca="1" xml:space="preserve"> SUMIF( Time!$J332:$BQ332, Time!P$28, 'Income Statement'!$J22:$BQ22)</f>
        <v>1002359.720875765</v>
      </c>
      <c r="Q22" s="12">
        <f ca="1" xml:space="preserve"> SUMIF( Time!$J332:$BQ332, Time!Q$28, 'Income Statement'!$J22:$BQ22)</f>
        <v>1043046.2868557402</v>
      </c>
      <c r="R22" s="12">
        <f ca="1" xml:space="preserve"> SUMIF( Time!$J332:$BQ332, Time!R$28, 'Income Statement'!$J22:$BQ22)</f>
        <v>1358862.7948062476</v>
      </c>
      <c r="S22" s="12">
        <f ca="1" xml:space="preserve"> SUMIF( Time!$J332:$BQ332, Time!S$28, 'Income Statement'!$J22:$BQ22)</f>
        <v>1771540.8350568423</v>
      </c>
      <c r="T22" s="12">
        <f ca="1" xml:space="preserve"> SUMIF( Time!$J332:$BQ332, Time!T$28, 'Income Statement'!$J22:$BQ22)</f>
        <v>2157521.6545718205</v>
      </c>
      <c r="U22" s="12">
        <f ca="1" xml:space="preserve"> SUMIF( Time!$J332:$BQ332, Time!U$28, 'Income Statement'!$J22:$BQ22)</f>
        <v>2606838.4732079236</v>
      </c>
      <c r="V22" s="12">
        <f ca="1" xml:space="preserve"> SUMIF( Time!$J332:$BQ332, Time!V$28, 'Income Statement'!$J22:$BQ22)</f>
        <v>3290456.2590472549</v>
      </c>
      <c r="W22" s="12">
        <f ca="1" xml:space="preserve"> SUMIF( Time!$J332:$BQ332, Time!W$28, 'Income Statement'!$J22:$BQ22)</f>
        <v>4196065.7133980365</v>
      </c>
      <c r="X22" s="12">
        <f ca="1" xml:space="preserve"> SUMIF( Time!$J332:$BQ332, Time!X$28, 'Income Statement'!$J22:$BQ22)</f>
        <v>5256518.1394644864</v>
      </c>
      <c r="Y22" s="12">
        <f ca="1" xml:space="preserve"> SUMIF( Time!$J332:$BQ332, Time!Y$28, 'Income Statement'!$J22:$BQ22)</f>
        <v>6511245.7069210261</v>
      </c>
      <c r="Z22" s="12">
        <f ca="1" xml:space="preserve"> SUMIF( Time!$J332:$BQ332, Time!Z$28, 'Income Statement'!$J22:$BQ22)</f>
        <v>7951785.5913778674</v>
      </c>
      <c r="AA22" s="12">
        <f ca="1" xml:space="preserve"> SUMIF( Time!$J332:$BQ332, Time!AA$28, 'Income Statement'!$J22:$BQ22)</f>
        <v>9559195.9088589102</v>
      </c>
      <c r="AB22" s="12">
        <f ca="1" xml:space="preserve"> SUMIF( Time!$J332:$BQ332, Time!AB$28, 'Income Statement'!$J22:$BQ22)</f>
        <v>11371384.485260239</v>
      </c>
      <c r="AC22" s="12">
        <f ca="1" xml:space="preserve"> SUMIF( Time!$J332:$BQ332, Time!AC$28, 'Income Statement'!$J22:$BQ22)</f>
        <v>13494139.84324351</v>
      </c>
    </row>
  </sheetData>
  <conditionalFormatting sqref="F2:F3">
    <cfRule type="cellIs" dxfId="105" priority="1" stopIfTrue="1" operator="notEqual">
      <formula>0</formula>
    </cfRule>
    <cfRule type="cellIs" dxfId="104" priority="2" stopIfTrue="1" operator="equal">
      <formula>""</formula>
    </cfRule>
  </conditionalFormatting>
  <conditionalFormatting sqref="J3:AC3">
    <cfRule type="cellIs" dxfId="103" priority="3" operator="equal">
      <formula>"PPA ext."</formula>
    </cfRule>
    <cfRule type="cellIs" dxfId="102" priority="4" operator="equal">
      <formula>"Delay"</formula>
    </cfRule>
    <cfRule type="cellIs" dxfId="101" priority="5" operator="equal">
      <formula>"Fin Close"</formula>
    </cfRule>
    <cfRule type="cellIs" dxfId="100" priority="6" stopIfTrue="1" operator="equal">
      <formula>"Construction"</formula>
    </cfRule>
    <cfRule type="cellIs" dxfId="99"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0">
    <tabColor rgb="FF4F81BD"/>
    <outlinePr summaryBelow="0" summaryRight="0"/>
  </sheetPr>
  <dimension ref="A1:S22"/>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31.77734375" bestFit="1" customWidth="1"/>
    <col min="6" max="6" width="20.5546875" bestFit="1" customWidth="1"/>
    <col min="7" max="7" width="13.21875" bestFit="1" customWidth="1"/>
    <col min="8" max="8" width="14.44140625" style="45" bestFit="1" customWidth="1"/>
    <col min="9" max="9" width="3.44140625" customWidth="1"/>
    <col min="10" max="13" width="11.77734375" bestFit="1" customWidth="1"/>
    <col min="14" max="15" width="12.44140625" bestFit="1" customWidth="1"/>
    <col min="16" max="19" width="13.21875" bestFit="1" customWidth="1"/>
    <col min="20" max="20" width="15.109375" hidden="1" customWidth="1"/>
    <col min="21" max="16384" width="15.109375" hidden="1"/>
  </cols>
  <sheetData>
    <row r="1" spans="1:19" s="73" customFormat="1" ht="25">
      <c r="A1" s="46" t="str">
        <f ca="1" xml:space="preserve"> RIGHT(CELL("filename", A1), LEN(CELL("filename", A1)) - SEARCH("]", CELL("filename", A1)))</f>
        <v>Income Statement SemiAnnually</v>
      </c>
      <c r="B1" s="76"/>
      <c r="C1" s="77"/>
      <c r="D1" s="70"/>
      <c r="F1" s="53" t="str">
        <f>HYPERLINK("#Contents!A1","Go to contents")</f>
        <v>Go to contents</v>
      </c>
      <c r="H1" s="50"/>
      <c r="J1" s="50"/>
    </row>
    <row r="2" spans="1:19" s="55" customFormat="1">
      <c r="A2" s="51"/>
      <c r="B2" s="51"/>
      <c r="C2" s="71"/>
      <c r="D2" s="72"/>
      <c r="E2" s="22" t="s">
        <v>331</v>
      </c>
      <c r="F2" s="52">
        <f ca="1" xml:space="preserve"> 'Model Checks and Alerts'!F11</f>
        <v>0</v>
      </c>
      <c r="G2" s="54" t="s">
        <v>144</v>
      </c>
      <c r="H2" s="49"/>
      <c r="I2" s="49"/>
      <c r="J2" s="6">
        <f xml:space="preserve"> Time!J$95</f>
        <v>45230</v>
      </c>
      <c r="K2" s="6">
        <f xml:space="preserve"> Time!K$95</f>
        <v>45412</v>
      </c>
      <c r="L2" s="6">
        <f xml:space="preserve"> Time!L$95</f>
        <v>45596</v>
      </c>
      <c r="M2" s="6">
        <f xml:space="preserve"> Time!M$95</f>
        <v>45777</v>
      </c>
      <c r="N2" s="6">
        <f xml:space="preserve"> Time!N$95</f>
        <v>45961</v>
      </c>
      <c r="O2" s="6">
        <f xml:space="preserve"> Time!O$95</f>
        <v>46142</v>
      </c>
      <c r="P2" s="6">
        <f xml:space="preserve"> Time!P$95</f>
        <v>46326</v>
      </c>
      <c r="Q2" s="6">
        <f xml:space="preserve"> Time!Q$95</f>
        <v>46507</v>
      </c>
      <c r="R2" s="6">
        <f xml:space="preserve"> Time!R$95</f>
        <v>46691</v>
      </c>
      <c r="S2" s="6">
        <f xml:space="preserve"> Time!S$95</f>
        <v>46873</v>
      </c>
    </row>
    <row r="3" spans="1:19" s="32" customFormat="1">
      <c r="A3" s="51"/>
      <c r="B3" s="51"/>
      <c r="C3" s="71"/>
      <c r="D3" s="72"/>
      <c r="E3" s="41" t="s">
        <v>206</v>
      </c>
      <c r="F3" s="52"/>
      <c r="G3" s="54" t="s">
        <v>98</v>
      </c>
      <c r="H3" s="49"/>
      <c r="I3" s="49"/>
      <c r="J3" s="7" t="str">
        <f xml:space="preserve"> Time!J$102</f>
        <v>Month6</v>
      </c>
      <c r="K3" s="7" t="str">
        <f xml:space="preserve"> Time!K$102</f>
        <v>Month12</v>
      </c>
      <c r="L3" s="7" t="str">
        <f xml:space="preserve"> Time!L$102</f>
        <v>Month18</v>
      </c>
      <c r="M3" s="7" t="str">
        <f xml:space="preserve"> Time!M$102</f>
        <v>Month24</v>
      </c>
      <c r="N3" s="7" t="str">
        <f xml:space="preserve"> Time!N$102</f>
        <v>Month30</v>
      </c>
      <c r="O3" s="7" t="str">
        <f xml:space="preserve"> Time!O$102</f>
        <v>Month36</v>
      </c>
      <c r="P3" s="7" t="str">
        <f xml:space="preserve"> Time!P$102</f>
        <v>Month42</v>
      </c>
      <c r="Q3" s="7" t="str">
        <f xml:space="preserve"> Time!Q$102</f>
        <v>Month48</v>
      </c>
      <c r="R3" s="7" t="str">
        <f xml:space="preserve"> Time!R$102</f>
        <v>Month54</v>
      </c>
      <c r="S3" s="7" t="str">
        <f xml:space="preserve"> Time!S$102</f>
        <v>Month60</v>
      </c>
    </row>
    <row r="4" spans="1:19" s="26" customFormat="1">
      <c r="A4" s="51"/>
      <c r="B4" s="51"/>
      <c r="C4" s="71"/>
      <c r="D4" s="72"/>
      <c r="E4" s="22" t="s">
        <v>332</v>
      </c>
      <c r="F4"/>
      <c r="G4"/>
      <c r="H4" s="49"/>
      <c r="I4" s="49"/>
      <c r="J4" s="26">
        <f xml:space="preserve"> Time!J$108</f>
        <v>6</v>
      </c>
      <c r="K4" s="26">
        <f xml:space="preserve"> Time!K$108</f>
        <v>12</v>
      </c>
      <c r="L4" s="26">
        <f xml:space="preserve"> Time!L$108</f>
        <v>18</v>
      </c>
      <c r="M4" s="26">
        <f xml:space="preserve"> Time!M$108</f>
        <v>24</v>
      </c>
      <c r="N4" s="26">
        <f xml:space="preserve"> Time!N$108</f>
        <v>30</v>
      </c>
      <c r="O4" s="26">
        <f xml:space="preserve"> Time!O$108</f>
        <v>36</v>
      </c>
      <c r="P4" s="26">
        <f xml:space="preserve"> Time!P$108</f>
        <v>42</v>
      </c>
      <c r="Q4" s="26">
        <f xml:space="preserve"> Time!Q$108</f>
        <v>48</v>
      </c>
      <c r="R4" s="26">
        <f xml:space="preserve"> Time!R$108</f>
        <v>54</v>
      </c>
      <c r="S4" s="26">
        <f xml:space="preserve"> Time!S$108</f>
        <v>60</v>
      </c>
    </row>
    <row r="5" spans="1:19" s="32" customFormat="1">
      <c r="A5" s="51"/>
      <c r="B5" s="51"/>
      <c r="C5" s="71"/>
      <c r="D5" s="72"/>
      <c r="E5" s="22" t="s">
        <v>312</v>
      </c>
      <c r="F5" s="23" t="s">
        <v>254</v>
      </c>
      <c r="G5" s="23" t="s">
        <v>228</v>
      </c>
      <c r="H5" s="23" t="s">
        <v>205</v>
      </c>
      <c r="I5" s="49"/>
      <c r="J5" s="15"/>
      <c r="K5" s="15"/>
      <c r="L5" s="15"/>
      <c r="M5" s="15"/>
      <c r="N5" s="15"/>
      <c r="O5" s="15"/>
      <c r="P5" s="15"/>
    </row>
    <row r="6" spans="1:19" s="45" customFormat="1">
      <c r="A6" s="23"/>
      <c r="B6" s="23"/>
      <c r="C6" s="48"/>
      <c r="D6" s="75"/>
      <c r="F6" s="23"/>
      <c r="G6" s="23"/>
      <c r="H6" s="23"/>
    </row>
    <row r="8" spans="1:19">
      <c r="E8" s="17" t="str">
        <f xml:space="preserve"> Income!E$18</f>
        <v>Income</v>
      </c>
      <c r="F8" s="17">
        <f xml:space="preserve"> Income!F$18</f>
        <v>0</v>
      </c>
      <c r="G8" s="17" t="str">
        <f xml:space="preserve"> Income!G$18</f>
        <v>GBP</v>
      </c>
      <c r="H8" s="44">
        <f ca="1" xml:space="preserve"> Income!H$18</f>
        <v>140213362.95026162</v>
      </c>
      <c r="I8" s="17">
        <f xml:space="preserve"> Income!I$18</f>
        <v>0</v>
      </c>
      <c r="J8" s="10">
        <f ca="1" xml:space="preserve"> SUMIF( Time!$J347:$BQ347, Time!J$28, Income!$J18:$BQ18)</f>
        <v>300000</v>
      </c>
      <c r="K8" s="10">
        <f ca="1" xml:space="preserve"> SUMIF( Time!$J347:$BQ347, Time!K$28, Income!$J18:$BQ18)</f>
        <v>1392000</v>
      </c>
      <c r="L8" s="10">
        <f ca="1" xml:space="preserve"> SUMIF( Time!$J347:$BQ347, Time!L$28, Income!$J18:$BQ18)</f>
        <v>3613835.7211218411</v>
      </c>
      <c r="M8" s="10">
        <f ca="1" xml:space="preserve"> SUMIF( Time!$J347:$BQ347, Time!M$28, Income!$J18:$BQ18)</f>
        <v>4320000</v>
      </c>
      <c r="N8" s="10">
        <f ca="1" xml:space="preserve"> SUMIF( Time!$J347:$BQ347, Time!N$28, Income!$J18:$BQ18)</f>
        <v>6516000</v>
      </c>
      <c r="O8" s="10">
        <f ca="1" xml:space="preserve"> SUMIF( Time!$J347:$BQ347, Time!O$28, Income!$J18:$BQ18)</f>
        <v>9564000</v>
      </c>
      <c r="P8" s="10">
        <f ca="1" xml:space="preserve"> SUMIF( Time!$J347:$BQ347, Time!P$28, Income!$J18:$BQ18)</f>
        <v>14448625.57871332</v>
      </c>
      <c r="Q8" s="10">
        <f ca="1" xml:space="preserve"> SUMIF( Time!$J347:$BQ347, Time!Q$28, Income!$J18:$BQ18)</f>
        <v>22040667.063158646</v>
      </c>
      <c r="R8" s="10">
        <f ca="1" xml:space="preserve"> SUMIF( Time!$J347:$BQ347, Time!R$28, Income!$J18:$BQ18)</f>
        <v>32307475.809188571</v>
      </c>
      <c r="S8" s="10">
        <f ca="1" xml:space="preserve"> SUMIF( Time!$J347:$BQ347, Time!S$28, Income!$J18:$BQ18)</f>
        <v>45710758.778079212</v>
      </c>
    </row>
    <row r="9" spans="1:19">
      <c r="E9" s="17" t="str">
        <f xml:space="preserve"> Expense!E$27</f>
        <v xml:space="preserve">Variable Operating expense </v>
      </c>
      <c r="F9" s="17">
        <f xml:space="preserve"> Expense!F$27</f>
        <v>0</v>
      </c>
      <c r="G9" s="17" t="str">
        <f xml:space="preserve"> Expense!G$27</f>
        <v>GBP</v>
      </c>
      <c r="H9" s="44">
        <f ca="1" xml:space="preserve"> Expense!H$27</f>
        <v>-23745860.732762821</v>
      </c>
      <c r="I9" s="17">
        <f xml:space="preserve"> Expense!I$27</f>
        <v>0</v>
      </c>
      <c r="J9" s="10">
        <f ca="1" xml:space="preserve"> SUMIF( Time!$J347:$BQ347, Time!J$28, Expense!$J27:$BQ27)</f>
        <v>-144000</v>
      </c>
      <c r="K9" s="10">
        <f ca="1" xml:space="preserve"> SUMIF( Time!$J347:$BQ347, Time!K$28, Expense!$J27:$BQ27)</f>
        <v>-403200</v>
      </c>
      <c r="L9" s="10">
        <f ca="1" xml:space="preserve"> SUMIF( Time!$J347:$BQ347, Time!L$28, Expense!$J27:$BQ27)</f>
        <v>-531367.68413587625</v>
      </c>
      <c r="M9" s="10">
        <f ca="1" xml:space="preserve"> SUMIF( Time!$J347:$BQ347, Time!M$28, Expense!$J27:$BQ27)</f>
        <v>-751467.38551173918</v>
      </c>
      <c r="N9" s="10">
        <f ca="1" xml:space="preserve"> SUMIF( Time!$J347:$BQ347, Time!N$28, Expense!$J27:$BQ27)</f>
        <v>-1192335.3682717527</v>
      </c>
      <c r="O9" s="10">
        <f ca="1" xml:space="preserve"> SUMIF( Time!$J347:$BQ347, Time!O$28, Expense!$J27:$BQ27)</f>
        <v>-1865814.7710234791</v>
      </c>
      <c r="P9" s="10">
        <f ca="1" xml:space="preserve"> SUMIF( Time!$J347:$BQ347, Time!P$28, Expense!$J27:$BQ27)</f>
        <v>-2603701.652265795</v>
      </c>
      <c r="Q9" s="10">
        <f ca="1" xml:space="preserve"> SUMIF( Time!$J347:$BQ347, Time!Q$28, Expense!$J27:$BQ27)</f>
        <v>-3682190.1890075249</v>
      </c>
      <c r="R9" s="10">
        <f ca="1" xml:space="preserve"> SUMIF( Time!$J347:$BQ347, Time!R$28, Expense!$J27:$BQ27)</f>
        <v>-5207403.3045315938</v>
      </c>
      <c r="S9" s="10">
        <f ca="1" xml:space="preserve"> SUMIF( Time!$J347:$BQ347, Time!S$28, Expense!$J27:$BQ27)</f>
        <v>-7364380.3780150544</v>
      </c>
    </row>
    <row r="10" spans="1:19">
      <c r="E10" s="17" t="str">
        <f xml:space="preserve"> Expense!E$20</f>
        <v xml:space="preserve">Fixed operating expense </v>
      </c>
      <c r="F10" s="17">
        <f xml:space="preserve"> Expense!F$20</f>
        <v>0</v>
      </c>
      <c r="G10" s="17" t="str">
        <f xml:space="preserve"> Expense!G$20</f>
        <v>GBP</v>
      </c>
      <c r="H10" s="44">
        <f xml:space="preserve"> Expense!H$20</f>
        <v>-3419071.4947073567</v>
      </c>
      <c r="I10" s="17">
        <f xml:space="preserve"> Expense!I$20</f>
        <v>0</v>
      </c>
      <c r="J10" s="10">
        <f xml:space="preserve"> SUMIF( Time!$J347:$BQ347, Time!J$28, Expense!$J20:$BQ20)</f>
        <v>-273282.42699726578</v>
      </c>
      <c r="K10" s="10">
        <f xml:space="preserve"> SUMIF( Time!$J347:$BQ347, Time!K$28, Expense!$J20:$BQ20)</f>
        <v>-286733.3148226901</v>
      </c>
      <c r="L10" s="10">
        <f xml:space="preserve"> SUMIF( Time!$J347:$BQ347, Time!L$28, Expense!$J20:$BQ20)</f>
        <v>-300625.50418456743</v>
      </c>
      <c r="M10" s="10">
        <f xml:space="preserve"> SUMIF( Time!$J347:$BQ347, Time!M$28, Expense!$J20:$BQ20)</f>
        <v>-315433.9845941707</v>
      </c>
      <c r="N10" s="10">
        <f xml:space="preserve"> SUMIF( Time!$J347:$BQ347, Time!N$28, Expense!$J20:$BQ20)</f>
        <v>-330696.82591176545</v>
      </c>
      <c r="O10" s="10">
        <f xml:space="preserve"> SUMIF( Time!$J347:$BQ347, Time!O$28, Expense!$J20:$BQ20)</f>
        <v>-346968.94789506798</v>
      </c>
      <c r="P10" s="10">
        <f xml:space="preserve"> SUMIF( Time!$J347:$BQ347, Time!P$28, Expense!$J20:$BQ20)</f>
        <v>-363759.61348271847</v>
      </c>
      <c r="Q10" s="10">
        <f xml:space="preserve"> SUMIF( Time!$J347:$BQ347, Time!Q$28, Expense!$J20:$BQ20)</f>
        <v>-381660.67901569919</v>
      </c>
      <c r="R10" s="10">
        <f xml:space="preserve"> SUMIF( Time!$J347:$BQ347, Time!R$28, Expense!$J20:$BQ20)</f>
        <v>-400131.02252667269</v>
      </c>
      <c r="S10" s="10">
        <f xml:space="preserve"> SUMIF( Time!$J347:$BQ347, Time!S$28, Expense!$J20:$BQ20)</f>
        <v>-419779.17527673941</v>
      </c>
    </row>
    <row r="11" spans="1:19">
      <c r="E11" s="12" t="s">
        <v>179</v>
      </c>
      <c r="F11" s="30"/>
      <c r="G11" s="12" t="s">
        <v>258</v>
      </c>
      <c r="H11" s="56">
        <f ca="1" xml:space="preserve"> SUM( J11:BQ11 )</f>
        <v>113048430.72279143</v>
      </c>
      <c r="I11" s="30"/>
      <c r="J11" s="12">
        <f ca="1" xml:space="preserve"> SUMIF( Time!$J347:$BQ347, Time!J$28, 'Income Statement'!$J11:$BQ11)</f>
        <v>-117282.42699726581</v>
      </c>
      <c r="K11" s="12">
        <f ca="1" xml:space="preserve"> SUMIF( Time!$J347:$BQ347, Time!K$28, 'Income Statement'!$J11:$BQ11)</f>
        <v>702066.6851773099</v>
      </c>
      <c r="L11" s="12">
        <f ca="1" xml:space="preserve"> SUMIF( Time!$J347:$BQ347, Time!L$28, 'Income Statement'!$J11:$BQ11)</f>
        <v>2781842.5328013971</v>
      </c>
      <c r="M11" s="12">
        <f ca="1" xml:space="preserve"> SUMIF( Time!$J347:$BQ347, Time!M$28, 'Income Statement'!$J11:$BQ11)</f>
        <v>3253098.6298940899</v>
      </c>
      <c r="N11" s="12">
        <f ca="1" xml:space="preserve"> SUMIF( Time!$J347:$BQ347, Time!N$28, 'Income Statement'!$J11:$BQ11)</f>
        <v>4992967.8058164818</v>
      </c>
      <c r="O11" s="12">
        <f ca="1" xml:space="preserve"> SUMIF( Time!$J347:$BQ347, Time!O$28, 'Income Statement'!$J11:$BQ11)</f>
        <v>7351216.281081453</v>
      </c>
      <c r="P11" s="12">
        <f ca="1" xml:space="preserve"> SUMIF( Time!$J347:$BQ347, Time!P$28, 'Income Statement'!$J11:$BQ11)</f>
        <v>11481164.312964808</v>
      </c>
      <c r="Q11" s="12">
        <f ca="1" xml:space="preserve"> SUMIF( Time!$J347:$BQ347, Time!Q$28, 'Income Statement'!$J11:$BQ11)</f>
        <v>17976816.195135422</v>
      </c>
      <c r="R11" s="12">
        <f ca="1" xml:space="preserve"> SUMIF( Time!$J347:$BQ347, Time!R$28, 'Income Statement'!$J11:$BQ11)</f>
        <v>26699941.482130308</v>
      </c>
      <c r="S11" s="12">
        <f ca="1" xml:space="preserve"> SUMIF( Time!$J347:$BQ347, Time!S$28, 'Income Statement'!$J11:$BQ11)</f>
        <v>37926599.224787429</v>
      </c>
    </row>
    <row r="13" spans="1:19">
      <c r="E13" s="17" t="str">
        <f xml:space="preserve"> Assets!E$14</f>
        <v xml:space="preserve">Depreciation this period </v>
      </c>
      <c r="F13" s="17">
        <f xml:space="preserve"> Assets!F$14</f>
        <v>0</v>
      </c>
      <c r="G13" s="17" t="str">
        <f xml:space="preserve"> Assets!G$14</f>
        <v>GBP</v>
      </c>
      <c r="H13" s="44">
        <f ca="1" xml:space="preserve"> Assets!H$14</f>
        <v>-16175470.56115992</v>
      </c>
      <c r="I13" s="17">
        <f xml:space="preserve"> Assets!I$14</f>
        <v>0</v>
      </c>
      <c r="J13" s="10">
        <f ca="1" xml:space="preserve"> SUMIF( Time!$J347:$BQ347, Time!J$28, Assets!$J14:$BQ14)</f>
        <v>36458.333333333336</v>
      </c>
      <c r="K13" s="10">
        <f ca="1" xml:space="preserve"> SUMIF( Time!$J347:$BQ347, Time!K$28, Assets!$J14:$BQ14)</f>
        <v>-116666.66666666667</v>
      </c>
      <c r="L13" s="10">
        <f ca="1" xml:space="preserve"> SUMIF( Time!$J347:$BQ347, Time!L$28, Assets!$J14:$BQ14)</f>
        <v>-386458.33333333337</v>
      </c>
      <c r="M13" s="10">
        <f ca="1" xml:space="preserve"> SUMIF( Time!$J347:$BQ347, Time!M$28, Assets!$J14:$BQ14)</f>
        <v>-401041.66666666669</v>
      </c>
      <c r="N13" s="10">
        <f ca="1" xml:space="preserve"> SUMIF( Time!$J347:$BQ347, Time!N$28, Assets!$J14:$BQ14)</f>
        <v>-704375</v>
      </c>
      <c r="O13" s="10">
        <f ca="1" xml:space="preserve"> SUMIF( Time!$J347:$BQ347, Time!O$28, Assets!$J14:$BQ14)</f>
        <v>-1064583.3333333333</v>
      </c>
      <c r="P13" s="10">
        <f ca="1" xml:space="preserve"> SUMIF( Time!$J347:$BQ347, Time!P$28, Assets!$J14:$BQ14)</f>
        <v>-1663889.3033874864</v>
      </c>
      <c r="Q13" s="10">
        <f ca="1" xml:space="preserve"> SUMIF( Time!$J347:$BQ347, Time!Q$28, Assets!$J14:$BQ14)</f>
        <v>-2586948.4234536281</v>
      </c>
      <c r="R13" s="10">
        <f ca="1" xml:space="preserve"> SUMIF( Time!$J347:$BQ347, Time!R$28, Assets!$J14:$BQ14)</f>
        <v>-3828257.297093261</v>
      </c>
      <c r="S13" s="10">
        <f ca="1" xml:space="preserve"> SUMIF( Time!$J347:$BQ347, Time!S$28, Assets!$J14:$BQ14)</f>
        <v>-5459708.8705588784</v>
      </c>
    </row>
    <row r="14" spans="1:19">
      <c r="E14" s="12" t="s">
        <v>63</v>
      </c>
      <c r="F14" s="30"/>
      <c r="G14" s="12" t="s">
        <v>258</v>
      </c>
      <c r="H14" s="56">
        <f ca="1" xml:space="preserve"> SUM( J14:BQ14 )</f>
        <v>96872960.16163151</v>
      </c>
      <c r="I14" s="30"/>
      <c r="J14" s="12">
        <f ca="1" xml:space="preserve"> SUMIF( Time!$J347:$BQ347, Time!J$28, 'Income Statement'!$J14:$BQ14)</f>
        <v>-80824.09366393245</v>
      </c>
      <c r="K14" s="12">
        <f ca="1" xml:space="preserve"> SUMIF( Time!$J347:$BQ347, Time!K$28, 'Income Statement'!$J14:$BQ14)</f>
        <v>585400.01851064316</v>
      </c>
      <c r="L14" s="12">
        <f ca="1" xml:space="preserve"> SUMIF( Time!$J347:$BQ347, Time!L$28, 'Income Statement'!$J14:$BQ14)</f>
        <v>2395384.1994680641</v>
      </c>
      <c r="M14" s="12">
        <f ca="1" xml:space="preserve"> SUMIF( Time!$J347:$BQ347, Time!M$28, 'Income Statement'!$J14:$BQ14)</f>
        <v>2852056.9632274234</v>
      </c>
      <c r="N14" s="12">
        <f ca="1" xml:space="preserve"> SUMIF( Time!$J347:$BQ347, Time!N$28, 'Income Statement'!$J14:$BQ14)</f>
        <v>4288592.8058164818</v>
      </c>
      <c r="O14" s="12">
        <f ca="1" xml:space="preserve"> SUMIF( Time!$J347:$BQ347, Time!O$28, 'Income Statement'!$J14:$BQ14)</f>
        <v>6286632.947748119</v>
      </c>
      <c r="P14" s="12">
        <f ca="1" xml:space="preserve"> SUMIF( Time!$J347:$BQ347, Time!P$28, 'Income Statement'!$J14:$BQ14)</f>
        <v>9817275.0095773209</v>
      </c>
      <c r="Q14" s="12">
        <f ca="1" xml:space="preserve"> SUMIF( Time!$J347:$BQ347, Time!Q$28, 'Income Statement'!$J14:$BQ14)</f>
        <v>15389867.771681793</v>
      </c>
      <c r="R14" s="12">
        <f ca="1" xml:space="preserve"> SUMIF( Time!$J347:$BQ347, Time!R$28, 'Income Statement'!$J14:$BQ14)</f>
        <v>22871684.185037047</v>
      </c>
      <c r="S14" s="12">
        <f ca="1" xml:space="preserve"> SUMIF( Time!$J347:$BQ347, Time!S$28, 'Income Statement'!$J14:$BQ14)</f>
        <v>32466890.354228549</v>
      </c>
    </row>
    <row r="16" spans="1:19">
      <c r="E16" s="17" t="str">
        <f xml:space="preserve"> 'Supply Chain finance'!E$42</f>
        <v xml:space="preserve">Supply Chain Finance interest </v>
      </c>
      <c r="F16" s="17">
        <f xml:space="preserve"> 'Supply Chain finance'!F$42</f>
        <v>0</v>
      </c>
      <c r="G16" s="17" t="str">
        <f xml:space="preserve"> 'Supply Chain finance'!G$42</f>
        <v>GBP</v>
      </c>
      <c r="H16" s="44">
        <f ca="1" xml:space="preserve"> 'Supply Chain finance'!H$42</f>
        <v>-162400</v>
      </c>
      <c r="I16" s="17">
        <f xml:space="preserve"> 'Supply Chain finance'!I$42</f>
        <v>0</v>
      </c>
      <c r="J16" s="10">
        <f ca="1" xml:space="preserve"> SUMIF( Time!$J347:$BQ347, Time!J$28, 'Supply Chain finance'!$J42:$BQ42)</f>
        <v>-11200</v>
      </c>
      <c r="K16" s="10">
        <f ca="1" xml:space="preserve"> SUMIF( Time!$J347:$BQ347, Time!K$28, 'Supply Chain finance'!$J42:$BQ42)</f>
        <v>-37333.333333333336</v>
      </c>
      <c r="L16" s="10">
        <f ca="1" xml:space="preserve"> SUMIF( Time!$J347:$BQ347, Time!L$28, 'Supply Chain finance'!$J42:$BQ42)</f>
        <v>-10266.666666666666</v>
      </c>
      <c r="M16" s="10">
        <f ca="1" xml:space="preserve"> SUMIF( Time!$J347:$BQ347, Time!M$28, 'Supply Chain finance'!$J42:$BQ42)</f>
        <v>-39200</v>
      </c>
      <c r="N16" s="10">
        <f ca="1" xml:space="preserve"> SUMIF( Time!$J347:$BQ347, Time!N$28, 'Supply Chain finance'!$J42:$BQ42)</f>
        <v>-56933.333333333336</v>
      </c>
      <c r="O16" s="10">
        <f ca="1" xml:space="preserve"> SUMIF( Time!$J347:$BQ347, Time!O$28, 'Supply Chain finance'!$J42:$BQ42)</f>
        <v>-7466.666666666667</v>
      </c>
      <c r="P16" s="10">
        <f ca="1" xml:space="preserve"> SUMIF( Time!$J347:$BQ347, Time!P$28, 'Supply Chain finance'!$J42:$BQ42)</f>
        <v>0</v>
      </c>
      <c r="Q16" s="10">
        <f ca="1" xml:space="preserve"> SUMIF( Time!$J347:$BQ347, Time!Q$28, 'Supply Chain finance'!$J42:$BQ42)</f>
        <v>0</v>
      </c>
      <c r="R16" s="10">
        <f ca="1" xml:space="preserve"> SUMIF( Time!$J347:$BQ347, Time!R$28, 'Supply Chain finance'!$J42:$BQ42)</f>
        <v>0</v>
      </c>
      <c r="S16" s="10">
        <f ca="1" xml:space="preserve"> SUMIF( Time!$J347:$BQ347, Time!S$28, 'Supply Chain finance'!$J42:$BQ42)</f>
        <v>0</v>
      </c>
    </row>
    <row r="17" spans="5:19">
      <c r="E17" s="17" t="str">
        <f xml:space="preserve"> 'Invoice finance'!E$41</f>
        <v xml:space="preserve">Invoice finance interest </v>
      </c>
      <c r="F17" s="17">
        <f xml:space="preserve"> 'Invoice finance'!F$41</f>
        <v>0</v>
      </c>
      <c r="G17" s="17" t="str">
        <f xml:space="preserve"> 'Invoice finance'!G$41</f>
        <v>GBP</v>
      </c>
      <c r="H17" s="44">
        <f ca="1" xml:space="preserve"> 'Invoice finance'!H$41</f>
        <v>-171477.53581682761</v>
      </c>
      <c r="I17" s="17">
        <f xml:space="preserve"> 'Invoice finance'!I$41</f>
        <v>0</v>
      </c>
      <c r="J17" s="10">
        <f ca="1" xml:space="preserve"> SUMIF( Time!$J347:$BQ347, Time!J$28, 'Invoice finance'!$J41:$BQ41)</f>
        <v>-2385</v>
      </c>
      <c r="K17" s="10">
        <f ca="1" xml:space="preserve"> SUMIF( Time!$J347:$BQ347, Time!K$28, 'Invoice finance'!$J41:$BQ41)</f>
        <v>-15300</v>
      </c>
      <c r="L17" s="10">
        <f ca="1" xml:space="preserve"> SUMIF( Time!$J347:$BQ347, Time!L$28, 'Invoice finance'!$J41:$BQ41)</f>
        <v>-46107.535816827614</v>
      </c>
      <c r="M17" s="10">
        <f ca="1" xml:space="preserve"> SUMIF( Time!$J347:$BQ347, Time!M$28, 'Invoice finance'!$J41:$BQ41)</f>
        <v>-62550</v>
      </c>
      <c r="N17" s="10">
        <f ca="1" xml:space="preserve"> SUMIF( Time!$J347:$BQ347, Time!N$28, 'Invoice finance'!$J41:$BQ41)</f>
        <v>-45135</v>
      </c>
      <c r="O17" s="10">
        <f ca="1" xml:space="preserve"> SUMIF( Time!$J347:$BQ347, Time!O$28, 'Invoice finance'!$J41:$BQ41)</f>
        <v>0</v>
      </c>
      <c r="P17" s="10">
        <f ca="1" xml:space="preserve"> SUMIF( Time!$J347:$BQ347, Time!P$28, 'Invoice finance'!$J41:$BQ41)</f>
        <v>0</v>
      </c>
      <c r="Q17" s="10">
        <f ca="1" xml:space="preserve"> SUMIF( Time!$J347:$BQ347, Time!Q$28, 'Invoice finance'!$J41:$BQ41)</f>
        <v>0</v>
      </c>
      <c r="R17" s="10">
        <f ca="1" xml:space="preserve"> SUMIF( Time!$J347:$BQ347, Time!R$28, 'Invoice finance'!$J41:$BQ41)</f>
        <v>0</v>
      </c>
      <c r="S17" s="10">
        <f ca="1" xml:space="preserve"> SUMIF( Time!$J347:$BQ347, Time!S$28, 'Invoice finance'!$J41:$BQ41)</f>
        <v>0</v>
      </c>
    </row>
    <row r="18" spans="5:19">
      <c r="E18" s="17" t="str">
        <f xml:space="preserve"> 'Asset Finance'!E$42</f>
        <v xml:space="preserve">Asset Finance interest </v>
      </c>
      <c r="F18" s="17">
        <f xml:space="preserve"> 'Asset Finance'!F$42</f>
        <v>0</v>
      </c>
      <c r="G18" s="17" t="str">
        <f xml:space="preserve"> 'Asset Finance'!G$42</f>
        <v>GBP</v>
      </c>
      <c r="H18" s="44">
        <f ca="1" xml:space="preserve"> 'Asset Finance'!H$42</f>
        <v>-336843.94463587576</v>
      </c>
      <c r="I18" s="17">
        <f xml:space="preserve"> 'Asset Finance'!I$42</f>
        <v>0</v>
      </c>
      <c r="J18" s="10">
        <f ca="1" xml:space="preserve"> SUMIF( Time!$J347:$BQ347, Time!J$28, 'Asset Finance'!$J42:$BQ42)</f>
        <v>-4383.0174575617293</v>
      </c>
      <c r="K18" s="10">
        <f ca="1" xml:space="preserve"> SUMIF( Time!$J347:$BQ347, Time!K$28, 'Asset Finance'!$J42:$BQ42)</f>
        <v>-22511.977761312679</v>
      </c>
      <c r="L18" s="10">
        <f ca="1" xml:space="preserve"> SUMIF( Time!$J347:$BQ347, Time!L$28, 'Asset Finance'!$J42:$BQ42)</f>
        <v>-55556.11140793618</v>
      </c>
      <c r="M18" s="10">
        <f ca="1" xml:space="preserve"> SUMIF( Time!$J347:$BQ347, Time!M$28, 'Asset Finance'!$J42:$BQ42)</f>
        <v>-54281.229517100117</v>
      </c>
      <c r="N18" s="10">
        <f ca="1" xml:space="preserve"> SUMIF( Time!$J347:$BQ347, Time!N$28, 'Asset Finance'!$J42:$BQ42)</f>
        <v>-57527.281456762634</v>
      </c>
      <c r="O18" s="10">
        <f ca="1" xml:space="preserve"> SUMIF( Time!$J347:$BQ347, Time!O$28, 'Asset Finance'!$J42:$BQ42)</f>
        <v>-44562.897085417819</v>
      </c>
      <c r="P18" s="10">
        <f ca="1" xml:space="preserve"> SUMIF( Time!$J347:$BQ347, Time!P$28, 'Asset Finance'!$J42:$BQ42)</f>
        <v>-34520.174539068066</v>
      </c>
      <c r="Q18" s="10">
        <f ca="1" xml:space="preserve"> SUMIF( Time!$J347:$BQ347, Time!Q$28, 'Asset Finance'!$J42:$BQ42)</f>
        <v>-26740.686269198173</v>
      </c>
      <c r="R18" s="10">
        <f ca="1" xml:space="preserve"> SUMIF( Time!$J347:$BQ347, Time!R$28, 'Asset Finance'!$J42:$BQ42)</f>
        <v>-20714.388374207443</v>
      </c>
      <c r="S18" s="10">
        <f ca="1" xml:space="preserve"> SUMIF( Time!$J347:$BQ347, Time!S$28, 'Asset Finance'!$J42:$BQ42)</f>
        <v>-16046.180767310831</v>
      </c>
    </row>
    <row r="19" spans="5:19">
      <c r="E19" s="12" t="s">
        <v>180</v>
      </c>
      <c r="F19" s="30"/>
      <c r="G19" s="12" t="s">
        <v>258</v>
      </c>
      <c r="H19" s="56">
        <f ca="1" xml:space="preserve"> SUM( J19:BQ19 )</f>
        <v>96202238.681178793</v>
      </c>
      <c r="I19" s="30"/>
      <c r="J19" s="12">
        <f ca="1" xml:space="preserve"> SUMIF( Time!$J347:$BQ347, Time!J$28, 'Income Statement'!$J19:$BQ19)</f>
        <v>-98792.111121494177</v>
      </c>
      <c r="K19" s="12">
        <f ca="1" xml:space="preserve"> SUMIF( Time!$J347:$BQ347, Time!K$28, 'Income Statement'!$J19:$BQ19)</f>
        <v>510254.70741599717</v>
      </c>
      <c r="L19" s="12">
        <f ca="1" xml:space="preserve"> SUMIF( Time!$J347:$BQ347, Time!L$28, 'Income Statement'!$J19:$BQ19)</f>
        <v>2283453.8855766337</v>
      </c>
      <c r="M19" s="12">
        <f ca="1" xml:space="preserve"> SUMIF( Time!$J347:$BQ347, Time!M$28, 'Income Statement'!$J19:$BQ19)</f>
        <v>2696025.7337103235</v>
      </c>
      <c r="N19" s="12">
        <f ca="1" xml:space="preserve"> SUMIF( Time!$J347:$BQ347, Time!N$28, 'Income Statement'!$J19:$BQ19)</f>
        <v>4128997.1910263859</v>
      </c>
      <c r="O19" s="12">
        <f ca="1" xml:space="preserve"> SUMIF( Time!$J347:$BQ347, Time!O$28, 'Income Statement'!$J19:$BQ19)</f>
        <v>6234603.383996034</v>
      </c>
      <c r="P19" s="12">
        <f ca="1" xml:space="preserve"> SUMIF( Time!$J347:$BQ347, Time!P$28, 'Income Statement'!$J19:$BQ19)</f>
        <v>9782754.8350382522</v>
      </c>
      <c r="Q19" s="12">
        <f ca="1" xml:space="preserve"> SUMIF( Time!$J347:$BQ347, Time!Q$28, 'Income Statement'!$J19:$BQ19)</f>
        <v>15363127.085412595</v>
      </c>
      <c r="R19" s="12">
        <f ca="1" xml:space="preserve"> SUMIF( Time!$J347:$BQ347, Time!R$28, 'Income Statement'!$J19:$BQ19)</f>
        <v>22850969.796662837</v>
      </c>
      <c r="S19" s="12">
        <f ca="1" xml:space="preserve"> SUMIF( Time!$J347:$BQ347, Time!S$28, 'Income Statement'!$J19:$BQ19)</f>
        <v>32450844.173461232</v>
      </c>
    </row>
    <row r="21" spans="5:19">
      <c r="E21" s="17" t="str">
        <f xml:space="preserve"> 'Corporation tax'!E$48</f>
        <v xml:space="preserve">Corporation tax </v>
      </c>
      <c r="F21" s="17">
        <f xml:space="preserve"> 'Corporation tax'!F$48</f>
        <v>0</v>
      </c>
      <c r="G21" s="17" t="str">
        <f xml:space="preserve"> 'Corporation tax'!G$48</f>
        <v>GBP</v>
      </c>
      <c r="H21" s="44">
        <f ca="1" xml:space="preserve"> 'Corporation tax'!H$48</f>
        <v>-22617966.144558292</v>
      </c>
      <c r="I21" s="17">
        <f xml:space="preserve"> 'Corporation tax'!I$48</f>
        <v>0</v>
      </c>
      <c r="J21" s="10">
        <f ca="1" xml:space="preserve"> SUMIF( Time!$J347:$BQ347, Time!J$28, 'Corporation tax'!$J48:$BQ48)</f>
        <v>0</v>
      </c>
      <c r="K21" s="10">
        <f ca="1" xml:space="preserve"> SUMIF( Time!$J347:$BQ347, Time!K$28, 'Corporation tax'!$J48:$BQ48)</f>
        <v>-125236.85163600883</v>
      </c>
      <c r="L21" s="10">
        <f ca="1" xml:space="preserve"> SUMIF( Time!$J347:$BQ347, Time!L$28, 'Corporation tax'!$J48:$BQ48)</f>
        <v>-556368.50656027952</v>
      </c>
      <c r="M21" s="10">
        <f ca="1" xml:space="preserve"> SUMIF( Time!$J347:$BQ347, Time!M$28, 'Corporation tax'!$J48:$BQ48)</f>
        <v>-650619.72597881802</v>
      </c>
      <c r="N21" s="10">
        <f ca="1" xml:space="preserve"> SUMIF( Time!$J347:$BQ347, Time!N$28, 'Corporation tax'!$J48:$BQ48)</f>
        <v>-998593.56116329634</v>
      </c>
      <c r="O21" s="10">
        <f ca="1" xml:space="preserve"> SUMIF( Time!$J347:$BQ347, Time!O$28, 'Corporation tax'!$J48:$BQ48)</f>
        <v>-1470243.2562162906</v>
      </c>
      <c r="P21" s="10">
        <f ca="1" xml:space="preserve"> SUMIF( Time!$J347:$BQ347, Time!P$28, 'Corporation tax'!$J48:$BQ48)</f>
        <v>-2296232.8625929616</v>
      </c>
      <c r="Q21" s="10">
        <f ca="1" xml:space="preserve"> SUMIF( Time!$J347:$BQ347, Time!Q$28, 'Corporation tax'!$J48:$BQ48)</f>
        <v>-3595363.2390270848</v>
      </c>
      <c r="R21" s="10">
        <f ca="1" xml:space="preserve"> SUMIF( Time!$J347:$BQ347, Time!R$28, 'Corporation tax'!$J48:$BQ48)</f>
        <v>-5339988.2964260625</v>
      </c>
      <c r="S21" s="10">
        <f ca="1" xml:space="preserve"> SUMIF( Time!$J347:$BQ347, Time!S$28, 'Corporation tax'!$J48:$BQ48)</f>
        <v>-7585319.8449574849</v>
      </c>
    </row>
    <row r="22" spans="5:19">
      <c r="E22" s="12" t="s">
        <v>37</v>
      </c>
      <c r="F22" s="30"/>
      <c r="G22" s="12" t="s">
        <v>258</v>
      </c>
      <c r="H22" s="56">
        <f ca="1" xml:space="preserve"> SUM( J22:BQ22 )</f>
        <v>73584272.536620513</v>
      </c>
      <c r="I22" s="30"/>
      <c r="J22" s="12">
        <f ca="1" xml:space="preserve"> SUMIF( Time!$J347:$BQ347, Time!J$28, 'Income Statement'!$J22:$BQ22)</f>
        <v>-98792.111121494177</v>
      </c>
      <c r="K22" s="12">
        <f ca="1" xml:space="preserve"> SUMIF( Time!$J347:$BQ347, Time!K$28, 'Income Statement'!$J22:$BQ22)</f>
        <v>385017.85577998834</v>
      </c>
      <c r="L22" s="12">
        <f ca="1" xml:space="preserve"> SUMIF( Time!$J347:$BQ347, Time!L$28, 'Income Statement'!$J22:$BQ22)</f>
        <v>1727085.3790163542</v>
      </c>
      <c r="M22" s="12">
        <f ca="1" xml:space="preserve"> SUMIF( Time!$J347:$BQ347, Time!M$28, 'Income Statement'!$J22:$BQ22)</f>
        <v>2045406.0077315052</v>
      </c>
      <c r="N22" s="12">
        <f ca="1" xml:space="preserve"> SUMIF( Time!$J347:$BQ347, Time!N$28, 'Income Statement'!$J22:$BQ22)</f>
        <v>3130403.6298630899</v>
      </c>
      <c r="O22" s="12">
        <f ca="1" xml:space="preserve"> SUMIF( Time!$J347:$BQ347, Time!O$28, 'Income Statement'!$J22:$BQ22)</f>
        <v>4764360.1277797446</v>
      </c>
      <c r="P22" s="12">
        <f ca="1" xml:space="preserve"> SUMIF( Time!$J347:$BQ347, Time!P$28, 'Income Statement'!$J22:$BQ22)</f>
        <v>7486521.9724452905</v>
      </c>
      <c r="Q22" s="12">
        <f ca="1" xml:space="preserve"> SUMIF( Time!$J347:$BQ347, Time!Q$28, 'Income Statement'!$J22:$BQ22)</f>
        <v>11767763.846385513</v>
      </c>
      <c r="R22" s="12">
        <f ca="1" xml:space="preserve"> SUMIF( Time!$J347:$BQ347, Time!R$28, 'Income Statement'!$J22:$BQ22)</f>
        <v>17510981.500236776</v>
      </c>
      <c r="S22" s="12">
        <f ca="1" xml:space="preserve"> SUMIF( Time!$J347:$BQ347, Time!S$28, 'Income Statement'!$J22:$BQ22)</f>
        <v>24865524.328503747</v>
      </c>
    </row>
  </sheetData>
  <conditionalFormatting sqref="F2:F3">
    <cfRule type="cellIs" dxfId="98" priority="1" stopIfTrue="1" operator="notEqual">
      <formula>0</formula>
    </cfRule>
    <cfRule type="cellIs" dxfId="97" priority="2" stopIfTrue="1" operator="equal">
      <formula>""</formula>
    </cfRule>
  </conditionalFormatting>
  <conditionalFormatting sqref="J3:S3">
    <cfRule type="cellIs" dxfId="96" priority="3" operator="equal">
      <formula>"PPA ext."</formula>
    </cfRule>
    <cfRule type="cellIs" dxfId="95" priority="4" operator="equal">
      <formula>"Delay"</formula>
    </cfRule>
    <cfRule type="cellIs" dxfId="94" priority="5" operator="equal">
      <formula>"Fin Close"</formula>
    </cfRule>
    <cfRule type="cellIs" dxfId="93" priority="6" stopIfTrue="1" operator="equal">
      <formula>"Construction"</formula>
    </cfRule>
    <cfRule type="cellIs" dxfId="92"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
    <tabColor rgb="FF4F81BD"/>
    <outlinePr summaryBelow="0" summaryRight="0"/>
  </sheetPr>
  <dimension ref="A1:XFD27"/>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15.109375" defaultRowHeight="13"/>
  <cols>
    <col min="1" max="2" width="1.44140625" style="23" customWidth="1"/>
    <col min="3" max="3" width="1.44140625" style="48" customWidth="1"/>
    <col min="4" max="4" width="1.44140625" style="74" customWidth="1"/>
    <col min="5" max="5" width="31.77734375" bestFit="1" customWidth="1"/>
    <col min="6" max="6" width="20.5546875" bestFit="1" customWidth="1"/>
    <col min="7" max="7" width="13.21875" bestFit="1" customWidth="1"/>
    <col min="8" max="8" width="7.6640625" style="45" bestFit="1" customWidth="1"/>
    <col min="9" max="9" width="3.44140625" customWidth="1"/>
    <col min="10" max="10" width="12.33203125" bestFit="1" customWidth="1"/>
    <col min="11" max="11" width="12.109375" bestFit="1" customWidth="1"/>
    <col min="12" max="12" width="11.21875" bestFit="1" customWidth="1"/>
    <col min="13" max="13" width="12.33203125" bestFit="1" customWidth="1"/>
    <col min="14" max="14" width="12.21875" bestFit="1" customWidth="1"/>
    <col min="15" max="15" width="11.77734375" bestFit="1" customWidth="1"/>
    <col min="16" max="16" width="12.33203125" bestFit="1" customWidth="1"/>
    <col min="17" max="17" width="12.21875" bestFit="1" customWidth="1"/>
    <col min="18" max="18" width="11.88671875" bestFit="1" customWidth="1"/>
    <col min="19" max="19" width="12.109375" bestFit="1" customWidth="1"/>
    <col min="20" max="20" width="12" bestFit="1" customWidth="1"/>
    <col min="21" max="21" width="11.77734375" bestFit="1" customWidth="1"/>
    <col min="22" max="22" width="12.33203125" bestFit="1" customWidth="1"/>
    <col min="23" max="23" width="12.109375" bestFit="1" customWidth="1"/>
    <col min="24" max="24" width="11.77734375" bestFit="1" customWidth="1"/>
    <col min="25" max="25" width="12.33203125" bestFit="1" customWidth="1"/>
    <col min="26" max="26" width="12.21875" bestFit="1" customWidth="1"/>
    <col min="27" max="27" width="11.77734375" bestFit="1" customWidth="1"/>
    <col min="28" max="59" width="13.21875" bestFit="1" customWidth="1"/>
    <col min="60" max="69" width="14.44140625" bestFit="1" customWidth="1"/>
  </cols>
  <sheetData>
    <row r="1" spans="1:69" s="73" customFormat="1" ht="25">
      <c r="A1" s="46" t="str">
        <f ca="1" xml:space="preserve"> RIGHT(CELL("filename", A1), LEN(CELL("filename", A1)) - SEARCH("]", CELL("filename", A1)))</f>
        <v>Balance Sheet</v>
      </c>
      <c r="B1" s="76"/>
      <c r="C1" s="77"/>
      <c r="D1" s="70"/>
      <c r="F1" s="53" t="str">
        <f>HYPERLINK("#Contents!A1","Go to contents")</f>
        <v>Go to contents</v>
      </c>
      <c r="H1" s="50"/>
      <c r="J1" s="50"/>
    </row>
    <row r="2" spans="1:69" s="55" customFormat="1">
      <c r="A2" s="51"/>
      <c r="B2" s="51"/>
      <c r="C2" s="71"/>
      <c r="D2" s="72"/>
      <c r="E2" s="22" t="s">
        <v>331</v>
      </c>
      <c r="F2" s="52">
        <f ca="1" xml:space="preserve"> 'Model Checks and Alerts'!F11</f>
        <v>0</v>
      </c>
      <c r="G2" s="54" t="s">
        <v>144</v>
      </c>
      <c r="H2" s="49"/>
      <c r="I2" s="49"/>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1"/>
      <c r="B3" s="51"/>
      <c r="C3" s="71"/>
      <c r="D3" s="72"/>
      <c r="E3" s="41" t="s">
        <v>206</v>
      </c>
      <c r="F3" s="52"/>
      <c r="G3" s="54" t="s">
        <v>98</v>
      </c>
      <c r="H3" s="49"/>
      <c r="I3" s="49"/>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1"/>
      <c r="B4" s="51"/>
      <c r="C4" s="71"/>
      <c r="D4" s="72"/>
      <c r="E4" s="22" t="s">
        <v>332</v>
      </c>
      <c r="F4"/>
      <c r="G4"/>
      <c r="H4" s="49"/>
      <c r="I4" s="49"/>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1"/>
      <c r="B5" s="51"/>
      <c r="C5" s="71"/>
      <c r="D5" s="72"/>
      <c r="E5" s="22" t="s">
        <v>312</v>
      </c>
      <c r="F5" s="23" t="s">
        <v>254</v>
      </c>
      <c r="G5" s="23" t="s">
        <v>228</v>
      </c>
      <c r="H5" s="23" t="s">
        <v>205</v>
      </c>
      <c r="I5" s="49"/>
      <c r="J5" s="15"/>
      <c r="K5" s="15"/>
      <c r="L5" s="15"/>
      <c r="M5" s="15"/>
      <c r="N5" s="15"/>
      <c r="O5" s="15"/>
      <c r="P5" s="15"/>
    </row>
    <row r="6" spans="1:69" s="45" customFormat="1">
      <c r="A6" s="23"/>
      <c r="B6" s="23"/>
      <c r="C6" s="48"/>
      <c r="D6" s="75"/>
      <c r="F6" s="23"/>
      <c r="G6" s="23"/>
      <c r="H6" s="23"/>
    </row>
    <row r="8" spans="1:69">
      <c r="E8" s="17" t="str">
        <f xml:space="preserve"> Assets!E$23</f>
        <v>Inventory</v>
      </c>
      <c r="F8" s="17">
        <f xml:space="preserve"> Assets!F$23</f>
        <v>0</v>
      </c>
      <c r="G8" s="17" t="str">
        <f xml:space="preserve"> Assets!G$23</f>
        <v>GBP</v>
      </c>
      <c r="H8" s="44">
        <f xml:space="preserve"> Assets!H$23</f>
        <v>0</v>
      </c>
      <c r="I8" s="17">
        <f xml:space="preserve"> Assets!I$23</f>
        <v>0</v>
      </c>
      <c r="J8" s="10">
        <f ca="1">Assets!J$23</f>
        <v>0</v>
      </c>
      <c r="K8" s="10">
        <f ca="1">Assets!K$23</f>
        <v>0</v>
      </c>
      <c r="L8" s="10">
        <f ca="1">Assets!L$23</f>
        <v>350000</v>
      </c>
      <c r="M8" s="10">
        <f ca="1">Assets!M$23</f>
        <v>700000</v>
      </c>
      <c r="N8" s="10">
        <f ca="1">Assets!N$23</f>
        <v>1050000</v>
      </c>
      <c r="O8" s="10">
        <f ca="1">Assets!O$23</f>
        <v>1050000</v>
      </c>
      <c r="P8" s="10">
        <f ca="1">Assets!P$23</f>
        <v>1400000</v>
      </c>
      <c r="Q8" s="10">
        <f ca="1">Assets!Q$23</f>
        <v>1400000</v>
      </c>
      <c r="R8" s="10">
        <f ca="1">Assets!R$23</f>
        <v>1750000</v>
      </c>
      <c r="S8" s="10">
        <f ca="1">Assets!S$23</f>
        <v>1750000</v>
      </c>
      <c r="T8" s="10">
        <f ca="1">Assets!T$23</f>
        <v>1750000</v>
      </c>
      <c r="U8" s="10">
        <f ca="1">Assets!U$23</f>
        <v>1750000</v>
      </c>
      <c r="V8" s="10">
        <f ca="1">Assets!V$23</f>
        <v>1750000</v>
      </c>
      <c r="W8" s="10">
        <f ca="1">Assets!W$23</f>
        <v>1750000</v>
      </c>
      <c r="X8" s="10">
        <f ca="1">Assets!X$23</f>
        <v>1750000</v>
      </c>
      <c r="Y8" s="10">
        <f ca="1">Assets!Y$23</f>
        <v>1925000</v>
      </c>
      <c r="Z8" s="10">
        <f ca="1">Assets!Z$23</f>
        <v>2100000</v>
      </c>
      <c r="AA8" s="10">
        <f ca="1">Assets!AA$23</f>
        <v>2275000</v>
      </c>
      <c r="AB8" s="10">
        <f ca="1">Assets!AB$23</f>
        <v>2625000</v>
      </c>
      <c r="AC8" s="10">
        <f ca="1">Assets!AC$23</f>
        <v>2975000</v>
      </c>
      <c r="AD8" s="10">
        <f ca="1">Assets!AD$23</f>
        <v>3150000</v>
      </c>
      <c r="AE8" s="10">
        <f ca="1">Assets!AE$23</f>
        <v>3500000</v>
      </c>
      <c r="AF8" s="10">
        <f ca="1">Assets!AF$23</f>
        <v>3850000</v>
      </c>
      <c r="AG8" s="10">
        <f ca="1">Assets!AG$23</f>
        <v>4200000</v>
      </c>
      <c r="AH8" s="10">
        <f ca="1">Assets!AH$23</f>
        <v>4515000</v>
      </c>
      <c r="AI8" s="10">
        <f ca="1">Assets!AI$23</f>
        <v>5005000</v>
      </c>
      <c r="AJ8" s="10">
        <f ca="1">Assets!AJ$23</f>
        <v>5320000</v>
      </c>
      <c r="AK8" s="10">
        <f ca="1">Assets!AK$23</f>
        <v>5810000</v>
      </c>
      <c r="AL8" s="10">
        <f ca="1">Assets!AL$23</f>
        <v>6230000</v>
      </c>
      <c r="AM8" s="10">
        <f ca="1">Assets!AM$23</f>
        <v>6650000</v>
      </c>
      <c r="AN8" s="10">
        <f ca="1">Assets!AN$23</f>
        <v>7245000</v>
      </c>
      <c r="AO8" s="10">
        <f ca="1">Assets!AO$23</f>
        <v>7770000</v>
      </c>
      <c r="AP8" s="10">
        <f ca="1">Assets!AP$23</f>
        <v>8295000</v>
      </c>
      <c r="AQ8" s="10">
        <f ca="1">Assets!AQ$23</f>
        <v>8995000</v>
      </c>
      <c r="AR8" s="10">
        <f ca="1">Assets!AR$23</f>
        <v>9520000</v>
      </c>
      <c r="AS8" s="10">
        <f ca="1">Assets!AS$23</f>
        <v>10220000</v>
      </c>
      <c r="AT8" s="10">
        <f ca="1">Assets!AT$23</f>
        <v>11084593.958487123</v>
      </c>
      <c r="AU8" s="10">
        <f ca="1">Assets!AU$23</f>
        <v>11763163.100032983</v>
      </c>
      <c r="AV8" s="10">
        <f ca="1">Assets!AV$23</f>
        <v>12605051.854907507</v>
      </c>
      <c r="AW8" s="10">
        <f ca="1">Assets!AW$23</f>
        <v>13434565.671175905</v>
      </c>
      <c r="AX8" s="10">
        <f ca="1">Assets!AX$23</f>
        <v>14425968.696696149</v>
      </c>
      <c r="AY8" s="10">
        <f ca="1">Assets!AY$23</f>
        <v>15403481.323280858</v>
      </c>
      <c r="AZ8" s="10">
        <f ca="1">Assets!AZ$23</f>
        <v>16366277.584827438</v>
      </c>
      <c r="BA8" s="10">
        <f ca="1">Assets!BA$23</f>
        <v>17488482.400733002</v>
      </c>
      <c r="BB8" s="10">
        <f ca="1">Assets!BB$23</f>
        <v>18594168.6553942</v>
      </c>
      <c r="BC8" s="10">
        <f ca="1">Assets!BC$23</f>
        <v>19857354.104045082</v>
      </c>
      <c r="BD8" s="10">
        <f ca="1">Assets!BD$23</f>
        <v>21101998.094606489</v>
      </c>
      <c r="BE8" s="10">
        <f ca="1">Assets!BE$23</f>
        <v>22501998.094606489</v>
      </c>
      <c r="BF8" s="10">
        <f ca="1">Assets!BF$23</f>
        <v>23849686.011580735</v>
      </c>
      <c r="BG8" s="10">
        <f ca="1">Assets!BG$23</f>
        <v>25350324.294672456</v>
      </c>
      <c r="BH8" s="10">
        <f ca="1">Assets!BH$23</f>
        <v>27002601.804421503</v>
      </c>
      <c r="BI8" s="10">
        <f ca="1">Assets!BI$23</f>
        <v>28630129.436958298</v>
      </c>
      <c r="BJ8" s="10">
        <f ca="1">Assets!BJ$23</f>
        <v>30343435.487998787</v>
      </c>
      <c r="BK8" s="10">
        <f ca="1">Assets!BK$23</f>
        <v>32203960.741168205</v>
      </c>
      <c r="BL8" s="10">
        <f ca="1">Assets!BL$23</f>
        <v>34210053.264261365</v>
      </c>
      <c r="BM8" s="10">
        <f ca="1">Assets!BM$23</f>
        <v>36121962.896072492</v>
      </c>
      <c r="BN8" s="10">
        <f ca="1">Assets!BN$23</f>
        <v>38350835.405394889</v>
      </c>
      <c r="BO8" s="10">
        <f ca="1">Assets!BO$23</f>
        <v>40544706.302696653</v>
      </c>
      <c r="BP8" s="10">
        <f ca="1">Assets!BP$23</f>
        <v>43051494.283819467</v>
      </c>
      <c r="BQ8" s="10">
        <f ca="1">Assets!BQ$23</f>
        <v>45518994.283819467</v>
      </c>
    </row>
    <row r="9" spans="1:69">
      <c r="E9" s="17" t="str">
        <f xml:space="preserve"> Assets!E$32</f>
        <v xml:space="preserve">Depreciation </v>
      </c>
      <c r="F9" s="17">
        <f xml:space="preserve"> Assets!F$32</f>
        <v>0</v>
      </c>
      <c r="G9" s="17" t="str">
        <f xml:space="preserve"> Assets!G$32</f>
        <v>GBP</v>
      </c>
      <c r="H9" s="44">
        <f xml:space="preserve"> Assets!H$32</f>
        <v>0</v>
      </c>
      <c r="I9" s="17">
        <f xml:space="preserve"> Assets!I$32</f>
        <v>0</v>
      </c>
      <c r="J9" s="10">
        <f ca="1">Assets!J$32</f>
        <v>7291.666666666667</v>
      </c>
      <c r="K9" s="10">
        <f ca="1">Assets!K$32</f>
        <v>7291.666666666667</v>
      </c>
      <c r="L9" s="10">
        <f ca="1">Assets!L$32</f>
        <v>21875</v>
      </c>
      <c r="M9" s="10">
        <f ca="1">Assets!M$32</f>
        <v>36458.333333333336</v>
      </c>
      <c r="N9" s="10">
        <f ca="1">Assets!N$32</f>
        <v>51041.666666666672</v>
      </c>
      <c r="O9" s="10">
        <f ca="1">Assets!O$32</f>
        <v>36458.333333333336</v>
      </c>
      <c r="P9" s="10">
        <f ca="1">Assets!P$32</f>
        <v>36458.333333333336</v>
      </c>
      <c r="Q9" s="10">
        <f ca="1">Assets!Q$32</f>
        <v>21875</v>
      </c>
      <c r="R9" s="10">
        <f ca="1">Assets!R$32</f>
        <v>21875</v>
      </c>
      <c r="S9" s="10">
        <f ca="1">Assets!S$32</f>
        <v>-7291.6666666666679</v>
      </c>
      <c r="T9" s="10">
        <f ca="1">Assets!T$32</f>
        <v>-36458.333333333336</v>
      </c>
      <c r="U9" s="10">
        <f ca="1">Assets!U$32</f>
        <v>-80208.333333333343</v>
      </c>
      <c r="V9" s="10">
        <f ca="1">Assets!V$32</f>
        <v>-138541.66666666669</v>
      </c>
      <c r="W9" s="10">
        <f ca="1">Assets!W$32</f>
        <v>-196875.00000000003</v>
      </c>
      <c r="X9" s="10">
        <f ca="1">Assets!X$32</f>
        <v>-269791.66666666669</v>
      </c>
      <c r="Y9" s="10">
        <f ca="1">Assets!Y$32</f>
        <v>-335416.66666666669</v>
      </c>
      <c r="Z9" s="10">
        <f ca="1">Assets!Z$32</f>
        <v>-401041.66666666669</v>
      </c>
      <c r="AA9" s="10">
        <f ca="1">Assets!AA$32</f>
        <v>-466666.66666666669</v>
      </c>
      <c r="AB9" s="10">
        <f ca="1">Assets!AB$32</f>
        <v>-525000</v>
      </c>
      <c r="AC9" s="10">
        <f ca="1">Assets!AC$32</f>
        <v>-583333.33333333337</v>
      </c>
      <c r="AD9" s="10">
        <f ca="1">Assets!AD$32</f>
        <v>-648958.33333333337</v>
      </c>
      <c r="AE9" s="10">
        <f ca="1">Assets!AE$32</f>
        <v>-714583.33333333337</v>
      </c>
      <c r="AF9" s="10">
        <f ca="1">Assets!AF$32</f>
        <v>-787500</v>
      </c>
      <c r="AG9" s="10">
        <f ca="1">Assets!AG$32</f>
        <v>-867708.33333333337</v>
      </c>
      <c r="AH9" s="10">
        <f ca="1">Assets!AH$32</f>
        <v>-927500</v>
      </c>
      <c r="AI9" s="10">
        <f ca="1">Assets!AI$32</f>
        <v>-993125</v>
      </c>
      <c r="AJ9" s="10">
        <f ca="1">Assets!AJ$32</f>
        <v>-1071875</v>
      </c>
      <c r="AK9" s="10">
        <f ca="1">Assets!AK$32</f>
        <v>-1156458.3333333333</v>
      </c>
      <c r="AL9" s="10">
        <f ca="1">Assets!AL$32</f>
        <v>-1184166.6666666665</v>
      </c>
      <c r="AM9" s="10">
        <f ca="1">Assets!AM$32</f>
        <v>-1222083.3333333333</v>
      </c>
      <c r="AN9" s="10">
        <f ca="1">Assets!AN$32</f>
        <v>-1262916.6666666665</v>
      </c>
      <c r="AO9" s="10">
        <f ca="1">Assets!AO$32</f>
        <v>-1251249.9999999998</v>
      </c>
      <c r="AP9" s="10">
        <f ca="1">Assets!AP$32</f>
        <v>-1246874.9999999998</v>
      </c>
      <c r="AQ9" s="10">
        <f ca="1">Assets!AQ$32</f>
        <v>-1249791.6666666665</v>
      </c>
      <c r="AR9" s="10">
        <f ca="1">Assets!AR$32</f>
        <v>-1274583.3333333333</v>
      </c>
      <c r="AS9" s="10">
        <f ca="1">Assets!AS$32</f>
        <v>-1306666.6666666665</v>
      </c>
      <c r="AT9" s="10">
        <f ca="1">Assets!AT$32</f>
        <v>-1342927.2918204565</v>
      </c>
      <c r="AU9" s="10">
        <f ca="1">Assets!AU$32</f>
        <v>-1396896.1816366129</v>
      </c>
      <c r="AV9" s="10">
        <f ca="1">Assets!AV$32</f>
        <v>-1452875.0656791776</v>
      </c>
      <c r="AW9" s="10">
        <f ca="1">Assets!AW$32</f>
        <v>-1524266.0425687211</v>
      </c>
      <c r="AX9" s="10">
        <f ca="1">Assets!AX$32</f>
        <v>-1595234.304387961</v>
      </c>
      <c r="AY9" s="10">
        <f ca="1">Assets!AY$32</f>
        <v>-1679037.2933350091</v>
      </c>
      <c r="AZ9" s="10">
        <f ca="1">Assets!AZ$32</f>
        <v>-1781561.9433516257</v>
      </c>
      <c r="BA9" s="10">
        <f ca="1">Assets!BA$32</f>
        <v>-1886736.6586250009</v>
      </c>
      <c r="BB9" s="10">
        <f ca="1">Assets!BB$32</f>
        <v>-2007568.0133167424</v>
      </c>
      <c r="BC9" s="10">
        <f ca="1">Assets!BC$32</f>
        <v>-2135093.8226090488</v>
      </c>
      <c r="BD9" s="10">
        <f ca="1">Assets!BD$32</f>
        <v>-2282127.5675056675</v>
      </c>
      <c r="BE9" s="10">
        <f ca="1">Assets!BE$32</f>
        <v>-2439502.4881142713</v>
      </c>
      <c r="BF9" s="10">
        <f ca="1">Assets!BF$32</f>
        <v>-2581023.6590304547</v>
      </c>
      <c r="BG9" s="10">
        <f ca="1">Assets!BG$32</f>
        <v>-2734773.8592713713</v>
      </c>
      <c r="BH9" s="10">
        <f ca="1">Assets!BH$32</f>
        <v>-2898523.2146317712</v>
      </c>
      <c r="BI9" s="10">
        <f ca="1">Assets!BI$32</f>
        <v>-3084492.5890194611</v>
      </c>
      <c r="BJ9" s="10">
        <f ca="1">Assets!BJ$32</f>
        <v>-3219887.3665998778</v>
      </c>
      <c r="BK9" s="10">
        <f ca="1">Assets!BK$32</f>
        <v>-3369722.4317692439</v>
      </c>
      <c r="BL9" s="10">
        <f ca="1">Assets!BL$32</f>
        <v>-3531188.3190777469</v>
      </c>
      <c r="BM9" s="10">
        <f ca="1">Assets!BM$32</f>
        <v>-3652891.8368997667</v>
      </c>
      <c r="BN9" s="10">
        <f ca="1">Assets!BN$32</f>
        <v>-3784762.8002251862</v>
      </c>
      <c r="BO9" s="10">
        <f ca="1">Assets!BO$32</f>
        <v>-3938043.5060850689</v>
      </c>
      <c r="BP9" s="10">
        <f ca="1">Assets!BP$32</f>
        <v>-4101902.5831535766</v>
      </c>
      <c r="BQ9" s="10">
        <f ca="1">Assets!BQ$32</f>
        <v>-4294464.8449793877</v>
      </c>
    </row>
    <row r="10" spans="1:69">
      <c r="E10" s="17" t="str">
        <f xml:space="preserve"> 'Working Capital'!E$45</f>
        <v>Debtors</v>
      </c>
      <c r="F10" s="17">
        <f xml:space="preserve"> 'Working Capital'!F$45</f>
        <v>0</v>
      </c>
      <c r="G10" s="17" t="str">
        <f xml:space="preserve"> 'Working Capital'!G$45</f>
        <v>GBP</v>
      </c>
      <c r="H10" s="44">
        <f xml:space="preserve"> 'Working Capital'!H$45</f>
        <v>0</v>
      </c>
      <c r="I10" s="17">
        <f xml:space="preserve"> 'Working Capital'!I$45</f>
        <v>0</v>
      </c>
      <c r="J10" s="10">
        <f ca="1">'Working Capital'!J$45</f>
        <v>0</v>
      </c>
      <c r="K10" s="10">
        <f ca="1">'Working Capital'!K$45</f>
        <v>172800</v>
      </c>
      <c r="L10" s="10">
        <f ca="1">'Working Capital'!L$45</f>
        <v>345600</v>
      </c>
      <c r="M10" s="10">
        <f ca="1">'Working Capital'!M$45</f>
        <v>345600</v>
      </c>
      <c r="N10" s="10">
        <f ca="1">'Working Capital'!N$45</f>
        <v>345600</v>
      </c>
      <c r="O10" s="10">
        <f ca="1">'Working Capital'!O$45</f>
        <v>518400</v>
      </c>
      <c r="P10" s="10">
        <f ca="1">'Working Capital'!P$45</f>
        <v>1036800</v>
      </c>
      <c r="Q10" s="10">
        <f ca="1">'Working Capital'!Q$45</f>
        <v>1209600</v>
      </c>
      <c r="R10" s="10">
        <f ca="1">'Working Capital'!R$45</f>
        <v>1036800</v>
      </c>
      <c r="S10" s="10">
        <f ca="1">'Working Capital'!S$45</f>
        <v>518400</v>
      </c>
      <c r="T10" s="10">
        <f ca="1">'Working Capital'!T$45</f>
        <v>1728000</v>
      </c>
      <c r="U10" s="10">
        <f ca="1">'Working Capital'!U$45</f>
        <v>1728000</v>
      </c>
      <c r="V10" s="10">
        <f ca="1">'Working Capital'!V$45</f>
        <v>1728000</v>
      </c>
      <c r="W10" s="10">
        <f ca="1">'Working Capital'!W$45</f>
        <v>3161776.1135264309</v>
      </c>
      <c r="X10" s="10">
        <f ca="1">'Working Capital'!X$45</f>
        <v>2073600</v>
      </c>
      <c r="Y10" s="10">
        <f ca="1">'Working Capital'!Y$45</f>
        <v>2342882.1571016493</v>
      </c>
      <c r="Z10" s="10">
        <f ca="1">'Working Capital'!Z$45</f>
        <v>2073600.0000000005</v>
      </c>
      <c r="AA10" s="10">
        <f ca="1">'Working Capital'!AA$45</f>
        <v>716141.72937192069</v>
      </c>
      <c r="AB10" s="10">
        <f ca="1">'Working Capital'!AB$45</f>
        <v>1036800.0000000005</v>
      </c>
      <c r="AC10" s="10">
        <f ca="1">'Working Capital'!AC$45</f>
        <v>1209600.0000000005</v>
      </c>
      <c r="AD10" s="10">
        <f ca="1">'Working Capital'!AD$45</f>
        <v>1036800.0000000005</v>
      </c>
      <c r="AE10" s="10">
        <f ca="1">'Working Capital'!AE$45</f>
        <v>518400.00000000047</v>
      </c>
      <c r="AF10" s="10">
        <f ca="1">'Working Capital'!AF$45</f>
        <v>2592000.0000000005</v>
      </c>
      <c r="AG10" s="10">
        <f ca="1">'Working Capital'!AG$45</f>
        <v>3456000.0000000005</v>
      </c>
      <c r="AH10" s="10">
        <f ca="1">'Working Capital'!AH$45</f>
        <v>3456000</v>
      </c>
      <c r="AI10" s="10">
        <f ca="1">'Working Capital'!AI$45</f>
        <v>5580976.1135264309</v>
      </c>
      <c r="AJ10" s="10">
        <f ca="1">'Working Capital'!AJ$45</f>
        <v>5184000</v>
      </c>
      <c r="AK10" s="10">
        <f ca="1">'Working Capital'!AK$45</f>
        <v>4589282.1571016489</v>
      </c>
      <c r="AL10" s="10">
        <f ca="1">'Working Capital'!AL$45</f>
        <v>4320000</v>
      </c>
      <c r="AM10" s="10">
        <f ca="1">'Working Capital'!AM$45</f>
        <v>3653741.7293719202</v>
      </c>
      <c r="AN10" s="10">
        <f ca="1">'Working Capital'!AN$45</f>
        <v>3456000</v>
      </c>
      <c r="AO10" s="10">
        <f ca="1">'Working Capital'!AO$45</f>
        <v>3456000</v>
      </c>
      <c r="AP10" s="10">
        <f ca="1">'Working Capital'!AP$45</f>
        <v>4320000</v>
      </c>
      <c r="AQ10" s="10">
        <f ca="1">'Working Capital'!AQ$45</f>
        <v>4320000</v>
      </c>
      <c r="AR10" s="10">
        <f ca="1">'Working Capital'!AR$45</f>
        <v>5184000</v>
      </c>
      <c r="AS10" s="10">
        <f ca="1">'Working Capital'!AS$45</f>
        <v>6912000</v>
      </c>
      <c r="AT10" s="10">
        <f ca="1">'Working Capital'!AT$45</f>
        <v>6912000</v>
      </c>
      <c r="AU10" s="10">
        <f ca="1">'Working Capital'!AU$45</f>
        <v>8640000</v>
      </c>
      <c r="AV10" s="10">
        <f ca="1">'Working Capital'!AV$45</f>
        <v>10368000</v>
      </c>
      <c r="AW10" s="10">
        <f ca="1">'Working Capital'!AW$45</f>
        <v>9504000</v>
      </c>
      <c r="AX10" s="10">
        <f ca="1">'Working Capital'!AX$45</f>
        <v>10368000</v>
      </c>
      <c r="AY10" s="10">
        <f ca="1">'Working Capital'!AY$45</f>
        <v>11232000</v>
      </c>
      <c r="AZ10" s="10">
        <f ca="1">'Working Capital'!AZ$45</f>
        <v>11232000</v>
      </c>
      <c r="BA10" s="10">
        <f ca="1">'Working Capital'!BA$45</f>
        <v>12960000</v>
      </c>
      <c r="BB10" s="10">
        <f ca="1">'Working Capital'!BB$45</f>
        <v>13824000</v>
      </c>
      <c r="BC10" s="10">
        <f ca="1">'Working Capital'!BC$45</f>
        <v>13824000</v>
      </c>
      <c r="BD10" s="10">
        <f ca="1">'Working Capital'!BD$45</f>
        <v>14688000</v>
      </c>
      <c r="BE10" s="10">
        <f ca="1">'Working Capital'!BE$45</f>
        <v>16416000</v>
      </c>
      <c r="BF10" s="10">
        <f ca="1">'Working Capital'!BF$45</f>
        <v>17280000</v>
      </c>
      <c r="BG10" s="10">
        <f ca="1">'Working Capital'!BG$45</f>
        <v>18144000</v>
      </c>
      <c r="BH10" s="10">
        <f ca="1">'Working Capital'!BH$45</f>
        <v>19872000</v>
      </c>
      <c r="BI10" s="10">
        <f ca="1">'Working Capital'!BI$45</f>
        <v>20736000</v>
      </c>
      <c r="BJ10" s="10">
        <f ca="1">'Working Capital'!BJ$45</f>
        <v>22464000</v>
      </c>
      <c r="BK10" s="10">
        <f ca="1">'Working Capital'!BK$45</f>
        <v>23328000</v>
      </c>
      <c r="BL10" s="10">
        <f ca="1">'Working Capital'!BL$45</f>
        <v>24192000</v>
      </c>
      <c r="BM10" s="10">
        <f ca="1">'Working Capital'!BM$45</f>
        <v>26784000</v>
      </c>
      <c r="BN10" s="10">
        <f ca="1">'Working Capital'!BN$45</f>
        <v>27648000</v>
      </c>
      <c r="BO10" s="10">
        <f ca="1">'Working Capital'!BO$45</f>
        <v>29376000</v>
      </c>
      <c r="BP10" s="10">
        <f ca="1">'Working Capital'!BP$45</f>
        <v>31104000.000000004</v>
      </c>
      <c r="BQ10" s="10">
        <f ca="1">'Working Capital'!BQ$45</f>
        <v>32832000</v>
      </c>
    </row>
    <row r="11" spans="1:69">
      <c r="E11" s="17" t="str">
        <f xml:space="preserve"> Financials!E$13</f>
        <v>Cash</v>
      </c>
      <c r="F11" s="17">
        <f xml:space="preserve"> Financials!F$13</f>
        <v>0</v>
      </c>
      <c r="G11" s="17" t="str">
        <f xml:space="preserve"> Financials!G$13</f>
        <v>GBP</v>
      </c>
      <c r="H11" s="44">
        <f xml:space="preserve"> Financials!H$13</f>
        <v>0</v>
      </c>
      <c r="I11" s="17">
        <f xml:space="preserve"> Financials!I$13</f>
        <v>0</v>
      </c>
      <c r="J11" s="10">
        <f ca="1">Financials!J$13</f>
        <v>-65340</v>
      </c>
      <c r="K11" s="10">
        <f ca="1">Financials!K$13</f>
        <v>71320</v>
      </c>
      <c r="L11" s="10">
        <f ca="1">Financials!L$13</f>
        <v>193176.66666666663</v>
      </c>
      <c r="M11" s="10">
        <f ca="1">Financials!M$13</f>
        <v>485520.54065655801</v>
      </c>
      <c r="N11" s="10">
        <f ca="1">Financials!N$13</f>
        <v>744475.49392885691</v>
      </c>
      <c r="O11" s="10">
        <f ca="1">Financials!O$13</f>
        <v>1332026.2822021695</v>
      </c>
      <c r="P11" s="10">
        <f ca="1">Financials!P$13</f>
        <v>1614348.9419903029</v>
      </c>
      <c r="Q11" s="10">
        <f ca="1">Financials!Q$13</f>
        <v>1872187.0585899514</v>
      </c>
      <c r="R11" s="10">
        <f ca="1">Financials!R$13</f>
        <v>1906847.9353443733</v>
      </c>
      <c r="S11" s="10">
        <f ca="1">Financials!S$13</f>
        <v>2069733.9779660082</v>
      </c>
      <c r="T11" s="10">
        <f ca="1">Financials!T$13</f>
        <v>1943782.0255325965</v>
      </c>
      <c r="U11" s="10">
        <f ca="1">Financials!U$13</f>
        <v>1957540.9211432522</v>
      </c>
      <c r="V11" s="10">
        <f ca="1">Financials!V$13</f>
        <v>3371414.3072090307</v>
      </c>
      <c r="W11" s="10">
        <f ca="1">Financials!W$13</f>
        <v>3341287.6750310166</v>
      </c>
      <c r="X11" s="10">
        <f ca="1">Financials!X$13</f>
        <v>4242935.1976549812</v>
      </c>
      <c r="Y11" s="10">
        <f ca="1">Financials!Y$13</f>
        <v>5289249.8100747652</v>
      </c>
      <c r="Z11" s="10">
        <f ca="1">Financials!Z$13</f>
        <v>5878606.5808998188</v>
      </c>
      <c r="AA11" s="10">
        <f ca="1">Financials!AA$13</f>
        <v>7090626.989580051</v>
      </c>
      <c r="AB11" s="10">
        <f ca="1">Financials!AB$13</f>
        <v>7379084.5286071366</v>
      </c>
      <c r="AC11" s="10">
        <f ca="1">Financials!AC$13</f>
        <v>7636516.3688325454</v>
      </c>
      <c r="AD11" s="10">
        <f ca="1">Financials!AD$13</f>
        <v>8109084.5977086704</v>
      </c>
      <c r="AE11" s="10">
        <f ca="1">Financials!AE$13</f>
        <v>8413056.4745804574</v>
      </c>
      <c r="AF11" s="10">
        <f ca="1">Financials!AF$13</f>
        <v>8755744.0039493926</v>
      </c>
      <c r="AG11" s="10">
        <f ca="1">Financials!AG$13</f>
        <v>8329011.129965825</v>
      </c>
      <c r="AH11" s="10">
        <f ca="1">Financials!AH$13</f>
        <v>10278157.193556726</v>
      </c>
      <c r="AI11" s="10">
        <f ca="1">Financials!AI$13</f>
        <v>10622427.227291511</v>
      </c>
      <c r="AJ11" s="10">
        <f ca="1">Financials!AJ$13</f>
        <v>10927461.114585085</v>
      </c>
      <c r="AK11" s="10">
        <f ca="1">Financials!AK$13</f>
        <v>10539192.102519272</v>
      </c>
      <c r="AL11" s="10">
        <f ca="1">Financials!AL$13</f>
        <v>11613712.802068811</v>
      </c>
      <c r="AM11" s="10">
        <f ca="1">Financials!AM$13</f>
        <v>12151204.616155239</v>
      </c>
      <c r="AN11" s="10">
        <f ca="1">Financials!AN$13</f>
        <v>12885600.038111474</v>
      </c>
      <c r="AO11" s="10">
        <f ca="1">Financials!AO$13</f>
        <v>13096984.831451703</v>
      </c>
      <c r="AP11" s="10">
        <f ca="1">Financials!AP$13</f>
        <v>13482662.303804016</v>
      </c>
      <c r="AQ11" s="10">
        <f ca="1">Financials!AQ$13</f>
        <v>14036695.259712268</v>
      </c>
      <c r="AR11" s="10">
        <f ca="1">Financials!AR$13</f>
        <v>15492636.135125874</v>
      </c>
      <c r="AS11" s="10">
        <f ca="1">Financials!AS$13</f>
        <v>15289313.001587993</v>
      </c>
      <c r="AT11" s="10">
        <f ca="1">Financials!AT$13</f>
        <v>17318995.400375046</v>
      </c>
      <c r="AU11" s="10">
        <f ca="1">Financials!AU$13</f>
        <v>19378657.180336289</v>
      </c>
      <c r="AV11" s="10">
        <f ca="1">Financials!AV$13</f>
        <v>20035854.700380128</v>
      </c>
      <c r="AW11" s="10">
        <f ca="1">Financials!AW$13</f>
        <v>20534671.253194194</v>
      </c>
      <c r="AX11" s="10">
        <f ca="1">Financials!AX$13</f>
        <v>24138627.817100395</v>
      </c>
      <c r="AY11" s="10">
        <f ca="1">Financials!AY$13</f>
        <v>24927166.384974305</v>
      </c>
      <c r="AZ11" s="10">
        <f ca="1">Financials!AZ$13</f>
        <v>29039229.424874354</v>
      </c>
      <c r="BA11" s="10">
        <f ca="1">Financials!BA$13</f>
        <v>32348710.391419355</v>
      </c>
      <c r="BB11" s="10">
        <f ca="1">Financials!BB$13</f>
        <v>34263452.75993482</v>
      </c>
      <c r="BC11" s="10">
        <f ca="1">Financials!BC$13</f>
        <v>39027112.172513455</v>
      </c>
      <c r="BD11" s="10">
        <f ca="1">Financials!BD$13</f>
        <v>43603968.545262851</v>
      </c>
      <c r="BE11" s="10">
        <f ca="1">Financials!BE$13</f>
        <v>45603976.907935813</v>
      </c>
      <c r="BF11" s="10">
        <f ca="1">Financials!BF$13</f>
        <v>50903420.819390401</v>
      </c>
      <c r="BG11" s="10">
        <f ca="1">Financials!BG$13</f>
        <v>56819624.399427071</v>
      </c>
      <c r="BH11" s="10">
        <f ca="1">Financials!BH$13</f>
        <v>59497763.603100367</v>
      </c>
      <c r="BI11" s="10">
        <f ca="1">Financials!BI$13</f>
        <v>58667779.217042223</v>
      </c>
      <c r="BJ11" s="10">
        <f ca="1">Financials!BJ$13</f>
        <v>65896571.923300467</v>
      </c>
      <c r="BK11" s="10">
        <f ca="1">Financials!BK$13</f>
        <v>68975317.157275334</v>
      </c>
      <c r="BL11" s="10">
        <f ca="1">Financials!BL$13</f>
        <v>77553340.110263273</v>
      </c>
      <c r="BM11" s="10">
        <f ca="1">Financials!BM$13</f>
        <v>85052108.092245489</v>
      </c>
      <c r="BN11" s="10">
        <f ca="1">Financials!BN$13</f>
        <v>89496561.020795286</v>
      </c>
      <c r="BO11" s="10">
        <f ca="1">Financials!BO$13</f>
        <v>99184293.256211728</v>
      </c>
      <c r="BP11" s="10">
        <f ca="1">Financials!BP$13</f>
        <v>108538579.20224711</v>
      </c>
      <c r="BQ11" s="10">
        <f ca="1">Financials!BQ$13</f>
        <v>114153158.88072786</v>
      </c>
    </row>
    <row r="12" spans="1:69">
      <c r="E12" s="12" t="s">
        <v>86</v>
      </c>
      <c r="F12" s="30"/>
      <c r="G12" s="12" t="s">
        <v>258</v>
      </c>
      <c r="H12" s="56"/>
      <c r="I12" s="30"/>
      <c r="J12" s="12">
        <f t="shared" ref="J12:BQ12" ca="1" si="0" xml:space="preserve"> SUM( J8:J11 )</f>
        <v>-58048.333333333336</v>
      </c>
      <c r="K12" s="12">
        <f t="shared" ca="1" si="0"/>
        <v>251411.66666666666</v>
      </c>
      <c r="L12" s="12">
        <f t="shared" ca="1" si="0"/>
        <v>910651.66666666663</v>
      </c>
      <c r="M12" s="12">
        <f t="shared" ca="1" si="0"/>
        <v>1567578.8739898915</v>
      </c>
      <c r="N12" s="12">
        <f t="shared" ca="1" si="0"/>
        <v>2191117.1605955237</v>
      </c>
      <c r="O12" s="12">
        <f t="shared" ca="1" si="0"/>
        <v>2936884.6155355028</v>
      </c>
      <c r="P12" s="12">
        <f t="shared" ca="1" si="0"/>
        <v>4087607.2753236359</v>
      </c>
      <c r="Q12" s="12">
        <f t="shared" ca="1" si="0"/>
        <v>4503662.0585899511</v>
      </c>
      <c r="R12" s="12">
        <f t="shared" ca="1" si="0"/>
        <v>4715522.9353443738</v>
      </c>
      <c r="S12" s="12">
        <f t="shared" ca="1" si="0"/>
        <v>4330842.3112993408</v>
      </c>
      <c r="T12" s="12">
        <f t="shared" ca="1" si="0"/>
        <v>5385323.6921992637</v>
      </c>
      <c r="U12" s="12">
        <f t="shared" ca="1" si="0"/>
        <v>5355332.5878099194</v>
      </c>
      <c r="V12" s="12">
        <f t="shared" ca="1" si="0"/>
        <v>6710872.6405423637</v>
      </c>
      <c r="W12" s="12">
        <f t="shared" ca="1" si="0"/>
        <v>8056188.7885574475</v>
      </c>
      <c r="X12" s="12">
        <f t="shared" ca="1" si="0"/>
        <v>7796743.5309883142</v>
      </c>
      <c r="Y12" s="12">
        <f t="shared" ca="1" si="0"/>
        <v>9221715.3005097471</v>
      </c>
      <c r="Z12" s="12">
        <f t="shared" ca="1" si="0"/>
        <v>9651164.9142331518</v>
      </c>
      <c r="AA12" s="12">
        <f t="shared" ca="1" si="0"/>
        <v>9615102.0522853062</v>
      </c>
      <c r="AB12" s="12">
        <f t="shared" ca="1" si="0"/>
        <v>10515884.528607138</v>
      </c>
      <c r="AC12" s="12">
        <f t="shared" ca="1" si="0"/>
        <v>11237783.035499211</v>
      </c>
      <c r="AD12" s="12">
        <f t="shared" ca="1" si="0"/>
        <v>11646926.264375336</v>
      </c>
      <c r="AE12" s="12">
        <f t="shared" ca="1" si="0"/>
        <v>11716873.141247123</v>
      </c>
      <c r="AF12" s="12">
        <f t="shared" ca="1" si="0"/>
        <v>14410244.003949393</v>
      </c>
      <c r="AG12" s="12">
        <f t="shared" ca="1" si="0"/>
        <v>15117302.796632491</v>
      </c>
      <c r="AH12" s="12">
        <f t="shared" ca="1" si="0"/>
        <v>17321657.193556726</v>
      </c>
      <c r="AI12" s="12">
        <f t="shared" ca="1" si="0"/>
        <v>20215278.340817943</v>
      </c>
      <c r="AJ12" s="12">
        <f t="shared" ca="1" si="0"/>
        <v>20359586.114585087</v>
      </c>
      <c r="AK12" s="12">
        <f t="shared" ca="1" si="0"/>
        <v>19782015.926287588</v>
      </c>
      <c r="AL12" s="12">
        <f t="shared" ca="1" si="0"/>
        <v>20979546.135402143</v>
      </c>
      <c r="AM12" s="12">
        <f t="shared" ca="1" si="0"/>
        <v>21232863.012193829</v>
      </c>
      <c r="AN12" s="12">
        <f t="shared" ca="1" si="0"/>
        <v>22323683.371444806</v>
      </c>
      <c r="AO12" s="12">
        <f t="shared" ca="1" si="0"/>
        <v>23071734.831451703</v>
      </c>
      <c r="AP12" s="12">
        <f t="shared" ca="1" si="0"/>
        <v>24850787.303804018</v>
      </c>
      <c r="AQ12" s="12">
        <f t="shared" ca="1" si="0"/>
        <v>26101903.5930456</v>
      </c>
      <c r="AR12" s="12">
        <f t="shared" ca="1" si="0"/>
        <v>28922052.80179254</v>
      </c>
      <c r="AS12" s="12">
        <f t="shared" ca="1" si="0"/>
        <v>31114646.334921326</v>
      </c>
      <c r="AT12" s="12">
        <f t="shared" ca="1" si="0"/>
        <v>33972662.06704171</v>
      </c>
      <c r="AU12" s="12">
        <f t="shared" ca="1" si="0"/>
        <v>38384924.098732658</v>
      </c>
      <c r="AV12" s="12">
        <f t="shared" ca="1" si="0"/>
        <v>41556031.489608452</v>
      </c>
      <c r="AW12" s="12">
        <f t="shared" ca="1" si="0"/>
        <v>41948970.881801382</v>
      </c>
      <c r="AX12" s="12">
        <f t="shared" ca="1" si="0"/>
        <v>47337362.209408581</v>
      </c>
      <c r="AY12" s="12">
        <f t="shared" ca="1" si="0"/>
        <v>49883610.414920151</v>
      </c>
      <c r="AZ12" s="12">
        <f t="shared" ca="1" si="0"/>
        <v>54855945.066350162</v>
      </c>
      <c r="BA12" s="12">
        <f t="shared" ca="1" si="0"/>
        <v>60910456.133527353</v>
      </c>
      <c r="BB12" s="12">
        <f t="shared" ca="1" si="0"/>
        <v>64674053.402012274</v>
      </c>
      <c r="BC12" s="12">
        <f t="shared" ca="1" si="0"/>
        <v>70573372.453949481</v>
      </c>
      <c r="BD12" s="12">
        <f t="shared" ca="1" si="0"/>
        <v>77111839.072363675</v>
      </c>
      <c r="BE12" s="12">
        <f t="shared" ca="1" si="0"/>
        <v>82082472.514428034</v>
      </c>
      <c r="BF12" s="12">
        <f t="shared" ca="1" si="0"/>
        <v>89452083.171940684</v>
      </c>
      <c r="BG12" s="12">
        <f t="shared" ca="1" si="0"/>
        <v>97579174.834828153</v>
      </c>
      <c r="BH12" s="12">
        <f t="shared" ca="1" si="0"/>
        <v>103473842.19289011</v>
      </c>
      <c r="BI12" s="12">
        <f t="shared" ca="1" si="0"/>
        <v>104949416.06498106</v>
      </c>
      <c r="BJ12" s="12">
        <f t="shared" ca="1" si="0"/>
        <v>115484120.04469937</v>
      </c>
      <c r="BK12" s="12">
        <f t="shared" ca="1" si="0"/>
        <v>121137555.4666743</v>
      </c>
      <c r="BL12" s="12">
        <f t="shared" ca="1" si="0"/>
        <v>132424205.05544689</v>
      </c>
      <c r="BM12" s="12">
        <f t="shared" ca="1" si="0"/>
        <v>144305179.15141821</v>
      </c>
      <c r="BN12" s="12">
        <f t="shared" ca="1" si="0"/>
        <v>151710633.625965</v>
      </c>
      <c r="BO12" s="12">
        <f t="shared" ca="1" si="0"/>
        <v>165166956.05282331</v>
      </c>
      <c r="BP12" s="12">
        <f t="shared" ca="1" si="0"/>
        <v>178592170.902913</v>
      </c>
      <c r="BQ12" s="12">
        <f t="shared" ca="1" si="0"/>
        <v>188209688.31956792</v>
      </c>
    </row>
    <row r="14" spans="1:69">
      <c r="E14" s="17" t="str">
        <f xml:space="preserve"> Income!E$27</f>
        <v>Deferred Income</v>
      </c>
      <c r="F14" s="17">
        <f xml:space="preserve"> Income!F$27</f>
        <v>0</v>
      </c>
      <c r="G14" s="17" t="str">
        <f xml:space="preserve"> Income!G$27</f>
        <v>GBP</v>
      </c>
      <c r="H14" s="44">
        <f xml:space="preserve"> Income!H$27</f>
        <v>0</v>
      </c>
      <c r="I14" s="17">
        <f xml:space="preserve"> Income!I$27</f>
        <v>0</v>
      </c>
      <c r="J14" s="10">
        <f ca="1">Income!J$27</f>
        <v>-18000</v>
      </c>
      <c r="K14" s="10">
        <f ca="1">Income!K$27</f>
        <v>96000</v>
      </c>
      <c r="L14" s="10">
        <f ca="1">Income!L$27</f>
        <v>198000</v>
      </c>
      <c r="M14" s="10">
        <f ca="1">Income!M$27</f>
        <v>288000</v>
      </c>
      <c r="N14" s="10">
        <f ca="1">Income!N$27</f>
        <v>366000</v>
      </c>
      <c r="O14" s="10">
        <f ca="1">Income!O$27</f>
        <v>564000</v>
      </c>
      <c r="P14" s="10">
        <f ca="1">Income!P$27</f>
        <v>1002000</v>
      </c>
      <c r="Q14" s="10">
        <f ca="1">Income!Q$27</f>
        <v>1260000</v>
      </c>
      <c r="R14" s="10">
        <f ca="1">Income!R$27</f>
        <v>1482000</v>
      </c>
      <c r="S14" s="10">
        <f ca="1">Income!S$27</f>
        <v>1272000</v>
      </c>
      <c r="T14" s="10">
        <f ca="1">Income!T$27</f>
        <v>2382000</v>
      </c>
      <c r="U14" s="10">
        <f ca="1">Income!U$27</f>
        <v>2052000</v>
      </c>
      <c r="V14" s="10">
        <f ca="1">Income!V$27</f>
        <v>3042000</v>
      </c>
      <c r="W14" s="10">
        <f ca="1">Income!W$27</f>
        <v>3699245.6422771346</v>
      </c>
      <c r="X14" s="10">
        <f ca="1">Income!X$27</f>
        <v>3662432.2143384423</v>
      </c>
      <c r="Y14" s="10">
        <f ca="1">Income!Y$27</f>
        <v>4405379.504401559</v>
      </c>
      <c r="Z14" s="10">
        <f ca="1">Income!Z$27</f>
        <v>4024164.2788781589</v>
      </c>
      <c r="AA14" s="10">
        <f ca="1">Income!AA$27</f>
        <v>3622164.2788781589</v>
      </c>
      <c r="AB14" s="10">
        <f ca="1">Income!AB$27</f>
        <v>3508164.2788781589</v>
      </c>
      <c r="AC14" s="10">
        <f ca="1">Income!AC$27</f>
        <v>3250164.2788781589</v>
      </c>
      <c r="AD14" s="10">
        <f ca="1">Income!AD$27</f>
        <v>2992164.2788781589</v>
      </c>
      <c r="AE14" s="10">
        <f ca="1">Income!AE$27</f>
        <v>2302164.2788781589</v>
      </c>
      <c r="AF14" s="10">
        <f ca="1">Income!AF$27</f>
        <v>3712164.2788781589</v>
      </c>
      <c r="AG14" s="10">
        <f ca="1">Income!AG$27</f>
        <v>3622164.2788781589</v>
      </c>
      <c r="AH14" s="10">
        <f ca="1">Income!AH$27</f>
        <v>4924164.2788781589</v>
      </c>
      <c r="AI14" s="10">
        <f ca="1">Income!AI$27</f>
        <v>6448977.7068168512</v>
      </c>
      <c r="AJ14" s="10">
        <f ca="1">Income!AJ$27</f>
        <v>7204164.2788781589</v>
      </c>
      <c r="AK14" s="10">
        <f ca="1">Income!AK$27</f>
        <v>8077379.504401559</v>
      </c>
      <c r="AL14" s="10">
        <f ca="1">Income!AL$27</f>
        <v>8476164.2788781598</v>
      </c>
      <c r="AM14" s="10">
        <f ca="1">Income!AM$27</f>
        <v>8626164.2788781598</v>
      </c>
      <c r="AN14" s="10">
        <f ca="1">Income!AN$27</f>
        <v>8692164.2788781598</v>
      </c>
      <c r="AO14" s="10">
        <f ca="1">Income!AO$27</f>
        <v>8698164.2788781598</v>
      </c>
      <c r="AP14" s="10">
        <f ca="1">Income!AP$27</f>
        <v>9304164.2788781598</v>
      </c>
      <c r="AQ14" s="10">
        <f ca="1">Income!AQ$27</f>
        <v>9130164.2788781598</v>
      </c>
      <c r="AR14" s="10">
        <f ca="1">Income!AR$27</f>
        <v>10276164.27887816</v>
      </c>
      <c r="AS14" s="10">
        <f ca="1">Income!AS$27</f>
        <v>11302164.27887816</v>
      </c>
      <c r="AT14" s="10">
        <f ca="1">Income!AT$27</f>
        <v>12211732.064539718</v>
      </c>
      <c r="AU14" s="10">
        <f ca="1">Income!AU$27</f>
        <v>14388647.573099837</v>
      </c>
      <c r="AV14" s="10">
        <f ca="1">Income!AV$27</f>
        <v>16396915.508560121</v>
      </c>
      <c r="AW14" s="10">
        <f ca="1">Income!AW$27</f>
        <v>17520778.707014099</v>
      </c>
      <c r="AX14" s="10">
        <f ca="1">Income!AX$27</f>
        <v>19864732.296718277</v>
      </c>
      <c r="AY14" s="10">
        <f ca="1">Income!AY$27</f>
        <v>21333538.70016484</v>
      </c>
      <c r="AZ14" s="10">
        <f ca="1">Income!AZ$27</f>
        <v>23312243.528224003</v>
      </c>
      <c r="BA14" s="10">
        <f ca="1">Income!BA$27</f>
        <v>25746192.419401258</v>
      </c>
      <c r="BB14" s="10">
        <f ca="1">Income!BB$27</f>
        <v>27981048.880408961</v>
      </c>
      <c r="BC14" s="10">
        <f ca="1">Income!BC$27</f>
        <v>29962813.187593501</v>
      </c>
      <c r="BD14" s="10">
        <f ca="1">Income!BD$27</f>
        <v>32417842.412299849</v>
      </c>
      <c r="BE14" s="10">
        <f ca="1">Income!BE$27</f>
        <v>35292871.637006193</v>
      </c>
      <c r="BF14" s="10">
        <f ca="1">Income!BF$27</f>
        <v>37885836.433035657</v>
      </c>
      <c r="BG14" s="10">
        <f ca="1">Income!BG$27</f>
        <v>40924296.674862243</v>
      </c>
      <c r="BH14" s="10">
        <f ca="1">Income!BH$27</f>
        <v>44356261.770489156</v>
      </c>
      <c r="BI14" s="10">
        <f ca="1">Income!BI$27</f>
        <v>47470217.392103456</v>
      </c>
      <c r="BJ14" s="10">
        <f ca="1">Income!BJ$27</f>
        <v>51676753.796218157</v>
      </c>
      <c r="BK14" s="10">
        <f ca="1">Income!BK$27</f>
        <v>54825395.827817626</v>
      </c>
      <c r="BL14" s="10">
        <f ca="1">Income!BL$27</f>
        <v>59026234.708642304</v>
      </c>
      <c r="BM14" s="10">
        <f ca="1">Income!BM$27</f>
        <v>63591561.71570316</v>
      </c>
      <c r="BN14" s="10">
        <f ca="1">Income!BN$27</f>
        <v>67752703.86242491</v>
      </c>
      <c r="BO14" s="10">
        <f ca="1">Income!BO$27</f>
        <v>72901661.701500341</v>
      </c>
      <c r="BP14" s="10">
        <f ca="1">Income!BP$27</f>
        <v>77611149.375619382</v>
      </c>
      <c r="BQ14" s="10">
        <f ca="1">Income!BQ$27</f>
        <v>83274637.049738422</v>
      </c>
    </row>
    <row r="15" spans="1:69">
      <c r="E15" s="17" t="str">
        <f xml:space="preserve"> 'Working Capital'!E$36</f>
        <v>Creditors</v>
      </c>
      <c r="F15" s="17">
        <f xml:space="preserve"> 'Working Capital'!F$36</f>
        <v>0</v>
      </c>
      <c r="G15" s="17" t="str">
        <f xml:space="preserve"> 'Working Capital'!G$36</f>
        <v>GBP</v>
      </c>
      <c r="H15" s="44">
        <f xml:space="preserve"> 'Working Capital'!H$36</f>
        <v>0</v>
      </c>
      <c r="I15" s="17">
        <f xml:space="preserve"> 'Working Capital'!I$36</f>
        <v>0</v>
      </c>
      <c r="J15" s="10">
        <f ca="1">'Working Capital'!J$36</f>
        <v>0</v>
      </c>
      <c r="K15" s="10">
        <f ca="1">'Working Capital'!K$36</f>
        <v>0</v>
      </c>
      <c r="L15" s="10">
        <f ca="1">'Working Capital'!L$36</f>
        <v>315000</v>
      </c>
      <c r="M15" s="10">
        <f ca="1">'Working Capital'!M$36</f>
        <v>630000</v>
      </c>
      <c r="N15" s="10">
        <f ca="1">'Working Capital'!N$36</f>
        <v>945000</v>
      </c>
      <c r="O15" s="10">
        <f ca="1">'Working Capital'!O$36</f>
        <v>945000</v>
      </c>
      <c r="P15" s="10">
        <f ca="1">'Working Capital'!P$36</f>
        <v>1259999.9999999998</v>
      </c>
      <c r="Q15" s="10">
        <f ca="1">'Working Capital'!Q$36</f>
        <v>1259999.9999999995</v>
      </c>
      <c r="R15" s="10">
        <f ca="1">'Working Capital'!R$36</f>
        <v>1280999.9999999993</v>
      </c>
      <c r="S15" s="10">
        <f ca="1">'Working Capital'!S$36</f>
        <v>986999.9999999993</v>
      </c>
      <c r="T15" s="10">
        <f ca="1">'Working Capital'!T$36</f>
        <v>692999.9999999993</v>
      </c>
      <c r="U15" s="10">
        <f ca="1">'Working Capital'!U$36</f>
        <v>692999.9999999993</v>
      </c>
      <c r="V15" s="10">
        <f ca="1">'Working Capital'!V$36</f>
        <v>398999.99999999942</v>
      </c>
      <c r="W15" s="10">
        <f ca="1">'Working Capital'!W$36</f>
        <v>398999.99999999942</v>
      </c>
      <c r="X15" s="10">
        <f ca="1">'Working Capital'!X$36</f>
        <v>104999.99999999948</v>
      </c>
      <c r="Y15" s="10">
        <f ca="1">'Working Capital'!Y$36</f>
        <v>262499.99999999948</v>
      </c>
      <c r="Z15" s="10">
        <f ca="1">'Working Capital'!Z$36</f>
        <v>419999.99999999942</v>
      </c>
      <c r="AA15" s="10">
        <f ca="1">'Working Capital'!AA$36</f>
        <v>577499.9999999993</v>
      </c>
      <c r="AB15" s="10">
        <f ca="1">'Working Capital'!AB$36</f>
        <v>892499.9999999993</v>
      </c>
      <c r="AC15" s="10">
        <f ca="1">'Working Capital'!AC$36</f>
        <v>1207499.9999999991</v>
      </c>
      <c r="AD15" s="10">
        <f ca="1">'Working Capital'!AD$36</f>
        <v>1364999.9999999993</v>
      </c>
      <c r="AE15" s="10">
        <f ca="1">'Working Capital'!AE$36</f>
        <v>1532999.9999999995</v>
      </c>
      <c r="AF15" s="10">
        <f ca="1">'Working Capital'!AF$36</f>
        <v>1700999.9999999995</v>
      </c>
      <c r="AG15" s="10">
        <f ca="1">'Working Capital'!AG$36</f>
        <v>1868999.9999999995</v>
      </c>
      <c r="AH15" s="10">
        <f ca="1">'Working Capital'!AH$36</f>
        <v>1889999.9999999995</v>
      </c>
      <c r="AI15" s="10">
        <f ca="1">'Working Capital'!AI$36</f>
        <v>2068500</v>
      </c>
      <c r="AJ15" s="10">
        <f ca="1">'Working Capital'!AJ$36</f>
        <v>2236500</v>
      </c>
      <c r="AK15" s="10">
        <f ca="1">'Working Capital'!AK$36</f>
        <v>2415000.0000000005</v>
      </c>
      <c r="AL15" s="10">
        <f ca="1">'Working Capital'!AL$36</f>
        <v>2593500.0000000005</v>
      </c>
      <c r="AM15" s="10">
        <f ca="1">'Working Capital'!AM$36</f>
        <v>2772000.0000000005</v>
      </c>
      <c r="AN15" s="10">
        <f ca="1">'Working Capital'!AN$36</f>
        <v>3108000.0000000005</v>
      </c>
      <c r="AO15" s="10">
        <f ca="1">'Working Capital'!AO$36</f>
        <v>3297000.0000000005</v>
      </c>
      <c r="AP15" s="10">
        <f ca="1">'Working Capital'!AP$36</f>
        <v>3633000.0000000005</v>
      </c>
      <c r="AQ15" s="10">
        <f ca="1">'Working Capital'!AQ$36</f>
        <v>3979500.0000000005</v>
      </c>
      <c r="AR15" s="10">
        <f ca="1">'Working Capital'!AR$36</f>
        <v>4168499.9999999995</v>
      </c>
      <c r="AS15" s="10">
        <f ca="1">'Working Capital'!AS$36</f>
        <v>4515000</v>
      </c>
      <c r="AT15" s="10">
        <f ca="1">'Working Capital'!AT$36</f>
        <v>4872000</v>
      </c>
      <c r="AU15" s="10">
        <f ca="1">'Working Capital'!AU$36</f>
        <v>5071500</v>
      </c>
      <c r="AV15" s="10">
        <f ca="1">'Working Capital'!AV$36</f>
        <v>5428499.9999999991</v>
      </c>
      <c r="AW15" s="10">
        <f ca="1">'Working Capital'!AW$36</f>
        <v>5638499.9999999981</v>
      </c>
      <c r="AX15" s="10">
        <f ca="1">'Working Capital'!AX$36</f>
        <v>6152999.9999999972</v>
      </c>
      <c r="AY15" s="10">
        <f ca="1">'Working Capital'!AY$36</f>
        <v>6520499.9999999972</v>
      </c>
      <c r="AZ15" s="10">
        <f ca="1">'Working Capital'!AZ$36</f>
        <v>6740999.9999999981</v>
      </c>
      <c r="BA15" s="10">
        <f ca="1">'Working Capital'!BA$36</f>
        <v>7265999.9999999981</v>
      </c>
      <c r="BB15" s="10">
        <f ca="1">'Working Capital'!BB$36</f>
        <v>7643999.9999999991</v>
      </c>
      <c r="BC15" s="10">
        <f ca="1">'Working Capital'!BC$36</f>
        <v>8179500.0000000019</v>
      </c>
      <c r="BD15" s="10">
        <f ca="1">'Working Capital'!BD$36</f>
        <v>8568000.0000000037</v>
      </c>
      <c r="BE15" s="10">
        <f ca="1">'Working Capital'!BE$36</f>
        <v>9114000.0000000037</v>
      </c>
      <c r="BF15" s="10">
        <f ca="1">'Working Capital'!BF$36</f>
        <v>9660000.0000000037</v>
      </c>
      <c r="BG15" s="10">
        <f ca="1">'Working Capital'!BG$36</f>
        <v>10216500.000000004</v>
      </c>
      <c r="BH15" s="10">
        <f ca="1">'Working Capital'!BH$36</f>
        <v>10930500.000000002</v>
      </c>
      <c r="BI15" s="10">
        <f ca="1">'Working Capital'!BI$36</f>
        <v>11497500.000000002</v>
      </c>
      <c r="BJ15" s="10">
        <f ca="1">'Working Capital'!BJ$36</f>
        <v>12222000</v>
      </c>
      <c r="BK15" s="10">
        <f ca="1">'Working Capital'!BK$36</f>
        <v>12957000</v>
      </c>
      <c r="BL15" s="10">
        <f ca="1">'Working Capital'!BL$36</f>
        <v>13849500.000000002</v>
      </c>
      <c r="BM15" s="10">
        <f ca="1">'Working Capital'!BM$36</f>
        <v>14595000</v>
      </c>
      <c r="BN15" s="10">
        <f ca="1">'Working Capital'!BN$36</f>
        <v>15508500</v>
      </c>
      <c r="BO15" s="10">
        <f ca="1">'Working Capital'!BO$36</f>
        <v>16422000</v>
      </c>
      <c r="BP15" s="10">
        <f ca="1">'Working Capital'!BP$36</f>
        <v>17503500</v>
      </c>
      <c r="BQ15" s="10">
        <f ca="1">'Working Capital'!BQ$36</f>
        <v>18438000.000000004</v>
      </c>
    </row>
    <row r="16" spans="1:69">
      <c r="E16" s="17" t="str">
        <f xml:space="preserve"> 'Supply Chain finance'!E$15</f>
        <v>Supply Chain Finance balance</v>
      </c>
      <c r="F16" s="17">
        <f xml:space="preserve"> 'Supply Chain finance'!F$15</f>
        <v>0</v>
      </c>
      <c r="G16" s="17" t="str">
        <f xml:space="preserve"> 'Supply Chain finance'!G$15</f>
        <v>GBP</v>
      </c>
      <c r="H16" s="44">
        <f xml:space="preserve"> 'Supply Chain finance'!H$15</f>
        <v>0</v>
      </c>
      <c r="I16" s="17">
        <f xml:space="preserve"> 'Supply Chain finance'!I$15</f>
        <v>0</v>
      </c>
      <c r="J16" s="10">
        <f ca="1">'Supply Chain finance'!J$15</f>
        <v>0</v>
      </c>
      <c r="K16" s="10">
        <f ca="1">'Supply Chain finance'!K$15</f>
        <v>0</v>
      </c>
      <c r="L16" s="10">
        <f ca="1">'Supply Chain finance'!L$15</f>
        <v>280000</v>
      </c>
      <c r="M16" s="10">
        <f ca="1">'Supply Chain finance'!M$15</f>
        <v>560000</v>
      </c>
      <c r="N16" s="10">
        <f ca="1">'Supply Chain finance'!N$15</f>
        <v>840000</v>
      </c>
      <c r="O16" s="10">
        <f ca="1">'Supply Chain finance'!O$15</f>
        <v>840000</v>
      </c>
      <c r="P16" s="10">
        <f ca="1">'Supply Chain finance'!P$15</f>
        <v>1120000</v>
      </c>
      <c r="Q16" s="10">
        <f ca="1">'Supply Chain finance'!Q$15</f>
        <v>1120000</v>
      </c>
      <c r="R16" s="10">
        <f ca="1">'Supply Chain finance'!R$15</f>
        <v>1120000</v>
      </c>
      <c r="S16" s="10">
        <f ca="1">'Supply Chain finance'!S$15</f>
        <v>840000</v>
      </c>
      <c r="T16" s="10">
        <f ca="1">'Supply Chain finance'!T$15</f>
        <v>560000</v>
      </c>
      <c r="U16" s="10">
        <f ca="1">'Supply Chain finance'!U$15</f>
        <v>560000</v>
      </c>
      <c r="V16" s="10">
        <f ca="1">'Supply Chain finance'!V$15</f>
        <v>280000</v>
      </c>
      <c r="W16" s="10">
        <f ca="1">'Supply Chain finance'!W$15</f>
        <v>280000</v>
      </c>
      <c r="X16" s="10">
        <f ca="1">'Supply Chain finance'!X$15</f>
        <v>0</v>
      </c>
      <c r="Y16" s="10">
        <f ca="1">'Supply Chain finance'!Y$15</f>
        <v>140000</v>
      </c>
      <c r="Z16" s="10">
        <f ca="1">'Supply Chain finance'!Z$15</f>
        <v>280000</v>
      </c>
      <c r="AA16" s="10">
        <f ca="1">'Supply Chain finance'!AA$15</f>
        <v>420000</v>
      </c>
      <c r="AB16" s="10">
        <f ca="1">'Supply Chain finance'!AB$15</f>
        <v>700000</v>
      </c>
      <c r="AC16" s="10">
        <f ca="1">'Supply Chain finance'!AC$15</f>
        <v>980000</v>
      </c>
      <c r="AD16" s="10">
        <f ca="1">'Supply Chain finance'!AD$15</f>
        <v>1120000</v>
      </c>
      <c r="AE16" s="10">
        <f ca="1">'Supply Chain finance'!AE$15</f>
        <v>1260000</v>
      </c>
      <c r="AF16" s="10">
        <f ca="1">'Supply Chain finance'!AF$15</f>
        <v>1400000</v>
      </c>
      <c r="AG16" s="10">
        <f ca="1">'Supply Chain finance'!AG$15</f>
        <v>1540000</v>
      </c>
      <c r="AH16" s="10">
        <f ca="1">'Supply Chain finance'!AH$15</f>
        <v>1540000</v>
      </c>
      <c r="AI16" s="10">
        <f ca="1">'Supply Chain finance'!AI$15</f>
        <v>1680000</v>
      </c>
      <c r="AJ16" s="10">
        <f ca="1">'Supply Chain finance'!AJ$15</f>
        <v>1540000</v>
      </c>
      <c r="AK16" s="10">
        <f ca="1">'Supply Chain finance'!AK$15</f>
        <v>1260000</v>
      </c>
      <c r="AL16" s="10">
        <f ca="1">'Supply Chain finance'!AL$15</f>
        <v>980000</v>
      </c>
      <c r="AM16" s="10">
        <f ca="1">'Supply Chain finance'!AM$15</f>
        <v>700000</v>
      </c>
      <c r="AN16" s="10">
        <f ca="1">'Supply Chain finance'!AN$15</f>
        <v>420000</v>
      </c>
      <c r="AO16" s="10">
        <f ca="1">'Supply Chain finance'!AO$15</f>
        <v>0</v>
      </c>
      <c r="AP16" s="10">
        <f ca="1">'Supply Chain finance'!AP$15</f>
        <v>0</v>
      </c>
      <c r="AQ16" s="10">
        <f ca="1">'Supply Chain finance'!AQ$15</f>
        <v>0</v>
      </c>
      <c r="AR16" s="10">
        <f ca="1">'Supply Chain finance'!AR$15</f>
        <v>0</v>
      </c>
      <c r="AS16" s="10">
        <f ca="1">'Supply Chain finance'!AS$15</f>
        <v>0</v>
      </c>
      <c r="AT16" s="10">
        <f ca="1">'Supply Chain finance'!AT$15</f>
        <v>0</v>
      </c>
      <c r="AU16" s="10">
        <f ca="1">'Supply Chain finance'!AU$15</f>
        <v>0</v>
      </c>
      <c r="AV16" s="10">
        <f ca="1">'Supply Chain finance'!AV$15</f>
        <v>0</v>
      </c>
      <c r="AW16" s="10">
        <f ca="1">'Supply Chain finance'!AW$15</f>
        <v>0</v>
      </c>
      <c r="AX16" s="10">
        <f ca="1">'Supply Chain finance'!AX$15</f>
        <v>0</v>
      </c>
      <c r="AY16" s="10">
        <f ca="1">'Supply Chain finance'!AY$15</f>
        <v>0</v>
      </c>
      <c r="AZ16" s="10">
        <f ca="1">'Supply Chain finance'!AZ$15</f>
        <v>0</v>
      </c>
      <c r="BA16" s="10">
        <f ca="1">'Supply Chain finance'!BA$15</f>
        <v>0</v>
      </c>
      <c r="BB16" s="10">
        <f ca="1">'Supply Chain finance'!BB$15</f>
        <v>0</v>
      </c>
      <c r="BC16" s="10">
        <f ca="1">'Supply Chain finance'!BC$15</f>
        <v>0</v>
      </c>
      <c r="BD16" s="10">
        <f ca="1">'Supply Chain finance'!BD$15</f>
        <v>0</v>
      </c>
      <c r="BE16" s="10">
        <f ca="1">'Supply Chain finance'!BE$15</f>
        <v>0</v>
      </c>
      <c r="BF16" s="10">
        <f ca="1">'Supply Chain finance'!BF$15</f>
        <v>0</v>
      </c>
      <c r="BG16" s="10">
        <f ca="1">'Supply Chain finance'!BG$15</f>
        <v>0</v>
      </c>
      <c r="BH16" s="10">
        <f ca="1">'Supply Chain finance'!BH$15</f>
        <v>0</v>
      </c>
      <c r="BI16" s="10">
        <f ca="1">'Supply Chain finance'!BI$15</f>
        <v>0</v>
      </c>
      <c r="BJ16" s="10">
        <f ca="1">'Supply Chain finance'!BJ$15</f>
        <v>0</v>
      </c>
      <c r="BK16" s="10">
        <f ca="1">'Supply Chain finance'!BK$15</f>
        <v>0</v>
      </c>
      <c r="BL16" s="10">
        <f ca="1">'Supply Chain finance'!BL$15</f>
        <v>0</v>
      </c>
      <c r="BM16" s="10">
        <f ca="1">'Supply Chain finance'!BM$15</f>
        <v>0</v>
      </c>
      <c r="BN16" s="10">
        <f ca="1">'Supply Chain finance'!BN$15</f>
        <v>0</v>
      </c>
      <c r="BO16" s="10">
        <f ca="1">'Supply Chain finance'!BO$15</f>
        <v>0</v>
      </c>
      <c r="BP16" s="10">
        <f ca="1">'Supply Chain finance'!BP$15</f>
        <v>0</v>
      </c>
      <c r="BQ16" s="10">
        <f ca="1">'Supply Chain finance'!BQ$15</f>
        <v>0</v>
      </c>
    </row>
    <row r="17" spans="5:16384">
      <c r="E17" s="17" t="str">
        <f xml:space="preserve"> 'Invoice finance'!E$15</f>
        <v>Invoice finance balance</v>
      </c>
      <c r="F17" s="17">
        <f xml:space="preserve"> 'Invoice finance'!F$15</f>
        <v>0</v>
      </c>
      <c r="G17" s="17" t="str">
        <f xml:space="preserve"> 'Invoice finance'!G$15</f>
        <v>GBP</v>
      </c>
      <c r="H17" s="44">
        <f xml:space="preserve"> 'Invoice finance'!H$15</f>
        <v>0</v>
      </c>
      <c r="I17" s="17">
        <f xml:space="preserve"> 'Invoice finance'!I$15</f>
        <v>0</v>
      </c>
      <c r="J17" s="10">
        <f ca="1">'Invoice finance'!J$15</f>
        <v>0</v>
      </c>
      <c r="K17" s="10">
        <f ca="1">'Invoice finance'!K$15</f>
        <v>27000</v>
      </c>
      <c r="L17" s="10">
        <f ca="1">'Invoice finance'!L$15</f>
        <v>64800</v>
      </c>
      <c r="M17" s="10">
        <f ca="1">'Invoice finance'!M$15</f>
        <v>86400</v>
      </c>
      <c r="N17" s="10">
        <f ca="1">'Invoice finance'!N$15</f>
        <v>108000</v>
      </c>
      <c r="O17" s="10">
        <f ca="1">'Invoice finance'!O$15</f>
        <v>140400</v>
      </c>
      <c r="P17" s="10">
        <f ca="1">'Invoice finance'!P$15</f>
        <v>205200</v>
      </c>
      <c r="Q17" s="10">
        <f ca="1">'Invoice finance'!Q$15</f>
        <v>280800</v>
      </c>
      <c r="R17" s="10">
        <f ca="1">'Invoice finance'!R$15</f>
        <v>345600</v>
      </c>
      <c r="S17" s="10">
        <f ca="1">'Invoice finance'!S$15</f>
        <v>378000</v>
      </c>
      <c r="T17" s="10">
        <f ca="1">'Invoice finance'!T$15</f>
        <v>486000</v>
      </c>
      <c r="U17" s="10">
        <f ca="1">'Invoice finance'!U$15</f>
        <v>594000</v>
      </c>
      <c r="V17" s="10">
        <f ca="1">'Invoice finance'!V$15</f>
        <v>702000</v>
      </c>
      <c r="W17" s="10">
        <f ca="1">'Invoice finance'!W$15</f>
        <v>888811.00709540187</v>
      </c>
      <c r="X17" s="10">
        <f ca="1">'Invoice finance'!X$15</f>
        <v>996811.00709540187</v>
      </c>
      <c r="Y17" s="10">
        <f ca="1">'Invoice finance'!Y$15</f>
        <v>1121641.1419142552</v>
      </c>
      <c r="Z17" s="10">
        <f ca="1">'Invoice finance'!Z$15</f>
        <v>1229641.1419142552</v>
      </c>
      <c r="AA17" s="10">
        <f ca="1">'Invoice finance'!AA$15</f>
        <v>1242000</v>
      </c>
      <c r="AB17" s="10">
        <f ca="1">'Invoice finance'!AB$15</f>
        <v>1242000</v>
      </c>
      <c r="AC17" s="10">
        <f ca="1">'Invoice finance'!AC$15</f>
        <v>1242000</v>
      </c>
      <c r="AD17" s="10">
        <f ca="1">'Invoice finance'!AD$15</f>
        <v>1242000</v>
      </c>
      <c r="AE17" s="10">
        <f ca="1">'Invoice finance'!AE$15</f>
        <v>1242000</v>
      </c>
      <c r="AF17" s="10">
        <f ca="1">'Invoice finance'!AF$15</f>
        <v>1296000</v>
      </c>
      <c r="AG17" s="10">
        <f ca="1">'Invoice finance'!AG$15</f>
        <v>1404000</v>
      </c>
      <c r="AH17" s="10">
        <f ca="1">'Invoice finance'!AH$15</f>
        <v>1501200</v>
      </c>
      <c r="AI17" s="10">
        <f ca="1">'Invoice finance'!AI$15</f>
        <v>1641600</v>
      </c>
      <c r="AJ17" s="10">
        <f ca="1">'Invoice finance'!AJ$15</f>
        <v>869400</v>
      </c>
      <c r="AK17" s="10">
        <f ca="1">'Invoice finance'!AK$15</f>
        <v>0</v>
      </c>
      <c r="AL17" s="10">
        <f ca="1">'Invoice finance'!AL$15</f>
        <v>0</v>
      </c>
      <c r="AM17" s="10">
        <f ca="1">'Invoice finance'!AM$15</f>
        <v>0</v>
      </c>
      <c r="AN17" s="10">
        <f ca="1">'Invoice finance'!AN$15</f>
        <v>0</v>
      </c>
      <c r="AO17" s="10">
        <f ca="1">'Invoice finance'!AO$15</f>
        <v>0</v>
      </c>
      <c r="AP17" s="10">
        <f ca="1">'Invoice finance'!AP$15</f>
        <v>0</v>
      </c>
      <c r="AQ17" s="10">
        <f ca="1">'Invoice finance'!AQ$15</f>
        <v>0</v>
      </c>
      <c r="AR17" s="10">
        <f ca="1">'Invoice finance'!AR$15</f>
        <v>0</v>
      </c>
      <c r="AS17" s="10">
        <f ca="1">'Invoice finance'!AS$15</f>
        <v>0</v>
      </c>
      <c r="AT17" s="10">
        <f ca="1">'Invoice finance'!AT$15</f>
        <v>0</v>
      </c>
      <c r="AU17" s="10">
        <f ca="1">'Invoice finance'!AU$15</f>
        <v>0</v>
      </c>
      <c r="AV17" s="10">
        <f ca="1">'Invoice finance'!AV$15</f>
        <v>0</v>
      </c>
      <c r="AW17" s="10">
        <f ca="1">'Invoice finance'!AW$15</f>
        <v>0</v>
      </c>
      <c r="AX17" s="10">
        <f ca="1">'Invoice finance'!AX$15</f>
        <v>0</v>
      </c>
      <c r="AY17" s="10">
        <f ca="1">'Invoice finance'!AY$15</f>
        <v>0</v>
      </c>
      <c r="AZ17" s="10">
        <f ca="1">'Invoice finance'!AZ$15</f>
        <v>0</v>
      </c>
      <c r="BA17" s="10">
        <f ca="1">'Invoice finance'!BA$15</f>
        <v>0</v>
      </c>
      <c r="BB17" s="10">
        <f ca="1">'Invoice finance'!BB$15</f>
        <v>0</v>
      </c>
      <c r="BC17" s="10">
        <f ca="1">'Invoice finance'!BC$15</f>
        <v>0</v>
      </c>
      <c r="BD17" s="10">
        <f ca="1">'Invoice finance'!BD$15</f>
        <v>0</v>
      </c>
      <c r="BE17" s="10">
        <f ca="1">'Invoice finance'!BE$15</f>
        <v>0</v>
      </c>
      <c r="BF17" s="10">
        <f ca="1">'Invoice finance'!BF$15</f>
        <v>0</v>
      </c>
      <c r="BG17" s="10">
        <f ca="1">'Invoice finance'!BG$15</f>
        <v>0</v>
      </c>
      <c r="BH17" s="10">
        <f ca="1">'Invoice finance'!BH$15</f>
        <v>0</v>
      </c>
      <c r="BI17" s="10">
        <f ca="1">'Invoice finance'!BI$15</f>
        <v>0</v>
      </c>
      <c r="BJ17" s="10">
        <f ca="1">'Invoice finance'!BJ$15</f>
        <v>0</v>
      </c>
      <c r="BK17" s="10">
        <f ca="1">'Invoice finance'!BK$15</f>
        <v>0</v>
      </c>
      <c r="BL17" s="10">
        <f ca="1">'Invoice finance'!BL$15</f>
        <v>0</v>
      </c>
      <c r="BM17" s="10">
        <f ca="1">'Invoice finance'!BM$15</f>
        <v>0</v>
      </c>
      <c r="BN17" s="10">
        <f ca="1">'Invoice finance'!BN$15</f>
        <v>0</v>
      </c>
      <c r="BO17" s="10">
        <f ca="1">'Invoice finance'!BO$15</f>
        <v>0</v>
      </c>
      <c r="BP17" s="10">
        <f ca="1">'Invoice finance'!BP$15</f>
        <v>0</v>
      </c>
      <c r="BQ17" s="10">
        <f ca="1">'Invoice finance'!BQ$15</f>
        <v>0</v>
      </c>
    </row>
    <row r="18" spans="5:16384">
      <c r="E18" s="17" t="str">
        <f xml:space="preserve"> 'Asset Finance'!E$15</f>
        <v>Asset Finance balance</v>
      </c>
      <c r="F18" s="17">
        <f xml:space="preserve"> 'Asset Finance'!F$15</f>
        <v>0</v>
      </c>
      <c r="G18" s="17" t="str">
        <f xml:space="preserve"> 'Asset Finance'!G$15</f>
        <v>GBP</v>
      </c>
      <c r="H18" s="44">
        <f xml:space="preserve"> 'Asset Finance'!H$15</f>
        <v>0</v>
      </c>
      <c r="I18" s="17">
        <f xml:space="preserve"> 'Asset Finance'!I$15</f>
        <v>0</v>
      </c>
      <c r="J18" s="10">
        <f ca="1">'Asset Finance'!J$15</f>
        <v>0</v>
      </c>
      <c r="K18" s="10">
        <f ca="1">'Asset Finance'!K$15</f>
        <v>175000</v>
      </c>
      <c r="L18" s="10">
        <f ca="1">'Asset Finance'!L$15</f>
        <v>167708.33333333334</v>
      </c>
      <c r="M18" s="10">
        <f ca="1">'Asset Finance'!M$15</f>
        <v>160720.48611111112</v>
      </c>
      <c r="N18" s="10">
        <f ca="1">'Asset Finance'!N$15</f>
        <v>154023.79918981483</v>
      </c>
      <c r="O18" s="10">
        <f ca="1">'Asset Finance'!O$15</f>
        <v>497606.14089023921</v>
      </c>
      <c r="P18" s="10">
        <f ca="1">'Asset Finance'!P$15</f>
        <v>476872.55168647924</v>
      </c>
      <c r="Q18" s="10">
        <f ca="1">'Asset Finance'!Q$15</f>
        <v>457002.86203287594</v>
      </c>
      <c r="R18" s="10">
        <f ca="1">'Asset Finance'!R$15</f>
        <v>437961.07611483947</v>
      </c>
      <c r="S18" s="10">
        <f ca="1">'Asset Finance'!S$15</f>
        <v>769712.69794338779</v>
      </c>
      <c r="T18" s="10">
        <f ca="1">'Asset Finance'!T$15</f>
        <v>737641.33552908001</v>
      </c>
      <c r="U18" s="10">
        <f ca="1">'Asset Finance'!U$15</f>
        <v>1056906.2798820352</v>
      </c>
      <c r="V18" s="10">
        <f ca="1">'Asset Finance'!V$15</f>
        <v>1362868.5182202838</v>
      </c>
      <c r="W18" s="10">
        <f ca="1">'Asset Finance'!W$15</f>
        <v>1306082.3299611052</v>
      </c>
      <c r="X18" s="10">
        <f ca="1">'Asset Finance'!X$15</f>
        <v>1601662.2328793926</v>
      </c>
      <c r="Y18" s="10">
        <f ca="1">'Asset Finance'!Y$15</f>
        <v>1534926.3065094179</v>
      </c>
      <c r="Z18" s="10">
        <f ca="1">'Asset Finance'!Z$15</f>
        <v>1470971.0437381922</v>
      </c>
      <c r="AA18" s="10">
        <f ca="1">'Asset Finance'!AA$15</f>
        <v>1409680.5835824341</v>
      </c>
      <c r="AB18" s="10">
        <f ca="1">'Asset Finance'!AB$15</f>
        <v>1350943.8925998327</v>
      </c>
      <c r="AC18" s="10">
        <f ca="1">'Asset Finance'!AC$15</f>
        <v>1294654.5637415063</v>
      </c>
      <c r="AD18" s="10">
        <f ca="1">'Asset Finance'!AD$15</f>
        <v>1240710.6235856102</v>
      </c>
      <c r="AE18" s="10">
        <f ca="1">'Asset Finance'!AE$15</f>
        <v>1364014.3476028764</v>
      </c>
      <c r="AF18" s="10">
        <f ca="1">'Asset Finance'!AF$15</f>
        <v>1482180.4164527566</v>
      </c>
      <c r="AG18" s="10">
        <f ca="1">'Asset Finance'!AG$15</f>
        <v>1595422.8991005584</v>
      </c>
      <c r="AH18" s="10">
        <f ca="1">'Asset Finance'!AH$15</f>
        <v>1528946.9449713684</v>
      </c>
      <c r="AI18" s="10">
        <f ca="1">'Asset Finance'!AI$15</f>
        <v>1465240.822264228</v>
      </c>
      <c r="AJ18" s="10">
        <f ca="1">'Asset Finance'!AJ$15</f>
        <v>1404189.1213365518</v>
      </c>
      <c r="AK18" s="10">
        <f ca="1">'Asset Finance'!AK$15</f>
        <v>1345681.2412808621</v>
      </c>
      <c r="AL18" s="10">
        <f ca="1">'Asset Finance'!AL$15</f>
        <v>1289611.1895608262</v>
      </c>
      <c r="AM18" s="10">
        <f ca="1">'Asset Finance'!AM$15</f>
        <v>1235877.3899957917</v>
      </c>
      <c r="AN18" s="10">
        <f ca="1">'Asset Finance'!AN$15</f>
        <v>1184382.4987459672</v>
      </c>
      <c r="AO18" s="10">
        <f ca="1">'Asset Finance'!AO$15</f>
        <v>1135033.2279648853</v>
      </c>
      <c r="AP18" s="10">
        <f ca="1">'Asset Finance'!AP$15</f>
        <v>1087740.1767996817</v>
      </c>
      <c r="AQ18" s="10">
        <f ca="1">'Asset Finance'!AQ$15</f>
        <v>1042417.6694330283</v>
      </c>
      <c r="AR18" s="10">
        <f ca="1">'Asset Finance'!AR$15</f>
        <v>998983.5998733188</v>
      </c>
      <c r="AS18" s="10">
        <f ca="1">'Asset Finance'!AS$15</f>
        <v>957359.28321193054</v>
      </c>
      <c r="AT18" s="10">
        <f ca="1">'Asset Finance'!AT$15</f>
        <v>917469.31307810009</v>
      </c>
      <c r="AU18" s="10">
        <f ca="1">'Asset Finance'!AU$15</f>
        <v>879241.42503317923</v>
      </c>
      <c r="AV18" s="10">
        <f ca="1">'Asset Finance'!AV$15</f>
        <v>842606.36565679673</v>
      </c>
      <c r="AW18" s="10">
        <f ca="1">'Asset Finance'!AW$15</f>
        <v>807497.76708776352</v>
      </c>
      <c r="AX18" s="10">
        <f ca="1">'Asset Finance'!AX$15</f>
        <v>773852.0267924401</v>
      </c>
      <c r="AY18" s="10">
        <f ca="1">'Asset Finance'!AY$15</f>
        <v>741608.19234275515</v>
      </c>
      <c r="AZ18" s="10">
        <f ca="1">'Asset Finance'!AZ$15</f>
        <v>710707.85099514038</v>
      </c>
      <c r="BA18" s="10">
        <f ca="1">'Asset Finance'!BA$15</f>
        <v>681095.02387034288</v>
      </c>
      <c r="BB18" s="10">
        <f ca="1">'Asset Finance'!BB$15</f>
        <v>652716.06454241194</v>
      </c>
      <c r="BC18" s="10">
        <f ca="1">'Asset Finance'!BC$15</f>
        <v>625519.56185314478</v>
      </c>
      <c r="BD18" s="10">
        <f ca="1">'Asset Finance'!BD$15</f>
        <v>599456.2467759304</v>
      </c>
      <c r="BE18" s="10">
        <f ca="1">'Asset Finance'!BE$15</f>
        <v>574478.90316026658</v>
      </c>
      <c r="BF18" s="10">
        <f ca="1">'Asset Finance'!BF$15</f>
        <v>550542.28219525551</v>
      </c>
      <c r="BG18" s="10">
        <f ca="1">'Asset Finance'!BG$15</f>
        <v>527603.02043711988</v>
      </c>
      <c r="BH18" s="10">
        <f ca="1">'Asset Finance'!BH$15</f>
        <v>505619.56125223986</v>
      </c>
      <c r="BI18" s="10">
        <f ca="1">'Asset Finance'!BI$15</f>
        <v>484552.07953339652</v>
      </c>
      <c r="BJ18" s="10">
        <f ca="1">'Asset Finance'!BJ$15</f>
        <v>464362.4095528383</v>
      </c>
      <c r="BK18" s="10">
        <f ca="1">'Asset Finance'!BK$15</f>
        <v>445013.97582147003</v>
      </c>
      <c r="BL18" s="10">
        <f ca="1">'Asset Finance'!BL$15</f>
        <v>426471.72682890878</v>
      </c>
      <c r="BM18" s="10">
        <f ca="1">'Asset Finance'!BM$15</f>
        <v>408702.07154437091</v>
      </c>
      <c r="BN18" s="10">
        <f ca="1">'Asset Finance'!BN$15</f>
        <v>391672.81856335542</v>
      </c>
      <c r="BO18" s="10">
        <f ca="1">'Asset Finance'!BO$15</f>
        <v>375353.11778988229</v>
      </c>
      <c r="BP18" s="10">
        <f ca="1">'Asset Finance'!BP$15</f>
        <v>359713.40454863722</v>
      </c>
      <c r="BQ18" s="10">
        <f ca="1">'Asset Finance'!BQ$15</f>
        <v>344725.34602577734</v>
      </c>
    </row>
    <row r="19" spans="5:16384">
      <c r="E19" s="17" t="str">
        <f xml:space="preserve"> VAT!E$32</f>
        <v>VAT balance</v>
      </c>
      <c r="F19" s="17">
        <f xml:space="preserve"> VAT!F$32</f>
        <v>0</v>
      </c>
      <c r="G19" s="17" t="str">
        <f xml:space="preserve"> VAT!G$32</f>
        <v>GBP</v>
      </c>
      <c r="H19" s="44">
        <f xml:space="preserve"> VAT!H$32</f>
        <v>0</v>
      </c>
      <c r="I19" s="17">
        <f xml:space="preserve"> VAT!I$32</f>
        <v>0</v>
      </c>
      <c r="J19" s="10">
        <f ca="1">VAT!J$32</f>
        <v>-5940</v>
      </c>
      <c r="K19" s="10">
        <f ca="1">VAT!K$32</f>
        <v>16920</v>
      </c>
      <c r="L19" s="10">
        <f ca="1">VAT!L$32</f>
        <v>-47140</v>
      </c>
      <c r="M19" s="10">
        <f ca="1">VAT!M$32</f>
        <v>-94389.414233242191</v>
      </c>
      <c r="N19" s="10">
        <f ca="1">VAT!N$32</f>
        <v>-144518.82846648438</v>
      </c>
      <c r="O19" s="10">
        <f ca="1">VAT!O$32</f>
        <v>48670.585766757809</v>
      </c>
      <c r="P19" s="10">
        <f ca="1">VAT!P$32</f>
        <v>84829.096972620988</v>
      </c>
      <c r="Q19" s="10">
        <f ca="1">VAT!Q$32</f>
        <v>159307.60817848417</v>
      </c>
      <c r="R19" s="10">
        <f ca="1">VAT!R$32</f>
        <v>4478.5112058631785</v>
      </c>
      <c r="S19" s="10">
        <f ca="1">VAT!S$32</f>
        <v>-7557.7771607563336</v>
      </c>
      <c r="T19" s="10">
        <f ca="1">VAT!T$32</f>
        <v>268405.93447262415</v>
      </c>
      <c r="U19" s="10">
        <f ca="1">VAT!U$32</f>
        <v>-12036.288366619498</v>
      </c>
      <c r="V19" s="10">
        <f ca="1">VAT!V$32</f>
        <v>263385.57735399355</v>
      </c>
      <c r="W19" s="10">
        <f ca="1">VAT!W$32</f>
        <v>489316.53619390458</v>
      </c>
      <c r="X19" s="10">
        <f ca="1">VAT!X$32</f>
        <v>93125.02318424196</v>
      </c>
      <c r="Y19" s="10">
        <f ca="1">VAT!Y$32</f>
        <v>327825.78659019328</v>
      </c>
      <c r="Z19" s="10">
        <f ca="1">VAT!Z$32</f>
        <v>339901.04439600348</v>
      </c>
      <c r="AA19" s="10">
        <f ca="1">VAT!AA$32</f>
        <v>7346.8122114281286</v>
      </c>
      <c r="AB19" s="10">
        <f ca="1">VAT!AB$32</f>
        <v>36565.027774608374</v>
      </c>
      <c r="AC19" s="10">
        <f ca="1">VAT!AC$32</f>
        <v>36341.766717129693</v>
      </c>
      <c r="AD19" s="10">
        <f ca="1">VAT!AD$32</f>
        <v>34097.118137038851</v>
      </c>
      <c r="AE19" s="10">
        <f ca="1">VAT!AE$32</f>
        <v>-54052.316074013419</v>
      </c>
      <c r="AF19" s="10">
        <f ca="1">VAT!AF$32</f>
        <v>289035.40115353878</v>
      </c>
      <c r="AG19" s="10">
        <f ca="1">VAT!AG$32</f>
        <v>54279.507330168621</v>
      </c>
      <c r="AH19" s="10">
        <f ca="1">VAT!AH$32</f>
        <v>394281.76524357114</v>
      </c>
      <c r="AI19" s="10">
        <f ca="1">VAT!AI$32</f>
        <v>764539.52380783099</v>
      </c>
      <c r="AJ19" s="10">
        <f ca="1">VAT!AJ$32</f>
        <v>271971.25842839864</v>
      </c>
      <c r="AK19" s="10">
        <f ca="1">VAT!AK$32</f>
        <v>540997.68641202385</v>
      </c>
      <c r="AL19" s="10">
        <f ca="1">VAT!AL$32</f>
        <v>728267.19340472692</v>
      </c>
      <c r="AM19" s="10">
        <f ca="1">VAT!AM$32</f>
        <v>153169.57069925894</v>
      </c>
      <c r="AN19" s="10">
        <f ca="1">VAT!AN$32</f>
        <v>269992.70098114794</v>
      </c>
      <c r="AO19" s="10">
        <f ca="1">VAT!AO$32</f>
        <v>382940.87802171911</v>
      </c>
      <c r="AP19" s="10">
        <f ca="1">VAT!AP$32</f>
        <v>255588.93542960618</v>
      </c>
      <c r="AQ19" s="10">
        <f ca="1">VAT!AQ$32</f>
        <v>330598.66856174887</v>
      </c>
      <c r="AR19" s="10">
        <f ca="1">VAT!AR$32</f>
        <v>727082.70457110065</v>
      </c>
      <c r="AS19" s="10">
        <f ca="1">VAT!AS$32</f>
        <v>359867.61621458433</v>
      </c>
      <c r="AT19" s="10">
        <f ca="1">VAT!AT$32</f>
        <v>682499.86750024767</v>
      </c>
      <c r="AU19" s="10">
        <f ca="1">VAT!AU$32</f>
        <v>1325909.5156905523</v>
      </c>
      <c r="AV19" s="10">
        <f ca="1">VAT!AV$32</f>
        <v>606054.88223736337</v>
      </c>
      <c r="AW19" s="10">
        <f ca="1">VAT!AW$32</f>
        <v>1065469.437892989</v>
      </c>
      <c r="AX19" s="10">
        <f ca="1">VAT!AX$32</f>
        <v>1775240.8581337868</v>
      </c>
      <c r="AY19" s="10">
        <f ca="1">VAT!AY$32</f>
        <v>562971.11581539409</v>
      </c>
      <c r="AZ19" s="10">
        <f ca="1">VAT!AZ$32</f>
        <v>1266826.3372575107</v>
      </c>
      <c r="BA19" s="10">
        <f ca="1">VAT!BA$32</f>
        <v>2076538.3232583986</v>
      </c>
      <c r="BB19" s="10">
        <f ca="1">VAT!BB$32</f>
        <v>806381.84405402374</v>
      </c>
      <c r="BC19" s="10">
        <f ca="1">VAT!BC$32</f>
        <v>1574082.5127538587</v>
      </c>
      <c r="BD19" s="10">
        <f ca="1">VAT!BD$32</f>
        <v>2482045.2235028557</v>
      </c>
      <c r="BE19" s="10">
        <f ca="1">VAT!BE$32</f>
        <v>1013002.4822518174</v>
      </c>
      <c r="BF19" s="10">
        <f ca="1">VAT!BF$32</f>
        <v>2021657.9724130901</v>
      </c>
      <c r="BG19" s="10">
        <f ca="1">VAT!BG$32</f>
        <v>3134868.2563836453</v>
      </c>
      <c r="BH19" s="10">
        <f ca="1">VAT!BH$32</f>
        <v>1217500.7520646723</v>
      </c>
      <c r="BI19" s="10">
        <f ca="1">VAT!BI$32</f>
        <v>2429851.8159339363</v>
      </c>
      <c r="BJ19" s="10">
        <f ca="1">VAT!BJ$32</f>
        <v>3889916.6089735446</v>
      </c>
      <c r="BK19" s="10">
        <f ca="1">VAT!BK$32</f>
        <v>1275464.1841888004</v>
      </c>
      <c r="BL19" s="10">
        <f ca="1">VAT!BL$32</f>
        <v>2797830.7261723732</v>
      </c>
      <c r="BM19" s="10">
        <f ca="1">VAT!BM$32</f>
        <v>4457910.7972734896</v>
      </c>
      <c r="BN19" s="10">
        <f ca="1">VAT!BN$32</f>
        <v>1583419.7872073874</v>
      </c>
      <c r="BO19" s="10">
        <f ca="1">VAT!BO$32</f>
        <v>3447616.4315995388</v>
      </c>
      <c r="BP19" s="10">
        <f ca="1">VAT!BP$32</f>
        <v>5234337.1600900143</v>
      </c>
      <c r="BQ19" s="10">
        <f ca="1">VAT!BQ$32</f>
        <v>2066800.2714961162</v>
      </c>
    </row>
    <row r="20" spans="5:16384">
      <c r="E20" s="17" t="str">
        <f xml:space="preserve"> 'Corporation tax'!E$78</f>
        <v>Corporation tax creditor</v>
      </c>
      <c r="F20" s="17">
        <f xml:space="preserve"> 'Corporation tax'!F$78</f>
        <v>0</v>
      </c>
      <c r="G20" s="17" t="str">
        <f xml:space="preserve"> 'Corporation tax'!G$78</f>
        <v>GBP</v>
      </c>
      <c r="H20" s="44">
        <f xml:space="preserve"> 'Corporation tax'!H$78</f>
        <v>0</v>
      </c>
      <c r="I20" s="17">
        <f xml:space="preserve"> 'Corporation tax'!I$78</f>
        <v>0</v>
      </c>
      <c r="J20" s="10">
        <f ca="1">'Corporation tax'!J$78</f>
        <v>0</v>
      </c>
      <c r="K20" s="10">
        <f ca="1">'Corporation tax'!K$78</f>
        <v>0</v>
      </c>
      <c r="L20" s="10">
        <f ca="1">'Corporation tax'!L$78</f>
        <v>0</v>
      </c>
      <c r="M20" s="10">
        <f ca="1">'Corporation tax'!M$78</f>
        <v>0</v>
      </c>
      <c r="N20" s="10">
        <f ca="1">'Corporation tax'!N$78</f>
        <v>0</v>
      </c>
      <c r="O20" s="10">
        <f ca="1">'Corporation tax'!O$78</f>
        <v>0</v>
      </c>
      <c r="P20" s="10">
        <f ca="1">'Corporation tax'!P$78</f>
        <v>0</v>
      </c>
      <c r="Q20" s="10">
        <f ca="1">'Corporation tax'!Q$78</f>
        <v>5297.5594239995407</v>
      </c>
      <c r="R20" s="10">
        <f ca="1">'Corporation tax'!R$78</f>
        <v>23454.58183572589</v>
      </c>
      <c r="S20" s="10">
        <f ca="1">'Corporation tax'!S$78</f>
        <v>41382.005102486866</v>
      </c>
      <c r="T20" s="10">
        <f ca="1">'Corporation tax'!T$78</f>
        <v>83309.428369247849</v>
      </c>
      <c r="U20" s="10">
        <f ca="1">'Corporation tax'!U$78</f>
        <v>125236.85163600883</v>
      </c>
      <c r="V20" s="10">
        <f ca="1">'Corporation tax'!V$78</f>
        <v>190080.58307723497</v>
      </c>
      <c r="W20" s="10">
        <f ca="1">'Corporation tax'!W$78</f>
        <v>271530.68671389157</v>
      </c>
      <c r="X20" s="10">
        <f ca="1">'Corporation tax'!X$78</f>
        <v>358506.10425785242</v>
      </c>
      <c r="Y20" s="10">
        <f ca="1">'Corporation tax'!Y$78</f>
        <v>106969.02369459934</v>
      </c>
      <c r="Z20" s="10">
        <f ca="1">'Corporation tax'!Z$78</f>
        <v>215605.62951557967</v>
      </c>
      <c r="AA20" s="10">
        <f ca="1">'Corporation tax'!AA$78</f>
        <v>323099.25393843593</v>
      </c>
      <c r="AB20" s="10">
        <f ca="1">'Corporation tax'!AB$78</f>
        <v>429135.68506479642</v>
      </c>
      <c r="AC20" s="10">
        <f ca="1">'Corporation tax'!AC$78</f>
        <v>533889.16294983902</v>
      </c>
      <c r="AD20" s="10">
        <f ca="1">'Corporation tax'!AD$78</f>
        <v>637283.3992239167</v>
      </c>
      <c r="AE20" s="10">
        <f ca="1">'Corporation tax'!AE$78</f>
        <v>738984.53080181219</v>
      </c>
      <c r="AF20" s="10">
        <f ca="1">'Corporation tax'!AF$78</f>
        <v>851159.96525691659</v>
      </c>
      <c r="AG20" s="10">
        <f ca="1">'Corporation tax'!AG$78</f>
        <v>973718.97991725383</v>
      </c>
      <c r="AH20" s="10">
        <f ca="1">'Corporation tax'!AH$78</f>
        <v>1101323.4957440589</v>
      </c>
      <c r="AI20" s="10">
        <f ca="1">'Corporation tax'!AI$78</f>
        <v>1248713.6416971015</v>
      </c>
      <c r="AJ20" s="10">
        <f ca="1">'Corporation tax'!AJ$78</f>
        <v>1415781.5297293758</v>
      </c>
      <c r="AK20" s="10">
        <f ca="1">'Corporation tax'!AK$78</f>
        <v>174366.76575789065</v>
      </c>
      <c r="AL20" s="10">
        <f ca="1">'Corporation tax'!AL$78</f>
        <v>358191.86995265656</v>
      </c>
      <c r="AM20" s="10">
        <f ca="1">'Corporation tax'!AM$78</f>
        <v>556531.01135117433</v>
      </c>
      <c r="AN20" s="10">
        <f ca="1">'Corporation tax'!AN$78</f>
        <v>768977.27191495243</v>
      </c>
      <c r="AO20" s="10">
        <f ca="1">'Corporation tax'!AO$78</f>
        <v>985673.62599609478</v>
      </c>
      <c r="AP20" s="10">
        <f ca="1">'Corporation tax'!AP$78</f>
        <v>1223651.4968553074</v>
      </c>
      <c r="AQ20" s="10">
        <f ca="1">'Corporation tax'!AQ$78</f>
        <v>1470470.9631195928</v>
      </c>
      <c r="AR20" s="10">
        <f ca="1">'Corporation tax'!AR$78</f>
        <v>1738239.0351382962</v>
      </c>
      <c r="AS20" s="10">
        <f ca="1">'Corporation tax'!AS$78</f>
        <v>2026774.2675674651</v>
      </c>
      <c r="AT20" s="10">
        <f ca="1">'Corporation tax'!AT$78</f>
        <v>2334125.2130064801</v>
      </c>
      <c r="AU20" s="10">
        <f ca="1">'Corporation tax'!AU$78</f>
        <v>2671561.4076750651</v>
      </c>
      <c r="AV20" s="10">
        <f ca="1">'Corporation tax'!AV$78</f>
        <v>3038017.585057735</v>
      </c>
      <c r="AW20" s="10">
        <f ca="1">'Corporation tax'!AW$78</f>
        <v>394056.47162045585</v>
      </c>
      <c r="AX20" s="10">
        <f ca="1">'Corporation tax'!AX$78</f>
        <v>826808.59416121594</v>
      </c>
      <c r="AY20" s="10">
        <f ca="1">'Corporation tax'!AY$78</f>
        <v>1284989.545102691</v>
      </c>
      <c r="AZ20" s="10">
        <f ca="1">'Corporation tax'!AZ$78</f>
        <v>1778959.0223750914</v>
      </c>
      <c r="BA20" s="10">
        <f ca="1">'Corporation tax'!BA$78</f>
        <v>2319593.2161414158</v>
      </c>
      <c r="BB20" s="10">
        <f ca="1">'Corporation tax'!BB$78</f>
        <v>2893385.6120479233</v>
      </c>
      <c r="BC20" s="10">
        <f ca="1">'Corporation tax'!BC$78</f>
        <v>3510434.0880106846</v>
      </c>
      <c r="BD20" s="10">
        <f ca="1">'Corporation tax'!BD$78</f>
        <v>4169353.6645674095</v>
      </c>
      <c r="BE20" s="10">
        <f ca="1">'Corporation tax'!BE$78</f>
        <v>4880352.7841297751</v>
      </c>
      <c r="BF20" s="10">
        <f ca="1">'Corporation tax'!BF$78</f>
        <v>5639070.8052464286</v>
      </c>
      <c r="BG20" s="10">
        <f ca="1">'Corporation tax'!BG$78</f>
        <v>6443799.3248222219</v>
      </c>
      <c r="BH20" s="10">
        <f ca="1">'Corporation tax'!BH$78</f>
        <v>7304407.809826185</v>
      </c>
      <c r="BI20" s="10">
        <f ca="1">'Corporation tax'!BI$78</f>
        <v>913911.00341566838</v>
      </c>
      <c r="BJ20" s="10">
        <f ca="1">'Corporation tax'!BJ$78</f>
        <v>1886733.3086719452</v>
      </c>
      <c r="BK20" s="10">
        <f ca="1">'Corporation tax'!BK$78</f>
        <v>2915933.2707296517</v>
      </c>
      <c r="BL20" s="10">
        <f ca="1">'Corporation tax'!BL$78</f>
        <v>4010498.5785318636</v>
      </c>
      <c r="BM20" s="10">
        <f ca="1">'Corporation tax'!BM$78</f>
        <v>5163593.3193219239</v>
      </c>
      <c r="BN20" s="10">
        <f ca="1">'Corporation tax'!BN$78</f>
        <v>6384204.4643923491</v>
      </c>
      <c r="BO20" s="10">
        <f ca="1">'Corporation tax'!BO$78</f>
        <v>7680806.185361566</v>
      </c>
      <c r="BP20" s="10">
        <f ca="1">'Corporation tax'!BP$78</f>
        <v>9050350.1075187102</v>
      </c>
      <c r="BQ20" s="10">
        <f ca="1">'Corporation tax'!BQ$78</f>
        <v>10501253.115687136</v>
      </c>
    </row>
    <row r="21" spans="5:16384">
      <c r="E21" s="12" t="s">
        <v>226</v>
      </c>
      <c r="F21" s="30"/>
      <c r="G21" s="12" t="s">
        <v>258</v>
      </c>
      <c r="H21" s="56"/>
      <c r="I21" s="30"/>
      <c r="J21" s="12">
        <f t="shared" ref="J21:BQ21" ca="1" si="1" xml:space="preserve"> SUM( J14:J20 )</f>
        <v>-23940</v>
      </c>
      <c r="K21" s="12">
        <f t="shared" ca="1" si="1"/>
        <v>314920</v>
      </c>
      <c r="L21" s="12">
        <f t="shared" ca="1" si="1"/>
        <v>978368.33333333337</v>
      </c>
      <c r="M21" s="12">
        <f t="shared" ca="1" si="1"/>
        <v>1630731.0718778688</v>
      </c>
      <c r="N21" s="12">
        <f t="shared" ca="1" si="1"/>
        <v>2268504.9707233305</v>
      </c>
      <c r="O21" s="12">
        <f t="shared" ca="1" si="1"/>
        <v>3035676.7266569971</v>
      </c>
      <c r="P21" s="12">
        <f t="shared" ca="1" si="1"/>
        <v>4148901.6486591003</v>
      </c>
      <c r="Q21" s="12">
        <f t="shared" ca="1" si="1"/>
        <v>4542408.0296353595</v>
      </c>
      <c r="R21" s="12">
        <f t="shared" ca="1" si="1"/>
        <v>4694494.1691564284</v>
      </c>
      <c r="S21" s="12">
        <f t="shared" ca="1" si="1"/>
        <v>4280536.9258851176</v>
      </c>
      <c r="T21" s="12">
        <f t="shared" ca="1" si="1"/>
        <v>5210356.6983709512</v>
      </c>
      <c r="U21" s="12">
        <f t="shared" ca="1" si="1"/>
        <v>5069106.8431514241</v>
      </c>
      <c r="V21" s="12">
        <f t="shared" ca="1" si="1"/>
        <v>6239334.6786515126</v>
      </c>
      <c r="W21" s="12">
        <f t="shared" ca="1" si="1"/>
        <v>7333986.2022414375</v>
      </c>
      <c r="X21" s="12">
        <f t="shared" ca="1" si="1"/>
        <v>6817536.5817553308</v>
      </c>
      <c r="Y21" s="12">
        <f t="shared" ca="1" si="1"/>
        <v>7899241.7631100239</v>
      </c>
      <c r="Z21" s="12">
        <f t="shared" ca="1" si="1"/>
        <v>7980283.1384421885</v>
      </c>
      <c r="AA21" s="12">
        <f t="shared" ca="1" si="1"/>
        <v>7601790.9286104552</v>
      </c>
      <c r="AB21" s="12">
        <f t="shared" ca="1" si="1"/>
        <v>8159308.8843173953</v>
      </c>
      <c r="AC21" s="12">
        <f t="shared" ca="1" si="1"/>
        <v>8544549.772286633</v>
      </c>
      <c r="AD21" s="12">
        <f t="shared" ca="1" si="1"/>
        <v>8631255.4198247232</v>
      </c>
      <c r="AE21" s="12">
        <f t="shared" ca="1" si="1"/>
        <v>8386110.8412088323</v>
      </c>
      <c r="AF21" s="12">
        <f t="shared" ca="1" si="1"/>
        <v>10731540.061741369</v>
      </c>
      <c r="AG21" s="12">
        <f t="shared" ca="1" si="1"/>
        <v>11058585.665226139</v>
      </c>
      <c r="AH21" s="12">
        <f t="shared" ca="1" si="1"/>
        <v>12879916.484837156</v>
      </c>
      <c r="AI21" s="12">
        <f t="shared" ca="1" si="1"/>
        <v>15317571.694586013</v>
      </c>
      <c r="AJ21" s="12">
        <f t="shared" ca="1" si="1"/>
        <v>14942006.188372485</v>
      </c>
      <c r="AK21" s="12">
        <f t="shared" ca="1" si="1"/>
        <v>13813425.197852336</v>
      </c>
      <c r="AL21" s="12">
        <f t="shared" ca="1" si="1"/>
        <v>14425734.53179637</v>
      </c>
      <c r="AM21" s="12">
        <f t="shared" ca="1" si="1"/>
        <v>14043742.250924384</v>
      </c>
      <c r="AN21" s="12">
        <f t="shared" ca="1" si="1"/>
        <v>14443516.750520226</v>
      </c>
      <c r="AO21" s="12">
        <f t="shared" ca="1" si="1"/>
        <v>14498812.010860858</v>
      </c>
      <c r="AP21" s="12">
        <f t="shared" ca="1" si="1"/>
        <v>15504144.887962755</v>
      </c>
      <c r="AQ21" s="12">
        <f t="shared" ca="1" si="1"/>
        <v>15953151.579992529</v>
      </c>
      <c r="AR21" s="12">
        <f t="shared" ca="1" si="1"/>
        <v>17908969.618460875</v>
      </c>
      <c r="AS21" s="12">
        <f t="shared" ca="1" si="1"/>
        <v>19161165.445872135</v>
      </c>
      <c r="AT21" s="12">
        <f t="shared" ca="1" si="1"/>
        <v>21017826.458124548</v>
      </c>
      <c r="AU21" s="12">
        <f t="shared" ca="1" si="1"/>
        <v>24336859.921498634</v>
      </c>
      <c r="AV21" s="12">
        <f t="shared" ca="1" si="1"/>
        <v>26312094.341512017</v>
      </c>
      <c r="AW21" s="12">
        <f t="shared" ca="1" si="1"/>
        <v>25426302.383615308</v>
      </c>
      <c r="AX21" s="12">
        <f t="shared" ca="1" si="1"/>
        <v>29393633.775805715</v>
      </c>
      <c r="AY21" s="12">
        <f t="shared" ca="1" si="1"/>
        <v>30443607.553425673</v>
      </c>
      <c r="AZ21" s="12">
        <f t="shared" ca="1" si="1"/>
        <v>33809736.738851741</v>
      </c>
      <c r="BA21" s="12">
        <f t="shared" ca="1" si="1"/>
        <v>38089418.982671417</v>
      </c>
      <c r="BB21" s="12">
        <f t="shared" ca="1" si="1"/>
        <v>39977532.401053317</v>
      </c>
      <c r="BC21" s="12">
        <f t="shared" ca="1" si="1"/>
        <v>43852349.350211196</v>
      </c>
      <c r="BD21" s="12">
        <f t="shared" ca="1" si="1"/>
        <v>48236697.547146052</v>
      </c>
      <c r="BE21" s="12">
        <f t="shared" ca="1" si="1"/>
        <v>50874705.806548052</v>
      </c>
      <c r="BF21" s="12">
        <f t="shared" ca="1" si="1"/>
        <v>55757107.492890432</v>
      </c>
      <c r="BG21" s="12">
        <f t="shared" ca="1" si="1"/>
        <v>61247067.276505239</v>
      </c>
      <c r="BH21" s="12">
        <f t="shared" ca="1" si="1"/>
        <v>64314289.893632255</v>
      </c>
      <c r="BI21" s="12">
        <f t="shared" ca="1" si="1"/>
        <v>62796032.290986456</v>
      </c>
      <c r="BJ21" s="12">
        <f t="shared" ca="1" si="1"/>
        <v>70139766.123416483</v>
      </c>
      <c r="BK21" s="12">
        <f t="shared" ca="1" si="1"/>
        <v>72418807.258557528</v>
      </c>
      <c r="BL21" s="12">
        <f t="shared" ca="1" si="1"/>
        <v>80110535.740175441</v>
      </c>
      <c r="BM21" s="12">
        <f t="shared" ca="1" si="1"/>
        <v>88216767.903842941</v>
      </c>
      <c r="BN21" s="12">
        <f t="shared" ca="1" si="1"/>
        <v>91620500.932587996</v>
      </c>
      <c r="BO21" s="12">
        <f t="shared" ca="1" si="1"/>
        <v>100827437.43625133</v>
      </c>
      <c r="BP21" s="12">
        <f t="shared" ca="1" si="1"/>
        <v>109759050.04777673</v>
      </c>
      <c r="BQ21" s="12">
        <f t="shared" ca="1" si="1"/>
        <v>114625415.78294745</v>
      </c>
    </row>
    <row r="23" spans="5:16384">
      <c r="E23" s="67" t="str">
        <f xml:space="preserve"> Financials!E$24</f>
        <v>Net Assets</v>
      </c>
      <c r="F23" s="67"/>
      <c r="G23" s="67" t="str">
        <f xml:space="preserve"> Financials!G$24</f>
        <v>GBP</v>
      </c>
      <c r="H23" s="109">
        <f xml:space="preserve"> Financials!H$24</f>
        <v>0</v>
      </c>
      <c r="I23" s="67">
        <f xml:space="preserve"> Financials!I$24</f>
        <v>0</v>
      </c>
      <c r="J23" s="19">
        <f ca="1">Financials!J$24</f>
        <v>-34108.333333333336</v>
      </c>
      <c r="K23" s="19">
        <f ca="1">Financials!K$24</f>
        <v>-63508.333333333343</v>
      </c>
      <c r="L23" s="19">
        <f ca="1">Financials!L$24</f>
        <v>-67716.666666666744</v>
      </c>
      <c r="M23" s="19">
        <f ca="1">Financials!M$24</f>
        <v>-63152.197887977352</v>
      </c>
      <c r="N23" s="19">
        <f ca="1">Financials!N$24</f>
        <v>-77387.81012780685</v>
      </c>
      <c r="O23" s="19">
        <f ca="1">Financials!O$24</f>
        <v>-98792.111121494323</v>
      </c>
      <c r="P23" s="19">
        <f ca="1">Financials!P$24</f>
        <v>-61294.373335464392</v>
      </c>
      <c r="Q23" s="19">
        <f ca="1">Financials!Q$24</f>
        <v>-38745.971045408398</v>
      </c>
      <c r="R23" s="19">
        <f ca="1">Financials!R$24</f>
        <v>21028.766187945381</v>
      </c>
      <c r="S23" s="19">
        <f ca="1">Financials!S$24</f>
        <v>50305.385414223187</v>
      </c>
      <c r="T23" s="19">
        <f ca="1">Financials!T$24</f>
        <v>174966.99382831249</v>
      </c>
      <c r="U23" s="19">
        <f ca="1">Financials!U$24</f>
        <v>286225.7446584953</v>
      </c>
      <c r="V23" s="19">
        <f ca="1">Financials!V$24</f>
        <v>471537.96189085115</v>
      </c>
      <c r="W23" s="19">
        <f ca="1">Financials!W$24</f>
        <v>722202.58631600998</v>
      </c>
      <c r="X23" s="19">
        <f ca="1">Financials!X$24</f>
        <v>979206.9492329834</v>
      </c>
      <c r="Y23" s="19">
        <f ca="1">Financials!Y$24</f>
        <v>1322473.5373997232</v>
      </c>
      <c r="Z23" s="19">
        <f ca="1">Financials!Z$24</f>
        <v>1670881.7757909633</v>
      </c>
      <c r="AA23" s="19">
        <f ca="1">Financials!AA$24</f>
        <v>2013311.1236748509</v>
      </c>
      <c r="AB23" s="19">
        <f ca="1">Financials!AB$24</f>
        <v>2356575.6442897422</v>
      </c>
      <c r="AC23" s="19">
        <f ca="1">Financials!AC$24</f>
        <v>2693233.2632125784</v>
      </c>
      <c r="AD23" s="19">
        <f ca="1">Financials!AD$24</f>
        <v>3015670.8445506133</v>
      </c>
      <c r="AE23" s="19">
        <f ca="1">Financials!AE$24</f>
        <v>3330762.3000382911</v>
      </c>
      <c r="AF23" s="19">
        <f ca="1">Financials!AF$24</f>
        <v>3678703.9422080237</v>
      </c>
      <c r="AG23" s="19">
        <f ca="1">Financials!AG$24</f>
        <v>4058717.1314063519</v>
      </c>
      <c r="AH23" s="19">
        <f ca="1">Financials!AH$24</f>
        <v>4441740.7087195702</v>
      </c>
      <c r="AI23" s="19">
        <f ca="1">Financials!AI$24</f>
        <v>4897706.6462319307</v>
      </c>
      <c r="AJ23" s="19">
        <f ca="1">Financials!AJ$24</f>
        <v>5417579.9262126014</v>
      </c>
      <c r="AK23" s="19">
        <f ca="1">Financials!AK$24</f>
        <v>5968590.7284352519</v>
      </c>
      <c r="AL23" s="19">
        <f ca="1">Financials!AL$24</f>
        <v>6553811.6036057733</v>
      </c>
      <c r="AM23" s="19">
        <f ca="1">Financials!AM$24</f>
        <v>7189120.7612694446</v>
      </c>
      <c r="AN23" s="19">
        <f ca="1">Financials!AN$24</f>
        <v>7880166.6209245808</v>
      </c>
      <c r="AO23" s="19">
        <f ca="1">Financials!AO$24</f>
        <v>8572922.8205908444</v>
      </c>
      <c r="AP23" s="19">
        <f ca="1">Financials!AP$24</f>
        <v>9346642.4158412628</v>
      </c>
      <c r="AQ23" s="19">
        <f ca="1">Financials!AQ$24</f>
        <v>10148752.013053071</v>
      </c>
      <c r="AR23" s="19">
        <f ca="1">Financials!AR$24</f>
        <v>11013083.183331665</v>
      </c>
      <c r="AS23" s="19">
        <f ca="1">Financials!AS$24</f>
        <v>11953480.889049191</v>
      </c>
      <c r="AT23" s="19">
        <f ca="1">Financials!AT$24</f>
        <v>12954835.608917162</v>
      </c>
      <c r="AU23" s="19">
        <f ca="1">Financials!AU$24</f>
        <v>14048064.177234024</v>
      </c>
      <c r="AV23" s="19">
        <f ca="1">Financials!AV$24</f>
        <v>15243937.148096435</v>
      </c>
      <c r="AW23" s="19">
        <f ca="1">Financials!AW$24</f>
        <v>16522668.498186074</v>
      </c>
      <c r="AX23" s="19">
        <f ca="1">Financials!AX$24</f>
        <v>17943728.433602866</v>
      </c>
      <c r="AY23" s="19">
        <f ca="1">Financials!AY$24</f>
        <v>19440002.861494478</v>
      </c>
      <c r="AZ23" s="19">
        <f ca="1">Financials!AZ$24</f>
        <v>21046208.327498421</v>
      </c>
      <c r="BA23" s="19">
        <f ca="1">Financials!BA$24</f>
        <v>22821037.150855936</v>
      </c>
      <c r="BB23" s="19">
        <f ca="1">Financials!BB$24</f>
        <v>24696521.000958957</v>
      </c>
      <c r="BC23" s="19">
        <f ca="1">Financials!BC$24</f>
        <v>26721023.103738286</v>
      </c>
      <c r="BD23" s="19">
        <f ca="1">Financials!BD$24</f>
        <v>28875141.525217623</v>
      </c>
      <c r="BE23" s="19">
        <f ca="1">Financials!BE$24</f>
        <v>31207766.707879983</v>
      </c>
      <c r="BF23" s="19">
        <f ca="1">Financials!BF$24</f>
        <v>33694975.679050252</v>
      </c>
      <c r="BG23" s="19">
        <f ca="1">Financials!BG$24</f>
        <v>36332107.558322914</v>
      </c>
      <c r="BH23" s="19">
        <f ca="1">Financials!BH$24</f>
        <v>39159552.299257852</v>
      </c>
      <c r="BI23" s="19">
        <f ca="1">Financials!BI$24</f>
        <v>42153383.773994602</v>
      </c>
      <c r="BJ23" s="19">
        <f ca="1">Financials!BJ$24</f>
        <v>45344353.921282887</v>
      </c>
      <c r="BK23" s="19">
        <f ca="1">Financials!BK$24</f>
        <v>48718748.20811677</v>
      </c>
      <c r="BL23" s="19">
        <f ca="1">Financials!BL$24</f>
        <v>52313669.315271452</v>
      </c>
      <c r="BM23" s="19">
        <f ca="1">Financials!BM$24</f>
        <v>56088411.247575268</v>
      </c>
      <c r="BN23" s="19">
        <f ca="1">Financials!BN$24</f>
        <v>60090132.693377003</v>
      </c>
      <c r="BO23" s="19">
        <f ca="1">Financials!BO$24</f>
        <v>64339518.616571978</v>
      </c>
      <c r="BP23" s="19">
        <f ca="1">Financials!BP$24</f>
        <v>68833120.855136275</v>
      </c>
      <c r="BQ23" s="19">
        <f ca="1">Financials!BQ$24</f>
        <v>73584272.536620468</v>
      </c>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1"/>
      <c r="YX23" s="1"/>
      <c r="YY23" s="1"/>
      <c r="YZ23" s="1"/>
      <c r="ZA23" s="1"/>
      <c r="ZB23" s="1"/>
      <c r="ZC23" s="1"/>
      <c r="ZD23" s="1"/>
      <c r="ZE23" s="1"/>
      <c r="ZF23" s="1"/>
      <c r="ZG23" s="1"/>
      <c r="ZH23" s="1"/>
      <c r="ZI23" s="1"/>
      <c r="ZJ23" s="1"/>
      <c r="ZK23" s="1"/>
      <c r="ZL23" s="1"/>
      <c r="ZM23" s="1"/>
      <c r="ZN23" s="1"/>
      <c r="ZO23" s="1"/>
      <c r="ZP23" s="1"/>
      <c r="ZQ23" s="1"/>
      <c r="ZR23" s="1"/>
      <c r="ZS23" s="1"/>
      <c r="ZT23" s="1"/>
      <c r="ZU23" s="1"/>
      <c r="ZV23" s="1"/>
      <c r="ZW23" s="1"/>
      <c r="ZX23" s="1"/>
      <c r="ZY23" s="1"/>
      <c r="ZZ23" s="1"/>
      <c r="AAA23" s="1"/>
      <c r="AAB23" s="1"/>
      <c r="AAC23" s="1"/>
      <c r="AAD23" s="1"/>
      <c r="AAE23" s="1"/>
      <c r="AAF23" s="1"/>
      <c r="AAG23" s="1"/>
      <c r="AAH23" s="1"/>
      <c r="AAI23" s="1"/>
      <c r="AAJ23" s="1"/>
      <c r="AAK23" s="1"/>
      <c r="AAL23" s="1"/>
      <c r="AAM23" s="1"/>
      <c r="AAN23" s="1"/>
      <c r="AAO23" s="1"/>
      <c r="AAP23" s="1"/>
      <c r="AAQ23" s="1"/>
      <c r="AAR23" s="1"/>
      <c r="AAS23" s="1"/>
      <c r="AAT23" s="1"/>
      <c r="AAU23" s="1"/>
      <c r="AAV23" s="1"/>
      <c r="AAW23" s="1"/>
      <c r="AAX23" s="1"/>
      <c r="AAY23" s="1"/>
      <c r="AAZ23" s="1"/>
      <c r="ABA23" s="1"/>
      <c r="ABB23" s="1"/>
      <c r="ABC23" s="1"/>
      <c r="ABD23" s="1"/>
      <c r="ABE23" s="1"/>
      <c r="ABF23" s="1"/>
      <c r="ABG23" s="1"/>
      <c r="ABH23" s="1"/>
      <c r="ABI23" s="1"/>
      <c r="ABJ23" s="1"/>
      <c r="ABK23" s="1"/>
      <c r="ABL23" s="1"/>
      <c r="ABM23" s="1"/>
      <c r="ABN23" s="1"/>
      <c r="ABO23" s="1"/>
      <c r="ABP23" s="1"/>
      <c r="ABQ23" s="1"/>
      <c r="ABR23" s="1"/>
      <c r="ABS23" s="1"/>
      <c r="ABT23" s="1"/>
      <c r="ABU23" s="1"/>
      <c r="ABV23" s="1"/>
      <c r="ABW23" s="1"/>
      <c r="ABX23" s="1"/>
      <c r="ABY23" s="1"/>
      <c r="ABZ23" s="1"/>
      <c r="ACA23" s="1"/>
      <c r="ACB23" s="1"/>
      <c r="ACC23" s="1"/>
      <c r="ACD23" s="1"/>
      <c r="ACE23" s="1"/>
      <c r="ACF23" s="1"/>
      <c r="ACG23" s="1"/>
      <c r="ACH23" s="1"/>
      <c r="ACI23" s="1"/>
      <c r="ACJ23" s="1"/>
      <c r="ACK23" s="1"/>
      <c r="ACL23" s="1"/>
      <c r="ACM23" s="1"/>
      <c r="ACN23" s="1"/>
      <c r="ACO23" s="1"/>
      <c r="ACP23" s="1"/>
      <c r="ACQ23" s="1"/>
      <c r="ACR23" s="1"/>
      <c r="ACS23" s="1"/>
      <c r="ACT23" s="1"/>
      <c r="ACU23" s="1"/>
      <c r="ACV23" s="1"/>
      <c r="ACW23" s="1"/>
      <c r="ACX23" s="1"/>
      <c r="ACY23" s="1"/>
      <c r="ACZ23" s="1"/>
      <c r="ADA23" s="1"/>
      <c r="ADB23" s="1"/>
      <c r="ADC23" s="1"/>
      <c r="ADD23" s="1"/>
      <c r="ADE23" s="1"/>
      <c r="ADF23" s="1"/>
      <c r="ADG23" s="1"/>
      <c r="ADH23" s="1"/>
      <c r="ADI23" s="1"/>
      <c r="ADJ23" s="1"/>
      <c r="ADK23" s="1"/>
      <c r="ADL23" s="1"/>
      <c r="ADM23" s="1"/>
      <c r="ADN23" s="1"/>
      <c r="ADO23" s="1"/>
      <c r="ADP23" s="1"/>
      <c r="ADQ23" s="1"/>
      <c r="ADR23" s="1"/>
      <c r="ADS23" s="1"/>
      <c r="ADT23" s="1"/>
      <c r="ADU23" s="1"/>
      <c r="ADV23" s="1"/>
      <c r="ADW23" s="1"/>
      <c r="ADX23" s="1"/>
      <c r="ADY23" s="1"/>
      <c r="ADZ23" s="1"/>
      <c r="AEA23" s="1"/>
      <c r="AEB23" s="1"/>
      <c r="AEC23" s="1"/>
      <c r="AED23" s="1"/>
      <c r="AEE23" s="1"/>
      <c r="AEF23" s="1"/>
      <c r="AEG23" s="1"/>
      <c r="AEH23" s="1"/>
      <c r="AEI23" s="1"/>
      <c r="AEJ23" s="1"/>
      <c r="AEK23" s="1"/>
      <c r="AEL23" s="1"/>
      <c r="AEM23" s="1"/>
      <c r="AEN23" s="1"/>
      <c r="AEO23" s="1"/>
      <c r="AEP23" s="1"/>
      <c r="AEQ23" s="1"/>
      <c r="AER23" s="1"/>
      <c r="AES23" s="1"/>
      <c r="AET23" s="1"/>
      <c r="AEU23" s="1"/>
      <c r="AEV23" s="1"/>
      <c r="AEW23" s="1"/>
      <c r="AEX23" s="1"/>
      <c r="AEY23" s="1"/>
      <c r="AEZ23" s="1"/>
      <c r="AFA23" s="1"/>
      <c r="AFB23" s="1"/>
      <c r="AFC23" s="1"/>
      <c r="AFD23" s="1"/>
      <c r="AFE23" s="1"/>
      <c r="AFF23" s="1"/>
      <c r="AFG23" s="1"/>
      <c r="AFH23" s="1"/>
      <c r="AFI23" s="1"/>
      <c r="AFJ23" s="1"/>
      <c r="AFK23" s="1"/>
      <c r="AFL23" s="1"/>
      <c r="AFM23" s="1"/>
      <c r="AFN23" s="1"/>
      <c r="AFO23" s="1"/>
      <c r="AFP23" s="1"/>
      <c r="AFQ23" s="1"/>
      <c r="AFR23" s="1"/>
      <c r="AFS23" s="1"/>
      <c r="AFT23" s="1"/>
      <c r="AFU23" s="1"/>
      <c r="AFV23" s="1"/>
      <c r="AFW23" s="1"/>
      <c r="AFX23" s="1"/>
      <c r="AFY23" s="1"/>
      <c r="AFZ23" s="1"/>
      <c r="AGA23" s="1"/>
      <c r="AGB23" s="1"/>
      <c r="AGC23" s="1"/>
      <c r="AGD23" s="1"/>
      <c r="AGE23" s="1"/>
      <c r="AGF23" s="1"/>
      <c r="AGG23" s="1"/>
      <c r="AGH23" s="1"/>
      <c r="AGI23" s="1"/>
      <c r="AGJ23" s="1"/>
      <c r="AGK23" s="1"/>
      <c r="AGL23" s="1"/>
      <c r="AGM23" s="1"/>
      <c r="AGN23" s="1"/>
      <c r="AGO23" s="1"/>
      <c r="AGP23" s="1"/>
      <c r="AGQ23" s="1"/>
      <c r="AGR23" s="1"/>
      <c r="AGS23" s="1"/>
      <c r="AGT23" s="1"/>
      <c r="AGU23" s="1"/>
      <c r="AGV23" s="1"/>
      <c r="AGW23" s="1"/>
      <c r="AGX23" s="1"/>
      <c r="AGY23" s="1"/>
      <c r="AGZ23" s="1"/>
      <c r="AHA23" s="1"/>
      <c r="AHB23" s="1"/>
      <c r="AHC23" s="1"/>
      <c r="AHD23" s="1"/>
      <c r="AHE23" s="1"/>
      <c r="AHF23" s="1"/>
      <c r="AHG23" s="1"/>
      <c r="AHH23" s="1"/>
      <c r="AHI23" s="1"/>
      <c r="AHJ23" s="1"/>
      <c r="AHK23" s="1"/>
      <c r="AHL23" s="1"/>
      <c r="AHM23" s="1"/>
      <c r="AHN23" s="1"/>
      <c r="AHO23" s="1"/>
      <c r="AHP23" s="1"/>
      <c r="AHQ23" s="1"/>
      <c r="AHR23" s="1"/>
      <c r="AHS23" s="1"/>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c r="AIY23" s="1"/>
      <c r="AIZ23" s="1"/>
      <c r="AJA23" s="1"/>
      <c r="AJB23" s="1"/>
      <c r="AJC23" s="1"/>
      <c r="AJD23" s="1"/>
      <c r="AJE23" s="1"/>
      <c r="AJF23" s="1"/>
      <c r="AJG23" s="1"/>
      <c r="AJH23" s="1"/>
      <c r="AJI23" s="1"/>
      <c r="AJJ23" s="1"/>
      <c r="AJK23" s="1"/>
      <c r="AJL23" s="1"/>
      <c r="AJM23" s="1"/>
      <c r="AJN23" s="1"/>
      <c r="AJO23" s="1"/>
      <c r="AJP23" s="1"/>
      <c r="AJQ23" s="1"/>
      <c r="AJR23" s="1"/>
      <c r="AJS23" s="1"/>
      <c r="AJT23" s="1"/>
      <c r="AJU23" s="1"/>
      <c r="AJV23" s="1"/>
      <c r="AJW23" s="1"/>
      <c r="AJX23" s="1"/>
      <c r="AJY23" s="1"/>
      <c r="AJZ23" s="1"/>
      <c r="AKA23" s="1"/>
      <c r="AKB23" s="1"/>
      <c r="AKC23" s="1"/>
      <c r="AKD23" s="1"/>
      <c r="AKE23" s="1"/>
      <c r="AKF23" s="1"/>
      <c r="AKG23" s="1"/>
      <c r="AKH23" s="1"/>
      <c r="AKI23" s="1"/>
      <c r="AKJ23" s="1"/>
      <c r="AKK23" s="1"/>
      <c r="AKL23" s="1"/>
      <c r="AKM23" s="1"/>
      <c r="AKN23" s="1"/>
      <c r="AKO23" s="1"/>
      <c r="AKP23" s="1"/>
      <c r="AKQ23" s="1"/>
      <c r="AKR23" s="1"/>
      <c r="AKS23" s="1"/>
      <c r="AKT23" s="1"/>
      <c r="AKU23" s="1"/>
      <c r="AKV23" s="1"/>
      <c r="AKW23" s="1"/>
      <c r="AKX23" s="1"/>
      <c r="AKY23" s="1"/>
      <c r="AKZ23" s="1"/>
      <c r="ALA23" s="1"/>
      <c r="ALB23" s="1"/>
      <c r="ALC23" s="1"/>
      <c r="ALD23" s="1"/>
      <c r="ALE23" s="1"/>
      <c r="ALF23" s="1"/>
      <c r="ALG23" s="1"/>
      <c r="ALH23" s="1"/>
      <c r="ALI23" s="1"/>
      <c r="ALJ23" s="1"/>
      <c r="ALK23" s="1"/>
      <c r="ALL23" s="1"/>
      <c r="ALM23" s="1"/>
      <c r="ALN23" s="1"/>
      <c r="ALO23" s="1"/>
      <c r="ALP23" s="1"/>
      <c r="ALQ23" s="1"/>
      <c r="ALR23" s="1"/>
      <c r="ALS23" s="1"/>
      <c r="ALT23" s="1"/>
      <c r="ALU23" s="1"/>
      <c r="ALV23" s="1"/>
      <c r="ALW23" s="1"/>
      <c r="ALX23" s="1"/>
      <c r="ALY23" s="1"/>
      <c r="ALZ23" s="1"/>
      <c r="AMA23" s="1"/>
      <c r="AMB23" s="1"/>
      <c r="AMC23" s="1"/>
      <c r="AMD23" s="1"/>
      <c r="AME23" s="1"/>
      <c r="AMF23" s="1"/>
      <c r="AMG23" s="1"/>
      <c r="AMH23" s="1"/>
      <c r="AMI23" s="1"/>
      <c r="AMJ23" s="1"/>
      <c r="AMK23" s="1"/>
      <c r="AML23" s="1"/>
      <c r="AMM23" s="1"/>
      <c r="AMN23" s="1"/>
      <c r="AMO23" s="1"/>
      <c r="AMP23" s="1"/>
      <c r="AMQ23" s="1"/>
      <c r="AMR23" s="1"/>
      <c r="AMS23" s="1"/>
      <c r="AMT23" s="1"/>
      <c r="AMU23" s="1"/>
      <c r="AMV23" s="1"/>
      <c r="AMW23" s="1"/>
      <c r="AMX23" s="1"/>
      <c r="AMY23" s="1"/>
      <c r="AMZ23" s="1"/>
      <c r="ANA23" s="1"/>
      <c r="ANB23" s="1"/>
      <c r="ANC23" s="1"/>
      <c r="AND23" s="1"/>
      <c r="ANE23" s="1"/>
      <c r="ANF23" s="1"/>
      <c r="ANG23" s="1"/>
      <c r="ANH23" s="1"/>
      <c r="ANI23" s="1"/>
      <c r="ANJ23" s="1"/>
      <c r="ANK23" s="1"/>
      <c r="ANL23" s="1"/>
      <c r="ANM23" s="1"/>
      <c r="ANN23" s="1"/>
      <c r="ANO23" s="1"/>
      <c r="ANP23" s="1"/>
      <c r="ANQ23" s="1"/>
      <c r="ANR23" s="1"/>
      <c r="ANS23" s="1"/>
      <c r="ANT23" s="1"/>
      <c r="ANU23" s="1"/>
      <c r="ANV23" s="1"/>
      <c r="ANW23" s="1"/>
      <c r="ANX23" s="1"/>
      <c r="ANY23" s="1"/>
      <c r="ANZ23" s="1"/>
      <c r="AOA23" s="1"/>
      <c r="AOB23" s="1"/>
      <c r="AOC23" s="1"/>
      <c r="AOD23" s="1"/>
      <c r="AOE23" s="1"/>
      <c r="AOF23" s="1"/>
      <c r="AOG23" s="1"/>
      <c r="AOH23" s="1"/>
      <c r="AOI23" s="1"/>
      <c r="AOJ23" s="1"/>
      <c r="AOK23" s="1"/>
      <c r="AOL23" s="1"/>
      <c r="AOM23" s="1"/>
      <c r="AON23" s="1"/>
      <c r="AOO23" s="1"/>
      <c r="AOP23" s="1"/>
      <c r="AOQ23" s="1"/>
      <c r="AOR23" s="1"/>
      <c r="AOS23" s="1"/>
      <c r="AOT23" s="1"/>
      <c r="AOU23" s="1"/>
      <c r="AOV23" s="1"/>
      <c r="AOW23" s="1"/>
      <c r="AOX23" s="1"/>
      <c r="AOY23" s="1"/>
      <c r="AOZ23" s="1"/>
      <c r="APA23" s="1"/>
      <c r="APB23" s="1"/>
      <c r="APC23" s="1"/>
      <c r="APD23" s="1"/>
      <c r="APE23" s="1"/>
      <c r="APF23" s="1"/>
      <c r="APG23" s="1"/>
      <c r="APH23" s="1"/>
      <c r="API23" s="1"/>
      <c r="APJ23" s="1"/>
      <c r="APK23" s="1"/>
      <c r="APL23" s="1"/>
      <c r="APM23" s="1"/>
      <c r="APN23" s="1"/>
      <c r="APO23" s="1"/>
      <c r="APP23" s="1"/>
      <c r="APQ23" s="1"/>
      <c r="APR23" s="1"/>
      <c r="APS23" s="1"/>
      <c r="APT23" s="1"/>
      <c r="APU23" s="1"/>
      <c r="APV23" s="1"/>
      <c r="APW23" s="1"/>
      <c r="APX23" s="1"/>
      <c r="APY23" s="1"/>
      <c r="APZ23" s="1"/>
      <c r="AQA23" s="1"/>
      <c r="AQB23" s="1"/>
      <c r="AQC23" s="1"/>
      <c r="AQD23" s="1"/>
      <c r="AQE23" s="1"/>
      <c r="AQF23" s="1"/>
      <c r="AQG23" s="1"/>
      <c r="AQH23" s="1"/>
      <c r="AQI23" s="1"/>
      <c r="AQJ23" s="1"/>
      <c r="AQK23" s="1"/>
      <c r="AQL23" s="1"/>
      <c r="AQM23" s="1"/>
      <c r="AQN23" s="1"/>
      <c r="AQO23" s="1"/>
      <c r="AQP23" s="1"/>
      <c r="AQQ23" s="1"/>
      <c r="AQR23" s="1"/>
      <c r="AQS23" s="1"/>
      <c r="AQT23" s="1"/>
      <c r="AQU23" s="1"/>
      <c r="AQV23" s="1"/>
      <c r="AQW23" s="1"/>
      <c r="AQX23" s="1"/>
      <c r="AQY23" s="1"/>
      <c r="AQZ23" s="1"/>
      <c r="ARA23" s="1"/>
      <c r="ARB23" s="1"/>
      <c r="ARC23" s="1"/>
      <c r="ARD23" s="1"/>
      <c r="ARE23" s="1"/>
      <c r="ARF23" s="1"/>
      <c r="ARG23" s="1"/>
      <c r="ARH23" s="1"/>
      <c r="ARI23" s="1"/>
      <c r="ARJ23" s="1"/>
      <c r="ARK23" s="1"/>
      <c r="ARL23" s="1"/>
      <c r="ARM23" s="1"/>
      <c r="ARN23" s="1"/>
      <c r="ARO23" s="1"/>
      <c r="ARP23" s="1"/>
      <c r="ARQ23" s="1"/>
      <c r="ARR23" s="1"/>
      <c r="ARS23" s="1"/>
      <c r="ART23" s="1"/>
      <c r="ARU23" s="1"/>
      <c r="ARV23" s="1"/>
      <c r="ARW23" s="1"/>
      <c r="ARX23" s="1"/>
      <c r="ARY23" s="1"/>
      <c r="ARZ23" s="1"/>
      <c r="ASA23" s="1"/>
      <c r="ASB23" s="1"/>
      <c r="ASC23" s="1"/>
      <c r="ASD23" s="1"/>
      <c r="ASE23" s="1"/>
      <c r="ASF23" s="1"/>
      <c r="ASG23" s="1"/>
      <c r="ASH23" s="1"/>
      <c r="ASI23" s="1"/>
      <c r="ASJ23" s="1"/>
      <c r="ASK23" s="1"/>
      <c r="ASL23" s="1"/>
      <c r="ASM23" s="1"/>
      <c r="ASN23" s="1"/>
      <c r="ASO23" s="1"/>
      <c r="ASP23" s="1"/>
      <c r="ASQ23" s="1"/>
      <c r="ASR23" s="1"/>
      <c r="ASS23" s="1"/>
      <c r="AST23" s="1"/>
      <c r="ASU23" s="1"/>
      <c r="ASV23" s="1"/>
      <c r="ASW23" s="1"/>
      <c r="ASX23" s="1"/>
      <c r="ASY23" s="1"/>
      <c r="ASZ23" s="1"/>
      <c r="ATA23" s="1"/>
      <c r="ATB23" s="1"/>
      <c r="ATC23" s="1"/>
      <c r="ATD23" s="1"/>
      <c r="ATE23" s="1"/>
      <c r="ATF23" s="1"/>
      <c r="ATG23" s="1"/>
      <c r="ATH23" s="1"/>
      <c r="ATI23" s="1"/>
      <c r="ATJ23" s="1"/>
      <c r="ATK23" s="1"/>
      <c r="ATL23" s="1"/>
      <c r="ATM23" s="1"/>
      <c r="ATN23" s="1"/>
      <c r="ATO23" s="1"/>
      <c r="ATP23" s="1"/>
      <c r="ATQ23" s="1"/>
      <c r="ATR23" s="1"/>
      <c r="ATS23" s="1"/>
      <c r="ATT23" s="1"/>
      <c r="ATU23" s="1"/>
      <c r="ATV23" s="1"/>
      <c r="ATW23" s="1"/>
      <c r="ATX23" s="1"/>
      <c r="ATY23" s="1"/>
      <c r="ATZ23" s="1"/>
      <c r="AUA23" s="1"/>
      <c r="AUB23" s="1"/>
      <c r="AUC23" s="1"/>
      <c r="AUD23" s="1"/>
      <c r="AUE23" s="1"/>
      <c r="AUF23" s="1"/>
      <c r="AUG23" s="1"/>
      <c r="AUH23" s="1"/>
      <c r="AUI23" s="1"/>
      <c r="AUJ23" s="1"/>
      <c r="AUK23" s="1"/>
      <c r="AUL23" s="1"/>
      <c r="AUM23" s="1"/>
      <c r="AUN23" s="1"/>
      <c r="AUO23" s="1"/>
      <c r="AUP23" s="1"/>
      <c r="AUQ23" s="1"/>
      <c r="AUR23" s="1"/>
      <c r="AUS23" s="1"/>
      <c r="AUT23" s="1"/>
      <c r="AUU23" s="1"/>
      <c r="AUV23" s="1"/>
      <c r="AUW23" s="1"/>
      <c r="AUX23" s="1"/>
      <c r="AUY23" s="1"/>
      <c r="AUZ23" s="1"/>
      <c r="AVA23" s="1"/>
      <c r="AVB23" s="1"/>
      <c r="AVC23" s="1"/>
      <c r="AVD23" s="1"/>
      <c r="AVE23" s="1"/>
      <c r="AVF23" s="1"/>
      <c r="AVG23" s="1"/>
      <c r="AVH23" s="1"/>
      <c r="AVI23" s="1"/>
      <c r="AVJ23" s="1"/>
      <c r="AVK23" s="1"/>
      <c r="AVL23" s="1"/>
      <c r="AVM23" s="1"/>
      <c r="AVN23" s="1"/>
      <c r="AVO23" s="1"/>
      <c r="AVP23" s="1"/>
      <c r="AVQ23" s="1"/>
      <c r="AVR23" s="1"/>
      <c r="AVS23" s="1"/>
      <c r="AVT23" s="1"/>
      <c r="AVU23" s="1"/>
      <c r="AVV23" s="1"/>
      <c r="AVW23" s="1"/>
      <c r="AVX23" s="1"/>
      <c r="AVY23" s="1"/>
      <c r="AVZ23" s="1"/>
      <c r="AWA23" s="1"/>
      <c r="AWB23" s="1"/>
      <c r="AWC23" s="1"/>
      <c r="AWD23" s="1"/>
      <c r="AWE23" s="1"/>
      <c r="AWF23" s="1"/>
      <c r="AWG23" s="1"/>
      <c r="AWH23" s="1"/>
      <c r="AWI23" s="1"/>
      <c r="AWJ23" s="1"/>
      <c r="AWK23" s="1"/>
      <c r="AWL23" s="1"/>
      <c r="AWM23" s="1"/>
      <c r="AWN23" s="1"/>
      <c r="AWO23" s="1"/>
      <c r="AWP23" s="1"/>
      <c r="AWQ23" s="1"/>
      <c r="AWR23" s="1"/>
      <c r="AWS23" s="1"/>
      <c r="AWT23" s="1"/>
      <c r="AWU23" s="1"/>
      <c r="AWV23" s="1"/>
      <c r="AWW23" s="1"/>
      <c r="AWX23" s="1"/>
      <c r="AWY23" s="1"/>
      <c r="AWZ23" s="1"/>
      <c r="AXA23" s="1"/>
      <c r="AXB23" s="1"/>
      <c r="AXC23" s="1"/>
      <c r="AXD23" s="1"/>
      <c r="AXE23" s="1"/>
      <c r="AXF23" s="1"/>
      <c r="AXG23" s="1"/>
      <c r="AXH23" s="1"/>
      <c r="AXI23" s="1"/>
      <c r="AXJ23" s="1"/>
      <c r="AXK23" s="1"/>
      <c r="AXL23" s="1"/>
      <c r="AXM23" s="1"/>
      <c r="AXN23" s="1"/>
      <c r="AXO23" s="1"/>
      <c r="AXP23" s="1"/>
      <c r="AXQ23" s="1"/>
      <c r="AXR23" s="1"/>
      <c r="AXS23" s="1"/>
      <c r="AXT23" s="1"/>
      <c r="AXU23" s="1"/>
      <c r="AXV23" s="1"/>
      <c r="AXW23" s="1"/>
      <c r="AXX23" s="1"/>
      <c r="AXY23" s="1"/>
      <c r="AXZ23" s="1"/>
      <c r="AYA23" s="1"/>
      <c r="AYB23" s="1"/>
      <c r="AYC23" s="1"/>
      <c r="AYD23" s="1"/>
      <c r="AYE23" s="1"/>
      <c r="AYF23" s="1"/>
      <c r="AYG23" s="1"/>
      <c r="AYH23" s="1"/>
      <c r="AYI23" s="1"/>
      <c r="AYJ23" s="1"/>
      <c r="AYK23" s="1"/>
      <c r="AYL23" s="1"/>
      <c r="AYM23" s="1"/>
      <c r="AYN23" s="1"/>
      <c r="AYO23" s="1"/>
      <c r="AYP23" s="1"/>
      <c r="AYQ23" s="1"/>
      <c r="AYR23" s="1"/>
      <c r="AYS23" s="1"/>
      <c r="AYT23" s="1"/>
      <c r="AYU23" s="1"/>
      <c r="AYV23" s="1"/>
      <c r="AYW23" s="1"/>
      <c r="AYX23" s="1"/>
      <c r="AYY23" s="1"/>
      <c r="AYZ23" s="1"/>
      <c r="AZA23" s="1"/>
      <c r="AZB23" s="1"/>
      <c r="AZC23" s="1"/>
      <c r="AZD23" s="1"/>
      <c r="AZE23" s="1"/>
      <c r="AZF23" s="1"/>
      <c r="AZG23" s="1"/>
      <c r="AZH23" s="1"/>
      <c r="AZI23" s="1"/>
      <c r="AZJ23" s="1"/>
      <c r="AZK23" s="1"/>
      <c r="AZL23" s="1"/>
      <c r="AZM23" s="1"/>
      <c r="AZN23" s="1"/>
      <c r="AZO23" s="1"/>
      <c r="AZP23" s="1"/>
      <c r="AZQ23" s="1"/>
      <c r="AZR23" s="1"/>
      <c r="AZS23" s="1"/>
      <c r="AZT23" s="1"/>
      <c r="AZU23" s="1"/>
      <c r="AZV23" s="1"/>
      <c r="AZW23" s="1"/>
      <c r="AZX23" s="1"/>
      <c r="AZY23" s="1"/>
      <c r="AZZ23" s="1"/>
      <c r="BAA23" s="1"/>
      <c r="BAB23" s="1"/>
      <c r="BAC23" s="1"/>
      <c r="BAD23" s="1"/>
      <c r="BAE23" s="1"/>
      <c r="BAF23" s="1"/>
      <c r="BAG23" s="1"/>
      <c r="BAH23" s="1"/>
      <c r="BAI23" s="1"/>
      <c r="BAJ23" s="1"/>
      <c r="BAK23" s="1"/>
      <c r="BAL23" s="1"/>
      <c r="BAM23" s="1"/>
      <c r="BAN23" s="1"/>
      <c r="BAO23" s="1"/>
      <c r="BAP23" s="1"/>
      <c r="BAQ23" s="1"/>
      <c r="BAR23" s="1"/>
      <c r="BAS23" s="1"/>
      <c r="BAT23" s="1"/>
      <c r="BAU23" s="1"/>
      <c r="BAV23" s="1"/>
      <c r="BAW23" s="1"/>
      <c r="BAX23" s="1"/>
      <c r="BAY23" s="1"/>
      <c r="BAZ23" s="1"/>
      <c r="BBA23" s="1"/>
      <c r="BBB23" s="1"/>
      <c r="BBC23" s="1"/>
      <c r="BBD23" s="1"/>
      <c r="BBE23" s="1"/>
      <c r="BBF23" s="1"/>
      <c r="BBG23" s="1"/>
      <c r="BBH23" s="1"/>
      <c r="BBI23" s="1"/>
      <c r="BBJ23" s="1"/>
      <c r="BBK23" s="1"/>
      <c r="BBL23" s="1"/>
      <c r="BBM23" s="1"/>
      <c r="BBN23" s="1"/>
      <c r="BBO23" s="1"/>
      <c r="BBP23" s="1"/>
      <c r="BBQ23" s="1"/>
      <c r="BBR23" s="1"/>
      <c r="BBS23" s="1"/>
      <c r="BBT23" s="1"/>
      <c r="BBU23" s="1"/>
      <c r="BBV23" s="1"/>
      <c r="BBW23" s="1"/>
      <c r="BBX23" s="1"/>
      <c r="BBY23" s="1"/>
      <c r="BBZ23" s="1"/>
      <c r="BCA23" s="1"/>
      <c r="BCB23" s="1"/>
      <c r="BCC23" s="1"/>
      <c r="BCD23" s="1"/>
      <c r="BCE23" s="1"/>
      <c r="BCF23" s="1"/>
      <c r="BCG23" s="1"/>
      <c r="BCH23" s="1"/>
      <c r="BCI23" s="1"/>
      <c r="BCJ23" s="1"/>
      <c r="BCK23" s="1"/>
      <c r="BCL23" s="1"/>
      <c r="BCM23" s="1"/>
      <c r="BCN23" s="1"/>
      <c r="BCO23" s="1"/>
      <c r="BCP23" s="1"/>
      <c r="BCQ23" s="1"/>
      <c r="BCR23" s="1"/>
      <c r="BCS23" s="1"/>
      <c r="BCT23" s="1"/>
      <c r="BCU23" s="1"/>
      <c r="BCV23" s="1"/>
      <c r="BCW23" s="1"/>
      <c r="BCX23" s="1"/>
      <c r="BCY23" s="1"/>
      <c r="BCZ23" s="1"/>
      <c r="BDA23" s="1"/>
      <c r="BDB23" s="1"/>
      <c r="BDC23" s="1"/>
      <c r="BDD23" s="1"/>
      <c r="BDE23" s="1"/>
      <c r="BDF23" s="1"/>
      <c r="BDG23" s="1"/>
      <c r="BDH23" s="1"/>
      <c r="BDI23" s="1"/>
      <c r="BDJ23" s="1"/>
      <c r="BDK23" s="1"/>
      <c r="BDL23" s="1"/>
      <c r="BDM23" s="1"/>
      <c r="BDN23" s="1"/>
      <c r="BDO23" s="1"/>
      <c r="BDP23" s="1"/>
      <c r="BDQ23" s="1"/>
      <c r="BDR23" s="1"/>
      <c r="BDS23" s="1"/>
      <c r="BDT23" s="1"/>
      <c r="BDU23" s="1"/>
      <c r="BDV23" s="1"/>
      <c r="BDW23" s="1"/>
      <c r="BDX23" s="1"/>
      <c r="BDY23" s="1"/>
      <c r="BDZ23" s="1"/>
      <c r="BEA23" s="1"/>
      <c r="BEB23" s="1"/>
      <c r="BEC23" s="1"/>
      <c r="BED23" s="1"/>
      <c r="BEE23" s="1"/>
      <c r="BEF23" s="1"/>
      <c r="BEG23" s="1"/>
      <c r="BEH23" s="1"/>
      <c r="BEI23" s="1"/>
      <c r="BEJ23" s="1"/>
      <c r="BEK23" s="1"/>
      <c r="BEL23" s="1"/>
      <c r="BEM23" s="1"/>
      <c r="BEN23" s="1"/>
      <c r="BEO23" s="1"/>
      <c r="BEP23" s="1"/>
      <c r="BEQ23" s="1"/>
      <c r="BER23" s="1"/>
      <c r="BES23" s="1"/>
      <c r="BET23" s="1"/>
      <c r="BEU23" s="1"/>
      <c r="BEV23" s="1"/>
      <c r="BEW23" s="1"/>
      <c r="BEX23" s="1"/>
      <c r="BEY23" s="1"/>
      <c r="BEZ23" s="1"/>
      <c r="BFA23" s="1"/>
      <c r="BFB23" s="1"/>
      <c r="BFC23" s="1"/>
      <c r="BFD23" s="1"/>
      <c r="BFE23" s="1"/>
      <c r="BFF23" s="1"/>
      <c r="BFG23" s="1"/>
      <c r="BFH23" s="1"/>
      <c r="BFI23" s="1"/>
      <c r="BFJ23" s="1"/>
      <c r="BFK23" s="1"/>
      <c r="BFL23" s="1"/>
      <c r="BFM23" s="1"/>
      <c r="BFN23" s="1"/>
      <c r="BFO23" s="1"/>
      <c r="BFP23" s="1"/>
      <c r="BFQ23" s="1"/>
      <c r="BFR23" s="1"/>
      <c r="BFS23" s="1"/>
      <c r="BFT23" s="1"/>
      <c r="BFU23" s="1"/>
      <c r="BFV23" s="1"/>
      <c r="BFW23" s="1"/>
      <c r="BFX23" s="1"/>
      <c r="BFY23" s="1"/>
      <c r="BFZ23" s="1"/>
      <c r="BGA23" s="1"/>
      <c r="BGB23" s="1"/>
      <c r="BGC23" s="1"/>
      <c r="BGD23" s="1"/>
      <c r="BGE23" s="1"/>
      <c r="BGF23" s="1"/>
      <c r="BGG23" s="1"/>
      <c r="BGH23" s="1"/>
      <c r="BGI23" s="1"/>
      <c r="BGJ23" s="1"/>
      <c r="BGK23" s="1"/>
      <c r="BGL23" s="1"/>
      <c r="BGM23" s="1"/>
      <c r="BGN23" s="1"/>
      <c r="BGO23" s="1"/>
      <c r="BGP23" s="1"/>
      <c r="BGQ23" s="1"/>
      <c r="BGR23" s="1"/>
      <c r="BGS23" s="1"/>
      <c r="BGT23" s="1"/>
      <c r="BGU23" s="1"/>
      <c r="BGV23" s="1"/>
      <c r="BGW23" s="1"/>
      <c r="BGX23" s="1"/>
      <c r="BGY23" s="1"/>
      <c r="BGZ23" s="1"/>
      <c r="BHA23" s="1"/>
      <c r="BHB23" s="1"/>
      <c r="BHC23" s="1"/>
      <c r="BHD23" s="1"/>
      <c r="BHE23" s="1"/>
      <c r="BHF23" s="1"/>
      <c r="BHG23" s="1"/>
      <c r="BHH23" s="1"/>
      <c r="BHI23" s="1"/>
      <c r="BHJ23" s="1"/>
      <c r="BHK23" s="1"/>
      <c r="BHL23" s="1"/>
      <c r="BHM23" s="1"/>
      <c r="BHN23" s="1"/>
      <c r="BHO23" s="1"/>
      <c r="BHP23" s="1"/>
      <c r="BHQ23" s="1"/>
      <c r="BHR23" s="1"/>
      <c r="BHS23" s="1"/>
      <c r="BHT23" s="1"/>
      <c r="BHU23" s="1"/>
      <c r="BHV23" s="1"/>
      <c r="BHW23" s="1"/>
      <c r="BHX23" s="1"/>
      <c r="BHY23" s="1"/>
      <c r="BHZ23" s="1"/>
      <c r="BIA23" s="1"/>
      <c r="BIB23" s="1"/>
      <c r="BIC23" s="1"/>
      <c r="BID23" s="1"/>
      <c r="BIE23" s="1"/>
      <c r="BIF23" s="1"/>
      <c r="BIG23" s="1"/>
      <c r="BIH23" s="1"/>
      <c r="BII23" s="1"/>
      <c r="BIJ23" s="1"/>
      <c r="BIK23" s="1"/>
      <c r="BIL23" s="1"/>
      <c r="BIM23" s="1"/>
      <c r="BIN23" s="1"/>
      <c r="BIO23" s="1"/>
      <c r="BIP23" s="1"/>
      <c r="BIQ23" s="1"/>
      <c r="BIR23" s="1"/>
      <c r="BIS23" s="1"/>
      <c r="BIT23" s="1"/>
      <c r="BIU23" s="1"/>
      <c r="BIV23" s="1"/>
      <c r="BIW23" s="1"/>
      <c r="BIX23" s="1"/>
      <c r="BIY23" s="1"/>
      <c r="BIZ23" s="1"/>
      <c r="BJA23" s="1"/>
      <c r="BJB23" s="1"/>
      <c r="BJC23" s="1"/>
      <c r="BJD23" s="1"/>
      <c r="BJE23" s="1"/>
      <c r="BJF23" s="1"/>
      <c r="BJG23" s="1"/>
      <c r="BJH23" s="1"/>
      <c r="BJI23" s="1"/>
      <c r="BJJ23" s="1"/>
      <c r="BJK23" s="1"/>
      <c r="BJL23" s="1"/>
      <c r="BJM23" s="1"/>
      <c r="BJN23" s="1"/>
      <c r="BJO23" s="1"/>
      <c r="BJP23" s="1"/>
      <c r="BJQ23" s="1"/>
      <c r="BJR23" s="1"/>
      <c r="BJS23" s="1"/>
      <c r="BJT23" s="1"/>
      <c r="BJU23" s="1"/>
      <c r="BJV23" s="1"/>
      <c r="BJW23" s="1"/>
      <c r="BJX23" s="1"/>
      <c r="BJY23" s="1"/>
      <c r="BJZ23" s="1"/>
      <c r="BKA23" s="1"/>
      <c r="BKB23" s="1"/>
      <c r="BKC23" s="1"/>
      <c r="BKD23" s="1"/>
      <c r="BKE23" s="1"/>
      <c r="BKF23" s="1"/>
      <c r="BKG23" s="1"/>
      <c r="BKH23" s="1"/>
      <c r="BKI23" s="1"/>
      <c r="BKJ23" s="1"/>
      <c r="BKK23" s="1"/>
      <c r="BKL23" s="1"/>
      <c r="BKM23" s="1"/>
      <c r="BKN23" s="1"/>
      <c r="BKO23" s="1"/>
      <c r="BKP23" s="1"/>
      <c r="BKQ23" s="1"/>
      <c r="BKR23" s="1"/>
      <c r="BKS23" s="1"/>
      <c r="BKT23" s="1"/>
      <c r="BKU23" s="1"/>
      <c r="BKV23" s="1"/>
      <c r="BKW23" s="1"/>
      <c r="BKX23" s="1"/>
      <c r="BKY23" s="1"/>
      <c r="BKZ23" s="1"/>
      <c r="BLA23" s="1"/>
      <c r="BLB23" s="1"/>
      <c r="BLC23" s="1"/>
      <c r="BLD23" s="1"/>
      <c r="BLE23" s="1"/>
      <c r="BLF23" s="1"/>
      <c r="BLG23" s="1"/>
      <c r="BLH23" s="1"/>
      <c r="BLI23" s="1"/>
      <c r="BLJ23" s="1"/>
      <c r="BLK23" s="1"/>
      <c r="BLL23" s="1"/>
      <c r="BLM23" s="1"/>
      <c r="BLN23" s="1"/>
      <c r="BLO23" s="1"/>
      <c r="BLP23" s="1"/>
      <c r="BLQ23" s="1"/>
      <c r="BLR23" s="1"/>
      <c r="BLS23" s="1"/>
      <c r="BLT23" s="1"/>
      <c r="BLU23" s="1"/>
      <c r="BLV23" s="1"/>
      <c r="BLW23" s="1"/>
      <c r="BLX23" s="1"/>
      <c r="BLY23" s="1"/>
      <c r="BLZ23" s="1"/>
      <c r="BMA23" s="1"/>
      <c r="BMB23" s="1"/>
      <c r="BMC23" s="1"/>
      <c r="BMD23" s="1"/>
      <c r="BME23" s="1"/>
      <c r="BMF23" s="1"/>
      <c r="BMG23" s="1"/>
      <c r="BMH23" s="1"/>
      <c r="BMI23" s="1"/>
      <c r="BMJ23" s="1"/>
      <c r="BMK23" s="1"/>
      <c r="BML23" s="1"/>
      <c r="BMM23" s="1"/>
      <c r="BMN23" s="1"/>
      <c r="BMO23" s="1"/>
      <c r="BMP23" s="1"/>
      <c r="BMQ23" s="1"/>
      <c r="BMR23" s="1"/>
      <c r="BMS23" s="1"/>
      <c r="BMT23" s="1"/>
      <c r="BMU23" s="1"/>
      <c r="BMV23" s="1"/>
      <c r="BMW23" s="1"/>
      <c r="BMX23" s="1"/>
      <c r="BMY23" s="1"/>
      <c r="BMZ23" s="1"/>
      <c r="BNA23" s="1"/>
      <c r="BNB23" s="1"/>
      <c r="BNC23" s="1"/>
      <c r="BND23" s="1"/>
      <c r="BNE23" s="1"/>
      <c r="BNF23" s="1"/>
      <c r="BNG23" s="1"/>
      <c r="BNH23" s="1"/>
      <c r="BNI23" s="1"/>
      <c r="BNJ23" s="1"/>
      <c r="BNK23" s="1"/>
      <c r="BNL23" s="1"/>
      <c r="BNM23" s="1"/>
      <c r="BNN23" s="1"/>
      <c r="BNO23" s="1"/>
      <c r="BNP23" s="1"/>
      <c r="BNQ23" s="1"/>
      <c r="BNR23" s="1"/>
      <c r="BNS23" s="1"/>
      <c r="BNT23" s="1"/>
      <c r="BNU23" s="1"/>
      <c r="BNV23" s="1"/>
      <c r="BNW23" s="1"/>
      <c r="BNX23" s="1"/>
      <c r="BNY23" s="1"/>
      <c r="BNZ23" s="1"/>
      <c r="BOA23" s="1"/>
      <c r="BOB23" s="1"/>
      <c r="BOC23" s="1"/>
      <c r="BOD23" s="1"/>
      <c r="BOE23" s="1"/>
      <c r="BOF23" s="1"/>
      <c r="BOG23" s="1"/>
      <c r="BOH23" s="1"/>
      <c r="BOI23" s="1"/>
      <c r="BOJ23" s="1"/>
      <c r="BOK23" s="1"/>
      <c r="BOL23" s="1"/>
      <c r="BOM23" s="1"/>
      <c r="BON23" s="1"/>
      <c r="BOO23" s="1"/>
      <c r="BOP23" s="1"/>
      <c r="BOQ23" s="1"/>
      <c r="BOR23" s="1"/>
      <c r="BOS23" s="1"/>
      <c r="BOT23" s="1"/>
      <c r="BOU23" s="1"/>
      <c r="BOV23" s="1"/>
      <c r="BOW23" s="1"/>
      <c r="BOX23" s="1"/>
      <c r="BOY23" s="1"/>
      <c r="BOZ23" s="1"/>
      <c r="BPA23" s="1"/>
      <c r="BPB23" s="1"/>
      <c r="BPC23" s="1"/>
      <c r="BPD23" s="1"/>
      <c r="BPE23" s="1"/>
      <c r="BPF23" s="1"/>
      <c r="BPG23" s="1"/>
      <c r="BPH23" s="1"/>
      <c r="BPI23" s="1"/>
      <c r="BPJ23" s="1"/>
      <c r="BPK23" s="1"/>
      <c r="BPL23" s="1"/>
      <c r="BPM23" s="1"/>
      <c r="BPN23" s="1"/>
      <c r="BPO23" s="1"/>
      <c r="BPP23" s="1"/>
      <c r="BPQ23" s="1"/>
      <c r="BPR23" s="1"/>
      <c r="BPS23" s="1"/>
      <c r="BPT23" s="1"/>
      <c r="BPU23" s="1"/>
      <c r="BPV23" s="1"/>
      <c r="BPW23" s="1"/>
      <c r="BPX23" s="1"/>
      <c r="BPY23" s="1"/>
      <c r="BPZ23" s="1"/>
      <c r="BQA23" s="1"/>
      <c r="BQB23" s="1"/>
      <c r="BQC23" s="1"/>
      <c r="BQD23" s="1"/>
      <c r="BQE23" s="1"/>
      <c r="BQF23" s="1"/>
      <c r="BQG23" s="1"/>
      <c r="BQH23" s="1"/>
      <c r="BQI23" s="1"/>
      <c r="BQJ23" s="1"/>
      <c r="BQK23" s="1"/>
      <c r="BQL23" s="1"/>
      <c r="BQM23" s="1"/>
      <c r="BQN23" s="1"/>
      <c r="BQO23" s="1"/>
      <c r="BQP23" s="1"/>
      <c r="BQQ23" s="1"/>
      <c r="BQR23" s="1"/>
      <c r="BQS23" s="1"/>
      <c r="BQT23" s="1"/>
      <c r="BQU23" s="1"/>
      <c r="BQV23" s="1"/>
      <c r="BQW23" s="1"/>
      <c r="BQX23" s="1"/>
      <c r="BQY23" s="1"/>
      <c r="BQZ23" s="1"/>
      <c r="BRA23" s="1"/>
      <c r="BRB23" s="1"/>
      <c r="BRC23" s="1"/>
      <c r="BRD23" s="1"/>
      <c r="BRE23" s="1"/>
      <c r="BRF23" s="1"/>
      <c r="BRG23" s="1"/>
      <c r="BRH23" s="1"/>
      <c r="BRI23" s="1"/>
      <c r="BRJ23" s="1"/>
      <c r="BRK23" s="1"/>
      <c r="BRL23" s="1"/>
      <c r="BRM23" s="1"/>
      <c r="BRN23" s="1"/>
      <c r="BRO23" s="1"/>
      <c r="BRP23" s="1"/>
      <c r="BRQ23" s="1"/>
      <c r="BRR23" s="1"/>
      <c r="BRS23" s="1"/>
      <c r="BRT23" s="1"/>
      <c r="BRU23" s="1"/>
      <c r="BRV23" s="1"/>
      <c r="BRW23" s="1"/>
      <c r="BRX23" s="1"/>
      <c r="BRY23" s="1"/>
      <c r="BRZ23" s="1"/>
      <c r="BSA23" s="1"/>
      <c r="BSB23" s="1"/>
      <c r="BSC23" s="1"/>
      <c r="BSD23" s="1"/>
      <c r="BSE23" s="1"/>
      <c r="BSF23" s="1"/>
      <c r="BSG23" s="1"/>
      <c r="BSH23" s="1"/>
      <c r="BSI23" s="1"/>
      <c r="BSJ23" s="1"/>
      <c r="BSK23" s="1"/>
      <c r="BSL23" s="1"/>
      <c r="BSM23" s="1"/>
      <c r="BSN23" s="1"/>
      <c r="BSO23" s="1"/>
      <c r="BSP23" s="1"/>
      <c r="BSQ23" s="1"/>
      <c r="BSR23" s="1"/>
      <c r="BSS23" s="1"/>
      <c r="BST23" s="1"/>
      <c r="BSU23" s="1"/>
      <c r="BSV23" s="1"/>
      <c r="BSW23" s="1"/>
      <c r="BSX23" s="1"/>
      <c r="BSY23" s="1"/>
      <c r="BSZ23" s="1"/>
      <c r="BTA23" s="1"/>
      <c r="BTB23" s="1"/>
      <c r="BTC23" s="1"/>
      <c r="BTD23" s="1"/>
      <c r="BTE23" s="1"/>
      <c r="BTF23" s="1"/>
      <c r="BTG23" s="1"/>
      <c r="BTH23" s="1"/>
      <c r="BTI23" s="1"/>
      <c r="BTJ23" s="1"/>
      <c r="BTK23" s="1"/>
      <c r="BTL23" s="1"/>
      <c r="BTM23" s="1"/>
      <c r="BTN23" s="1"/>
      <c r="BTO23" s="1"/>
      <c r="BTP23" s="1"/>
      <c r="BTQ23" s="1"/>
      <c r="BTR23" s="1"/>
      <c r="BTS23" s="1"/>
      <c r="BTT23" s="1"/>
      <c r="BTU23" s="1"/>
      <c r="BTV23" s="1"/>
      <c r="BTW23" s="1"/>
      <c r="BTX23" s="1"/>
      <c r="BTY23" s="1"/>
      <c r="BTZ23" s="1"/>
      <c r="BUA23" s="1"/>
      <c r="BUB23" s="1"/>
      <c r="BUC23" s="1"/>
      <c r="BUD23" s="1"/>
      <c r="BUE23" s="1"/>
      <c r="BUF23" s="1"/>
      <c r="BUG23" s="1"/>
      <c r="BUH23" s="1"/>
      <c r="BUI23" s="1"/>
      <c r="BUJ23" s="1"/>
      <c r="BUK23" s="1"/>
      <c r="BUL23" s="1"/>
      <c r="BUM23" s="1"/>
      <c r="BUN23" s="1"/>
      <c r="BUO23" s="1"/>
      <c r="BUP23" s="1"/>
      <c r="BUQ23" s="1"/>
      <c r="BUR23" s="1"/>
      <c r="BUS23" s="1"/>
      <c r="BUT23" s="1"/>
      <c r="BUU23" s="1"/>
      <c r="BUV23" s="1"/>
      <c r="BUW23" s="1"/>
      <c r="BUX23" s="1"/>
      <c r="BUY23" s="1"/>
      <c r="BUZ23" s="1"/>
      <c r="BVA23" s="1"/>
      <c r="BVB23" s="1"/>
      <c r="BVC23" s="1"/>
      <c r="BVD23" s="1"/>
      <c r="BVE23" s="1"/>
      <c r="BVF23" s="1"/>
      <c r="BVG23" s="1"/>
      <c r="BVH23" s="1"/>
      <c r="BVI23" s="1"/>
      <c r="BVJ23" s="1"/>
      <c r="BVK23" s="1"/>
      <c r="BVL23" s="1"/>
      <c r="BVM23" s="1"/>
      <c r="BVN23" s="1"/>
      <c r="BVO23" s="1"/>
      <c r="BVP23" s="1"/>
      <c r="BVQ23" s="1"/>
      <c r="BVR23" s="1"/>
      <c r="BVS23" s="1"/>
      <c r="BVT23" s="1"/>
      <c r="BVU23" s="1"/>
      <c r="BVV23" s="1"/>
      <c r="BVW23" s="1"/>
      <c r="BVX23" s="1"/>
      <c r="BVY23" s="1"/>
      <c r="BVZ23" s="1"/>
      <c r="BWA23" s="1"/>
      <c r="BWB23" s="1"/>
      <c r="BWC23" s="1"/>
      <c r="BWD23" s="1"/>
      <c r="BWE23" s="1"/>
      <c r="BWF23" s="1"/>
      <c r="BWG23" s="1"/>
      <c r="BWH23" s="1"/>
      <c r="BWI23" s="1"/>
      <c r="BWJ23" s="1"/>
      <c r="BWK23" s="1"/>
      <c r="BWL23" s="1"/>
      <c r="BWM23" s="1"/>
      <c r="BWN23" s="1"/>
      <c r="BWO23" s="1"/>
      <c r="BWP23" s="1"/>
      <c r="BWQ23" s="1"/>
      <c r="BWR23" s="1"/>
      <c r="BWS23" s="1"/>
      <c r="BWT23" s="1"/>
      <c r="BWU23" s="1"/>
      <c r="BWV23" s="1"/>
      <c r="BWW23" s="1"/>
      <c r="BWX23" s="1"/>
      <c r="BWY23" s="1"/>
      <c r="BWZ23" s="1"/>
      <c r="BXA23" s="1"/>
      <c r="BXB23" s="1"/>
      <c r="BXC23" s="1"/>
      <c r="BXD23" s="1"/>
      <c r="BXE23" s="1"/>
      <c r="BXF23" s="1"/>
      <c r="BXG23" s="1"/>
      <c r="BXH23" s="1"/>
      <c r="BXI23" s="1"/>
      <c r="BXJ23" s="1"/>
      <c r="BXK23" s="1"/>
      <c r="BXL23" s="1"/>
      <c r="BXM23" s="1"/>
      <c r="BXN23" s="1"/>
      <c r="BXO23" s="1"/>
      <c r="BXP23" s="1"/>
      <c r="BXQ23" s="1"/>
      <c r="BXR23" s="1"/>
      <c r="BXS23" s="1"/>
      <c r="BXT23" s="1"/>
      <c r="BXU23" s="1"/>
      <c r="BXV23" s="1"/>
      <c r="BXW23" s="1"/>
      <c r="BXX23" s="1"/>
      <c r="BXY23" s="1"/>
      <c r="BXZ23" s="1"/>
      <c r="BYA23" s="1"/>
      <c r="BYB23" s="1"/>
      <c r="BYC23" s="1"/>
      <c r="BYD23" s="1"/>
      <c r="BYE23" s="1"/>
      <c r="BYF23" s="1"/>
      <c r="BYG23" s="1"/>
      <c r="BYH23" s="1"/>
      <c r="BYI23" s="1"/>
      <c r="BYJ23" s="1"/>
      <c r="BYK23" s="1"/>
      <c r="BYL23" s="1"/>
      <c r="BYM23" s="1"/>
      <c r="BYN23" s="1"/>
      <c r="BYO23" s="1"/>
      <c r="BYP23" s="1"/>
      <c r="BYQ23" s="1"/>
      <c r="BYR23" s="1"/>
      <c r="BYS23" s="1"/>
      <c r="BYT23" s="1"/>
      <c r="BYU23" s="1"/>
      <c r="BYV23" s="1"/>
      <c r="BYW23" s="1"/>
      <c r="BYX23" s="1"/>
      <c r="BYY23" s="1"/>
      <c r="BYZ23" s="1"/>
      <c r="BZA23" s="1"/>
      <c r="BZB23" s="1"/>
      <c r="BZC23" s="1"/>
      <c r="BZD23" s="1"/>
      <c r="BZE23" s="1"/>
      <c r="BZF23" s="1"/>
      <c r="BZG23" s="1"/>
      <c r="BZH23" s="1"/>
      <c r="BZI23" s="1"/>
      <c r="BZJ23" s="1"/>
      <c r="BZK23" s="1"/>
      <c r="BZL23" s="1"/>
      <c r="BZM23" s="1"/>
      <c r="BZN23" s="1"/>
      <c r="BZO23" s="1"/>
      <c r="BZP23" s="1"/>
      <c r="BZQ23" s="1"/>
      <c r="BZR23" s="1"/>
      <c r="BZS23" s="1"/>
      <c r="BZT23" s="1"/>
      <c r="BZU23" s="1"/>
      <c r="BZV23" s="1"/>
      <c r="BZW23" s="1"/>
      <c r="BZX23" s="1"/>
      <c r="BZY23" s="1"/>
      <c r="BZZ23" s="1"/>
      <c r="CAA23" s="1"/>
      <c r="CAB23" s="1"/>
      <c r="CAC23" s="1"/>
      <c r="CAD23" s="1"/>
      <c r="CAE23" s="1"/>
      <c r="CAF23" s="1"/>
      <c r="CAG23" s="1"/>
      <c r="CAH23" s="1"/>
      <c r="CAI23" s="1"/>
      <c r="CAJ23" s="1"/>
      <c r="CAK23" s="1"/>
      <c r="CAL23" s="1"/>
      <c r="CAM23" s="1"/>
      <c r="CAN23" s="1"/>
      <c r="CAO23" s="1"/>
      <c r="CAP23" s="1"/>
      <c r="CAQ23" s="1"/>
      <c r="CAR23" s="1"/>
      <c r="CAS23" s="1"/>
      <c r="CAT23" s="1"/>
      <c r="CAU23" s="1"/>
      <c r="CAV23" s="1"/>
      <c r="CAW23" s="1"/>
      <c r="CAX23" s="1"/>
      <c r="CAY23" s="1"/>
      <c r="CAZ23" s="1"/>
      <c r="CBA23" s="1"/>
      <c r="CBB23" s="1"/>
      <c r="CBC23" s="1"/>
      <c r="CBD23" s="1"/>
      <c r="CBE23" s="1"/>
      <c r="CBF23" s="1"/>
      <c r="CBG23" s="1"/>
      <c r="CBH23" s="1"/>
      <c r="CBI23" s="1"/>
      <c r="CBJ23" s="1"/>
      <c r="CBK23" s="1"/>
      <c r="CBL23" s="1"/>
      <c r="CBM23" s="1"/>
      <c r="CBN23" s="1"/>
      <c r="CBO23" s="1"/>
      <c r="CBP23" s="1"/>
      <c r="CBQ23" s="1"/>
      <c r="CBR23" s="1"/>
      <c r="CBS23" s="1"/>
      <c r="CBT23" s="1"/>
      <c r="CBU23" s="1"/>
      <c r="CBV23" s="1"/>
      <c r="CBW23" s="1"/>
      <c r="CBX23" s="1"/>
      <c r="CBY23" s="1"/>
      <c r="CBZ23" s="1"/>
      <c r="CCA23" s="1"/>
      <c r="CCB23" s="1"/>
      <c r="CCC23" s="1"/>
      <c r="CCD23" s="1"/>
      <c r="CCE23" s="1"/>
      <c r="CCF23" s="1"/>
      <c r="CCG23" s="1"/>
      <c r="CCH23" s="1"/>
      <c r="CCI23" s="1"/>
      <c r="CCJ23" s="1"/>
      <c r="CCK23" s="1"/>
      <c r="CCL23" s="1"/>
      <c r="CCM23" s="1"/>
      <c r="CCN23" s="1"/>
      <c r="CCO23" s="1"/>
      <c r="CCP23" s="1"/>
      <c r="CCQ23" s="1"/>
      <c r="CCR23" s="1"/>
      <c r="CCS23" s="1"/>
      <c r="CCT23" s="1"/>
      <c r="CCU23" s="1"/>
      <c r="CCV23" s="1"/>
      <c r="CCW23" s="1"/>
      <c r="CCX23" s="1"/>
      <c r="CCY23" s="1"/>
      <c r="CCZ23" s="1"/>
      <c r="CDA23" s="1"/>
      <c r="CDB23" s="1"/>
      <c r="CDC23" s="1"/>
      <c r="CDD23" s="1"/>
      <c r="CDE23" s="1"/>
      <c r="CDF23" s="1"/>
      <c r="CDG23" s="1"/>
      <c r="CDH23" s="1"/>
      <c r="CDI23" s="1"/>
      <c r="CDJ23" s="1"/>
      <c r="CDK23" s="1"/>
      <c r="CDL23" s="1"/>
      <c r="CDM23" s="1"/>
      <c r="CDN23" s="1"/>
      <c r="CDO23" s="1"/>
      <c r="CDP23" s="1"/>
      <c r="CDQ23" s="1"/>
      <c r="CDR23" s="1"/>
      <c r="CDS23" s="1"/>
      <c r="CDT23" s="1"/>
      <c r="CDU23" s="1"/>
      <c r="CDV23" s="1"/>
      <c r="CDW23" s="1"/>
      <c r="CDX23" s="1"/>
      <c r="CDY23" s="1"/>
      <c r="CDZ23" s="1"/>
      <c r="CEA23" s="1"/>
      <c r="CEB23" s="1"/>
      <c r="CEC23" s="1"/>
      <c r="CED23" s="1"/>
      <c r="CEE23" s="1"/>
      <c r="CEF23" s="1"/>
      <c r="CEG23" s="1"/>
      <c r="CEH23" s="1"/>
      <c r="CEI23" s="1"/>
      <c r="CEJ23" s="1"/>
      <c r="CEK23" s="1"/>
      <c r="CEL23" s="1"/>
      <c r="CEM23" s="1"/>
      <c r="CEN23" s="1"/>
      <c r="CEO23" s="1"/>
      <c r="CEP23" s="1"/>
      <c r="CEQ23" s="1"/>
      <c r="CER23" s="1"/>
      <c r="CES23" s="1"/>
      <c r="CET23" s="1"/>
      <c r="CEU23" s="1"/>
      <c r="CEV23" s="1"/>
      <c r="CEW23" s="1"/>
      <c r="CEX23" s="1"/>
      <c r="CEY23" s="1"/>
      <c r="CEZ23" s="1"/>
      <c r="CFA23" s="1"/>
      <c r="CFB23" s="1"/>
      <c r="CFC23" s="1"/>
      <c r="CFD23" s="1"/>
      <c r="CFE23" s="1"/>
      <c r="CFF23" s="1"/>
      <c r="CFG23" s="1"/>
      <c r="CFH23" s="1"/>
      <c r="CFI23" s="1"/>
      <c r="CFJ23" s="1"/>
      <c r="CFK23" s="1"/>
      <c r="CFL23" s="1"/>
      <c r="CFM23" s="1"/>
      <c r="CFN23" s="1"/>
      <c r="CFO23" s="1"/>
      <c r="CFP23" s="1"/>
      <c r="CFQ23" s="1"/>
      <c r="CFR23" s="1"/>
      <c r="CFS23" s="1"/>
      <c r="CFT23" s="1"/>
      <c r="CFU23" s="1"/>
      <c r="CFV23" s="1"/>
      <c r="CFW23" s="1"/>
      <c r="CFX23" s="1"/>
      <c r="CFY23" s="1"/>
      <c r="CFZ23" s="1"/>
      <c r="CGA23" s="1"/>
      <c r="CGB23" s="1"/>
      <c r="CGC23" s="1"/>
      <c r="CGD23" s="1"/>
      <c r="CGE23" s="1"/>
      <c r="CGF23" s="1"/>
      <c r="CGG23" s="1"/>
      <c r="CGH23" s="1"/>
      <c r="CGI23" s="1"/>
      <c r="CGJ23" s="1"/>
      <c r="CGK23" s="1"/>
      <c r="CGL23" s="1"/>
      <c r="CGM23" s="1"/>
      <c r="CGN23" s="1"/>
      <c r="CGO23" s="1"/>
      <c r="CGP23" s="1"/>
      <c r="CGQ23" s="1"/>
      <c r="CGR23" s="1"/>
      <c r="CGS23" s="1"/>
      <c r="CGT23" s="1"/>
      <c r="CGU23" s="1"/>
      <c r="CGV23" s="1"/>
      <c r="CGW23" s="1"/>
      <c r="CGX23" s="1"/>
      <c r="CGY23" s="1"/>
      <c r="CGZ23" s="1"/>
      <c r="CHA23" s="1"/>
      <c r="CHB23" s="1"/>
      <c r="CHC23" s="1"/>
      <c r="CHD23" s="1"/>
      <c r="CHE23" s="1"/>
      <c r="CHF23" s="1"/>
      <c r="CHG23" s="1"/>
      <c r="CHH23" s="1"/>
      <c r="CHI23" s="1"/>
      <c r="CHJ23" s="1"/>
      <c r="CHK23" s="1"/>
      <c r="CHL23" s="1"/>
      <c r="CHM23" s="1"/>
      <c r="CHN23" s="1"/>
      <c r="CHO23" s="1"/>
      <c r="CHP23" s="1"/>
      <c r="CHQ23" s="1"/>
      <c r="CHR23" s="1"/>
      <c r="CHS23" s="1"/>
      <c r="CHT23" s="1"/>
      <c r="CHU23" s="1"/>
      <c r="CHV23" s="1"/>
      <c r="CHW23" s="1"/>
      <c r="CHX23" s="1"/>
      <c r="CHY23" s="1"/>
      <c r="CHZ23" s="1"/>
      <c r="CIA23" s="1"/>
      <c r="CIB23" s="1"/>
      <c r="CIC23" s="1"/>
      <c r="CID23" s="1"/>
      <c r="CIE23" s="1"/>
      <c r="CIF23" s="1"/>
      <c r="CIG23" s="1"/>
      <c r="CIH23" s="1"/>
      <c r="CII23" s="1"/>
      <c r="CIJ23" s="1"/>
      <c r="CIK23" s="1"/>
      <c r="CIL23" s="1"/>
      <c r="CIM23" s="1"/>
      <c r="CIN23" s="1"/>
      <c r="CIO23" s="1"/>
      <c r="CIP23" s="1"/>
      <c r="CIQ23" s="1"/>
      <c r="CIR23" s="1"/>
      <c r="CIS23" s="1"/>
      <c r="CIT23" s="1"/>
      <c r="CIU23" s="1"/>
      <c r="CIV23" s="1"/>
      <c r="CIW23" s="1"/>
      <c r="CIX23" s="1"/>
      <c r="CIY23" s="1"/>
      <c r="CIZ23" s="1"/>
      <c r="CJA23" s="1"/>
      <c r="CJB23" s="1"/>
      <c r="CJC23" s="1"/>
      <c r="CJD23" s="1"/>
      <c r="CJE23" s="1"/>
      <c r="CJF23" s="1"/>
      <c r="CJG23" s="1"/>
      <c r="CJH23" s="1"/>
      <c r="CJI23" s="1"/>
      <c r="CJJ23" s="1"/>
      <c r="CJK23" s="1"/>
      <c r="CJL23" s="1"/>
      <c r="CJM23" s="1"/>
      <c r="CJN23" s="1"/>
      <c r="CJO23" s="1"/>
      <c r="CJP23" s="1"/>
      <c r="CJQ23" s="1"/>
      <c r="CJR23" s="1"/>
      <c r="CJS23" s="1"/>
      <c r="CJT23" s="1"/>
      <c r="CJU23" s="1"/>
      <c r="CJV23" s="1"/>
      <c r="CJW23" s="1"/>
      <c r="CJX23" s="1"/>
      <c r="CJY23" s="1"/>
      <c r="CJZ23" s="1"/>
      <c r="CKA23" s="1"/>
      <c r="CKB23" s="1"/>
      <c r="CKC23" s="1"/>
      <c r="CKD23" s="1"/>
      <c r="CKE23" s="1"/>
      <c r="CKF23" s="1"/>
      <c r="CKG23" s="1"/>
      <c r="CKH23" s="1"/>
      <c r="CKI23" s="1"/>
      <c r="CKJ23" s="1"/>
      <c r="CKK23" s="1"/>
      <c r="CKL23" s="1"/>
      <c r="CKM23" s="1"/>
      <c r="CKN23" s="1"/>
      <c r="CKO23" s="1"/>
      <c r="CKP23" s="1"/>
      <c r="CKQ23" s="1"/>
      <c r="CKR23" s="1"/>
      <c r="CKS23" s="1"/>
      <c r="CKT23" s="1"/>
      <c r="CKU23" s="1"/>
      <c r="CKV23" s="1"/>
      <c r="CKW23" s="1"/>
      <c r="CKX23" s="1"/>
      <c r="CKY23" s="1"/>
      <c r="CKZ23" s="1"/>
      <c r="CLA23" s="1"/>
      <c r="CLB23" s="1"/>
      <c r="CLC23" s="1"/>
      <c r="CLD23" s="1"/>
      <c r="CLE23" s="1"/>
      <c r="CLF23" s="1"/>
      <c r="CLG23" s="1"/>
      <c r="CLH23" s="1"/>
      <c r="CLI23" s="1"/>
      <c r="CLJ23" s="1"/>
      <c r="CLK23" s="1"/>
      <c r="CLL23" s="1"/>
      <c r="CLM23" s="1"/>
      <c r="CLN23" s="1"/>
      <c r="CLO23" s="1"/>
      <c r="CLP23" s="1"/>
      <c r="CLQ23" s="1"/>
      <c r="CLR23" s="1"/>
      <c r="CLS23" s="1"/>
      <c r="CLT23" s="1"/>
      <c r="CLU23" s="1"/>
      <c r="CLV23" s="1"/>
      <c r="CLW23" s="1"/>
      <c r="CLX23" s="1"/>
      <c r="CLY23" s="1"/>
      <c r="CLZ23" s="1"/>
      <c r="CMA23" s="1"/>
      <c r="CMB23" s="1"/>
      <c r="CMC23" s="1"/>
      <c r="CMD23" s="1"/>
      <c r="CME23" s="1"/>
      <c r="CMF23" s="1"/>
      <c r="CMG23" s="1"/>
      <c r="CMH23" s="1"/>
      <c r="CMI23" s="1"/>
      <c r="CMJ23" s="1"/>
      <c r="CMK23" s="1"/>
      <c r="CML23" s="1"/>
      <c r="CMM23" s="1"/>
      <c r="CMN23" s="1"/>
      <c r="CMO23" s="1"/>
      <c r="CMP23" s="1"/>
      <c r="CMQ23" s="1"/>
      <c r="CMR23" s="1"/>
      <c r="CMS23" s="1"/>
      <c r="CMT23" s="1"/>
      <c r="CMU23" s="1"/>
      <c r="CMV23" s="1"/>
      <c r="CMW23" s="1"/>
      <c r="CMX23" s="1"/>
      <c r="CMY23" s="1"/>
      <c r="CMZ23" s="1"/>
      <c r="CNA23" s="1"/>
      <c r="CNB23" s="1"/>
      <c r="CNC23" s="1"/>
      <c r="CND23" s="1"/>
      <c r="CNE23" s="1"/>
      <c r="CNF23" s="1"/>
      <c r="CNG23" s="1"/>
      <c r="CNH23" s="1"/>
      <c r="CNI23" s="1"/>
      <c r="CNJ23" s="1"/>
      <c r="CNK23" s="1"/>
      <c r="CNL23" s="1"/>
      <c r="CNM23" s="1"/>
      <c r="CNN23" s="1"/>
      <c r="CNO23" s="1"/>
      <c r="CNP23" s="1"/>
      <c r="CNQ23" s="1"/>
      <c r="CNR23" s="1"/>
      <c r="CNS23" s="1"/>
      <c r="CNT23" s="1"/>
      <c r="CNU23" s="1"/>
      <c r="CNV23" s="1"/>
      <c r="CNW23" s="1"/>
      <c r="CNX23" s="1"/>
      <c r="CNY23" s="1"/>
      <c r="CNZ23" s="1"/>
      <c r="COA23" s="1"/>
      <c r="COB23" s="1"/>
      <c r="COC23" s="1"/>
      <c r="COD23" s="1"/>
      <c r="COE23" s="1"/>
      <c r="COF23" s="1"/>
      <c r="COG23" s="1"/>
      <c r="COH23" s="1"/>
      <c r="COI23" s="1"/>
      <c r="COJ23" s="1"/>
      <c r="COK23" s="1"/>
      <c r="COL23" s="1"/>
      <c r="COM23" s="1"/>
      <c r="CON23" s="1"/>
      <c r="COO23" s="1"/>
      <c r="COP23" s="1"/>
      <c r="COQ23" s="1"/>
      <c r="COR23" s="1"/>
      <c r="COS23" s="1"/>
      <c r="COT23" s="1"/>
      <c r="COU23" s="1"/>
      <c r="COV23" s="1"/>
      <c r="COW23" s="1"/>
      <c r="COX23" s="1"/>
      <c r="COY23" s="1"/>
      <c r="COZ23" s="1"/>
      <c r="CPA23" s="1"/>
      <c r="CPB23" s="1"/>
      <c r="CPC23" s="1"/>
      <c r="CPD23" s="1"/>
      <c r="CPE23" s="1"/>
      <c r="CPF23" s="1"/>
      <c r="CPG23" s="1"/>
      <c r="CPH23" s="1"/>
      <c r="CPI23" s="1"/>
      <c r="CPJ23" s="1"/>
      <c r="CPK23" s="1"/>
      <c r="CPL23" s="1"/>
      <c r="CPM23" s="1"/>
      <c r="CPN23" s="1"/>
      <c r="CPO23" s="1"/>
      <c r="CPP23" s="1"/>
      <c r="CPQ23" s="1"/>
      <c r="CPR23" s="1"/>
      <c r="CPS23" s="1"/>
      <c r="CPT23" s="1"/>
      <c r="CPU23" s="1"/>
      <c r="CPV23" s="1"/>
      <c r="CPW23" s="1"/>
      <c r="CPX23" s="1"/>
      <c r="CPY23" s="1"/>
      <c r="CPZ23" s="1"/>
      <c r="CQA23" s="1"/>
      <c r="CQB23" s="1"/>
      <c r="CQC23" s="1"/>
      <c r="CQD23" s="1"/>
      <c r="CQE23" s="1"/>
      <c r="CQF23" s="1"/>
      <c r="CQG23" s="1"/>
      <c r="CQH23" s="1"/>
      <c r="CQI23" s="1"/>
      <c r="CQJ23" s="1"/>
      <c r="CQK23" s="1"/>
      <c r="CQL23" s="1"/>
      <c r="CQM23" s="1"/>
      <c r="CQN23" s="1"/>
      <c r="CQO23" s="1"/>
      <c r="CQP23" s="1"/>
      <c r="CQQ23" s="1"/>
      <c r="CQR23" s="1"/>
      <c r="CQS23" s="1"/>
      <c r="CQT23" s="1"/>
      <c r="CQU23" s="1"/>
      <c r="CQV23" s="1"/>
      <c r="CQW23" s="1"/>
      <c r="CQX23" s="1"/>
      <c r="CQY23" s="1"/>
      <c r="CQZ23" s="1"/>
      <c r="CRA23" s="1"/>
      <c r="CRB23" s="1"/>
      <c r="CRC23" s="1"/>
      <c r="CRD23" s="1"/>
      <c r="CRE23" s="1"/>
      <c r="CRF23" s="1"/>
      <c r="CRG23" s="1"/>
      <c r="CRH23" s="1"/>
      <c r="CRI23" s="1"/>
      <c r="CRJ23" s="1"/>
      <c r="CRK23" s="1"/>
      <c r="CRL23" s="1"/>
      <c r="CRM23" s="1"/>
      <c r="CRN23" s="1"/>
      <c r="CRO23" s="1"/>
      <c r="CRP23" s="1"/>
      <c r="CRQ23" s="1"/>
      <c r="CRR23" s="1"/>
      <c r="CRS23" s="1"/>
      <c r="CRT23" s="1"/>
      <c r="CRU23" s="1"/>
      <c r="CRV23" s="1"/>
      <c r="CRW23" s="1"/>
      <c r="CRX23" s="1"/>
      <c r="CRY23" s="1"/>
      <c r="CRZ23" s="1"/>
      <c r="CSA23" s="1"/>
      <c r="CSB23" s="1"/>
      <c r="CSC23" s="1"/>
      <c r="CSD23" s="1"/>
      <c r="CSE23" s="1"/>
      <c r="CSF23" s="1"/>
      <c r="CSG23" s="1"/>
      <c r="CSH23" s="1"/>
      <c r="CSI23" s="1"/>
      <c r="CSJ23" s="1"/>
      <c r="CSK23" s="1"/>
      <c r="CSL23" s="1"/>
      <c r="CSM23" s="1"/>
      <c r="CSN23" s="1"/>
      <c r="CSO23" s="1"/>
      <c r="CSP23" s="1"/>
      <c r="CSQ23" s="1"/>
      <c r="CSR23" s="1"/>
      <c r="CSS23" s="1"/>
      <c r="CST23" s="1"/>
      <c r="CSU23" s="1"/>
      <c r="CSV23" s="1"/>
      <c r="CSW23" s="1"/>
      <c r="CSX23" s="1"/>
      <c r="CSY23" s="1"/>
      <c r="CSZ23" s="1"/>
      <c r="CTA23" s="1"/>
      <c r="CTB23" s="1"/>
      <c r="CTC23" s="1"/>
      <c r="CTD23" s="1"/>
      <c r="CTE23" s="1"/>
      <c r="CTF23" s="1"/>
      <c r="CTG23" s="1"/>
      <c r="CTH23" s="1"/>
      <c r="CTI23" s="1"/>
      <c r="CTJ23" s="1"/>
      <c r="CTK23" s="1"/>
      <c r="CTL23" s="1"/>
      <c r="CTM23" s="1"/>
      <c r="CTN23" s="1"/>
      <c r="CTO23" s="1"/>
      <c r="CTP23" s="1"/>
      <c r="CTQ23" s="1"/>
      <c r="CTR23" s="1"/>
      <c r="CTS23" s="1"/>
      <c r="CTT23" s="1"/>
      <c r="CTU23" s="1"/>
      <c r="CTV23" s="1"/>
      <c r="CTW23" s="1"/>
      <c r="CTX23" s="1"/>
      <c r="CTY23" s="1"/>
      <c r="CTZ23" s="1"/>
      <c r="CUA23" s="1"/>
      <c r="CUB23" s="1"/>
      <c r="CUC23" s="1"/>
      <c r="CUD23" s="1"/>
      <c r="CUE23" s="1"/>
      <c r="CUF23" s="1"/>
      <c r="CUG23" s="1"/>
      <c r="CUH23" s="1"/>
      <c r="CUI23" s="1"/>
      <c r="CUJ23" s="1"/>
      <c r="CUK23" s="1"/>
      <c r="CUL23" s="1"/>
      <c r="CUM23" s="1"/>
      <c r="CUN23" s="1"/>
      <c r="CUO23" s="1"/>
      <c r="CUP23" s="1"/>
      <c r="CUQ23" s="1"/>
      <c r="CUR23" s="1"/>
      <c r="CUS23" s="1"/>
      <c r="CUT23" s="1"/>
      <c r="CUU23" s="1"/>
      <c r="CUV23" s="1"/>
      <c r="CUW23" s="1"/>
      <c r="CUX23" s="1"/>
      <c r="CUY23" s="1"/>
      <c r="CUZ23" s="1"/>
      <c r="CVA23" s="1"/>
      <c r="CVB23" s="1"/>
      <c r="CVC23" s="1"/>
      <c r="CVD23" s="1"/>
      <c r="CVE23" s="1"/>
      <c r="CVF23" s="1"/>
      <c r="CVG23" s="1"/>
      <c r="CVH23" s="1"/>
      <c r="CVI23" s="1"/>
      <c r="CVJ23" s="1"/>
      <c r="CVK23" s="1"/>
      <c r="CVL23" s="1"/>
      <c r="CVM23" s="1"/>
      <c r="CVN23" s="1"/>
      <c r="CVO23" s="1"/>
      <c r="CVP23" s="1"/>
      <c r="CVQ23" s="1"/>
      <c r="CVR23" s="1"/>
      <c r="CVS23" s="1"/>
      <c r="CVT23" s="1"/>
      <c r="CVU23" s="1"/>
      <c r="CVV23" s="1"/>
      <c r="CVW23" s="1"/>
      <c r="CVX23" s="1"/>
      <c r="CVY23" s="1"/>
      <c r="CVZ23" s="1"/>
      <c r="CWA23" s="1"/>
      <c r="CWB23" s="1"/>
      <c r="CWC23" s="1"/>
      <c r="CWD23" s="1"/>
      <c r="CWE23" s="1"/>
      <c r="CWF23" s="1"/>
      <c r="CWG23" s="1"/>
      <c r="CWH23" s="1"/>
      <c r="CWI23" s="1"/>
      <c r="CWJ23" s="1"/>
      <c r="CWK23" s="1"/>
      <c r="CWL23" s="1"/>
      <c r="CWM23" s="1"/>
      <c r="CWN23" s="1"/>
      <c r="CWO23" s="1"/>
      <c r="CWP23" s="1"/>
      <c r="CWQ23" s="1"/>
      <c r="CWR23" s="1"/>
      <c r="CWS23" s="1"/>
      <c r="CWT23" s="1"/>
      <c r="CWU23" s="1"/>
      <c r="CWV23" s="1"/>
      <c r="CWW23" s="1"/>
      <c r="CWX23" s="1"/>
      <c r="CWY23" s="1"/>
      <c r="CWZ23" s="1"/>
      <c r="CXA23" s="1"/>
      <c r="CXB23" s="1"/>
      <c r="CXC23" s="1"/>
      <c r="CXD23" s="1"/>
      <c r="CXE23" s="1"/>
      <c r="CXF23" s="1"/>
      <c r="CXG23" s="1"/>
      <c r="CXH23" s="1"/>
      <c r="CXI23" s="1"/>
      <c r="CXJ23" s="1"/>
      <c r="CXK23" s="1"/>
      <c r="CXL23" s="1"/>
      <c r="CXM23" s="1"/>
      <c r="CXN23" s="1"/>
      <c r="CXO23" s="1"/>
      <c r="CXP23" s="1"/>
      <c r="CXQ23" s="1"/>
      <c r="CXR23" s="1"/>
      <c r="CXS23" s="1"/>
      <c r="CXT23" s="1"/>
      <c r="CXU23" s="1"/>
      <c r="CXV23" s="1"/>
      <c r="CXW23" s="1"/>
      <c r="CXX23" s="1"/>
      <c r="CXY23" s="1"/>
      <c r="CXZ23" s="1"/>
      <c r="CYA23" s="1"/>
      <c r="CYB23" s="1"/>
      <c r="CYC23" s="1"/>
      <c r="CYD23" s="1"/>
      <c r="CYE23" s="1"/>
      <c r="CYF23" s="1"/>
      <c r="CYG23" s="1"/>
      <c r="CYH23" s="1"/>
      <c r="CYI23" s="1"/>
      <c r="CYJ23" s="1"/>
      <c r="CYK23" s="1"/>
      <c r="CYL23" s="1"/>
      <c r="CYM23" s="1"/>
      <c r="CYN23" s="1"/>
      <c r="CYO23" s="1"/>
      <c r="CYP23" s="1"/>
      <c r="CYQ23" s="1"/>
      <c r="CYR23" s="1"/>
      <c r="CYS23" s="1"/>
      <c r="CYT23" s="1"/>
      <c r="CYU23" s="1"/>
      <c r="CYV23" s="1"/>
      <c r="CYW23" s="1"/>
      <c r="CYX23" s="1"/>
      <c r="CYY23" s="1"/>
      <c r="CYZ23" s="1"/>
      <c r="CZA23" s="1"/>
      <c r="CZB23" s="1"/>
      <c r="CZC23" s="1"/>
      <c r="CZD23" s="1"/>
      <c r="CZE23" s="1"/>
      <c r="CZF23" s="1"/>
      <c r="CZG23" s="1"/>
      <c r="CZH23" s="1"/>
      <c r="CZI23" s="1"/>
      <c r="CZJ23" s="1"/>
      <c r="CZK23" s="1"/>
      <c r="CZL23" s="1"/>
      <c r="CZM23" s="1"/>
      <c r="CZN23" s="1"/>
      <c r="CZO23" s="1"/>
      <c r="CZP23" s="1"/>
      <c r="CZQ23" s="1"/>
      <c r="CZR23" s="1"/>
      <c r="CZS23" s="1"/>
      <c r="CZT23" s="1"/>
      <c r="CZU23" s="1"/>
      <c r="CZV23" s="1"/>
      <c r="CZW23" s="1"/>
      <c r="CZX23" s="1"/>
      <c r="CZY23" s="1"/>
      <c r="CZZ23" s="1"/>
      <c r="DAA23" s="1"/>
      <c r="DAB23" s="1"/>
      <c r="DAC23" s="1"/>
      <c r="DAD23" s="1"/>
      <c r="DAE23" s="1"/>
      <c r="DAF23" s="1"/>
      <c r="DAG23" s="1"/>
      <c r="DAH23" s="1"/>
      <c r="DAI23" s="1"/>
      <c r="DAJ23" s="1"/>
      <c r="DAK23" s="1"/>
      <c r="DAL23" s="1"/>
      <c r="DAM23" s="1"/>
      <c r="DAN23" s="1"/>
      <c r="DAO23" s="1"/>
      <c r="DAP23" s="1"/>
      <c r="DAQ23" s="1"/>
      <c r="DAR23" s="1"/>
      <c r="DAS23" s="1"/>
      <c r="DAT23" s="1"/>
      <c r="DAU23" s="1"/>
      <c r="DAV23" s="1"/>
      <c r="DAW23" s="1"/>
      <c r="DAX23" s="1"/>
      <c r="DAY23" s="1"/>
      <c r="DAZ23" s="1"/>
      <c r="DBA23" s="1"/>
      <c r="DBB23" s="1"/>
      <c r="DBC23" s="1"/>
      <c r="DBD23" s="1"/>
      <c r="DBE23" s="1"/>
      <c r="DBF23" s="1"/>
      <c r="DBG23" s="1"/>
      <c r="DBH23" s="1"/>
      <c r="DBI23" s="1"/>
      <c r="DBJ23" s="1"/>
      <c r="DBK23" s="1"/>
      <c r="DBL23" s="1"/>
      <c r="DBM23" s="1"/>
      <c r="DBN23" s="1"/>
      <c r="DBO23" s="1"/>
      <c r="DBP23" s="1"/>
      <c r="DBQ23" s="1"/>
      <c r="DBR23" s="1"/>
      <c r="DBS23" s="1"/>
      <c r="DBT23" s="1"/>
      <c r="DBU23" s="1"/>
      <c r="DBV23" s="1"/>
      <c r="DBW23" s="1"/>
      <c r="DBX23" s="1"/>
      <c r="DBY23" s="1"/>
      <c r="DBZ23" s="1"/>
      <c r="DCA23" s="1"/>
      <c r="DCB23" s="1"/>
      <c r="DCC23" s="1"/>
      <c r="DCD23" s="1"/>
      <c r="DCE23" s="1"/>
      <c r="DCF23" s="1"/>
      <c r="DCG23" s="1"/>
      <c r="DCH23" s="1"/>
      <c r="DCI23" s="1"/>
      <c r="DCJ23" s="1"/>
      <c r="DCK23" s="1"/>
      <c r="DCL23" s="1"/>
      <c r="DCM23" s="1"/>
      <c r="DCN23" s="1"/>
      <c r="DCO23" s="1"/>
      <c r="DCP23" s="1"/>
      <c r="DCQ23" s="1"/>
      <c r="DCR23" s="1"/>
      <c r="DCS23" s="1"/>
      <c r="DCT23" s="1"/>
      <c r="DCU23" s="1"/>
      <c r="DCV23" s="1"/>
      <c r="DCW23" s="1"/>
      <c r="DCX23" s="1"/>
      <c r="DCY23" s="1"/>
      <c r="DCZ23" s="1"/>
      <c r="DDA23" s="1"/>
      <c r="DDB23" s="1"/>
      <c r="DDC23" s="1"/>
      <c r="DDD23" s="1"/>
      <c r="DDE23" s="1"/>
      <c r="DDF23" s="1"/>
      <c r="DDG23" s="1"/>
      <c r="DDH23" s="1"/>
      <c r="DDI23" s="1"/>
      <c r="DDJ23" s="1"/>
      <c r="DDK23" s="1"/>
      <c r="DDL23" s="1"/>
      <c r="DDM23" s="1"/>
      <c r="DDN23" s="1"/>
      <c r="DDO23" s="1"/>
      <c r="DDP23" s="1"/>
      <c r="DDQ23" s="1"/>
      <c r="DDR23" s="1"/>
      <c r="DDS23" s="1"/>
      <c r="DDT23" s="1"/>
      <c r="DDU23" s="1"/>
      <c r="DDV23" s="1"/>
      <c r="DDW23" s="1"/>
      <c r="DDX23" s="1"/>
      <c r="DDY23" s="1"/>
      <c r="DDZ23" s="1"/>
      <c r="DEA23" s="1"/>
      <c r="DEB23" s="1"/>
      <c r="DEC23" s="1"/>
      <c r="DED23" s="1"/>
      <c r="DEE23" s="1"/>
      <c r="DEF23" s="1"/>
      <c r="DEG23" s="1"/>
      <c r="DEH23" s="1"/>
      <c r="DEI23" s="1"/>
      <c r="DEJ23" s="1"/>
      <c r="DEK23" s="1"/>
      <c r="DEL23" s="1"/>
      <c r="DEM23" s="1"/>
      <c r="DEN23" s="1"/>
      <c r="DEO23" s="1"/>
      <c r="DEP23" s="1"/>
      <c r="DEQ23" s="1"/>
      <c r="DER23" s="1"/>
      <c r="DES23" s="1"/>
      <c r="DET23" s="1"/>
      <c r="DEU23" s="1"/>
      <c r="DEV23" s="1"/>
      <c r="DEW23" s="1"/>
      <c r="DEX23" s="1"/>
      <c r="DEY23" s="1"/>
      <c r="DEZ23" s="1"/>
      <c r="DFA23" s="1"/>
      <c r="DFB23" s="1"/>
      <c r="DFC23" s="1"/>
      <c r="DFD23" s="1"/>
      <c r="DFE23" s="1"/>
      <c r="DFF23" s="1"/>
      <c r="DFG23" s="1"/>
      <c r="DFH23" s="1"/>
      <c r="DFI23" s="1"/>
      <c r="DFJ23" s="1"/>
      <c r="DFK23" s="1"/>
      <c r="DFL23" s="1"/>
      <c r="DFM23" s="1"/>
      <c r="DFN23" s="1"/>
      <c r="DFO23" s="1"/>
      <c r="DFP23" s="1"/>
      <c r="DFQ23" s="1"/>
      <c r="DFR23" s="1"/>
      <c r="DFS23" s="1"/>
      <c r="DFT23" s="1"/>
      <c r="DFU23" s="1"/>
      <c r="DFV23" s="1"/>
      <c r="DFW23" s="1"/>
      <c r="DFX23" s="1"/>
      <c r="DFY23" s="1"/>
      <c r="DFZ23" s="1"/>
      <c r="DGA23" s="1"/>
      <c r="DGB23" s="1"/>
      <c r="DGC23" s="1"/>
      <c r="DGD23" s="1"/>
      <c r="DGE23" s="1"/>
      <c r="DGF23" s="1"/>
      <c r="DGG23" s="1"/>
      <c r="DGH23" s="1"/>
      <c r="DGI23" s="1"/>
      <c r="DGJ23" s="1"/>
      <c r="DGK23" s="1"/>
      <c r="DGL23" s="1"/>
      <c r="DGM23" s="1"/>
      <c r="DGN23" s="1"/>
      <c r="DGO23" s="1"/>
      <c r="DGP23" s="1"/>
      <c r="DGQ23" s="1"/>
      <c r="DGR23" s="1"/>
      <c r="DGS23" s="1"/>
      <c r="DGT23" s="1"/>
      <c r="DGU23" s="1"/>
      <c r="DGV23" s="1"/>
      <c r="DGW23" s="1"/>
      <c r="DGX23" s="1"/>
      <c r="DGY23" s="1"/>
      <c r="DGZ23" s="1"/>
      <c r="DHA23" s="1"/>
      <c r="DHB23" s="1"/>
      <c r="DHC23" s="1"/>
      <c r="DHD23" s="1"/>
      <c r="DHE23" s="1"/>
      <c r="DHF23" s="1"/>
      <c r="DHG23" s="1"/>
      <c r="DHH23" s="1"/>
      <c r="DHI23" s="1"/>
      <c r="DHJ23" s="1"/>
      <c r="DHK23" s="1"/>
      <c r="DHL23" s="1"/>
      <c r="DHM23" s="1"/>
      <c r="DHN23" s="1"/>
      <c r="DHO23" s="1"/>
      <c r="DHP23" s="1"/>
      <c r="DHQ23" s="1"/>
      <c r="DHR23" s="1"/>
      <c r="DHS23" s="1"/>
      <c r="DHT23" s="1"/>
      <c r="DHU23" s="1"/>
      <c r="DHV23" s="1"/>
      <c r="DHW23" s="1"/>
      <c r="DHX23" s="1"/>
      <c r="DHY23" s="1"/>
      <c r="DHZ23" s="1"/>
      <c r="DIA23" s="1"/>
      <c r="DIB23" s="1"/>
      <c r="DIC23" s="1"/>
      <c r="DID23" s="1"/>
      <c r="DIE23" s="1"/>
      <c r="DIF23" s="1"/>
      <c r="DIG23" s="1"/>
      <c r="DIH23" s="1"/>
      <c r="DII23" s="1"/>
      <c r="DIJ23" s="1"/>
      <c r="DIK23" s="1"/>
      <c r="DIL23" s="1"/>
      <c r="DIM23" s="1"/>
      <c r="DIN23" s="1"/>
      <c r="DIO23" s="1"/>
      <c r="DIP23" s="1"/>
      <c r="DIQ23" s="1"/>
      <c r="DIR23" s="1"/>
      <c r="DIS23" s="1"/>
      <c r="DIT23" s="1"/>
      <c r="DIU23" s="1"/>
      <c r="DIV23" s="1"/>
      <c r="DIW23" s="1"/>
      <c r="DIX23" s="1"/>
      <c r="DIY23" s="1"/>
      <c r="DIZ23" s="1"/>
      <c r="DJA23" s="1"/>
      <c r="DJB23" s="1"/>
      <c r="DJC23" s="1"/>
      <c r="DJD23" s="1"/>
      <c r="DJE23" s="1"/>
      <c r="DJF23" s="1"/>
      <c r="DJG23" s="1"/>
      <c r="DJH23" s="1"/>
      <c r="DJI23" s="1"/>
      <c r="DJJ23" s="1"/>
      <c r="DJK23" s="1"/>
      <c r="DJL23" s="1"/>
      <c r="DJM23" s="1"/>
      <c r="DJN23" s="1"/>
      <c r="DJO23" s="1"/>
      <c r="DJP23" s="1"/>
      <c r="DJQ23" s="1"/>
      <c r="DJR23" s="1"/>
      <c r="DJS23" s="1"/>
      <c r="DJT23" s="1"/>
      <c r="DJU23" s="1"/>
      <c r="DJV23" s="1"/>
      <c r="DJW23" s="1"/>
      <c r="DJX23" s="1"/>
      <c r="DJY23" s="1"/>
      <c r="DJZ23" s="1"/>
      <c r="DKA23" s="1"/>
      <c r="DKB23" s="1"/>
      <c r="DKC23" s="1"/>
      <c r="DKD23" s="1"/>
      <c r="DKE23" s="1"/>
      <c r="DKF23" s="1"/>
      <c r="DKG23" s="1"/>
      <c r="DKH23" s="1"/>
      <c r="DKI23" s="1"/>
      <c r="DKJ23" s="1"/>
      <c r="DKK23" s="1"/>
      <c r="DKL23" s="1"/>
      <c r="DKM23" s="1"/>
      <c r="DKN23" s="1"/>
      <c r="DKO23" s="1"/>
      <c r="DKP23" s="1"/>
      <c r="DKQ23" s="1"/>
      <c r="DKR23" s="1"/>
      <c r="DKS23" s="1"/>
      <c r="DKT23" s="1"/>
      <c r="DKU23" s="1"/>
      <c r="DKV23" s="1"/>
      <c r="DKW23" s="1"/>
      <c r="DKX23" s="1"/>
      <c r="DKY23" s="1"/>
      <c r="DKZ23" s="1"/>
      <c r="DLA23" s="1"/>
      <c r="DLB23" s="1"/>
      <c r="DLC23" s="1"/>
      <c r="DLD23" s="1"/>
      <c r="DLE23" s="1"/>
      <c r="DLF23" s="1"/>
      <c r="DLG23" s="1"/>
      <c r="DLH23" s="1"/>
      <c r="DLI23" s="1"/>
      <c r="DLJ23" s="1"/>
      <c r="DLK23" s="1"/>
      <c r="DLL23" s="1"/>
      <c r="DLM23" s="1"/>
      <c r="DLN23" s="1"/>
      <c r="DLO23" s="1"/>
      <c r="DLP23" s="1"/>
      <c r="DLQ23" s="1"/>
      <c r="DLR23" s="1"/>
      <c r="DLS23" s="1"/>
      <c r="DLT23" s="1"/>
      <c r="DLU23" s="1"/>
      <c r="DLV23" s="1"/>
      <c r="DLW23" s="1"/>
      <c r="DLX23" s="1"/>
      <c r="DLY23" s="1"/>
      <c r="DLZ23" s="1"/>
      <c r="DMA23" s="1"/>
      <c r="DMB23" s="1"/>
      <c r="DMC23" s="1"/>
      <c r="DMD23" s="1"/>
      <c r="DME23" s="1"/>
      <c r="DMF23" s="1"/>
      <c r="DMG23" s="1"/>
      <c r="DMH23" s="1"/>
      <c r="DMI23" s="1"/>
      <c r="DMJ23" s="1"/>
      <c r="DMK23" s="1"/>
      <c r="DML23" s="1"/>
      <c r="DMM23" s="1"/>
      <c r="DMN23" s="1"/>
      <c r="DMO23" s="1"/>
      <c r="DMP23" s="1"/>
      <c r="DMQ23" s="1"/>
      <c r="DMR23" s="1"/>
      <c r="DMS23" s="1"/>
      <c r="DMT23" s="1"/>
      <c r="DMU23" s="1"/>
      <c r="DMV23" s="1"/>
      <c r="DMW23" s="1"/>
      <c r="DMX23" s="1"/>
      <c r="DMY23" s="1"/>
      <c r="DMZ23" s="1"/>
      <c r="DNA23" s="1"/>
      <c r="DNB23" s="1"/>
      <c r="DNC23" s="1"/>
      <c r="DND23" s="1"/>
      <c r="DNE23" s="1"/>
      <c r="DNF23" s="1"/>
      <c r="DNG23" s="1"/>
      <c r="DNH23" s="1"/>
      <c r="DNI23" s="1"/>
      <c r="DNJ23" s="1"/>
      <c r="DNK23" s="1"/>
      <c r="DNL23" s="1"/>
      <c r="DNM23" s="1"/>
      <c r="DNN23" s="1"/>
      <c r="DNO23" s="1"/>
      <c r="DNP23" s="1"/>
      <c r="DNQ23" s="1"/>
      <c r="DNR23" s="1"/>
      <c r="DNS23" s="1"/>
      <c r="DNT23" s="1"/>
      <c r="DNU23" s="1"/>
      <c r="DNV23" s="1"/>
      <c r="DNW23" s="1"/>
      <c r="DNX23" s="1"/>
      <c r="DNY23" s="1"/>
      <c r="DNZ23" s="1"/>
      <c r="DOA23" s="1"/>
      <c r="DOB23" s="1"/>
      <c r="DOC23" s="1"/>
      <c r="DOD23" s="1"/>
      <c r="DOE23" s="1"/>
      <c r="DOF23" s="1"/>
      <c r="DOG23" s="1"/>
      <c r="DOH23" s="1"/>
      <c r="DOI23" s="1"/>
      <c r="DOJ23" s="1"/>
      <c r="DOK23" s="1"/>
      <c r="DOL23" s="1"/>
      <c r="DOM23" s="1"/>
      <c r="DON23" s="1"/>
      <c r="DOO23" s="1"/>
      <c r="DOP23" s="1"/>
      <c r="DOQ23" s="1"/>
      <c r="DOR23" s="1"/>
      <c r="DOS23" s="1"/>
      <c r="DOT23" s="1"/>
      <c r="DOU23" s="1"/>
      <c r="DOV23" s="1"/>
      <c r="DOW23" s="1"/>
      <c r="DOX23" s="1"/>
      <c r="DOY23" s="1"/>
      <c r="DOZ23" s="1"/>
      <c r="DPA23" s="1"/>
      <c r="DPB23" s="1"/>
      <c r="DPC23" s="1"/>
      <c r="DPD23" s="1"/>
      <c r="DPE23" s="1"/>
      <c r="DPF23" s="1"/>
      <c r="DPG23" s="1"/>
      <c r="DPH23" s="1"/>
      <c r="DPI23" s="1"/>
      <c r="DPJ23" s="1"/>
      <c r="DPK23" s="1"/>
      <c r="DPL23" s="1"/>
      <c r="DPM23" s="1"/>
      <c r="DPN23" s="1"/>
      <c r="DPO23" s="1"/>
      <c r="DPP23" s="1"/>
      <c r="DPQ23" s="1"/>
      <c r="DPR23" s="1"/>
      <c r="DPS23" s="1"/>
      <c r="DPT23" s="1"/>
      <c r="DPU23" s="1"/>
      <c r="DPV23" s="1"/>
      <c r="DPW23" s="1"/>
      <c r="DPX23" s="1"/>
      <c r="DPY23" s="1"/>
      <c r="DPZ23" s="1"/>
      <c r="DQA23" s="1"/>
      <c r="DQB23" s="1"/>
      <c r="DQC23" s="1"/>
      <c r="DQD23" s="1"/>
      <c r="DQE23" s="1"/>
      <c r="DQF23" s="1"/>
      <c r="DQG23" s="1"/>
      <c r="DQH23" s="1"/>
      <c r="DQI23" s="1"/>
      <c r="DQJ23" s="1"/>
      <c r="DQK23" s="1"/>
      <c r="DQL23" s="1"/>
      <c r="DQM23" s="1"/>
      <c r="DQN23" s="1"/>
      <c r="DQO23" s="1"/>
      <c r="DQP23" s="1"/>
      <c r="DQQ23" s="1"/>
      <c r="DQR23" s="1"/>
      <c r="DQS23" s="1"/>
      <c r="DQT23" s="1"/>
      <c r="DQU23" s="1"/>
      <c r="DQV23" s="1"/>
      <c r="DQW23" s="1"/>
      <c r="DQX23" s="1"/>
      <c r="DQY23" s="1"/>
      <c r="DQZ23" s="1"/>
      <c r="DRA23" s="1"/>
      <c r="DRB23" s="1"/>
      <c r="DRC23" s="1"/>
      <c r="DRD23" s="1"/>
      <c r="DRE23" s="1"/>
      <c r="DRF23" s="1"/>
      <c r="DRG23" s="1"/>
      <c r="DRH23" s="1"/>
      <c r="DRI23" s="1"/>
      <c r="DRJ23" s="1"/>
      <c r="DRK23" s="1"/>
      <c r="DRL23" s="1"/>
      <c r="DRM23" s="1"/>
      <c r="DRN23" s="1"/>
      <c r="DRO23" s="1"/>
      <c r="DRP23" s="1"/>
      <c r="DRQ23" s="1"/>
      <c r="DRR23" s="1"/>
      <c r="DRS23" s="1"/>
      <c r="DRT23" s="1"/>
      <c r="DRU23" s="1"/>
      <c r="DRV23" s="1"/>
      <c r="DRW23" s="1"/>
      <c r="DRX23" s="1"/>
      <c r="DRY23" s="1"/>
      <c r="DRZ23" s="1"/>
      <c r="DSA23" s="1"/>
      <c r="DSB23" s="1"/>
      <c r="DSC23" s="1"/>
      <c r="DSD23" s="1"/>
      <c r="DSE23" s="1"/>
      <c r="DSF23" s="1"/>
      <c r="DSG23" s="1"/>
      <c r="DSH23" s="1"/>
      <c r="DSI23" s="1"/>
      <c r="DSJ23" s="1"/>
      <c r="DSK23" s="1"/>
      <c r="DSL23" s="1"/>
      <c r="DSM23" s="1"/>
      <c r="DSN23" s="1"/>
      <c r="DSO23" s="1"/>
      <c r="DSP23" s="1"/>
      <c r="DSQ23" s="1"/>
      <c r="DSR23" s="1"/>
      <c r="DSS23" s="1"/>
      <c r="DST23" s="1"/>
      <c r="DSU23" s="1"/>
      <c r="DSV23" s="1"/>
      <c r="DSW23" s="1"/>
      <c r="DSX23" s="1"/>
      <c r="DSY23" s="1"/>
      <c r="DSZ23" s="1"/>
      <c r="DTA23" s="1"/>
      <c r="DTB23" s="1"/>
      <c r="DTC23" s="1"/>
      <c r="DTD23" s="1"/>
      <c r="DTE23" s="1"/>
      <c r="DTF23" s="1"/>
      <c r="DTG23" s="1"/>
      <c r="DTH23" s="1"/>
      <c r="DTI23" s="1"/>
      <c r="DTJ23" s="1"/>
      <c r="DTK23" s="1"/>
      <c r="DTL23" s="1"/>
      <c r="DTM23" s="1"/>
      <c r="DTN23" s="1"/>
      <c r="DTO23" s="1"/>
      <c r="DTP23" s="1"/>
      <c r="DTQ23" s="1"/>
      <c r="DTR23" s="1"/>
      <c r="DTS23" s="1"/>
      <c r="DTT23" s="1"/>
      <c r="DTU23" s="1"/>
      <c r="DTV23" s="1"/>
      <c r="DTW23" s="1"/>
      <c r="DTX23" s="1"/>
      <c r="DTY23" s="1"/>
      <c r="DTZ23" s="1"/>
      <c r="DUA23" s="1"/>
      <c r="DUB23" s="1"/>
      <c r="DUC23" s="1"/>
      <c r="DUD23" s="1"/>
      <c r="DUE23" s="1"/>
      <c r="DUF23" s="1"/>
      <c r="DUG23" s="1"/>
      <c r="DUH23" s="1"/>
      <c r="DUI23" s="1"/>
      <c r="DUJ23" s="1"/>
      <c r="DUK23" s="1"/>
      <c r="DUL23" s="1"/>
      <c r="DUM23" s="1"/>
      <c r="DUN23" s="1"/>
      <c r="DUO23" s="1"/>
      <c r="DUP23" s="1"/>
      <c r="DUQ23" s="1"/>
      <c r="DUR23" s="1"/>
      <c r="DUS23" s="1"/>
      <c r="DUT23" s="1"/>
      <c r="DUU23" s="1"/>
      <c r="DUV23" s="1"/>
      <c r="DUW23" s="1"/>
      <c r="DUX23" s="1"/>
      <c r="DUY23" s="1"/>
      <c r="DUZ23" s="1"/>
      <c r="DVA23" s="1"/>
      <c r="DVB23" s="1"/>
      <c r="DVC23" s="1"/>
      <c r="DVD23" s="1"/>
      <c r="DVE23" s="1"/>
      <c r="DVF23" s="1"/>
      <c r="DVG23" s="1"/>
      <c r="DVH23" s="1"/>
      <c r="DVI23" s="1"/>
      <c r="DVJ23" s="1"/>
      <c r="DVK23" s="1"/>
      <c r="DVL23" s="1"/>
      <c r="DVM23" s="1"/>
      <c r="DVN23" s="1"/>
      <c r="DVO23" s="1"/>
      <c r="DVP23" s="1"/>
      <c r="DVQ23" s="1"/>
      <c r="DVR23" s="1"/>
      <c r="DVS23" s="1"/>
      <c r="DVT23" s="1"/>
      <c r="DVU23" s="1"/>
      <c r="DVV23" s="1"/>
      <c r="DVW23" s="1"/>
      <c r="DVX23" s="1"/>
      <c r="DVY23" s="1"/>
      <c r="DVZ23" s="1"/>
      <c r="DWA23" s="1"/>
      <c r="DWB23" s="1"/>
      <c r="DWC23" s="1"/>
      <c r="DWD23" s="1"/>
      <c r="DWE23" s="1"/>
      <c r="DWF23" s="1"/>
      <c r="DWG23" s="1"/>
      <c r="DWH23" s="1"/>
      <c r="DWI23" s="1"/>
      <c r="DWJ23" s="1"/>
      <c r="DWK23" s="1"/>
      <c r="DWL23" s="1"/>
      <c r="DWM23" s="1"/>
      <c r="DWN23" s="1"/>
      <c r="DWO23" s="1"/>
      <c r="DWP23" s="1"/>
      <c r="DWQ23" s="1"/>
      <c r="DWR23" s="1"/>
      <c r="DWS23" s="1"/>
      <c r="DWT23" s="1"/>
      <c r="DWU23" s="1"/>
      <c r="DWV23" s="1"/>
      <c r="DWW23" s="1"/>
      <c r="DWX23" s="1"/>
      <c r="DWY23" s="1"/>
      <c r="DWZ23" s="1"/>
      <c r="DXA23" s="1"/>
      <c r="DXB23" s="1"/>
      <c r="DXC23" s="1"/>
      <c r="DXD23" s="1"/>
      <c r="DXE23" s="1"/>
      <c r="DXF23" s="1"/>
      <c r="DXG23" s="1"/>
      <c r="DXH23" s="1"/>
      <c r="DXI23" s="1"/>
      <c r="DXJ23" s="1"/>
      <c r="DXK23" s="1"/>
      <c r="DXL23" s="1"/>
      <c r="DXM23" s="1"/>
      <c r="DXN23" s="1"/>
      <c r="DXO23" s="1"/>
      <c r="DXP23" s="1"/>
      <c r="DXQ23" s="1"/>
      <c r="DXR23" s="1"/>
      <c r="DXS23" s="1"/>
      <c r="DXT23" s="1"/>
      <c r="DXU23" s="1"/>
      <c r="DXV23" s="1"/>
      <c r="DXW23" s="1"/>
      <c r="DXX23" s="1"/>
      <c r="DXY23" s="1"/>
      <c r="DXZ23" s="1"/>
      <c r="DYA23" s="1"/>
      <c r="DYB23" s="1"/>
      <c r="DYC23" s="1"/>
      <c r="DYD23" s="1"/>
      <c r="DYE23" s="1"/>
      <c r="DYF23" s="1"/>
      <c r="DYG23" s="1"/>
      <c r="DYH23" s="1"/>
      <c r="DYI23" s="1"/>
      <c r="DYJ23" s="1"/>
      <c r="DYK23" s="1"/>
      <c r="DYL23" s="1"/>
      <c r="DYM23" s="1"/>
      <c r="DYN23" s="1"/>
      <c r="DYO23" s="1"/>
      <c r="DYP23" s="1"/>
      <c r="DYQ23" s="1"/>
      <c r="DYR23" s="1"/>
      <c r="DYS23" s="1"/>
      <c r="DYT23" s="1"/>
      <c r="DYU23" s="1"/>
      <c r="DYV23" s="1"/>
      <c r="DYW23" s="1"/>
      <c r="DYX23" s="1"/>
      <c r="DYY23" s="1"/>
      <c r="DYZ23" s="1"/>
      <c r="DZA23" s="1"/>
      <c r="DZB23" s="1"/>
      <c r="DZC23" s="1"/>
      <c r="DZD23" s="1"/>
      <c r="DZE23" s="1"/>
      <c r="DZF23" s="1"/>
      <c r="DZG23" s="1"/>
      <c r="DZH23" s="1"/>
      <c r="DZI23" s="1"/>
      <c r="DZJ23" s="1"/>
      <c r="DZK23" s="1"/>
      <c r="DZL23" s="1"/>
      <c r="DZM23" s="1"/>
      <c r="DZN23" s="1"/>
      <c r="DZO23" s="1"/>
      <c r="DZP23" s="1"/>
      <c r="DZQ23" s="1"/>
      <c r="DZR23" s="1"/>
      <c r="DZS23" s="1"/>
      <c r="DZT23" s="1"/>
      <c r="DZU23" s="1"/>
      <c r="DZV23" s="1"/>
      <c r="DZW23" s="1"/>
      <c r="DZX23" s="1"/>
      <c r="DZY23" s="1"/>
      <c r="DZZ23" s="1"/>
      <c r="EAA23" s="1"/>
      <c r="EAB23" s="1"/>
      <c r="EAC23" s="1"/>
      <c r="EAD23" s="1"/>
      <c r="EAE23" s="1"/>
      <c r="EAF23" s="1"/>
      <c r="EAG23" s="1"/>
      <c r="EAH23" s="1"/>
      <c r="EAI23" s="1"/>
      <c r="EAJ23" s="1"/>
      <c r="EAK23" s="1"/>
      <c r="EAL23" s="1"/>
      <c r="EAM23" s="1"/>
      <c r="EAN23" s="1"/>
      <c r="EAO23" s="1"/>
      <c r="EAP23" s="1"/>
      <c r="EAQ23" s="1"/>
      <c r="EAR23" s="1"/>
      <c r="EAS23" s="1"/>
      <c r="EAT23" s="1"/>
      <c r="EAU23" s="1"/>
      <c r="EAV23" s="1"/>
      <c r="EAW23" s="1"/>
      <c r="EAX23" s="1"/>
      <c r="EAY23" s="1"/>
      <c r="EAZ23" s="1"/>
      <c r="EBA23" s="1"/>
      <c r="EBB23" s="1"/>
      <c r="EBC23" s="1"/>
      <c r="EBD23" s="1"/>
      <c r="EBE23" s="1"/>
      <c r="EBF23" s="1"/>
      <c r="EBG23" s="1"/>
      <c r="EBH23" s="1"/>
      <c r="EBI23" s="1"/>
      <c r="EBJ23" s="1"/>
      <c r="EBK23" s="1"/>
      <c r="EBL23" s="1"/>
      <c r="EBM23" s="1"/>
      <c r="EBN23" s="1"/>
      <c r="EBO23" s="1"/>
      <c r="EBP23" s="1"/>
      <c r="EBQ23" s="1"/>
      <c r="EBR23" s="1"/>
      <c r="EBS23" s="1"/>
      <c r="EBT23" s="1"/>
      <c r="EBU23" s="1"/>
      <c r="EBV23" s="1"/>
      <c r="EBW23" s="1"/>
      <c r="EBX23" s="1"/>
      <c r="EBY23" s="1"/>
      <c r="EBZ23" s="1"/>
      <c r="ECA23" s="1"/>
      <c r="ECB23" s="1"/>
      <c r="ECC23" s="1"/>
      <c r="ECD23" s="1"/>
      <c r="ECE23" s="1"/>
      <c r="ECF23" s="1"/>
      <c r="ECG23" s="1"/>
      <c r="ECH23" s="1"/>
      <c r="ECI23" s="1"/>
      <c r="ECJ23" s="1"/>
      <c r="ECK23" s="1"/>
      <c r="ECL23" s="1"/>
      <c r="ECM23" s="1"/>
      <c r="ECN23" s="1"/>
      <c r="ECO23" s="1"/>
      <c r="ECP23" s="1"/>
      <c r="ECQ23" s="1"/>
      <c r="ECR23" s="1"/>
      <c r="ECS23" s="1"/>
      <c r="ECT23" s="1"/>
      <c r="ECU23" s="1"/>
      <c r="ECV23" s="1"/>
      <c r="ECW23" s="1"/>
      <c r="ECX23" s="1"/>
      <c r="ECY23" s="1"/>
      <c r="ECZ23" s="1"/>
      <c r="EDA23" s="1"/>
      <c r="EDB23" s="1"/>
      <c r="EDC23" s="1"/>
      <c r="EDD23" s="1"/>
      <c r="EDE23" s="1"/>
      <c r="EDF23" s="1"/>
      <c r="EDG23" s="1"/>
      <c r="EDH23" s="1"/>
      <c r="EDI23" s="1"/>
      <c r="EDJ23" s="1"/>
      <c r="EDK23" s="1"/>
      <c r="EDL23" s="1"/>
      <c r="EDM23" s="1"/>
      <c r="EDN23" s="1"/>
      <c r="EDO23" s="1"/>
      <c r="EDP23" s="1"/>
      <c r="EDQ23" s="1"/>
      <c r="EDR23" s="1"/>
      <c r="EDS23" s="1"/>
      <c r="EDT23" s="1"/>
      <c r="EDU23" s="1"/>
      <c r="EDV23" s="1"/>
      <c r="EDW23" s="1"/>
      <c r="EDX23" s="1"/>
      <c r="EDY23" s="1"/>
      <c r="EDZ23" s="1"/>
      <c r="EEA23" s="1"/>
      <c r="EEB23" s="1"/>
      <c r="EEC23" s="1"/>
      <c r="EED23" s="1"/>
      <c r="EEE23" s="1"/>
      <c r="EEF23" s="1"/>
      <c r="EEG23" s="1"/>
      <c r="EEH23" s="1"/>
      <c r="EEI23" s="1"/>
      <c r="EEJ23" s="1"/>
      <c r="EEK23" s="1"/>
      <c r="EEL23" s="1"/>
      <c r="EEM23" s="1"/>
      <c r="EEN23" s="1"/>
      <c r="EEO23" s="1"/>
      <c r="EEP23" s="1"/>
      <c r="EEQ23" s="1"/>
      <c r="EER23" s="1"/>
      <c r="EES23" s="1"/>
      <c r="EET23" s="1"/>
      <c r="EEU23" s="1"/>
      <c r="EEV23" s="1"/>
      <c r="EEW23" s="1"/>
      <c r="EEX23" s="1"/>
      <c r="EEY23" s="1"/>
      <c r="EEZ23" s="1"/>
      <c r="EFA23" s="1"/>
      <c r="EFB23" s="1"/>
      <c r="EFC23" s="1"/>
      <c r="EFD23" s="1"/>
      <c r="EFE23" s="1"/>
      <c r="EFF23" s="1"/>
      <c r="EFG23" s="1"/>
      <c r="EFH23" s="1"/>
      <c r="EFI23" s="1"/>
      <c r="EFJ23" s="1"/>
      <c r="EFK23" s="1"/>
      <c r="EFL23" s="1"/>
      <c r="EFM23" s="1"/>
      <c r="EFN23" s="1"/>
      <c r="EFO23" s="1"/>
      <c r="EFP23" s="1"/>
      <c r="EFQ23" s="1"/>
      <c r="EFR23" s="1"/>
      <c r="EFS23" s="1"/>
      <c r="EFT23" s="1"/>
      <c r="EFU23" s="1"/>
      <c r="EFV23" s="1"/>
      <c r="EFW23" s="1"/>
      <c r="EFX23" s="1"/>
      <c r="EFY23" s="1"/>
      <c r="EFZ23" s="1"/>
      <c r="EGA23" s="1"/>
      <c r="EGB23" s="1"/>
      <c r="EGC23" s="1"/>
      <c r="EGD23" s="1"/>
      <c r="EGE23" s="1"/>
      <c r="EGF23" s="1"/>
      <c r="EGG23" s="1"/>
      <c r="EGH23" s="1"/>
      <c r="EGI23" s="1"/>
      <c r="EGJ23" s="1"/>
      <c r="EGK23" s="1"/>
      <c r="EGL23" s="1"/>
      <c r="EGM23" s="1"/>
      <c r="EGN23" s="1"/>
      <c r="EGO23" s="1"/>
      <c r="EGP23" s="1"/>
      <c r="EGQ23" s="1"/>
      <c r="EGR23" s="1"/>
      <c r="EGS23" s="1"/>
      <c r="EGT23" s="1"/>
      <c r="EGU23" s="1"/>
      <c r="EGV23" s="1"/>
      <c r="EGW23" s="1"/>
      <c r="EGX23" s="1"/>
      <c r="EGY23" s="1"/>
      <c r="EGZ23" s="1"/>
      <c r="EHA23" s="1"/>
      <c r="EHB23" s="1"/>
      <c r="EHC23" s="1"/>
      <c r="EHD23" s="1"/>
      <c r="EHE23" s="1"/>
      <c r="EHF23" s="1"/>
      <c r="EHG23" s="1"/>
      <c r="EHH23" s="1"/>
      <c r="EHI23" s="1"/>
      <c r="EHJ23" s="1"/>
      <c r="EHK23" s="1"/>
      <c r="EHL23" s="1"/>
      <c r="EHM23" s="1"/>
      <c r="EHN23" s="1"/>
      <c r="EHO23" s="1"/>
      <c r="EHP23" s="1"/>
      <c r="EHQ23" s="1"/>
      <c r="EHR23" s="1"/>
      <c r="EHS23" s="1"/>
      <c r="EHT23" s="1"/>
      <c r="EHU23" s="1"/>
      <c r="EHV23" s="1"/>
      <c r="EHW23" s="1"/>
      <c r="EHX23" s="1"/>
      <c r="EHY23" s="1"/>
      <c r="EHZ23" s="1"/>
      <c r="EIA23" s="1"/>
      <c r="EIB23" s="1"/>
      <c r="EIC23" s="1"/>
      <c r="EID23" s="1"/>
      <c r="EIE23" s="1"/>
      <c r="EIF23" s="1"/>
      <c r="EIG23" s="1"/>
      <c r="EIH23" s="1"/>
      <c r="EII23" s="1"/>
      <c r="EIJ23" s="1"/>
      <c r="EIK23" s="1"/>
      <c r="EIL23" s="1"/>
      <c r="EIM23" s="1"/>
      <c r="EIN23" s="1"/>
      <c r="EIO23" s="1"/>
      <c r="EIP23" s="1"/>
      <c r="EIQ23" s="1"/>
      <c r="EIR23" s="1"/>
      <c r="EIS23" s="1"/>
      <c r="EIT23" s="1"/>
      <c r="EIU23" s="1"/>
      <c r="EIV23" s="1"/>
      <c r="EIW23" s="1"/>
      <c r="EIX23" s="1"/>
      <c r="EIY23" s="1"/>
      <c r="EIZ23" s="1"/>
      <c r="EJA23" s="1"/>
      <c r="EJB23" s="1"/>
      <c r="EJC23" s="1"/>
      <c r="EJD23" s="1"/>
      <c r="EJE23" s="1"/>
      <c r="EJF23" s="1"/>
      <c r="EJG23" s="1"/>
      <c r="EJH23" s="1"/>
      <c r="EJI23" s="1"/>
      <c r="EJJ23" s="1"/>
      <c r="EJK23" s="1"/>
      <c r="EJL23" s="1"/>
      <c r="EJM23" s="1"/>
      <c r="EJN23" s="1"/>
      <c r="EJO23" s="1"/>
      <c r="EJP23" s="1"/>
      <c r="EJQ23" s="1"/>
      <c r="EJR23" s="1"/>
      <c r="EJS23" s="1"/>
      <c r="EJT23" s="1"/>
      <c r="EJU23" s="1"/>
      <c r="EJV23" s="1"/>
      <c r="EJW23" s="1"/>
      <c r="EJX23" s="1"/>
      <c r="EJY23" s="1"/>
      <c r="EJZ23" s="1"/>
      <c r="EKA23" s="1"/>
      <c r="EKB23" s="1"/>
      <c r="EKC23" s="1"/>
      <c r="EKD23" s="1"/>
      <c r="EKE23" s="1"/>
      <c r="EKF23" s="1"/>
      <c r="EKG23" s="1"/>
      <c r="EKH23" s="1"/>
      <c r="EKI23" s="1"/>
      <c r="EKJ23" s="1"/>
      <c r="EKK23" s="1"/>
      <c r="EKL23" s="1"/>
      <c r="EKM23" s="1"/>
      <c r="EKN23" s="1"/>
      <c r="EKO23" s="1"/>
      <c r="EKP23" s="1"/>
      <c r="EKQ23" s="1"/>
      <c r="EKR23" s="1"/>
      <c r="EKS23" s="1"/>
      <c r="EKT23" s="1"/>
      <c r="EKU23" s="1"/>
      <c r="EKV23" s="1"/>
      <c r="EKW23" s="1"/>
      <c r="EKX23" s="1"/>
      <c r="EKY23" s="1"/>
      <c r="EKZ23" s="1"/>
      <c r="ELA23" s="1"/>
      <c r="ELB23" s="1"/>
      <c r="ELC23" s="1"/>
      <c r="ELD23" s="1"/>
      <c r="ELE23" s="1"/>
      <c r="ELF23" s="1"/>
      <c r="ELG23" s="1"/>
      <c r="ELH23" s="1"/>
      <c r="ELI23" s="1"/>
      <c r="ELJ23" s="1"/>
      <c r="ELK23" s="1"/>
      <c r="ELL23" s="1"/>
      <c r="ELM23" s="1"/>
      <c r="ELN23" s="1"/>
      <c r="ELO23" s="1"/>
      <c r="ELP23" s="1"/>
      <c r="ELQ23" s="1"/>
      <c r="ELR23" s="1"/>
      <c r="ELS23" s="1"/>
      <c r="ELT23" s="1"/>
      <c r="ELU23" s="1"/>
      <c r="ELV23" s="1"/>
      <c r="ELW23" s="1"/>
      <c r="ELX23" s="1"/>
      <c r="ELY23" s="1"/>
      <c r="ELZ23" s="1"/>
      <c r="EMA23" s="1"/>
      <c r="EMB23" s="1"/>
      <c r="EMC23" s="1"/>
      <c r="EMD23" s="1"/>
      <c r="EME23" s="1"/>
      <c r="EMF23" s="1"/>
      <c r="EMG23" s="1"/>
      <c r="EMH23" s="1"/>
      <c r="EMI23" s="1"/>
      <c r="EMJ23" s="1"/>
      <c r="EMK23" s="1"/>
      <c r="EML23" s="1"/>
      <c r="EMM23" s="1"/>
      <c r="EMN23" s="1"/>
      <c r="EMO23" s="1"/>
      <c r="EMP23" s="1"/>
      <c r="EMQ23" s="1"/>
      <c r="EMR23" s="1"/>
      <c r="EMS23" s="1"/>
      <c r="EMT23" s="1"/>
      <c r="EMU23" s="1"/>
      <c r="EMV23" s="1"/>
      <c r="EMW23" s="1"/>
      <c r="EMX23" s="1"/>
      <c r="EMY23" s="1"/>
      <c r="EMZ23" s="1"/>
      <c r="ENA23" s="1"/>
      <c r="ENB23" s="1"/>
      <c r="ENC23" s="1"/>
      <c r="END23" s="1"/>
      <c r="ENE23" s="1"/>
      <c r="ENF23" s="1"/>
      <c r="ENG23" s="1"/>
      <c r="ENH23" s="1"/>
      <c r="ENI23" s="1"/>
      <c r="ENJ23" s="1"/>
      <c r="ENK23" s="1"/>
      <c r="ENL23" s="1"/>
      <c r="ENM23" s="1"/>
      <c r="ENN23" s="1"/>
      <c r="ENO23" s="1"/>
      <c r="ENP23" s="1"/>
      <c r="ENQ23" s="1"/>
      <c r="ENR23" s="1"/>
      <c r="ENS23" s="1"/>
      <c r="ENT23" s="1"/>
      <c r="ENU23" s="1"/>
      <c r="ENV23" s="1"/>
      <c r="ENW23" s="1"/>
      <c r="ENX23" s="1"/>
      <c r="ENY23" s="1"/>
      <c r="ENZ23" s="1"/>
      <c r="EOA23" s="1"/>
      <c r="EOB23" s="1"/>
      <c r="EOC23" s="1"/>
      <c r="EOD23" s="1"/>
      <c r="EOE23" s="1"/>
      <c r="EOF23" s="1"/>
      <c r="EOG23" s="1"/>
      <c r="EOH23" s="1"/>
      <c r="EOI23" s="1"/>
      <c r="EOJ23" s="1"/>
      <c r="EOK23" s="1"/>
      <c r="EOL23" s="1"/>
      <c r="EOM23" s="1"/>
      <c r="EON23" s="1"/>
      <c r="EOO23" s="1"/>
      <c r="EOP23" s="1"/>
      <c r="EOQ23" s="1"/>
      <c r="EOR23" s="1"/>
      <c r="EOS23" s="1"/>
      <c r="EOT23" s="1"/>
      <c r="EOU23" s="1"/>
      <c r="EOV23" s="1"/>
      <c r="EOW23" s="1"/>
      <c r="EOX23" s="1"/>
      <c r="EOY23" s="1"/>
      <c r="EOZ23" s="1"/>
      <c r="EPA23" s="1"/>
      <c r="EPB23" s="1"/>
      <c r="EPC23" s="1"/>
      <c r="EPD23" s="1"/>
      <c r="EPE23" s="1"/>
      <c r="EPF23" s="1"/>
      <c r="EPG23" s="1"/>
      <c r="EPH23" s="1"/>
      <c r="EPI23" s="1"/>
      <c r="EPJ23" s="1"/>
      <c r="EPK23" s="1"/>
      <c r="EPL23" s="1"/>
      <c r="EPM23" s="1"/>
      <c r="EPN23" s="1"/>
      <c r="EPO23" s="1"/>
      <c r="EPP23" s="1"/>
      <c r="EPQ23" s="1"/>
      <c r="EPR23" s="1"/>
      <c r="EPS23" s="1"/>
      <c r="EPT23" s="1"/>
      <c r="EPU23" s="1"/>
      <c r="EPV23" s="1"/>
      <c r="EPW23" s="1"/>
      <c r="EPX23" s="1"/>
      <c r="EPY23" s="1"/>
      <c r="EPZ23" s="1"/>
      <c r="EQA23" s="1"/>
      <c r="EQB23" s="1"/>
      <c r="EQC23" s="1"/>
      <c r="EQD23" s="1"/>
      <c r="EQE23" s="1"/>
      <c r="EQF23" s="1"/>
      <c r="EQG23" s="1"/>
      <c r="EQH23" s="1"/>
      <c r="EQI23" s="1"/>
      <c r="EQJ23" s="1"/>
      <c r="EQK23" s="1"/>
      <c r="EQL23" s="1"/>
      <c r="EQM23" s="1"/>
      <c r="EQN23" s="1"/>
      <c r="EQO23" s="1"/>
      <c r="EQP23" s="1"/>
      <c r="EQQ23" s="1"/>
      <c r="EQR23" s="1"/>
      <c r="EQS23" s="1"/>
      <c r="EQT23" s="1"/>
      <c r="EQU23" s="1"/>
      <c r="EQV23" s="1"/>
      <c r="EQW23" s="1"/>
      <c r="EQX23" s="1"/>
      <c r="EQY23" s="1"/>
      <c r="EQZ23" s="1"/>
      <c r="ERA23" s="1"/>
      <c r="ERB23" s="1"/>
      <c r="ERC23" s="1"/>
      <c r="ERD23" s="1"/>
      <c r="ERE23" s="1"/>
      <c r="ERF23" s="1"/>
      <c r="ERG23" s="1"/>
      <c r="ERH23" s="1"/>
      <c r="ERI23" s="1"/>
      <c r="ERJ23" s="1"/>
      <c r="ERK23" s="1"/>
      <c r="ERL23" s="1"/>
      <c r="ERM23" s="1"/>
      <c r="ERN23" s="1"/>
      <c r="ERO23" s="1"/>
      <c r="ERP23" s="1"/>
      <c r="ERQ23" s="1"/>
      <c r="ERR23" s="1"/>
      <c r="ERS23" s="1"/>
      <c r="ERT23" s="1"/>
      <c r="ERU23" s="1"/>
      <c r="ERV23" s="1"/>
      <c r="ERW23" s="1"/>
      <c r="ERX23" s="1"/>
      <c r="ERY23" s="1"/>
      <c r="ERZ23" s="1"/>
      <c r="ESA23" s="1"/>
      <c r="ESB23" s="1"/>
      <c r="ESC23" s="1"/>
      <c r="ESD23" s="1"/>
      <c r="ESE23" s="1"/>
      <c r="ESF23" s="1"/>
      <c r="ESG23" s="1"/>
      <c r="ESH23" s="1"/>
      <c r="ESI23" s="1"/>
      <c r="ESJ23" s="1"/>
      <c r="ESK23" s="1"/>
      <c r="ESL23" s="1"/>
      <c r="ESM23" s="1"/>
      <c r="ESN23" s="1"/>
      <c r="ESO23" s="1"/>
      <c r="ESP23" s="1"/>
      <c r="ESQ23" s="1"/>
      <c r="ESR23" s="1"/>
      <c r="ESS23" s="1"/>
      <c r="EST23" s="1"/>
      <c r="ESU23" s="1"/>
      <c r="ESV23" s="1"/>
      <c r="ESW23" s="1"/>
      <c r="ESX23" s="1"/>
      <c r="ESY23" s="1"/>
      <c r="ESZ23" s="1"/>
      <c r="ETA23" s="1"/>
      <c r="ETB23" s="1"/>
      <c r="ETC23" s="1"/>
      <c r="ETD23" s="1"/>
      <c r="ETE23" s="1"/>
      <c r="ETF23" s="1"/>
      <c r="ETG23" s="1"/>
      <c r="ETH23" s="1"/>
      <c r="ETI23" s="1"/>
      <c r="ETJ23" s="1"/>
      <c r="ETK23" s="1"/>
      <c r="ETL23" s="1"/>
      <c r="ETM23" s="1"/>
      <c r="ETN23" s="1"/>
      <c r="ETO23" s="1"/>
      <c r="ETP23" s="1"/>
      <c r="ETQ23" s="1"/>
      <c r="ETR23" s="1"/>
      <c r="ETS23" s="1"/>
      <c r="ETT23" s="1"/>
      <c r="ETU23" s="1"/>
      <c r="ETV23" s="1"/>
      <c r="ETW23" s="1"/>
      <c r="ETX23" s="1"/>
      <c r="ETY23" s="1"/>
      <c r="ETZ23" s="1"/>
      <c r="EUA23" s="1"/>
      <c r="EUB23" s="1"/>
      <c r="EUC23" s="1"/>
      <c r="EUD23" s="1"/>
      <c r="EUE23" s="1"/>
      <c r="EUF23" s="1"/>
      <c r="EUG23" s="1"/>
      <c r="EUH23" s="1"/>
      <c r="EUI23" s="1"/>
      <c r="EUJ23" s="1"/>
      <c r="EUK23" s="1"/>
      <c r="EUL23" s="1"/>
      <c r="EUM23" s="1"/>
      <c r="EUN23" s="1"/>
      <c r="EUO23" s="1"/>
      <c r="EUP23" s="1"/>
      <c r="EUQ23" s="1"/>
      <c r="EUR23" s="1"/>
      <c r="EUS23" s="1"/>
      <c r="EUT23" s="1"/>
      <c r="EUU23" s="1"/>
      <c r="EUV23" s="1"/>
      <c r="EUW23" s="1"/>
      <c r="EUX23" s="1"/>
      <c r="EUY23" s="1"/>
      <c r="EUZ23" s="1"/>
      <c r="EVA23" s="1"/>
      <c r="EVB23" s="1"/>
      <c r="EVC23" s="1"/>
      <c r="EVD23" s="1"/>
      <c r="EVE23" s="1"/>
      <c r="EVF23" s="1"/>
      <c r="EVG23" s="1"/>
      <c r="EVH23" s="1"/>
      <c r="EVI23" s="1"/>
      <c r="EVJ23" s="1"/>
      <c r="EVK23" s="1"/>
      <c r="EVL23" s="1"/>
      <c r="EVM23" s="1"/>
      <c r="EVN23" s="1"/>
      <c r="EVO23" s="1"/>
      <c r="EVP23" s="1"/>
      <c r="EVQ23" s="1"/>
      <c r="EVR23" s="1"/>
      <c r="EVS23" s="1"/>
      <c r="EVT23" s="1"/>
      <c r="EVU23" s="1"/>
      <c r="EVV23" s="1"/>
      <c r="EVW23" s="1"/>
      <c r="EVX23" s="1"/>
      <c r="EVY23" s="1"/>
      <c r="EVZ23" s="1"/>
      <c r="EWA23" s="1"/>
      <c r="EWB23" s="1"/>
      <c r="EWC23" s="1"/>
      <c r="EWD23" s="1"/>
      <c r="EWE23" s="1"/>
      <c r="EWF23" s="1"/>
      <c r="EWG23" s="1"/>
      <c r="EWH23" s="1"/>
      <c r="EWI23" s="1"/>
      <c r="EWJ23" s="1"/>
      <c r="EWK23" s="1"/>
      <c r="EWL23" s="1"/>
      <c r="EWM23" s="1"/>
      <c r="EWN23" s="1"/>
      <c r="EWO23" s="1"/>
      <c r="EWP23" s="1"/>
      <c r="EWQ23" s="1"/>
      <c r="EWR23" s="1"/>
      <c r="EWS23" s="1"/>
      <c r="EWT23" s="1"/>
      <c r="EWU23" s="1"/>
      <c r="EWV23" s="1"/>
      <c r="EWW23" s="1"/>
      <c r="EWX23" s="1"/>
      <c r="EWY23" s="1"/>
      <c r="EWZ23" s="1"/>
      <c r="EXA23" s="1"/>
      <c r="EXB23" s="1"/>
      <c r="EXC23" s="1"/>
      <c r="EXD23" s="1"/>
      <c r="EXE23" s="1"/>
      <c r="EXF23" s="1"/>
      <c r="EXG23" s="1"/>
      <c r="EXH23" s="1"/>
      <c r="EXI23" s="1"/>
      <c r="EXJ23" s="1"/>
      <c r="EXK23" s="1"/>
      <c r="EXL23" s="1"/>
      <c r="EXM23" s="1"/>
      <c r="EXN23" s="1"/>
      <c r="EXO23" s="1"/>
      <c r="EXP23" s="1"/>
      <c r="EXQ23" s="1"/>
      <c r="EXR23" s="1"/>
      <c r="EXS23" s="1"/>
      <c r="EXT23" s="1"/>
      <c r="EXU23" s="1"/>
      <c r="EXV23" s="1"/>
      <c r="EXW23" s="1"/>
      <c r="EXX23" s="1"/>
      <c r="EXY23" s="1"/>
      <c r="EXZ23" s="1"/>
      <c r="EYA23" s="1"/>
      <c r="EYB23" s="1"/>
      <c r="EYC23" s="1"/>
      <c r="EYD23" s="1"/>
      <c r="EYE23" s="1"/>
      <c r="EYF23" s="1"/>
      <c r="EYG23" s="1"/>
      <c r="EYH23" s="1"/>
      <c r="EYI23" s="1"/>
      <c r="EYJ23" s="1"/>
      <c r="EYK23" s="1"/>
      <c r="EYL23" s="1"/>
      <c r="EYM23" s="1"/>
      <c r="EYN23" s="1"/>
      <c r="EYO23" s="1"/>
      <c r="EYP23" s="1"/>
      <c r="EYQ23" s="1"/>
      <c r="EYR23" s="1"/>
      <c r="EYS23" s="1"/>
      <c r="EYT23" s="1"/>
      <c r="EYU23" s="1"/>
      <c r="EYV23" s="1"/>
      <c r="EYW23" s="1"/>
      <c r="EYX23" s="1"/>
      <c r="EYY23" s="1"/>
      <c r="EYZ23" s="1"/>
      <c r="EZA23" s="1"/>
      <c r="EZB23" s="1"/>
      <c r="EZC23" s="1"/>
      <c r="EZD23" s="1"/>
      <c r="EZE23" s="1"/>
      <c r="EZF23" s="1"/>
      <c r="EZG23" s="1"/>
      <c r="EZH23" s="1"/>
      <c r="EZI23" s="1"/>
      <c r="EZJ23" s="1"/>
      <c r="EZK23" s="1"/>
      <c r="EZL23" s="1"/>
      <c r="EZM23" s="1"/>
      <c r="EZN23" s="1"/>
      <c r="EZO23" s="1"/>
      <c r="EZP23" s="1"/>
      <c r="EZQ23" s="1"/>
      <c r="EZR23" s="1"/>
      <c r="EZS23" s="1"/>
      <c r="EZT23" s="1"/>
      <c r="EZU23" s="1"/>
      <c r="EZV23" s="1"/>
      <c r="EZW23" s="1"/>
      <c r="EZX23" s="1"/>
      <c r="EZY23" s="1"/>
      <c r="EZZ23" s="1"/>
      <c r="FAA23" s="1"/>
      <c r="FAB23" s="1"/>
      <c r="FAC23" s="1"/>
      <c r="FAD23" s="1"/>
      <c r="FAE23" s="1"/>
      <c r="FAF23" s="1"/>
      <c r="FAG23" s="1"/>
      <c r="FAH23" s="1"/>
      <c r="FAI23" s="1"/>
      <c r="FAJ23" s="1"/>
      <c r="FAK23" s="1"/>
      <c r="FAL23" s="1"/>
      <c r="FAM23" s="1"/>
      <c r="FAN23" s="1"/>
      <c r="FAO23" s="1"/>
      <c r="FAP23" s="1"/>
      <c r="FAQ23" s="1"/>
      <c r="FAR23" s="1"/>
      <c r="FAS23" s="1"/>
      <c r="FAT23" s="1"/>
      <c r="FAU23" s="1"/>
      <c r="FAV23" s="1"/>
      <c r="FAW23" s="1"/>
      <c r="FAX23" s="1"/>
      <c r="FAY23" s="1"/>
      <c r="FAZ23" s="1"/>
      <c r="FBA23" s="1"/>
      <c r="FBB23" s="1"/>
      <c r="FBC23" s="1"/>
      <c r="FBD23" s="1"/>
      <c r="FBE23" s="1"/>
      <c r="FBF23" s="1"/>
      <c r="FBG23" s="1"/>
      <c r="FBH23" s="1"/>
      <c r="FBI23" s="1"/>
      <c r="FBJ23" s="1"/>
      <c r="FBK23" s="1"/>
      <c r="FBL23" s="1"/>
      <c r="FBM23" s="1"/>
      <c r="FBN23" s="1"/>
      <c r="FBO23" s="1"/>
      <c r="FBP23" s="1"/>
      <c r="FBQ23" s="1"/>
      <c r="FBR23" s="1"/>
      <c r="FBS23" s="1"/>
      <c r="FBT23" s="1"/>
      <c r="FBU23" s="1"/>
      <c r="FBV23" s="1"/>
      <c r="FBW23" s="1"/>
      <c r="FBX23" s="1"/>
      <c r="FBY23" s="1"/>
      <c r="FBZ23" s="1"/>
      <c r="FCA23" s="1"/>
      <c r="FCB23" s="1"/>
      <c r="FCC23" s="1"/>
      <c r="FCD23" s="1"/>
      <c r="FCE23" s="1"/>
      <c r="FCF23" s="1"/>
      <c r="FCG23" s="1"/>
      <c r="FCH23" s="1"/>
      <c r="FCI23" s="1"/>
      <c r="FCJ23" s="1"/>
      <c r="FCK23" s="1"/>
      <c r="FCL23" s="1"/>
      <c r="FCM23" s="1"/>
      <c r="FCN23" s="1"/>
      <c r="FCO23" s="1"/>
      <c r="FCP23" s="1"/>
      <c r="FCQ23" s="1"/>
      <c r="FCR23" s="1"/>
      <c r="FCS23" s="1"/>
      <c r="FCT23" s="1"/>
      <c r="FCU23" s="1"/>
      <c r="FCV23" s="1"/>
      <c r="FCW23" s="1"/>
      <c r="FCX23" s="1"/>
      <c r="FCY23" s="1"/>
      <c r="FCZ23" s="1"/>
      <c r="FDA23" s="1"/>
      <c r="FDB23" s="1"/>
      <c r="FDC23" s="1"/>
      <c r="FDD23" s="1"/>
      <c r="FDE23" s="1"/>
      <c r="FDF23" s="1"/>
      <c r="FDG23" s="1"/>
      <c r="FDH23" s="1"/>
      <c r="FDI23" s="1"/>
      <c r="FDJ23" s="1"/>
      <c r="FDK23" s="1"/>
      <c r="FDL23" s="1"/>
      <c r="FDM23" s="1"/>
      <c r="FDN23" s="1"/>
      <c r="FDO23" s="1"/>
      <c r="FDP23" s="1"/>
      <c r="FDQ23" s="1"/>
      <c r="FDR23" s="1"/>
      <c r="FDS23" s="1"/>
      <c r="FDT23" s="1"/>
      <c r="FDU23" s="1"/>
      <c r="FDV23" s="1"/>
      <c r="FDW23" s="1"/>
      <c r="FDX23" s="1"/>
      <c r="FDY23" s="1"/>
      <c r="FDZ23" s="1"/>
      <c r="FEA23" s="1"/>
      <c r="FEB23" s="1"/>
      <c r="FEC23" s="1"/>
      <c r="FED23" s="1"/>
      <c r="FEE23" s="1"/>
      <c r="FEF23" s="1"/>
      <c r="FEG23" s="1"/>
      <c r="FEH23" s="1"/>
      <c r="FEI23" s="1"/>
      <c r="FEJ23" s="1"/>
      <c r="FEK23" s="1"/>
      <c r="FEL23" s="1"/>
      <c r="FEM23" s="1"/>
      <c r="FEN23" s="1"/>
      <c r="FEO23" s="1"/>
      <c r="FEP23" s="1"/>
      <c r="FEQ23" s="1"/>
      <c r="FER23" s="1"/>
      <c r="FES23" s="1"/>
      <c r="FET23" s="1"/>
      <c r="FEU23" s="1"/>
      <c r="FEV23" s="1"/>
      <c r="FEW23" s="1"/>
      <c r="FEX23" s="1"/>
      <c r="FEY23" s="1"/>
      <c r="FEZ23" s="1"/>
      <c r="FFA23" s="1"/>
      <c r="FFB23" s="1"/>
      <c r="FFC23" s="1"/>
      <c r="FFD23" s="1"/>
      <c r="FFE23" s="1"/>
      <c r="FFF23" s="1"/>
      <c r="FFG23" s="1"/>
      <c r="FFH23" s="1"/>
      <c r="FFI23" s="1"/>
      <c r="FFJ23" s="1"/>
      <c r="FFK23" s="1"/>
      <c r="FFL23" s="1"/>
      <c r="FFM23" s="1"/>
      <c r="FFN23" s="1"/>
      <c r="FFO23" s="1"/>
      <c r="FFP23" s="1"/>
      <c r="FFQ23" s="1"/>
      <c r="FFR23" s="1"/>
      <c r="FFS23" s="1"/>
      <c r="FFT23" s="1"/>
      <c r="FFU23" s="1"/>
      <c r="FFV23" s="1"/>
      <c r="FFW23" s="1"/>
      <c r="FFX23" s="1"/>
      <c r="FFY23" s="1"/>
      <c r="FFZ23" s="1"/>
      <c r="FGA23" s="1"/>
      <c r="FGB23" s="1"/>
      <c r="FGC23" s="1"/>
      <c r="FGD23" s="1"/>
      <c r="FGE23" s="1"/>
      <c r="FGF23" s="1"/>
      <c r="FGG23" s="1"/>
      <c r="FGH23" s="1"/>
      <c r="FGI23" s="1"/>
      <c r="FGJ23" s="1"/>
      <c r="FGK23" s="1"/>
      <c r="FGL23" s="1"/>
      <c r="FGM23" s="1"/>
      <c r="FGN23" s="1"/>
      <c r="FGO23" s="1"/>
      <c r="FGP23" s="1"/>
      <c r="FGQ23" s="1"/>
      <c r="FGR23" s="1"/>
      <c r="FGS23" s="1"/>
      <c r="FGT23" s="1"/>
      <c r="FGU23" s="1"/>
      <c r="FGV23" s="1"/>
      <c r="FGW23" s="1"/>
      <c r="FGX23" s="1"/>
      <c r="FGY23" s="1"/>
      <c r="FGZ23" s="1"/>
      <c r="FHA23" s="1"/>
      <c r="FHB23" s="1"/>
      <c r="FHC23" s="1"/>
      <c r="FHD23" s="1"/>
      <c r="FHE23" s="1"/>
      <c r="FHF23" s="1"/>
      <c r="FHG23" s="1"/>
      <c r="FHH23" s="1"/>
      <c r="FHI23" s="1"/>
      <c r="FHJ23" s="1"/>
      <c r="FHK23" s="1"/>
      <c r="FHL23" s="1"/>
      <c r="FHM23" s="1"/>
      <c r="FHN23" s="1"/>
      <c r="FHO23" s="1"/>
      <c r="FHP23" s="1"/>
      <c r="FHQ23" s="1"/>
      <c r="FHR23" s="1"/>
      <c r="FHS23" s="1"/>
      <c r="FHT23" s="1"/>
      <c r="FHU23" s="1"/>
      <c r="FHV23" s="1"/>
      <c r="FHW23" s="1"/>
      <c r="FHX23" s="1"/>
      <c r="FHY23" s="1"/>
      <c r="FHZ23" s="1"/>
      <c r="FIA23" s="1"/>
      <c r="FIB23" s="1"/>
      <c r="FIC23" s="1"/>
      <c r="FID23" s="1"/>
      <c r="FIE23" s="1"/>
      <c r="FIF23" s="1"/>
      <c r="FIG23" s="1"/>
      <c r="FIH23" s="1"/>
      <c r="FII23" s="1"/>
      <c r="FIJ23" s="1"/>
      <c r="FIK23" s="1"/>
      <c r="FIL23" s="1"/>
      <c r="FIM23" s="1"/>
      <c r="FIN23" s="1"/>
      <c r="FIO23" s="1"/>
      <c r="FIP23" s="1"/>
      <c r="FIQ23" s="1"/>
      <c r="FIR23" s="1"/>
      <c r="FIS23" s="1"/>
      <c r="FIT23" s="1"/>
      <c r="FIU23" s="1"/>
      <c r="FIV23" s="1"/>
      <c r="FIW23" s="1"/>
      <c r="FIX23" s="1"/>
      <c r="FIY23" s="1"/>
      <c r="FIZ23" s="1"/>
      <c r="FJA23" s="1"/>
      <c r="FJB23" s="1"/>
      <c r="FJC23" s="1"/>
      <c r="FJD23" s="1"/>
      <c r="FJE23" s="1"/>
      <c r="FJF23" s="1"/>
      <c r="FJG23" s="1"/>
      <c r="FJH23" s="1"/>
      <c r="FJI23" s="1"/>
      <c r="FJJ23" s="1"/>
      <c r="FJK23" s="1"/>
      <c r="FJL23" s="1"/>
      <c r="FJM23" s="1"/>
      <c r="FJN23" s="1"/>
      <c r="FJO23" s="1"/>
      <c r="FJP23" s="1"/>
      <c r="FJQ23" s="1"/>
      <c r="FJR23" s="1"/>
      <c r="FJS23" s="1"/>
      <c r="FJT23" s="1"/>
      <c r="FJU23" s="1"/>
      <c r="FJV23" s="1"/>
      <c r="FJW23" s="1"/>
      <c r="FJX23" s="1"/>
      <c r="FJY23" s="1"/>
      <c r="FJZ23" s="1"/>
      <c r="FKA23" s="1"/>
      <c r="FKB23" s="1"/>
      <c r="FKC23" s="1"/>
      <c r="FKD23" s="1"/>
      <c r="FKE23" s="1"/>
      <c r="FKF23" s="1"/>
      <c r="FKG23" s="1"/>
      <c r="FKH23" s="1"/>
      <c r="FKI23" s="1"/>
      <c r="FKJ23" s="1"/>
      <c r="FKK23" s="1"/>
      <c r="FKL23" s="1"/>
      <c r="FKM23" s="1"/>
      <c r="FKN23" s="1"/>
      <c r="FKO23" s="1"/>
      <c r="FKP23" s="1"/>
      <c r="FKQ23" s="1"/>
      <c r="FKR23" s="1"/>
      <c r="FKS23" s="1"/>
      <c r="FKT23" s="1"/>
      <c r="FKU23" s="1"/>
      <c r="FKV23" s="1"/>
      <c r="FKW23" s="1"/>
      <c r="FKX23" s="1"/>
      <c r="FKY23" s="1"/>
      <c r="FKZ23" s="1"/>
      <c r="FLA23" s="1"/>
      <c r="FLB23" s="1"/>
      <c r="FLC23" s="1"/>
      <c r="FLD23" s="1"/>
      <c r="FLE23" s="1"/>
      <c r="FLF23" s="1"/>
      <c r="FLG23" s="1"/>
      <c r="FLH23" s="1"/>
      <c r="FLI23" s="1"/>
      <c r="FLJ23" s="1"/>
      <c r="FLK23" s="1"/>
      <c r="FLL23" s="1"/>
      <c r="FLM23" s="1"/>
      <c r="FLN23" s="1"/>
      <c r="FLO23" s="1"/>
      <c r="FLP23" s="1"/>
      <c r="FLQ23" s="1"/>
      <c r="FLR23" s="1"/>
      <c r="FLS23" s="1"/>
      <c r="FLT23" s="1"/>
      <c r="FLU23" s="1"/>
      <c r="FLV23" s="1"/>
      <c r="FLW23" s="1"/>
      <c r="FLX23" s="1"/>
      <c r="FLY23" s="1"/>
      <c r="FLZ23" s="1"/>
      <c r="FMA23" s="1"/>
      <c r="FMB23" s="1"/>
      <c r="FMC23" s="1"/>
      <c r="FMD23" s="1"/>
      <c r="FME23" s="1"/>
      <c r="FMF23" s="1"/>
      <c r="FMG23" s="1"/>
      <c r="FMH23" s="1"/>
      <c r="FMI23" s="1"/>
      <c r="FMJ23" s="1"/>
      <c r="FMK23" s="1"/>
      <c r="FML23" s="1"/>
      <c r="FMM23" s="1"/>
      <c r="FMN23" s="1"/>
      <c r="FMO23" s="1"/>
      <c r="FMP23" s="1"/>
      <c r="FMQ23" s="1"/>
      <c r="FMR23" s="1"/>
      <c r="FMS23" s="1"/>
      <c r="FMT23" s="1"/>
      <c r="FMU23" s="1"/>
      <c r="FMV23" s="1"/>
      <c r="FMW23" s="1"/>
      <c r="FMX23" s="1"/>
      <c r="FMY23" s="1"/>
      <c r="FMZ23" s="1"/>
      <c r="FNA23" s="1"/>
      <c r="FNB23" s="1"/>
      <c r="FNC23" s="1"/>
      <c r="FND23" s="1"/>
      <c r="FNE23" s="1"/>
      <c r="FNF23" s="1"/>
      <c r="FNG23" s="1"/>
      <c r="FNH23" s="1"/>
      <c r="FNI23" s="1"/>
      <c r="FNJ23" s="1"/>
      <c r="FNK23" s="1"/>
      <c r="FNL23" s="1"/>
      <c r="FNM23" s="1"/>
      <c r="FNN23" s="1"/>
      <c r="FNO23" s="1"/>
      <c r="FNP23" s="1"/>
      <c r="FNQ23" s="1"/>
      <c r="FNR23" s="1"/>
      <c r="FNS23" s="1"/>
      <c r="FNT23" s="1"/>
      <c r="FNU23" s="1"/>
      <c r="FNV23" s="1"/>
      <c r="FNW23" s="1"/>
      <c r="FNX23" s="1"/>
      <c r="FNY23" s="1"/>
      <c r="FNZ23" s="1"/>
      <c r="FOA23" s="1"/>
      <c r="FOB23" s="1"/>
      <c r="FOC23" s="1"/>
      <c r="FOD23" s="1"/>
      <c r="FOE23" s="1"/>
      <c r="FOF23" s="1"/>
      <c r="FOG23" s="1"/>
      <c r="FOH23" s="1"/>
      <c r="FOI23" s="1"/>
      <c r="FOJ23" s="1"/>
      <c r="FOK23" s="1"/>
      <c r="FOL23" s="1"/>
      <c r="FOM23" s="1"/>
      <c r="FON23" s="1"/>
      <c r="FOO23" s="1"/>
      <c r="FOP23" s="1"/>
      <c r="FOQ23" s="1"/>
      <c r="FOR23" s="1"/>
      <c r="FOS23" s="1"/>
      <c r="FOT23" s="1"/>
      <c r="FOU23" s="1"/>
      <c r="FOV23" s="1"/>
      <c r="FOW23" s="1"/>
      <c r="FOX23" s="1"/>
      <c r="FOY23" s="1"/>
      <c r="FOZ23" s="1"/>
      <c r="FPA23" s="1"/>
      <c r="FPB23" s="1"/>
      <c r="FPC23" s="1"/>
      <c r="FPD23" s="1"/>
      <c r="FPE23" s="1"/>
      <c r="FPF23" s="1"/>
      <c r="FPG23" s="1"/>
      <c r="FPH23" s="1"/>
      <c r="FPI23" s="1"/>
      <c r="FPJ23" s="1"/>
      <c r="FPK23" s="1"/>
      <c r="FPL23" s="1"/>
      <c r="FPM23" s="1"/>
      <c r="FPN23" s="1"/>
      <c r="FPO23" s="1"/>
      <c r="FPP23" s="1"/>
      <c r="FPQ23" s="1"/>
      <c r="FPR23" s="1"/>
      <c r="FPS23" s="1"/>
      <c r="FPT23" s="1"/>
      <c r="FPU23" s="1"/>
      <c r="FPV23" s="1"/>
      <c r="FPW23" s="1"/>
      <c r="FPX23" s="1"/>
      <c r="FPY23" s="1"/>
      <c r="FPZ23" s="1"/>
      <c r="FQA23" s="1"/>
      <c r="FQB23" s="1"/>
      <c r="FQC23" s="1"/>
      <c r="FQD23" s="1"/>
      <c r="FQE23" s="1"/>
      <c r="FQF23" s="1"/>
      <c r="FQG23" s="1"/>
      <c r="FQH23" s="1"/>
      <c r="FQI23" s="1"/>
      <c r="FQJ23" s="1"/>
      <c r="FQK23" s="1"/>
      <c r="FQL23" s="1"/>
      <c r="FQM23" s="1"/>
      <c r="FQN23" s="1"/>
      <c r="FQO23" s="1"/>
      <c r="FQP23" s="1"/>
      <c r="FQQ23" s="1"/>
      <c r="FQR23" s="1"/>
      <c r="FQS23" s="1"/>
      <c r="FQT23" s="1"/>
      <c r="FQU23" s="1"/>
      <c r="FQV23" s="1"/>
      <c r="FQW23" s="1"/>
      <c r="FQX23" s="1"/>
      <c r="FQY23" s="1"/>
      <c r="FQZ23" s="1"/>
      <c r="FRA23" s="1"/>
      <c r="FRB23" s="1"/>
      <c r="FRC23" s="1"/>
      <c r="FRD23" s="1"/>
      <c r="FRE23" s="1"/>
      <c r="FRF23" s="1"/>
      <c r="FRG23" s="1"/>
      <c r="FRH23" s="1"/>
      <c r="FRI23" s="1"/>
      <c r="FRJ23" s="1"/>
      <c r="FRK23" s="1"/>
      <c r="FRL23" s="1"/>
      <c r="FRM23" s="1"/>
      <c r="FRN23" s="1"/>
      <c r="FRO23" s="1"/>
      <c r="FRP23" s="1"/>
      <c r="FRQ23" s="1"/>
      <c r="FRR23" s="1"/>
      <c r="FRS23" s="1"/>
      <c r="FRT23" s="1"/>
      <c r="FRU23" s="1"/>
      <c r="FRV23" s="1"/>
      <c r="FRW23" s="1"/>
      <c r="FRX23" s="1"/>
      <c r="FRY23" s="1"/>
      <c r="FRZ23" s="1"/>
      <c r="FSA23" s="1"/>
      <c r="FSB23" s="1"/>
      <c r="FSC23" s="1"/>
      <c r="FSD23" s="1"/>
      <c r="FSE23" s="1"/>
      <c r="FSF23" s="1"/>
      <c r="FSG23" s="1"/>
      <c r="FSH23" s="1"/>
      <c r="FSI23" s="1"/>
      <c r="FSJ23" s="1"/>
      <c r="FSK23" s="1"/>
      <c r="FSL23" s="1"/>
      <c r="FSM23" s="1"/>
      <c r="FSN23" s="1"/>
      <c r="FSO23" s="1"/>
      <c r="FSP23" s="1"/>
      <c r="FSQ23" s="1"/>
      <c r="FSR23" s="1"/>
      <c r="FSS23" s="1"/>
      <c r="FST23" s="1"/>
      <c r="FSU23" s="1"/>
      <c r="FSV23" s="1"/>
      <c r="FSW23" s="1"/>
      <c r="FSX23" s="1"/>
      <c r="FSY23" s="1"/>
      <c r="FSZ23" s="1"/>
      <c r="FTA23" s="1"/>
      <c r="FTB23" s="1"/>
      <c r="FTC23" s="1"/>
      <c r="FTD23" s="1"/>
      <c r="FTE23" s="1"/>
      <c r="FTF23" s="1"/>
      <c r="FTG23" s="1"/>
      <c r="FTH23" s="1"/>
      <c r="FTI23" s="1"/>
      <c r="FTJ23" s="1"/>
      <c r="FTK23" s="1"/>
      <c r="FTL23" s="1"/>
      <c r="FTM23" s="1"/>
      <c r="FTN23" s="1"/>
      <c r="FTO23" s="1"/>
      <c r="FTP23" s="1"/>
      <c r="FTQ23" s="1"/>
      <c r="FTR23" s="1"/>
      <c r="FTS23" s="1"/>
      <c r="FTT23" s="1"/>
      <c r="FTU23" s="1"/>
      <c r="FTV23" s="1"/>
      <c r="FTW23" s="1"/>
      <c r="FTX23" s="1"/>
      <c r="FTY23" s="1"/>
      <c r="FTZ23" s="1"/>
      <c r="FUA23" s="1"/>
      <c r="FUB23" s="1"/>
      <c r="FUC23" s="1"/>
      <c r="FUD23" s="1"/>
      <c r="FUE23" s="1"/>
      <c r="FUF23" s="1"/>
      <c r="FUG23" s="1"/>
      <c r="FUH23" s="1"/>
      <c r="FUI23" s="1"/>
      <c r="FUJ23" s="1"/>
      <c r="FUK23" s="1"/>
      <c r="FUL23" s="1"/>
      <c r="FUM23" s="1"/>
      <c r="FUN23" s="1"/>
      <c r="FUO23" s="1"/>
      <c r="FUP23" s="1"/>
      <c r="FUQ23" s="1"/>
      <c r="FUR23" s="1"/>
      <c r="FUS23" s="1"/>
      <c r="FUT23" s="1"/>
      <c r="FUU23" s="1"/>
      <c r="FUV23" s="1"/>
      <c r="FUW23" s="1"/>
      <c r="FUX23" s="1"/>
      <c r="FUY23" s="1"/>
      <c r="FUZ23" s="1"/>
      <c r="FVA23" s="1"/>
      <c r="FVB23" s="1"/>
      <c r="FVC23" s="1"/>
      <c r="FVD23" s="1"/>
      <c r="FVE23" s="1"/>
      <c r="FVF23" s="1"/>
      <c r="FVG23" s="1"/>
      <c r="FVH23" s="1"/>
      <c r="FVI23" s="1"/>
      <c r="FVJ23" s="1"/>
      <c r="FVK23" s="1"/>
      <c r="FVL23" s="1"/>
      <c r="FVM23" s="1"/>
      <c r="FVN23" s="1"/>
      <c r="FVO23" s="1"/>
      <c r="FVP23" s="1"/>
      <c r="FVQ23" s="1"/>
      <c r="FVR23" s="1"/>
      <c r="FVS23" s="1"/>
      <c r="FVT23" s="1"/>
      <c r="FVU23" s="1"/>
      <c r="FVV23" s="1"/>
      <c r="FVW23" s="1"/>
      <c r="FVX23" s="1"/>
      <c r="FVY23" s="1"/>
      <c r="FVZ23" s="1"/>
      <c r="FWA23" s="1"/>
      <c r="FWB23" s="1"/>
      <c r="FWC23" s="1"/>
      <c r="FWD23" s="1"/>
      <c r="FWE23" s="1"/>
      <c r="FWF23" s="1"/>
      <c r="FWG23" s="1"/>
      <c r="FWH23" s="1"/>
      <c r="FWI23" s="1"/>
      <c r="FWJ23" s="1"/>
      <c r="FWK23" s="1"/>
      <c r="FWL23" s="1"/>
      <c r="FWM23" s="1"/>
      <c r="FWN23" s="1"/>
      <c r="FWO23" s="1"/>
      <c r="FWP23" s="1"/>
      <c r="FWQ23" s="1"/>
      <c r="FWR23" s="1"/>
      <c r="FWS23" s="1"/>
      <c r="FWT23" s="1"/>
      <c r="FWU23" s="1"/>
      <c r="FWV23" s="1"/>
      <c r="FWW23" s="1"/>
      <c r="FWX23" s="1"/>
      <c r="FWY23" s="1"/>
      <c r="FWZ23" s="1"/>
      <c r="FXA23" s="1"/>
      <c r="FXB23" s="1"/>
      <c r="FXC23" s="1"/>
      <c r="FXD23" s="1"/>
      <c r="FXE23" s="1"/>
      <c r="FXF23" s="1"/>
      <c r="FXG23" s="1"/>
      <c r="FXH23" s="1"/>
      <c r="FXI23" s="1"/>
      <c r="FXJ23" s="1"/>
      <c r="FXK23" s="1"/>
      <c r="FXL23" s="1"/>
      <c r="FXM23" s="1"/>
      <c r="FXN23" s="1"/>
      <c r="FXO23" s="1"/>
      <c r="FXP23" s="1"/>
      <c r="FXQ23" s="1"/>
      <c r="FXR23" s="1"/>
      <c r="FXS23" s="1"/>
      <c r="FXT23" s="1"/>
      <c r="FXU23" s="1"/>
      <c r="FXV23" s="1"/>
      <c r="FXW23" s="1"/>
      <c r="FXX23" s="1"/>
      <c r="FXY23" s="1"/>
      <c r="FXZ23" s="1"/>
      <c r="FYA23" s="1"/>
      <c r="FYB23" s="1"/>
      <c r="FYC23" s="1"/>
      <c r="FYD23" s="1"/>
      <c r="FYE23" s="1"/>
      <c r="FYF23" s="1"/>
      <c r="FYG23" s="1"/>
      <c r="FYH23" s="1"/>
      <c r="FYI23" s="1"/>
      <c r="FYJ23" s="1"/>
      <c r="FYK23" s="1"/>
      <c r="FYL23" s="1"/>
      <c r="FYM23" s="1"/>
      <c r="FYN23" s="1"/>
      <c r="FYO23" s="1"/>
      <c r="FYP23" s="1"/>
      <c r="FYQ23" s="1"/>
      <c r="FYR23" s="1"/>
      <c r="FYS23" s="1"/>
      <c r="FYT23" s="1"/>
      <c r="FYU23" s="1"/>
      <c r="FYV23" s="1"/>
      <c r="FYW23" s="1"/>
      <c r="FYX23" s="1"/>
      <c r="FYY23" s="1"/>
      <c r="FYZ23" s="1"/>
      <c r="FZA23" s="1"/>
      <c r="FZB23" s="1"/>
      <c r="FZC23" s="1"/>
      <c r="FZD23" s="1"/>
      <c r="FZE23" s="1"/>
      <c r="FZF23" s="1"/>
      <c r="FZG23" s="1"/>
      <c r="FZH23" s="1"/>
      <c r="FZI23" s="1"/>
      <c r="FZJ23" s="1"/>
      <c r="FZK23" s="1"/>
      <c r="FZL23" s="1"/>
      <c r="FZM23" s="1"/>
      <c r="FZN23" s="1"/>
      <c r="FZO23" s="1"/>
      <c r="FZP23" s="1"/>
      <c r="FZQ23" s="1"/>
      <c r="FZR23" s="1"/>
      <c r="FZS23" s="1"/>
      <c r="FZT23" s="1"/>
      <c r="FZU23" s="1"/>
      <c r="FZV23" s="1"/>
      <c r="FZW23" s="1"/>
      <c r="FZX23" s="1"/>
      <c r="FZY23" s="1"/>
      <c r="FZZ23" s="1"/>
      <c r="GAA23" s="1"/>
      <c r="GAB23" s="1"/>
      <c r="GAC23" s="1"/>
      <c r="GAD23" s="1"/>
      <c r="GAE23" s="1"/>
      <c r="GAF23" s="1"/>
      <c r="GAG23" s="1"/>
      <c r="GAH23" s="1"/>
      <c r="GAI23" s="1"/>
      <c r="GAJ23" s="1"/>
      <c r="GAK23" s="1"/>
      <c r="GAL23" s="1"/>
      <c r="GAM23" s="1"/>
      <c r="GAN23" s="1"/>
      <c r="GAO23" s="1"/>
      <c r="GAP23" s="1"/>
      <c r="GAQ23" s="1"/>
      <c r="GAR23" s="1"/>
      <c r="GAS23" s="1"/>
      <c r="GAT23" s="1"/>
      <c r="GAU23" s="1"/>
      <c r="GAV23" s="1"/>
      <c r="GAW23" s="1"/>
      <c r="GAX23" s="1"/>
      <c r="GAY23" s="1"/>
      <c r="GAZ23" s="1"/>
      <c r="GBA23" s="1"/>
      <c r="GBB23" s="1"/>
      <c r="GBC23" s="1"/>
      <c r="GBD23" s="1"/>
      <c r="GBE23" s="1"/>
      <c r="GBF23" s="1"/>
      <c r="GBG23" s="1"/>
      <c r="GBH23" s="1"/>
      <c r="GBI23" s="1"/>
      <c r="GBJ23" s="1"/>
      <c r="GBK23" s="1"/>
      <c r="GBL23" s="1"/>
      <c r="GBM23" s="1"/>
      <c r="GBN23" s="1"/>
      <c r="GBO23" s="1"/>
      <c r="GBP23" s="1"/>
      <c r="GBQ23" s="1"/>
      <c r="GBR23" s="1"/>
      <c r="GBS23" s="1"/>
      <c r="GBT23" s="1"/>
      <c r="GBU23" s="1"/>
      <c r="GBV23" s="1"/>
      <c r="GBW23" s="1"/>
      <c r="GBX23" s="1"/>
      <c r="GBY23" s="1"/>
      <c r="GBZ23" s="1"/>
      <c r="GCA23" s="1"/>
      <c r="GCB23" s="1"/>
      <c r="GCC23" s="1"/>
      <c r="GCD23" s="1"/>
      <c r="GCE23" s="1"/>
      <c r="GCF23" s="1"/>
      <c r="GCG23" s="1"/>
      <c r="GCH23" s="1"/>
      <c r="GCI23" s="1"/>
      <c r="GCJ23" s="1"/>
      <c r="GCK23" s="1"/>
      <c r="GCL23" s="1"/>
      <c r="GCM23" s="1"/>
      <c r="GCN23" s="1"/>
      <c r="GCO23" s="1"/>
      <c r="GCP23" s="1"/>
      <c r="GCQ23" s="1"/>
      <c r="GCR23" s="1"/>
      <c r="GCS23" s="1"/>
      <c r="GCT23" s="1"/>
      <c r="GCU23" s="1"/>
      <c r="GCV23" s="1"/>
      <c r="GCW23" s="1"/>
      <c r="GCX23" s="1"/>
      <c r="GCY23" s="1"/>
      <c r="GCZ23" s="1"/>
      <c r="GDA23" s="1"/>
      <c r="GDB23" s="1"/>
      <c r="GDC23" s="1"/>
      <c r="GDD23" s="1"/>
      <c r="GDE23" s="1"/>
      <c r="GDF23" s="1"/>
      <c r="GDG23" s="1"/>
      <c r="GDH23" s="1"/>
      <c r="GDI23" s="1"/>
      <c r="GDJ23" s="1"/>
      <c r="GDK23" s="1"/>
      <c r="GDL23" s="1"/>
      <c r="GDM23" s="1"/>
      <c r="GDN23" s="1"/>
      <c r="GDO23" s="1"/>
      <c r="GDP23" s="1"/>
      <c r="GDQ23" s="1"/>
      <c r="GDR23" s="1"/>
      <c r="GDS23" s="1"/>
      <c r="GDT23" s="1"/>
      <c r="GDU23" s="1"/>
      <c r="GDV23" s="1"/>
      <c r="GDW23" s="1"/>
      <c r="GDX23" s="1"/>
      <c r="GDY23" s="1"/>
      <c r="GDZ23" s="1"/>
      <c r="GEA23" s="1"/>
      <c r="GEB23" s="1"/>
      <c r="GEC23" s="1"/>
      <c r="GED23" s="1"/>
      <c r="GEE23" s="1"/>
      <c r="GEF23" s="1"/>
      <c r="GEG23" s="1"/>
      <c r="GEH23" s="1"/>
      <c r="GEI23" s="1"/>
      <c r="GEJ23" s="1"/>
      <c r="GEK23" s="1"/>
      <c r="GEL23" s="1"/>
      <c r="GEM23" s="1"/>
      <c r="GEN23" s="1"/>
      <c r="GEO23" s="1"/>
      <c r="GEP23" s="1"/>
      <c r="GEQ23" s="1"/>
      <c r="GER23" s="1"/>
      <c r="GES23" s="1"/>
      <c r="GET23" s="1"/>
      <c r="GEU23" s="1"/>
      <c r="GEV23" s="1"/>
      <c r="GEW23" s="1"/>
      <c r="GEX23" s="1"/>
      <c r="GEY23" s="1"/>
      <c r="GEZ23" s="1"/>
      <c r="GFA23" s="1"/>
      <c r="GFB23" s="1"/>
      <c r="GFC23" s="1"/>
      <c r="GFD23" s="1"/>
      <c r="GFE23" s="1"/>
      <c r="GFF23" s="1"/>
      <c r="GFG23" s="1"/>
      <c r="GFH23" s="1"/>
      <c r="GFI23" s="1"/>
      <c r="GFJ23" s="1"/>
      <c r="GFK23" s="1"/>
      <c r="GFL23" s="1"/>
      <c r="GFM23" s="1"/>
      <c r="GFN23" s="1"/>
      <c r="GFO23" s="1"/>
      <c r="GFP23" s="1"/>
      <c r="GFQ23" s="1"/>
      <c r="GFR23" s="1"/>
      <c r="GFS23" s="1"/>
      <c r="GFT23" s="1"/>
      <c r="GFU23" s="1"/>
      <c r="GFV23" s="1"/>
      <c r="GFW23" s="1"/>
      <c r="GFX23" s="1"/>
      <c r="GFY23" s="1"/>
      <c r="GFZ23" s="1"/>
      <c r="GGA23" s="1"/>
      <c r="GGB23" s="1"/>
      <c r="GGC23" s="1"/>
      <c r="GGD23" s="1"/>
      <c r="GGE23" s="1"/>
      <c r="GGF23" s="1"/>
      <c r="GGG23" s="1"/>
      <c r="GGH23" s="1"/>
      <c r="GGI23" s="1"/>
      <c r="GGJ23" s="1"/>
      <c r="GGK23" s="1"/>
      <c r="GGL23" s="1"/>
      <c r="GGM23" s="1"/>
      <c r="GGN23" s="1"/>
      <c r="GGO23" s="1"/>
      <c r="GGP23" s="1"/>
      <c r="GGQ23" s="1"/>
      <c r="GGR23" s="1"/>
      <c r="GGS23" s="1"/>
      <c r="GGT23" s="1"/>
      <c r="GGU23" s="1"/>
      <c r="GGV23" s="1"/>
      <c r="GGW23" s="1"/>
      <c r="GGX23" s="1"/>
      <c r="GGY23" s="1"/>
      <c r="GGZ23" s="1"/>
      <c r="GHA23" s="1"/>
      <c r="GHB23" s="1"/>
      <c r="GHC23" s="1"/>
      <c r="GHD23" s="1"/>
      <c r="GHE23" s="1"/>
      <c r="GHF23" s="1"/>
      <c r="GHG23" s="1"/>
      <c r="GHH23" s="1"/>
      <c r="GHI23" s="1"/>
      <c r="GHJ23" s="1"/>
      <c r="GHK23" s="1"/>
      <c r="GHL23" s="1"/>
      <c r="GHM23" s="1"/>
      <c r="GHN23" s="1"/>
      <c r="GHO23" s="1"/>
      <c r="GHP23" s="1"/>
      <c r="GHQ23" s="1"/>
      <c r="GHR23" s="1"/>
      <c r="GHS23" s="1"/>
      <c r="GHT23" s="1"/>
      <c r="GHU23" s="1"/>
      <c r="GHV23" s="1"/>
      <c r="GHW23" s="1"/>
      <c r="GHX23" s="1"/>
      <c r="GHY23" s="1"/>
      <c r="GHZ23" s="1"/>
      <c r="GIA23" s="1"/>
      <c r="GIB23" s="1"/>
      <c r="GIC23" s="1"/>
      <c r="GID23" s="1"/>
      <c r="GIE23" s="1"/>
      <c r="GIF23" s="1"/>
      <c r="GIG23" s="1"/>
      <c r="GIH23" s="1"/>
      <c r="GII23" s="1"/>
      <c r="GIJ23" s="1"/>
      <c r="GIK23" s="1"/>
      <c r="GIL23" s="1"/>
      <c r="GIM23" s="1"/>
      <c r="GIN23" s="1"/>
      <c r="GIO23" s="1"/>
      <c r="GIP23" s="1"/>
      <c r="GIQ23" s="1"/>
      <c r="GIR23" s="1"/>
      <c r="GIS23" s="1"/>
      <c r="GIT23" s="1"/>
      <c r="GIU23" s="1"/>
      <c r="GIV23" s="1"/>
      <c r="GIW23" s="1"/>
      <c r="GIX23" s="1"/>
      <c r="GIY23" s="1"/>
      <c r="GIZ23" s="1"/>
      <c r="GJA23" s="1"/>
      <c r="GJB23" s="1"/>
      <c r="GJC23" s="1"/>
      <c r="GJD23" s="1"/>
      <c r="GJE23" s="1"/>
      <c r="GJF23" s="1"/>
      <c r="GJG23" s="1"/>
      <c r="GJH23" s="1"/>
      <c r="GJI23" s="1"/>
      <c r="GJJ23" s="1"/>
      <c r="GJK23" s="1"/>
      <c r="GJL23" s="1"/>
      <c r="GJM23" s="1"/>
      <c r="GJN23" s="1"/>
      <c r="GJO23" s="1"/>
      <c r="GJP23" s="1"/>
      <c r="GJQ23" s="1"/>
      <c r="GJR23" s="1"/>
      <c r="GJS23" s="1"/>
      <c r="GJT23" s="1"/>
      <c r="GJU23" s="1"/>
      <c r="GJV23" s="1"/>
      <c r="GJW23" s="1"/>
      <c r="GJX23" s="1"/>
      <c r="GJY23" s="1"/>
      <c r="GJZ23" s="1"/>
      <c r="GKA23" s="1"/>
      <c r="GKB23" s="1"/>
      <c r="GKC23" s="1"/>
      <c r="GKD23" s="1"/>
      <c r="GKE23" s="1"/>
      <c r="GKF23" s="1"/>
      <c r="GKG23" s="1"/>
      <c r="GKH23" s="1"/>
      <c r="GKI23" s="1"/>
      <c r="GKJ23" s="1"/>
      <c r="GKK23" s="1"/>
      <c r="GKL23" s="1"/>
      <c r="GKM23" s="1"/>
      <c r="GKN23" s="1"/>
      <c r="GKO23" s="1"/>
      <c r="GKP23" s="1"/>
      <c r="GKQ23" s="1"/>
      <c r="GKR23" s="1"/>
      <c r="GKS23" s="1"/>
      <c r="GKT23" s="1"/>
      <c r="GKU23" s="1"/>
      <c r="GKV23" s="1"/>
      <c r="GKW23" s="1"/>
      <c r="GKX23" s="1"/>
      <c r="GKY23" s="1"/>
      <c r="GKZ23" s="1"/>
      <c r="GLA23" s="1"/>
      <c r="GLB23" s="1"/>
      <c r="GLC23" s="1"/>
      <c r="GLD23" s="1"/>
      <c r="GLE23" s="1"/>
      <c r="GLF23" s="1"/>
      <c r="GLG23" s="1"/>
      <c r="GLH23" s="1"/>
      <c r="GLI23" s="1"/>
      <c r="GLJ23" s="1"/>
      <c r="GLK23" s="1"/>
      <c r="GLL23" s="1"/>
      <c r="GLM23" s="1"/>
      <c r="GLN23" s="1"/>
      <c r="GLO23" s="1"/>
      <c r="GLP23" s="1"/>
      <c r="GLQ23" s="1"/>
      <c r="GLR23" s="1"/>
      <c r="GLS23" s="1"/>
      <c r="GLT23" s="1"/>
      <c r="GLU23" s="1"/>
      <c r="GLV23" s="1"/>
      <c r="GLW23" s="1"/>
      <c r="GLX23" s="1"/>
      <c r="GLY23" s="1"/>
      <c r="GLZ23" s="1"/>
      <c r="GMA23" s="1"/>
      <c r="GMB23" s="1"/>
      <c r="GMC23" s="1"/>
      <c r="GMD23" s="1"/>
      <c r="GME23" s="1"/>
      <c r="GMF23" s="1"/>
      <c r="GMG23" s="1"/>
      <c r="GMH23" s="1"/>
      <c r="GMI23" s="1"/>
      <c r="GMJ23" s="1"/>
      <c r="GMK23" s="1"/>
      <c r="GML23" s="1"/>
      <c r="GMM23" s="1"/>
      <c r="GMN23" s="1"/>
      <c r="GMO23" s="1"/>
      <c r="GMP23" s="1"/>
      <c r="GMQ23" s="1"/>
      <c r="GMR23" s="1"/>
      <c r="GMS23" s="1"/>
      <c r="GMT23" s="1"/>
      <c r="GMU23" s="1"/>
      <c r="GMV23" s="1"/>
      <c r="GMW23" s="1"/>
      <c r="GMX23" s="1"/>
      <c r="GMY23" s="1"/>
      <c r="GMZ23" s="1"/>
      <c r="GNA23" s="1"/>
      <c r="GNB23" s="1"/>
      <c r="GNC23" s="1"/>
      <c r="GND23" s="1"/>
      <c r="GNE23" s="1"/>
      <c r="GNF23" s="1"/>
      <c r="GNG23" s="1"/>
      <c r="GNH23" s="1"/>
      <c r="GNI23" s="1"/>
      <c r="GNJ23" s="1"/>
      <c r="GNK23" s="1"/>
      <c r="GNL23" s="1"/>
      <c r="GNM23" s="1"/>
      <c r="GNN23" s="1"/>
      <c r="GNO23" s="1"/>
      <c r="GNP23" s="1"/>
      <c r="GNQ23" s="1"/>
      <c r="GNR23" s="1"/>
      <c r="GNS23" s="1"/>
      <c r="GNT23" s="1"/>
      <c r="GNU23" s="1"/>
      <c r="GNV23" s="1"/>
      <c r="GNW23" s="1"/>
      <c r="GNX23" s="1"/>
      <c r="GNY23" s="1"/>
      <c r="GNZ23" s="1"/>
      <c r="GOA23" s="1"/>
      <c r="GOB23" s="1"/>
      <c r="GOC23" s="1"/>
      <c r="GOD23" s="1"/>
      <c r="GOE23" s="1"/>
      <c r="GOF23" s="1"/>
      <c r="GOG23" s="1"/>
      <c r="GOH23" s="1"/>
      <c r="GOI23" s="1"/>
      <c r="GOJ23" s="1"/>
      <c r="GOK23" s="1"/>
      <c r="GOL23" s="1"/>
      <c r="GOM23" s="1"/>
      <c r="GON23" s="1"/>
      <c r="GOO23" s="1"/>
      <c r="GOP23" s="1"/>
      <c r="GOQ23" s="1"/>
      <c r="GOR23" s="1"/>
      <c r="GOS23" s="1"/>
      <c r="GOT23" s="1"/>
      <c r="GOU23" s="1"/>
      <c r="GOV23" s="1"/>
      <c r="GOW23" s="1"/>
      <c r="GOX23" s="1"/>
      <c r="GOY23" s="1"/>
      <c r="GOZ23" s="1"/>
      <c r="GPA23" s="1"/>
      <c r="GPB23" s="1"/>
      <c r="GPC23" s="1"/>
      <c r="GPD23" s="1"/>
      <c r="GPE23" s="1"/>
      <c r="GPF23" s="1"/>
      <c r="GPG23" s="1"/>
      <c r="GPH23" s="1"/>
      <c r="GPI23" s="1"/>
      <c r="GPJ23" s="1"/>
      <c r="GPK23" s="1"/>
      <c r="GPL23" s="1"/>
      <c r="GPM23" s="1"/>
      <c r="GPN23" s="1"/>
      <c r="GPO23" s="1"/>
      <c r="GPP23" s="1"/>
      <c r="GPQ23" s="1"/>
      <c r="GPR23" s="1"/>
      <c r="GPS23" s="1"/>
      <c r="GPT23" s="1"/>
      <c r="GPU23" s="1"/>
      <c r="GPV23" s="1"/>
      <c r="GPW23" s="1"/>
      <c r="GPX23" s="1"/>
      <c r="GPY23" s="1"/>
      <c r="GPZ23" s="1"/>
      <c r="GQA23" s="1"/>
      <c r="GQB23" s="1"/>
      <c r="GQC23" s="1"/>
      <c r="GQD23" s="1"/>
      <c r="GQE23" s="1"/>
      <c r="GQF23" s="1"/>
      <c r="GQG23" s="1"/>
      <c r="GQH23" s="1"/>
      <c r="GQI23" s="1"/>
      <c r="GQJ23" s="1"/>
      <c r="GQK23" s="1"/>
      <c r="GQL23" s="1"/>
      <c r="GQM23" s="1"/>
      <c r="GQN23" s="1"/>
      <c r="GQO23" s="1"/>
      <c r="GQP23" s="1"/>
      <c r="GQQ23" s="1"/>
      <c r="GQR23" s="1"/>
      <c r="GQS23" s="1"/>
      <c r="GQT23" s="1"/>
      <c r="GQU23" s="1"/>
      <c r="GQV23" s="1"/>
      <c r="GQW23" s="1"/>
      <c r="GQX23" s="1"/>
      <c r="GQY23" s="1"/>
      <c r="GQZ23" s="1"/>
      <c r="GRA23" s="1"/>
      <c r="GRB23" s="1"/>
      <c r="GRC23" s="1"/>
      <c r="GRD23" s="1"/>
      <c r="GRE23" s="1"/>
      <c r="GRF23" s="1"/>
      <c r="GRG23" s="1"/>
      <c r="GRH23" s="1"/>
      <c r="GRI23" s="1"/>
      <c r="GRJ23" s="1"/>
      <c r="GRK23" s="1"/>
      <c r="GRL23" s="1"/>
      <c r="GRM23" s="1"/>
      <c r="GRN23" s="1"/>
      <c r="GRO23" s="1"/>
      <c r="GRP23" s="1"/>
      <c r="GRQ23" s="1"/>
      <c r="GRR23" s="1"/>
      <c r="GRS23" s="1"/>
      <c r="GRT23" s="1"/>
      <c r="GRU23" s="1"/>
      <c r="GRV23" s="1"/>
      <c r="GRW23" s="1"/>
      <c r="GRX23" s="1"/>
      <c r="GRY23" s="1"/>
      <c r="GRZ23" s="1"/>
      <c r="GSA23" s="1"/>
      <c r="GSB23" s="1"/>
      <c r="GSC23" s="1"/>
      <c r="GSD23" s="1"/>
      <c r="GSE23" s="1"/>
      <c r="GSF23" s="1"/>
      <c r="GSG23" s="1"/>
      <c r="GSH23" s="1"/>
      <c r="GSI23" s="1"/>
      <c r="GSJ23" s="1"/>
      <c r="GSK23" s="1"/>
      <c r="GSL23" s="1"/>
      <c r="GSM23" s="1"/>
      <c r="GSN23" s="1"/>
      <c r="GSO23" s="1"/>
      <c r="GSP23" s="1"/>
      <c r="GSQ23" s="1"/>
      <c r="GSR23" s="1"/>
      <c r="GSS23" s="1"/>
      <c r="GST23" s="1"/>
      <c r="GSU23" s="1"/>
      <c r="GSV23" s="1"/>
      <c r="GSW23" s="1"/>
      <c r="GSX23" s="1"/>
      <c r="GSY23" s="1"/>
      <c r="GSZ23" s="1"/>
      <c r="GTA23" s="1"/>
      <c r="GTB23" s="1"/>
      <c r="GTC23" s="1"/>
      <c r="GTD23" s="1"/>
      <c r="GTE23" s="1"/>
      <c r="GTF23" s="1"/>
      <c r="GTG23" s="1"/>
      <c r="GTH23" s="1"/>
      <c r="GTI23" s="1"/>
      <c r="GTJ23" s="1"/>
      <c r="GTK23" s="1"/>
      <c r="GTL23" s="1"/>
      <c r="GTM23" s="1"/>
      <c r="GTN23" s="1"/>
      <c r="GTO23" s="1"/>
      <c r="GTP23" s="1"/>
      <c r="GTQ23" s="1"/>
      <c r="GTR23" s="1"/>
      <c r="GTS23" s="1"/>
      <c r="GTT23" s="1"/>
      <c r="GTU23" s="1"/>
      <c r="GTV23" s="1"/>
      <c r="GTW23" s="1"/>
      <c r="GTX23" s="1"/>
      <c r="GTY23" s="1"/>
      <c r="GTZ23" s="1"/>
      <c r="GUA23" s="1"/>
      <c r="GUB23" s="1"/>
      <c r="GUC23" s="1"/>
      <c r="GUD23" s="1"/>
      <c r="GUE23" s="1"/>
      <c r="GUF23" s="1"/>
      <c r="GUG23" s="1"/>
      <c r="GUH23" s="1"/>
      <c r="GUI23" s="1"/>
      <c r="GUJ23" s="1"/>
      <c r="GUK23" s="1"/>
      <c r="GUL23" s="1"/>
      <c r="GUM23" s="1"/>
      <c r="GUN23" s="1"/>
      <c r="GUO23" s="1"/>
      <c r="GUP23" s="1"/>
      <c r="GUQ23" s="1"/>
      <c r="GUR23" s="1"/>
      <c r="GUS23" s="1"/>
      <c r="GUT23" s="1"/>
      <c r="GUU23" s="1"/>
      <c r="GUV23" s="1"/>
      <c r="GUW23" s="1"/>
      <c r="GUX23" s="1"/>
      <c r="GUY23" s="1"/>
      <c r="GUZ23" s="1"/>
      <c r="GVA23" s="1"/>
      <c r="GVB23" s="1"/>
      <c r="GVC23" s="1"/>
      <c r="GVD23" s="1"/>
      <c r="GVE23" s="1"/>
      <c r="GVF23" s="1"/>
      <c r="GVG23" s="1"/>
      <c r="GVH23" s="1"/>
      <c r="GVI23" s="1"/>
      <c r="GVJ23" s="1"/>
      <c r="GVK23" s="1"/>
      <c r="GVL23" s="1"/>
      <c r="GVM23" s="1"/>
      <c r="GVN23" s="1"/>
      <c r="GVO23" s="1"/>
      <c r="GVP23" s="1"/>
      <c r="GVQ23" s="1"/>
      <c r="GVR23" s="1"/>
      <c r="GVS23" s="1"/>
      <c r="GVT23" s="1"/>
      <c r="GVU23" s="1"/>
      <c r="GVV23" s="1"/>
      <c r="GVW23" s="1"/>
      <c r="GVX23" s="1"/>
      <c r="GVY23" s="1"/>
      <c r="GVZ23" s="1"/>
      <c r="GWA23" s="1"/>
      <c r="GWB23" s="1"/>
      <c r="GWC23" s="1"/>
      <c r="GWD23" s="1"/>
      <c r="GWE23" s="1"/>
      <c r="GWF23" s="1"/>
      <c r="GWG23" s="1"/>
      <c r="GWH23" s="1"/>
      <c r="GWI23" s="1"/>
      <c r="GWJ23" s="1"/>
      <c r="GWK23" s="1"/>
      <c r="GWL23" s="1"/>
      <c r="GWM23" s="1"/>
      <c r="GWN23" s="1"/>
      <c r="GWO23" s="1"/>
      <c r="GWP23" s="1"/>
      <c r="GWQ23" s="1"/>
      <c r="GWR23" s="1"/>
      <c r="GWS23" s="1"/>
      <c r="GWT23" s="1"/>
      <c r="GWU23" s="1"/>
      <c r="GWV23" s="1"/>
      <c r="GWW23" s="1"/>
      <c r="GWX23" s="1"/>
      <c r="GWY23" s="1"/>
      <c r="GWZ23" s="1"/>
      <c r="GXA23" s="1"/>
      <c r="GXB23" s="1"/>
      <c r="GXC23" s="1"/>
      <c r="GXD23" s="1"/>
      <c r="GXE23" s="1"/>
      <c r="GXF23" s="1"/>
      <c r="GXG23" s="1"/>
      <c r="GXH23" s="1"/>
      <c r="GXI23" s="1"/>
      <c r="GXJ23" s="1"/>
      <c r="GXK23" s="1"/>
      <c r="GXL23" s="1"/>
      <c r="GXM23" s="1"/>
      <c r="GXN23" s="1"/>
      <c r="GXO23" s="1"/>
      <c r="GXP23" s="1"/>
      <c r="GXQ23" s="1"/>
      <c r="GXR23" s="1"/>
      <c r="GXS23" s="1"/>
      <c r="GXT23" s="1"/>
      <c r="GXU23" s="1"/>
      <c r="GXV23" s="1"/>
      <c r="GXW23" s="1"/>
      <c r="GXX23" s="1"/>
      <c r="GXY23" s="1"/>
      <c r="GXZ23" s="1"/>
      <c r="GYA23" s="1"/>
      <c r="GYB23" s="1"/>
      <c r="GYC23" s="1"/>
      <c r="GYD23" s="1"/>
      <c r="GYE23" s="1"/>
      <c r="GYF23" s="1"/>
      <c r="GYG23" s="1"/>
      <c r="GYH23" s="1"/>
      <c r="GYI23" s="1"/>
      <c r="GYJ23" s="1"/>
      <c r="GYK23" s="1"/>
      <c r="GYL23" s="1"/>
      <c r="GYM23" s="1"/>
      <c r="GYN23" s="1"/>
      <c r="GYO23" s="1"/>
      <c r="GYP23" s="1"/>
      <c r="GYQ23" s="1"/>
      <c r="GYR23" s="1"/>
      <c r="GYS23" s="1"/>
      <c r="GYT23" s="1"/>
      <c r="GYU23" s="1"/>
      <c r="GYV23" s="1"/>
      <c r="GYW23" s="1"/>
      <c r="GYX23" s="1"/>
      <c r="GYY23" s="1"/>
      <c r="GYZ23" s="1"/>
      <c r="GZA23" s="1"/>
      <c r="GZB23" s="1"/>
      <c r="GZC23" s="1"/>
      <c r="GZD23" s="1"/>
      <c r="GZE23" s="1"/>
      <c r="GZF23" s="1"/>
      <c r="GZG23" s="1"/>
      <c r="GZH23" s="1"/>
      <c r="GZI23" s="1"/>
      <c r="GZJ23" s="1"/>
      <c r="GZK23" s="1"/>
      <c r="GZL23" s="1"/>
      <c r="GZM23" s="1"/>
      <c r="GZN23" s="1"/>
      <c r="GZO23" s="1"/>
      <c r="GZP23" s="1"/>
      <c r="GZQ23" s="1"/>
      <c r="GZR23" s="1"/>
      <c r="GZS23" s="1"/>
      <c r="GZT23" s="1"/>
      <c r="GZU23" s="1"/>
      <c r="GZV23" s="1"/>
      <c r="GZW23" s="1"/>
      <c r="GZX23" s="1"/>
      <c r="GZY23" s="1"/>
      <c r="GZZ23" s="1"/>
      <c r="HAA23" s="1"/>
      <c r="HAB23" s="1"/>
      <c r="HAC23" s="1"/>
      <c r="HAD23" s="1"/>
      <c r="HAE23" s="1"/>
      <c r="HAF23" s="1"/>
      <c r="HAG23" s="1"/>
      <c r="HAH23" s="1"/>
      <c r="HAI23" s="1"/>
      <c r="HAJ23" s="1"/>
      <c r="HAK23" s="1"/>
      <c r="HAL23" s="1"/>
      <c r="HAM23" s="1"/>
      <c r="HAN23" s="1"/>
      <c r="HAO23" s="1"/>
      <c r="HAP23" s="1"/>
      <c r="HAQ23" s="1"/>
      <c r="HAR23" s="1"/>
      <c r="HAS23" s="1"/>
      <c r="HAT23" s="1"/>
      <c r="HAU23" s="1"/>
      <c r="HAV23" s="1"/>
      <c r="HAW23" s="1"/>
      <c r="HAX23" s="1"/>
      <c r="HAY23" s="1"/>
      <c r="HAZ23" s="1"/>
      <c r="HBA23" s="1"/>
      <c r="HBB23" s="1"/>
      <c r="HBC23" s="1"/>
      <c r="HBD23" s="1"/>
      <c r="HBE23" s="1"/>
      <c r="HBF23" s="1"/>
      <c r="HBG23" s="1"/>
      <c r="HBH23" s="1"/>
      <c r="HBI23" s="1"/>
      <c r="HBJ23" s="1"/>
      <c r="HBK23" s="1"/>
      <c r="HBL23" s="1"/>
      <c r="HBM23" s="1"/>
      <c r="HBN23" s="1"/>
      <c r="HBO23" s="1"/>
      <c r="HBP23" s="1"/>
      <c r="HBQ23" s="1"/>
      <c r="HBR23" s="1"/>
      <c r="HBS23" s="1"/>
      <c r="HBT23" s="1"/>
      <c r="HBU23" s="1"/>
      <c r="HBV23" s="1"/>
      <c r="HBW23" s="1"/>
      <c r="HBX23" s="1"/>
      <c r="HBY23" s="1"/>
      <c r="HBZ23" s="1"/>
      <c r="HCA23" s="1"/>
      <c r="HCB23" s="1"/>
      <c r="HCC23" s="1"/>
      <c r="HCD23" s="1"/>
      <c r="HCE23" s="1"/>
      <c r="HCF23" s="1"/>
      <c r="HCG23" s="1"/>
      <c r="HCH23" s="1"/>
      <c r="HCI23" s="1"/>
      <c r="HCJ23" s="1"/>
      <c r="HCK23" s="1"/>
      <c r="HCL23" s="1"/>
      <c r="HCM23" s="1"/>
      <c r="HCN23" s="1"/>
      <c r="HCO23" s="1"/>
      <c r="HCP23" s="1"/>
      <c r="HCQ23" s="1"/>
      <c r="HCR23" s="1"/>
      <c r="HCS23" s="1"/>
      <c r="HCT23" s="1"/>
      <c r="HCU23" s="1"/>
      <c r="HCV23" s="1"/>
      <c r="HCW23" s="1"/>
      <c r="HCX23" s="1"/>
      <c r="HCY23" s="1"/>
      <c r="HCZ23" s="1"/>
      <c r="HDA23" s="1"/>
      <c r="HDB23" s="1"/>
      <c r="HDC23" s="1"/>
      <c r="HDD23" s="1"/>
      <c r="HDE23" s="1"/>
      <c r="HDF23" s="1"/>
      <c r="HDG23" s="1"/>
      <c r="HDH23" s="1"/>
      <c r="HDI23" s="1"/>
      <c r="HDJ23" s="1"/>
      <c r="HDK23" s="1"/>
      <c r="HDL23" s="1"/>
      <c r="HDM23" s="1"/>
      <c r="HDN23" s="1"/>
      <c r="HDO23" s="1"/>
      <c r="HDP23" s="1"/>
      <c r="HDQ23" s="1"/>
      <c r="HDR23" s="1"/>
      <c r="HDS23" s="1"/>
      <c r="HDT23" s="1"/>
      <c r="HDU23" s="1"/>
      <c r="HDV23" s="1"/>
      <c r="HDW23" s="1"/>
      <c r="HDX23" s="1"/>
      <c r="HDY23" s="1"/>
      <c r="HDZ23" s="1"/>
      <c r="HEA23" s="1"/>
      <c r="HEB23" s="1"/>
      <c r="HEC23" s="1"/>
      <c r="HED23" s="1"/>
      <c r="HEE23" s="1"/>
      <c r="HEF23" s="1"/>
      <c r="HEG23" s="1"/>
      <c r="HEH23" s="1"/>
      <c r="HEI23" s="1"/>
      <c r="HEJ23" s="1"/>
      <c r="HEK23" s="1"/>
      <c r="HEL23" s="1"/>
      <c r="HEM23" s="1"/>
      <c r="HEN23" s="1"/>
      <c r="HEO23" s="1"/>
      <c r="HEP23" s="1"/>
      <c r="HEQ23" s="1"/>
      <c r="HER23" s="1"/>
      <c r="HES23" s="1"/>
      <c r="HET23" s="1"/>
      <c r="HEU23" s="1"/>
      <c r="HEV23" s="1"/>
      <c r="HEW23" s="1"/>
      <c r="HEX23" s="1"/>
      <c r="HEY23" s="1"/>
      <c r="HEZ23" s="1"/>
      <c r="HFA23" s="1"/>
      <c r="HFB23" s="1"/>
      <c r="HFC23" s="1"/>
      <c r="HFD23" s="1"/>
      <c r="HFE23" s="1"/>
      <c r="HFF23" s="1"/>
      <c r="HFG23" s="1"/>
      <c r="HFH23" s="1"/>
      <c r="HFI23" s="1"/>
      <c r="HFJ23" s="1"/>
      <c r="HFK23" s="1"/>
      <c r="HFL23" s="1"/>
      <c r="HFM23" s="1"/>
      <c r="HFN23" s="1"/>
      <c r="HFO23" s="1"/>
      <c r="HFP23" s="1"/>
      <c r="HFQ23" s="1"/>
      <c r="HFR23" s="1"/>
      <c r="HFS23" s="1"/>
      <c r="HFT23" s="1"/>
      <c r="HFU23" s="1"/>
      <c r="HFV23" s="1"/>
      <c r="HFW23" s="1"/>
      <c r="HFX23" s="1"/>
      <c r="HFY23" s="1"/>
      <c r="HFZ23" s="1"/>
      <c r="HGA23" s="1"/>
      <c r="HGB23" s="1"/>
      <c r="HGC23" s="1"/>
      <c r="HGD23" s="1"/>
      <c r="HGE23" s="1"/>
      <c r="HGF23" s="1"/>
      <c r="HGG23" s="1"/>
      <c r="HGH23" s="1"/>
      <c r="HGI23" s="1"/>
      <c r="HGJ23" s="1"/>
      <c r="HGK23" s="1"/>
      <c r="HGL23" s="1"/>
      <c r="HGM23" s="1"/>
      <c r="HGN23" s="1"/>
      <c r="HGO23" s="1"/>
      <c r="HGP23" s="1"/>
      <c r="HGQ23" s="1"/>
      <c r="HGR23" s="1"/>
      <c r="HGS23" s="1"/>
      <c r="HGT23" s="1"/>
      <c r="HGU23" s="1"/>
      <c r="HGV23" s="1"/>
      <c r="HGW23" s="1"/>
      <c r="HGX23" s="1"/>
      <c r="HGY23" s="1"/>
      <c r="HGZ23" s="1"/>
      <c r="HHA23" s="1"/>
      <c r="HHB23" s="1"/>
      <c r="HHC23" s="1"/>
      <c r="HHD23" s="1"/>
      <c r="HHE23" s="1"/>
      <c r="HHF23" s="1"/>
      <c r="HHG23" s="1"/>
      <c r="HHH23" s="1"/>
      <c r="HHI23" s="1"/>
      <c r="HHJ23" s="1"/>
      <c r="HHK23" s="1"/>
      <c r="HHL23" s="1"/>
      <c r="HHM23" s="1"/>
      <c r="HHN23" s="1"/>
      <c r="HHO23" s="1"/>
      <c r="HHP23" s="1"/>
      <c r="HHQ23" s="1"/>
      <c r="HHR23" s="1"/>
      <c r="HHS23" s="1"/>
      <c r="HHT23" s="1"/>
      <c r="HHU23" s="1"/>
      <c r="HHV23" s="1"/>
      <c r="HHW23" s="1"/>
      <c r="HHX23" s="1"/>
      <c r="HHY23" s="1"/>
      <c r="HHZ23" s="1"/>
      <c r="HIA23" s="1"/>
      <c r="HIB23" s="1"/>
      <c r="HIC23" s="1"/>
      <c r="HID23" s="1"/>
      <c r="HIE23" s="1"/>
      <c r="HIF23" s="1"/>
      <c r="HIG23" s="1"/>
      <c r="HIH23" s="1"/>
      <c r="HII23" s="1"/>
      <c r="HIJ23" s="1"/>
      <c r="HIK23" s="1"/>
      <c r="HIL23" s="1"/>
      <c r="HIM23" s="1"/>
      <c r="HIN23" s="1"/>
      <c r="HIO23" s="1"/>
      <c r="HIP23" s="1"/>
      <c r="HIQ23" s="1"/>
      <c r="HIR23" s="1"/>
      <c r="HIS23" s="1"/>
      <c r="HIT23" s="1"/>
      <c r="HIU23" s="1"/>
      <c r="HIV23" s="1"/>
      <c r="HIW23" s="1"/>
      <c r="HIX23" s="1"/>
      <c r="HIY23" s="1"/>
      <c r="HIZ23" s="1"/>
      <c r="HJA23" s="1"/>
      <c r="HJB23" s="1"/>
      <c r="HJC23" s="1"/>
      <c r="HJD23" s="1"/>
      <c r="HJE23" s="1"/>
      <c r="HJF23" s="1"/>
      <c r="HJG23" s="1"/>
      <c r="HJH23" s="1"/>
      <c r="HJI23" s="1"/>
      <c r="HJJ23" s="1"/>
      <c r="HJK23" s="1"/>
      <c r="HJL23" s="1"/>
      <c r="HJM23" s="1"/>
      <c r="HJN23" s="1"/>
      <c r="HJO23" s="1"/>
      <c r="HJP23" s="1"/>
      <c r="HJQ23" s="1"/>
      <c r="HJR23" s="1"/>
      <c r="HJS23" s="1"/>
      <c r="HJT23" s="1"/>
      <c r="HJU23" s="1"/>
      <c r="HJV23" s="1"/>
      <c r="HJW23" s="1"/>
      <c r="HJX23" s="1"/>
      <c r="HJY23" s="1"/>
      <c r="HJZ23" s="1"/>
      <c r="HKA23" s="1"/>
      <c r="HKB23" s="1"/>
      <c r="HKC23" s="1"/>
      <c r="HKD23" s="1"/>
      <c r="HKE23" s="1"/>
      <c r="HKF23" s="1"/>
      <c r="HKG23" s="1"/>
      <c r="HKH23" s="1"/>
      <c r="HKI23" s="1"/>
      <c r="HKJ23" s="1"/>
      <c r="HKK23" s="1"/>
      <c r="HKL23" s="1"/>
      <c r="HKM23" s="1"/>
      <c r="HKN23" s="1"/>
      <c r="HKO23" s="1"/>
      <c r="HKP23" s="1"/>
      <c r="HKQ23" s="1"/>
      <c r="HKR23" s="1"/>
      <c r="HKS23" s="1"/>
      <c r="HKT23" s="1"/>
      <c r="HKU23" s="1"/>
      <c r="HKV23" s="1"/>
      <c r="HKW23" s="1"/>
      <c r="HKX23" s="1"/>
      <c r="HKY23" s="1"/>
      <c r="HKZ23" s="1"/>
      <c r="HLA23" s="1"/>
      <c r="HLB23" s="1"/>
      <c r="HLC23" s="1"/>
      <c r="HLD23" s="1"/>
      <c r="HLE23" s="1"/>
      <c r="HLF23" s="1"/>
      <c r="HLG23" s="1"/>
      <c r="HLH23" s="1"/>
      <c r="HLI23" s="1"/>
      <c r="HLJ23" s="1"/>
      <c r="HLK23" s="1"/>
      <c r="HLL23" s="1"/>
      <c r="HLM23" s="1"/>
      <c r="HLN23" s="1"/>
      <c r="HLO23" s="1"/>
      <c r="HLP23" s="1"/>
      <c r="HLQ23" s="1"/>
      <c r="HLR23" s="1"/>
      <c r="HLS23" s="1"/>
      <c r="HLT23" s="1"/>
      <c r="HLU23" s="1"/>
      <c r="HLV23" s="1"/>
      <c r="HLW23" s="1"/>
      <c r="HLX23" s="1"/>
      <c r="HLY23" s="1"/>
      <c r="HLZ23" s="1"/>
      <c r="HMA23" s="1"/>
      <c r="HMB23" s="1"/>
      <c r="HMC23" s="1"/>
      <c r="HMD23" s="1"/>
      <c r="HME23" s="1"/>
      <c r="HMF23" s="1"/>
      <c r="HMG23" s="1"/>
      <c r="HMH23" s="1"/>
      <c r="HMI23" s="1"/>
      <c r="HMJ23" s="1"/>
      <c r="HMK23" s="1"/>
      <c r="HML23" s="1"/>
      <c r="HMM23" s="1"/>
      <c r="HMN23" s="1"/>
      <c r="HMO23" s="1"/>
      <c r="HMP23" s="1"/>
      <c r="HMQ23" s="1"/>
      <c r="HMR23" s="1"/>
      <c r="HMS23" s="1"/>
      <c r="HMT23" s="1"/>
      <c r="HMU23" s="1"/>
      <c r="HMV23" s="1"/>
      <c r="HMW23" s="1"/>
      <c r="HMX23" s="1"/>
      <c r="HMY23" s="1"/>
      <c r="HMZ23" s="1"/>
      <c r="HNA23" s="1"/>
      <c r="HNB23" s="1"/>
      <c r="HNC23" s="1"/>
      <c r="HND23" s="1"/>
      <c r="HNE23" s="1"/>
      <c r="HNF23" s="1"/>
      <c r="HNG23" s="1"/>
      <c r="HNH23" s="1"/>
      <c r="HNI23" s="1"/>
      <c r="HNJ23" s="1"/>
      <c r="HNK23" s="1"/>
      <c r="HNL23" s="1"/>
      <c r="HNM23" s="1"/>
      <c r="HNN23" s="1"/>
      <c r="HNO23" s="1"/>
      <c r="HNP23" s="1"/>
      <c r="HNQ23" s="1"/>
      <c r="HNR23" s="1"/>
      <c r="HNS23" s="1"/>
      <c r="HNT23" s="1"/>
      <c r="HNU23" s="1"/>
      <c r="HNV23" s="1"/>
      <c r="HNW23" s="1"/>
      <c r="HNX23" s="1"/>
      <c r="HNY23" s="1"/>
      <c r="HNZ23" s="1"/>
      <c r="HOA23" s="1"/>
      <c r="HOB23" s="1"/>
      <c r="HOC23" s="1"/>
      <c r="HOD23" s="1"/>
      <c r="HOE23" s="1"/>
      <c r="HOF23" s="1"/>
      <c r="HOG23" s="1"/>
      <c r="HOH23" s="1"/>
      <c r="HOI23" s="1"/>
      <c r="HOJ23" s="1"/>
      <c r="HOK23" s="1"/>
      <c r="HOL23" s="1"/>
      <c r="HOM23" s="1"/>
      <c r="HON23" s="1"/>
      <c r="HOO23" s="1"/>
      <c r="HOP23" s="1"/>
      <c r="HOQ23" s="1"/>
      <c r="HOR23" s="1"/>
      <c r="HOS23" s="1"/>
      <c r="HOT23" s="1"/>
      <c r="HOU23" s="1"/>
      <c r="HOV23" s="1"/>
      <c r="HOW23" s="1"/>
      <c r="HOX23" s="1"/>
      <c r="HOY23" s="1"/>
      <c r="HOZ23" s="1"/>
      <c r="HPA23" s="1"/>
      <c r="HPB23" s="1"/>
      <c r="HPC23" s="1"/>
      <c r="HPD23" s="1"/>
      <c r="HPE23" s="1"/>
      <c r="HPF23" s="1"/>
      <c r="HPG23" s="1"/>
      <c r="HPH23" s="1"/>
      <c r="HPI23" s="1"/>
      <c r="HPJ23" s="1"/>
      <c r="HPK23" s="1"/>
      <c r="HPL23" s="1"/>
      <c r="HPM23" s="1"/>
      <c r="HPN23" s="1"/>
      <c r="HPO23" s="1"/>
      <c r="HPP23" s="1"/>
      <c r="HPQ23" s="1"/>
      <c r="HPR23" s="1"/>
      <c r="HPS23" s="1"/>
      <c r="HPT23" s="1"/>
      <c r="HPU23" s="1"/>
      <c r="HPV23" s="1"/>
      <c r="HPW23" s="1"/>
      <c r="HPX23" s="1"/>
      <c r="HPY23" s="1"/>
      <c r="HPZ23" s="1"/>
      <c r="HQA23" s="1"/>
      <c r="HQB23" s="1"/>
      <c r="HQC23" s="1"/>
      <c r="HQD23" s="1"/>
      <c r="HQE23" s="1"/>
      <c r="HQF23" s="1"/>
      <c r="HQG23" s="1"/>
      <c r="HQH23" s="1"/>
      <c r="HQI23" s="1"/>
      <c r="HQJ23" s="1"/>
      <c r="HQK23" s="1"/>
      <c r="HQL23" s="1"/>
      <c r="HQM23" s="1"/>
      <c r="HQN23" s="1"/>
      <c r="HQO23" s="1"/>
      <c r="HQP23" s="1"/>
      <c r="HQQ23" s="1"/>
      <c r="HQR23" s="1"/>
      <c r="HQS23" s="1"/>
      <c r="HQT23" s="1"/>
      <c r="HQU23" s="1"/>
      <c r="HQV23" s="1"/>
      <c r="HQW23" s="1"/>
      <c r="HQX23" s="1"/>
      <c r="HQY23" s="1"/>
      <c r="HQZ23" s="1"/>
      <c r="HRA23" s="1"/>
      <c r="HRB23" s="1"/>
      <c r="HRC23" s="1"/>
      <c r="HRD23" s="1"/>
      <c r="HRE23" s="1"/>
      <c r="HRF23" s="1"/>
      <c r="HRG23" s="1"/>
      <c r="HRH23" s="1"/>
      <c r="HRI23" s="1"/>
      <c r="HRJ23" s="1"/>
      <c r="HRK23" s="1"/>
      <c r="HRL23" s="1"/>
      <c r="HRM23" s="1"/>
      <c r="HRN23" s="1"/>
      <c r="HRO23" s="1"/>
      <c r="HRP23" s="1"/>
      <c r="HRQ23" s="1"/>
      <c r="HRR23" s="1"/>
      <c r="HRS23" s="1"/>
      <c r="HRT23" s="1"/>
      <c r="HRU23" s="1"/>
      <c r="HRV23" s="1"/>
      <c r="HRW23" s="1"/>
      <c r="HRX23" s="1"/>
      <c r="HRY23" s="1"/>
      <c r="HRZ23" s="1"/>
      <c r="HSA23" s="1"/>
      <c r="HSB23" s="1"/>
      <c r="HSC23" s="1"/>
      <c r="HSD23" s="1"/>
      <c r="HSE23" s="1"/>
      <c r="HSF23" s="1"/>
      <c r="HSG23" s="1"/>
      <c r="HSH23" s="1"/>
      <c r="HSI23" s="1"/>
      <c r="HSJ23" s="1"/>
      <c r="HSK23" s="1"/>
      <c r="HSL23" s="1"/>
      <c r="HSM23" s="1"/>
      <c r="HSN23" s="1"/>
      <c r="HSO23" s="1"/>
      <c r="HSP23" s="1"/>
      <c r="HSQ23" s="1"/>
      <c r="HSR23" s="1"/>
      <c r="HSS23" s="1"/>
      <c r="HST23" s="1"/>
      <c r="HSU23" s="1"/>
      <c r="HSV23" s="1"/>
      <c r="HSW23" s="1"/>
      <c r="HSX23" s="1"/>
      <c r="HSY23" s="1"/>
      <c r="HSZ23" s="1"/>
      <c r="HTA23" s="1"/>
      <c r="HTB23" s="1"/>
      <c r="HTC23" s="1"/>
      <c r="HTD23" s="1"/>
      <c r="HTE23" s="1"/>
      <c r="HTF23" s="1"/>
      <c r="HTG23" s="1"/>
      <c r="HTH23" s="1"/>
      <c r="HTI23" s="1"/>
      <c r="HTJ23" s="1"/>
      <c r="HTK23" s="1"/>
      <c r="HTL23" s="1"/>
      <c r="HTM23" s="1"/>
      <c r="HTN23" s="1"/>
      <c r="HTO23" s="1"/>
      <c r="HTP23" s="1"/>
      <c r="HTQ23" s="1"/>
      <c r="HTR23" s="1"/>
      <c r="HTS23" s="1"/>
      <c r="HTT23" s="1"/>
      <c r="HTU23" s="1"/>
      <c r="HTV23" s="1"/>
      <c r="HTW23" s="1"/>
      <c r="HTX23" s="1"/>
      <c r="HTY23" s="1"/>
      <c r="HTZ23" s="1"/>
      <c r="HUA23" s="1"/>
      <c r="HUB23" s="1"/>
      <c r="HUC23" s="1"/>
      <c r="HUD23" s="1"/>
      <c r="HUE23" s="1"/>
      <c r="HUF23" s="1"/>
      <c r="HUG23" s="1"/>
      <c r="HUH23" s="1"/>
      <c r="HUI23" s="1"/>
      <c r="HUJ23" s="1"/>
      <c r="HUK23" s="1"/>
      <c r="HUL23" s="1"/>
      <c r="HUM23" s="1"/>
      <c r="HUN23" s="1"/>
      <c r="HUO23" s="1"/>
      <c r="HUP23" s="1"/>
      <c r="HUQ23" s="1"/>
      <c r="HUR23" s="1"/>
      <c r="HUS23" s="1"/>
      <c r="HUT23" s="1"/>
      <c r="HUU23" s="1"/>
      <c r="HUV23" s="1"/>
      <c r="HUW23" s="1"/>
      <c r="HUX23" s="1"/>
      <c r="HUY23" s="1"/>
      <c r="HUZ23" s="1"/>
      <c r="HVA23" s="1"/>
      <c r="HVB23" s="1"/>
      <c r="HVC23" s="1"/>
      <c r="HVD23" s="1"/>
      <c r="HVE23" s="1"/>
      <c r="HVF23" s="1"/>
      <c r="HVG23" s="1"/>
      <c r="HVH23" s="1"/>
      <c r="HVI23" s="1"/>
      <c r="HVJ23" s="1"/>
      <c r="HVK23" s="1"/>
      <c r="HVL23" s="1"/>
      <c r="HVM23" s="1"/>
      <c r="HVN23" s="1"/>
      <c r="HVO23" s="1"/>
      <c r="HVP23" s="1"/>
      <c r="HVQ23" s="1"/>
      <c r="HVR23" s="1"/>
      <c r="HVS23" s="1"/>
      <c r="HVT23" s="1"/>
      <c r="HVU23" s="1"/>
      <c r="HVV23" s="1"/>
      <c r="HVW23" s="1"/>
      <c r="HVX23" s="1"/>
      <c r="HVY23" s="1"/>
      <c r="HVZ23" s="1"/>
      <c r="HWA23" s="1"/>
      <c r="HWB23" s="1"/>
      <c r="HWC23" s="1"/>
      <c r="HWD23" s="1"/>
      <c r="HWE23" s="1"/>
      <c r="HWF23" s="1"/>
      <c r="HWG23" s="1"/>
      <c r="HWH23" s="1"/>
      <c r="HWI23" s="1"/>
      <c r="HWJ23" s="1"/>
      <c r="HWK23" s="1"/>
      <c r="HWL23" s="1"/>
      <c r="HWM23" s="1"/>
      <c r="HWN23" s="1"/>
      <c r="HWO23" s="1"/>
      <c r="HWP23" s="1"/>
      <c r="HWQ23" s="1"/>
      <c r="HWR23" s="1"/>
      <c r="HWS23" s="1"/>
      <c r="HWT23" s="1"/>
      <c r="HWU23" s="1"/>
      <c r="HWV23" s="1"/>
      <c r="HWW23" s="1"/>
      <c r="HWX23" s="1"/>
      <c r="HWY23" s="1"/>
      <c r="HWZ23" s="1"/>
      <c r="HXA23" s="1"/>
      <c r="HXB23" s="1"/>
      <c r="HXC23" s="1"/>
      <c r="HXD23" s="1"/>
      <c r="HXE23" s="1"/>
      <c r="HXF23" s="1"/>
      <c r="HXG23" s="1"/>
      <c r="HXH23" s="1"/>
      <c r="HXI23" s="1"/>
      <c r="HXJ23" s="1"/>
      <c r="HXK23" s="1"/>
      <c r="HXL23" s="1"/>
      <c r="HXM23" s="1"/>
      <c r="HXN23" s="1"/>
      <c r="HXO23" s="1"/>
      <c r="HXP23" s="1"/>
      <c r="HXQ23" s="1"/>
      <c r="HXR23" s="1"/>
      <c r="HXS23" s="1"/>
      <c r="HXT23" s="1"/>
      <c r="HXU23" s="1"/>
      <c r="HXV23" s="1"/>
      <c r="HXW23" s="1"/>
      <c r="HXX23" s="1"/>
      <c r="HXY23" s="1"/>
      <c r="HXZ23" s="1"/>
      <c r="HYA23" s="1"/>
      <c r="HYB23" s="1"/>
      <c r="HYC23" s="1"/>
      <c r="HYD23" s="1"/>
      <c r="HYE23" s="1"/>
      <c r="HYF23" s="1"/>
      <c r="HYG23" s="1"/>
      <c r="HYH23" s="1"/>
      <c r="HYI23" s="1"/>
      <c r="HYJ23" s="1"/>
      <c r="HYK23" s="1"/>
      <c r="HYL23" s="1"/>
      <c r="HYM23" s="1"/>
      <c r="HYN23" s="1"/>
      <c r="HYO23" s="1"/>
      <c r="HYP23" s="1"/>
      <c r="HYQ23" s="1"/>
      <c r="HYR23" s="1"/>
      <c r="HYS23" s="1"/>
      <c r="HYT23" s="1"/>
      <c r="HYU23" s="1"/>
      <c r="HYV23" s="1"/>
      <c r="HYW23" s="1"/>
      <c r="HYX23" s="1"/>
      <c r="HYY23" s="1"/>
      <c r="HYZ23" s="1"/>
      <c r="HZA23" s="1"/>
      <c r="HZB23" s="1"/>
      <c r="HZC23" s="1"/>
      <c r="HZD23" s="1"/>
      <c r="HZE23" s="1"/>
      <c r="HZF23" s="1"/>
      <c r="HZG23" s="1"/>
      <c r="HZH23" s="1"/>
      <c r="HZI23" s="1"/>
      <c r="HZJ23" s="1"/>
      <c r="HZK23" s="1"/>
      <c r="HZL23" s="1"/>
      <c r="HZM23" s="1"/>
      <c r="HZN23" s="1"/>
      <c r="HZO23" s="1"/>
      <c r="HZP23" s="1"/>
      <c r="HZQ23" s="1"/>
      <c r="HZR23" s="1"/>
      <c r="HZS23" s="1"/>
      <c r="HZT23" s="1"/>
      <c r="HZU23" s="1"/>
      <c r="HZV23" s="1"/>
      <c r="HZW23" s="1"/>
      <c r="HZX23" s="1"/>
      <c r="HZY23" s="1"/>
      <c r="HZZ23" s="1"/>
      <c r="IAA23" s="1"/>
      <c r="IAB23" s="1"/>
      <c r="IAC23" s="1"/>
      <c r="IAD23" s="1"/>
      <c r="IAE23" s="1"/>
      <c r="IAF23" s="1"/>
      <c r="IAG23" s="1"/>
      <c r="IAH23" s="1"/>
      <c r="IAI23" s="1"/>
      <c r="IAJ23" s="1"/>
      <c r="IAK23" s="1"/>
      <c r="IAL23" s="1"/>
      <c r="IAM23" s="1"/>
      <c r="IAN23" s="1"/>
      <c r="IAO23" s="1"/>
      <c r="IAP23" s="1"/>
      <c r="IAQ23" s="1"/>
      <c r="IAR23" s="1"/>
      <c r="IAS23" s="1"/>
      <c r="IAT23" s="1"/>
      <c r="IAU23" s="1"/>
      <c r="IAV23" s="1"/>
      <c r="IAW23" s="1"/>
      <c r="IAX23" s="1"/>
      <c r="IAY23" s="1"/>
      <c r="IAZ23" s="1"/>
      <c r="IBA23" s="1"/>
      <c r="IBB23" s="1"/>
      <c r="IBC23" s="1"/>
      <c r="IBD23" s="1"/>
      <c r="IBE23" s="1"/>
      <c r="IBF23" s="1"/>
      <c r="IBG23" s="1"/>
      <c r="IBH23" s="1"/>
      <c r="IBI23" s="1"/>
      <c r="IBJ23" s="1"/>
      <c r="IBK23" s="1"/>
      <c r="IBL23" s="1"/>
      <c r="IBM23" s="1"/>
      <c r="IBN23" s="1"/>
      <c r="IBO23" s="1"/>
      <c r="IBP23" s="1"/>
      <c r="IBQ23" s="1"/>
      <c r="IBR23" s="1"/>
      <c r="IBS23" s="1"/>
      <c r="IBT23" s="1"/>
      <c r="IBU23" s="1"/>
      <c r="IBV23" s="1"/>
      <c r="IBW23" s="1"/>
      <c r="IBX23" s="1"/>
      <c r="IBY23" s="1"/>
      <c r="IBZ23" s="1"/>
      <c r="ICA23" s="1"/>
      <c r="ICB23" s="1"/>
      <c r="ICC23" s="1"/>
      <c r="ICD23" s="1"/>
      <c r="ICE23" s="1"/>
      <c r="ICF23" s="1"/>
      <c r="ICG23" s="1"/>
      <c r="ICH23" s="1"/>
      <c r="ICI23" s="1"/>
      <c r="ICJ23" s="1"/>
      <c r="ICK23" s="1"/>
      <c r="ICL23" s="1"/>
      <c r="ICM23" s="1"/>
      <c r="ICN23" s="1"/>
      <c r="ICO23" s="1"/>
      <c r="ICP23" s="1"/>
      <c r="ICQ23" s="1"/>
      <c r="ICR23" s="1"/>
      <c r="ICS23" s="1"/>
      <c r="ICT23" s="1"/>
      <c r="ICU23" s="1"/>
      <c r="ICV23" s="1"/>
      <c r="ICW23" s="1"/>
      <c r="ICX23" s="1"/>
      <c r="ICY23" s="1"/>
      <c r="ICZ23" s="1"/>
      <c r="IDA23" s="1"/>
      <c r="IDB23" s="1"/>
      <c r="IDC23" s="1"/>
      <c r="IDD23" s="1"/>
      <c r="IDE23" s="1"/>
      <c r="IDF23" s="1"/>
      <c r="IDG23" s="1"/>
      <c r="IDH23" s="1"/>
      <c r="IDI23" s="1"/>
      <c r="IDJ23" s="1"/>
      <c r="IDK23" s="1"/>
      <c r="IDL23" s="1"/>
      <c r="IDM23" s="1"/>
      <c r="IDN23" s="1"/>
      <c r="IDO23" s="1"/>
      <c r="IDP23" s="1"/>
      <c r="IDQ23" s="1"/>
      <c r="IDR23" s="1"/>
      <c r="IDS23" s="1"/>
      <c r="IDT23" s="1"/>
      <c r="IDU23" s="1"/>
      <c r="IDV23" s="1"/>
      <c r="IDW23" s="1"/>
      <c r="IDX23" s="1"/>
      <c r="IDY23" s="1"/>
      <c r="IDZ23" s="1"/>
      <c r="IEA23" s="1"/>
      <c r="IEB23" s="1"/>
      <c r="IEC23" s="1"/>
      <c r="IED23" s="1"/>
      <c r="IEE23" s="1"/>
      <c r="IEF23" s="1"/>
      <c r="IEG23" s="1"/>
      <c r="IEH23" s="1"/>
      <c r="IEI23" s="1"/>
      <c r="IEJ23" s="1"/>
      <c r="IEK23" s="1"/>
      <c r="IEL23" s="1"/>
      <c r="IEM23" s="1"/>
      <c r="IEN23" s="1"/>
      <c r="IEO23" s="1"/>
      <c r="IEP23" s="1"/>
      <c r="IEQ23" s="1"/>
      <c r="IER23" s="1"/>
      <c r="IES23" s="1"/>
      <c r="IET23" s="1"/>
      <c r="IEU23" s="1"/>
      <c r="IEV23" s="1"/>
      <c r="IEW23" s="1"/>
      <c r="IEX23" s="1"/>
      <c r="IEY23" s="1"/>
      <c r="IEZ23" s="1"/>
      <c r="IFA23" s="1"/>
      <c r="IFB23" s="1"/>
      <c r="IFC23" s="1"/>
      <c r="IFD23" s="1"/>
      <c r="IFE23" s="1"/>
      <c r="IFF23" s="1"/>
      <c r="IFG23" s="1"/>
      <c r="IFH23" s="1"/>
      <c r="IFI23" s="1"/>
      <c r="IFJ23" s="1"/>
      <c r="IFK23" s="1"/>
      <c r="IFL23" s="1"/>
      <c r="IFM23" s="1"/>
      <c r="IFN23" s="1"/>
      <c r="IFO23" s="1"/>
      <c r="IFP23" s="1"/>
      <c r="IFQ23" s="1"/>
      <c r="IFR23" s="1"/>
      <c r="IFS23" s="1"/>
      <c r="IFT23" s="1"/>
      <c r="IFU23" s="1"/>
      <c r="IFV23" s="1"/>
      <c r="IFW23" s="1"/>
      <c r="IFX23" s="1"/>
      <c r="IFY23" s="1"/>
      <c r="IFZ23" s="1"/>
      <c r="IGA23" s="1"/>
      <c r="IGB23" s="1"/>
      <c r="IGC23" s="1"/>
      <c r="IGD23" s="1"/>
      <c r="IGE23" s="1"/>
      <c r="IGF23" s="1"/>
      <c r="IGG23" s="1"/>
      <c r="IGH23" s="1"/>
      <c r="IGI23" s="1"/>
      <c r="IGJ23" s="1"/>
      <c r="IGK23" s="1"/>
      <c r="IGL23" s="1"/>
      <c r="IGM23" s="1"/>
      <c r="IGN23" s="1"/>
      <c r="IGO23" s="1"/>
      <c r="IGP23" s="1"/>
      <c r="IGQ23" s="1"/>
      <c r="IGR23" s="1"/>
      <c r="IGS23" s="1"/>
      <c r="IGT23" s="1"/>
      <c r="IGU23" s="1"/>
      <c r="IGV23" s="1"/>
      <c r="IGW23" s="1"/>
      <c r="IGX23" s="1"/>
      <c r="IGY23" s="1"/>
      <c r="IGZ23" s="1"/>
      <c r="IHA23" s="1"/>
      <c r="IHB23" s="1"/>
      <c r="IHC23" s="1"/>
      <c r="IHD23" s="1"/>
      <c r="IHE23" s="1"/>
      <c r="IHF23" s="1"/>
      <c r="IHG23" s="1"/>
      <c r="IHH23" s="1"/>
      <c r="IHI23" s="1"/>
      <c r="IHJ23" s="1"/>
      <c r="IHK23" s="1"/>
      <c r="IHL23" s="1"/>
      <c r="IHM23" s="1"/>
      <c r="IHN23" s="1"/>
      <c r="IHO23" s="1"/>
      <c r="IHP23" s="1"/>
      <c r="IHQ23" s="1"/>
      <c r="IHR23" s="1"/>
      <c r="IHS23" s="1"/>
      <c r="IHT23" s="1"/>
      <c r="IHU23" s="1"/>
      <c r="IHV23" s="1"/>
      <c r="IHW23" s="1"/>
      <c r="IHX23" s="1"/>
      <c r="IHY23" s="1"/>
      <c r="IHZ23" s="1"/>
      <c r="IIA23" s="1"/>
      <c r="IIB23" s="1"/>
      <c r="IIC23" s="1"/>
      <c r="IID23" s="1"/>
      <c r="IIE23" s="1"/>
      <c r="IIF23" s="1"/>
      <c r="IIG23" s="1"/>
      <c r="IIH23" s="1"/>
      <c r="III23" s="1"/>
      <c r="IIJ23" s="1"/>
      <c r="IIK23" s="1"/>
      <c r="IIL23" s="1"/>
      <c r="IIM23" s="1"/>
      <c r="IIN23" s="1"/>
      <c r="IIO23" s="1"/>
      <c r="IIP23" s="1"/>
      <c r="IIQ23" s="1"/>
      <c r="IIR23" s="1"/>
      <c r="IIS23" s="1"/>
      <c r="IIT23" s="1"/>
      <c r="IIU23" s="1"/>
      <c r="IIV23" s="1"/>
      <c r="IIW23" s="1"/>
      <c r="IIX23" s="1"/>
      <c r="IIY23" s="1"/>
      <c r="IIZ23" s="1"/>
      <c r="IJA23" s="1"/>
      <c r="IJB23" s="1"/>
      <c r="IJC23" s="1"/>
      <c r="IJD23" s="1"/>
      <c r="IJE23" s="1"/>
      <c r="IJF23" s="1"/>
      <c r="IJG23" s="1"/>
      <c r="IJH23" s="1"/>
      <c r="IJI23" s="1"/>
      <c r="IJJ23" s="1"/>
      <c r="IJK23" s="1"/>
      <c r="IJL23" s="1"/>
      <c r="IJM23" s="1"/>
      <c r="IJN23" s="1"/>
      <c r="IJO23" s="1"/>
      <c r="IJP23" s="1"/>
      <c r="IJQ23" s="1"/>
      <c r="IJR23" s="1"/>
      <c r="IJS23" s="1"/>
      <c r="IJT23" s="1"/>
      <c r="IJU23" s="1"/>
      <c r="IJV23" s="1"/>
      <c r="IJW23" s="1"/>
      <c r="IJX23" s="1"/>
      <c r="IJY23" s="1"/>
      <c r="IJZ23" s="1"/>
      <c r="IKA23" s="1"/>
      <c r="IKB23" s="1"/>
      <c r="IKC23" s="1"/>
      <c r="IKD23" s="1"/>
      <c r="IKE23" s="1"/>
      <c r="IKF23" s="1"/>
      <c r="IKG23" s="1"/>
      <c r="IKH23" s="1"/>
      <c r="IKI23" s="1"/>
      <c r="IKJ23" s="1"/>
      <c r="IKK23" s="1"/>
      <c r="IKL23" s="1"/>
      <c r="IKM23" s="1"/>
      <c r="IKN23" s="1"/>
      <c r="IKO23" s="1"/>
      <c r="IKP23" s="1"/>
      <c r="IKQ23" s="1"/>
      <c r="IKR23" s="1"/>
      <c r="IKS23" s="1"/>
      <c r="IKT23" s="1"/>
      <c r="IKU23" s="1"/>
      <c r="IKV23" s="1"/>
      <c r="IKW23" s="1"/>
      <c r="IKX23" s="1"/>
      <c r="IKY23" s="1"/>
      <c r="IKZ23" s="1"/>
      <c r="ILA23" s="1"/>
      <c r="ILB23" s="1"/>
      <c r="ILC23" s="1"/>
      <c r="ILD23" s="1"/>
      <c r="ILE23" s="1"/>
      <c r="ILF23" s="1"/>
      <c r="ILG23" s="1"/>
      <c r="ILH23" s="1"/>
      <c r="ILI23" s="1"/>
      <c r="ILJ23" s="1"/>
      <c r="ILK23" s="1"/>
      <c r="ILL23" s="1"/>
      <c r="ILM23" s="1"/>
      <c r="ILN23" s="1"/>
      <c r="ILO23" s="1"/>
      <c r="ILP23" s="1"/>
      <c r="ILQ23" s="1"/>
      <c r="ILR23" s="1"/>
      <c r="ILS23" s="1"/>
      <c r="ILT23" s="1"/>
      <c r="ILU23" s="1"/>
      <c r="ILV23" s="1"/>
      <c r="ILW23" s="1"/>
      <c r="ILX23" s="1"/>
      <c r="ILY23" s="1"/>
      <c r="ILZ23" s="1"/>
      <c r="IMA23" s="1"/>
      <c r="IMB23" s="1"/>
      <c r="IMC23" s="1"/>
      <c r="IMD23" s="1"/>
      <c r="IME23" s="1"/>
      <c r="IMF23" s="1"/>
      <c r="IMG23" s="1"/>
      <c r="IMH23" s="1"/>
      <c r="IMI23" s="1"/>
      <c r="IMJ23" s="1"/>
      <c r="IMK23" s="1"/>
      <c r="IML23" s="1"/>
      <c r="IMM23" s="1"/>
      <c r="IMN23" s="1"/>
      <c r="IMO23" s="1"/>
      <c r="IMP23" s="1"/>
      <c r="IMQ23" s="1"/>
      <c r="IMR23" s="1"/>
      <c r="IMS23" s="1"/>
      <c r="IMT23" s="1"/>
      <c r="IMU23" s="1"/>
      <c r="IMV23" s="1"/>
      <c r="IMW23" s="1"/>
      <c r="IMX23" s="1"/>
      <c r="IMY23" s="1"/>
      <c r="IMZ23" s="1"/>
      <c r="INA23" s="1"/>
      <c r="INB23" s="1"/>
      <c r="INC23" s="1"/>
      <c r="IND23" s="1"/>
      <c r="INE23" s="1"/>
      <c r="INF23" s="1"/>
      <c r="ING23" s="1"/>
      <c r="INH23" s="1"/>
      <c r="INI23" s="1"/>
      <c r="INJ23" s="1"/>
      <c r="INK23" s="1"/>
      <c r="INL23" s="1"/>
      <c r="INM23" s="1"/>
      <c r="INN23" s="1"/>
      <c r="INO23" s="1"/>
      <c r="INP23" s="1"/>
      <c r="INQ23" s="1"/>
      <c r="INR23" s="1"/>
      <c r="INS23" s="1"/>
      <c r="INT23" s="1"/>
      <c r="INU23" s="1"/>
      <c r="INV23" s="1"/>
      <c r="INW23" s="1"/>
      <c r="INX23" s="1"/>
      <c r="INY23" s="1"/>
      <c r="INZ23" s="1"/>
      <c r="IOA23" s="1"/>
      <c r="IOB23" s="1"/>
      <c r="IOC23" s="1"/>
      <c r="IOD23" s="1"/>
      <c r="IOE23" s="1"/>
      <c r="IOF23" s="1"/>
      <c r="IOG23" s="1"/>
      <c r="IOH23" s="1"/>
      <c r="IOI23" s="1"/>
      <c r="IOJ23" s="1"/>
      <c r="IOK23" s="1"/>
      <c r="IOL23" s="1"/>
      <c r="IOM23" s="1"/>
      <c r="ION23" s="1"/>
      <c r="IOO23" s="1"/>
      <c r="IOP23" s="1"/>
      <c r="IOQ23" s="1"/>
      <c r="IOR23" s="1"/>
      <c r="IOS23" s="1"/>
      <c r="IOT23" s="1"/>
      <c r="IOU23" s="1"/>
      <c r="IOV23" s="1"/>
      <c r="IOW23" s="1"/>
      <c r="IOX23" s="1"/>
      <c r="IOY23" s="1"/>
      <c r="IOZ23" s="1"/>
      <c r="IPA23" s="1"/>
      <c r="IPB23" s="1"/>
      <c r="IPC23" s="1"/>
      <c r="IPD23" s="1"/>
      <c r="IPE23" s="1"/>
      <c r="IPF23" s="1"/>
      <c r="IPG23" s="1"/>
      <c r="IPH23" s="1"/>
      <c r="IPI23" s="1"/>
      <c r="IPJ23" s="1"/>
      <c r="IPK23" s="1"/>
      <c r="IPL23" s="1"/>
      <c r="IPM23" s="1"/>
      <c r="IPN23" s="1"/>
      <c r="IPO23" s="1"/>
      <c r="IPP23" s="1"/>
      <c r="IPQ23" s="1"/>
      <c r="IPR23" s="1"/>
      <c r="IPS23" s="1"/>
      <c r="IPT23" s="1"/>
      <c r="IPU23" s="1"/>
      <c r="IPV23" s="1"/>
      <c r="IPW23" s="1"/>
      <c r="IPX23" s="1"/>
      <c r="IPY23" s="1"/>
      <c r="IPZ23" s="1"/>
      <c r="IQA23" s="1"/>
      <c r="IQB23" s="1"/>
      <c r="IQC23" s="1"/>
      <c r="IQD23" s="1"/>
      <c r="IQE23" s="1"/>
      <c r="IQF23" s="1"/>
      <c r="IQG23" s="1"/>
      <c r="IQH23" s="1"/>
      <c r="IQI23" s="1"/>
      <c r="IQJ23" s="1"/>
      <c r="IQK23" s="1"/>
      <c r="IQL23" s="1"/>
      <c r="IQM23" s="1"/>
      <c r="IQN23" s="1"/>
      <c r="IQO23" s="1"/>
      <c r="IQP23" s="1"/>
      <c r="IQQ23" s="1"/>
      <c r="IQR23" s="1"/>
      <c r="IQS23" s="1"/>
      <c r="IQT23" s="1"/>
      <c r="IQU23" s="1"/>
      <c r="IQV23" s="1"/>
      <c r="IQW23" s="1"/>
      <c r="IQX23" s="1"/>
      <c r="IQY23" s="1"/>
      <c r="IQZ23" s="1"/>
      <c r="IRA23" s="1"/>
      <c r="IRB23" s="1"/>
      <c r="IRC23" s="1"/>
      <c r="IRD23" s="1"/>
      <c r="IRE23" s="1"/>
      <c r="IRF23" s="1"/>
      <c r="IRG23" s="1"/>
      <c r="IRH23" s="1"/>
      <c r="IRI23" s="1"/>
      <c r="IRJ23" s="1"/>
      <c r="IRK23" s="1"/>
      <c r="IRL23" s="1"/>
      <c r="IRM23" s="1"/>
      <c r="IRN23" s="1"/>
      <c r="IRO23" s="1"/>
      <c r="IRP23" s="1"/>
      <c r="IRQ23" s="1"/>
      <c r="IRR23" s="1"/>
      <c r="IRS23" s="1"/>
      <c r="IRT23" s="1"/>
      <c r="IRU23" s="1"/>
      <c r="IRV23" s="1"/>
      <c r="IRW23" s="1"/>
      <c r="IRX23" s="1"/>
      <c r="IRY23" s="1"/>
      <c r="IRZ23" s="1"/>
      <c r="ISA23" s="1"/>
      <c r="ISB23" s="1"/>
      <c r="ISC23" s="1"/>
      <c r="ISD23" s="1"/>
      <c r="ISE23" s="1"/>
      <c r="ISF23" s="1"/>
      <c r="ISG23" s="1"/>
      <c r="ISH23" s="1"/>
      <c r="ISI23" s="1"/>
      <c r="ISJ23" s="1"/>
      <c r="ISK23" s="1"/>
      <c r="ISL23" s="1"/>
      <c r="ISM23" s="1"/>
      <c r="ISN23" s="1"/>
      <c r="ISO23" s="1"/>
      <c r="ISP23" s="1"/>
      <c r="ISQ23" s="1"/>
      <c r="ISR23" s="1"/>
      <c r="ISS23" s="1"/>
      <c r="IST23" s="1"/>
      <c r="ISU23" s="1"/>
      <c r="ISV23" s="1"/>
      <c r="ISW23" s="1"/>
      <c r="ISX23" s="1"/>
      <c r="ISY23" s="1"/>
      <c r="ISZ23" s="1"/>
      <c r="ITA23" s="1"/>
      <c r="ITB23" s="1"/>
      <c r="ITC23" s="1"/>
      <c r="ITD23" s="1"/>
      <c r="ITE23" s="1"/>
      <c r="ITF23" s="1"/>
      <c r="ITG23" s="1"/>
      <c r="ITH23" s="1"/>
      <c r="ITI23" s="1"/>
      <c r="ITJ23" s="1"/>
      <c r="ITK23" s="1"/>
      <c r="ITL23" s="1"/>
      <c r="ITM23" s="1"/>
      <c r="ITN23" s="1"/>
      <c r="ITO23" s="1"/>
      <c r="ITP23" s="1"/>
      <c r="ITQ23" s="1"/>
      <c r="ITR23" s="1"/>
      <c r="ITS23" s="1"/>
      <c r="ITT23" s="1"/>
      <c r="ITU23" s="1"/>
      <c r="ITV23" s="1"/>
      <c r="ITW23" s="1"/>
      <c r="ITX23" s="1"/>
      <c r="ITY23" s="1"/>
      <c r="ITZ23" s="1"/>
      <c r="IUA23" s="1"/>
      <c r="IUB23" s="1"/>
      <c r="IUC23" s="1"/>
      <c r="IUD23" s="1"/>
      <c r="IUE23" s="1"/>
      <c r="IUF23" s="1"/>
      <c r="IUG23" s="1"/>
      <c r="IUH23" s="1"/>
      <c r="IUI23" s="1"/>
      <c r="IUJ23" s="1"/>
      <c r="IUK23" s="1"/>
      <c r="IUL23" s="1"/>
      <c r="IUM23" s="1"/>
      <c r="IUN23" s="1"/>
      <c r="IUO23" s="1"/>
      <c r="IUP23" s="1"/>
      <c r="IUQ23" s="1"/>
      <c r="IUR23" s="1"/>
      <c r="IUS23" s="1"/>
      <c r="IUT23" s="1"/>
      <c r="IUU23" s="1"/>
      <c r="IUV23" s="1"/>
      <c r="IUW23" s="1"/>
      <c r="IUX23" s="1"/>
      <c r="IUY23" s="1"/>
      <c r="IUZ23" s="1"/>
      <c r="IVA23" s="1"/>
      <c r="IVB23" s="1"/>
      <c r="IVC23" s="1"/>
      <c r="IVD23" s="1"/>
      <c r="IVE23" s="1"/>
      <c r="IVF23" s="1"/>
      <c r="IVG23" s="1"/>
      <c r="IVH23" s="1"/>
      <c r="IVI23" s="1"/>
      <c r="IVJ23" s="1"/>
      <c r="IVK23" s="1"/>
      <c r="IVL23" s="1"/>
      <c r="IVM23" s="1"/>
      <c r="IVN23" s="1"/>
      <c r="IVO23" s="1"/>
      <c r="IVP23" s="1"/>
      <c r="IVQ23" s="1"/>
      <c r="IVR23" s="1"/>
      <c r="IVS23" s="1"/>
      <c r="IVT23" s="1"/>
      <c r="IVU23" s="1"/>
      <c r="IVV23" s="1"/>
      <c r="IVW23" s="1"/>
      <c r="IVX23" s="1"/>
      <c r="IVY23" s="1"/>
      <c r="IVZ23" s="1"/>
      <c r="IWA23" s="1"/>
      <c r="IWB23" s="1"/>
      <c r="IWC23" s="1"/>
      <c r="IWD23" s="1"/>
      <c r="IWE23" s="1"/>
      <c r="IWF23" s="1"/>
      <c r="IWG23" s="1"/>
      <c r="IWH23" s="1"/>
      <c r="IWI23" s="1"/>
      <c r="IWJ23" s="1"/>
      <c r="IWK23" s="1"/>
      <c r="IWL23" s="1"/>
      <c r="IWM23" s="1"/>
      <c r="IWN23" s="1"/>
      <c r="IWO23" s="1"/>
      <c r="IWP23" s="1"/>
      <c r="IWQ23" s="1"/>
      <c r="IWR23" s="1"/>
      <c r="IWS23" s="1"/>
      <c r="IWT23" s="1"/>
      <c r="IWU23" s="1"/>
      <c r="IWV23" s="1"/>
      <c r="IWW23" s="1"/>
      <c r="IWX23" s="1"/>
      <c r="IWY23" s="1"/>
      <c r="IWZ23" s="1"/>
      <c r="IXA23" s="1"/>
      <c r="IXB23" s="1"/>
      <c r="IXC23" s="1"/>
      <c r="IXD23" s="1"/>
      <c r="IXE23" s="1"/>
      <c r="IXF23" s="1"/>
      <c r="IXG23" s="1"/>
      <c r="IXH23" s="1"/>
      <c r="IXI23" s="1"/>
      <c r="IXJ23" s="1"/>
      <c r="IXK23" s="1"/>
      <c r="IXL23" s="1"/>
      <c r="IXM23" s="1"/>
      <c r="IXN23" s="1"/>
      <c r="IXO23" s="1"/>
      <c r="IXP23" s="1"/>
      <c r="IXQ23" s="1"/>
      <c r="IXR23" s="1"/>
      <c r="IXS23" s="1"/>
      <c r="IXT23" s="1"/>
      <c r="IXU23" s="1"/>
      <c r="IXV23" s="1"/>
      <c r="IXW23" s="1"/>
      <c r="IXX23" s="1"/>
      <c r="IXY23" s="1"/>
      <c r="IXZ23" s="1"/>
      <c r="IYA23" s="1"/>
      <c r="IYB23" s="1"/>
      <c r="IYC23" s="1"/>
      <c r="IYD23" s="1"/>
      <c r="IYE23" s="1"/>
      <c r="IYF23" s="1"/>
      <c r="IYG23" s="1"/>
      <c r="IYH23" s="1"/>
      <c r="IYI23" s="1"/>
      <c r="IYJ23" s="1"/>
      <c r="IYK23" s="1"/>
      <c r="IYL23" s="1"/>
      <c r="IYM23" s="1"/>
      <c r="IYN23" s="1"/>
      <c r="IYO23" s="1"/>
      <c r="IYP23" s="1"/>
      <c r="IYQ23" s="1"/>
      <c r="IYR23" s="1"/>
      <c r="IYS23" s="1"/>
      <c r="IYT23" s="1"/>
      <c r="IYU23" s="1"/>
      <c r="IYV23" s="1"/>
      <c r="IYW23" s="1"/>
      <c r="IYX23" s="1"/>
      <c r="IYY23" s="1"/>
      <c r="IYZ23" s="1"/>
      <c r="IZA23" s="1"/>
      <c r="IZB23" s="1"/>
      <c r="IZC23" s="1"/>
      <c r="IZD23" s="1"/>
      <c r="IZE23" s="1"/>
      <c r="IZF23" s="1"/>
      <c r="IZG23" s="1"/>
      <c r="IZH23" s="1"/>
      <c r="IZI23" s="1"/>
      <c r="IZJ23" s="1"/>
      <c r="IZK23" s="1"/>
      <c r="IZL23" s="1"/>
      <c r="IZM23" s="1"/>
      <c r="IZN23" s="1"/>
      <c r="IZO23" s="1"/>
      <c r="IZP23" s="1"/>
      <c r="IZQ23" s="1"/>
      <c r="IZR23" s="1"/>
      <c r="IZS23" s="1"/>
      <c r="IZT23" s="1"/>
      <c r="IZU23" s="1"/>
      <c r="IZV23" s="1"/>
      <c r="IZW23" s="1"/>
      <c r="IZX23" s="1"/>
      <c r="IZY23" s="1"/>
      <c r="IZZ23" s="1"/>
      <c r="JAA23" s="1"/>
      <c r="JAB23" s="1"/>
      <c r="JAC23" s="1"/>
      <c r="JAD23" s="1"/>
      <c r="JAE23" s="1"/>
      <c r="JAF23" s="1"/>
      <c r="JAG23" s="1"/>
      <c r="JAH23" s="1"/>
      <c r="JAI23" s="1"/>
      <c r="JAJ23" s="1"/>
      <c r="JAK23" s="1"/>
      <c r="JAL23" s="1"/>
      <c r="JAM23" s="1"/>
      <c r="JAN23" s="1"/>
      <c r="JAO23" s="1"/>
      <c r="JAP23" s="1"/>
      <c r="JAQ23" s="1"/>
      <c r="JAR23" s="1"/>
      <c r="JAS23" s="1"/>
      <c r="JAT23" s="1"/>
      <c r="JAU23" s="1"/>
      <c r="JAV23" s="1"/>
      <c r="JAW23" s="1"/>
      <c r="JAX23" s="1"/>
      <c r="JAY23" s="1"/>
      <c r="JAZ23" s="1"/>
      <c r="JBA23" s="1"/>
      <c r="JBB23" s="1"/>
      <c r="JBC23" s="1"/>
      <c r="JBD23" s="1"/>
      <c r="JBE23" s="1"/>
      <c r="JBF23" s="1"/>
      <c r="JBG23" s="1"/>
      <c r="JBH23" s="1"/>
      <c r="JBI23" s="1"/>
      <c r="JBJ23" s="1"/>
      <c r="JBK23" s="1"/>
      <c r="JBL23" s="1"/>
      <c r="JBM23" s="1"/>
      <c r="JBN23" s="1"/>
      <c r="JBO23" s="1"/>
      <c r="JBP23" s="1"/>
      <c r="JBQ23" s="1"/>
      <c r="JBR23" s="1"/>
      <c r="JBS23" s="1"/>
      <c r="JBT23" s="1"/>
      <c r="JBU23" s="1"/>
      <c r="JBV23" s="1"/>
      <c r="JBW23" s="1"/>
      <c r="JBX23" s="1"/>
      <c r="JBY23" s="1"/>
      <c r="JBZ23" s="1"/>
      <c r="JCA23" s="1"/>
      <c r="JCB23" s="1"/>
      <c r="JCC23" s="1"/>
      <c r="JCD23" s="1"/>
      <c r="JCE23" s="1"/>
      <c r="JCF23" s="1"/>
      <c r="JCG23" s="1"/>
      <c r="JCH23" s="1"/>
      <c r="JCI23" s="1"/>
      <c r="JCJ23" s="1"/>
      <c r="JCK23" s="1"/>
      <c r="JCL23" s="1"/>
      <c r="JCM23" s="1"/>
      <c r="JCN23" s="1"/>
      <c r="JCO23" s="1"/>
      <c r="JCP23" s="1"/>
      <c r="JCQ23" s="1"/>
      <c r="JCR23" s="1"/>
      <c r="JCS23" s="1"/>
      <c r="JCT23" s="1"/>
      <c r="JCU23" s="1"/>
      <c r="JCV23" s="1"/>
      <c r="JCW23" s="1"/>
      <c r="JCX23" s="1"/>
      <c r="JCY23" s="1"/>
      <c r="JCZ23" s="1"/>
      <c r="JDA23" s="1"/>
      <c r="JDB23" s="1"/>
      <c r="JDC23" s="1"/>
      <c r="JDD23" s="1"/>
      <c r="JDE23" s="1"/>
      <c r="JDF23" s="1"/>
      <c r="JDG23" s="1"/>
      <c r="JDH23" s="1"/>
      <c r="JDI23" s="1"/>
      <c r="JDJ23" s="1"/>
      <c r="JDK23" s="1"/>
      <c r="JDL23" s="1"/>
      <c r="JDM23" s="1"/>
      <c r="JDN23" s="1"/>
      <c r="JDO23" s="1"/>
      <c r="JDP23" s="1"/>
      <c r="JDQ23" s="1"/>
      <c r="JDR23" s="1"/>
      <c r="JDS23" s="1"/>
      <c r="JDT23" s="1"/>
      <c r="JDU23" s="1"/>
      <c r="JDV23" s="1"/>
      <c r="JDW23" s="1"/>
      <c r="JDX23" s="1"/>
      <c r="JDY23" s="1"/>
      <c r="JDZ23" s="1"/>
      <c r="JEA23" s="1"/>
      <c r="JEB23" s="1"/>
      <c r="JEC23" s="1"/>
      <c r="JED23" s="1"/>
      <c r="JEE23" s="1"/>
      <c r="JEF23" s="1"/>
      <c r="JEG23" s="1"/>
      <c r="JEH23" s="1"/>
      <c r="JEI23" s="1"/>
      <c r="JEJ23" s="1"/>
      <c r="JEK23" s="1"/>
      <c r="JEL23" s="1"/>
      <c r="JEM23" s="1"/>
      <c r="JEN23" s="1"/>
      <c r="JEO23" s="1"/>
      <c r="JEP23" s="1"/>
      <c r="JEQ23" s="1"/>
      <c r="JER23" s="1"/>
      <c r="JES23" s="1"/>
      <c r="JET23" s="1"/>
      <c r="JEU23" s="1"/>
      <c r="JEV23" s="1"/>
      <c r="JEW23" s="1"/>
      <c r="JEX23" s="1"/>
      <c r="JEY23" s="1"/>
      <c r="JEZ23" s="1"/>
      <c r="JFA23" s="1"/>
      <c r="JFB23" s="1"/>
      <c r="JFC23" s="1"/>
      <c r="JFD23" s="1"/>
      <c r="JFE23" s="1"/>
      <c r="JFF23" s="1"/>
      <c r="JFG23" s="1"/>
      <c r="JFH23" s="1"/>
      <c r="JFI23" s="1"/>
      <c r="JFJ23" s="1"/>
      <c r="JFK23" s="1"/>
      <c r="JFL23" s="1"/>
      <c r="JFM23" s="1"/>
      <c r="JFN23" s="1"/>
      <c r="JFO23" s="1"/>
      <c r="JFP23" s="1"/>
      <c r="JFQ23" s="1"/>
      <c r="JFR23" s="1"/>
      <c r="JFS23" s="1"/>
      <c r="JFT23" s="1"/>
      <c r="JFU23" s="1"/>
      <c r="JFV23" s="1"/>
      <c r="JFW23" s="1"/>
      <c r="JFX23" s="1"/>
      <c r="JFY23" s="1"/>
      <c r="JFZ23" s="1"/>
      <c r="JGA23" s="1"/>
      <c r="JGB23" s="1"/>
      <c r="JGC23" s="1"/>
      <c r="JGD23" s="1"/>
      <c r="JGE23" s="1"/>
      <c r="JGF23" s="1"/>
      <c r="JGG23" s="1"/>
      <c r="JGH23" s="1"/>
      <c r="JGI23" s="1"/>
      <c r="JGJ23" s="1"/>
      <c r="JGK23" s="1"/>
      <c r="JGL23" s="1"/>
      <c r="JGM23" s="1"/>
      <c r="JGN23" s="1"/>
      <c r="JGO23" s="1"/>
      <c r="JGP23" s="1"/>
      <c r="JGQ23" s="1"/>
      <c r="JGR23" s="1"/>
      <c r="JGS23" s="1"/>
      <c r="JGT23" s="1"/>
      <c r="JGU23" s="1"/>
      <c r="JGV23" s="1"/>
      <c r="JGW23" s="1"/>
      <c r="JGX23" s="1"/>
      <c r="JGY23" s="1"/>
      <c r="JGZ23" s="1"/>
      <c r="JHA23" s="1"/>
      <c r="JHB23" s="1"/>
      <c r="JHC23" s="1"/>
      <c r="JHD23" s="1"/>
      <c r="JHE23" s="1"/>
      <c r="JHF23" s="1"/>
      <c r="JHG23" s="1"/>
      <c r="JHH23" s="1"/>
      <c r="JHI23" s="1"/>
      <c r="JHJ23" s="1"/>
      <c r="JHK23" s="1"/>
      <c r="JHL23" s="1"/>
      <c r="JHM23" s="1"/>
      <c r="JHN23" s="1"/>
      <c r="JHO23" s="1"/>
      <c r="JHP23" s="1"/>
      <c r="JHQ23" s="1"/>
      <c r="JHR23" s="1"/>
      <c r="JHS23" s="1"/>
      <c r="JHT23" s="1"/>
      <c r="JHU23" s="1"/>
      <c r="JHV23" s="1"/>
      <c r="JHW23" s="1"/>
      <c r="JHX23" s="1"/>
      <c r="JHY23" s="1"/>
      <c r="JHZ23" s="1"/>
      <c r="JIA23" s="1"/>
      <c r="JIB23" s="1"/>
      <c r="JIC23" s="1"/>
      <c r="JID23" s="1"/>
      <c r="JIE23" s="1"/>
      <c r="JIF23" s="1"/>
      <c r="JIG23" s="1"/>
      <c r="JIH23" s="1"/>
      <c r="JII23" s="1"/>
      <c r="JIJ23" s="1"/>
      <c r="JIK23" s="1"/>
      <c r="JIL23" s="1"/>
      <c r="JIM23" s="1"/>
      <c r="JIN23" s="1"/>
      <c r="JIO23" s="1"/>
      <c r="JIP23" s="1"/>
      <c r="JIQ23" s="1"/>
      <c r="JIR23" s="1"/>
      <c r="JIS23" s="1"/>
      <c r="JIT23" s="1"/>
      <c r="JIU23" s="1"/>
      <c r="JIV23" s="1"/>
      <c r="JIW23" s="1"/>
      <c r="JIX23" s="1"/>
      <c r="JIY23" s="1"/>
      <c r="JIZ23" s="1"/>
      <c r="JJA23" s="1"/>
      <c r="JJB23" s="1"/>
      <c r="JJC23" s="1"/>
      <c r="JJD23" s="1"/>
      <c r="JJE23" s="1"/>
      <c r="JJF23" s="1"/>
      <c r="JJG23" s="1"/>
      <c r="JJH23" s="1"/>
      <c r="JJI23" s="1"/>
      <c r="JJJ23" s="1"/>
      <c r="JJK23" s="1"/>
      <c r="JJL23" s="1"/>
      <c r="JJM23" s="1"/>
      <c r="JJN23" s="1"/>
      <c r="JJO23" s="1"/>
      <c r="JJP23" s="1"/>
      <c r="JJQ23" s="1"/>
      <c r="JJR23" s="1"/>
      <c r="JJS23" s="1"/>
      <c r="JJT23" s="1"/>
      <c r="JJU23" s="1"/>
      <c r="JJV23" s="1"/>
      <c r="JJW23" s="1"/>
      <c r="JJX23" s="1"/>
      <c r="JJY23" s="1"/>
      <c r="JJZ23" s="1"/>
      <c r="JKA23" s="1"/>
      <c r="JKB23" s="1"/>
      <c r="JKC23" s="1"/>
      <c r="JKD23" s="1"/>
      <c r="JKE23" s="1"/>
      <c r="JKF23" s="1"/>
      <c r="JKG23" s="1"/>
      <c r="JKH23" s="1"/>
      <c r="JKI23" s="1"/>
      <c r="JKJ23" s="1"/>
      <c r="JKK23" s="1"/>
      <c r="JKL23" s="1"/>
      <c r="JKM23" s="1"/>
      <c r="JKN23" s="1"/>
      <c r="JKO23" s="1"/>
      <c r="JKP23" s="1"/>
      <c r="JKQ23" s="1"/>
      <c r="JKR23" s="1"/>
      <c r="JKS23" s="1"/>
      <c r="JKT23" s="1"/>
      <c r="JKU23" s="1"/>
      <c r="JKV23" s="1"/>
      <c r="JKW23" s="1"/>
      <c r="JKX23" s="1"/>
      <c r="JKY23" s="1"/>
      <c r="JKZ23" s="1"/>
      <c r="JLA23" s="1"/>
      <c r="JLB23" s="1"/>
      <c r="JLC23" s="1"/>
      <c r="JLD23" s="1"/>
      <c r="JLE23" s="1"/>
      <c r="JLF23" s="1"/>
      <c r="JLG23" s="1"/>
      <c r="JLH23" s="1"/>
      <c r="JLI23" s="1"/>
      <c r="JLJ23" s="1"/>
      <c r="JLK23" s="1"/>
      <c r="JLL23" s="1"/>
      <c r="JLM23" s="1"/>
      <c r="JLN23" s="1"/>
      <c r="JLO23" s="1"/>
      <c r="JLP23" s="1"/>
      <c r="JLQ23" s="1"/>
      <c r="JLR23" s="1"/>
      <c r="JLS23" s="1"/>
      <c r="JLT23" s="1"/>
      <c r="JLU23" s="1"/>
      <c r="JLV23" s="1"/>
      <c r="JLW23" s="1"/>
      <c r="JLX23" s="1"/>
      <c r="JLY23" s="1"/>
      <c r="JLZ23" s="1"/>
      <c r="JMA23" s="1"/>
      <c r="JMB23" s="1"/>
      <c r="JMC23" s="1"/>
      <c r="JMD23" s="1"/>
      <c r="JME23" s="1"/>
      <c r="JMF23" s="1"/>
      <c r="JMG23" s="1"/>
      <c r="JMH23" s="1"/>
      <c r="JMI23" s="1"/>
      <c r="JMJ23" s="1"/>
      <c r="JMK23" s="1"/>
      <c r="JML23" s="1"/>
      <c r="JMM23" s="1"/>
      <c r="JMN23" s="1"/>
      <c r="JMO23" s="1"/>
      <c r="JMP23" s="1"/>
      <c r="JMQ23" s="1"/>
      <c r="JMR23" s="1"/>
      <c r="JMS23" s="1"/>
      <c r="JMT23" s="1"/>
      <c r="JMU23" s="1"/>
      <c r="JMV23" s="1"/>
      <c r="JMW23" s="1"/>
      <c r="JMX23" s="1"/>
      <c r="JMY23" s="1"/>
      <c r="JMZ23" s="1"/>
      <c r="JNA23" s="1"/>
      <c r="JNB23" s="1"/>
      <c r="JNC23" s="1"/>
      <c r="JND23" s="1"/>
      <c r="JNE23" s="1"/>
      <c r="JNF23" s="1"/>
      <c r="JNG23" s="1"/>
      <c r="JNH23" s="1"/>
      <c r="JNI23" s="1"/>
      <c r="JNJ23" s="1"/>
      <c r="JNK23" s="1"/>
      <c r="JNL23" s="1"/>
      <c r="JNM23" s="1"/>
      <c r="JNN23" s="1"/>
      <c r="JNO23" s="1"/>
      <c r="JNP23" s="1"/>
      <c r="JNQ23" s="1"/>
      <c r="JNR23" s="1"/>
      <c r="JNS23" s="1"/>
      <c r="JNT23" s="1"/>
      <c r="JNU23" s="1"/>
      <c r="JNV23" s="1"/>
      <c r="JNW23" s="1"/>
      <c r="JNX23" s="1"/>
      <c r="JNY23" s="1"/>
      <c r="JNZ23" s="1"/>
      <c r="JOA23" s="1"/>
      <c r="JOB23" s="1"/>
      <c r="JOC23" s="1"/>
      <c r="JOD23" s="1"/>
      <c r="JOE23" s="1"/>
      <c r="JOF23" s="1"/>
      <c r="JOG23" s="1"/>
      <c r="JOH23" s="1"/>
      <c r="JOI23" s="1"/>
      <c r="JOJ23" s="1"/>
      <c r="JOK23" s="1"/>
      <c r="JOL23" s="1"/>
      <c r="JOM23" s="1"/>
      <c r="JON23" s="1"/>
      <c r="JOO23" s="1"/>
      <c r="JOP23" s="1"/>
      <c r="JOQ23" s="1"/>
      <c r="JOR23" s="1"/>
      <c r="JOS23" s="1"/>
      <c r="JOT23" s="1"/>
      <c r="JOU23" s="1"/>
      <c r="JOV23" s="1"/>
      <c r="JOW23" s="1"/>
      <c r="JOX23" s="1"/>
      <c r="JOY23" s="1"/>
      <c r="JOZ23" s="1"/>
      <c r="JPA23" s="1"/>
      <c r="JPB23" s="1"/>
      <c r="JPC23" s="1"/>
      <c r="JPD23" s="1"/>
      <c r="JPE23" s="1"/>
      <c r="JPF23" s="1"/>
      <c r="JPG23" s="1"/>
      <c r="JPH23" s="1"/>
      <c r="JPI23" s="1"/>
      <c r="JPJ23" s="1"/>
      <c r="JPK23" s="1"/>
      <c r="JPL23" s="1"/>
      <c r="JPM23" s="1"/>
      <c r="JPN23" s="1"/>
      <c r="JPO23" s="1"/>
      <c r="JPP23" s="1"/>
      <c r="JPQ23" s="1"/>
      <c r="JPR23" s="1"/>
      <c r="JPS23" s="1"/>
      <c r="JPT23" s="1"/>
      <c r="JPU23" s="1"/>
      <c r="JPV23" s="1"/>
      <c r="JPW23" s="1"/>
      <c r="JPX23" s="1"/>
      <c r="JPY23" s="1"/>
      <c r="JPZ23" s="1"/>
      <c r="JQA23" s="1"/>
      <c r="JQB23" s="1"/>
      <c r="JQC23" s="1"/>
      <c r="JQD23" s="1"/>
      <c r="JQE23" s="1"/>
      <c r="JQF23" s="1"/>
      <c r="JQG23" s="1"/>
      <c r="JQH23" s="1"/>
      <c r="JQI23" s="1"/>
      <c r="JQJ23" s="1"/>
      <c r="JQK23" s="1"/>
      <c r="JQL23" s="1"/>
      <c r="JQM23" s="1"/>
      <c r="JQN23" s="1"/>
      <c r="JQO23" s="1"/>
      <c r="JQP23" s="1"/>
      <c r="JQQ23" s="1"/>
      <c r="JQR23" s="1"/>
      <c r="JQS23" s="1"/>
      <c r="JQT23" s="1"/>
      <c r="JQU23" s="1"/>
      <c r="JQV23" s="1"/>
      <c r="JQW23" s="1"/>
      <c r="JQX23" s="1"/>
      <c r="JQY23" s="1"/>
      <c r="JQZ23" s="1"/>
      <c r="JRA23" s="1"/>
      <c r="JRB23" s="1"/>
      <c r="JRC23" s="1"/>
      <c r="JRD23" s="1"/>
      <c r="JRE23" s="1"/>
      <c r="JRF23" s="1"/>
      <c r="JRG23" s="1"/>
      <c r="JRH23" s="1"/>
      <c r="JRI23" s="1"/>
      <c r="JRJ23" s="1"/>
      <c r="JRK23" s="1"/>
      <c r="JRL23" s="1"/>
      <c r="JRM23" s="1"/>
      <c r="JRN23" s="1"/>
      <c r="JRO23" s="1"/>
      <c r="JRP23" s="1"/>
      <c r="JRQ23" s="1"/>
      <c r="JRR23" s="1"/>
      <c r="JRS23" s="1"/>
      <c r="JRT23" s="1"/>
      <c r="JRU23" s="1"/>
      <c r="JRV23" s="1"/>
      <c r="JRW23" s="1"/>
      <c r="JRX23" s="1"/>
      <c r="JRY23" s="1"/>
      <c r="JRZ23" s="1"/>
      <c r="JSA23" s="1"/>
      <c r="JSB23" s="1"/>
      <c r="JSC23" s="1"/>
      <c r="JSD23" s="1"/>
      <c r="JSE23" s="1"/>
      <c r="JSF23" s="1"/>
      <c r="JSG23" s="1"/>
      <c r="JSH23" s="1"/>
      <c r="JSI23" s="1"/>
      <c r="JSJ23" s="1"/>
      <c r="JSK23" s="1"/>
      <c r="JSL23" s="1"/>
      <c r="JSM23" s="1"/>
      <c r="JSN23" s="1"/>
      <c r="JSO23" s="1"/>
      <c r="JSP23" s="1"/>
      <c r="JSQ23" s="1"/>
      <c r="JSR23" s="1"/>
      <c r="JSS23" s="1"/>
      <c r="JST23" s="1"/>
      <c r="JSU23" s="1"/>
      <c r="JSV23" s="1"/>
      <c r="JSW23" s="1"/>
      <c r="JSX23" s="1"/>
      <c r="JSY23" s="1"/>
      <c r="JSZ23" s="1"/>
      <c r="JTA23" s="1"/>
      <c r="JTB23" s="1"/>
      <c r="JTC23" s="1"/>
      <c r="JTD23" s="1"/>
      <c r="JTE23" s="1"/>
      <c r="JTF23" s="1"/>
      <c r="JTG23" s="1"/>
      <c r="JTH23" s="1"/>
      <c r="JTI23" s="1"/>
      <c r="JTJ23" s="1"/>
      <c r="JTK23" s="1"/>
      <c r="JTL23" s="1"/>
      <c r="JTM23" s="1"/>
      <c r="JTN23" s="1"/>
      <c r="JTO23" s="1"/>
      <c r="JTP23" s="1"/>
      <c r="JTQ23" s="1"/>
      <c r="JTR23" s="1"/>
      <c r="JTS23" s="1"/>
      <c r="JTT23" s="1"/>
      <c r="JTU23" s="1"/>
      <c r="JTV23" s="1"/>
      <c r="JTW23" s="1"/>
      <c r="JTX23" s="1"/>
      <c r="JTY23" s="1"/>
      <c r="JTZ23" s="1"/>
      <c r="JUA23" s="1"/>
      <c r="JUB23" s="1"/>
      <c r="JUC23" s="1"/>
      <c r="JUD23" s="1"/>
      <c r="JUE23" s="1"/>
      <c r="JUF23" s="1"/>
      <c r="JUG23" s="1"/>
      <c r="JUH23" s="1"/>
      <c r="JUI23" s="1"/>
      <c r="JUJ23" s="1"/>
      <c r="JUK23" s="1"/>
      <c r="JUL23" s="1"/>
      <c r="JUM23" s="1"/>
      <c r="JUN23" s="1"/>
      <c r="JUO23" s="1"/>
      <c r="JUP23" s="1"/>
      <c r="JUQ23" s="1"/>
      <c r="JUR23" s="1"/>
      <c r="JUS23" s="1"/>
      <c r="JUT23" s="1"/>
      <c r="JUU23" s="1"/>
      <c r="JUV23" s="1"/>
      <c r="JUW23" s="1"/>
      <c r="JUX23" s="1"/>
      <c r="JUY23" s="1"/>
      <c r="JUZ23" s="1"/>
      <c r="JVA23" s="1"/>
      <c r="JVB23" s="1"/>
      <c r="JVC23" s="1"/>
      <c r="JVD23" s="1"/>
      <c r="JVE23" s="1"/>
      <c r="JVF23" s="1"/>
      <c r="JVG23" s="1"/>
      <c r="JVH23" s="1"/>
      <c r="JVI23" s="1"/>
      <c r="JVJ23" s="1"/>
      <c r="JVK23" s="1"/>
      <c r="JVL23" s="1"/>
      <c r="JVM23" s="1"/>
      <c r="JVN23" s="1"/>
      <c r="JVO23" s="1"/>
      <c r="JVP23" s="1"/>
      <c r="JVQ23" s="1"/>
      <c r="JVR23" s="1"/>
      <c r="JVS23" s="1"/>
      <c r="JVT23" s="1"/>
      <c r="JVU23" s="1"/>
      <c r="JVV23" s="1"/>
      <c r="JVW23" s="1"/>
      <c r="JVX23" s="1"/>
      <c r="JVY23" s="1"/>
      <c r="JVZ23" s="1"/>
      <c r="JWA23" s="1"/>
      <c r="JWB23" s="1"/>
      <c r="JWC23" s="1"/>
      <c r="JWD23" s="1"/>
      <c r="JWE23" s="1"/>
      <c r="JWF23" s="1"/>
      <c r="JWG23" s="1"/>
      <c r="JWH23" s="1"/>
      <c r="JWI23" s="1"/>
      <c r="JWJ23" s="1"/>
      <c r="JWK23" s="1"/>
      <c r="JWL23" s="1"/>
      <c r="JWM23" s="1"/>
      <c r="JWN23" s="1"/>
      <c r="JWO23" s="1"/>
      <c r="JWP23" s="1"/>
      <c r="JWQ23" s="1"/>
      <c r="JWR23" s="1"/>
      <c r="JWS23" s="1"/>
      <c r="JWT23" s="1"/>
      <c r="JWU23" s="1"/>
      <c r="JWV23" s="1"/>
      <c r="JWW23" s="1"/>
      <c r="JWX23" s="1"/>
      <c r="JWY23" s="1"/>
      <c r="JWZ23" s="1"/>
      <c r="JXA23" s="1"/>
      <c r="JXB23" s="1"/>
      <c r="JXC23" s="1"/>
      <c r="JXD23" s="1"/>
      <c r="JXE23" s="1"/>
      <c r="JXF23" s="1"/>
      <c r="JXG23" s="1"/>
      <c r="JXH23" s="1"/>
      <c r="JXI23" s="1"/>
      <c r="JXJ23" s="1"/>
      <c r="JXK23" s="1"/>
      <c r="JXL23" s="1"/>
      <c r="JXM23" s="1"/>
      <c r="JXN23" s="1"/>
      <c r="JXO23" s="1"/>
      <c r="JXP23" s="1"/>
      <c r="JXQ23" s="1"/>
      <c r="JXR23" s="1"/>
      <c r="JXS23" s="1"/>
      <c r="JXT23" s="1"/>
      <c r="JXU23" s="1"/>
      <c r="JXV23" s="1"/>
      <c r="JXW23" s="1"/>
      <c r="JXX23" s="1"/>
      <c r="JXY23" s="1"/>
      <c r="JXZ23" s="1"/>
      <c r="JYA23" s="1"/>
      <c r="JYB23" s="1"/>
      <c r="JYC23" s="1"/>
      <c r="JYD23" s="1"/>
      <c r="JYE23" s="1"/>
      <c r="JYF23" s="1"/>
      <c r="JYG23" s="1"/>
      <c r="JYH23" s="1"/>
      <c r="JYI23" s="1"/>
      <c r="JYJ23" s="1"/>
      <c r="JYK23" s="1"/>
      <c r="JYL23" s="1"/>
      <c r="JYM23" s="1"/>
      <c r="JYN23" s="1"/>
      <c r="JYO23" s="1"/>
      <c r="JYP23" s="1"/>
      <c r="JYQ23" s="1"/>
      <c r="JYR23" s="1"/>
      <c r="JYS23" s="1"/>
      <c r="JYT23" s="1"/>
      <c r="JYU23" s="1"/>
      <c r="JYV23" s="1"/>
      <c r="JYW23" s="1"/>
      <c r="JYX23" s="1"/>
      <c r="JYY23" s="1"/>
      <c r="JYZ23" s="1"/>
      <c r="JZA23" s="1"/>
      <c r="JZB23" s="1"/>
      <c r="JZC23" s="1"/>
      <c r="JZD23" s="1"/>
      <c r="JZE23" s="1"/>
      <c r="JZF23" s="1"/>
      <c r="JZG23" s="1"/>
      <c r="JZH23" s="1"/>
      <c r="JZI23" s="1"/>
      <c r="JZJ23" s="1"/>
      <c r="JZK23" s="1"/>
      <c r="JZL23" s="1"/>
      <c r="JZM23" s="1"/>
      <c r="JZN23" s="1"/>
      <c r="JZO23" s="1"/>
      <c r="JZP23" s="1"/>
      <c r="JZQ23" s="1"/>
      <c r="JZR23" s="1"/>
      <c r="JZS23" s="1"/>
      <c r="JZT23" s="1"/>
      <c r="JZU23" s="1"/>
      <c r="JZV23" s="1"/>
      <c r="JZW23" s="1"/>
      <c r="JZX23" s="1"/>
      <c r="JZY23" s="1"/>
      <c r="JZZ23" s="1"/>
      <c r="KAA23" s="1"/>
      <c r="KAB23" s="1"/>
      <c r="KAC23" s="1"/>
      <c r="KAD23" s="1"/>
      <c r="KAE23" s="1"/>
      <c r="KAF23" s="1"/>
      <c r="KAG23" s="1"/>
      <c r="KAH23" s="1"/>
      <c r="KAI23" s="1"/>
      <c r="KAJ23" s="1"/>
      <c r="KAK23" s="1"/>
      <c r="KAL23" s="1"/>
      <c r="KAM23" s="1"/>
      <c r="KAN23" s="1"/>
      <c r="KAO23" s="1"/>
      <c r="KAP23" s="1"/>
      <c r="KAQ23" s="1"/>
      <c r="KAR23" s="1"/>
      <c r="KAS23" s="1"/>
      <c r="KAT23" s="1"/>
      <c r="KAU23" s="1"/>
      <c r="KAV23" s="1"/>
      <c r="KAW23" s="1"/>
      <c r="KAX23" s="1"/>
      <c r="KAY23" s="1"/>
      <c r="KAZ23" s="1"/>
      <c r="KBA23" s="1"/>
      <c r="KBB23" s="1"/>
      <c r="KBC23" s="1"/>
      <c r="KBD23" s="1"/>
      <c r="KBE23" s="1"/>
      <c r="KBF23" s="1"/>
      <c r="KBG23" s="1"/>
      <c r="KBH23" s="1"/>
      <c r="KBI23" s="1"/>
      <c r="KBJ23" s="1"/>
      <c r="KBK23" s="1"/>
      <c r="KBL23" s="1"/>
      <c r="KBM23" s="1"/>
      <c r="KBN23" s="1"/>
      <c r="KBO23" s="1"/>
      <c r="KBP23" s="1"/>
      <c r="KBQ23" s="1"/>
      <c r="KBR23" s="1"/>
      <c r="KBS23" s="1"/>
      <c r="KBT23" s="1"/>
      <c r="KBU23" s="1"/>
      <c r="KBV23" s="1"/>
      <c r="KBW23" s="1"/>
      <c r="KBX23" s="1"/>
      <c r="KBY23" s="1"/>
      <c r="KBZ23" s="1"/>
      <c r="KCA23" s="1"/>
      <c r="KCB23" s="1"/>
      <c r="KCC23" s="1"/>
      <c r="KCD23" s="1"/>
      <c r="KCE23" s="1"/>
      <c r="KCF23" s="1"/>
      <c r="KCG23" s="1"/>
      <c r="KCH23" s="1"/>
      <c r="KCI23" s="1"/>
      <c r="KCJ23" s="1"/>
      <c r="KCK23" s="1"/>
      <c r="KCL23" s="1"/>
      <c r="KCM23" s="1"/>
      <c r="KCN23" s="1"/>
      <c r="KCO23" s="1"/>
      <c r="KCP23" s="1"/>
      <c r="KCQ23" s="1"/>
      <c r="KCR23" s="1"/>
      <c r="KCS23" s="1"/>
      <c r="KCT23" s="1"/>
      <c r="KCU23" s="1"/>
      <c r="KCV23" s="1"/>
      <c r="KCW23" s="1"/>
      <c r="KCX23" s="1"/>
      <c r="KCY23" s="1"/>
      <c r="KCZ23" s="1"/>
      <c r="KDA23" s="1"/>
      <c r="KDB23" s="1"/>
      <c r="KDC23" s="1"/>
      <c r="KDD23" s="1"/>
      <c r="KDE23" s="1"/>
      <c r="KDF23" s="1"/>
      <c r="KDG23" s="1"/>
      <c r="KDH23" s="1"/>
      <c r="KDI23" s="1"/>
      <c r="KDJ23" s="1"/>
      <c r="KDK23" s="1"/>
      <c r="KDL23" s="1"/>
      <c r="KDM23" s="1"/>
      <c r="KDN23" s="1"/>
      <c r="KDO23" s="1"/>
      <c r="KDP23" s="1"/>
      <c r="KDQ23" s="1"/>
      <c r="KDR23" s="1"/>
      <c r="KDS23" s="1"/>
      <c r="KDT23" s="1"/>
      <c r="KDU23" s="1"/>
      <c r="KDV23" s="1"/>
      <c r="KDW23" s="1"/>
      <c r="KDX23" s="1"/>
      <c r="KDY23" s="1"/>
      <c r="KDZ23" s="1"/>
      <c r="KEA23" s="1"/>
      <c r="KEB23" s="1"/>
      <c r="KEC23" s="1"/>
      <c r="KED23" s="1"/>
      <c r="KEE23" s="1"/>
      <c r="KEF23" s="1"/>
      <c r="KEG23" s="1"/>
      <c r="KEH23" s="1"/>
      <c r="KEI23" s="1"/>
      <c r="KEJ23" s="1"/>
      <c r="KEK23" s="1"/>
      <c r="KEL23" s="1"/>
      <c r="KEM23" s="1"/>
      <c r="KEN23" s="1"/>
      <c r="KEO23" s="1"/>
      <c r="KEP23" s="1"/>
      <c r="KEQ23" s="1"/>
      <c r="KER23" s="1"/>
      <c r="KES23" s="1"/>
      <c r="KET23" s="1"/>
      <c r="KEU23" s="1"/>
      <c r="KEV23" s="1"/>
      <c r="KEW23" s="1"/>
      <c r="KEX23" s="1"/>
      <c r="KEY23" s="1"/>
      <c r="KEZ23" s="1"/>
      <c r="KFA23" s="1"/>
      <c r="KFB23" s="1"/>
      <c r="KFC23" s="1"/>
      <c r="KFD23" s="1"/>
      <c r="KFE23" s="1"/>
      <c r="KFF23" s="1"/>
      <c r="KFG23" s="1"/>
      <c r="KFH23" s="1"/>
      <c r="KFI23" s="1"/>
      <c r="KFJ23" s="1"/>
      <c r="KFK23" s="1"/>
      <c r="KFL23" s="1"/>
      <c r="KFM23" s="1"/>
      <c r="KFN23" s="1"/>
      <c r="KFO23" s="1"/>
      <c r="KFP23" s="1"/>
      <c r="KFQ23" s="1"/>
      <c r="KFR23" s="1"/>
      <c r="KFS23" s="1"/>
      <c r="KFT23" s="1"/>
      <c r="KFU23" s="1"/>
      <c r="KFV23" s="1"/>
      <c r="KFW23" s="1"/>
      <c r="KFX23" s="1"/>
      <c r="KFY23" s="1"/>
      <c r="KFZ23" s="1"/>
      <c r="KGA23" s="1"/>
      <c r="KGB23" s="1"/>
      <c r="KGC23" s="1"/>
      <c r="KGD23" s="1"/>
      <c r="KGE23" s="1"/>
      <c r="KGF23" s="1"/>
      <c r="KGG23" s="1"/>
      <c r="KGH23" s="1"/>
      <c r="KGI23" s="1"/>
      <c r="KGJ23" s="1"/>
      <c r="KGK23" s="1"/>
      <c r="KGL23" s="1"/>
      <c r="KGM23" s="1"/>
      <c r="KGN23" s="1"/>
      <c r="KGO23" s="1"/>
      <c r="KGP23" s="1"/>
      <c r="KGQ23" s="1"/>
      <c r="KGR23" s="1"/>
      <c r="KGS23" s="1"/>
      <c r="KGT23" s="1"/>
      <c r="KGU23" s="1"/>
      <c r="KGV23" s="1"/>
      <c r="KGW23" s="1"/>
      <c r="KGX23" s="1"/>
      <c r="KGY23" s="1"/>
      <c r="KGZ23" s="1"/>
      <c r="KHA23" s="1"/>
      <c r="KHB23" s="1"/>
      <c r="KHC23" s="1"/>
      <c r="KHD23" s="1"/>
      <c r="KHE23" s="1"/>
      <c r="KHF23" s="1"/>
      <c r="KHG23" s="1"/>
      <c r="KHH23" s="1"/>
      <c r="KHI23" s="1"/>
      <c r="KHJ23" s="1"/>
      <c r="KHK23" s="1"/>
      <c r="KHL23" s="1"/>
      <c r="KHM23" s="1"/>
      <c r="KHN23" s="1"/>
      <c r="KHO23" s="1"/>
      <c r="KHP23" s="1"/>
      <c r="KHQ23" s="1"/>
      <c r="KHR23" s="1"/>
      <c r="KHS23" s="1"/>
      <c r="KHT23" s="1"/>
      <c r="KHU23" s="1"/>
      <c r="KHV23" s="1"/>
      <c r="KHW23" s="1"/>
      <c r="KHX23" s="1"/>
      <c r="KHY23" s="1"/>
      <c r="KHZ23" s="1"/>
      <c r="KIA23" s="1"/>
      <c r="KIB23" s="1"/>
      <c r="KIC23" s="1"/>
      <c r="KID23" s="1"/>
      <c r="KIE23" s="1"/>
      <c r="KIF23" s="1"/>
      <c r="KIG23" s="1"/>
      <c r="KIH23" s="1"/>
      <c r="KII23" s="1"/>
      <c r="KIJ23" s="1"/>
      <c r="KIK23" s="1"/>
      <c r="KIL23" s="1"/>
      <c r="KIM23" s="1"/>
      <c r="KIN23" s="1"/>
      <c r="KIO23" s="1"/>
      <c r="KIP23" s="1"/>
      <c r="KIQ23" s="1"/>
      <c r="KIR23" s="1"/>
      <c r="KIS23" s="1"/>
      <c r="KIT23" s="1"/>
      <c r="KIU23" s="1"/>
      <c r="KIV23" s="1"/>
      <c r="KIW23" s="1"/>
      <c r="KIX23" s="1"/>
      <c r="KIY23" s="1"/>
      <c r="KIZ23" s="1"/>
      <c r="KJA23" s="1"/>
      <c r="KJB23" s="1"/>
      <c r="KJC23" s="1"/>
      <c r="KJD23" s="1"/>
      <c r="KJE23" s="1"/>
      <c r="KJF23" s="1"/>
      <c r="KJG23" s="1"/>
      <c r="KJH23" s="1"/>
      <c r="KJI23" s="1"/>
      <c r="KJJ23" s="1"/>
      <c r="KJK23" s="1"/>
      <c r="KJL23" s="1"/>
      <c r="KJM23" s="1"/>
      <c r="KJN23" s="1"/>
      <c r="KJO23" s="1"/>
      <c r="KJP23" s="1"/>
      <c r="KJQ23" s="1"/>
      <c r="KJR23" s="1"/>
      <c r="KJS23" s="1"/>
      <c r="KJT23" s="1"/>
      <c r="KJU23" s="1"/>
      <c r="KJV23" s="1"/>
      <c r="KJW23" s="1"/>
      <c r="KJX23" s="1"/>
      <c r="KJY23" s="1"/>
      <c r="KJZ23" s="1"/>
      <c r="KKA23" s="1"/>
      <c r="KKB23" s="1"/>
      <c r="KKC23" s="1"/>
      <c r="KKD23" s="1"/>
      <c r="KKE23" s="1"/>
      <c r="KKF23" s="1"/>
      <c r="KKG23" s="1"/>
      <c r="KKH23" s="1"/>
      <c r="KKI23" s="1"/>
      <c r="KKJ23" s="1"/>
      <c r="KKK23" s="1"/>
      <c r="KKL23" s="1"/>
      <c r="KKM23" s="1"/>
      <c r="KKN23" s="1"/>
      <c r="KKO23" s="1"/>
      <c r="KKP23" s="1"/>
      <c r="KKQ23" s="1"/>
      <c r="KKR23" s="1"/>
      <c r="KKS23" s="1"/>
      <c r="KKT23" s="1"/>
      <c r="KKU23" s="1"/>
      <c r="KKV23" s="1"/>
      <c r="KKW23" s="1"/>
      <c r="KKX23" s="1"/>
      <c r="KKY23" s="1"/>
      <c r="KKZ23" s="1"/>
      <c r="KLA23" s="1"/>
      <c r="KLB23" s="1"/>
      <c r="KLC23" s="1"/>
      <c r="KLD23" s="1"/>
      <c r="KLE23" s="1"/>
      <c r="KLF23" s="1"/>
      <c r="KLG23" s="1"/>
      <c r="KLH23" s="1"/>
      <c r="KLI23" s="1"/>
      <c r="KLJ23" s="1"/>
      <c r="KLK23" s="1"/>
      <c r="KLL23" s="1"/>
      <c r="KLM23" s="1"/>
      <c r="KLN23" s="1"/>
      <c r="KLO23" s="1"/>
      <c r="KLP23" s="1"/>
      <c r="KLQ23" s="1"/>
      <c r="KLR23" s="1"/>
      <c r="KLS23" s="1"/>
      <c r="KLT23" s="1"/>
      <c r="KLU23" s="1"/>
      <c r="KLV23" s="1"/>
      <c r="KLW23" s="1"/>
      <c r="KLX23" s="1"/>
      <c r="KLY23" s="1"/>
      <c r="KLZ23" s="1"/>
      <c r="KMA23" s="1"/>
      <c r="KMB23" s="1"/>
      <c r="KMC23" s="1"/>
      <c r="KMD23" s="1"/>
      <c r="KME23" s="1"/>
      <c r="KMF23" s="1"/>
      <c r="KMG23" s="1"/>
      <c r="KMH23" s="1"/>
      <c r="KMI23" s="1"/>
      <c r="KMJ23" s="1"/>
      <c r="KMK23" s="1"/>
      <c r="KML23" s="1"/>
      <c r="KMM23" s="1"/>
      <c r="KMN23" s="1"/>
      <c r="KMO23" s="1"/>
      <c r="KMP23" s="1"/>
      <c r="KMQ23" s="1"/>
      <c r="KMR23" s="1"/>
      <c r="KMS23" s="1"/>
      <c r="KMT23" s="1"/>
      <c r="KMU23" s="1"/>
      <c r="KMV23" s="1"/>
      <c r="KMW23" s="1"/>
      <c r="KMX23" s="1"/>
      <c r="KMY23" s="1"/>
      <c r="KMZ23" s="1"/>
      <c r="KNA23" s="1"/>
      <c r="KNB23" s="1"/>
      <c r="KNC23" s="1"/>
      <c r="KND23" s="1"/>
      <c r="KNE23" s="1"/>
      <c r="KNF23" s="1"/>
      <c r="KNG23" s="1"/>
      <c r="KNH23" s="1"/>
      <c r="KNI23" s="1"/>
      <c r="KNJ23" s="1"/>
      <c r="KNK23" s="1"/>
      <c r="KNL23" s="1"/>
      <c r="KNM23" s="1"/>
      <c r="KNN23" s="1"/>
      <c r="KNO23" s="1"/>
      <c r="KNP23" s="1"/>
      <c r="KNQ23" s="1"/>
      <c r="KNR23" s="1"/>
      <c r="KNS23" s="1"/>
      <c r="KNT23" s="1"/>
      <c r="KNU23" s="1"/>
      <c r="KNV23" s="1"/>
      <c r="KNW23" s="1"/>
      <c r="KNX23" s="1"/>
      <c r="KNY23" s="1"/>
      <c r="KNZ23" s="1"/>
      <c r="KOA23" s="1"/>
      <c r="KOB23" s="1"/>
      <c r="KOC23" s="1"/>
      <c r="KOD23" s="1"/>
      <c r="KOE23" s="1"/>
      <c r="KOF23" s="1"/>
      <c r="KOG23" s="1"/>
      <c r="KOH23" s="1"/>
      <c r="KOI23" s="1"/>
      <c r="KOJ23" s="1"/>
      <c r="KOK23" s="1"/>
      <c r="KOL23" s="1"/>
      <c r="KOM23" s="1"/>
      <c r="KON23" s="1"/>
      <c r="KOO23" s="1"/>
      <c r="KOP23" s="1"/>
      <c r="KOQ23" s="1"/>
      <c r="KOR23" s="1"/>
      <c r="KOS23" s="1"/>
      <c r="KOT23" s="1"/>
      <c r="KOU23" s="1"/>
      <c r="KOV23" s="1"/>
      <c r="KOW23" s="1"/>
      <c r="KOX23" s="1"/>
      <c r="KOY23" s="1"/>
      <c r="KOZ23" s="1"/>
      <c r="KPA23" s="1"/>
      <c r="KPB23" s="1"/>
      <c r="KPC23" s="1"/>
      <c r="KPD23" s="1"/>
      <c r="KPE23" s="1"/>
      <c r="KPF23" s="1"/>
      <c r="KPG23" s="1"/>
      <c r="KPH23" s="1"/>
      <c r="KPI23" s="1"/>
      <c r="KPJ23" s="1"/>
      <c r="KPK23" s="1"/>
      <c r="KPL23" s="1"/>
      <c r="KPM23" s="1"/>
      <c r="KPN23" s="1"/>
      <c r="KPO23" s="1"/>
      <c r="KPP23" s="1"/>
      <c r="KPQ23" s="1"/>
      <c r="KPR23" s="1"/>
      <c r="KPS23" s="1"/>
      <c r="KPT23" s="1"/>
      <c r="KPU23" s="1"/>
      <c r="KPV23" s="1"/>
      <c r="KPW23" s="1"/>
      <c r="KPX23" s="1"/>
      <c r="KPY23" s="1"/>
      <c r="KPZ23" s="1"/>
      <c r="KQA23" s="1"/>
      <c r="KQB23" s="1"/>
      <c r="KQC23" s="1"/>
      <c r="KQD23" s="1"/>
      <c r="KQE23" s="1"/>
      <c r="KQF23" s="1"/>
      <c r="KQG23" s="1"/>
      <c r="KQH23" s="1"/>
      <c r="KQI23" s="1"/>
      <c r="KQJ23" s="1"/>
      <c r="KQK23" s="1"/>
      <c r="KQL23" s="1"/>
      <c r="KQM23" s="1"/>
      <c r="KQN23" s="1"/>
      <c r="KQO23" s="1"/>
      <c r="KQP23" s="1"/>
      <c r="KQQ23" s="1"/>
      <c r="KQR23" s="1"/>
      <c r="KQS23" s="1"/>
      <c r="KQT23" s="1"/>
      <c r="KQU23" s="1"/>
      <c r="KQV23" s="1"/>
      <c r="KQW23" s="1"/>
      <c r="KQX23" s="1"/>
      <c r="KQY23" s="1"/>
      <c r="KQZ23" s="1"/>
      <c r="KRA23" s="1"/>
      <c r="KRB23" s="1"/>
      <c r="KRC23" s="1"/>
      <c r="KRD23" s="1"/>
      <c r="KRE23" s="1"/>
      <c r="KRF23" s="1"/>
      <c r="KRG23" s="1"/>
      <c r="KRH23" s="1"/>
      <c r="KRI23" s="1"/>
      <c r="KRJ23" s="1"/>
      <c r="KRK23" s="1"/>
      <c r="KRL23" s="1"/>
      <c r="KRM23" s="1"/>
      <c r="KRN23" s="1"/>
      <c r="KRO23" s="1"/>
      <c r="KRP23" s="1"/>
      <c r="KRQ23" s="1"/>
      <c r="KRR23" s="1"/>
      <c r="KRS23" s="1"/>
      <c r="KRT23" s="1"/>
      <c r="KRU23" s="1"/>
      <c r="KRV23" s="1"/>
      <c r="KRW23" s="1"/>
      <c r="KRX23" s="1"/>
      <c r="KRY23" s="1"/>
      <c r="KRZ23" s="1"/>
      <c r="KSA23" s="1"/>
      <c r="KSB23" s="1"/>
      <c r="KSC23" s="1"/>
      <c r="KSD23" s="1"/>
      <c r="KSE23" s="1"/>
      <c r="KSF23" s="1"/>
      <c r="KSG23" s="1"/>
      <c r="KSH23" s="1"/>
      <c r="KSI23" s="1"/>
      <c r="KSJ23" s="1"/>
      <c r="KSK23" s="1"/>
      <c r="KSL23" s="1"/>
      <c r="KSM23" s="1"/>
      <c r="KSN23" s="1"/>
      <c r="KSO23" s="1"/>
      <c r="KSP23" s="1"/>
      <c r="KSQ23" s="1"/>
      <c r="KSR23" s="1"/>
      <c r="KSS23" s="1"/>
      <c r="KST23" s="1"/>
      <c r="KSU23" s="1"/>
      <c r="KSV23" s="1"/>
      <c r="KSW23" s="1"/>
      <c r="KSX23" s="1"/>
      <c r="KSY23" s="1"/>
      <c r="KSZ23" s="1"/>
      <c r="KTA23" s="1"/>
      <c r="KTB23" s="1"/>
      <c r="KTC23" s="1"/>
      <c r="KTD23" s="1"/>
      <c r="KTE23" s="1"/>
      <c r="KTF23" s="1"/>
      <c r="KTG23" s="1"/>
      <c r="KTH23" s="1"/>
      <c r="KTI23" s="1"/>
      <c r="KTJ23" s="1"/>
      <c r="KTK23" s="1"/>
      <c r="KTL23" s="1"/>
      <c r="KTM23" s="1"/>
      <c r="KTN23" s="1"/>
      <c r="KTO23" s="1"/>
      <c r="KTP23" s="1"/>
      <c r="KTQ23" s="1"/>
      <c r="KTR23" s="1"/>
      <c r="KTS23" s="1"/>
      <c r="KTT23" s="1"/>
      <c r="KTU23" s="1"/>
      <c r="KTV23" s="1"/>
      <c r="KTW23" s="1"/>
      <c r="KTX23" s="1"/>
      <c r="KTY23" s="1"/>
      <c r="KTZ23" s="1"/>
      <c r="KUA23" s="1"/>
      <c r="KUB23" s="1"/>
      <c r="KUC23" s="1"/>
      <c r="KUD23" s="1"/>
      <c r="KUE23" s="1"/>
      <c r="KUF23" s="1"/>
      <c r="KUG23" s="1"/>
      <c r="KUH23" s="1"/>
      <c r="KUI23" s="1"/>
      <c r="KUJ23" s="1"/>
      <c r="KUK23" s="1"/>
      <c r="KUL23" s="1"/>
      <c r="KUM23" s="1"/>
      <c r="KUN23" s="1"/>
      <c r="KUO23" s="1"/>
      <c r="KUP23" s="1"/>
      <c r="KUQ23" s="1"/>
      <c r="KUR23" s="1"/>
      <c r="KUS23" s="1"/>
      <c r="KUT23" s="1"/>
      <c r="KUU23" s="1"/>
      <c r="KUV23" s="1"/>
      <c r="KUW23" s="1"/>
      <c r="KUX23" s="1"/>
      <c r="KUY23" s="1"/>
      <c r="KUZ23" s="1"/>
      <c r="KVA23" s="1"/>
      <c r="KVB23" s="1"/>
      <c r="KVC23" s="1"/>
      <c r="KVD23" s="1"/>
      <c r="KVE23" s="1"/>
      <c r="KVF23" s="1"/>
      <c r="KVG23" s="1"/>
      <c r="KVH23" s="1"/>
      <c r="KVI23" s="1"/>
      <c r="KVJ23" s="1"/>
      <c r="KVK23" s="1"/>
      <c r="KVL23" s="1"/>
      <c r="KVM23" s="1"/>
      <c r="KVN23" s="1"/>
      <c r="KVO23" s="1"/>
      <c r="KVP23" s="1"/>
      <c r="KVQ23" s="1"/>
      <c r="KVR23" s="1"/>
      <c r="KVS23" s="1"/>
      <c r="KVT23" s="1"/>
      <c r="KVU23" s="1"/>
      <c r="KVV23" s="1"/>
      <c r="KVW23" s="1"/>
      <c r="KVX23" s="1"/>
      <c r="KVY23" s="1"/>
      <c r="KVZ23" s="1"/>
      <c r="KWA23" s="1"/>
      <c r="KWB23" s="1"/>
      <c r="KWC23" s="1"/>
      <c r="KWD23" s="1"/>
      <c r="KWE23" s="1"/>
      <c r="KWF23" s="1"/>
      <c r="KWG23" s="1"/>
      <c r="KWH23" s="1"/>
      <c r="KWI23" s="1"/>
      <c r="KWJ23" s="1"/>
      <c r="KWK23" s="1"/>
      <c r="KWL23" s="1"/>
      <c r="KWM23" s="1"/>
      <c r="KWN23" s="1"/>
      <c r="KWO23" s="1"/>
      <c r="KWP23" s="1"/>
      <c r="KWQ23" s="1"/>
      <c r="KWR23" s="1"/>
      <c r="KWS23" s="1"/>
      <c r="KWT23" s="1"/>
      <c r="KWU23" s="1"/>
      <c r="KWV23" s="1"/>
      <c r="KWW23" s="1"/>
      <c r="KWX23" s="1"/>
      <c r="KWY23" s="1"/>
      <c r="KWZ23" s="1"/>
      <c r="KXA23" s="1"/>
      <c r="KXB23" s="1"/>
      <c r="KXC23" s="1"/>
      <c r="KXD23" s="1"/>
      <c r="KXE23" s="1"/>
      <c r="KXF23" s="1"/>
      <c r="KXG23" s="1"/>
      <c r="KXH23" s="1"/>
      <c r="KXI23" s="1"/>
      <c r="KXJ23" s="1"/>
      <c r="KXK23" s="1"/>
      <c r="KXL23" s="1"/>
      <c r="KXM23" s="1"/>
      <c r="KXN23" s="1"/>
      <c r="KXO23" s="1"/>
      <c r="KXP23" s="1"/>
      <c r="KXQ23" s="1"/>
      <c r="KXR23" s="1"/>
      <c r="KXS23" s="1"/>
      <c r="KXT23" s="1"/>
      <c r="KXU23" s="1"/>
      <c r="KXV23" s="1"/>
      <c r="KXW23" s="1"/>
      <c r="KXX23" s="1"/>
      <c r="KXY23" s="1"/>
      <c r="KXZ23" s="1"/>
      <c r="KYA23" s="1"/>
      <c r="KYB23" s="1"/>
      <c r="KYC23" s="1"/>
      <c r="KYD23" s="1"/>
      <c r="KYE23" s="1"/>
      <c r="KYF23" s="1"/>
      <c r="KYG23" s="1"/>
      <c r="KYH23" s="1"/>
      <c r="KYI23" s="1"/>
      <c r="KYJ23" s="1"/>
      <c r="KYK23" s="1"/>
      <c r="KYL23" s="1"/>
      <c r="KYM23" s="1"/>
      <c r="KYN23" s="1"/>
      <c r="KYO23" s="1"/>
      <c r="KYP23" s="1"/>
      <c r="KYQ23" s="1"/>
      <c r="KYR23" s="1"/>
      <c r="KYS23" s="1"/>
      <c r="KYT23" s="1"/>
      <c r="KYU23" s="1"/>
      <c r="KYV23" s="1"/>
      <c r="KYW23" s="1"/>
      <c r="KYX23" s="1"/>
      <c r="KYY23" s="1"/>
      <c r="KYZ23" s="1"/>
      <c r="KZA23" s="1"/>
      <c r="KZB23" s="1"/>
      <c r="KZC23" s="1"/>
      <c r="KZD23" s="1"/>
      <c r="KZE23" s="1"/>
      <c r="KZF23" s="1"/>
      <c r="KZG23" s="1"/>
      <c r="KZH23" s="1"/>
      <c r="KZI23" s="1"/>
      <c r="KZJ23" s="1"/>
      <c r="KZK23" s="1"/>
      <c r="KZL23" s="1"/>
      <c r="KZM23" s="1"/>
      <c r="KZN23" s="1"/>
      <c r="KZO23" s="1"/>
      <c r="KZP23" s="1"/>
      <c r="KZQ23" s="1"/>
      <c r="KZR23" s="1"/>
      <c r="KZS23" s="1"/>
      <c r="KZT23" s="1"/>
      <c r="KZU23" s="1"/>
      <c r="KZV23" s="1"/>
      <c r="KZW23" s="1"/>
      <c r="KZX23" s="1"/>
      <c r="KZY23" s="1"/>
      <c r="KZZ23" s="1"/>
      <c r="LAA23" s="1"/>
      <c r="LAB23" s="1"/>
      <c r="LAC23" s="1"/>
      <c r="LAD23" s="1"/>
      <c r="LAE23" s="1"/>
      <c r="LAF23" s="1"/>
      <c r="LAG23" s="1"/>
      <c r="LAH23" s="1"/>
      <c r="LAI23" s="1"/>
      <c r="LAJ23" s="1"/>
      <c r="LAK23" s="1"/>
      <c r="LAL23" s="1"/>
      <c r="LAM23" s="1"/>
      <c r="LAN23" s="1"/>
      <c r="LAO23" s="1"/>
      <c r="LAP23" s="1"/>
      <c r="LAQ23" s="1"/>
      <c r="LAR23" s="1"/>
      <c r="LAS23" s="1"/>
      <c r="LAT23" s="1"/>
      <c r="LAU23" s="1"/>
      <c r="LAV23" s="1"/>
      <c r="LAW23" s="1"/>
      <c r="LAX23" s="1"/>
      <c r="LAY23" s="1"/>
      <c r="LAZ23" s="1"/>
      <c r="LBA23" s="1"/>
      <c r="LBB23" s="1"/>
      <c r="LBC23" s="1"/>
      <c r="LBD23" s="1"/>
      <c r="LBE23" s="1"/>
      <c r="LBF23" s="1"/>
      <c r="LBG23" s="1"/>
      <c r="LBH23" s="1"/>
      <c r="LBI23" s="1"/>
      <c r="LBJ23" s="1"/>
      <c r="LBK23" s="1"/>
      <c r="LBL23" s="1"/>
      <c r="LBM23" s="1"/>
      <c r="LBN23" s="1"/>
      <c r="LBO23" s="1"/>
      <c r="LBP23" s="1"/>
      <c r="LBQ23" s="1"/>
      <c r="LBR23" s="1"/>
      <c r="LBS23" s="1"/>
      <c r="LBT23" s="1"/>
      <c r="LBU23" s="1"/>
      <c r="LBV23" s="1"/>
      <c r="LBW23" s="1"/>
      <c r="LBX23" s="1"/>
      <c r="LBY23" s="1"/>
      <c r="LBZ23" s="1"/>
      <c r="LCA23" s="1"/>
      <c r="LCB23" s="1"/>
      <c r="LCC23" s="1"/>
      <c r="LCD23" s="1"/>
      <c r="LCE23" s="1"/>
      <c r="LCF23" s="1"/>
      <c r="LCG23" s="1"/>
      <c r="LCH23" s="1"/>
      <c r="LCI23" s="1"/>
      <c r="LCJ23" s="1"/>
      <c r="LCK23" s="1"/>
      <c r="LCL23" s="1"/>
      <c r="LCM23" s="1"/>
      <c r="LCN23" s="1"/>
      <c r="LCO23" s="1"/>
      <c r="LCP23" s="1"/>
      <c r="LCQ23" s="1"/>
      <c r="LCR23" s="1"/>
      <c r="LCS23" s="1"/>
      <c r="LCT23" s="1"/>
      <c r="LCU23" s="1"/>
      <c r="LCV23" s="1"/>
      <c r="LCW23" s="1"/>
      <c r="LCX23" s="1"/>
      <c r="LCY23" s="1"/>
      <c r="LCZ23" s="1"/>
      <c r="LDA23" s="1"/>
      <c r="LDB23" s="1"/>
      <c r="LDC23" s="1"/>
      <c r="LDD23" s="1"/>
      <c r="LDE23" s="1"/>
      <c r="LDF23" s="1"/>
      <c r="LDG23" s="1"/>
      <c r="LDH23" s="1"/>
      <c r="LDI23" s="1"/>
      <c r="LDJ23" s="1"/>
      <c r="LDK23" s="1"/>
      <c r="LDL23" s="1"/>
      <c r="LDM23" s="1"/>
      <c r="LDN23" s="1"/>
      <c r="LDO23" s="1"/>
      <c r="LDP23" s="1"/>
      <c r="LDQ23" s="1"/>
      <c r="LDR23" s="1"/>
      <c r="LDS23" s="1"/>
      <c r="LDT23" s="1"/>
      <c r="LDU23" s="1"/>
      <c r="LDV23" s="1"/>
      <c r="LDW23" s="1"/>
      <c r="LDX23" s="1"/>
      <c r="LDY23" s="1"/>
      <c r="LDZ23" s="1"/>
      <c r="LEA23" s="1"/>
      <c r="LEB23" s="1"/>
      <c r="LEC23" s="1"/>
      <c r="LED23" s="1"/>
      <c r="LEE23" s="1"/>
      <c r="LEF23" s="1"/>
      <c r="LEG23" s="1"/>
      <c r="LEH23" s="1"/>
      <c r="LEI23" s="1"/>
      <c r="LEJ23" s="1"/>
      <c r="LEK23" s="1"/>
      <c r="LEL23" s="1"/>
      <c r="LEM23" s="1"/>
      <c r="LEN23" s="1"/>
      <c r="LEO23" s="1"/>
      <c r="LEP23" s="1"/>
      <c r="LEQ23" s="1"/>
      <c r="LER23" s="1"/>
      <c r="LES23" s="1"/>
      <c r="LET23" s="1"/>
      <c r="LEU23" s="1"/>
      <c r="LEV23" s="1"/>
      <c r="LEW23" s="1"/>
      <c r="LEX23" s="1"/>
      <c r="LEY23" s="1"/>
      <c r="LEZ23" s="1"/>
      <c r="LFA23" s="1"/>
      <c r="LFB23" s="1"/>
      <c r="LFC23" s="1"/>
      <c r="LFD23" s="1"/>
      <c r="LFE23" s="1"/>
      <c r="LFF23" s="1"/>
      <c r="LFG23" s="1"/>
      <c r="LFH23" s="1"/>
      <c r="LFI23" s="1"/>
      <c r="LFJ23" s="1"/>
      <c r="LFK23" s="1"/>
      <c r="LFL23" s="1"/>
      <c r="LFM23" s="1"/>
      <c r="LFN23" s="1"/>
      <c r="LFO23" s="1"/>
      <c r="LFP23" s="1"/>
      <c r="LFQ23" s="1"/>
      <c r="LFR23" s="1"/>
      <c r="LFS23" s="1"/>
      <c r="LFT23" s="1"/>
      <c r="LFU23" s="1"/>
      <c r="LFV23" s="1"/>
      <c r="LFW23" s="1"/>
      <c r="LFX23" s="1"/>
      <c r="LFY23" s="1"/>
      <c r="LFZ23" s="1"/>
      <c r="LGA23" s="1"/>
      <c r="LGB23" s="1"/>
      <c r="LGC23" s="1"/>
      <c r="LGD23" s="1"/>
      <c r="LGE23" s="1"/>
      <c r="LGF23" s="1"/>
      <c r="LGG23" s="1"/>
      <c r="LGH23" s="1"/>
      <c r="LGI23" s="1"/>
      <c r="LGJ23" s="1"/>
      <c r="LGK23" s="1"/>
      <c r="LGL23" s="1"/>
      <c r="LGM23" s="1"/>
      <c r="LGN23" s="1"/>
      <c r="LGO23" s="1"/>
      <c r="LGP23" s="1"/>
      <c r="LGQ23" s="1"/>
      <c r="LGR23" s="1"/>
      <c r="LGS23" s="1"/>
      <c r="LGT23" s="1"/>
      <c r="LGU23" s="1"/>
      <c r="LGV23" s="1"/>
      <c r="LGW23" s="1"/>
      <c r="LGX23" s="1"/>
      <c r="LGY23" s="1"/>
      <c r="LGZ23" s="1"/>
      <c r="LHA23" s="1"/>
      <c r="LHB23" s="1"/>
      <c r="LHC23" s="1"/>
      <c r="LHD23" s="1"/>
      <c r="LHE23" s="1"/>
      <c r="LHF23" s="1"/>
      <c r="LHG23" s="1"/>
      <c r="LHH23" s="1"/>
      <c r="LHI23" s="1"/>
      <c r="LHJ23" s="1"/>
      <c r="LHK23" s="1"/>
      <c r="LHL23" s="1"/>
      <c r="LHM23" s="1"/>
      <c r="LHN23" s="1"/>
      <c r="LHO23" s="1"/>
      <c r="LHP23" s="1"/>
      <c r="LHQ23" s="1"/>
      <c r="LHR23" s="1"/>
      <c r="LHS23" s="1"/>
      <c r="LHT23" s="1"/>
      <c r="LHU23" s="1"/>
      <c r="LHV23" s="1"/>
      <c r="LHW23" s="1"/>
      <c r="LHX23" s="1"/>
      <c r="LHY23" s="1"/>
      <c r="LHZ23" s="1"/>
      <c r="LIA23" s="1"/>
      <c r="LIB23" s="1"/>
      <c r="LIC23" s="1"/>
      <c r="LID23" s="1"/>
      <c r="LIE23" s="1"/>
      <c r="LIF23" s="1"/>
      <c r="LIG23" s="1"/>
      <c r="LIH23" s="1"/>
      <c r="LII23" s="1"/>
      <c r="LIJ23" s="1"/>
      <c r="LIK23" s="1"/>
      <c r="LIL23" s="1"/>
      <c r="LIM23" s="1"/>
      <c r="LIN23" s="1"/>
      <c r="LIO23" s="1"/>
      <c r="LIP23" s="1"/>
      <c r="LIQ23" s="1"/>
      <c r="LIR23" s="1"/>
      <c r="LIS23" s="1"/>
      <c r="LIT23" s="1"/>
      <c r="LIU23" s="1"/>
      <c r="LIV23" s="1"/>
      <c r="LIW23" s="1"/>
      <c r="LIX23" s="1"/>
      <c r="LIY23" s="1"/>
      <c r="LIZ23" s="1"/>
      <c r="LJA23" s="1"/>
      <c r="LJB23" s="1"/>
      <c r="LJC23" s="1"/>
      <c r="LJD23" s="1"/>
      <c r="LJE23" s="1"/>
      <c r="LJF23" s="1"/>
      <c r="LJG23" s="1"/>
      <c r="LJH23" s="1"/>
      <c r="LJI23" s="1"/>
      <c r="LJJ23" s="1"/>
      <c r="LJK23" s="1"/>
      <c r="LJL23" s="1"/>
      <c r="LJM23" s="1"/>
      <c r="LJN23" s="1"/>
      <c r="LJO23" s="1"/>
      <c r="LJP23" s="1"/>
      <c r="LJQ23" s="1"/>
      <c r="LJR23" s="1"/>
      <c r="LJS23" s="1"/>
      <c r="LJT23" s="1"/>
      <c r="LJU23" s="1"/>
      <c r="LJV23" s="1"/>
      <c r="LJW23" s="1"/>
      <c r="LJX23" s="1"/>
      <c r="LJY23" s="1"/>
      <c r="LJZ23" s="1"/>
      <c r="LKA23" s="1"/>
      <c r="LKB23" s="1"/>
      <c r="LKC23" s="1"/>
      <c r="LKD23" s="1"/>
      <c r="LKE23" s="1"/>
      <c r="LKF23" s="1"/>
      <c r="LKG23" s="1"/>
      <c r="LKH23" s="1"/>
      <c r="LKI23" s="1"/>
      <c r="LKJ23" s="1"/>
      <c r="LKK23" s="1"/>
      <c r="LKL23" s="1"/>
      <c r="LKM23" s="1"/>
      <c r="LKN23" s="1"/>
      <c r="LKO23" s="1"/>
      <c r="LKP23" s="1"/>
      <c r="LKQ23" s="1"/>
      <c r="LKR23" s="1"/>
      <c r="LKS23" s="1"/>
      <c r="LKT23" s="1"/>
      <c r="LKU23" s="1"/>
      <c r="LKV23" s="1"/>
      <c r="LKW23" s="1"/>
      <c r="LKX23" s="1"/>
      <c r="LKY23" s="1"/>
      <c r="LKZ23" s="1"/>
      <c r="LLA23" s="1"/>
      <c r="LLB23" s="1"/>
      <c r="LLC23" s="1"/>
      <c r="LLD23" s="1"/>
      <c r="LLE23" s="1"/>
      <c r="LLF23" s="1"/>
      <c r="LLG23" s="1"/>
      <c r="LLH23" s="1"/>
      <c r="LLI23" s="1"/>
      <c r="LLJ23" s="1"/>
      <c r="LLK23" s="1"/>
      <c r="LLL23" s="1"/>
      <c r="LLM23" s="1"/>
      <c r="LLN23" s="1"/>
      <c r="LLO23" s="1"/>
      <c r="LLP23" s="1"/>
      <c r="LLQ23" s="1"/>
      <c r="LLR23" s="1"/>
      <c r="LLS23" s="1"/>
      <c r="LLT23" s="1"/>
      <c r="LLU23" s="1"/>
      <c r="LLV23" s="1"/>
      <c r="LLW23" s="1"/>
      <c r="LLX23" s="1"/>
      <c r="LLY23" s="1"/>
      <c r="LLZ23" s="1"/>
      <c r="LMA23" s="1"/>
      <c r="LMB23" s="1"/>
      <c r="LMC23" s="1"/>
      <c r="LMD23" s="1"/>
      <c r="LME23" s="1"/>
      <c r="LMF23" s="1"/>
      <c r="LMG23" s="1"/>
      <c r="LMH23" s="1"/>
      <c r="LMI23" s="1"/>
      <c r="LMJ23" s="1"/>
      <c r="LMK23" s="1"/>
      <c r="LML23" s="1"/>
      <c r="LMM23" s="1"/>
      <c r="LMN23" s="1"/>
      <c r="LMO23" s="1"/>
      <c r="LMP23" s="1"/>
      <c r="LMQ23" s="1"/>
      <c r="LMR23" s="1"/>
      <c r="LMS23" s="1"/>
      <c r="LMT23" s="1"/>
      <c r="LMU23" s="1"/>
      <c r="LMV23" s="1"/>
      <c r="LMW23" s="1"/>
      <c r="LMX23" s="1"/>
      <c r="LMY23" s="1"/>
      <c r="LMZ23" s="1"/>
      <c r="LNA23" s="1"/>
      <c r="LNB23" s="1"/>
      <c r="LNC23" s="1"/>
      <c r="LND23" s="1"/>
      <c r="LNE23" s="1"/>
      <c r="LNF23" s="1"/>
      <c r="LNG23" s="1"/>
      <c r="LNH23" s="1"/>
      <c r="LNI23" s="1"/>
      <c r="LNJ23" s="1"/>
      <c r="LNK23" s="1"/>
      <c r="LNL23" s="1"/>
      <c r="LNM23" s="1"/>
      <c r="LNN23" s="1"/>
      <c r="LNO23" s="1"/>
      <c r="LNP23" s="1"/>
      <c r="LNQ23" s="1"/>
      <c r="LNR23" s="1"/>
      <c r="LNS23" s="1"/>
      <c r="LNT23" s="1"/>
      <c r="LNU23" s="1"/>
      <c r="LNV23" s="1"/>
      <c r="LNW23" s="1"/>
      <c r="LNX23" s="1"/>
      <c r="LNY23" s="1"/>
      <c r="LNZ23" s="1"/>
      <c r="LOA23" s="1"/>
      <c r="LOB23" s="1"/>
      <c r="LOC23" s="1"/>
      <c r="LOD23" s="1"/>
      <c r="LOE23" s="1"/>
      <c r="LOF23" s="1"/>
      <c r="LOG23" s="1"/>
      <c r="LOH23" s="1"/>
      <c r="LOI23" s="1"/>
      <c r="LOJ23" s="1"/>
      <c r="LOK23" s="1"/>
      <c r="LOL23" s="1"/>
      <c r="LOM23" s="1"/>
      <c r="LON23" s="1"/>
      <c r="LOO23" s="1"/>
      <c r="LOP23" s="1"/>
      <c r="LOQ23" s="1"/>
      <c r="LOR23" s="1"/>
      <c r="LOS23" s="1"/>
      <c r="LOT23" s="1"/>
      <c r="LOU23" s="1"/>
      <c r="LOV23" s="1"/>
      <c r="LOW23" s="1"/>
      <c r="LOX23" s="1"/>
      <c r="LOY23" s="1"/>
      <c r="LOZ23" s="1"/>
      <c r="LPA23" s="1"/>
      <c r="LPB23" s="1"/>
      <c r="LPC23" s="1"/>
      <c r="LPD23" s="1"/>
      <c r="LPE23" s="1"/>
      <c r="LPF23" s="1"/>
      <c r="LPG23" s="1"/>
      <c r="LPH23" s="1"/>
      <c r="LPI23" s="1"/>
      <c r="LPJ23" s="1"/>
      <c r="LPK23" s="1"/>
      <c r="LPL23" s="1"/>
      <c r="LPM23" s="1"/>
      <c r="LPN23" s="1"/>
      <c r="LPO23" s="1"/>
      <c r="LPP23" s="1"/>
      <c r="LPQ23" s="1"/>
      <c r="LPR23" s="1"/>
      <c r="LPS23" s="1"/>
      <c r="LPT23" s="1"/>
      <c r="LPU23" s="1"/>
      <c r="LPV23" s="1"/>
      <c r="LPW23" s="1"/>
      <c r="LPX23" s="1"/>
      <c r="LPY23" s="1"/>
      <c r="LPZ23" s="1"/>
      <c r="LQA23" s="1"/>
      <c r="LQB23" s="1"/>
      <c r="LQC23" s="1"/>
      <c r="LQD23" s="1"/>
      <c r="LQE23" s="1"/>
      <c r="LQF23" s="1"/>
      <c r="LQG23" s="1"/>
      <c r="LQH23" s="1"/>
      <c r="LQI23" s="1"/>
      <c r="LQJ23" s="1"/>
      <c r="LQK23" s="1"/>
      <c r="LQL23" s="1"/>
      <c r="LQM23" s="1"/>
      <c r="LQN23" s="1"/>
      <c r="LQO23" s="1"/>
      <c r="LQP23" s="1"/>
      <c r="LQQ23" s="1"/>
      <c r="LQR23" s="1"/>
      <c r="LQS23" s="1"/>
      <c r="LQT23" s="1"/>
      <c r="LQU23" s="1"/>
      <c r="LQV23" s="1"/>
      <c r="LQW23" s="1"/>
      <c r="LQX23" s="1"/>
      <c r="LQY23" s="1"/>
      <c r="LQZ23" s="1"/>
      <c r="LRA23" s="1"/>
      <c r="LRB23" s="1"/>
      <c r="LRC23" s="1"/>
      <c r="LRD23" s="1"/>
      <c r="LRE23" s="1"/>
      <c r="LRF23" s="1"/>
      <c r="LRG23" s="1"/>
      <c r="LRH23" s="1"/>
      <c r="LRI23" s="1"/>
      <c r="LRJ23" s="1"/>
      <c r="LRK23" s="1"/>
      <c r="LRL23" s="1"/>
      <c r="LRM23" s="1"/>
      <c r="LRN23" s="1"/>
      <c r="LRO23" s="1"/>
      <c r="LRP23" s="1"/>
      <c r="LRQ23" s="1"/>
      <c r="LRR23" s="1"/>
      <c r="LRS23" s="1"/>
      <c r="LRT23" s="1"/>
      <c r="LRU23" s="1"/>
      <c r="LRV23" s="1"/>
      <c r="LRW23" s="1"/>
      <c r="LRX23" s="1"/>
      <c r="LRY23" s="1"/>
      <c r="LRZ23" s="1"/>
      <c r="LSA23" s="1"/>
      <c r="LSB23" s="1"/>
      <c r="LSC23" s="1"/>
      <c r="LSD23" s="1"/>
      <c r="LSE23" s="1"/>
      <c r="LSF23" s="1"/>
      <c r="LSG23" s="1"/>
      <c r="LSH23" s="1"/>
      <c r="LSI23" s="1"/>
      <c r="LSJ23" s="1"/>
      <c r="LSK23" s="1"/>
      <c r="LSL23" s="1"/>
      <c r="LSM23" s="1"/>
      <c r="LSN23" s="1"/>
      <c r="LSO23" s="1"/>
      <c r="LSP23" s="1"/>
      <c r="LSQ23" s="1"/>
      <c r="LSR23" s="1"/>
      <c r="LSS23" s="1"/>
      <c r="LST23" s="1"/>
      <c r="LSU23" s="1"/>
      <c r="LSV23" s="1"/>
      <c r="LSW23" s="1"/>
      <c r="LSX23" s="1"/>
      <c r="LSY23" s="1"/>
      <c r="LSZ23" s="1"/>
      <c r="LTA23" s="1"/>
      <c r="LTB23" s="1"/>
      <c r="LTC23" s="1"/>
      <c r="LTD23" s="1"/>
      <c r="LTE23" s="1"/>
      <c r="LTF23" s="1"/>
      <c r="LTG23" s="1"/>
      <c r="LTH23" s="1"/>
      <c r="LTI23" s="1"/>
      <c r="LTJ23" s="1"/>
      <c r="LTK23" s="1"/>
      <c r="LTL23" s="1"/>
      <c r="LTM23" s="1"/>
      <c r="LTN23" s="1"/>
      <c r="LTO23" s="1"/>
      <c r="LTP23" s="1"/>
      <c r="LTQ23" s="1"/>
      <c r="LTR23" s="1"/>
      <c r="LTS23" s="1"/>
      <c r="LTT23" s="1"/>
      <c r="LTU23" s="1"/>
      <c r="LTV23" s="1"/>
      <c r="LTW23" s="1"/>
      <c r="LTX23" s="1"/>
      <c r="LTY23" s="1"/>
      <c r="LTZ23" s="1"/>
      <c r="LUA23" s="1"/>
      <c r="LUB23" s="1"/>
      <c r="LUC23" s="1"/>
      <c r="LUD23" s="1"/>
      <c r="LUE23" s="1"/>
      <c r="LUF23" s="1"/>
      <c r="LUG23" s="1"/>
      <c r="LUH23" s="1"/>
      <c r="LUI23" s="1"/>
      <c r="LUJ23" s="1"/>
      <c r="LUK23" s="1"/>
      <c r="LUL23" s="1"/>
      <c r="LUM23" s="1"/>
      <c r="LUN23" s="1"/>
      <c r="LUO23" s="1"/>
      <c r="LUP23" s="1"/>
      <c r="LUQ23" s="1"/>
      <c r="LUR23" s="1"/>
      <c r="LUS23" s="1"/>
      <c r="LUT23" s="1"/>
      <c r="LUU23" s="1"/>
      <c r="LUV23" s="1"/>
      <c r="LUW23" s="1"/>
      <c r="LUX23" s="1"/>
      <c r="LUY23" s="1"/>
      <c r="LUZ23" s="1"/>
      <c r="LVA23" s="1"/>
      <c r="LVB23" s="1"/>
      <c r="LVC23" s="1"/>
      <c r="LVD23" s="1"/>
      <c r="LVE23" s="1"/>
      <c r="LVF23" s="1"/>
      <c r="LVG23" s="1"/>
      <c r="LVH23" s="1"/>
      <c r="LVI23" s="1"/>
      <c r="LVJ23" s="1"/>
      <c r="LVK23" s="1"/>
      <c r="LVL23" s="1"/>
      <c r="LVM23" s="1"/>
      <c r="LVN23" s="1"/>
      <c r="LVO23" s="1"/>
      <c r="LVP23" s="1"/>
      <c r="LVQ23" s="1"/>
      <c r="LVR23" s="1"/>
      <c r="LVS23" s="1"/>
      <c r="LVT23" s="1"/>
      <c r="LVU23" s="1"/>
      <c r="LVV23" s="1"/>
      <c r="LVW23" s="1"/>
      <c r="LVX23" s="1"/>
      <c r="LVY23" s="1"/>
      <c r="LVZ23" s="1"/>
      <c r="LWA23" s="1"/>
      <c r="LWB23" s="1"/>
      <c r="LWC23" s="1"/>
      <c r="LWD23" s="1"/>
      <c r="LWE23" s="1"/>
      <c r="LWF23" s="1"/>
      <c r="LWG23" s="1"/>
      <c r="LWH23" s="1"/>
      <c r="LWI23" s="1"/>
      <c r="LWJ23" s="1"/>
      <c r="LWK23" s="1"/>
      <c r="LWL23" s="1"/>
      <c r="LWM23" s="1"/>
      <c r="LWN23" s="1"/>
      <c r="LWO23" s="1"/>
      <c r="LWP23" s="1"/>
      <c r="LWQ23" s="1"/>
      <c r="LWR23" s="1"/>
      <c r="LWS23" s="1"/>
      <c r="LWT23" s="1"/>
      <c r="LWU23" s="1"/>
      <c r="LWV23" s="1"/>
      <c r="LWW23" s="1"/>
      <c r="LWX23" s="1"/>
      <c r="LWY23" s="1"/>
      <c r="LWZ23" s="1"/>
      <c r="LXA23" s="1"/>
      <c r="LXB23" s="1"/>
      <c r="LXC23" s="1"/>
      <c r="LXD23" s="1"/>
      <c r="LXE23" s="1"/>
      <c r="LXF23" s="1"/>
      <c r="LXG23" s="1"/>
      <c r="LXH23" s="1"/>
      <c r="LXI23" s="1"/>
      <c r="LXJ23" s="1"/>
      <c r="LXK23" s="1"/>
      <c r="LXL23" s="1"/>
      <c r="LXM23" s="1"/>
      <c r="LXN23" s="1"/>
      <c r="LXO23" s="1"/>
      <c r="LXP23" s="1"/>
      <c r="LXQ23" s="1"/>
      <c r="LXR23" s="1"/>
      <c r="LXS23" s="1"/>
      <c r="LXT23" s="1"/>
      <c r="LXU23" s="1"/>
      <c r="LXV23" s="1"/>
      <c r="LXW23" s="1"/>
      <c r="LXX23" s="1"/>
      <c r="LXY23" s="1"/>
      <c r="LXZ23" s="1"/>
      <c r="LYA23" s="1"/>
      <c r="LYB23" s="1"/>
      <c r="LYC23" s="1"/>
      <c r="LYD23" s="1"/>
      <c r="LYE23" s="1"/>
      <c r="LYF23" s="1"/>
      <c r="LYG23" s="1"/>
      <c r="LYH23" s="1"/>
      <c r="LYI23" s="1"/>
      <c r="LYJ23" s="1"/>
      <c r="LYK23" s="1"/>
      <c r="LYL23" s="1"/>
      <c r="LYM23" s="1"/>
      <c r="LYN23" s="1"/>
      <c r="LYO23" s="1"/>
      <c r="LYP23" s="1"/>
      <c r="LYQ23" s="1"/>
      <c r="LYR23" s="1"/>
      <c r="LYS23" s="1"/>
      <c r="LYT23" s="1"/>
      <c r="LYU23" s="1"/>
      <c r="LYV23" s="1"/>
      <c r="LYW23" s="1"/>
      <c r="LYX23" s="1"/>
      <c r="LYY23" s="1"/>
      <c r="LYZ23" s="1"/>
      <c r="LZA23" s="1"/>
      <c r="LZB23" s="1"/>
      <c r="LZC23" s="1"/>
      <c r="LZD23" s="1"/>
      <c r="LZE23" s="1"/>
      <c r="LZF23" s="1"/>
      <c r="LZG23" s="1"/>
      <c r="LZH23" s="1"/>
      <c r="LZI23" s="1"/>
      <c r="LZJ23" s="1"/>
      <c r="LZK23" s="1"/>
      <c r="LZL23" s="1"/>
      <c r="LZM23" s="1"/>
      <c r="LZN23" s="1"/>
      <c r="LZO23" s="1"/>
      <c r="LZP23" s="1"/>
      <c r="LZQ23" s="1"/>
      <c r="LZR23" s="1"/>
      <c r="LZS23" s="1"/>
      <c r="LZT23" s="1"/>
      <c r="LZU23" s="1"/>
      <c r="LZV23" s="1"/>
      <c r="LZW23" s="1"/>
      <c r="LZX23" s="1"/>
      <c r="LZY23" s="1"/>
      <c r="LZZ23" s="1"/>
      <c r="MAA23" s="1"/>
      <c r="MAB23" s="1"/>
      <c r="MAC23" s="1"/>
      <c r="MAD23" s="1"/>
      <c r="MAE23" s="1"/>
      <c r="MAF23" s="1"/>
      <c r="MAG23" s="1"/>
      <c r="MAH23" s="1"/>
      <c r="MAI23" s="1"/>
      <c r="MAJ23" s="1"/>
      <c r="MAK23" s="1"/>
      <c r="MAL23" s="1"/>
      <c r="MAM23" s="1"/>
      <c r="MAN23" s="1"/>
      <c r="MAO23" s="1"/>
      <c r="MAP23" s="1"/>
      <c r="MAQ23" s="1"/>
      <c r="MAR23" s="1"/>
      <c r="MAS23" s="1"/>
      <c r="MAT23" s="1"/>
      <c r="MAU23" s="1"/>
      <c r="MAV23" s="1"/>
      <c r="MAW23" s="1"/>
      <c r="MAX23" s="1"/>
      <c r="MAY23" s="1"/>
      <c r="MAZ23" s="1"/>
      <c r="MBA23" s="1"/>
      <c r="MBB23" s="1"/>
      <c r="MBC23" s="1"/>
      <c r="MBD23" s="1"/>
      <c r="MBE23" s="1"/>
      <c r="MBF23" s="1"/>
      <c r="MBG23" s="1"/>
      <c r="MBH23" s="1"/>
      <c r="MBI23" s="1"/>
      <c r="MBJ23" s="1"/>
      <c r="MBK23" s="1"/>
      <c r="MBL23" s="1"/>
      <c r="MBM23" s="1"/>
      <c r="MBN23" s="1"/>
      <c r="MBO23" s="1"/>
      <c r="MBP23" s="1"/>
      <c r="MBQ23" s="1"/>
      <c r="MBR23" s="1"/>
      <c r="MBS23" s="1"/>
      <c r="MBT23" s="1"/>
      <c r="MBU23" s="1"/>
      <c r="MBV23" s="1"/>
      <c r="MBW23" s="1"/>
      <c r="MBX23" s="1"/>
      <c r="MBY23" s="1"/>
      <c r="MBZ23" s="1"/>
      <c r="MCA23" s="1"/>
      <c r="MCB23" s="1"/>
      <c r="MCC23" s="1"/>
      <c r="MCD23" s="1"/>
      <c r="MCE23" s="1"/>
      <c r="MCF23" s="1"/>
      <c r="MCG23" s="1"/>
      <c r="MCH23" s="1"/>
      <c r="MCI23" s="1"/>
      <c r="MCJ23" s="1"/>
      <c r="MCK23" s="1"/>
      <c r="MCL23" s="1"/>
      <c r="MCM23" s="1"/>
      <c r="MCN23" s="1"/>
      <c r="MCO23" s="1"/>
      <c r="MCP23" s="1"/>
      <c r="MCQ23" s="1"/>
      <c r="MCR23" s="1"/>
      <c r="MCS23" s="1"/>
      <c r="MCT23" s="1"/>
      <c r="MCU23" s="1"/>
      <c r="MCV23" s="1"/>
      <c r="MCW23" s="1"/>
      <c r="MCX23" s="1"/>
      <c r="MCY23" s="1"/>
      <c r="MCZ23" s="1"/>
      <c r="MDA23" s="1"/>
      <c r="MDB23" s="1"/>
      <c r="MDC23" s="1"/>
      <c r="MDD23" s="1"/>
      <c r="MDE23" s="1"/>
      <c r="MDF23" s="1"/>
      <c r="MDG23" s="1"/>
      <c r="MDH23" s="1"/>
      <c r="MDI23" s="1"/>
      <c r="MDJ23" s="1"/>
      <c r="MDK23" s="1"/>
      <c r="MDL23" s="1"/>
      <c r="MDM23" s="1"/>
      <c r="MDN23" s="1"/>
      <c r="MDO23" s="1"/>
      <c r="MDP23" s="1"/>
      <c r="MDQ23" s="1"/>
      <c r="MDR23" s="1"/>
      <c r="MDS23" s="1"/>
      <c r="MDT23" s="1"/>
      <c r="MDU23" s="1"/>
      <c r="MDV23" s="1"/>
      <c r="MDW23" s="1"/>
      <c r="MDX23" s="1"/>
      <c r="MDY23" s="1"/>
      <c r="MDZ23" s="1"/>
      <c r="MEA23" s="1"/>
      <c r="MEB23" s="1"/>
      <c r="MEC23" s="1"/>
      <c r="MED23" s="1"/>
      <c r="MEE23" s="1"/>
      <c r="MEF23" s="1"/>
      <c r="MEG23" s="1"/>
      <c r="MEH23" s="1"/>
      <c r="MEI23" s="1"/>
      <c r="MEJ23" s="1"/>
      <c r="MEK23" s="1"/>
      <c r="MEL23" s="1"/>
      <c r="MEM23" s="1"/>
      <c r="MEN23" s="1"/>
      <c r="MEO23" s="1"/>
      <c r="MEP23" s="1"/>
      <c r="MEQ23" s="1"/>
      <c r="MER23" s="1"/>
      <c r="MES23" s="1"/>
      <c r="MET23" s="1"/>
      <c r="MEU23" s="1"/>
      <c r="MEV23" s="1"/>
      <c r="MEW23" s="1"/>
      <c r="MEX23" s="1"/>
      <c r="MEY23" s="1"/>
      <c r="MEZ23" s="1"/>
      <c r="MFA23" s="1"/>
      <c r="MFB23" s="1"/>
      <c r="MFC23" s="1"/>
      <c r="MFD23" s="1"/>
      <c r="MFE23" s="1"/>
      <c r="MFF23" s="1"/>
      <c r="MFG23" s="1"/>
      <c r="MFH23" s="1"/>
      <c r="MFI23" s="1"/>
      <c r="MFJ23" s="1"/>
      <c r="MFK23" s="1"/>
      <c r="MFL23" s="1"/>
      <c r="MFM23" s="1"/>
      <c r="MFN23" s="1"/>
      <c r="MFO23" s="1"/>
      <c r="MFP23" s="1"/>
      <c r="MFQ23" s="1"/>
      <c r="MFR23" s="1"/>
      <c r="MFS23" s="1"/>
      <c r="MFT23" s="1"/>
      <c r="MFU23" s="1"/>
      <c r="MFV23" s="1"/>
      <c r="MFW23" s="1"/>
      <c r="MFX23" s="1"/>
      <c r="MFY23" s="1"/>
      <c r="MFZ23" s="1"/>
      <c r="MGA23" s="1"/>
      <c r="MGB23" s="1"/>
      <c r="MGC23" s="1"/>
      <c r="MGD23" s="1"/>
      <c r="MGE23" s="1"/>
      <c r="MGF23" s="1"/>
      <c r="MGG23" s="1"/>
      <c r="MGH23" s="1"/>
      <c r="MGI23" s="1"/>
      <c r="MGJ23" s="1"/>
      <c r="MGK23" s="1"/>
      <c r="MGL23" s="1"/>
      <c r="MGM23" s="1"/>
      <c r="MGN23" s="1"/>
      <c r="MGO23" s="1"/>
      <c r="MGP23" s="1"/>
      <c r="MGQ23" s="1"/>
      <c r="MGR23" s="1"/>
      <c r="MGS23" s="1"/>
      <c r="MGT23" s="1"/>
      <c r="MGU23" s="1"/>
      <c r="MGV23" s="1"/>
      <c r="MGW23" s="1"/>
      <c r="MGX23" s="1"/>
      <c r="MGY23" s="1"/>
      <c r="MGZ23" s="1"/>
      <c r="MHA23" s="1"/>
      <c r="MHB23" s="1"/>
      <c r="MHC23" s="1"/>
      <c r="MHD23" s="1"/>
      <c r="MHE23" s="1"/>
      <c r="MHF23" s="1"/>
      <c r="MHG23" s="1"/>
      <c r="MHH23" s="1"/>
      <c r="MHI23" s="1"/>
      <c r="MHJ23" s="1"/>
      <c r="MHK23" s="1"/>
      <c r="MHL23" s="1"/>
      <c r="MHM23" s="1"/>
      <c r="MHN23" s="1"/>
      <c r="MHO23" s="1"/>
      <c r="MHP23" s="1"/>
      <c r="MHQ23" s="1"/>
      <c r="MHR23" s="1"/>
      <c r="MHS23" s="1"/>
      <c r="MHT23" s="1"/>
      <c r="MHU23" s="1"/>
      <c r="MHV23" s="1"/>
      <c r="MHW23" s="1"/>
      <c r="MHX23" s="1"/>
      <c r="MHY23" s="1"/>
      <c r="MHZ23" s="1"/>
      <c r="MIA23" s="1"/>
      <c r="MIB23" s="1"/>
      <c r="MIC23" s="1"/>
      <c r="MID23" s="1"/>
      <c r="MIE23" s="1"/>
      <c r="MIF23" s="1"/>
      <c r="MIG23" s="1"/>
      <c r="MIH23" s="1"/>
      <c r="MII23" s="1"/>
      <c r="MIJ23" s="1"/>
      <c r="MIK23" s="1"/>
      <c r="MIL23" s="1"/>
      <c r="MIM23" s="1"/>
      <c r="MIN23" s="1"/>
      <c r="MIO23" s="1"/>
      <c r="MIP23" s="1"/>
      <c r="MIQ23" s="1"/>
      <c r="MIR23" s="1"/>
      <c r="MIS23" s="1"/>
      <c r="MIT23" s="1"/>
      <c r="MIU23" s="1"/>
      <c r="MIV23" s="1"/>
      <c r="MIW23" s="1"/>
      <c r="MIX23" s="1"/>
      <c r="MIY23" s="1"/>
      <c r="MIZ23" s="1"/>
      <c r="MJA23" s="1"/>
      <c r="MJB23" s="1"/>
      <c r="MJC23" s="1"/>
      <c r="MJD23" s="1"/>
      <c r="MJE23" s="1"/>
      <c r="MJF23" s="1"/>
      <c r="MJG23" s="1"/>
      <c r="MJH23" s="1"/>
      <c r="MJI23" s="1"/>
      <c r="MJJ23" s="1"/>
      <c r="MJK23" s="1"/>
      <c r="MJL23" s="1"/>
      <c r="MJM23" s="1"/>
      <c r="MJN23" s="1"/>
      <c r="MJO23" s="1"/>
      <c r="MJP23" s="1"/>
      <c r="MJQ23" s="1"/>
      <c r="MJR23" s="1"/>
      <c r="MJS23" s="1"/>
      <c r="MJT23" s="1"/>
      <c r="MJU23" s="1"/>
      <c r="MJV23" s="1"/>
      <c r="MJW23" s="1"/>
      <c r="MJX23" s="1"/>
      <c r="MJY23" s="1"/>
      <c r="MJZ23" s="1"/>
      <c r="MKA23" s="1"/>
      <c r="MKB23" s="1"/>
      <c r="MKC23" s="1"/>
      <c r="MKD23" s="1"/>
      <c r="MKE23" s="1"/>
      <c r="MKF23" s="1"/>
      <c r="MKG23" s="1"/>
      <c r="MKH23" s="1"/>
      <c r="MKI23" s="1"/>
      <c r="MKJ23" s="1"/>
      <c r="MKK23" s="1"/>
      <c r="MKL23" s="1"/>
      <c r="MKM23" s="1"/>
      <c r="MKN23" s="1"/>
      <c r="MKO23" s="1"/>
      <c r="MKP23" s="1"/>
      <c r="MKQ23" s="1"/>
      <c r="MKR23" s="1"/>
      <c r="MKS23" s="1"/>
      <c r="MKT23" s="1"/>
      <c r="MKU23" s="1"/>
      <c r="MKV23" s="1"/>
      <c r="MKW23" s="1"/>
      <c r="MKX23" s="1"/>
      <c r="MKY23" s="1"/>
      <c r="MKZ23" s="1"/>
      <c r="MLA23" s="1"/>
      <c r="MLB23" s="1"/>
      <c r="MLC23" s="1"/>
      <c r="MLD23" s="1"/>
      <c r="MLE23" s="1"/>
      <c r="MLF23" s="1"/>
      <c r="MLG23" s="1"/>
      <c r="MLH23" s="1"/>
      <c r="MLI23" s="1"/>
      <c r="MLJ23" s="1"/>
      <c r="MLK23" s="1"/>
      <c r="MLL23" s="1"/>
      <c r="MLM23" s="1"/>
      <c r="MLN23" s="1"/>
      <c r="MLO23" s="1"/>
      <c r="MLP23" s="1"/>
      <c r="MLQ23" s="1"/>
      <c r="MLR23" s="1"/>
      <c r="MLS23" s="1"/>
      <c r="MLT23" s="1"/>
      <c r="MLU23" s="1"/>
      <c r="MLV23" s="1"/>
      <c r="MLW23" s="1"/>
      <c r="MLX23" s="1"/>
      <c r="MLY23" s="1"/>
      <c r="MLZ23" s="1"/>
      <c r="MMA23" s="1"/>
      <c r="MMB23" s="1"/>
      <c r="MMC23" s="1"/>
      <c r="MMD23" s="1"/>
      <c r="MME23" s="1"/>
      <c r="MMF23" s="1"/>
      <c r="MMG23" s="1"/>
      <c r="MMH23" s="1"/>
      <c r="MMI23" s="1"/>
      <c r="MMJ23" s="1"/>
      <c r="MMK23" s="1"/>
      <c r="MML23" s="1"/>
      <c r="MMM23" s="1"/>
      <c r="MMN23" s="1"/>
      <c r="MMO23" s="1"/>
      <c r="MMP23" s="1"/>
      <c r="MMQ23" s="1"/>
      <c r="MMR23" s="1"/>
      <c r="MMS23" s="1"/>
      <c r="MMT23" s="1"/>
      <c r="MMU23" s="1"/>
      <c r="MMV23" s="1"/>
      <c r="MMW23" s="1"/>
      <c r="MMX23" s="1"/>
      <c r="MMY23" s="1"/>
      <c r="MMZ23" s="1"/>
      <c r="MNA23" s="1"/>
      <c r="MNB23" s="1"/>
      <c r="MNC23" s="1"/>
      <c r="MND23" s="1"/>
      <c r="MNE23" s="1"/>
      <c r="MNF23" s="1"/>
      <c r="MNG23" s="1"/>
      <c r="MNH23" s="1"/>
      <c r="MNI23" s="1"/>
      <c r="MNJ23" s="1"/>
      <c r="MNK23" s="1"/>
      <c r="MNL23" s="1"/>
      <c r="MNM23" s="1"/>
      <c r="MNN23" s="1"/>
      <c r="MNO23" s="1"/>
      <c r="MNP23" s="1"/>
      <c r="MNQ23" s="1"/>
      <c r="MNR23" s="1"/>
      <c r="MNS23" s="1"/>
      <c r="MNT23" s="1"/>
      <c r="MNU23" s="1"/>
      <c r="MNV23" s="1"/>
      <c r="MNW23" s="1"/>
      <c r="MNX23" s="1"/>
      <c r="MNY23" s="1"/>
      <c r="MNZ23" s="1"/>
      <c r="MOA23" s="1"/>
      <c r="MOB23" s="1"/>
      <c r="MOC23" s="1"/>
      <c r="MOD23" s="1"/>
      <c r="MOE23" s="1"/>
      <c r="MOF23" s="1"/>
      <c r="MOG23" s="1"/>
      <c r="MOH23" s="1"/>
      <c r="MOI23" s="1"/>
      <c r="MOJ23" s="1"/>
      <c r="MOK23" s="1"/>
      <c r="MOL23" s="1"/>
      <c r="MOM23" s="1"/>
      <c r="MON23" s="1"/>
      <c r="MOO23" s="1"/>
      <c r="MOP23" s="1"/>
      <c r="MOQ23" s="1"/>
      <c r="MOR23" s="1"/>
      <c r="MOS23" s="1"/>
      <c r="MOT23" s="1"/>
      <c r="MOU23" s="1"/>
      <c r="MOV23" s="1"/>
      <c r="MOW23" s="1"/>
      <c r="MOX23" s="1"/>
      <c r="MOY23" s="1"/>
      <c r="MOZ23" s="1"/>
      <c r="MPA23" s="1"/>
      <c r="MPB23" s="1"/>
      <c r="MPC23" s="1"/>
      <c r="MPD23" s="1"/>
      <c r="MPE23" s="1"/>
      <c r="MPF23" s="1"/>
      <c r="MPG23" s="1"/>
      <c r="MPH23" s="1"/>
      <c r="MPI23" s="1"/>
      <c r="MPJ23" s="1"/>
      <c r="MPK23" s="1"/>
      <c r="MPL23" s="1"/>
      <c r="MPM23" s="1"/>
      <c r="MPN23" s="1"/>
      <c r="MPO23" s="1"/>
      <c r="MPP23" s="1"/>
      <c r="MPQ23" s="1"/>
      <c r="MPR23" s="1"/>
      <c r="MPS23" s="1"/>
      <c r="MPT23" s="1"/>
      <c r="MPU23" s="1"/>
      <c r="MPV23" s="1"/>
      <c r="MPW23" s="1"/>
      <c r="MPX23" s="1"/>
      <c r="MPY23" s="1"/>
      <c r="MPZ23" s="1"/>
      <c r="MQA23" s="1"/>
      <c r="MQB23" s="1"/>
      <c r="MQC23" s="1"/>
      <c r="MQD23" s="1"/>
      <c r="MQE23" s="1"/>
      <c r="MQF23" s="1"/>
      <c r="MQG23" s="1"/>
      <c r="MQH23" s="1"/>
      <c r="MQI23" s="1"/>
      <c r="MQJ23" s="1"/>
      <c r="MQK23" s="1"/>
      <c r="MQL23" s="1"/>
      <c r="MQM23" s="1"/>
      <c r="MQN23" s="1"/>
      <c r="MQO23" s="1"/>
      <c r="MQP23" s="1"/>
      <c r="MQQ23" s="1"/>
      <c r="MQR23" s="1"/>
      <c r="MQS23" s="1"/>
      <c r="MQT23" s="1"/>
      <c r="MQU23" s="1"/>
      <c r="MQV23" s="1"/>
      <c r="MQW23" s="1"/>
      <c r="MQX23" s="1"/>
      <c r="MQY23" s="1"/>
      <c r="MQZ23" s="1"/>
      <c r="MRA23" s="1"/>
      <c r="MRB23" s="1"/>
      <c r="MRC23" s="1"/>
      <c r="MRD23" s="1"/>
      <c r="MRE23" s="1"/>
      <c r="MRF23" s="1"/>
      <c r="MRG23" s="1"/>
      <c r="MRH23" s="1"/>
      <c r="MRI23" s="1"/>
      <c r="MRJ23" s="1"/>
      <c r="MRK23" s="1"/>
      <c r="MRL23" s="1"/>
      <c r="MRM23" s="1"/>
      <c r="MRN23" s="1"/>
      <c r="MRO23" s="1"/>
      <c r="MRP23" s="1"/>
      <c r="MRQ23" s="1"/>
      <c r="MRR23" s="1"/>
      <c r="MRS23" s="1"/>
      <c r="MRT23" s="1"/>
      <c r="MRU23" s="1"/>
      <c r="MRV23" s="1"/>
      <c r="MRW23" s="1"/>
      <c r="MRX23" s="1"/>
      <c r="MRY23" s="1"/>
      <c r="MRZ23" s="1"/>
      <c r="MSA23" s="1"/>
      <c r="MSB23" s="1"/>
      <c r="MSC23" s="1"/>
      <c r="MSD23" s="1"/>
      <c r="MSE23" s="1"/>
      <c r="MSF23" s="1"/>
      <c r="MSG23" s="1"/>
      <c r="MSH23" s="1"/>
      <c r="MSI23" s="1"/>
      <c r="MSJ23" s="1"/>
      <c r="MSK23" s="1"/>
      <c r="MSL23" s="1"/>
      <c r="MSM23" s="1"/>
      <c r="MSN23" s="1"/>
      <c r="MSO23" s="1"/>
      <c r="MSP23" s="1"/>
      <c r="MSQ23" s="1"/>
      <c r="MSR23" s="1"/>
      <c r="MSS23" s="1"/>
      <c r="MST23" s="1"/>
      <c r="MSU23" s="1"/>
      <c r="MSV23" s="1"/>
      <c r="MSW23" s="1"/>
      <c r="MSX23" s="1"/>
      <c r="MSY23" s="1"/>
      <c r="MSZ23" s="1"/>
      <c r="MTA23" s="1"/>
      <c r="MTB23" s="1"/>
      <c r="MTC23" s="1"/>
      <c r="MTD23" s="1"/>
      <c r="MTE23" s="1"/>
      <c r="MTF23" s="1"/>
      <c r="MTG23" s="1"/>
      <c r="MTH23" s="1"/>
      <c r="MTI23" s="1"/>
      <c r="MTJ23" s="1"/>
      <c r="MTK23" s="1"/>
      <c r="MTL23" s="1"/>
      <c r="MTM23" s="1"/>
      <c r="MTN23" s="1"/>
      <c r="MTO23" s="1"/>
      <c r="MTP23" s="1"/>
      <c r="MTQ23" s="1"/>
      <c r="MTR23" s="1"/>
      <c r="MTS23" s="1"/>
      <c r="MTT23" s="1"/>
      <c r="MTU23" s="1"/>
      <c r="MTV23" s="1"/>
      <c r="MTW23" s="1"/>
      <c r="MTX23" s="1"/>
      <c r="MTY23" s="1"/>
      <c r="MTZ23" s="1"/>
      <c r="MUA23" s="1"/>
      <c r="MUB23" s="1"/>
      <c r="MUC23" s="1"/>
      <c r="MUD23" s="1"/>
      <c r="MUE23" s="1"/>
      <c r="MUF23" s="1"/>
      <c r="MUG23" s="1"/>
      <c r="MUH23" s="1"/>
      <c r="MUI23" s="1"/>
      <c r="MUJ23" s="1"/>
      <c r="MUK23" s="1"/>
      <c r="MUL23" s="1"/>
      <c r="MUM23" s="1"/>
      <c r="MUN23" s="1"/>
      <c r="MUO23" s="1"/>
      <c r="MUP23" s="1"/>
      <c r="MUQ23" s="1"/>
      <c r="MUR23" s="1"/>
      <c r="MUS23" s="1"/>
      <c r="MUT23" s="1"/>
      <c r="MUU23" s="1"/>
      <c r="MUV23" s="1"/>
      <c r="MUW23" s="1"/>
      <c r="MUX23" s="1"/>
      <c r="MUY23" s="1"/>
      <c r="MUZ23" s="1"/>
      <c r="MVA23" s="1"/>
      <c r="MVB23" s="1"/>
      <c r="MVC23" s="1"/>
      <c r="MVD23" s="1"/>
      <c r="MVE23" s="1"/>
      <c r="MVF23" s="1"/>
      <c r="MVG23" s="1"/>
      <c r="MVH23" s="1"/>
      <c r="MVI23" s="1"/>
      <c r="MVJ23" s="1"/>
      <c r="MVK23" s="1"/>
      <c r="MVL23" s="1"/>
      <c r="MVM23" s="1"/>
      <c r="MVN23" s="1"/>
      <c r="MVO23" s="1"/>
      <c r="MVP23" s="1"/>
      <c r="MVQ23" s="1"/>
      <c r="MVR23" s="1"/>
      <c r="MVS23" s="1"/>
      <c r="MVT23" s="1"/>
      <c r="MVU23" s="1"/>
      <c r="MVV23" s="1"/>
      <c r="MVW23" s="1"/>
      <c r="MVX23" s="1"/>
      <c r="MVY23" s="1"/>
      <c r="MVZ23" s="1"/>
      <c r="MWA23" s="1"/>
      <c r="MWB23" s="1"/>
      <c r="MWC23" s="1"/>
      <c r="MWD23" s="1"/>
      <c r="MWE23" s="1"/>
      <c r="MWF23" s="1"/>
      <c r="MWG23" s="1"/>
      <c r="MWH23" s="1"/>
      <c r="MWI23" s="1"/>
      <c r="MWJ23" s="1"/>
      <c r="MWK23" s="1"/>
      <c r="MWL23" s="1"/>
      <c r="MWM23" s="1"/>
      <c r="MWN23" s="1"/>
      <c r="MWO23" s="1"/>
      <c r="MWP23" s="1"/>
      <c r="MWQ23" s="1"/>
      <c r="MWR23" s="1"/>
      <c r="MWS23" s="1"/>
      <c r="MWT23" s="1"/>
      <c r="MWU23" s="1"/>
      <c r="MWV23" s="1"/>
      <c r="MWW23" s="1"/>
      <c r="MWX23" s="1"/>
      <c r="MWY23" s="1"/>
      <c r="MWZ23" s="1"/>
      <c r="MXA23" s="1"/>
      <c r="MXB23" s="1"/>
      <c r="MXC23" s="1"/>
      <c r="MXD23" s="1"/>
      <c r="MXE23" s="1"/>
      <c r="MXF23" s="1"/>
      <c r="MXG23" s="1"/>
      <c r="MXH23" s="1"/>
      <c r="MXI23" s="1"/>
      <c r="MXJ23" s="1"/>
      <c r="MXK23" s="1"/>
      <c r="MXL23" s="1"/>
      <c r="MXM23" s="1"/>
      <c r="MXN23" s="1"/>
      <c r="MXO23" s="1"/>
      <c r="MXP23" s="1"/>
      <c r="MXQ23" s="1"/>
      <c r="MXR23" s="1"/>
      <c r="MXS23" s="1"/>
      <c r="MXT23" s="1"/>
      <c r="MXU23" s="1"/>
      <c r="MXV23" s="1"/>
      <c r="MXW23" s="1"/>
      <c r="MXX23" s="1"/>
      <c r="MXY23" s="1"/>
      <c r="MXZ23" s="1"/>
      <c r="MYA23" s="1"/>
      <c r="MYB23" s="1"/>
      <c r="MYC23" s="1"/>
      <c r="MYD23" s="1"/>
      <c r="MYE23" s="1"/>
      <c r="MYF23" s="1"/>
      <c r="MYG23" s="1"/>
      <c r="MYH23" s="1"/>
      <c r="MYI23" s="1"/>
      <c r="MYJ23" s="1"/>
      <c r="MYK23" s="1"/>
      <c r="MYL23" s="1"/>
      <c r="MYM23" s="1"/>
      <c r="MYN23" s="1"/>
      <c r="MYO23" s="1"/>
      <c r="MYP23" s="1"/>
      <c r="MYQ23" s="1"/>
      <c r="MYR23" s="1"/>
      <c r="MYS23" s="1"/>
      <c r="MYT23" s="1"/>
      <c r="MYU23" s="1"/>
      <c r="MYV23" s="1"/>
      <c r="MYW23" s="1"/>
      <c r="MYX23" s="1"/>
      <c r="MYY23" s="1"/>
      <c r="MYZ23" s="1"/>
      <c r="MZA23" s="1"/>
      <c r="MZB23" s="1"/>
      <c r="MZC23" s="1"/>
      <c r="MZD23" s="1"/>
      <c r="MZE23" s="1"/>
      <c r="MZF23" s="1"/>
      <c r="MZG23" s="1"/>
      <c r="MZH23" s="1"/>
      <c r="MZI23" s="1"/>
      <c r="MZJ23" s="1"/>
      <c r="MZK23" s="1"/>
      <c r="MZL23" s="1"/>
      <c r="MZM23" s="1"/>
      <c r="MZN23" s="1"/>
      <c r="MZO23" s="1"/>
      <c r="MZP23" s="1"/>
      <c r="MZQ23" s="1"/>
      <c r="MZR23" s="1"/>
      <c r="MZS23" s="1"/>
      <c r="MZT23" s="1"/>
      <c r="MZU23" s="1"/>
      <c r="MZV23" s="1"/>
      <c r="MZW23" s="1"/>
      <c r="MZX23" s="1"/>
      <c r="MZY23" s="1"/>
      <c r="MZZ23" s="1"/>
      <c r="NAA23" s="1"/>
      <c r="NAB23" s="1"/>
      <c r="NAC23" s="1"/>
      <c r="NAD23" s="1"/>
      <c r="NAE23" s="1"/>
      <c r="NAF23" s="1"/>
      <c r="NAG23" s="1"/>
      <c r="NAH23" s="1"/>
      <c r="NAI23" s="1"/>
      <c r="NAJ23" s="1"/>
      <c r="NAK23" s="1"/>
      <c r="NAL23" s="1"/>
      <c r="NAM23" s="1"/>
      <c r="NAN23" s="1"/>
      <c r="NAO23" s="1"/>
      <c r="NAP23" s="1"/>
      <c r="NAQ23" s="1"/>
      <c r="NAR23" s="1"/>
      <c r="NAS23" s="1"/>
      <c r="NAT23" s="1"/>
      <c r="NAU23" s="1"/>
      <c r="NAV23" s="1"/>
      <c r="NAW23" s="1"/>
      <c r="NAX23" s="1"/>
      <c r="NAY23" s="1"/>
      <c r="NAZ23" s="1"/>
      <c r="NBA23" s="1"/>
      <c r="NBB23" s="1"/>
      <c r="NBC23" s="1"/>
      <c r="NBD23" s="1"/>
      <c r="NBE23" s="1"/>
      <c r="NBF23" s="1"/>
      <c r="NBG23" s="1"/>
      <c r="NBH23" s="1"/>
      <c r="NBI23" s="1"/>
      <c r="NBJ23" s="1"/>
      <c r="NBK23" s="1"/>
      <c r="NBL23" s="1"/>
      <c r="NBM23" s="1"/>
      <c r="NBN23" s="1"/>
      <c r="NBO23" s="1"/>
      <c r="NBP23" s="1"/>
      <c r="NBQ23" s="1"/>
      <c r="NBR23" s="1"/>
      <c r="NBS23" s="1"/>
      <c r="NBT23" s="1"/>
      <c r="NBU23" s="1"/>
      <c r="NBV23" s="1"/>
      <c r="NBW23" s="1"/>
      <c r="NBX23" s="1"/>
      <c r="NBY23" s="1"/>
      <c r="NBZ23" s="1"/>
      <c r="NCA23" s="1"/>
      <c r="NCB23" s="1"/>
      <c r="NCC23" s="1"/>
      <c r="NCD23" s="1"/>
      <c r="NCE23" s="1"/>
      <c r="NCF23" s="1"/>
      <c r="NCG23" s="1"/>
      <c r="NCH23" s="1"/>
      <c r="NCI23" s="1"/>
      <c r="NCJ23" s="1"/>
      <c r="NCK23" s="1"/>
      <c r="NCL23" s="1"/>
      <c r="NCM23" s="1"/>
      <c r="NCN23" s="1"/>
      <c r="NCO23" s="1"/>
      <c r="NCP23" s="1"/>
      <c r="NCQ23" s="1"/>
      <c r="NCR23" s="1"/>
      <c r="NCS23" s="1"/>
      <c r="NCT23" s="1"/>
      <c r="NCU23" s="1"/>
      <c r="NCV23" s="1"/>
      <c r="NCW23" s="1"/>
      <c r="NCX23" s="1"/>
      <c r="NCY23" s="1"/>
      <c r="NCZ23" s="1"/>
      <c r="NDA23" s="1"/>
      <c r="NDB23" s="1"/>
      <c r="NDC23" s="1"/>
      <c r="NDD23" s="1"/>
      <c r="NDE23" s="1"/>
      <c r="NDF23" s="1"/>
      <c r="NDG23" s="1"/>
      <c r="NDH23" s="1"/>
      <c r="NDI23" s="1"/>
      <c r="NDJ23" s="1"/>
      <c r="NDK23" s="1"/>
      <c r="NDL23" s="1"/>
      <c r="NDM23" s="1"/>
      <c r="NDN23" s="1"/>
      <c r="NDO23" s="1"/>
      <c r="NDP23" s="1"/>
      <c r="NDQ23" s="1"/>
      <c r="NDR23" s="1"/>
      <c r="NDS23" s="1"/>
      <c r="NDT23" s="1"/>
      <c r="NDU23" s="1"/>
      <c r="NDV23" s="1"/>
      <c r="NDW23" s="1"/>
      <c r="NDX23" s="1"/>
      <c r="NDY23" s="1"/>
      <c r="NDZ23" s="1"/>
      <c r="NEA23" s="1"/>
      <c r="NEB23" s="1"/>
      <c r="NEC23" s="1"/>
      <c r="NED23" s="1"/>
      <c r="NEE23" s="1"/>
      <c r="NEF23" s="1"/>
      <c r="NEG23" s="1"/>
      <c r="NEH23" s="1"/>
      <c r="NEI23" s="1"/>
      <c r="NEJ23" s="1"/>
      <c r="NEK23" s="1"/>
      <c r="NEL23" s="1"/>
      <c r="NEM23" s="1"/>
      <c r="NEN23" s="1"/>
      <c r="NEO23" s="1"/>
      <c r="NEP23" s="1"/>
      <c r="NEQ23" s="1"/>
      <c r="NER23" s="1"/>
      <c r="NES23" s="1"/>
      <c r="NET23" s="1"/>
      <c r="NEU23" s="1"/>
      <c r="NEV23" s="1"/>
      <c r="NEW23" s="1"/>
      <c r="NEX23" s="1"/>
      <c r="NEY23" s="1"/>
      <c r="NEZ23" s="1"/>
      <c r="NFA23" s="1"/>
      <c r="NFB23" s="1"/>
      <c r="NFC23" s="1"/>
      <c r="NFD23" s="1"/>
      <c r="NFE23" s="1"/>
      <c r="NFF23" s="1"/>
      <c r="NFG23" s="1"/>
      <c r="NFH23" s="1"/>
      <c r="NFI23" s="1"/>
      <c r="NFJ23" s="1"/>
      <c r="NFK23" s="1"/>
      <c r="NFL23" s="1"/>
      <c r="NFM23" s="1"/>
      <c r="NFN23" s="1"/>
      <c r="NFO23" s="1"/>
      <c r="NFP23" s="1"/>
      <c r="NFQ23" s="1"/>
      <c r="NFR23" s="1"/>
      <c r="NFS23" s="1"/>
      <c r="NFT23" s="1"/>
      <c r="NFU23" s="1"/>
      <c r="NFV23" s="1"/>
      <c r="NFW23" s="1"/>
      <c r="NFX23" s="1"/>
      <c r="NFY23" s="1"/>
      <c r="NFZ23" s="1"/>
      <c r="NGA23" s="1"/>
      <c r="NGB23" s="1"/>
      <c r="NGC23" s="1"/>
      <c r="NGD23" s="1"/>
      <c r="NGE23" s="1"/>
      <c r="NGF23" s="1"/>
      <c r="NGG23" s="1"/>
      <c r="NGH23" s="1"/>
      <c r="NGI23" s="1"/>
      <c r="NGJ23" s="1"/>
      <c r="NGK23" s="1"/>
      <c r="NGL23" s="1"/>
      <c r="NGM23" s="1"/>
      <c r="NGN23" s="1"/>
      <c r="NGO23" s="1"/>
      <c r="NGP23" s="1"/>
      <c r="NGQ23" s="1"/>
      <c r="NGR23" s="1"/>
      <c r="NGS23" s="1"/>
      <c r="NGT23" s="1"/>
      <c r="NGU23" s="1"/>
      <c r="NGV23" s="1"/>
      <c r="NGW23" s="1"/>
      <c r="NGX23" s="1"/>
      <c r="NGY23" s="1"/>
      <c r="NGZ23" s="1"/>
      <c r="NHA23" s="1"/>
      <c r="NHB23" s="1"/>
      <c r="NHC23" s="1"/>
      <c r="NHD23" s="1"/>
      <c r="NHE23" s="1"/>
      <c r="NHF23" s="1"/>
      <c r="NHG23" s="1"/>
      <c r="NHH23" s="1"/>
      <c r="NHI23" s="1"/>
      <c r="NHJ23" s="1"/>
      <c r="NHK23" s="1"/>
      <c r="NHL23" s="1"/>
      <c r="NHM23" s="1"/>
      <c r="NHN23" s="1"/>
      <c r="NHO23" s="1"/>
      <c r="NHP23" s="1"/>
      <c r="NHQ23" s="1"/>
      <c r="NHR23" s="1"/>
      <c r="NHS23" s="1"/>
      <c r="NHT23" s="1"/>
      <c r="NHU23" s="1"/>
      <c r="NHV23" s="1"/>
      <c r="NHW23" s="1"/>
      <c r="NHX23" s="1"/>
      <c r="NHY23" s="1"/>
      <c r="NHZ23" s="1"/>
      <c r="NIA23" s="1"/>
      <c r="NIB23" s="1"/>
      <c r="NIC23" s="1"/>
      <c r="NID23" s="1"/>
      <c r="NIE23" s="1"/>
      <c r="NIF23" s="1"/>
      <c r="NIG23" s="1"/>
      <c r="NIH23" s="1"/>
      <c r="NII23" s="1"/>
      <c r="NIJ23" s="1"/>
      <c r="NIK23" s="1"/>
      <c r="NIL23" s="1"/>
      <c r="NIM23" s="1"/>
      <c r="NIN23" s="1"/>
      <c r="NIO23" s="1"/>
      <c r="NIP23" s="1"/>
      <c r="NIQ23" s="1"/>
      <c r="NIR23" s="1"/>
      <c r="NIS23" s="1"/>
      <c r="NIT23" s="1"/>
      <c r="NIU23" s="1"/>
      <c r="NIV23" s="1"/>
      <c r="NIW23" s="1"/>
      <c r="NIX23" s="1"/>
      <c r="NIY23" s="1"/>
      <c r="NIZ23" s="1"/>
      <c r="NJA23" s="1"/>
      <c r="NJB23" s="1"/>
      <c r="NJC23" s="1"/>
      <c r="NJD23" s="1"/>
      <c r="NJE23" s="1"/>
      <c r="NJF23" s="1"/>
      <c r="NJG23" s="1"/>
      <c r="NJH23" s="1"/>
      <c r="NJI23" s="1"/>
      <c r="NJJ23" s="1"/>
      <c r="NJK23" s="1"/>
      <c r="NJL23" s="1"/>
      <c r="NJM23" s="1"/>
      <c r="NJN23" s="1"/>
      <c r="NJO23" s="1"/>
      <c r="NJP23" s="1"/>
      <c r="NJQ23" s="1"/>
      <c r="NJR23" s="1"/>
      <c r="NJS23" s="1"/>
      <c r="NJT23" s="1"/>
      <c r="NJU23" s="1"/>
      <c r="NJV23" s="1"/>
      <c r="NJW23" s="1"/>
      <c r="NJX23" s="1"/>
      <c r="NJY23" s="1"/>
      <c r="NJZ23" s="1"/>
      <c r="NKA23" s="1"/>
      <c r="NKB23" s="1"/>
      <c r="NKC23" s="1"/>
      <c r="NKD23" s="1"/>
      <c r="NKE23" s="1"/>
      <c r="NKF23" s="1"/>
      <c r="NKG23" s="1"/>
      <c r="NKH23" s="1"/>
      <c r="NKI23" s="1"/>
      <c r="NKJ23" s="1"/>
      <c r="NKK23" s="1"/>
      <c r="NKL23" s="1"/>
      <c r="NKM23" s="1"/>
      <c r="NKN23" s="1"/>
      <c r="NKO23" s="1"/>
      <c r="NKP23" s="1"/>
      <c r="NKQ23" s="1"/>
      <c r="NKR23" s="1"/>
      <c r="NKS23" s="1"/>
      <c r="NKT23" s="1"/>
      <c r="NKU23" s="1"/>
      <c r="NKV23" s="1"/>
      <c r="NKW23" s="1"/>
      <c r="NKX23" s="1"/>
      <c r="NKY23" s="1"/>
      <c r="NKZ23" s="1"/>
      <c r="NLA23" s="1"/>
      <c r="NLB23" s="1"/>
      <c r="NLC23" s="1"/>
      <c r="NLD23" s="1"/>
      <c r="NLE23" s="1"/>
      <c r="NLF23" s="1"/>
      <c r="NLG23" s="1"/>
      <c r="NLH23" s="1"/>
      <c r="NLI23" s="1"/>
      <c r="NLJ23" s="1"/>
      <c r="NLK23" s="1"/>
      <c r="NLL23" s="1"/>
      <c r="NLM23" s="1"/>
      <c r="NLN23" s="1"/>
      <c r="NLO23" s="1"/>
      <c r="NLP23" s="1"/>
      <c r="NLQ23" s="1"/>
      <c r="NLR23" s="1"/>
      <c r="NLS23" s="1"/>
      <c r="NLT23" s="1"/>
      <c r="NLU23" s="1"/>
      <c r="NLV23" s="1"/>
      <c r="NLW23" s="1"/>
      <c r="NLX23" s="1"/>
      <c r="NLY23" s="1"/>
      <c r="NLZ23" s="1"/>
      <c r="NMA23" s="1"/>
      <c r="NMB23" s="1"/>
      <c r="NMC23" s="1"/>
      <c r="NMD23" s="1"/>
      <c r="NME23" s="1"/>
      <c r="NMF23" s="1"/>
      <c r="NMG23" s="1"/>
      <c r="NMH23" s="1"/>
      <c r="NMI23" s="1"/>
      <c r="NMJ23" s="1"/>
      <c r="NMK23" s="1"/>
      <c r="NML23" s="1"/>
      <c r="NMM23" s="1"/>
      <c r="NMN23" s="1"/>
      <c r="NMO23" s="1"/>
      <c r="NMP23" s="1"/>
      <c r="NMQ23" s="1"/>
      <c r="NMR23" s="1"/>
      <c r="NMS23" s="1"/>
      <c r="NMT23" s="1"/>
      <c r="NMU23" s="1"/>
      <c r="NMV23" s="1"/>
      <c r="NMW23" s="1"/>
      <c r="NMX23" s="1"/>
      <c r="NMY23" s="1"/>
      <c r="NMZ23" s="1"/>
      <c r="NNA23" s="1"/>
      <c r="NNB23" s="1"/>
      <c r="NNC23" s="1"/>
      <c r="NND23" s="1"/>
      <c r="NNE23" s="1"/>
      <c r="NNF23" s="1"/>
      <c r="NNG23" s="1"/>
      <c r="NNH23" s="1"/>
      <c r="NNI23" s="1"/>
      <c r="NNJ23" s="1"/>
      <c r="NNK23" s="1"/>
      <c r="NNL23" s="1"/>
      <c r="NNM23" s="1"/>
      <c r="NNN23" s="1"/>
      <c r="NNO23" s="1"/>
      <c r="NNP23" s="1"/>
      <c r="NNQ23" s="1"/>
      <c r="NNR23" s="1"/>
      <c r="NNS23" s="1"/>
      <c r="NNT23" s="1"/>
      <c r="NNU23" s="1"/>
      <c r="NNV23" s="1"/>
      <c r="NNW23" s="1"/>
      <c r="NNX23" s="1"/>
      <c r="NNY23" s="1"/>
      <c r="NNZ23" s="1"/>
      <c r="NOA23" s="1"/>
      <c r="NOB23" s="1"/>
      <c r="NOC23" s="1"/>
      <c r="NOD23" s="1"/>
      <c r="NOE23" s="1"/>
      <c r="NOF23" s="1"/>
      <c r="NOG23" s="1"/>
      <c r="NOH23" s="1"/>
      <c r="NOI23" s="1"/>
      <c r="NOJ23" s="1"/>
      <c r="NOK23" s="1"/>
      <c r="NOL23" s="1"/>
      <c r="NOM23" s="1"/>
      <c r="NON23" s="1"/>
      <c r="NOO23" s="1"/>
      <c r="NOP23" s="1"/>
      <c r="NOQ23" s="1"/>
      <c r="NOR23" s="1"/>
      <c r="NOS23" s="1"/>
      <c r="NOT23" s="1"/>
      <c r="NOU23" s="1"/>
      <c r="NOV23" s="1"/>
      <c r="NOW23" s="1"/>
      <c r="NOX23" s="1"/>
      <c r="NOY23" s="1"/>
      <c r="NOZ23" s="1"/>
      <c r="NPA23" s="1"/>
      <c r="NPB23" s="1"/>
      <c r="NPC23" s="1"/>
      <c r="NPD23" s="1"/>
      <c r="NPE23" s="1"/>
      <c r="NPF23" s="1"/>
      <c r="NPG23" s="1"/>
      <c r="NPH23" s="1"/>
      <c r="NPI23" s="1"/>
      <c r="NPJ23" s="1"/>
      <c r="NPK23" s="1"/>
      <c r="NPL23" s="1"/>
      <c r="NPM23" s="1"/>
      <c r="NPN23" s="1"/>
      <c r="NPO23" s="1"/>
      <c r="NPP23" s="1"/>
      <c r="NPQ23" s="1"/>
      <c r="NPR23" s="1"/>
      <c r="NPS23" s="1"/>
      <c r="NPT23" s="1"/>
      <c r="NPU23" s="1"/>
      <c r="NPV23" s="1"/>
      <c r="NPW23" s="1"/>
      <c r="NPX23" s="1"/>
      <c r="NPY23" s="1"/>
      <c r="NPZ23" s="1"/>
      <c r="NQA23" s="1"/>
      <c r="NQB23" s="1"/>
      <c r="NQC23" s="1"/>
      <c r="NQD23" s="1"/>
      <c r="NQE23" s="1"/>
      <c r="NQF23" s="1"/>
      <c r="NQG23" s="1"/>
      <c r="NQH23" s="1"/>
      <c r="NQI23" s="1"/>
      <c r="NQJ23" s="1"/>
      <c r="NQK23" s="1"/>
      <c r="NQL23" s="1"/>
      <c r="NQM23" s="1"/>
      <c r="NQN23" s="1"/>
      <c r="NQO23" s="1"/>
      <c r="NQP23" s="1"/>
      <c r="NQQ23" s="1"/>
      <c r="NQR23" s="1"/>
      <c r="NQS23" s="1"/>
      <c r="NQT23" s="1"/>
      <c r="NQU23" s="1"/>
      <c r="NQV23" s="1"/>
      <c r="NQW23" s="1"/>
      <c r="NQX23" s="1"/>
      <c r="NQY23" s="1"/>
      <c r="NQZ23" s="1"/>
      <c r="NRA23" s="1"/>
      <c r="NRB23" s="1"/>
      <c r="NRC23" s="1"/>
      <c r="NRD23" s="1"/>
      <c r="NRE23" s="1"/>
      <c r="NRF23" s="1"/>
      <c r="NRG23" s="1"/>
      <c r="NRH23" s="1"/>
      <c r="NRI23" s="1"/>
      <c r="NRJ23" s="1"/>
      <c r="NRK23" s="1"/>
      <c r="NRL23" s="1"/>
      <c r="NRM23" s="1"/>
      <c r="NRN23" s="1"/>
      <c r="NRO23" s="1"/>
      <c r="NRP23" s="1"/>
      <c r="NRQ23" s="1"/>
      <c r="NRR23" s="1"/>
      <c r="NRS23" s="1"/>
      <c r="NRT23" s="1"/>
      <c r="NRU23" s="1"/>
      <c r="NRV23" s="1"/>
      <c r="NRW23" s="1"/>
      <c r="NRX23" s="1"/>
      <c r="NRY23" s="1"/>
      <c r="NRZ23" s="1"/>
      <c r="NSA23" s="1"/>
      <c r="NSB23" s="1"/>
      <c r="NSC23" s="1"/>
      <c r="NSD23" s="1"/>
      <c r="NSE23" s="1"/>
      <c r="NSF23" s="1"/>
      <c r="NSG23" s="1"/>
      <c r="NSH23" s="1"/>
      <c r="NSI23" s="1"/>
      <c r="NSJ23" s="1"/>
      <c r="NSK23" s="1"/>
      <c r="NSL23" s="1"/>
      <c r="NSM23" s="1"/>
      <c r="NSN23" s="1"/>
      <c r="NSO23" s="1"/>
      <c r="NSP23" s="1"/>
      <c r="NSQ23" s="1"/>
      <c r="NSR23" s="1"/>
      <c r="NSS23" s="1"/>
      <c r="NST23" s="1"/>
      <c r="NSU23" s="1"/>
      <c r="NSV23" s="1"/>
      <c r="NSW23" s="1"/>
      <c r="NSX23" s="1"/>
      <c r="NSY23" s="1"/>
      <c r="NSZ23" s="1"/>
      <c r="NTA23" s="1"/>
      <c r="NTB23" s="1"/>
      <c r="NTC23" s="1"/>
      <c r="NTD23" s="1"/>
      <c r="NTE23" s="1"/>
      <c r="NTF23" s="1"/>
      <c r="NTG23" s="1"/>
      <c r="NTH23" s="1"/>
      <c r="NTI23" s="1"/>
      <c r="NTJ23" s="1"/>
      <c r="NTK23" s="1"/>
      <c r="NTL23" s="1"/>
      <c r="NTM23" s="1"/>
      <c r="NTN23" s="1"/>
      <c r="NTO23" s="1"/>
      <c r="NTP23" s="1"/>
      <c r="NTQ23" s="1"/>
      <c r="NTR23" s="1"/>
      <c r="NTS23" s="1"/>
      <c r="NTT23" s="1"/>
      <c r="NTU23" s="1"/>
      <c r="NTV23" s="1"/>
      <c r="NTW23" s="1"/>
      <c r="NTX23" s="1"/>
      <c r="NTY23" s="1"/>
      <c r="NTZ23" s="1"/>
      <c r="NUA23" s="1"/>
      <c r="NUB23" s="1"/>
      <c r="NUC23" s="1"/>
      <c r="NUD23" s="1"/>
      <c r="NUE23" s="1"/>
      <c r="NUF23" s="1"/>
      <c r="NUG23" s="1"/>
      <c r="NUH23" s="1"/>
      <c r="NUI23" s="1"/>
      <c r="NUJ23" s="1"/>
      <c r="NUK23" s="1"/>
      <c r="NUL23" s="1"/>
      <c r="NUM23" s="1"/>
      <c r="NUN23" s="1"/>
      <c r="NUO23" s="1"/>
      <c r="NUP23" s="1"/>
      <c r="NUQ23" s="1"/>
      <c r="NUR23" s="1"/>
      <c r="NUS23" s="1"/>
      <c r="NUT23" s="1"/>
      <c r="NUU23" s="1"/>
      <c r="NUV23" s="1"/>
      <c r="NUW23" s="1"/>
      <c r="NUX23" s="1"/>
      <c r="NUY23" s="1"/>
      <c r="NUZ23" s="1"/>
      <c r="NVA23" s="1"/>
      <c r="NVB23" s="1"/>
      <c r="NVC23" s="1"/>
      <c r="NVD23" s="1"/>
      <c r="NVE23" s="1"/>
      <c r="NVF23" s="1"/>
      <c r="NVG23" s="1"/>
      <c r="NVH23" s="1"/>
      <c r="NVI23" s="1"/>
      <c r="NVJ23" s="1"/>
      <c r="NVK23" s="1"/>
      <c r="NVL23" s="1"/>
      <c r="NVM23" s="1"/>
      <c r="NVN23" s="1"/>
      <c r="NVO23" s="1"/>
      <c r="NVP23" s="1"/>
      <c r="NVQ23" s="1"/>
      <c r="NVR23" s="1"/>
      <c r="NVS23" s="1"/>
      <c r="NVT23" s="1"/>
      <c r="NVU23" s="1"/>
      <c r="NVV23" s="1"/>
      <c r="NVW23" s="1"/>
      <c r="NVX23" s="1"/>
      <c r="NVY23" s="1"/>
      <c r="NVZ23" s="1"/>
      <c r="NWA23" s="1"/>
      <c r="NWB23" s="1"/>
      <c r="NWC23" s="1"/>
      <c r="NWD23" s="1"/>
      <c r="NWE23" s="1"/>
      <c r="NWF23" s="1"/>
      <c r="NWG23" s="1"/>
      <c r="NWH23" s="1"/>
      <c r="NWI23" s="1"/>
      <c r="NWJ23" s="1"/>
      <c r="NWK23" s="1"/>
      <c r="NWL23" s="1"/>
      <c r="NWM23" s="1"/>
      <c r="NWN23" s="1"/>
      <c r="NWO23" s="1"/>
      <c r="NWP23" s="1"/>
      <c r="NWQ23" s="1"/>
      <c r="NWR23" s="1"/>
      <c r="NWS23" s="1"/>
      <c r="NWT23" s="1"/>
      <c r="NWU23" s="1"/>
      <c r="NWV23" s="1"/>
      <c r="NWW23" s="1"/>
      <c r="NWX23" s="1"/>
      <c r="NWY23" s="1"/>
      <c r="NWZ23" s="1"/>
      <c r="NXA23" s="1"/>
      <c r="NXB23" s="1"/>
      <c r="NXC23" s="1"/>
      <c r="NXD23" s="1"/>
      <c r="NXE23" s="1"/>
      <c r="NXF23" s="1"/>
      <c r="NXG23" s="1"/>
      <c r="NXH23" s="1"/>
      <c r="NXI23" s="1"/>
      <c r="NXJ23" s="1"/>
      <c r="NXK23" s="1"/>
      <c r="NXL23" s="1"/>
      <c r="NXM23" s="1"/>
      <c r="NXN23" s="1"/>
      <c r="NXO23" s="1"/>
      <c r="NXP23" s="1"/>
      <c r="NXQ23" s="1"/>
      <c r="NXR23" s="1"/>
      <c r="NXS23" s="1"/>
      <c r="NXT23" s="1"/>
      <c r="NXU23" s="1"/>
      <c r="NXV23" s="1"/>
      <c r="NXW23" s="1"/>
      <c r="NXX23" s="1"/>
      <c r="NXY23" s="1"/>
      <c r="NXZ23" s="1"/>
      <c r="NYA23" s="1"/>
      <c r="NYB23" s="1"/>
      <c r="NYC23" s="1"/>
      <c r="NYD23" s="1"/>
      <c r="NYE23" s="1"/>
      <c r="NYF23" s="1"/>
      <c r="NYG23" s="1"/>
      <c r="NYH23" s="1"/>
      <c r="NYI23" s="1"/>
      <c r="NYJ23" s="1"/>
      <c r="NYK23" s="1"/>
      <c r="NYL23" s="1"/>
      <c r="NYM23" s="1"/>
      <c r="NYN23" s="1"/>
      <c r="NYO23" s="1"/>
      <c r="NYP23" s="1"/>
      <c r="NYQ23" s="1"/>
      <c r="NYR23" s="1"/>
      <c r="NYS23" s="1"/>
      <c r="NYT23" s="1"/>
      <c r="NYU23" s="1"/>
      <c r="NYV23" s="1"/>
      <c r="NYW23" s="1"/>
      <c r="NYX23" s="1"/>
      <c r="NYY23" s="1"/>
      <c r="NYZ23" s="1"/>
      <c r="NZA23" s="1"/>
      <c r="NZB23" s="1"/>
      <c r="NZC23" s="1"/>
      <c r="NZD23" s="1"/>
      <c r="NZE23" s="1"/>
      <c r="NZF23" s="1"/>
      <c r="NZG23" s="1"/>
      <c r="NZH23" s="1"/>
      <c r="NZI23" s="1"/>
      <c r="NZJ23" s="1"/>
      <c r="NZK23" s="1"/>
      <c r="NZL23" s="1"/>
      <c r="NZM23" s="1"/>
      <c r="NZN23" s="1"/>
      <c r="NZO23" s="1"/>
      <c r="NZP23" s="1"/>
      <c r="NZQ23" s="1"/>
      <c r="NZR23" s="1"/>
      <c r="NZS23" s="1"/>
      <c r="NZT23" s="1"/>
      <c r="NZU23" s="1"/>
      <c r="NZV23" s="1"/>
      <c r="NZW23" s="1"/>
      <c r="NZX23" s="1"/>
      <c r="NZY23" s="1"/>
      <c r="NZZ23" s="1"/>
      <c r="OAA23" s="1"/>
      <c r="OAB23" s="1"/>
      <c r="OAC23" s="1"/>
      <c r="OAD23" s="1"/>
      <c r="OAE23" s="1"/>
      <c r="OAF23" s="1"/>
      <c r="OAG23" s="1"/>
      <c r="OAH23" s="1"/>
      <c r="OAI23" s="1"/>
      <c r="OAJ23" s="1"/>
      <c r="OAK23" s="1"/>
      <c r="OAL23" s="1"/>
      <c r="OAM23" s="1"/>
      <c r="OAN23" s="1"/>
      <c r="OAO23" s="1"/>
      <c r="OAP23" s="1"/>
      <c r="OAQ23" s="1"/>
      <c r="OAR23" s="1"/>
      <c r="OAS23" s="1"/>
      <c r="OAT23" s="1"/>
      <c r="OAU23" s="1"/>
      <c r="OAV23" s="1"/>
      <c r="OAW23" s="1"/>
      <c r="OAX23" s="1"/>
      <c r="OAY23" s="1"/>
      <c r="OAZ23" s="1"/>
      <c r="OBA23" s="1"/>
      <c r="OBB23" s="1"/>
      <c r="OBC23" s="1"/>
      <c r="OBD23" s="1"/>
      <c r="OBE23" s="1"/>
      <c r="OBF23" s="1"/>
      <c r="OBG23" s="1"/>
      <c r="OBH23" s="1"/>
      <c r="OBI23" s="1"/>
      <c r="OBJ23" s="1"/>
      <c r="OBK23" s="1"/>
      <c r="OBL23" s="1"/>
      <c r="OBM23" s="1"/>
      <c r="OBN23" s="1"/>
      <c r="OBO23" s="1"/>
      <c r="OBP23" s="1"/>
      <c r="OBQ23" s="1"/>
      <c r="OBR23" s="1"/>
      <c r="OBS23" s="1"/>
      <c r="OBT23" s="1"/>
      <c r="OBU23" s="1"/>
      <c r="OBV23" s="1"/>
      <c r="OBW23" s="1"/>
      <c r="OBX23" s="1"/>
      <c r="OBY23" s="1"/>
      <c r="OBZ23" s="1"/>
      <c r="OCA23" s="1"/>
      <c r="OCB23" s="1"/>
      <c r="OCC23" s="1"/>
      <c r="OCD23" s="1"/>
      <c r="OCE23" s="1"/>
      <c r="OCF23" s="1"/>
      <c r="OCG23" s="1"/>
      <c r="OCH23" s="1"/>
      <c r="OCI23" s="1"/>
      <c r="OCJ23" s="1"/>
      <c r="OCK23" s="1"/>
      <c r="OCL23" s="1"/>
      <c r="OCM23" s="1"/>
      <c r="OCN23" s="1"/>
      <c r="OCO23" s="1"/>
      <c r="OCP23" s="1"/>
      <c r="OCQ23" s="1"/>
      <c r="OCR23" s="1"/>
      <c r="OCS23" s="1"/>
      <c r="OCT23" s="1"/>
      <c r="OCU23" s="1"/>
      <c r="OCV23" s="1"/>
      <c r="OCW23" s="1"/>
      <c r="OCX23" s="1"/>
      <c r="OCY23" s="1"/>
      <c r="OCZ23" s="1"/>
      <c r="ODA23" s="1"/>
      <c r="ODB23" s="1"/>
      <c r="ODC23" s="1"/>
      <c r="ODD23" s="1"/>
      <c r="ODE23" s="1"/>
      <c r="ODF23" s="1"/>
      <c r="ODG23" s="1"/>
      <c r="ODH23" s="1"/>
      <c r="ODI23" s="1"/>
      <c r="ODJ23" s="1"/>
      <c r="ODK23" s="1"/>
      <c r="ODL23" s="1"/>
      <c r="ODM23" s="1"/>
      <c r="ODN23" s="1"/>
      <c r="ODO23" s="1"/>
      <c r="ODP23" s="1"/>
      <c r="ODQ23" s="1"/>
      <c r="ODR23" s="1"/>
      <c r="ODS23" s="1"/>
      <c r="ODT23" s="1"/>
      <c r="ODU23" s="1"/>
      <c r="ODV23" s="1"/>
      <c r="ODW23" s="1"/>
      <c r="ODX23" s="1"/>
      <c r="ODY23" s="1"/>
      <c r="ODZ23" s="1"/>
      <c r="OEA23" s="1"/>
      <c r="OEB23" s="1"/>
      <c r="OEC23" s="1"/>
      <c r="OED23" s="1"/>
      <c r="OEE23" s="1"/>
      <c r="OEF23" s="1"/>
      <c r="OEG23" s="1"/>
      <c r="OEH23" s="1"/>
      <c r="OEI23" s="1"/>
      <c r="OEJ23" s="1"/>
      <c r="OEK23" s="1"/>
      <c r="OEL23" s="1"/>
      <c r="OEM23" s="1"/>
      <c r="OEN23" s="1"/>
      <c r="OEO23" s="1"/>
      <c r="OEP23" s="1"/>
      <c r="OEQ23" s="1"/>
      <c r="OER23" s="1"/>
      <c r="OES23" s="1"/>
      <c r="OET23" s="1"/>
      <c r="OEU23" s="1"/>
      <c r="OEV23" s="1"/>
      <c r="OEW23" s="1"/>
      <c r="OEX23" s="1"/>
      <c r="OEY23" s="1"/>
      <c r="OEZ23" s="1"/>
      <c r="OFA23" s="1"/>
      <c r="OFB23" s="1"/>
      <c r="OFC23" s="1"/>
      <c r="OFD23" s="1"/>
      <c r="OFE23" s="1"/>
      <c r="OFF23" s="1"/>
      <c r="OFG23" s="1"/>
      <c r="OFH23" s="1"/>
      <c r="OFI23" s="1"/>
      <c r="OFJ23" s="1"/>
      <c r="OFK23" s="1"/>
      <c r="OFL23" s="1"/>
      <c r="OFM23" s="1"/>
      <c r="OFN23" s="1"/>
      <c r="OFO23" s="1"/>
      <c r="OFP23" s="1"/>
      <c r="OFQ23" s="1"/>
      <c r="OFR23" s="1"/>
      <c r="OFS23" s="1"/>
      <c r="OFT23" s="1"/>
      <c r="OFU23" s="1"/>
      <c r="OFV23" s="1"/>
      <c r="OFW23" s="1"/>
      <c r="OFX23" s="1"/>
      <c r="OFY23" s="1"/>
      <c r="OFZ23" s="1"/>
      <c r="OGA23" s="1"/>
      <c r="OGB23" s="1"/>
      <c r="OGC23" s="1"/>
      <c r="OGD23" s="1"/>
      <c r="OGE23" s="1"/>
      <c r="OGF23" s="1"/>
      <c r="OGG23" s="1"/>
      <c r="OGH23" s="1"/>
      <c r="OGI23" s="1"/>
      <c r="OGJ23" s="1"/>
      <c r="OGK23" s="1"/>
      <c r="OGL23" s="1"/>
      <c r="OGM23" s="1"/>
      <c r="OGN23" s="1"/>
      <c r="OGO23" s="1"/>
      <c r="OGP23" s="1"/>
      <c r="OGQ23" s="1"/>
      <c r="OGR23" s="1"/>
      <c r="OGS23" s="1"/>
      <c r="OGT23" s="1"/>
      <c r="OGU23" s="1"/>
      <c r="OGV23" s="1"/>
      <c r="OGW23" s="1"/>
      <c r="OGX23" s="1"/>
      <c r="OGY23" s="1"/>
      <c r="OGZ23" s="1"/>
      <c r="OHA23" s="1"/>
      <c r="OHB23" s="1"/>
      <c r="OHC23" s="1"/>
      <c r="OHD23" s="1"/>
      <c r="OHE23" s="1"/>
      <c r="OHF23" s="1"/>
      <c r="OHG23" s="1"/>
      <c r="OHH23" s="1"/>
      <c r="OHI23" s="1"/>
      <c r="OHJ23" s="1"/>
      <c r="OHK23" s="1"/>
      <c r="OHL23" s="1"/>
      <c r="OHM23" s="1"/>
      <c r="OHN23" s="1"/>
      <c r="OHO23" s="1"/>
      <c r="OHP23" s="1"/>
      <c r="OHQ23" s="1"/>
      <c r="OHR23" s="1"/>
      <c r="OHS23" s="1"/>
      <c r="OHT23" s="1"/>
      <c r="OHU23" s="1"/>
      <c r="OHV23" s="1"/>
      <c r="OHW23" s="1"/>
      <c r="OHX23" s="1"/>
      <c r="OHY23" s="1"/>
      <c r="OHZ23" s="1"/>
      <c r="OIA23" s="1"/>
      <c r="OIB23" s="1"/>
      <c r="OIC23" s="1"/>
      <c r="OID23" s="1"/>
      <c r="OIE23" s="1"/>
      <c r="OIF23" s="1"/>
      <c r="OIG23" s="1"/>
      <c r="OIH23" s="1"/>
      <c r="OII23" s="1"/>
      <c r="OIJ23" s="1"/>
      <c r="OIK23" s="1"/>
      <c r="OIL23" s="1"/>
      <c r="OIM23" s="1"/>
      <c r="OIN23" s="1"/>
      <c r="OIO23" s="1"/>
      <c r="OIP23" s="1"/>
      <c r="OIQ23" s="1"/>
      <c r="OIR23" s="1"/>
      <c r="OIS23" s="1"/>
      <c r="OIT23" s="1"/>
      <c r="OIU23" s="1"/>
      <c r="OIV23" s="1"/>
      <c r="OIW23" s="1"/>
      <c r="OIX23" s="1"/>
      <c r="OIY23" s="1"/>
      <c r="OIZ23" s="1"/>
      <c r="OJA23" s="1"/>
      <c r="OJB23" s="1"/>
      <c r="OJC23" s="1"/>
      <c r="OJD23" s="1"/>
      <c r="OJE23" s="1"/>
      <c r="OJF23" s="1"/>
      <c r="OJG23" s="1"/>
      <c r="OJH23" s="1"/>
      <c r="OJI23" s="1"/>
      <c r="OJJ23" s="1"/>
      <c r="OJK23" s="1"/>
      <c r="OJL23" s="1"/>
      <c r="OJM23" s="1"/>
      <c r="OJN23" s="1"/>
      <c r="OJO23" s="1"/>
      <c r="OJP23" s="1"/>
      <c r="OJQ23" s="1"/>
      <c r="OJR23" s="1"/>
      <c r="OJS23" s="1"/>
      <c r="OJT23" s="1"/>
      <c r="OJU23" s="1"/>
      <c r="OJV23" s="1"/>
      <c r="OJW23" s="1"/>
      <c r="OJX23" s="1"/>
      <c r="OJY23" s="1"/>
      <c r="OJZ23" s="1"/>
      <c r="OKA23" s="1"/>
      <c r="OKB23" s="1"/>
      <c r="OKC23" s="1"/>
      <c r="OKD23" s="1"/>
      <c r="OKE23" s="1"/>
      <c r="OKF23" s="1"/>
      <c r="OKG23" s="1"/>
      <c r="OKH23" s="1"/>
      <c r="OKI23" s="1"/>
      <c r="OKJ23" s="1"/>
      <c r="OKK23" s="1"/>
      <c r="OKL23" s="1"/>
      <c r="OKM23" s="1"/>
      <c r="OKN23" s="1"/>
      <c r="OKO23" s="1"/>
      <c r="OKP23" s="1"/>
      <c r="OKQ23" s="1"/>
      <c r="OKR23" s="1"/>
      <c r="OKS23" s="1"/>
      <c r="OKT23" s="1"/>
      <c r="OKU23" s="1"/>
      <c r="OKV23" s="1"/>
      <c r="OKW23" s="1"/>
      <c r="OKX23" s="1"/>
      <c r="OKY23" s="1"/>
      <c r="OKZ23" s="1"/>
      <c r="OLA23" s="1"/>
      <c r="OLB23" s="1"/>
      <c r="OLC23" s="1"/>
      <c r="OLD23" s="1"/>
      <c r="OLE23" s="1"/>
      <c r="OLF23" s="1"/>
      <c r="OLG23" s="1"/>
      <c r="OLH23" s="1"/>
      <c r="OLI23" s="1"/>
      <c r="OLJ23" s="1"/>
      <c r="OLK23" s="1"/>
      <c r="OLL23" s="1"/>
      <c r="OLM23" s="1"/>
      <c r="OLN23" s="1"/>
      <c r="OLO23" s="1"/>
      <c r="OLP23" s="1"/>
      <c r="OLQ23" s="1"/>
      <c r="OLR23" s="1"/>
      <c r="OLS23" s="1"/>
      <c r="OLT23" s="1"/>
      <c r="OLU23" s="1"/>
      <c r="OLV23" s="1"/>
      <c r="OLW23" s="1"/>
      <c r="OLX23" s="1"/>
      <c r="OLY23" s="1"/>
      <c r="OLZ23" s="1"/>
      <c r="OMA23" s="1"/>
      <c r="OMB23" s="1"/>
      <c r="OMC23" s="1"/>
      <c r="OMD23" s="1"/>
      <c r="OME23" s="1"/>
      <c r="OMF23" s="1"/>
      <c r="OMG23" s="1"/>
      <c r="OMH23" s="1"/>
      <c r="OMI23" s="1"/>
      <c r="OMJ23" s="1"/>
      <c r="OMK23" s="1"/>
      <c r="OML23" s="1"/>
      <c r="OMM23" s="1"/>
      <c r="OMN23" s="1"/>
      <c r="OMO23" s="1"/>
      <c r="OMP23" s="1"/>
      <c r="OMQ23" s="1"/>
      <c r="OMR23" s="1"/>
      <c r="OMS23" s="1"/>
      <c r="OMT23" s="1"/>
      <c r="OMU23" s="1"/>
      <c r="OMV23" s="1"/>
      <c r="OMW23" s="1"/>
      <c r="OMX23" s="1"/>
      <c r="OMY23" s="1"/>
      <c r="OMZ23" s="1"/>
      <c r="ONA23" s="1"/>
      <c r="ONB23" s="1"/>
      <c r="ONC23" s="1"/>
      <c r="OND23" s="1"/>
      <c r="ONE23" s="1"/>
      <c r="ONF23" s="1"/>
      <c r="ONG23" s="1"/>
      <c r="ONH23" s="1"/>
      <c r="ONI23" s="1"/>
      <c r="ONJ23" s="1"/>
      <c r="ONK23" s="1"/>
      <c r="ONL23" s="1"/>
      <c r="ONM23" s="1"/>
      <c r="ONN23" s="1"/>
      <c r="ONO23" s="1"/>
      <c r="ONP23" s="1"/>
      <c r="ONQ23" s="1"/>
      <c r="ONR23" s="1"/>
      <c r="ONS23" s="1"/>
      <c r="ONT23" s="1"/>
      <c r="ONU23" s="1"/>
      <c r="ONV23" s="1"/>
      <c r="ONW23" s="1"/>
      <c r="ONX23" s="1"/>
      <c r="ONY23" s="1"/>
      <c r="ONZ23" s="1"/>
      <c r="OOA23" s="1"/>
      <c r="OOB23" s="1"/>
      <c r="OOC23" s="1"/>
      <c r="OOD23" s="1"/>
      <c r="OOE23" s="1"/>
      <c r="OOF23" s="1"/>
      <c r="OOG23" s="1"/>
      <c r="OOH23" s="1"/>
      <c r="OOI23" s="1"/>
      <c r="OOJ23" s="1"/>
      <c r="OOK23" s="1"/>
      <c r="OOL23" s="1"/>
      <c r="OOM23" s="1"/>
      <c r="OON23" s="1"/>
      <c r="OOO23" s="1"/>
      <c r="OOP23" s="1"/>
      <c r="OOQ23" s="1"/>
      <c r="OOR23" s="1"/>
      <c r="OOS23" s="1"/>
      <c r="OOT23" s="1"/>
      <c r="OOU23" s="1"/>
      <c r="OOV23" s="1"/>
      <c r="OOW23" s="1"/>
      <c r="OOX23" s="1"/>
      <c r="OOY23" s="1"/>
      <c r="OOZ23" s="1"/>
      <c r="OPA23" s="1"/>
      <c r="OPB23" s="1"/>
      <c r="OPC23" s="1"/>
      <c r="OPD23" s="1"/>
      <c r="OPE23" s="1"/>
      <c r="OPF23" s="1"/>
      <c r="OPG23" s="1"/>
      <c r="OPH23" s="1"/>
      <c r="OPI23" s="1"/>
      <c r="OPJ23" s="1"/>
      <c r="OPK23" s="1"/>
      <c r="OPL23" s="1"/>
      <c r="OPM23" s="1"/>
      <c r="OPN23" s="1"/>
      <c r="OPO23" s="1"/>
      <c r="OPP23" s="1"/>
      <c r="OPQ23" s="1"/>
      <c r="OPR23" s="1"/>
      <c r="OPS23" s="1"/>
      <c r="OPT23" s="1"/>
      <c r="OPU23" s="1"/>
      <c r="OPV23" s="1"/>
      <c r="OPW23" s="1"/>
      <c r="OPX23" s="1"/>
      <c r="OPY23" s="1"/>
      <c r="OPZ23" s="1"/>
      <c r="OQA23" s="1"/>
      <c r="OQB23" s="1"/>
      <c r="OQC23" s="1"/>
      <c r="OQD23" s="1"/>
      <c r="OQE23" s="1"/>
      <c r="OQF23" s="1"/>
      <c r="OQG23" s="1"/>
      <c r="OQH23" s="1"/>
      <c r="OQI23" s="1"/>
      <c r="OQJ23" s="1"/>
      <c r="OQK23" s="1"/>
      <c r="OQL23" s="1"/>
      <c r="OQM23" s="1"/>
      <c r="OQN23" s="1"/>
      <c r="OQO23" s="1"/>
      <c r="OQP23" s="1"/>
      <c r="OQQ23" s="1"/>
      <c r="OQR23" s="1"/>
      <c r="OQS23" s="1"/>
      <c r="OQT23" s="1"/>
      <c r="OQU23" s="1"/>
      <c r="OQV23" s="1"/>
      <c r="OQW23" s="1"/>
      <c r="OQX23" s="1"/>
      <c r="OQY23" s="1"/>
      <c r="OQZ23" s="1"/>
      <c r="ORA23" s="1"/>
      <c r="ORB23" s="1"/>
      <c r="ORC23" s="1"/>
      <c r="ORD23" s="1"/>
      <c r="ORE23" s="1"/>
      <c r="ORF23" s="1"/>
      <c r="ORG23" s="1"/>
      <c r="ORH23" s="1"/>
      <c r="ORI23" s="1"/>
      <c r="ORJ23" s="1"/>
      <c r="ORK23" s="1"/>
      <c r="ORL23" s="1"/>
      <c r="ORM23" s="1"/>
      <c r="ORN23" s="1"/>
      <c r="ORO23" s="1"/>
      <c r="ORP23" s="1"/>
      <c r="ORQ23" s="1"/>
      <c r="ORR23" s="1"/>
      <c r="ORS23" s="1"/>
      <c r="ORT23" s="1"/>
      <c r="ORU23" s="1"/>
      <c r="ORV23" s="1"/>
      <c r="ORW23" s="1"/>
      <c r="ORX23" s="1"/>
      <c r="ORY23" s="1"/>
      <c r="ORZ23" s="1"/>
      <c r="OSA23" s="1"/>
      <c r="OSB23" s="1"/>
      <c r="OSC23" s="1"/>
      <c r="OSD23" s="1"/>
      <c r="OSE23" s="1"/>
      <c r="OSF23" s="1"/>
      <c r="OSG23" s="1"/>
      <c r="OSH23" s="1"/>
      <c r="OSI23" s="1"/>
      <c r="OSJ23" s="1"/>
      <c r="OSK23" s="1"/>
      <c r="OSL23" s="1"/>
      <c r="OSM23" s="1"/>
      <c r="OSN23" s="1"/>
      <c r="OSO23" s="1"/>
      <c r="OSP23" s="1"/>
      <c r="OSQ23" s="1"/>
      <c r="OSR23" s="1"/>
      <c r="OSS23" s="1"/>
      <c r="OST23" s="1"/>
      <c r="OSU23" s="1"/>
      <c r="OSV23" s="1"/>
      <c r="OSW23" s="1"/>
      <c r="OSX23" s="1"/>
      <c r="OSY23" s="1"/>
      <c r="OSZ23" s="1"/>
      <c r="OTA23" s="1"/>
      <c r="OTB23" s="1"/>
      <c r="OTC23" s="1"/>
      <c r="OTD23" s="1"/>
      <c r="OTE23" s="1"/>
      <c r="OTF23" s="1"/>
      <c r="OTG23" s="1"/>
      <c r="OTH23" s="1"/>
      <c r="OTI23" s="1"/>
      <c r="OTJ23" s="1"/>
      <c r="OTK23" s="1"/>
      <c r="OTL23" s="1"/>
      <c r="OTM23" s="1"/>
      <c r="OTN23" s="1"/>
      <c r="OTO23" s="1"/>
      <c r="OTP23" s="1"/>
      <c r="OTQ23" s="1"/>
      <c r="OTR23" s="1"/>
      <c r="OTS23" s="1"/>
      <c r="OTT23" s="1"/>
      <c r="OTU23" s="1"/>
      <c r="OTV23" s="1"/>
      <c r="OTW23" s="1"/>
      <c r="OTX23" s="1"/>
      <c r="OTY23" s="1"/>
      <c r="OTZ23" s="1"/>
      <c r="OUA23" s="1"/>
      <c r="OUB23" s="1"/>
      <c r="OUC23" s="1"/>
      <c r="OUD23" s="1"/>
      <c r="OUE23" s="1"/>
      <c r="OUF23" s="1"/>
      <c r="OUG23" s="1"/>
      <c r="OUH23" s="1"/>
      <c r="OUI23" s="1"/>
      <c r="OUJ23" s="1"/>
      <c r="OUK23" s="1"/>
      <c r="OUL23" s="1"/>
      <c r="OUM23" s="1"/>
      <c r="OUN23" s="1"/>
      <c r="OUO23" s="1"/>
      <c r="OUP23" s="1"/>
      <c r="OUQ23" s="1"/>
      <c r="OUR23" s="1"/>
      <c r="OUS23" s="1"/>
      <c r="OUT23" s="1"/>
      <c r="OUU23" s="1"/>
      <c r="OUV23" s="1"/>
      <c r="OUW23" s="1"/>
      <c r="OUX23" s="1"/>
      <c r="OUY23" s="1"/>
      <c r="OUZ23" s="1"/>
      <c r="OVA23" s="1"/>
      <c r="OVB23" s="1"/>
      <c r="OVC23" s="1"/>
      <c r="OVD23" s="1"/>
      <c r="OVE23" s="1"/>
      <c r="OVF23" s="1"/>
      <c r="OVG23" s="1"/>
      <c r="OVH23" s="1"/>
      <c r="OVI23" s="1"/>
      <c r="OVJ23" s="1"/>
      <c r="OVK23" s="1"/>
      <c r="OVL23" s="1"/>
      <c r="OVM23" s="1"/>
      <c r="OVN23" s="1"/>
      <c r="OVO23" s="1"/>
      <c r="OVP23" s="1"/>
      <c r="OVQ23" s="1"/>
      <c r="OVR23" s="1"/>
      <c r="OVS23" s="1"/>
      <c r="OVT23" s="1"/>
      <c r="OVU23" s="1"/>
      <c r="OVV23" s="1"/>
      <c r="OVW23" s="1"/>
      <c r="OVX23" s="1"/>
      <c r="OVY23" s="1"/>
      <c r="OVZ23" s="1"/>
      <c r="OWA23" s="1"/>
      <c r="OWB23" s="1"/>
      <c r="OWC23" s="1"/>
      <c r="OWD23" s="1"/>
      <c r="OWE23" s="1"/>
      <c r="OWF23" s="1"/>
      <c r="OWG23" s="1"/>
      <c r="OWH23" s="1"/>
      <c r="OWI23" s="1"/>
      <c r="OWJ23" s="1"/>
      <c r="OWK23" s="1"/>
      <c r="OWL23" s="1"/>
      <c r="OWM23" s="1"/>
      <c r="OWN23" s="1"/>
      <c r="OWO23" s="1"/>
      <c r="OWP23" s="1"/>
      <c r="OWQ23" s="1"/>
      <c r="OWR23" s="1"/>
      <c r="OWS23" s="1"/>
      <c r="OWT23" s="1"/>
      <c r="OWU23" s="1"/>
      <c r="OWV23" s="1"/>
      <c r="OWW23" s="1"/>
      <c r="OWX23" s="1"/>
      <c r="OWY23" s="1"/>
      <c r="OWZ23" s="1"/>
      <c r="OXA23" s="1"/>
      <c r="OXB23" s="1"/>
      <c r="OXC23" s="1"/>
      <c r="OXD23" s="1"/>
      <c r="OXE23" s="1"/>
      <c r="OXF23" s="1"/>
      <c r="OXG23" s="1"/>
      <c r="OXH23" s="1"/>
      <c r="OXI23" s="1"/>
      <c r="OXJ23" s="1"/>
      <c r="OXK23" s="1"/>
      <c r="OXL23" s="1"/>
      <c r="OXM23" s="1"/>
      <c r="OXN23" s="1"/>
      <c r="OXO23" s="1"/>
      <c r="OXP23" s="1"/>
      <c r="OXQ23" s="1"/>
      <c r="OXR23" s="1"/>
      <c r="OXS23" s="1"/>
      <c r="OXT23" s="1"/>
      <c r="OXU23" s="1"/>
      <c r="OXV23" s="1"/>
      <c r="OXW23" s="1"/>
      <c r="OXX23" s="1"/>
      <c r="OXY23" s="1"/>
      <c r="OXZ23" s="1"/>
      <c r="OYA23" s="1"/>
      <c r="OYB23" s="1"/>
      <c r="OYC23" s="1"/>
      <c r="OYD23" s="1"/>
      <c r="OYE23" s="1"/>
      <c r="OYF23" s="1"/>
      <c r="OYG23" s="1"/>
      <c r="OYH23" s="1"/>
      <c r="OYI23" s="1"/>
      <c r="OYJ23" s="1"/>
      <c r="OYK23" s="1"/>
      <c r="OYL23" s="1"/>
      <c r="OYM23" s="1"/>
      <c r="OYN23" s="1"/>
      <c r="OYO23" s="1"/>
      <c r="OYP23" s="1"/>
      <c r="OYQ23" s="1"/>
      <c r="OYR23" s="1"/>
      <c r="OYS23" s="1"/>
      <c r="OYT23" s="1"/>
      <c r="OYU23" s="1"/>
      <c r="OYV23" s="1"/>
      <c r="OYW23" s="1"/>
      <c r="OYX23" s="1"/>
      <c r="OYY23" s="1"/>
      <c r="OYZ23" s="1"/>
      <c r="OZA23" s="1"/>
      <c r="OZB23" s="1"/>
      <c r="OZC23" s="1"/>
      <c r="OZD23" s="1"/>
      <c r="OZE23" s="1"/>
      <c r="OZF23" s="1"/>
      <c r="OZG23" s="1"/>
      <c r="OZH23" s="1"/>
      <c r="OZI23" s="1"/>
      <c r="OZJ23" s="1"/>
      <c r="OZK23" s="1"/>
      <c r="OZL23" s="1"/>
      <c r="OZM23" s="1"/>
      <c r="OZN23" s="1"/>
      <c r="OZO23" s="1"/>
      <c r="OZP23" s="1"/>
      <c r="OZQ23" s="1"/>
      <c r="OZR23" s="1"/>
      <c r="OZS23" s="1"/>
      <c r="OZT23" s="1"/>
      <c r="OZU23" s="1"/>
      <c r="OZV23" s="1"/>
      <c r="OZW23" s="1"/>
      <c r="OZX23" s="1"/>
      <c r="OZY23" s="1"/>
      <c r="OZZ23" s="1"/>
      <c r="PAA23" s="1"/>
      <c r="PAB23" s="1"/>
      <c r="PAC23" s="1"/>
      <c r="PAD23" s="1"/>
      <c r="PAE23" s="1"/>
      <c r="PAF23" s="1"/>
      <c r="PAG23" s="1"/>
      <c r="PAH23" s="1"/>
      <c r="PAI23" s="1"/>
      <c r="PAJ23" s="1"/>
      <c r="PAK23" s="1"/>
      <c r="PAL23" s="1"/>
      <c r="PAM23" s="1"/>
      <c r="PAN23" s="1"/>
      <c r="PAO23" s="1"/>
      <c r="PAP23" s="1"/>
      <c r="PAQ23" s="1"/>
      <c r="PAR23" s="1"/>
      <c r="PAS23" s="1"/>
      <c r="PAT23" s="1"/>
      <c r="PAU23" s="1"/>
      <c r="PAV23" s="1"/>
      <c r="PAW23" s="1"/>
      <c r="PAX23" s="1"/>
      <c r="PAY23" s="1"/>
      <c r="PAZ23" s="1"/>
      <c r="PBA23" s="1"/>
      <c r="PBB23" s="1"/>
      <c r="PBC23" s="1"/>
      <c r="PBD23" s="1"/>
      <c r="PBE23" s="1"/>
      <c r="PBF23" s="1"/>
      <c r="PBG23" s="1"/>
      <c r="PBH23" s="1"/>
      <c r="PBI23" s="1"/>
      <c r="PBJ23" s="1"/>
      <c r="PBK23" s="1"/>
      <c r="PBL23" s="1"/>
      <c r="PBM23" s="1"/>
      <c r="PBN23" s="1"/>
      <c r="PBO23" s="1"/>
      <c r="PBP23" s="1"/>
      <c r="PBQ23" s="1"/>
      <c r="PBR23" s="1"/>
      <c r="PBS23" s="1"/>
      <c r="PBT23" s="1"/>
      <c r="PBU23" s="1"/>
      <c r="PBV23" s="1"/>
      <c r="PBW23" s="1"/>
      <c r="PBX23" s="1"/>
      <c r="PBY23" s="1"/>
      <c r="PBZ23" s="1"/>
      <c r="PCA23" s="1"/>
      <c r="PCB23" s="1"/>
      <c r="PCC23" s="1"/>
      <c r="PCD23" s="1"/>
      <c r="PCE23" s="1"/>
      <c r="PCF23" s="1"/>
      <c r="PCG23" s="1"/>
      <c r="PCH23" s="1"/>
      <c r="PCI23" s="1"/>
      <c r="PCJ23" s="1"/>
      <c r="PCK23" s="1"/>
      <c r="PCL23" s="1"/>
      <c r="PCM23" s="1"/>
      <c r="PCN23" s="1"/>
      <c r="PCO23" s="1"/>
      <c r="PCP23" s="1"/>
      <c r="PCQ23" s="1"/>
      <c r="PCR23" s="1"/>
      <c r="PCS23" s="1"/>
      <c r="PCT23" s="1"/>
      <c r="PCU23" s="1"/>
      <c r="PCV23" s="1"/>
      <c r="PCW23" s="1"/>
      <c r="PCX23" s="1"/>
      <c r="PCY23" s="1"/>
      <c r="PCZ23" s="1"/>
      <c r="PDA23" s="1"/>
      <c r="PDB23" s="1"/>
      <c r="PDC23" s="1"/>
      <c r="PDD23" s="1"/>
      <c r="PDE23" s="1"/>
      <c r="PDF23" s="1"/>
      <c r="PDG23" s="1"/>
      <c r="PDH23" s="1"/>
      <c r="PDI23" s="1"/>
      <c r="PDJ23" s="1"/>
      <c r="PDK23" s="1"/>
      <c r="PDL23" s="1"/>
      <c r="PDM23" s="1"/>
      <c r="PDN23" s="1"/>
      <c r="PDO23" s="1"/>
      <c r="PDP23" s="1"/>
      <c r="PDQ23" s="1"/>
      <c r="PDR23" s="1"/>
      <c r="PDS23" s="1"/>
      <c r="PDT23" s="1"/>
      <c r="PDU23" s="1"/>
      <c r="PDV23" s="1"/>
      <c r="PDW23" s="1"/>
      <c r="PDX23" s="1"/>
      <c r="PDY23" s="1"/>
      <c r="PDZ23" s="1"/>
      <c r="PEA23" s="1"/>
      <c r="PEB23" s="1"/>
      <c r="PEC23" s="1"/>
      <c r="PED23" s="1"/>
      <c r="PEE23" s="1"/>
      <c r="PEF23" s="1"/>
      <c r="PEG23" s="1"/>
      <c r="PEH23" s="1"/>
      <c r="PEI23" s="1"/>
      <c r="PEJ23" s="1"/>
      <c r="PEK23" s="1"/>
      <c r="PEL23" s="1"/>
      <c r="PEM23" s="1"/>
      <c r="PEN23" s="1"/>
      <c r="PEO23" s="1"/>
      <c r="PEP23" s="1"/>
      <c r="PEQ23" s="1"/>
      <c r="PER23" s="1"/>
      <c r="PES23" s="1"/>
      <c r="PET23" s="1"/>
      <c r="PEU23" s="1"/>
      <c r="PEV23" s="1"/>
      <c r="PEW23" s="1"/>
      <c r="PEX23" s="1"/>
      <c r="PEY23" s="1"/>
      <c r="PEZ23" s="1"/>
      <c r="PFA23" s="1"/>
      <c r="PFB23" s="1"/>
      <c r="PFC23" s="1"/>
      <c r="PFD23" s="1"/>
      <c r="PFE23" s="1"/>
      <c r="PFF23" s="1"/>
      <c r="PFG23" s="1"/>
      <c r="PFH23" s="1"/>
      <c r="PFI23" s="1"/>
      <c r="PFJ23" s="1"/>
      <c r="PFK23" s="1"/>
      <c r="PFL23" s="1"/>
      <c r="PFM23" s="1"/>
      <c r="PFN23" s="1"/>
      <c r="PFO23" s="1"/>
      <c r="PFP23" s="1"/>
      <c r="PFQ23" s="1"/>
      <c r="PFR23" s="1"/>
      <c r="PFS23" s="1"/>
      <c r="PFT23" s="1"/>
      <c r="PFU23" s="1"/>
      <c r="PFV23" s="1"/>
      <c r="PFW23" s="1"/>
      <c r="PFX23" s="1"/>
      <c r="PFY23" s="1"/>
      <c r="PFZ23" s="1"/>
      <c r="PGA23" s="1"/>
      <c r="PGB23" s="1"/>
      <c r="PGC23" s="1"/>
      <c r="PGD23" s="1"/>
      <c r="PGE23" s="1"/>
      <c r="PGF23" s="1"/>
      <c r="PGG23" s="1"/>
      <c r="PGH23" s="1"/>
      <c r="PGI23" s="1"/>
      <c r="PGJ23" s="1"/>
      <c r="PGK23" s="1"/>
      <c r="PGL23" s="1"/>
      <c r="PGM23" s="1"/>
      <c r="PGN23" s="1"/>
      <c r="PGO23" s="1"/>
      <c r="PGP23" s="1"/>
      <c r="PGQ23" s="1"/>
      <c r="PGR23" s="1"/>
      <c r="PGS23" s="1"/>
      <c r="PGT23" s="1"/>
      <c r="PGU23" s="1"/>
      <c r="PGV23" s="1"/>
      <c r="PGW23" s="1"/>
      <c r="PGX23" s="1"/>
      <c r="PGY23" s="1"/>
      <c r="PGZ23" s="1"/>
      <c r="PHA23" s="1"/>
      <c r="PHB23" s="1"/>
      <c r="PHC23" s="1"/>
      <c r="PHD23" s="1"/>
      <c r="PHE23" s="1"/>
      <c r="PHF23" s="1"/>
      <c r="PHG23" s="1"/>
      <c r="PHH23" s="1"/>
      <c r="PHI23" s="1"/>
      <c r="PHJ23" s="1"/>
      <c r="PHK23" s="1"/>
      <c r="PHL23" s="1"/>
      <c r="PHM23" s="1"/>
      <c r="PHN23" s="1"/>
      <c r="PHO23" s="1"/>
      <c r="PHP23" s="1"/>
      <c r="PHQ23" s="1"/>
      <c r="PHR23" s="1"/>
      <c r="PHS23" s="1"/>
      <c r="PHT23" s="1"/>
      <c r="PHU23" s="1"/>
      <c r="PHV23" s="1"/>
      <c r="PHW23" s="1"/>
      <c r="PHX23" s="1"/>
      <c r="PHY23" s="1"/>
      <c r="PHZ23" s="1"/>
      <c r="PIA23" s="1"/>
      <c r="PIB23" s="1"/>
      <c r="PIC23" s="1"/>
      <c r="PID23" s="1"/>
      <c r="PIE23" s="1"/>
      <c r="PIF23" s="1"/>
      <c r="PIG23" s="1"/>
      <c r="PIH23" s="1"/>
      <c r="PII23" s="1"/>
      <c r="PIJ23" s="1"/>
      <c r="PIK23" s="1"/>
      <c r="PIL23" s="1"/>
      <c r="PIM23" s="1"/>
      <c r="PIN23" s="1"/>
      <c r="PIO23" s="1"/>
      <c r="PIP23" s="1"/>
      <c r="PIQ23" s="1"/>
      <c r="PIR23" s="1"/>
      <c r="PIS23" s="1"/>
      <c r="PIT23" s="1"/>
      <c r="PIU23" s="1"/>
      <c r="PIV23" s="1"/>
      <c r="PIW23" s="1"/>
      <c r="PIX23" s="1"/>
      <c r="PIY23" s="1"/>
      <c r="PIZ23" s="1"/>
      <c r="PJA23" s="1"/>
      <c r="PJB23" s="1"/>
      <c r="PJC23" s="1"/>
      <c r="PJD23" s="1"/>
      <c r="PJE23" s="1"/>
      <c r="PJF23" s="1"/>
      <c r="PJG23" s="1"/>
      <c r="PJH23" s="1"/>
      <c r="PJI23" s="1"/>
      <c r="PJJ23" s="1"/>
      <c r="PJK23" s="1"/>
      <c r="PJL23" s="1"/>
      <c r="PJM23" s="1"/>
      <c r="PJN23" s="1"/>
      <c r="PJO23" s="1"/>
      <c r="PJP23" s="1"/>
      <c r="PJQ23" s="1"/>
      <c r="PJR23" s="1"/>
      <c r="PJS23" s="1"/>
      <c r="PJT23" s="1"/>
      <c r="PJU23" s="1"/>
      <c r="PJV23" s="1"/>
      <c r="PJW23" s="1"/>
      <c r="PJX23" s="1"/>
      <c r="PJY23" s="1"/>
      <c r="PJZ23" s="1"/>
      <c r="PKA23" s="1"/>
      <c r="PKB23" s="1"/>
      <c r="PKC23" s="1"/>
      <c r="PKD23" s="1"/>
      <c r="PKE23" s="1"/>
      <c r="PKF23" s="1"/>
      <c r="PKG23" s="1"/>
      <c r="PKH23" s="1"/>
      <c r="PKI23" s="1"/>
      <c r="PKJ23" s="1"/>
      <c r="PKK23" s="1"/>
      <c r="PKL23" s="1"/>
      <c r="PKM23" s="1"/>
      <c r="PKN23" s="1"/>
      <c r="PKO23" s="1"/>
      <c r="PKP23" s="1"/>
      <c r="PKQ23" s="1"/>
      <c r="PKR23" s="1"/>
      <c r="PKS23" s="1"/>
      <c r="PKT23" s="1"/>
      <c r="PKU23" s="1"/>
      <c r="PKV23" s="1"/>
      <c r="PKW23" s="1"/>
      <c r="PKX23" s="1"/>
      <c r="PKY23" s="1"/>
      <c r="PKZ23" s="1"/>
      <c r="PLA23" s="1"/>
      <c r="PLB23" s="1"/>
      <c r="PLC23" s="1"/>
      <c r="PLD23" s="1"/>
      <c r="PLE23" s="1"/>
      <c r="PLF23" s="1"/>
      <c r="PLG23" s="1"/>
      <c r="PLH23" s="1"/>
      <c r="PLI23" s="1"/>
      <c r="PLJ23" s="1"/>
      <c r="PLK23" s="1"/>
      <c r="PLL23" s="1"/>
      <c r="PLM23" s="1"/>
      <c r="PLN23" s="1"/>
      <c r="PLO23" s="1"/>
      <c r="PLP23" s="1"/>
      <c r="PLQ23" s="1"/>
      <c r="PLR23" s="1"/>
      <c r="PLS23" s="1"/>
      <c r="PLT23" s="1"/>
      <c r="PLU23" s="1"/>
      <c r="PLV23" s="1"/>
      <c r="PLW23" s="1"/>
      <c r="PLX23" s="1"/>
      <c r="PLY23" s="1"/>
      <c r="PLZ23" s="1"/>
      <c r="PMA23" s="1"/>
      <c r="PMB23" s="1"/>
      <c r="PMC23" s="1"/>
      <c r="PMD23" s="1"/>
      <c r="PME23" s="1"/>
      <c r="PMF23" s="1"/>
      <c r="PMG23" s="1"/>
      <c r="PMH23" s="1"/>
      <c r="PMI23" s="1"/>
      <c r="PMJ23" s="1"/>
      <c r="PMK23" s="1"/>
      <c r="PML23" s="1"/>
      <c r="PMM23" s="1"/>
      <c r="PMN23" s="1"/>
      <c r="PMO23" s="1"/>
      <c r="PMP23" s="1"/>
      <c r="PMQ23" s="1"/>
      <c r="PMR23" s="1"/>
      <c r="PMS23" s="1"/>
      <c r="PMT23" s="1"/>
      <c r="PMU23" s="1"/>
      <c r="PMV23" s="1"/>
      <c r="PMW23" s="1"/>
      <c r="PMX23" s="1"/>
      <c r="PMY23" s="1"/>
      <c r="PMZ23" s="1"/>
      <c r="PNA23" s="1"/>
      <c r="PNB23" s="1"/>
      <c r="PNC23" s="1"/>
      <c r="PND23" s="1"/>
      <c r="PNE23" s="1"/>
      <c r="PNF23" s="1"/>
      <c r="PNG23" s="1"/>
      <c r="PNH23" s="1"/>
      <c r="PNI23" s="1"/>
      <c r="PNJ23" s="1"/>
      <c r="PNK23" s="1"/>
      <c r="PNL23" s="1"/>
      <c r="PNM23" s="1"/>
      <c r="PNN23" s="1"/>
      <c r="PNO23" s="1"/>
      <c r="PNP23" s="1"/>
      <c r="PNQ23" s="1"/>
      <c r="PNR23" s="1"/>
      <c r="PNS23" s="1"/>
      <c r="PNT23" s="1"/>
      <c r="PNU23" s="1"/>
      <c r="PNV23" s="1"/>
      <c r="PNW23" s="1"/>
      <c r="PNX23" s="1"/>
      <c r="PNY23" s="1"/>
      <c r="PNZ23" s="1"/>
      <c r="POA23" s="1"/>
      <c r="POB23" s="1"/>
      <c r="POC23" s="1"/>
      <c r="POD23" s="1"/>
      <c r="POE23" s="1"/>
      <c r="POF23" s="1"/>
      <c r="POG23" s="1"/>
      <c r="POH23" s="1"/>
      <c r="POI23" s="1"/>
      <c r="POJ23" s="1"/>
      <c r="POK23" s="1"/>
      <c r="POL23" s="1"/>
      <c r="POM23" s="1"/>
      <c r="PON23" s="1"/>
      <c r="POO23" s="1"/>
      <c r="POP23" s="1"/>
      <c r="POQ23" s="1"/>
      <c r="POR23" s="1"/>
      <c r="POS23" s="1"/>
      <c r="POT23" s="1"/>
      <c r="POU23" s="1"/>
      <c r="POV23" s="1"/>
      <c r="POW23" s="1"/>
      <c r="POX23" s="1"/>
      <c r="POY23" s="1"/>
      <c r="POZ23" s="1"/>
      <c r="PPA23" s="1"/>
      <c r="PPB23" s="1"/>
      <c r="PPC23" s="1"/>
      <c r="PPD23" s="1"/>
      <c r="PPE23" s="1"/>
      <c r="PPF23" s="1"/>
      <c r="PPG23" s="1"/>
      <c r="PPH23" s="1"/>
      <c r="PPI23" s="1"/>
      <c r="PPJ23" s="1"/>
      <c r="PPK23" s="1"/>
      <c r="PPL23" s="1"/>
      <c r="PPM23" s="1"/>
      <c r="PPN23" s="1"/>
      <c r="PPO23" s="1"/>
      <c r="PPP23" s="1"/>
      <c r="PPQ23" s="1"/>
      <c r="PPR23" s="1"/>
      <c r="PPS23" s="1"/>
      <c r="PPT23" s="1"/>
      <c r="PPU23" s="1"/>
      <c r="PPV23" s="1"/>
      <c r="PPW23" s="1"/>
      <c r="PPX23" s="1"/>
      <c r="PPY23" s="1"/>
      <c r="PPZ23" s="1"/>
      <c r="PQA23" s="1"/>
      <c r="PQB23" s="1"/>
      <c r="PQC23" s="1"/>
      <c r="PQD23" s="1"/>
      <c r="PQE23" s="1"/>
      <c r="PQF23" s="1"/>
      <c r="PQG23" s="1"/>
      <c r="PQH23" s="1"/>
      <c r="PQI23" s="1"/>
      <c r="PQJ23" s="1"/>
      <c r="PQK23" s="1"/>
      <c r="PQL23" s="1"/>
      <c r="PQM23" s="1"/>
      <c r="PQN23" s="1"/>
      <c r="PQO23" s="1"/>
      <c r="PQP23" s="1"/>
      <c r="PQQ23" s="1"/>
      <c r="PQR23" s="1"/>
      <c r="PQS23" s="1"/>
      <c r="PQT23" s="1"/>
      <c r="PQU23" s="1"/>
      <c r="PQV23" s="1"/>
      <c r="PQW23" s="1"/>
      <c r="PQX23" s="1"/>
      <c r="PQY23" s="1"/>
      <c r="PQZ23" s="1"/>
      <c r="PRA23" s="1"/>
      <c r="PRB23" s="1"/>
      <c r="PRC23" s="1"/>
      <c r="PRD23" s="1"/>
      <c r="PRE23" s="1"/>
      <c r="PRF23" s="1"/>
      <c r="PRG23" s="1"/>
      <c r="PRH23" s="1"/>
      <c r="PRI23" s="1"/>
      <c r="PRJ23" s="1"/>
      <c r="PRK23" s="1"/>
      <c r="PRL23" s="1"/>
      <c r="PRM23" s="1"/>
      <c r="PRN23" s="1"/>
      <c r="PRO23" s="1"/>
      <c r="PRP23" s="1"/>
      <c r="PRQ23" s="1"/>
      <c r="PRR23" s="1"/>
      <c r="PRS23" s="1"/>
      <c r="PRT23" s="1"/>
      <c r="PRU23" s="1"/>
      <c r="PRV23" s="1"/>
      <c r="PRW23" s="1"/>
      <c r="PRX23" s="1"/>
      <c r="PRY23" s="1"/>
      <c r="PRZ23" s="1"/>
      <c r="PSA23" s="1"/>
      <c r="PSB23" s="1"/>
      <c r="PSC23" s="1"/>
      <c r="PSD23" s="1"/>
      <c r="PSE23" s="1"/>
      <c r="PSF23" s="1"/>
      <c r="PSG23" s="1"/>
      <c r="PSH23" s="1"/>
      <c r="PSI23" s="1"/>
      <c r="PSJ23" s="1"/>
      <c r="PSK23" s="1"/>
      <c r="PSL23" s="1"/>
      <c r="PSM23" s="1"/>
      <c r="PSN23" s="1"/>
      <c r="PSO23" s="1"/>
      <c r="PSP23" s="1"/>
      <c r="PSQ23" s="1"/>
      <c r="PSR23" s="1"/>
      <c r="PSS23" s="1"/>
      <c r="PST23" s="1"/>
      <c r="PSU23" s="1"/>
      <c r="PSV23" s="1"/>
      <c r="PSW23" s="1"/>
      <c r="PSX23" s="1"/>
      <c r="PSY23" s="1"/>
      <c r="PSZ23" s="1"/>
      <c r="PTA23" s="1"/>
      <c r="PTB23" s="1"/>
      <c r="PTC23" s="1"/>
      <c r="PTD23" s="1"/>
      <c r="PTE23" s="1"/>
      <c r="PTF23" s="1"/>
      <c r="PTG23" s="1"/>
      <c r="PTH23" s="1"/>
      <c r="PTI23" s="1"/>
      <c r="PTJ23" s="1"/>
      <c r="PTK23" s="1"/>
      <c r="PTL23" s="1"/>
      <c r="PTM23" s="1"/>
      <c r="PTN23" s="1"/>
      <c r="PTO23" s="1"/>
      <c r="PTP23" s="1"/>
      <c r="PTQ23" s="1"/>
      <c r="PTR23" s="1"/>
      <c r="PTS23" s="1"/>
      <c r="PTT23" s="1"/>
      <c r="PTU23" s="1"/>
      <c r="PTV23" s="1"/>
      <c r="PTW23" s="1"/>
      <c r="PTX23" s="1"/>
      <c r="PTY23" s="1"/>
      <c r="PTZ23" s="1"/>
      <c r="PUA23" s="1"/>
      <c r="PUB23" s="1"/>
      <c r="PUC23" s="1"/>
      <c r="PUD23" s="1"/>
      <c r="PUE23" s="1"/>
      <c r="PUF23" s="1"/>
      <c r="PUG23" s="1"/>
      <c r="PUH23" s="1"/>
      <c r="PUI23" s="1"/>
      <c r="PUJ23" s="1"/>
      <c r="PUK23" s="1"/>
      <c r="PUL23" s="1"/>
      <c r="PUM23" s="1"/>
      <c r="PUN23" s="1"/>
      <c r="PUO23" s="1"/>
      <c r="PUP23" s="1"/>
      <c r="PUQ23" s="1"/>
      <c r="PUR23" s="1"/>
      <c r="PUS23" s="1"/>
      <c r="PUT23" s="1"/>
      <c r="PUU23" s="1"/>
      <c r="PUV23" s="1"/>
      <c r="PUW23" s="1"/>
      <c r="PUX23" s="1"/>
      <c r="PUY23" s="1"/>
      <c r="PUZ23" s="1"/>
      <c r="PVA23" s="1"/>
      <c r="PVB23" s="1"/>
      <c r="PVC23" s="1"/>
      <c r="PVD23" s="1"/>
      <c r="PVE23" s="1"/>
      <c r="PVF23" s="1"/>
      <c r="PVG23" s="1"/>
      <c r="PVH23" s="1"/>
      <c r="PVI23" s="1"/>
      <c r="PVJ23" s="1"/>
      <c r="PVK23" s="1"/>
      <c r="PVL23" s="1"/>
      <c r="PVM23" s="1"/>
      <c r="PVN23" s="1"/>
      <c r="PVO23" s="1"/>
      <c r="PVP23" s="1"/>
      <c r="PVQ23" s="1"/>
      <c r="PVR23" s="1"/>
      <c r="PVS23" s="1"/>
      <c r="PVT23" s="1"/>
      <c r="PVU23" s="1"/>
      <c r="PVV23" s="1"/>
      <c r="PVW23" s="1"/>
      <c r="PVX23" s="1"/>
      <c r="PVY23" s="1"/>
      <c r="PVZ23" s="1"/>
      <c r="PWA23" s="1"/>
      <c r="PWB23" s="1"/>
      <c r="PWC23" s="1"/>
      <c r="PWD23" s="1"/>
      <c r="PWE23" s="1"/>
      <c r="PWF23" s="1"/>
      <c r="PWG23" s="1"/>
      <c r="PWH23" s="1"/>
      <c r="PWI23" s="1"/>
      <c r="PWJ23" s="1"/>
      <c r="PWK23" s="1"/>
      <c r="PWL23" s="1"/>
      <c r="PWM23" s="1"/>
      <c r="PWN23" s="1"/>
      <c r="PWO23" s="1"/>
      <c r="PWP23" s="1"/>
      <c r="PWQ23" s="1"/>
      <c r="PWR23" s="1"/>
      <c r="PWS23" s="1"/>
      <c r="PWT23" s="1"/>
      <c r="PWU23" s="1"/>
      <c r="PWV23" s="1"/>
      <c r="PWW23" s="1"/>
      <c r="PWX23" s="1"/>
      <c r="PWY23" s="1"/>
      <c r="PWZ23" s="1"/>
      <c r="PXA23" s="1"/>
      <c r="PXB23" s="1"/>
      <c r="PXC23" s="1"/>
      <c r="PXD23" s="1"/>
      <c r="PXE23" s="1"/>
      <c r="PXF23" s="1"/>
      <c r="PXG23" s="1"/>
      <c r="PXH23" s="1"/>
      <c r="PXI23" s="1"/>
      <c r="PXJ23" s="1"/>
      <c r="PXK23" s="1"/>
      <c r="PXL23" s="1"/>
      <c r="PXM23" s="1"/>
      <c r="PXN23" s="1"/>
      <c r="PXO23" s="1"/>
      <c r="PXP23" s="1"/>
      <c r="PXQ23" s="1"/>
      <c r="PXR23" s="1"/>
      <c r="PXS23" s="1"/>
      <c r="PXT23" s="1"/>
      <c r="PXU23" s="1"/>
      <c r="PXV23" s="1"/>
      <c r="PXW23" s="1"/>
      <c r="PXX23" s="1"/>
      <c r="PXY23" s="1"/>
      <c r="PXZ23" s="1"/>
      <c r="PYA23" s="1"/>
      <c r="PYB23" s="1"/>
      <c r="PYC23" s="1"/>
      <c r="PYD23" s="1"/>
      <c r="PYE23" s="1"/>
      <c r="PYF23" s="1"/>
      <c r="PYG23" s="1"/>
      <c r="PYH23" s="1"/>
      <c r="PYI23" s="1"/>
      <c r="PYJ23" s="1"/>
      <c r="PYK23" s="1"/>
      <c r="PYL23" s="1"/>
      <c r="PYM23" s="1"/>
      <c r="PYN23" s="1"/>
      <c r="PYO23" s="1"/>
      <c r="PYP23" s="1"/>
      <c r="PYQ23" s="1"/>
      <c r="PYR23" s="1"/>
      <c r="PYS23" s="1"/>
      <c r="PYT23" s="1"/>
      <c r="PYU23" s="1"/>
      <c r="PYV23" s="1"/>
      <c r="PYW23" s="1"/>
      <c r="PYX23" s="1"/>
      <c r="PYY23" s="1"/>
      <c r="PYZ23" s="1"/>
      <c r="PZA23" s="1"/>
      <c r="PZB23" s="1"/>
      <c r="PZC23" s="1"/>
      <c r="PZD23" s="1"/>
      <c r="PZE23" s="1"/>
      <c r="PZF23" s="1"/>
      <c r="PZG23" s="1"/>
      <c r="PZH23" s="1"/>
      <c r="PZI23" s="1"/>
      <c r="PZJ23" s="1"/>
      <c r="PZK23" s="1"/>
      <c r="PZL23" s="1"/>
      <c r="PZM23" s="1"/>
      <c r="PZN23" s="1"/>
      <c r="PZO23" s="1"/>
      <c r="PZP23" s="1"/>
      <c r="PZQ23" s="1"/>
      <c r="PZR23" s="1"/>
      <c r="PZS23" s="1"/>
      <c r="PZT23" s="1"/>
      <c r="PZU23" s="1"/>
      <c r="PZV23" s="1"/>
      <c r="PZW23" s="1"/>
      <c r="PZX23" s="1"/>
      <c r="PZY23" s="1"/>
      <c r="PZZ23" s="1"/>
      <c r="QAA23" s="1"/>
      <c r="QAB23" s="1"/>
      <c r="QAC23" s="1"/>
      <c r="QAD23" s="1"/>
      <c r="QAE23" s="1"/>
      <c r="QAF23" s="1"/>
      <c r="QAG23" s="1"/>
      <c r="QAH23" s="1"/>
      <c r="QAI23" s="1"/>
      <c r="QAJ23" s="1"/>
      <c r="QAK23" s="1"/>
      <c r="QAL23" s="1"/>
      <c r="QAM23" s="1"/>
      <c r="QAN23" s="1"/>
      <c r="QAO23" s="1"/>
      <c r="QAP23" s="1"/>
      <c r="QAQ23" s="1"/>
      <c r="QAR23" s="1"/>
      <c r="QAS23" s="1"/>
      <c r="QAT23" s="1"/>
      <c r="QAU23" s="1"/>
      <c r="QAV23" s="1"/>
      <c r="QAW23" s="1"/>
      <c r="QAX23" s="1"/>
      <c r="QAY23" s="1"/>
      <c r="QAZ23" s="1"/>
      <c r="QBA23" s="1"/>
      <c r="QBB23" s="1"/>
      <c r="QBC23" s="1"/>
      <c r="QBD23" s="1"/>
      <c r="QBE23" s="1"/>
      <c r="QBF23" s="1"/>
      <c r="QBG23" s="1"/>
      <c r="QBH23" s="1"/>
      <c r="QBI23" s="1"/>
      <c r="QBJ23" s="1"/>
      <c r="QBK23" s="1"/>
      <c r="QBL23" s="1"/>
      <c r="QBM23" s="1"/>
      <c r="QBN23" s="1"/>
      <c r="QBO23" s="1"/>
      <c r="QBP23" s="1"/>
      <c r="QBQ23" s="1"/>
      <c r="QBR23" s="1"/>
      <c r="QBS23" s="1"/>
      <c r="QBT23" s="1"/>
      <c r="QBU23" s="1"/>
      <c r="QBV23" s="1"/>
      <c r="QBW23" s="1"/>
      <c r="QBX23" s="1"/>
      <c r="QBY23" s="1"/>
      <c r="QBZ23" s="1"/>
      <c r="QCA23" s="1"/>
      <c r="QCB23" s="1"/>
      <c r="QCC23" s="1"/>
      <c r="QCD23" s="1"/>
      <c r="QCE23" s="1"/>
      <c r="QCF23" s="1"/>
      <c r="QCG23" s="1"/>
      <c r="QCH23" s="1"/>
      <c r="QCI23" s="1"/>
      <c r="QCJ23" s="1"/>
      <c r="QCK23" s="1"/>
      <c r="QCL23" s="1"/>
      <c r="QCM23" s="1"/>
      <c r="QCN23" s="1"/>
      <c r="QCO23" s="1"/>
      <c r="QCP23" s="1"/>
      <c r="QCQ23" s="1"/>
      <c r="QCR23" s="1"/>
      <c r="QCS23" s="1"/>
      <c r="QCT23" s="1"/>
      <c r="QCU23" s="1"/>
      <c r="QCV23" s="1"/>
      <c r="QCW23" s="1"/>
      <c r="QCX23" s="1"/>
      <c r="QCY23" s="1"/>
      <c r="QCZ23" s="1"/>
      <c r="QDA23" s="1"/>
      <c r="QDB23" s="1"/>
      <c r="QDC23" s="1"/>
      <c r="QDD23" s="1"/>
      <c r="QDE23" s="1"/>
      <c r="QDF23" s="1"/>
      <c r="QDG23" s="1"/>
      <c r="QDH23" s="1"/>
      <c r="QDI23" s="1"/>
      <c r="QDJ23" s="1"/>
      <c r="QDK23" s="1"/>
      <c r="QDL23" s="1"/>
      <c r="QDM23" s="1"/>
      <c r="QDN23" s="1"/>
      <c r="QDO23" s="1"/>
      <c r="QDP23" s="1"/>
      <c r="QDQ23" s="1"/>
      <c r="QDR23" s="1"/>
      <c r="QDS23" s="1"/>
      <c r="QDT23" s="1"/>
      <c r="QDU23" s="1"/>
      <c r="QDV23" s="1"/>
      <c r="QDW23" s="1"/>
      <c r="QDX23" s="1"/>
      <c r="QDY23" s="1"/>
      <c r="QDZ23" s="1"/>
      <c r="QEA23" s="1"/>
      <c r="QEB23" s="1"/>
      <c r="QEC23" s="1"/>
      <c r="QED23" s="1"/>
      <c r="QEE23" s="1"/>
      <c r="QEF23" s="1"/>
      <c r="QEG23" s="1"/>
      <c r="QEH23" s="1"/>
      <c r="QEI23" s="1"/>
      <c r="QEJ23" s="1"/>
      <c r="QEK23" s="1"/>
      <c r="QEL23" s="1"/>
      <c r="QEM23" s="1"/>
      <c r="QEN23" s="1"/>
      <c r="QEO23" s="1"/>
      <c r="QEP23" s="1"/>
      <c r="QEQ23" s="1"/>
      <c r="QER23" s="1"/>
      <c r="QES23" s="1"/>
      <c r="QET23" s="1"/>
      <c r="QEU23" s="1"/>
      <c r="QEV23" s="1"/>
      <c r="QEW23" s="1"/>
      <c r="QEX23" s="1"/>
      <c r="QEY23" s="1"/>
      <c r="QEZ23" s="1"/>
      <c r="QFA23" s="1"/>
      <c r="QFB23" s="1"/>
      <c r="QFC23" s="1"/>
      <c r="QFD23" s="1"/>
      <c r="QFE23" s="1"/>
      <c r="QFF23" s="1"/>
      <c r="QFG23" s="1"/>
      <c r="QFH23" s="1"/>
      <c r="QFI23" s="1"/>
      <c r="QFJ23" s="1"/>
      <c r="QFK23" s="1"/>
      <c r="QFL23" s="1"/>
      <c r="QFM23" s="1"/>
      <c r="QFN23" s="1"/>
      <c r="QFO23" s="1"/>
      <c r="QFP23" s="1"/>
      <c r="QFQ23" s="1"/>
      <c r="QFR23" s="1"/>
      <c r="QFS23" s="1"/>
      <c r="QFT23" s="1"/>
      <c r="QFU23" s="1"/>
      <c r="QFV23" s="1"/>
      <c r="QFW23" s="1"/>
      <c r="QFX23" s="1"/>
      <c r="QFY23" s="1"/>
      <c r="QFZ23" s="1"/>
      <c r="QGA23" s="1"/>
      <c r="QGB23" s="1"/>
      <c r="QGC23" s="1"/>
      <c r="QGD23" s="1"/>
      <c r="QGE23" s="1"/>
      <c r="QGF23" s="1"/>
      <c r="QGG23" s="1"/>
      <c r="QGH23" s="1"/>
      <c r="QGI23" s="1"/>
      <c r="QGJ23" s="1"/>
      <c r="QGK23" s="1"/>
      <c r="QGL23" s="1"/>
      <c r="QGM23" s="1"/>
      <c r="QGN23" s="1"/>
      <c r="QGO23" s="1"/>
      <c r="QGP23" s="1"/>
      <c r="QGQ23" s="1"/>
      <c r="QGR23" s="1"/>
      <c r="QGS23" s="1"/>
      <c r="QGT23" s="1"/>
      <c r="QGU23" s="1"/>
      <c r="QGV23" s="1"/>
      <c r="QGW23" s="1"/>
      <c r="QGX23" s="1"/>
      <c r="QGY23" s="1"/>
      <c r="QGZ23" s="1"/>
      <c r="QHA23" s="1"/>
      <c r="QHB23" s="1"/>
      <c r="QHC23" s="1"/>
      <c r="QHD23" s="1"/>
      <c r="QHE23" s="1"/>
      <c r="QHF23" s="1"/>
      <c r="QHG23" s="1"/>
      <c r="QHH23" s="1"/>
      <c r="QHI23" s="1"/>
      <c r="QHJ23" s="1"/>
      <c r="QHK23" s="1"/>
      <c r="QHL23" s="1"/>
      <c r="QHM23" s="1"/>
      <c r="QHN23" s="1"/>
      <c r="QHO23" s="1"/>
      <c r="QHP23" s="1"/>
      <c r="QHQ23" s="1"/>
      <c r="QHR23" s="1"/>
      <c r="QHS23" s="1"/>
      <c r="QHT23" s="1"/>
      <c r="QHU23" s="1"/>
      <c r="QHV23" s="1"/>
      <c r="QHW23" s="1"/>
      <c r="QHX23" s="1"/>
      <c r="QHY23" s="1"/>
      <c r="QHZ23" s="1"/>
      <c r="QIA23" s="1"/>
      <c r="QIB23" s="1"/>
      <c r="QIC23" s="1"/>
      <c r="QID23" s="1"/>
      <c r="QIE23" s="1"/>
      <c r="QIF23" s="1"/>
      <c r="QIG23" s="1"/>
      <c r="QIH23" s="1"/>
      <c r="QII23" s="1"/>
      <c r="QIJ23" s="1"/>
      <c r="QIK23" s="1"/>
      <c r="QIL23" s="1"/>
      <c r="QIM23" s="1"/>
      <c r="QIN23" s="1"/>
      <c r="QIO23" s="1"/>
      <c r="QIP23" s="1"/>
      <c r="QIQ23" s="1"/>
      <c r="QIR23" s="1"/>
      <c r="QIS23" s="1"/>
      <c r="QIT23" s="1"/>
      <c r="QIU23" s="1"/>
      <c r="QIV23" s="1"/>
      <c r="QIW23" s="1"/>
      <c r="QIX23" s="1"/>
      <c r="QIY23" s="1"/>
      <c r="QIZ23" s="1"/>
      <c r="QJA23" s="1"/>
      <c r="QJB23" s="1"/>
      <c r="QJC23" s="1"/>
      <c r="QJD23" s="1"/>
      <c r="QJE23" s="1"/>
      <c r="QJF23" s="1"/>
      <c r="QJG23" s="1"/>
      <c r="QJH23" s="1"/>
      <c r="QJI23" s="1"/>
      <c r="QJJ23" s="1"/>
      <c r="QJK23" s="1"/>
      <c r="QJL23" s="1"/>
      <c r="QJM23" s="1"/>
      <c r="QJN23" s="1"/>
      <c r="QJO23" s="1"/>
      <c r="QJP23" s="1"/>
      <c r="QJQ23" s="1"/>
      <c r="QJR23" s="1"/>
      <c r="QJS23" s="1"/>
      <c r="QJT23" s="1"/>
      <c r="QJU23" s="1"/>
      <c r="QJV23" s="1"/>
      <c r="QJW23" s="1"/>
      <c r="QJX23" s="1"/>
      <c r="QJY23" s="1"/>
      <c r="QJZ23" s="1"/>
      <c r="QKA23" s="1"/>
      <c r="QKB23" s="1"/>
      <c r="QKC23" s="1"/>
      <c r="QKD23" s="1"/>
      <c r="QKE23" s="1"/>
      <c r="QKF23" s="1"/>
      <c r="QKG23" s="1"/>
      <c r="QKH23" s="1"/>
      <c r="QKI23" s="1"/>
      <c r="QKJ23" s="1"/>
      <c r="QKK23" s="1"/>
      <c r="QKL23" s="1"/>
      <c r="QKM23" s="1"/>
      <c r="QKN23" s="1"/>
      <c r="QKO23" s="1"/>
      <c r="QKP23" s="1"/>
      <c r="QKQ23" s="1"/>
      <c r="QKR23" s="1"/>
      <c r="QKS23" s="1"/>
      <c r="QKT23" s="1"/>
      <c r="QKU23" s="1"/>
      <c r="QKV23" s="1"/>
      <c r="QKW23" s="1"/>
      <c r="QKX23" s="1"/>
      <c r="QKY23" s="1"/>
      <c r="QKZ23" s="1"/>
      <c r="QLA23" s="1"/>
      <c r="QLB23" s="1"/>
      <c r="QLC23" s="1"/>
      <c r="QLD23" s="1"/>
      <c r="QLE23" s="1"/>
      <c r="QLF23" s="1"/>
      <c r="QLG23" s="1"/>
      <c r="QLH23" s="1"/>
      <c r="QLI23" s="1"/>
      <c r="QLJ23" s="1"/>
      <c r="QLK23" s="1"/>
      <c r="QLL23" s="1"/>
      <c r="QLM23" s="1"/>
      <c r="QLN23" s="1"/>
      <c r="QLO23" s="1"/>
      <c r="QLP23" s="1"/>
      <c r="QLQ23" s="1"/>
      <c r="QLR23" s="1"/>
      <c r="QLS23" s="1"/>
      <c r="QLT23" s="1"/>
      <c r="QLU23" s="1"/>
      <c r="QLV23" s="1"/>
      <c r="QLW23" s="1"/>
      <c r="QLX23" s="1"/>
      <c r="QLY23" s="1"/>
      <c r="QLZ23" s="1"/>
      <c r="QMA23" s="1"/>
      <c r="QMB23" s="1"/>
      <c r="QMC23" s="1"/>
      <c r="QMD23" s="1"/>
      <c r="QME23" s="1"/>
      <c r="QMF23" s="1"/>
      <c r="QMG23" s="1"/>
      <c r="QMH23" s="1"/>
      <c r="QMI23" s="1"/>
      <c r="QMJ23" s="1"/>
      <c r="QMK23" s="1"/>
      <c r="QML23" s="1"/>
      <c r="QMM23" s="1"/>
      <c r="QMN23" s="1"/>
      <c r="QMO23" s="1"/>
      <c r="QMP23" s="1"/>
      <c r="QMQ23" s="1"/>
      <c r="QMR23" s="1"/>
      <c r="QMS23" s="1"/>
      <c r="QMT23" s="1"/>
      <c r="QMU23" s="1"/>
      <c r="QMV23" s="1"/>
      <c r="QMW23" s="1"/>
      <c r="QMX23" s="1"/>
      <c r="QMY23" s="1"/>
      <c r="QMZ23" s="1"/>
      <c r="QNA23" s="1"/>
      <c r="QNB23" s="1"/>
      <c r="QNC23" s="1"/>
      <c r="QND23" s="1"/>
      <c r="QNE23" s="1"/>
      <c r="QNF23" s="1"/>
      <c r="QNG23" s="1"/>
      <c r="QNH23" s="1"/>
      <c r="QNI23" s="1"/>
      <c r="QNJ23" s="1"/>
      <c r="QNK23" s="1"/>
      <c r="QNL23" s="1"/>
      <c r="QNM23" s="1"/>
      <c r="QNN23" s="1"/>
      <c r="QNO23" s="1"/>
      <c r="QNP23" s="1"/>
      <c r="QNQ23" s="1"/>
      <c r="QNR23" s="1"/>
      <c r="QNS23" s="1"/>
      <c r="QNT23" s="1"/>
      <c r="QNU23" s="1"/>
      <c r="QNV23" s="1"/>
      <c r="QNW23" s="1"/>
      <c r="QNX23" s="1"/>
      <c r="QNY23" s="1"/>
      <c r="QNZ23" s="1"/>
      <c r="QOA23" s="1"/>
      <c r="QOB23" s="1"/>
      <c r="QOC23" s="1"/>
      <c r="QOD23" s="1"/>
      <c r="QOE23" s="1"/>
      <c r="QOF23" s="1"/>
      <c r="QOG23" s="1"/>
      <c r="QOH23" s="1"/>
      <c r="QOI23" s="1"/>
      <c r="QOJ23" s="1"/>
      <c r="QOK23" s="1"/>
      <c r="QOL23" s="1"/>
      <c r="QOM23" s="1"/>
      <c r="QON23" s="1"/>
      <c r="QOO23" s="1"/>
      <c r="QOP23" s="1"/>
      <c r="QOQ23" s="1"/>
      <c r="QOR23" s="1"/>
      <c r="QOS23" s="1"/>
      <c r="QOT23" s="1"/>
      <c r="QOU23" s="1"/>
      <c r="QOV23" s="1"/>
      <c r="QOW23" s="1"/>
      <c r="QOX23" s="1"/>
      <c r="QOY23" s="1"/>
      <c r="QOZ23" s="1"/>
      <c r="QPA23" s="1"/>
      <c r="QPB23" s="1"/>
      <c r="QPC23" s="1"/>
      <c r="QPD23" s="1"/>
      <c r="QPE23" s="1"/>
      <c r="QPF23" s="1"/>
      <c r="QPG23" s="1"/>
      <c r="QPH23" s="1"/>
      <c r="QPI23" s="1"/>
      <c r="QPJ23" s="1"/>
      <c r="QPK23" s="1"/>
      <c r="QPL23" s="1"/>
      <c r="QPM23" s="1"/>
      <c r="QPN23" s="1"/>
      <c r="QPO23" s="1"/>
      <c r="QPP23" s="1"/>
      <c r="QPQ23" s="1"/>
      <c r="QPR23" s="1"/>
      <c r="QPS23" s="1"/>
      <c r="QPT23" s="1"/>
      <c r="QPU23" s="1"/>
      <c r="QPV23" s="1"/>
      <c r="QPW23" s="1"/>
      <c r="QPX23" s="1"/>
      <c r="QPY23" s="1"/>
      <c r="QPZ23" s="1"/>
      <c r="QQA23" s="1"/>
      <c r="QQB23" s="1"/>
      <c r="QQC23" s="1"/>
      <c r="QQD23" s="1"/>
      <c r="QQE23" s="1"/>
      <c r="QQF23" s="1"/>
      <c r="QQG23" s="1"/>
      <c r="QQH23" s="1"/>
      <c r="QQI23" s="1"/>
      <c r="QQJ23" s="1"/>
      <c r="QQK23" s="1"/>
      <c r="QQL23" s="1"/>
      <c r="QQM23" s="1"/>
      <c r="QQN23" s="1"/>
      <c r="QQO23" s="1"/>
      <c r="QQP23" s="1"/>
      <c r="QQQ23" s="1"/>
      <c r="QQR23" s="1"/>
      <c r="QQS23" s="1"/>
      <c r="QQT23" s="1"/>
      <c r="QQU23" s="1"/>
      <c r="QQV23" s="1"/>
      <c r="QQW23" s="1"/>
      <c r="QQX23" s="1"/>
      <c r="QQY23" s="1"/>
      <c r="QQZ23" s="1"/>
      <c r="QRA23" s="1"/>
      <c r="QRB23" s="1"/>
      <c r="QRC23" s="1"/>
      <c r="QRD23" s="1"/>
      <c r="QRE23" s="1"/>
      <c r="QRF23" s="1"/>
      <c r="QRG23" s="1"/>
      <c r="QRH23" s="1"/>
      <c r="QRI23" s="1"/>
      <c r="QRJ23" s="1"/>
      <c r="QRK23" s="1"/>
      <c r="QRL23" s="1"/>
      <c r="QRM23" s="1"/>
      <c r="QRN23" s="1"/>
      <c r="QRO23" s="1"/>
      <c r="QRP23" s="1"/>
      <c r="QRQ23" s="1"/>
      <c r="QRR23" s="1"/>
      <c r="QRS23" s="1"/>
      <c r="QRT23" s="1"/>
      <c r="QRU23" s="1"/>
      <c r="QRV23" s="1"/>
      <c r="QRW23" s="1"/>
      <c r="QRX23" s="1"/>
      <c r="QRY23" s="1"/>
      <c r="QRZ23" s="1"/>
      <c r="QSA23" s="1"/>
      <c r="QSB23" s="1"/>
      <c r="QSC23" s="1"/>
      <c r="QSD23" s="1"/>
      <c r="QSE23" s="1"/>
      <c r="QSF23" s="1"/>
      <c r="QSG23" s="1"/>
      <c r="QSH23" s="1"/>
      <c r="QSI23" s="1"/>
      <c r="QSJ23" s="1"/>
      <c r="QSK23" s="1"/>
      <c r="QSL23" s="1"/>
      <c r="QSM23" s="1"/>
      <c r="QSN23" s="1"/>
      <c r="QSO23" s="1"/>
      <c r="QSP23" s="1"/>
      <c r="QSQ23" s="1"/>
      <c r="QSR23" s="1"/>
      <c r="QSS23" s="1"/>
      <c r="QST23" s="1"/>
      <c r="QSU23" s="1"/>
      <c r="QSV23" s="1"/>
      <c r="QSW23" s="1"/>
      <c r="QSX23" s="1"/>
      <c r="QSY23" s="1"/>
      <c r="QSZ23" s="1"/>
      <c r="QTA23" s="1"/>
      <c r="QTB23" s="1"/>
      <c r="QTC23" s="1"/>
      <c r="QTD23" s="1"/>
      <c r="QTE23" s="1"/>
      <c r="QTF23" s="1"/>
      <c r="QTG23" s="1"/>
      <c r="QTH23" s="1"/>
      <c r="QTI23" s="1"/>
      <c r="QTJ23" s="1"/>
      <c r="QTK23" s="1"/>
      <c r="QTL23" s="1"/>
      <c r="QTM23" s="1"/>
      <c r="QTN23" s="1"/>
      <c r="QTO23" s="1"/>
      <c r="QTP23" s="1"/>
      <c r="QTQ23" s="1"/>
      <c r="QTR23" s="1"/>
      <c r="QTS23" s="1"/>
      <c r="QTT23" s="1"/>
      <c r="QTU23" s="1"/>
      <c r="QTV23" s="1"/>
      <c r="QTW23" s="1"/>
      <c r="QTX23" s="1"/>
      <c r="QTY23" s="1"/>
      <c r="QTZ23" s="1"/>
      <c r="QUA23" s="1"/>
      <c r="QUB23" s="1"/>
      <c r="QUC23" s="1"/>
      <c r="QUD23" s="1"/>
      <c r="QUE23" s="1"/>
      <c r="QUF23" s="1"/>
      <c r="QUG23" s="1"/>
      <c r="QUH23" s="1"/>
      <c r="QUI23" s="1"/>
      <c r="QUJ23" s="1"/>
      <c r="QUK23" s="1"/>
      <c r="QUL23" s="1"/>
      <c r="QUM23" s="1"/>
      <c r="QUN23" s="1"/>
      <c r="QUO23" s="1"/>
      <c r="QUP23" s="1"/>
      <c r="QUQ23" s="1"/>
      <c r="QUR23" s="1"/>
      <c r="QUS23" s="1"/>
      <c r="QUT23" s="1"/>
      <c r="QUU23" s="1"/>
      <c r="QUV23" s="1"/>
      <c r="QUW23" s="1"/>
      <c r="QUX23" s="1"/>
      <c r="QUY23" s="1"/>
      <c r="QUZ23" s="1"/>
      <c r="QVA23" s="1"/>
      <c r="QVB23" s="1"/>
      <c r="QVC23" s="1"/>
      <c r="QVD23" s="1"/>
      <c r="QVE23" s="1"/>
      <c r="QVF23" s="1"/>
      <c r="QVG23" s="1"/>
      <c r="QVH23" s="1"/>
      <c r="QVI23" s="1"/>
      <c r="QVJ23" s="1"/>
      <c r="QVK23" s="1"/>
      <c r="QVL23" s="1"/>
      <c r="QVM23" s="1"/>
      <c r="QVN23" s="1"/>
      <c r="QVO23" s="1"/>
      <c r="QVP23" s="1"/>
      <c r="QVQ23" s="1"/>
      <c r="QVR23" s="1"/>
      <c r="QVS23" s="1"/>
      <c r="QVT23" s="1"/>
      <c r="QVU23" s="1"/>
      <c r="QVV23" s="1"/>
      <c r="QVW23" s="1"/>
      <c r="QVX23" s="1"/>
      <c r="QVY23" s="1"/>
      <c r="QVZ23" s="1"/>
      <c r="QWA23" s="1"/>
      <c r="QWB23" s="1"/>
      <c r="QWC23" s="1"/>
      <c r="QWD23" s="1"/>
      <c r="QWE23" s="1"/>
      <c r="QWF23" s="1"/>
      <c r="QWG23" s="1"/>
      <c r="QWH23" s="1"/>
      <c r="QWI23" s="1"/>
      <c r="QWJ23" s="1"/>
      <c r="QWK23" s="1"/>
      <c r="QWL23" s="1"/>
      <c r="QWM23" s="1"/>
      <c r="QWN23" s="1"/>
      <c r="QWO23" s="1"/>
      <c r="QWP23" s="1"/>
      <c r="QWQ23" s="1"/>
      <c r="QWR23" s="1"/>
      <c r="QWS23" s="1"/>
      <c r="QWT23" s="1"/>
      <c r="QWU23" s="1"/>
      <c r="QWV23" s="1"/>
      <c r="QWW23" s="1"/>
      <c r="QWX23" s="1"/>
      <c r="QWY23" s="1"/>
      <c r="QWZ23" s="1"/>
      <c r="QXA23" s="1"/>
      <c r="QXB23" s="1"/>
      <c r="QXC23" s="1"/>
      <c r="QXD23" s="1"/>
      <c r="QXE23" s="1"/>
      <c r="QXF23" s="1"/>
      <c r="QXG23" s="1"/>
      <c r="QXH23" s="1"/>
      <c r="QXI23" s="1"/>
      <c r="QXJ23" s="1"/>
      <c r="QXK23" s="1"/>
      <c r="QXL23" s="1"/>
      <c r="QXM23" s="1"/>
      <c r="QXN23" s="1"/>
      <c r="QXO23" s="1"/>
      <c r="QXP23" s="1"/>
      <c r="QXQ23" s="1"/>
      <c r="QXR23" s="1"/>
      <c r="QXS23" s="1"/>
      <c r="QXT23" s="1"/>
      <c r="QXU23" s="1"/>
      <c r="QXV23" s="1"/>
      <c r="QXW23" s="1"/>
      <c r="QXX23" s="1"/>
      <c r="QXY23" s="1"/>
      <c r="QXZ23" s="1"/>
      <c r="QYA23" s="1"/>
      <c r="QYB23" s="1"/>
      <c r="QYC23" s="1"/>
      <c r="QYD23" s="1"/>
      <c r="QYE23" s="1"/>
      <c r="QYF23" s="1"/>
      <c r="QYG23" s="1"/>
      <c r="QYH23" s="1"/>
      <c r="QYI23" s="1"/>
      <c r="QYJ23" s="1"/>
      <c r="QYK23" s="1"/>
      <c r="QYL23" s="1"/>
      <c r="QYM23" s="1"/>
      <c r="QYN23" s="1"/>
      <c r="QYO23" s="1"/>
      <c r="QYP23" s="1"/>
      <c r="QYQ23" s="1"/>
      <c r="QYR23" s="1"/>
      <c r="QYS23" s="1"/>
      <c r="QYT23" s="1"/>
      <c r="QYU23" s="1"/>
      <c r="QYV23" s="1"/>
      <c r="QYW23" s="1"/>
      <c r="QYX23" s="1"/>
      <c r="QYY23" s="1"/>
      <c r="QYZ23" s="1"/>
      <c r="QZA23" s="1"/>
      <c r="QZB23" s="1"/>
      <c r="QZC23" s="1"/>
      <c r="QZD23" s="1"/>
      <c r="QZE23" s="1"/>
      <c r="QZF23" s="1"/>
      <c r="QZG23" s="1"/>
      <c r="QZH23" s="1"/>
      <c r="QZI23" s="1"/>
      <c r="QZJ23" s="1"/>
      <c r="QZK23" s="1"/>
      <c r="QZL23" s="1"/>
      <c r="QZM23" s="1"/>
      <c r="QZN23" s="1"/>
      <c r="QZO23" s="1"/>
      <c r="QZP23" s="1"/>
      <c r="QZQ23" s="1"/>
      <c r="QZR23" s="1"/>
      <c r="QZS23" s="1"/>
      <c r="QZT23" s="1"/>
      <c r="QZU23" s="1"/>
      <c r="QZV23" s="1"/>
      <c r="QZW23" s="1"/>
      <c r="QZX23" s="1"/>
      <c r="QZY23" s="1"/>
      <c r="QZZ23" s="1"/>
      <c r="RAA23" s="1"/>
      <c r="RAB23" s="1"/>
      <c r="RAC23" s="1"/>
      <c r="RAD23" s="1"/>
      <c r="RAE23" s="1"/>
      <c r="RAF23" s="1"/>
      <c r="RAG23" s="1"/>
      <c r="RAH23" s="1"/>
      <c r="RAI23" s="1"/>
      <c r="RAJ23" s="1"/>
      <c r="RAK23" s="1"/>
      <c r="RAL23" s="1"/>
      <c r="RAM23" s="1"/>
      <c r="RAN23" s="1"/>
      <c r="RAO23" s="1"/>
      <c r="RAP23" s="1"/>
      <c r="RAQ23" s="1"/>
      <c r="RAR23" s="1"/>
      <c r="RAS23" s="1"/>
      <c r="RAT23" s="1"/>
      <c r="RAU23" s="1"/>
      <c r="RAV23" s="1"/>
      <c r="RAW23" s="1"/>
      <c r="RAX23" s="1"/>
      <c r="RAY23" s="1"/>
      <c r="RAZ23" s="1"/>
      <c r="RBA23" s="1"/>
      <c r="RBB23" s="1"/>
      <c r="RBC23" s="1"/>
      <c r="RBD23" s="1"/>
      <c r="RBE23" s="1"/>
      <c r="RBF23" s="1"/>
      <c r="RBG23" s="1"/>
      <c r="RBH23" s="1"/>
      <c r="RBI23" s="1"/>
      <c r="RBJ23" s="1"/>
      <c r="RBK23" s="1"/>
      <c r="RBL23" s="1"/>
      <c r="RBM23" s="1"/>
      <c r="RBN23" s="1"/>
      <c r="RBO23" s="1"/>
      <c r="RBP23" s="1"/>
      <c r="RBQ23" s="1"/>
      <c r="RBR23" s="1"/>
      <c r="RBS23" s="1"/>
      <c r="RBT23" s="1"/>
      <c r="RBU23" s="1"/>
      <c r="RBV23" s="1"/>
      <c r="RBW23" s="1"/>
      <c r="RBX23" s="1"/>
      <c r="RBY23" s="1"/>
      <c r="RBZ23" s="1"/>
      <c r="RCA23" s="1"/>
      <c r="RCB23" s="1"/>
      <c r="RCC23" s="1"/>
      <c r="RCD23" s="1"/>
      <c r="RCE23" s="1"/>
      <c r="RCF23" s="1"/>
      <c r="RCG23" s="1"/>
      <c r="RCH23" s="1"/>
      <c r="RCI23" s="1"/>
      <c r="RCJ23" s="1"/>
      <c r="RCK23" s="1"/>
      <c r="RCL23" s="1"/>
      <c r="RCM23" s="1"/>
      <c r="RCN23" s="1"/>
      <c r="RCO23" s="1"/>
      <c r="RCP23" s="1"/>
      <c r="RCQ23" s="1"/>
      <c r="RCR23" s="1"/>
      <c r="RCS23" s="1"/>
      <c r="RCT23" s="1"/>
      <c r="RCU23" s="1"/>
      <c r="RCV23" s="1"/>
      <c r="RCW23" s="1"/>
      <c r="RCX23" s="1"/>
      <c r="RCY23" s="1"/>
      <c r="RCZ23" s="1"/>
      <c r="RDA23" s="1"/>
      <c r="RDB23" s="1"/>
      <c r="RDC23" s="1"/>
      <c r="RDD23" s="1"/>
      <c r="RDE23" s="1"/>
      <c r="RDF23" s="1"/>
      <c r="RDG23" s="1"/>
      <c r="RDH23" s="1"/>
      <c r="RDI23" s="1"/>
      <c r="RDJ23" s="1"/>
      <c r="RDK23" s="1"/>
      <c r="RDL23" s="1"/>
      <c r="RDM23" s="1"/>
      <c r="RDN23" s="1"/>
      <c r="RDO23" s="1"/>
      <c r="RDP23" s="1"/>
      <c r="RDQ23" s="1"/>
      <c r="RDR23" s="1"/>
      <c r="RDS23" s="1"/>
      <c r="RDT23" s="1"/>
      <c r="RDU23" s="1"/>
      <c r="RDV23" s="1"/>
      <c r="RDW23" s="1"/>
      <c r="RDX23" s="1"/>
      <c r="RDY23" s="1"/>
      <c r="RDZ23" s="1"/>
      <c r="REA23" s="1"/>
      <c r="REB23" s="1"/>
      <c r="REC23" s="1"/>
      <c r="RED23" s="1"/>
      <c r="REE23" s="1"/>
      <c r="REF23" s="1"/>
      <c r="REG23" s="1"/>
      <c r="REH23" s="1"/>
      <c r="REI23" s="1"/>
      <c r="REJ23" s="1"/>
      <c r="REK23" s="1"/>
      <c r="REL23" s="1"/>
      <c r="REM23" s="1"/>
      <c r="REN23" s="1"/>
      <c r="REO23" s="1"/>
      <c r="REP23" s="1"/>
      <c r="REQ23" s="1"/>
      <c r="RER23" s="1"/>
      <c r="RES23" s="1"/>
      <c r="RET23" s="1"/>
      <c r="REU23" s="1"/>
      <c r="REV23" s="1"/>
      <c r="REW23" s="1"/>
      <c r="REX23" s="1"/>
      <c r="REY23" s="1"/>
      <c r="REZ23" s="1"/>
      <c r="RFA23" s="1"/>
      <c r="RFB23" s="1"/>
      <c r="RFC23" s="1"/>
      <c r="RFD23" s="1"/>
      <c r="RFE23" s="1"/>
      <c r="RFF23" s="1"/>
      <c r="RFG23" s="1"/>
      <c r="RFH23" s="1"/>
      <c r="RFI23" s="1"/>
      <c r="RFJ23" s="1"/>
      <c r="RFK23" s="1"/>
      <c r="RFL23" s="1"/>
      <c r="RFM23" s="1"/>
      <c r="RFN23" s="1"/>
      <c r="RFO23" s="1"/>
      <c r="RFP23" s="1"/>
      <c r="RFQ23" s="1"/>
      <c r="RFR23" s="1"/>
      <c r="RFS23" s="1"/>
      <c r="RFT23" s="1"/>
      <c r="RFU23" s="1"/>
      <c r="RFV23" s="1"/>
      <c r="RFW23" s="1"/>
      <c r="RFX23" s="1"/>
      <c r="RFY23" s="1"/>
      <c r="RFZ23" s="1"/>
      <c r="RGA23" s="1"/>
      <c r="RGB23" s="1"/>
      <c r="RGC23" s="1"/>
      <c r="RGD23" s="1"/>
      <c r="RGE23" s="1"/>
      <c r="RGF23" s="1"/>
      <c r="RGG23" s="1"/>
      <c r="RGH23" s="1"/>
      <c r="RGI23" s="1"/>
      <c r="RGJ23" s="1"/>
      <c r="RGK23" s="1"/>
      <c r="RGL23" s="1"/>
      <c r="RGM23" s="1"/>
      <c r="RGN23" s="1"/>
      <c r="RGO23" s="1"/>
      <c r="RGP23" s="1"/>
      <c r="RGQ23" s="1"/>
      <c r="RGR23" s="1"/>
      <c r="RGS23" s="1"/>
      <c r="RGT23" s="1"/>
      <c r="RGU23" s="1"/>
      <c r="RGV23" s="1"/>
      <c r="RGW23" s="1"/>
      <c r="RGX23" s="1"/>
      <c r="RGY23" s="1"/>
      <c r="RGZ23" s="1"/>
      <c r="RHA23" s="1"/>
      <c r="RHB23" s="1"/>
      <c r="RHC23" s="1"/>
      <c r="RHD23" s="1"/>
      <c r="RHE23" s="1"/>
      <c r="RHF23" s="1"/>
      <c r="RHG23" s="1"/>
      <c r="RHH23" s="1"/>
      <c r="RHI23" s="1"/>
      <c r="RHJ23" s="1"/>
      <c r="RHK23" s="1"/>
      <c r="RHL23" s="1"/>
      <c r="RHM23" s="1"/>
      <c r="RHN23" s="1"/>
      <c r="RHO23" s="1"/>
      <c r="RHP23" s="1"/>
      <c r="RHQ23" s="1"/>
      <c r="RHR23" s="1"/>
      <c r="RHS23" s="1"/>
      <c r="RHT23" s="1"/>
      <c r="RHU23" s="1"/>
      <c r="RHV23" s="1"/>
      <c r="RHW23" s="1"/>
      <c r="RHX23" s="1"/>
      <c r="RHY23" s="1"/>
      <c r="RHZ23" s="1"/>
      <c r="RIA23" s="1"/>
      <c r="RIB23" s="1"/>
      <c r="RIC23" s="1"/>
      <c r="RID23" s="1"/>
      <c r="RIE23" s="1"/>
      <c r="RIF23" s="1"/>
      <c r="RIG23" s="1"/>
      <c r="RIH23" s="1"/>
      <c r="RII23" s="1"/>
      <c r="RIJ23" s="1"/>
      <c r="RIK23" s="1"/>
      <c r="RIL23" s="1"/>
      <c r="RIM23" s="1"/>
      <c r="RIN23" s="1"/>
      <c r="RIO23" s="1"/>
      <c r="RIP23" s="1"/>
      <c r="RIQ23" s="1"/>
      <c r="RIR23" s="1"/>
      <c r="RIS23" s="1"/>
      <c r="RIT23" s="1"/>
      <c r="RIU23" s="1"/>
      <c r="RIV23" s="1"/>
      <c r="RIW23" s="1"/>
      <c r="RIX23" s="1"/>
      <c r="RIY23" s="1"/>
      <c r="RIZ23" s="1"/>
      <c r="RJA23" s="1"/>
      <c r="RJB23" s="1"/>
      <c r="RJC23" s="1"/>
      <c r="RJD23" s="1"/>
      <c r="RJE23" s="1"/>
      <c r="RJF23" s="1"/>
      <c r="RJG23" s="1"/>
      <c r="RJH23" s="1"/>
      <c r="RJI23" s="1"/>
      <c r="RJJ23" s="1"/>
      <c r="RJK23" s="1"/>
      <c r="RJL23" s="1"/>
      <c r="RJM23" s="1"/>
      <c r="RJN23" s="1"/>
      <c r="RJO23" s="1"/>
      <c r="RJP23" s="1"/>
      <c r="RJQ23" s="1"/>
      <c r="RJR23" s="1"/>
      <c r="RJS23" s="1"/>
      <c r="RJT23" s="1"/>
      <c r="RJU23" s="1"/>
      <c r="RJV23" s="1"/>
      <c r="RJW23" s="1"/>
      <c r="RJX23" s="1"/>
      <c r="RJY23" s="1"/>
      <c r="RJZ23" s="1"/>
      <c r="RKA23" s="1"/>
      <c r="RKB23" s="1"/>
      <c r="RKC23" s="1"/>
      <c r="RKD23" s="1"/>
      <c r="RKE23" s="1"/>
      <c r="RKF23" s="1"/>
      <c r="RKG23" s="1"/>
      <c r="RKH23" s="1"/>
      <c r="RKI23" s="1"/>
      <c r="RKJ23" s="1"/>
      <c r="RKK23" s="1"/>
      <c r="RKL23" s="1"/>
      <c r="RKM23" s="1"/>
      <c r="RKN23" s="1"/>
      <c r="RKO23" s="1"/>
      <c r="RKP23" s="1"/>
      <c r="RKQ23" s="1"/>
      <c r="RKR23" s="1"/>
      <c r="RKS23" s="1"/>
      <c r="RKT23" s="1"/>
      <c r="RKU23" s="1"/>
      <c r="RKV23" s="1"/>
      <c r="RKW23" s="1"/>
      <c r="RKX23" s="1"/>
      <c r="RKY23" s="1"/>
      <c r="RKZ23" s="1"/>
      <c r="RLA23" s="1"/>
      <c r="RLB23" s="1"/>
      <c r="RLC23" s="1"/>
      <c r="RLD23" s="1"/>
      <c r="RLE23" s="1"/>
      <c r="RLF23" s="1"/>
      <c r="RLG23" s="1"/>
      <c r="RLH23" s="1"/>
      <c r="RLI23" s="1"/>
      <c r="RLJ23" s="1"/>
      <c r="RLK23" s="1"/>
      <c r="RLL23" s="1"/>
      <c r="RLM23" s="1"/>
      <c r="RLN23" s="1"/>
      <c r="RLO23" s="1"/>
      <c r="RLP23" s="1"/>
      <c r="RLQ23" s="1"/>
      <c r="RLR23" s="1"/>
      <c r="RLS23" s="1"/>
      <c r="RLT23" s="1"/>
      <c r="RLU23" s="1"/>
      <c r="RLV23" s="1"/>
      <c r="RLW23" s="1"/>
      <c r="RLX23" s="1"/>
      <c r="RLY23" s="1"/>
      <c r="RLZ23" s="1"/>
      <c r="RMA23" s="1"/>
      <c r="RMB23" s="1"/>
      <c r="RMC23" s="1"/>
      <c r="RMD23" s="1"/>
      <c r="RME23" s="1"/>
      <c r="RMF23" s="1"/>
      <c r="RMG23" s="1"/>
      <c r="RMH23" s="1"/>
      <c r="RMI23" s="1"/>
      <c r="RMJ23" s="1"/>
      <c r="RMK23" s="1"/>
      <c r="RML23" s="1"/>
      <c r="RMM23" s="1"/>
      <c r="RMN23" s="1"/>
      <c r="RMO23" s="1"/>
      <c r="RMP23" s="1"/>
      <c r="RMQ23" s="1"/>
      <c r="RMR23" s="1"/>
      <c r="RMS23" s="1"/>
      <c r="RMT23" s="1"/>
      <c r="RMU23" s="1"/>
      <c r="RMV23" s="1"/>
      <c r="RMW23" s="1"/>
      <c r="RMX23" s="1"/>
      <c r="RMY23" s="1"/>
      <c r="RMZ23" s="1"/>
      <c r="RNA23" s="1"/>
      <c r="RNB23" s="1"/>
      <c r="RNC23" s="1"/>
      <c r="RND23" s="1"/>
      <c r="RNE23" s="1"/>
      <c r="RNF23" s="1"/>
      <c r="RNG23" s="1"/>
      <c r="RNH23" s="1"/>
      <c r="RNI23" s="1"/>
      <c r="RNJ23" s="1"/>
      <c r="RNK23" s="1"/>
      <c r="RNL23" s="1"/>
      <c r="RNM23" s="1"/>
      <c r="RNN23" s="1"/>
      <c r="RNO23" s="1"/>
      <c r="RNP23" s="1"/>
      <c r="RNQ23" s="1"/>
      <c r="RNR23" s="1"/>
      <c r="RNS23" s="1"/>
      <c r="RNT23" s="1"/>
      <c r="RNU23" s="1"/>
      <c r="RNV23" s="1"/>
      <c r="RNW23" s="1"/>
      <c r="RNX23" s="1"/>
      <c r="RNY23" s="1"/>
      <c r="RNZ23" s="1"/>
      <c r="ROA23" s="1"/>
      <c r="ROB23" s="1"/>
      <c r="ROC23" s="1"/>
      <c r="ROD23" s="1"/>
      <c r="ROE23" s="1"/>
      <c r="ROF23" s="1"/>
      <c r="ROG23" s="1"/>
      <c r="ROH23" s="1"/>
      <c r="ROI23" s="1"/>
      <c r="ROJ23" s="1"/>
      <c r="ROK23" s="1"/>
      <c r="ROL23" s="1"/>
      <c r="ROM23" s="1"/>
      <c r="RON23" s="1"/>
      <c r="ROO23" s="1"/>
      <c r="ROP23" s="1"/>
      <c r="ROQ23" s="1"/>
      <c r="ROR23" s="1"/>
      <c r="ROS23" s="1"/>
      <c r="ROT23" s="1"/>
      <c r="ROU23" s="1"/>
      <c r="ROV23" s="1"/>
      <c r="ROW23" s="1"/>
      <c r="ROX23" s="1"/>
      <c r="ROY23" s="1"/>
      <c r="ROZ23" s="1"/>
      <c r="RPA23" s="1"/>
      <c r="RPB23" s="1"/>
      <c r="RPC23" s="1"/>
      <c r="RPD23" s="1"/>
      <c r="RPE23" s="1"/>
      <c r="RPF23" s="1"/>
      <c r="RPG23" s="1"/>
      <c r="RPH23" s="1"/>
      <c r="RPI23" s="1"/>
      <c r="RPJ23" s="1"/>
      <c r="RPK23" s="1"/>
      <c r="RPL23" s="1"/>
      <c r="RPM23" s="1"/>
      <c r="RPN23" s="1"/>
      <c r="RPO23" s="1"/>
      <c r="RPP23" s="1"/>
      <c r="RPQ23" s="1"/>
      <c r="RPR23" s="1"/>
      <c r="RPS23" s="1"/>
      <c r="RPT23" s="1"/>
      <c r="RPU23" s="1"/>
      <c r="RPV23" s="1"/>
      <c r="RPW23" s="1"/>
      <c r="RPX23" s="1"/>
      <c r="RPY23" s="1"/>
      <c r="RPZ23" s="1"/>
      <c r="RQA23" s="1"/>
      <c r="RQB23" s="1"/>
      <c r="RQC23" s="1"/>
      <c r="RQD23" s="1"/>
      <c r="RQE23" s="1"/>
      <c r="RQF23" s="1"/>
      <c r="RQG23" s="1"/>
      <c r="RQH23" s="1"/>
      <c r="RQI23" s="1"/>
      <c r="RQJ23" s="1"/>
      <c r="RQK23" s="1"/>
      <c r="RQL23" s="1"/>
      <c r="RQM23" s="1"/>
      <c r="RQN23" s="1"/>
      <c r="RQO23" s="1"/>
      <c r="RQP23" s="1"/>
      <c r="RQQ23" s="1"/>
      <c r="RQR23" s="1"/>
      <c r="RQS23" s="1"/>
      <c r="RQT23" s="1"/>
      <c r="RQU23" s="1"/>
      <c r="RQV23" s="1"/>
      <c r="RQW23" s="1"/>
      <c r="RQX23" s="1"/>
      <c r="RQY23" s="1"/>
      <c r="RQZ23" s="1"/>
      <c r="RRA23" s="1"/>
      <c r="RRB23" s="1"/>
      <c r="RRC23" s="1"/>
      <c r="RRD23" s="1"/>
      <c r="RRE23" s="1"/>
      <c r="RRF23" s="1"/>
      <c r="RRG23" s="1"/>
      <c r="RRH23" s="1"/>
      <c r="RRI23" s="1"/>
      <c r="RRJ23" s="1"/>
      <c r="RRK23" s="1"/>
      <c r="RRL23" s="1"/>
      <c r="RRM23" s="1"/>
      <c r="RRN23" s="1"/>
      <c r="RRO23" s="1"/>
      <c r="RRP23" s="1"/>
      <c r="RRQ23" s="1"/>
      <c r="RRR23" s="1"/>
      <c r="RRS23" s="1"/>
      <c r="RRT23" s="1"/>
      <c r="RRU23" s="1"/>
      <c r="RRV23" s="1"/>
      <c r="RRW23" s="1"/>
      <c r="RRX23" s="1"/>
      <c r="RRY23" s="1"/>
      <c r="RRZ23" s="1"/>
      <c r="RSA23" s="1"/>
      <c r="RSB23" s="1"/>
      <c r="RSC23" s="1"/>
      <c r="RSD23" s="1"/>
      <c r="RSE23" s="1"/>
      <c r="RSF23" s="1"/>
      <c r="RSG23" s="1"/>
      <c r="RSH23" s="1"/>
      <c r="RSI23" s="1"/>
      <c r="RSJ23" s="1"/>
      <c r="RSK23" s="1"/>
      <c r="RSL23" s="1"/>
      <c r="RSM23" s="1"/>
      <c r="RSN23" s="1"/>
      <c r="RSO23" s="1"/>
      <c r="RSP23" s="1"/>
      <c r="RSQ23" s="1"/>
      <c r="RSR23" s="1"/>
      <c r="RSS23" s="1"/>
      <c r="RST23" s="1"/>
      <c r="RSU23" s="1"/>
      <c r="RSV23" s="1"/>
      <c r="RSW23" s="1"/>
      <c r="RSX23" s="1"/>
      <c r="RSY23" s="1"/>
      <c r="RSZ23" s="1"/>
      <c r="RTA23" s="1"/>
      <c r="RTB23" s="1"/>
      <c r="RTC23" s="1"/>
      <c r="RTD23" s="1"/>
      <c r="RTE23" s="1"/>
      <c r="RTF23" s="1"/>
      <c r="RTG23" s="1"/>
      <c r="RTH23" s="1"/>
      <c r="RTI23" s="1"/>
      <c r="RTJ23" s="1"/>
      <c r="RTK23" s="1"/>
      <c r="RTL23" s="1"/>
      <c r="RTM23" s="1"/>
      <c r="RTN23" s="1"/>
      <c r="RTO23" s="1"/>
      <c r="RTP23" s="1"/>
      <c r="RTQ23" s="1"/>
      <c r="RTR23" s="1"/>
      <c r="RTS23" s="1"/>
      <c r="RTT23" s="1"/>
      <c r="RTU23" s="1"/>
      <c r="RTV23" s="1"/>
      <c r="RTW23" s="1"/>
      <c r="RTX23" s="1"/>
      <c r="RTY23" s="1"/>
      <c r="RTZ23" s="1"/>
      <c r="RUA23" s="1"/>
      <c r="RUB23" s="1"/>
      <c r="RUC23" s="1"/>
      <c r="RUD23" s="1"/>
      <c r="RUE23" s="1"/>
      <c r="RUF23" s="1"/>
      <c r="RUG23" s="1"/>
      <c r="RUH23" s="1"/>
      <c r="RUI23" s="1"/>
      <c r="RUJ23" s="1"/>
      <c r="RUK23" s="1"/>
      <c r="RUL23" s="1"/>
      <c r="RUM23" s="1"/>
      <c r="RUN23" s="1"/>
      <c r="RUO23" s="1"/>
      <c r="RUP23" s="1"/>
      <c r="RUQ23" s="1"/>
      <c r="RUR23" s="1"/>
      <c r="RUS23" s="1"/>
      <c r="RUT23" s="1"/>
      <c r="RUU23" s="1"/>
      <c r="RUV23" s="1"/>
      <c r="RUW23" s="1"/>
      <c r="RUX23" s="1"/>
      <c r="RUY23" s="1"/>
      <c r="RUZ23" s="1"/>
      <c r="RVA23" s="1"/>
      <c r="RVB23" s="1"/>
      <c r="RVC23" s="1"/>
      <c r="RVD23" s="1"/>
      <c r="RVE23" s="1"/>
      <c r="RVF23" s="1"/>
      <c r="RVG23" s="1"/>
      <c r="RVH23" s="1"/>
      <c r="RVI23" s="1"/>
      <c r="RVJ23" s="1"/>
      <c r="RVK23" s="1"/>
      <c r="RVL23" s="1"/>
      <c r="RVM23" s="1"/>
      <c r="RVN23" s="1"/>
      <c r="RVO23" s="1"/>
      <c r="RVP23" s="1"/>
      <c r="RVQ23" s="1"/>
      <c r="RVR23" s="1"/>
      <c r="RVS23" s="1"/>
      <c r="RVT23" s="1"/>
      <c r="RVU23" s="1"/>
      <c r="RVV23" s="1"/>
      <c r="RVW23" s="1"/>
      <c r="RVX23" s="1"/>
      <c r="RVY23" s="1"/>
      <c r="RVZ23" s="1"/>
      <c r="RWA23" s="1"/>
      <c r="RWB23" s="1"/>
      <c r="RWC23" s="1"/>
      <c r="RWD23" s="1"/>
      <c r="RWE23" s="1"/>
      <c r="RWF23" s="1"/>
      <c r="RWG23" s="1"/>
      <c r="RWH23" s="1"/>
      <c r="RWI23" s="1"/>
      <c r="RWJ23" s="1"/>
      <c r="RWK23" s="1"/>
      <c r="RWL23" s="1"/>
      <c r="RWM23" s="1"/>
      <c r="RWN23" s="1"/>
      <c r="RWO23" s="1"/>
      <c r="RWP23" s="1"/>
      <c r="RWQ23" s="1"/>
      <c r="RWR23" s="1"/>
      <c r="RWS23" s="1"/>
      <c r="RWT23" s="1"/>
      <c r="RWU23" s="1"/>
      <c r="RWV23" s="1"/>
      <c r="RWW23" s="1"/>
      <c r="RWX23" s="1"/>
      <c r="RWY23" s="1"/>
      <c r="RWZ23" s="1"/>
      <c r="RXA23" s="1"/>
      <c r="RXB23" s="1"/>
      <c r="RXC23" s="1"/>
      <c r="RXD23" s="1"/>
      <c r="RXE23" s="1"/>
      <c r="RXF23" s="1"/>
      <c r="RXG23" s="1"/>
      <c r="RXH23" s="1"/>
      <c r="RXI23" s="1"/>
      <c r="RXJ23" s="1"/>
      <c r="RXK23" s="1"/>
      <c r="RXL23" s="1"/>
      <c r="RXM23" s="1"/>
      <c r="RXN23" s="1"/>
      <c r="RXO23" s="1"/>
      <c r="RXP23" s="1"/>
      <c r="RXQ23" s="1"/>
      <c r="RXR23" s="1"/>
      <c r="RXS23" s="1"/>
      <c r="RXT23" s="1"/>
      <c r="RXU23" s="1"/>
      <c r="RXV23" s="1"/>
      <c r="RXW23" s="1"/>
      <c r="RXX23" s="1"/>
      <c r="RXY23" s="1"/>
      <c r="RXZ23" s="1"/>
      <c r="RYA23" s="1"/>
      <c r="RYB23" s="1"/>
      <c r="RYC23" s="1"/>
      <c r="RYD23" s="1"/>
      <c r="RYE23" s="1"/>
      <c r="RYF23" s="1"/>
      <c r="RYG23" s="1"/>
      <c r="RYH23" s="1"/>
      <c r="RYI23" s="1"/>
      <c r="RYJ23" s="1"/>
      <c r="RYK23" s="1"/>
      <c r="RYL23" s="1"/>
      <c r="RYM23" s="1"/>
      <c r="RYN23" s="1"/>
      <c r="RYO23" s="1"/>
      <c r="RYP23" s="1"/>
      <c r="RYQ23" s="1"/>
      <c r="RYR23" s="1"/>
      <c r="RYS23" s="1"/>
      <c r="RYT23" s="1"/>
      <c r="RYU23" s="1"/>
      <c r="RYV23" s="1"/>
      <c r="RYW23" s="1"/>
      <c r="RYX23" s="1"/>
      <c r="RYY23" s="1"/>
      <c r="RYZ23" s="1"/>
      <c r="RZA23" s="1"/>
      <c r="RZB23" s="1"/>
      <c r="RZC23" s="1"/>
      <c r="RZD23" s="1"/>
      <c r="RZE23" s="1"/>
      <c r="RZF23" s="1"/>
      <c r="RZG23" s="1"/>
      <c r="RZH23" s="1"/>
      <c r="RZI23" s="1"/>
      <c r="RZJ23" s="1"/>
      <c r="RZK23" s="1"/>
      <c r="RZL23" s="1"/>
      <c r="RZM23" s="1"/>
      <c r="RZN23" s="1"/>
      <c r="RZO23" s="1"/>
      <c r="RZP23" s="1"/>
      <c r="RZQ23" s="1"/>
      <c r="RZR23" s="1"/>
      <c r="RZS23" s="1"/>
      <c r="RZT23" s="1"/>
      <c r="RZU23" s="1"/>
      <c r="RZV23" s="1"/>
      <c r="RZW23" s="1"/>
      <c r="RZX23" s="1"/>
      <c r="RZY23" s="1"/>
      <c r="RZZ23" s="1"/>
      <c r="SAA23" s="1"/>
      <c r="SAB23" s="1"/>
      <c r="SAC23" s="1"/>
      <c r="SAD23" s="1"/>
      <c r="SAE23" s="1"/>
      <c r="SAF23" s="1"/>
      <c r="SAG23" s="1"/>
      <c r="SAH23" s="1"/>
      <c r="SAI23" s="1"/>
      <c r="SAJ23" s="1"/>
      <c r="SAK23" s="1"/>
      <c r="SAL23" s="1"/>
      <c r="SAM23" s="1"/>
      <c r="SAN23" s="1"/>
      <c r="SAO23" s="1"/>
      <c r="SAP23" s="1"/>
      <c r="SAQ23" s="1"/>
      <c r="SAR23" s="1"/>
      <c r="SAS23" s="1"/>
      <c r="SAT23" s="1"/>
      <c r="SAU23" s="1"/>
      <c r="SAV23" s="1"/>
      <c r="SAW23" s="1"/>
      <c r="SAX23" s="1"/>
      <c r="SAY23" s="1"/>
      <c r="SAZ23" s="1"/>
      <c r="SBA23" s="1"/>
      <c r="SBB23" s="1"/>
      <c r="SBC23" s="1"/>
      <c r="SBD23" s="1"/>
      <c r="SBE23" s="1"/>
      <c r="SBF23" s="1"/>
      <c r="SBG23" s="1"/>
      <c r="SBH23" s="1"/>
      <c r="SBI23" s="1"/>
      <c r="SBJ23" s="1"/>
      <c r="SBK23" s="1"/>
      <c r="SBL23" s="1"/>
      <c r="SBM23" s="1"/>
      <c r="SBN23" s="1"/>
      <c r="SBO23" s="1"/>
      <c r="SBP23" s="1"/>
      <c r="SBQ23" s="1"/>
      <c r="SBR23" s="1"/>
      <c r="SBS23" s="1"/>
      <c r="SBT23" s="1"/>
      <c r="SBU23" s="1"/>
      <c r="SBV23" s="1"/>
      <c r="SBW23" s="1"/>
      <c r="SBX23" s="1"/>
      <c r="SBY23" s="1"/>
      <c r="SBZ23" s="1"/>
      <c r="SCA23" s="1"/>
      <c r="SCB23" s="1"/>
      <c r="SCC23" s="1"/>
      <c r="SCD23" s="1"/>
      <c r="SCE23" s="1"/>
      <c r="SCF23" s="1"/>
      <c r="SCG23" s="1"/>
      <c r="SCH23" s="1"/>
      <c r="SCI23" s="1"/>
      <c r="SCJ23" s="1"/>
      <c r="SCK23" s="1"/>
      <c r="SCL23" s="1"/>
      <c r="SCM23" s="1"/>
      <c r="SCN23" s="1"/>
      <c r="SCO23" s="1"/>
      <c r="SCP23" s="1"/>
      <c r="SCQ23" s="1"/>
      <c r="SCR23" s="1"/>
      <c r="SCS23" s="1"/>
      <c r="SCT23" s="1"/>
      <c r="SCU23" s="1"/>
      <c r="SCV23" s="1"/>
      <c r="SCW23" s="1"/>
      <c r="SCX23" s="1"/>
      <c r="SCY23" s="1"/>
      <c r="SCZ23" s="1"/>
      <c r="SDA23" s="1"/>
      <c r="SDB23" s="1"/>
      <c r="SDC23" s="1"/>
      <c r="SDD23" s="1"/>
      <c r="SDE23" s="1"/>
      <c r="SDF23" s="1"/>
      <c r="SDG23" s="1"/>
      <c r="SDH23" s="1"/>
      <c r="SDI23" s="1"/>
      <c r="SDJ23" s="1"/>
      <c r="SDK23" s="1"/>
      <c r="SDL23" s="1"/>
      <c r="SDM23" s="1"/>
      <c r="SDN23" s="1"/>
      <c r="SDO23" s="1"/>
      <c r="SDP23" s="1"/>
      <c r="SDQ23" s="1"/>
      <c r="SDR23" s="1"/>
      <c r="SDS23" s="1"/>
      <c r="SDT23" s="1"/>
      <c r="SDU23" s="1"/>
      <c r="SDV23" s="1"/>
      <c r="SDW23" s="1"/>
      <c r="SDX23" s="1"/>
      <c r="SDY23" s="1"/>
      <c r="SDZ23" s="1"/>
      <c r="SEA23" s="1"/>
      <c r="SEB23" s="1"/>
      <c r="SEC23" s="1"/>
      <c r="SED23" s="1"/>
      <c r="SEE23" s="1"/>
      <c r="SEF23" s="1"/>
      <c r="SEG23" s="1"/>
      <c r="SEH23" s="1"/>
      <c r="SEI23" s="1"/>
      <c r="SEJ23" s="1"/>
      <c r="SEK23" s="1"/>
      <c r="SEL23" s="1"/>
      <c r="SEM23" s="1"/>
      <c r="SEN23" s="1"/>
      <c r="SEO23" s="1"/>
      <c r="SEP23" s="1"/>
      <c r="SEQ23" s="1"/>
      <c r="SER23" s="1"/>
      <c r="SES23" s="1"/>
      <c r="SET23" s="1"/>
      <c r="SEU23" s="1"/>
      <c r="SEV23" s="1"/>
      <c r="SEW23" s="1"/>
      <c r="SEX23" s="1"/>
      <c r="SEY23" s="1"/>
      <c r="SEZ23" s="1"/>
      <c r="SFA23" s="1"/>
      <c r="SFB23" s="1"/>
      <c r="SFC23" s="1"/>
      <c r="SFD23" s="1"/>
      <c r="SFE23" s="1"/>
      <c r="SFF23" s="1"/>
      <c r="SFG23" s="1"/>
      <c r="SFH23" s="1"/>
      <c r="SFI23" s="1"/>
      <c r="SFJ23" s="1"/>
      <c r="SFK23" s="1"/>
      <c r="SFL23" s="1"/>
      <c r="SFM23" s="1"/>
      <c r="SFN23" s="1"/>
      <c r="SFO23" s="1"/>
      <c r="SFP23" s="1"/>
      <c r="SFQ23" s="1"/>
      <c r="SFR23" s="1"/>
      <c r="SFS23" s="1"/>
      <c r="SFT23" s="1"/>
      <c r="SFU23" s="1"/>
      <c r="SFV23" s="1"/>
      <c r="SFW23" s="1"/>
      <c r="SFX23" s="1"/>
      <c r="SFY23" s="1"/>
      <c r="SFZ23" s="1"/>
      <c r="SGA23" s="1"/>
      <c r="SGB23" s="1"/>
      <c r="SGC23" s="1"/>
      <c r="SGD23" s="1"/>
      <c r="SGE23" s="1"/>
      <c r="SGF23" s="1"/>
      <c r="SGG23" s="1"/>
      <c r="SGH23" s="1"/>
      <c r="SGI23" s="1"/>
      <c r="SGJ23" s="1"/>
      <c r="SGK23" s="1"/>
      <c r="SGL23" s="1"/>
      <c r="SGM23" s="1"/>
      <c r="SGN23" s="1"/>
      <c r="SGO23" s="1"/>
      <c r="SGP23" s="1"/>
      <c r="SGQ23" s="1"/>
      <c r="SGR23" s="1"/>
      <c r="SGS23" s="1"/>
      <c r="SGT23" s="1"/>
      <c r="SGU23" s="1"/>
      <c r="SGV23" s="1"/>
      <c r="SGW23" s="1"/>
      <c r="SGX23" s="1"/>
      <c r="SGY23" s="1"/>
      <c r="SGZ23" s="1"/>
      <c r="SHA23" s="1"/>
      <c r="SHB23" s="1"/>
      <c r="SHC23" s="1"/>
      <c r="SHD23" s="1"/>
      <c r="SHE23" s="1"/>
      <c r="SHF23" s="1"/>
      <c r="SHG23" s="1"/>
      <c r="SHH23" s="1"/>
      <c r="SHI23" s="1"/>
      <c r="SHJ23" s="1"/>
      <c r="SHK23" s="1"/>
      <c r="SHL23" s="1"/>
      <c r="SHM23" s="1"/>
      <c r="SHN23" s="1"/>
      <c r="SHO23" s="1"/>
      <c r="SHP23" s="1"/>
      <c r="SHQ23" s="1"/>
      <c r="SHR23" s="1"/>
      <c r="SHS23" s="1"/>
      <c r="SHT23" s="1"/>
      <c r="SHU23" s="1"/>
      <c r="SHV23" s="1"/>
      <c r="SHW23" s="1"/>
      <c r="SHX23" s="1"/>
      <c r="SHY23" s="1"/>
      <c r="SHZ23" s="1"/>
      <c r="SIA23" s="1"/>
      <c r="SIB23" s="1"/>
      <c r="SIC23" s="1"/>
      <c r="SID23" s="1"/>
      <c r="SIE23" s="1"/>
      <c r="SIF23" s="1"/>
      <c r="SIG23" s="1"/>
      <c r="SIH23" s="1"/>
      <c r="SII23" s="1"/>
      <c r="SIJ23" s="1"/>
      <c r="SIK23" s="1"/>
      <c r="SIL23" s="1"/>
      <c r="SIM23" s="1"/>
      <c r="SIN23" s="1"/>
      <c r="SIO23" s="1"/>
      <c r="SIP23" s="1"/>
      <c r="SIQ23" s="1"/>
      <c r="SIR23" s="1"/>
      <c r="SIS23" s="1"/>
      <c r="SIT23" s="1"/>
      <c r="SIU23" s="1"/>
      <c r="SIV23" s="1"/>
      <c r="SIW23" s="1"/>
      <c r="SIX23" s="1"/>
      <c r="SIY23" s="1"/>
      <c r="SIZ23" s="1"/>
      <c r="SJA23" s="1"/>
      <c r="SJB23" s="1"/>
      <c r="SJC23" s="1"/>
      <c r="SJD23" s="1"/>
      <c r="SJE23" s="1"/>
      <c r="SJF23" s="1"/>
      <c r="SJG23" s="1"/>
      <c r="SJH23" s="1"/>
      <c r="SJI23" s="1"/>
      <c r="SJJ23" s="1"/>
      <c r="SJK23" s="1"/>
      <c r="SJL23" s="1"/>
      <c r="SJM23" s="1"/>
      <c r="SJN23" s="1"/>
      <c r="SJO23" s="1"/>
      <c r="SJP23" s="1"/>
      <c r="SJQ23" s="1"/>
      <c r="SJR23" s="1"/>
      <c r="SJS23" s="1"/>
      <c r="SJT23" s="1"/>
      <c r="SJU23" s="1"/>
      <c r="SJV23" s="1"/>
      <c r="SJW23" s="1"/>
      <c r="SJX23" s="1"/>
      <c r="SJY23" s="1"/>
      <c r="SJZ23" s="1"/>
      <c r="SKA23" s="1"/>
      <c r="SKB23" s="1"/>
      <c r="SKC23" s="1"/>
      <c r="SKD23" s="1"/>
      <c r="SKE23" s="1"/>
      <c r="SKF23" s="1"/>
      <c r="SKG23" s="1"/>
      <c r="SKH23" s="1"/>
      <c r="SKI23" s="1"/>
      <c r="SKJ23" s="1"/>
      <c r="SKK23" s="1"/>
      <c r="SKL23" s="1"/>
      <c r="SKM23" s="1"/>
      <c r="SKN23" s="1"/>
      <c r="SKO23" s="1"/>
      <c r="SKP23" s="1"/>
      <c r="SKQ23" s="1"/>
      <c r="SKR23" s="1"/>
      <c r="SKS23" s="1"/>
      <c r="SKT23" s="1"/>
      <c r="SKU23" s="1"/>
      <c r="SKV23" s="1"/>
      <c r="SKW23" s="1"/>
      <c r="SKX23" s="1"/>
      <c r="SKY23" s="1"/>
      <c r="SKZ23" s="1"/>
      <c r="SLA23" s="1"/>
      <c r="SLB23" s="1"/>
      <c r="SLC23" s="1"/>
      <c r="SLD23" s="1"/>
      <c r="SLE23" s="1"/>
      <c r="SLF23" s="1"/>
      <c r="SLG23" s="1"/>
      <c r="SLH23" s="1"/>
      <c r="SLI23" s="1"/>
      <c r="SLJ23" s="1"/>
      <c r="SLK23" s="1"/>
      <c r="SLL23" s="1"/>
      <c r="SLM23" s="1"/>
      <c r="SLN23" s="1"/>
      <c r="SLO23" s="1"/>
      <c r="SLP23" s="1"/>
      <c r="SLQ23" s="1"/>
      <c r="SLR23" s="1"/>
      <c r="SLS23" s="1"/>
      <c r="SLT23" s="1"/>
      <c r="SLU23" s="1"/>
      <c r="SLV23" s="1"/>
      <c r="SLW23" s="1"/>
      <c r="SLX23" s="1"/>
      <c r="SLY23" s="1"/>
      <c r="SLZ23" s="1"/>
      <c r="SMA23" s="1"/>
      <c r="SMB23" s="1"/>
      <c r="SMC23" s="1"/>
      <c r="SMD23" s="1"/>
      <c r="SME23" s="1"/>
      <c r="SMF23" s="1"/>
      <c r="SMG23" s="1"/>
      <c r="SMH23" s="1"/>
      <c r="SMI23" s="1"/>
      <c r="SMJ23" s="1"/>
      <c r="SMK23" s="1"/>
      <c r="SML23" s="1"/>
      <c r="SMM23" s="1"/>
      <c r="SMN23" s="1"/>
      <c r="SMO23" s="1"/>
      <c r="SMP23" s="1"/>
      <c r="SMQ23" s="1"/>
      <c r="SMR23" s="1"/>
      <c r="SMS23" s="1"/>
      <c r="SMT23" s="1"/>
      <c r="SMU23" s="1"/>
      <c r="SMV23" s="1"/>
      <c r="SMW23" s="1"/>
      <c r="SMX23" s="1"/>
      <c r="SMY23" s="1"/>
      <c r="SMZ23" s="1"/>
      <c r="SNA23" s="1"/>
      <c r="SNB23" s="1"/>
      <c r="SNC23" s="1"/>
      <c r="SND23" s="1"/>
      <c r="SNE23" s="1"/>
      <c r="SNF23" s="1"/>
      <c r="SNG23" s="1"/>
      <c r="SNH23" s="1"/>
      <c r="SNI23" s="1"/>
      <c r="SNJ23" s="1"/>
      <c r="SNK23" s="1"/>
      <c r="SNL23" s="1"/>
      <c r="SNM23" s="1"/>
      <c r="SNN23" s="1"/>
      <c r="SNO23" s="1"/>
      <c r="SNP23" s="1"/>
      <c r="SNQ23" s="1"/>
      <c r="SNR23" s="1"/>
      <c r="SNS23" s="1"/>
      <c r="SNT23" s="1"/>
      <c r="SNU23" s="1"/>
      <c r="SNV23" s="1"/>
      <c r="SNW23" s="1"/>
      <c r="SNX23" s="1"/>
      <c r="SNY23" s="1"/>
      <c r="SNZ23" s="1"/>
      <c r="SOA23" s="1"/>
      <c r="SOB23" s="1"/>
      <c r="SOC23" s="1"/>
      <c r="SOD23" s="1"/>
      <c r="SOE23" s="1"/>
      <c r="SOF23" s="1"/>
      <c r="SOG23" s="1"/>
      <c r="SOH23" s="1"/>
      <c r="SOI23" s="1"/>
      <c r="SOJ23" s="1"/>
      <c r="SOK23" s="1"/>
      <c r="SOL23" s="1"/>
      <c r="SOM23" s="1"/>
      <c r="SON23" s="1"/>
      <c r="SOO23" s="1"/>
      <c r="SOP23" s="1"/>
      <c r="SOQ23" s="1"/>
      <c r="SOR23" s="1"/>
      <c r="SOS23" s="1"/>
      <c r="SOT23" s="1"/>
      <c r="SOU23" s="1"/>
      <c r="SOV23" s="1"/>
      <c r="SOW23" s="1"/>
      <c r="SOX23" s="1"/>
      <c r="SOY23" s="1"/>
      <c r="SOZ23" s="1"/>
      <c r="SPA23" s="1"/>
      <c r="SPB23" s="1"/>
      <c r="SPC23" s="1"/>
      <c r="SPD23" s="1"/>
      <c r="SPE23" s="1"/>
      <c r="SPF23" s="1"/>
      <c r="SPG23" s="1"/>
      <c r="SPH23" s="1"/>
      <c r="SPI23" s="1"/>
      <c r="SPJ23" s="1"/>
      <c r="SPK23" s="1"/>
      <c r="SPL23" s="1"/>
      <c r="SPM23" s="1"/>
      <c r="SPN23" s="1"/>
      <c r="SPO23" s="1"/>
      <c r="SPP23" s="1"/>
      <c r="SPQ23" s="1"/>
      <c r="SPR23" s="1"/>
      <c r="SPS23" s="1"/>
      <c r="SPT23" s="1"/>
      <c r="SPU23" s="1"/>
      <c r="SPV23" s="1"/>
      <c r="SPW23" s="1"/>
      <c r="SPX23" s="1"/>
      <c r="SPY23" s="1"/>
      <c r="SPZ23" s="1"/>
      <c r="SQA23" s="1"/>
      <c r="SQB23" s="1"/>
      <c r="SQC23" s="1"/>
      <c r="SQD23" s="1"/>
      <c r="SQE23" s="1"/>
      <c r="SQF23" s="1"/>
      <c r="SQG23" s="1"/>
      <c r="SQH23" s="1"/>
      <c r="SQI23" s="1"/>
      <c r="SQJ23" s="1"/>
      <c r="SQK23" s="1"/>
      <c r="SQL23" s="1"/>
      <c r="SQM23" s="1"/>
      <c r="SQN23" s="1"/>
      <c r="SQO23" s="1"/>
      <c r="SQP23" s="1"/>
      <c r="SQQ23" s="1"/>
      <c r="SQR23" s="1"/>
      <c r="SQS23" s="1"/>
      <c r="SQT23" s="1"/>
      <c r="SQU23" s="1"/>
      <c r="SQV23" s="1"/>
      <c r="SQW23" s="1"/>
      <c r="SQX23" s="1"/>
      <c r="SQY23" s="1"/>
      <c r="SQZ23" s="1"/>
      <c r="SRA23" s="1"/>
      <c r="SRB23" s="1"/>
      <c r="SRC23" s="1"/>
      <c r="SRD23" s="1"/>
      <c r="SRE23" s="1"/>
      <c r="SRF23" s="1"/>
      <c r="SRG23" s="1"/>
      <c r="SRH23" s="1"/>
      <c r="SRI23" s="1"/>
      <c r="SRJ23" s="1"/>
      <c r="SRK23" s="1"/>
      <c r="SRL23" s="1"/>
      <c r="SRM23" s="1"/>
      <c r="SRN23" s="1"/>
      <c r="SRO23" s="1"/>
      <c r="SRP23" s="1"/>
      <c r="SRQ23" s="1"/>
      <c r="SRR23" s="1"/>
      <c r="SRS23" s="1"/>
      <c r="SRT23" s="1"/>
      <c r="SRU23" s="1"/>
      <c r="SRV23" s="1"/>
      <c r="SRW23" s="1"/>
      <c r="SRX23" s="1"/>
      <c r="SRY23" s="1"/>
      <c r="SRZ23" s="1"/>
      <c r="SSA23" s="1"/>
      <c r="SSB23" s="1"/>
      <c r="SSC23" s="1"/>
      <c r="SSD23" s="1"/>
      <c r="SSE23" s="1"/>
      <c r="SSF23" s="1"/>
      <c r="SSG23" s="1"/>
      <c r="SSH23" s="1"/>
      <c r="SSI23" s="1"/>
      <c r="SSJ23" s="1"/>
      <c r="SSK23" s="1"/>
      <c r="SSL23" s="1"/>
      <c r="SSM23" s="1"/>
      <c r="SSN23" s="1"/>
      <c r="SSO23" s="1"/>
      <c r="SSP23" s="1"/>
      <c r="SSQ23" s="1"/>
      <c r="SSR23" s="1"/>
      <c r="SSS23" s="1"/>
      <c r="SST23" s="1"/>
      <c r="SSU23" s="1"/>
      <c r="SSV23" s="1"/>
      <c r="SSW23" s="1"/>
      <c r="SSX23" s="1"/>
      <c r="SSY23" s="1"/>
      <c r="SSZ23" s="1"/>
      <c r="STA23" s="1"/>
      <c r="STB23" s="1"/>
      <c r="STC23" s="1"/>
      <c r="STD23" s="1"/>
      <c r="STE23" s="1"/>
      <c r="STF23" s="1"/>
      <c r="STG23" s="1"/>
      <c r="STH23" s="1"/>
      <c r="STI23" s="1"/>
      <c r="STJ23" s="1"/>
      <c r="STK23" s="1"/>
      <c r="STL23" s="1"/>
      <c r="STM23" s="1"/>
      <c r="STN23" s="1"/>
      <c r="STO23" s="1"/>
      <c r="STP23" s="1"/>
      <c r="STQ23" s="1"/>
      <c r="STR23" s="1"/>
      <c r="STS23" s="1"/>
      <c r="STT23" s="1"/>
      <c r="STU23" s="1"/>
      <c r="STV23" s="1"/>
      <c r="STW23" s="1"/>
      <c r="STX23" s="1"/>
      <c r="STY23" s="1"/>
      <c r="STZ23" s="1"/>
      <c r="SUA23" s="1"/>
      <c r="SUB23" s="1"/>
      <c r="SUC23" s="1"/>
      <c r="SUD23" s="1"/>
      <c r="SUE23" s="1"/>
      <c r="SUF23" s="1"/>
      <c r="SUG23" s="1"/>
      <c r="SUH23" s="1"/>
      <c r="SUI23" s="1"/>
      <c r="SUJ23" s="1"/>
      <c r="SUK23" s="1"/>
      <c r="SUL23" s="1"/>
      <c r="SUM23" s="1"/>
      <c r="SUN23" s="1"/>
      <c r="SUO23" s="1"/>
      <c r="SUP23" s="1"/>
      <c r="SUQ23" s="1"/>
      <c r="SUR23" s="1"/>
      <c r="SUS23" s="1"/>
      <c r="SUT23" s="1"/>
      <c r="SUU23" s="1"/>
      <c r="SUV23" s="1"/>
      <c r="SUW23" s="1"/>
      <c r="SUX23" s="1"/>
      <c r="SUY23" s="1"/>
      <c r="SUZ23" s="1"/>
      <c r="SVA23" s="1"/>
      <c r="SVB23" s="1"/>
      <c r="SVC23" s="1"/>
      <c r="SVD23" s="1"/>
      <c r="SVE23" s="1"/>
      <c r="SVF23" s="1"/>
      <c r="SVG23" s="1"/>
      <c r="SVH23" s="1"/>
      <c r="SVI23" s="1"/>
      <c r="SVJ23" s="1"/>
      <c r="SVK23" s="1"/>
      <c r="SVL23" s="1"/>
      <c r="SVM23" s="1"/>
      <c r="SVN23" s="1"/>
      <c r="SVO23" s="1"/>
      <c r="SVP23" s="1"/>
      <c r="SVQ23" s="1"/>
      <c r="SVR23" s="1"/>
      <c r="SVS23" s="1"/>
      <c r="SVT23" s="1"/>
      <c r="SVU23" s="1"/>
      <c r="SVV23" s="1"/>
      <c r="SVW23" s="1"/>
      <c r="SVX23" s="1"/>
      <c r="SVY23" s="1"/>
      <c r="SVZ23" s="1"/>
      <c r="SWA23" s="1"/>
      <c r="SWB23" s="1"/>
      <c r="SWC23" s="1"/>
      <c r="SWD23" s="1"/>
      <c r="SWE23" s="1"/>
      <c r="SWF23" s="1"/>
      <c r="SWG23" s="1"/>
      <c r="SWH23" s="1"/>
      <c r="SWI23" s="1"/>
      <c r="SWJ23" s="1"/>
      <c r="SWK23" s="1"/>
      <c r="SWL23" s="1"/>
      <c r="SWM23" s="1"/>
      <c r="SWN23" s="1"/>
      <c r="SWO23" s="1"/>
      <c r="SWP23" s="1"/>
      <c r="SWQ23" s="1"/>
      <c r="SWR23" s="1"/>
      <c r="SWS23" s="1"/>
      <c r="SWT23" s="1"/>
      <c r="SWU23" s="1"/>
      <c r="SWV23" s="1"/>
      <c r="SWW23" s="1"/>
      <c r="SWX23" s="1"/>
      <c r="SWY23" s="1"/>
      <c r="SWZ23" s="1"/>
      <c r="SXA23" s="1"/>
      <c r="SXB23" s="1"/>
      <c r="SXC23" s="1"/>
      <c r="SXD23" s="1"/>
      <c r="SXE23" s="1"/>
      <c r="SXF23" s="1"/>
      <c r="SXG23" s="1"/>
      <c r="SXH23" s="1"/>
      <c r="SXI23" s="1"/>
      <c r="SXJ23" s="1"/>
      <c r="SXK23" s="1"/>
      <c r="SXL23" s="1"/>
      <c r="SXM23" s="1"/>
      <c r="SXN23" s="1"/>
      <c r="SXO23" s="1"/>
      <c r="SXP23" s="1"/>
      <c r="SXQ23" s="1"/>
      <c r="SXR23" s="1"/>
      <c r="SXS23" s="1"/>
      <c r="SXT23" s="1"/>
      <c r="SXU23" s="1"/>
      <c r="SXV23" s="1"/>
      <c r="SXW23" s="1"/>
      <c r="SXX23" s="1"/>
      <c r="SXY23" s="1"/>
      <c r="SXZ23" s="1"/>
      <c r="SYA23" s="1"/>
      <c r="SYB23" s="1"/>
      <c r="SYC23" s="1"/>
      <c r="SYD23" s="1"/>
      <c r="SYE23" s="1"/>
      <c r="SYF23" s="1"/>
      <c r="SYG23" s="1"/>
      <c r="SYH23" s="1"/>
      <c r="SYI23" s="1"/>
      <c r="SYJ23" s="1"/>
      <c r="SYK23" s="1"/>
      <c r="SYL23" s="1"/>
      <c r="SYM23" s="1"/>
      <c r="SYN23" s="1"/>
      <c r="SYO23" s="1"/>
      <c r="SYP23" s="1"/>
      <c r="SYQ23" s="1"/>
      <c r="SYR23" s="1"/>
      <c r="SYS23" s="1"/>
      <c r="SYT23" s="1"/>
      <c r="SYU23" s="1"/>
      <c r="SYV23" s="1"/>
      <c r="SYW23" s="1"/>
      <c r="SYX23" s="1"/>
      <c r="SYY23" s="1"/>
      <c r="SYZ23" s="1"/>
      <c r="SZA23" s="1"/>
      <c r="SZB23" s="1"/>
      <c r="SZC23" s="1"/>
      <c r="SZD23" s="1"/>
      <c r="SZE23" s="1"/>
      <c r="SZF23" s="1"/>
      <c r="SZG23" s="1"/>
      <c r="SZH23" s="1"/>
      <c r="SZI23" s="1"/>
      <c r="SZJ23" s="1"/>
      <c r="SZK23" s="1"/>
      <c r="SZL23" s="1"/>
      <c r="SZM23" s="1"/>
      <c r="SZN23" s="1"/>
      <c r="SZO23" s="1"/>
      <c r="SZP23" s="1"/>
      <c r="SZQ23" s="1"/>
      <c r="SZR23" s="1"/>
      <c r="SZS23" s="1"/>
      <c r="SZT23" s="1"/>
      <c r="SZU23" s="1"/>
      <c r="SZV23" s="1"/>
      <c r="SZW23" s="1"/>
      <c r="SZX23" s="1"/>
      <c r="SZY23" s="1"/>
      <c r="SZZ23" s="1"/>
      <c r="TAA23" s="1"/>
      <c r="TAB23" s="1"/>
      <c r="TAC23" s="1"/>
      <c r="TAD23" s="1"/>
      <c r="TAE23" s="1"/>
      <c r="TAF23" s="1"/>
      <c r="TAG23" s="1"/>
      <c r="TAH23" s="1"/>
      <c r="TAI23" s="1"/>
      <c r="TAJ23" s="1"/>
      <c r="TAK23" s="1"/>
      <c r="TAL23" s="1"/>
      <c r="TAM23" s="1"/>
      <c r="TAN23" s="1"/>
      <c r="TAO23" s="1"/>
      <c r="TAP23" s="1"/>
      <c r="TAQ23" s="1"/>
      <c r="TAR23" s="1"/>
      <c r="TAS23" s="1"/>
      <c r="TAT23" s="1"/>
      <c r="TAU23" s="1"/>
      <c r="TAV23" s="1"/>
      <c r="TAW23" s="1"/>
      <c r="TAX23" s="1"/>
      <c r="TAY23" s="1"/>
      <c r="TAZ23" s="1"/>
      <c r="TBA23" s="1"/>
      <c r="TBB23" s="1"/>
      <c r="TBC23" s="1"/>
      <c r="TBD23" s="1"/>
      <c r="TBE23" s="1"/>
      <c r="TBF23" s="1"/>
      <c r="TBG23" s="1"/>
      <c r="TBH23" s="1"/>
      <c r="TBI23" s="1"/>
      <c r="TBJ23" s="1"/>
      <c r="TBK23" s="1"/>
      <c r="TBL23" s="1"/>
      <c r="TBM23" s="1"/>
      <c r="TBN23" s="1"/>
      <c r="TBO23" s="1"/>
      <c r="TBP23" s="1"/>
      <c r="TBQ23" s="1"/>
      <c r="TBR23" s="1"/>
      <c r="TBS23" s="1"/>
      <c r="TBT23" s="1"/>
      <c r="TBU23" s="1"/>
      <c r="TBV23" s="1"/>
      <c r="TBW23" s="1"/>
      <c r="TBX23" s="1"/>
      <c r="TBY23" s="1"/>
      <c r="TBZ23" s="1"/>
      <c r="TCA23" s="1"/>
      <c r="TCB23" s="1"/>
      <c r="TCC23" s="1"/>
      <c r="TCD23" s="1"/>
      <c r="TCE23" s="1"/>
      <c r="TCF23" s="1"/>
      <c r="TCG23" s="1"/>
      <c r="TCH23" s="1"/>
      <c r="TCI23" s="1"/>
      <c r="TCJ23" s="1"/>
      <c r="TCK23" s="1"/>
      <c r="TCL23" s="1"/>
      <c r="TCM23" s="1"/>
      <c r="TCN23" s="1"/>
      <c r="TCO23" s="1"/>
      <c r="TCP23" s="1"/>
      <c r="TCQ23" s="1"/>
      <c r="TCR23" s="1"/>
      <c r="TCS23" s="1"/>
      <c r="TCT23" s="1"/>
      <c r="TCU23" s="1"/>
      <c r="TCV23" s="1"/>
      <c r="TCW23" s="1"/>
      <c r="TCX23" s="1"/>
      <c r="TCY23" s="1"/>
      <c r="TCZ23" s="1"/>
      <c r="TDA23" s="1"/>
      <c r="TDB23" s="1"/>
      <c r="TDC23" s="1"/>
      <c r="TDD23" s="1"/>
      <c r="TDE23" s="1"/>
      <c r="TDF23" s="1"/>
      <c r="TDG23" s="1"/>
      <c r="TDH23" s="1"/>
      <c r="TDI23" s="1"/>
      <c r="TDJ23" s="1"/>
      <c r="TDK23" s="1"/>
      <c r="TDL23" s="1"/>
      <c r="TDM23" s="1"/>
      <c r="TDN23" s="1"/>
      <c r="TDO23" s="1"/>
      <c r="TDP23" s="1"/>
      <c r="TDQ23" s="1"/>
      <c r="TDR23" s="1"/>
      <c r="TDS23" s="1"/>
      <c r="TDT23" s="1"/>
      <c r="TDU23" s="1"/>
      <c r="TDV23" s="1"/>
      <c r="TDW23" s="1"/>
      <c r="TDX23" s="1"/>
      <c r="TDY23" s="1"/>
      <c r="TDZ23" s="1"/>
      <c r="TEA23" s="1"/>
      <c r="TEB23" s="1"/>
      <c r="TEC23" s="1"/>
      <c r="TED23" s="1"/>
      <c r="TEE23" s="1"/>
      <c r="TEF23" s="1"/>
      <c r="TEG23" s="1"/>
      <c r="TEH23" s="1"/>
      <c r="TEI23" s="1"/>
      <c r="TEJ23" s="1"/>
      <c r="TEK23" s="1"/>
      <c r="TEL23" s="1"/>
      <c r="TEM23" s="1"/>
      <c r="TEN23" s="1"/>
      <c r="TEO23" s="1"/>
      <c r="TEP23" s="1"/>
      <c r="TEQ23" s="1"/>
      <c r="TER23" s="1"/>
      <c r="TES23" s="1"/>
      <c r="TET23" s="1"/>
      <c r="TEU23" s="1"/>
      <c r="TEV23" s="1"/>
      <c r="TEW23" s="1"/>
      <c r="TEX23" s="1"/>
      <c r="TEY23" s="1"/>
      <c r="TEZ23" s="1"/>
      <c r="TFA23" s="1"/>
      <c r="TFB23" s="1"/>
      <c r="TFC23" s="1"/>
      <c r="TFD23" s="1"/>
      <c r="TFE23" s="1"/>
      <c r="TFF23" s="1"/>
      <c r="TFG23" s="1"/>
      <c r="TFH23" s="1"/>
      <c r="TFI23" s="1"/>
      <c r="TFJ23" s="1"/>
      <c r="TFK23" s="1"/>
      <c r="TFL23" s="1"/>
      <c r="TFM23" s="1"/>
      <c r="TFN23" s="1"/>
      <c r="TFO23" s="1"/>
      <c r="TFP23" s="1"/>
      <c r="TFQ23" s="1"/>
      <c r="TFR23" s="1"/>
      <c r="TFS23" s="1"/>
      <c r="TFT23" s="1"/>
      <c r="TFU23" s="1"/>
      <c r="TFV23" s="1"/>
      <c r="TFW23" s="1"/>
      <c r="TFX23" s="1"/>
      <c r="TFY23" s="1"/>
      <c r="TFZ23" s="1"/>
      <c r="TGA23" s="1"/>
      <c r="TGB23" s="1"/>
      <c r="TGC23" s="1"/>
      <c r="TGD23" s="1"/>
      <c r="TGE23" s="1"/>
      <c r="TGF23" s="1"/>
      <c r="TGG23" s="1"/>
      <c r="TGH23" s="1"/>
      <c r="TGI23" s="1"/>
      <c r="TGJ23" s="1"/>
      <c r="TGK23" s="1"/>
      <c r="TGL23" s="1"/>
      <c r="TGM23" s="1"/>
      <c r="TGN23" s="1"/>
      <c r="TGO23" s="1"/>
      <c r="TGP23" s="1"/>
      <c r="TGQ23" s="1"/>
      <c r="TGR23" s="1"/>
      <c r="TGS23" s="1"/>
      <c r="TGT23" s="1"/>
      <c r="TGU23" s="1"/>
      <c r="TGV23" s="1"/>
      <c r="TGW23" s="1"/>
      <c r="TGX23" s="1"/>
      <c r="TGY23" s="1"/>
      <c r="TGZ23" s="1"/>
      <c r="THA23" s="1"/>
      <c r="THB23" s="1"/>
      <c r="THC23" s="1"/>
      <c r="THD23" s="1"/>
      <c r="THE23" s="1"/>
      <c r="THF23" s="1"/>
      <c r="THG23" s="1"/>
      <c r="THH23" s="1"/>
      <c r="THI23" s="1"/>
      <c r="THJ23" s="1"/>
      <c r="THK23" s="1"/>
      <c r="THL23" s="1"/>
      <c r="THM23" s="1"/>
      <c r="THN23" s="1"/>
      <c r="THO23" s="1"/>
      <c r="THP23" s="1"/>
      <c r="THQ23" s="1"/>
      <c r="THR23" s="1"/>
      <c r="THS23" s="1"/>
      <c r="THT23" s="1"/>
      <c r="THU23" s="1"/>
      <c r="THV23" s="1"/>
      <c r="THW23" s="1"/>
      <c r="THX23" s="1"/>
      <c r="THY23" s="1"/>
      <c r="THZ23" s="1"/>
      <c r="TIA23" s="1"/>
      <c r="TIB23" s="1"/>
      <c r="TIC23" s="1"/>
      <c r="TID23" s="1"/>
      <c r="TIE23" s="1"/>
      <c r="TIF23" s="1"/>
      <c r="TIG23" s="1"/>
      <c r="TIH23" s="1"/>
      <c r="TII23" s="1"/>
      <c r="TIJ23" s="1"/>
      <c r="TIK23" s="1"/>
      <c r="TIL23" s="1"/>
      <c r="TIM23" s="1"/>
      <c r="TIN23" s="1"/>
      <c r="TIO23" s="1"/>
      <c r="TIP23" s="1"/>
      <c r="TIQ23" s="1"/>
      <c r="TIR23" s="1"/>
      <c r="TIS23" s="1"/>
      <c r="TIT23" s="1"/>
      <c r="TIU23" s="1"/>
      <c r="TIV23" s="1"/>
      <c r="TIW23" s="1"/>
      <c r="TIX23" s="1"/>
      <c r="TIY23" s="1"/>
      <c r="TIZ23" s="1"/>
      <c r="TJA23" s="1"/>
      <c r="TJB23" s="1"/>
      <c r="TJC23" s="1"/>
      <c r="TJD23" s="1"/>
      <c r="TJE23" s="1"/>
      <c r="TJF23" s="1"/>
      <c r="TJG23" s="1"/>
      <c r="TJH23" s="1"/>
      <c r="TJI23" s="1"/>
      <c r="TJJ23" s="1"/>
      <c r="TJK23" s="1"/>
      <c r="TJL23" s="1"/>
      <c r="TJM23" s="1"/>
      <c r="TJN23" s="1"/>
      <c r="TJO23" s="1"/>
      <c r="TJP23" s="1"/>
      <c r="TJQ23" s="1"/>
      <c r="TJR23" s="1"/>
      <c r="TJS23" s="1"/>
      <c r="TJT23" s="1"/>
      <c r="TJU23" s="1"/>
      <c r="TJV23" s="1"/>
      <c r="TJW23" s="1"/>
      <c r="TJX23" s="1"/>
      <c r="TJY23" s="1"/>
      <c r="TJZ23" s="1"/>
      <c r="TKA23" s="1"/>
      <c r="TKB23" s="1"/>
      <c r="TKC23" s="1"/>
      <c r="TKD23" s="1"/>
      <c r="TKE23" s="1"/>
      <c r="TKF23" s="1"/>
      <c r="TKG23" s="1"/>
      <c r="TKH23" s="1"/>
      <c r="TKI23" s="1"/>
      <c r="TKJ23" s="1"/>
      <c r="TKK23" s="1"/>
      <c r="TKL23" s="1"/>
      <c r="TKM23" s="1"/>
      <c r="TKN23" s="1"/>
      <c r="TKO23" s="1"/>
      <c r="TKP23" s="1"/>
      <c r="TKQ23" s="1"/>
      <c r="TKR23" s="1"/>
      <c r="TKS23" s="1"/>
      <c r="TKT23" s="1"/>
      <c r="TKU23" s="1"/>
      <c r="TKV23" s="1"/>
      <c r="TKW23" s="1"/>
      <c r="TKX23" s="1"/>
      <c r="TKY23" s="1"/>
      <c r="TKZ23" s="1"/>
      <c r="TLA23" s="1"/>
      <c r="TLB23" s="1"/>
      <c r="TLC23" s="1"/>
      <c r="TLD23" s="1"/>
      <c r="TLE23" s="1"/>
      <c r="TLF23" s="1"/>
      <c r="TLG23" s="1"/>
      <c r="TLH23" s="1"/>
      <c r="TLI23" s="1"/>
      <c r="TLJ23" s="1"/>
      <c r="TLK23" s="1"/>
      <c r="TLL23" s="1"/>
      <c r="TLM23" s="1"/>
      <c r="TLN23" s="1"/>
      <c r="TLO23" s="1"/>
      <c r="TLP23" s="1"/>
      <c r="TLQ23" s="1"/>
      <c r="TLR23" s="1"/>
      <c r="TLS23" s="1"/>
      <c r="TLT23" s="1"/>
      <c r="TLU23" s="1"/>
      <c r="TLV23" s="1"/>
      <c r="TLW23" s="1"/>
      <c r="TLX23" s="1"/>
      <c r="TLY23" s="1"/>
      <c r="TLZ23" s="1"/>
      <c r="TMA23" s="1"/>
      <c r="TMB23" s="1"/>
      <c r="TMC23" s="1"/>
      <c r="TMD23" s="1"/>
      <c r="TME23" s="1"/>
      <c r="TMF23" s="1"/>
      <c r="TMG23" s="1"/>
      <c r="TMH23" s="1"/>
      <c r="TMI23" s="1"/>
      <c r="TMJ23" s="1"/>
      <c r="TMK23" s="1"/>
      <c r="TML23" s="1"/>
      <c r="TMM23" s="1"/>
      <c r="TMN23" s="1"/>
      <c r="TMO23" s="1"/>
      <c r="TMP23" s="1"/>
      <c r="TMQ23" s="1"/>
      <c r="TMR23" s="1"/>
      <c r="TMS23" s="1"/>
      <c r="TMT23" s="1"/>
      <c r="TMU23" s="1"/>
      <c r="TMV23" s="1"/>
      <c r="TMW23" s="1"/>
      <c r="TMX23" s="1"/>
      <c r="TMY23" s="1"/>
      <c r="TMZ23" s="1"/>
      <c r="TNA23" s="1"/>
      <c r="TNB23" s="1"/>
      <c r="TNC23" s="1"/>
      <c r="TND23" s="1"/>
      <c r="TNE23" s="1"/>
      <c r="TNF23" s="1"/>
      <c r="TNG23" s="1"/>
      <c r="TNH23" s="1"/>
      <c r="TNI23" s="1"/>
      <c r="TNJ23" s="1"/>
      <c r="TNK23" s="1"/>
      <c r="TNL23" s="1"/>
      <c r="TNM23" s="1"/>
      <c r="TNN23" s="1"/>
      <c r="TNO23" s="1"/>
      <c r="TNP23" s="1"/>
      <c r="TNQ23" s="1"/>
      <c r="TNR23" s="1"/>
      <c r="TNS23" s="1"/>
      <c r="TNT23" s="1"/>
      <c r="TNU23" s="1"/>
      <c r="TNV23" s="1"/>
      <c r="TNW23" s="1"/>
      <c r="TNX23" s="1"/>
      <c r="TNY23" s="1"/>
      <c r="TNZ23" s="1"/>
      <c r="TOA23" s="1"/>
      <c r="TOB23" s="1"/>
      <c r="TOC23" s="1"/>
      <c r="TOD23" s="1"/>
      <c r="TOE23" s="1"/>
      <c r="TOF23" s="1"/>
      <c r="TOG23" s="1"/>
      <c r="TOH23" s="1"/>
      <c r="TOI23" s="1"/>
      <c r="TOJ23" s="1"/>
      <c r="TOK23" s="1"/>
      <c r="TOL23" s="1"/>
      <c r="TOM23" s="1"/>
      <c r="TON23" s="1"/>
      <c r="TOO23" s="1"/>
      <c r="TOP23" s="1"/>
      <c r="TOQ23" s="1"/>
      <c r="TOR23" s="1"/>
      <c r="TOS23" s="1"/>
      <c r="TOT23" s="1"/>
      <c r="TOU23" s="1"/>
      <c r="TOV23" s="1"/>
      <c r="TOW23" s="1"/>
      <c r="TOX23" s="1"/>
      <c r="TOY23" s="1"/>
      <c r="TOZ23" s="1"/>
      <c r="TPA23" s="1"/>
      <c r="TPB23" s="1"/>
      <c r="TPC23" s="1"/>
      <c r="TPD23" s="1"/>
      <c r="TPE23" s="1"/>
      <c r="TPF23" s="1"/>
      <c r="TPG23" s="1"/>
      <c r="TPH23" s="1"/>
      <c r="TPI23" s="1"/>
      <c r="TPJ23" s="1"/>
      <c r="TPK23" s="1"/>
      <c r="TPL23" s="1"/>
      <c r="TPM23" s="1"/>
      <c r="TPN23" s="1"/>
      <c r="TPO23" s="1"/>
      <c r="TPP23" s="1"/>
      <c r="TPQ23" s="1"/>
      <c r="TPR23" s="1"/>
      <c r="TPS23" s="1"/>
      <c r="TPT23" s="1"/>
      <c r="TPU23" s="1"/>
      <c r="TPV23" s="1"/>
      <c r="TPW23" s="1"/>
      <c r="TPX23" s="1"/>
      <c r="TPY23" s="1"/>
      <c r="TPZ23" s="1"/>
      <c r="TQA23" s="1"/>
      <c r="TQB23" s="1"/>
      <c r="TQC23" s="1"/>
      <c r="TQD23" s="1"/>
      <c r="TQE23" s="1"/>
      <c r="TQF23" s="1"/>
      <c r="TQG23" s="1"/>
      <c r="TQH23" s="1"/>
      <c r="TQI23" s="1"/>
      <c r="TQJ23" s="1"/>
      <c r="TQK23" s="1"/>
      <c r="TQL23" s="1"/>
      <c r="TQM23" s="1"/>
      <c r="TQN23" s="1"/>
      <c r="TQO23" s="1"/>
      <c r="TQP23" s="1"/>
      <c r="TQQ23" s="1"/>
      <c r="TQR23" s="1"/>
      <c r="TQS23" s="1"/>
      <c r="TQT23" s="1"/>
      <c r="TQU23" s="1"/>
      <c r="TQV23" s="1"/>
      <c r="TQW23" s="1"/>
      <c r="TQX23" s="1"/>
      <c r="TQY23" s="1"/>
      <c r="TQZ23" s="1"/>
      <c r="TRA23" s="1"/>
      <c r="TRB23" s="1"/>
      <c r="TRC23" s="1"/>
      <c r="TRD23" s="1"/>
      <c r="TRE23" s="1"/>
      <c r="TRF23" s="1"/>
      <c r="TRG23" s="1"/>
      <c r="TRH23" s="1"/>
      <c r="TRI23" s="1"/>
      <c r="TRJ23" s="1"/>
      <c r="TRK23" s="1"/>
      <c r="TRL23" s="1"/>
      <c r="TRM23" s="1"/>
      <c r="TRN23" s="1"/>
      <c r="TRO23" s="1"/>
      <c r="TRP23" s="1"/>
      <c r="TRQ23" s="1"/>
      <c r="TRR23" s="1"/>
      <c r="TRS23" s="1"/>
      <c r="TRT23" s="1"/>
      <c r="TRU23" s="1"/>
      <c r="TRV23" s="1"/>
      <c r="TRW23" s="1"/>
      <c r="TRX23" s="1"/>
      <c r="TRY23" s="1"/>
      <c r="TRZ23" s="1"/>
      <c r="TSA23" s="1"/>
      <c r="TSB23" s="1"/>
      <c r="TSC23" s="1"/>
      <c r="TSD23" s="1"/>
      <c r="TSE23" s="1"/>
      <c r="TSF23" s="1"/>
      <c r="TSG23" s="1"/>
      <c r="TSH23" s="1"/>
      <c r="TSI23" s="1"/>
      <c r="TSJ23" s="1"/>
      <c r="TSK23" s="1"/>
      <c r="TSL23" s="1"/>
      <c r="TSM23" s="1"/>
      <c r="TSN23" s="1"/>
      <c r="TSO23" s="1"/>
      <c r="TSP23" s="1"/>
      <c r="TSQ23" s="1"/>
      <c r="TSR23" s="1"/>
      <c r="TSS23" s="1"/>
      <c r="TST23" s="1"/>
      <c r="TSU23" s="1"/>
      <c r="TSV23" s="1"/>
      <c r="TSW23" s="1"/>
      <c r="TSX23" s="1"/>
      <c r="TSY23" s="1"/>
      <c r="TSZ23" s="1"/>
      <c r="TTA23" s="1"/>
      <c r="TTB23" s="1"/>
      <c r="TTC23" s="1"/>
      <c r="TTD23" s="1"/>
      <c r="TTE23" s="1"/>
      <c r="TTF23" s="1"/>
      <c r="TTG23" s="1"/>
      <c r="TTH23" s="1"/>
      <c r="TTI23" s="1"/>
      <c r="TTJ23" s="1"/>
      <c r="TTK23" s="1"/>
      <c r="TTL23" s="1"/>
      <c r="TTM23" s="1"/>
      <c r="TTN23" s="1"/>
      <c r="TTO23" s="1"/>
      <c r="TTP23" s="1"/>
      <c r="TTQ23" s="1"/>
      <c r="TTR23" s="1"/>
      <c r="TTS23" s="1"/>
      <c r="TTT23" s="1"/>
      <c r="TTU23" s="1"/>
      <c r="TTV23" s="1"/>
      <c r="TTW23" s="1"/>
      <c r="TTX23" s="1"/>
      <c r="TTY23" s="1"/>
      <c r="TTZ23" s="1"/>
      <c r="TUA23" s="1"/>
      <c r="TUB23" s="1"/>
      <c r="TUC23" s="1"/>
      <c r="TUD23" s="1"/>
      <c r="TUE23" s="1"/>
      <c r="TUF23" s="1"/>
      <c r="TUG23" s="1"/>
      <c r="TUH23" s="1"/>
      <c r="TUI23" s="1"/>
      <c r="TUJ23" s="1"/>
      <c r="TUK23" s="1"/>
      <c r="TUL23" s="1"/>
      <c r="TUM23" s="1"/>
      <c r="TUN23" s="1"/>
      <c r="TUO23" s="1"/>
      <c r="TUP23" s="1"/>
      <c r="TUQ23" s="1"/>
      <c r="TUR23" s="1"/>
      <c r="TUS23" s="1"/>
      <c r="TUT23" s="1"/>
      <c r="TUU23" s="1"/>
      <c r="TUV23" s="1"/>
      <c r="TUW23" s="1"/>
      <c r="TUX23" s="1"/>
      <c r="TUY23" s="1"/>
      <c r="TUZ23" s="1"/>
      <c r="TVA23" s="1"/>
      <c r="TVB23" s="1"/>
      <c r="TVC23" s="1"/>
      <c r="TVD23" s="1"/>
      <c r="TVE23" s="1"/>
      <c r="TVF23" s="1"/>
      <c r="TVG23" s="1"/>
      <c r="TVH23" s="1"/>
      <c r="TVI23" s="1"/>
      <c r="TVJ23" s="1"/>
      <c r="TVK23" s="1"/>
      <c r="TVL23" s="1"/>
      <c r="TVM23" s="1"/>
      <c r="TVN23" s="1"/>
      <c r="TVO23" s="1"/>
      <c r="TVP23" s="1"/>
      <c r="TVQ23" s="1"/>
      <c r="TVR23" s="1"/>
      <c r="TVS23" s="1"/>
      <c r="TVT23" s="1"/>
      <c r="TVU23" s="1"/>
      <c r="TVV23" s="1"/>
      <c r="TVW23" s="1"/>
      <c r="TVX23" s="1"/>
      <c r="TVY23" s="1"/>
      <c r="TVZ23" s="1"/>
      <c r="TWA23" s="1"/>
      <c r="TWB23" s="1"/>
      <c r="TWC23" s="1"/>
      <c r="TWD23" s="1"/>
      <c r="TWE23" s="1"/>
      <c r="TWF23" s="1"/>
      <c r="TWG23" s="1"/>
      <c r="TWH23" s="1"/>
      <c r="TWI23" s="1"/>
      <c r="TWJ23" s="1"/>
      <c r="TWK23" s="1"/>
      <c r="TWL23" s="1"/>
      <c r="TWM23" s="1"/>
      <c r="TWN23" s="1"/>
      <c r="TWO23" s="1"/>
      <c r="TWP23" s="1"/>
      <c r="TWQ23" s="1"/>
      <c r="TWR23" s="1"/>
      <c r="TWS23" s="1"/>
      <c r="TWT23" s="1"/>
      <c r="TWU23" s="1"/>
      <c r="TWV23" s="1"/>
      <c r="TWW23" s="1"/>
      <c r="TWX23" s="1"/>
      <c r="TWY23" s="1"/>
      <c r="TWZ23" s="1"/>
      <c r="TXA23" s="1"/>
      <c r="TXB23" s="1"/>
      <c r="TXC23" s="1"/>
      <c r="TXD23" s="1"/>
      <c r="TXE23" s="1"/>
      <c r="TXF23" s="1"/>
      <c r="TXG23" s="1"/>
      <c r="TXH23" s="1"/>
      <c r="TXI23" s="1"/>
      <c r="TXJ23" s="1"/>
      <c r="TXK23" s="1"/>
      <c r="TXL23" s="1"/>
      <c r="TXM23" s="1"/>
      <c r="TXN23" s="1"/>
      <c r="TXO23" s="1"/>
      <c r="TXP23" s="1"/>
      <c r="TXQ23" s="1"/>
      <c r="TXR23" s="1"/>
      <c r="TXS23" s="1"/>
      <c r="TXT23" s="1"/>
      <c r="TXU23" s="1"/>
      <c r="TXV23" s="1"/>
      <c r="TXW23" s="1"/>
      <c r="TXX23" s="1"/>
      <c r="TXY23" s="1"/>
      <c r="TXZ23" s="1"/>
      <c r="TYA23" s="1"/>
      <c r="TYB23" s="1"/>
      <c r="TYC23" s="1"/>
      <c r="TYD23" s="1"/>
      <c r="TYE23" s="1"/>
      <c r="TYF23" s="1"/>
      <c r="TYG23" s="1"/>
      <c r="TYH23" s="1"/>
      <c r="TYI23" s="1"/>
      <c r="TYJ23" s="1"/>
      <c r="TYK23" s="1"/>
      <c r="TYL23" s="1"/>
      <c r="TYM23" s="1"/>
      <c r="TYN23" s="1"/>
      <c r="TYO23" s="1"/>
      <c r="TYP23" s="1"/>
      <c r="TYQ23" s="1"/>
      <c r="TYR23" s="1"/>
      <c r="TYS23" s="1"/>
      <c r="TYT23" s="1"/>
      <c r="TYU23" s="1"/>
      <c r="TYV23" s="1"/>
      <c r="TYW23" s="1"/>
      <c r="TYX23" s="1"/>
      <c r="TYY23" s="1"/>
      <c r="TYZ23" s="1"/>
      <c r="TZA23" s="1"/>
      <c r="TZB23" s="1"/>
      <c r="TZC23" s="1"/>
      <c r="TZD23" s="1"/>
      <c r="TZE23" s="1"/>
      <c r="TZF23" s="1"/>
      <c r="TZG23" s="1"/>
      <c r="TZH23" s="1"/>
      <c r="TZI23" s="1"/>
      <c r="TZJ23" s="1"/>
      <c r="TZK23" s="1"/>
      <c r="TZL23" s="1"/>
      <c r="TZM23" s="1"/>
      <c r="TZN23" s="1"/>
      <c r="TZO23" s="1"/>
      <c r="TZP23" s="1"/>
      <c r="TZQ23" s="1"/>
      <c r="TZR23" s="1"/>
      <c r="TZS23" s="1"/>
      <c r="TZT23" s="1"/>
      <c r="TZU23" s="1"/>
      <c r="TZV23" s="1"/>
      <c r="TZW23" s="1"/>
      <c r="TZX23" s="1"/>
      <c r="TZY23" s="1"/>
      <c r="TZZ23" s="1"/>
      <c r="UAA23" s="1"/>
      <c r="UAB23" s="1"/>
      <c r="UAC23" s="1"/>
      <c r="UAD23" s="1"/>
      <c r="UAE23" s="1"/>
      <c r="UAF23" s="1"/>
      <c r="UAG23" s="1"/>
      <c r="UAH23" s="1"/>
      <c r="UAI23" s="1"/>
      <c r="UAJ23" s="1"/>
      <c r="UAK23" s="1"/>
      <c r="UAL23" s="1"/>
      <c r="UAM23" s="1"/>
      <c r="UAN23" s="1"/>
      <c r="UAO23" s="1"/>
      <c r="UAP23" s="1"/>
      <c r="UAQ23" s="1"/>
      <c r="UAR23" s="1"/>
      <c r="UAS23" s="1"/>
      <c r="UAT23" s="1"/>
      <c r="UAU23" s="1"/>
      <c r="UAV23" s="1"/>
      <c r="UAW23" s="1"/>
      <c r="UAX23" s="1"/>
      <c r="UAY23" s="1"/>
      <c r="UAZ23" s="1"/>
      <c r="UBA23" s="1"/>
      <c r="UBB23" s="1"/>
      <c r="UBC23" s="1"/>
      <c r="UBD23" s="1"/>
      <c r="UBE23" s="1"/>
      <c r="UBF23" s="1"/>
      <c r="UBG23" s="1"/>
      <c r="UBH23" s="1"/>
      <c r="UBI23" s="1"/>
      <c r="UBJ23" s="1"/>
      <c r="UBK23" s="1"/>
      <c r="UBL23" s="1"/>
      <c r="UBM23" s="1"/>
      <c r="UBN23" s="1"/>
      <c r="UBO23" s="1"/>
      <c r="UBP23" s="1"/>
      <c r="UBQ23" s="1"/>
      <c r="UBR23" s="1"/>
      <c r="UBS23" s="1"/>
      <c r="UBT23" s="1"/>
      <c r="UBU23" s="1"/>
      <c r="UBV23" s="1"/>
      <c r="UBW23" s="1"/>
      <c r="UBX23" s="1"/>
      <c r="UBY23" s="1"/>
      <c r="UBZ23" s="1"/>
      <c r="UCA23" s="1"/>
      <c r="UCB23" s="1"/>
      <c r="UCC23" s="1"/>
      <c r="UCD23" s="1"/>
      <c r="UCE23" s="1"/>
      <c r="UCF23" s="1"/>
      <c r="UCG23" s="1"/>
      <c r="UCH23" s="1"/>
      <c r="UCI23" s="1"/>
      <c r="UCJ23" s="1"/>
      <c r="UCK23" s="1"/>
      <c r="UCL23" s="1"/>
      <c r="UCM23" s="1"/>
      <c r="UCN23" s="1"/>
      <c r="UCO23" s="1"/>
      <c r="UCP23" s="1"/>
      <c r="UCQ23" s="1"/>
      <c r="UCR23" s="1"/>
      <c r="UCS23" s="1"/>
      <c r="UCT23" s="1"/>
      <c r="UCU23" s="1"/>
      <c r="UCV23" s="1"/>
      <c r="UCW23" s="1"/>
      <c r="UCX23" s="1"/>
      <c r="UCY23" s="1"/>
      <c r="UCZ23" s="1"/>
      <c r="UDA23" s="1"/>
      <c r="UDB23" s="1"/>
      <c r="UDC23" s="1"/>
      <c r="UDD23" s="1"/>
      <c r="UDE23" s="1"/>
      <c r="UDF23" s="1"/>
      <c r="UDG23" s="1"/>
      <c r="UDH23" s="1"/>
      <c r="UDI23" s="1"/>
      <c r="UDJ23" s="1"/>
      <c r="UDK23" s="1"/>
      <c r="UDL23" s="1"/>
      <c r="UDM23" s="1"/>
      <c r="UDN23" s="1"/>
      <c r="UDO23" s="1"/>
      <c r="UDP23" s="1"/>
      <c r="UDQ23" s="1"/>
      <c r="UDR23" s="1"/>
      <c r="UDS23" s="1"/>
      <c r="UDT23" s="1"/>
      <c r="UDU23" s="1"/>
      <c r="UDV23" s="1"/>
      <c r="UDW23" s="1"/>
      <c r="UDX23" s="1"/>
      <c r="UDY23" s="1"/>
      <c r="UDZ23" s="1"/>
      <c r="UEA23" s="1"/>
      <c r="UEB23" s="1"/>
      <c r="UEC23" s="1"/>
      <c r="UED23" s="1"/>
      <c r="UEE23" s="1"/>
      <c r="UEF23" s="1"/>
      <c r="UEG23" s="1"/>
      <c r="UEH23" s="1"/>
      <c r="UEI23" s="1"/>
      <c r="UEJ23" s="1"/>
      <c r="UEK23" s="1"/>
      <c r="UEL23" s="1"/>
      <c r="UEM23" s="1"/>
      <c r="UEN23" s="1"/>
      <c r="UEO23" s="1"/>
      <c r="UEP23" s="1"/>
      <c r="UEQ23" s="1"/>
      <c r="UER23" s="1"/>
      <c r="UES23" s="1"/>
      <c r="UET23" s="1"/>
      <c r="UEU23" s="1"/>
      <c r="UEV23" s="1"/>
      <c r="UEW23" s="1"/>
      <c r="UEX23" s="1"/>
      <c r="UEY23" s="1"/>
      <c r="UEZ23" s="1"/>
      <c r="UFA23" s="1"/>
      <c r="UFB23" s="1"/>
      <c r="UFC23" s="1"/>
      <c r="UFD23" s="1"/>
      <c r="UFE23" s="1"/>
      <c r="UFF23" s="1"/>
      <c r="UFG23" s="1"/>
      <c r="UFH23" s="1"/>
      <c r="UFI23" s="1"/>
      <c r="UFJ23" s="1"/>
      <c r="UFK23" s="1"/>
      <c r="UFL23" s="1"/>
      <c r="UFM23" s="1"/>
      <c r="UFN23" s="1"/>
      <c r="UFO23" s="1"/>
      <c r="UFP23" s="1"/>
      <c r="UFQ23" s="1"/>
      <c r="UFR23" s="1"/>
      <c r="UFS23" s="1"/>
      <c r="UFT23" s="1"/>
      <c r="UFU23" s="1"/>
      <c r="UFV23" s="1"/>
      <c r="UFW23" s="1"/>
      <c r="UFX23" s="1"/>
      <c r="UFY23" s="1"/>
      <c r="UFZ23" s="1"/>
      <c r="UGA23" s="1"/>
      <c r="UGB23" s="1"/>
      <c r="UGC23" s="1"/>
      <c r="UGD23" s="1"/>
      <c r="UGE23" s="1"/>
      <c r="UGF23" s="1"/>
      <c r="UGG23" s="1"/>
      <c r="UGH23" s="1"/>
      <c r="UGI23" s="1"/>
      <c r="UGJ23" s="1"/>
      <c r="UGK23" s="1"/>
      <c r="UGL23" s="1"/>
      <c r="UGM23" s="1"/>
      <c r="UGN23" s="1"/>
      <c r="UGO23" s="1"/>
      <c r="UGP23" s="1"/>
      <c r="UGQ23" s="1"/>
      <c r="UGR23" s="1"/>
      <c r="UGS23" s="1"/>
      <c r="UGT23" s="1"/>
      <c r="UGU23" s="1"/>
      <c r="UGV23" s="1"/>
      <c r="UGW23" s="1"/>
      <c r="UGX23" s="1"/>
      <c r="UGY23" s="1"/>
      <c r="UGZ23" s="1"/>
      <c r="UHA23" s="1"/>
      <c r="UHB23" s="1"/>
      <c r="UHC23" s="1"/>
      <c r="UHD23" s="1"/>
      <c r="UHE23" s="1"/>
      <c r="UHF23" s="1"/>
      <c r="UHG23" s="1"/>
      <c r="UHH23" s="1"/>
      <c r="UHI23" s="1"/>
      <c r="UHJ23" s="1"/>
      <c r="UHK23" s="1"/>
      <c r="UHL23" s="1"/>
      <c r="UHM23" s="1"/>
      <c r="UHN23" s="1"/>
      <c r="UHO23" s="1"/>
      <c r="UHP23" s="1"/>
      <c r="UHQ23" s="1"/>
      <c r="UHR23" s="1"/>
      <c r="UHS23" s="1"/>
      <c r="UHT23" s="1"/>
      <c r="UHU23" s="1"/>
      <c r="UHV23" s="1"/>
      <c r="UHW23" s="1"/>
      <c r="UHX23" s="1"/>
      <c r="UHY23" s="1"/>
      <c r="UHZ23" s="1"/>
      <c r="UIA23" s="1"/>
      <c r="UIB23" s="1"/>
      <c r="UIC23" s="1"/>
      <c r="UID23" s="1"/>
      <c r="UIE23" s="1"/>
      <c r="UIF23" s="1"/>
      <c r="UIG23" s="1"/>
      <c r="UIH23" s="1"/>
      <c r="UII23" s="1"/>
      <c r="UIJ23" s="1"/>
      <c r="UIK23" s="1"/>
      <c r="UIL23" s="1"/>
      <c r="UIM23" s="1"/>
      <c r="UIN23" s="1"/>
      <c r="UIO23" s="1"/>
      <c r="UIP23" s="1"/>
      <c r="UIQ23" s="1"/>
      <c r="UIR23" s="1"/>
      <c r="UIS23" s="1"/>
      <c r="UIT23" s="1"/>
      <c r="UIU23" s="1"/>
      <c r="UIV23" s="1"/>
      <c r="UIW23" s="1"/>
      <c r="UIX23" s="1"/>
      <c r="UIY23" s="1"/>
      <c r="UIZ23" s="1"/>
      <c r="UJA23" s="1"/>
      <c r="UJB23" s="1"/>
      <c r="UJC23" s="1"/>
      <c r="UJD23" s="1"/>
      <c r="UJE23" s="1"/>
      <c r="UJF23" s="1"/>
      <c r="UJG23" s="1"/>
      <c r="UJH23" s="1"/>
      <c r="UJI23" s="1"/>
      <c r="UJJ23" s="1"/>
      <c r="UJK23" s="1"/>
      <c r="UJL23" s="1"/>
      <c r="UJM23" s="1"/>
      <c r="UJN23" s="1"/>
      <c r="UJO23" s="1"/>
      <c r="UJP23" s="1"/>
      <c r="UJQ23" s="1"/>
      <c r="UJR23" s="1"/>
      <c r="UJS23" s="1"/>
      <c r="UJT23" s="1"/>
      <c r="UJU23" s="1"/>
      <c r="UJV23" s="1"/>
      <c r="UJW23" s="1"/>
      <c r="UJX23" s="1"/>
      <c r="UJY23" s="1"/>
      <c r="UJZ23" s="1"/>
      <c r="UKA23" s="1"/>
      <c r="UKB23" s="1"/>
      <c r="UKC23" s="1"/>
      <c r="UKD23" s="1"/>
      <c r="UKE23" s="1"/>
      <c r="UKF23" s="1"/>
      <c r="UKG23" s="1"/>
      <c r="UKH23" s="1"/>
      <c r="UKI23" s="1"/>
      <c r="UKJ23" s="1"/>
      <c r="UKK23" s="1"/>
      <c r="UKL23" s="1"/>
      <c r="UKM23" s="1"/>
      <c r="UKN23" s="1"/>
      <c r="UKO23" s="1"/>
      <c r="UKP23" s="1"/>
      <c r="UKQ23" s="1"/>
      <c r="UKR23" s="1"/>
      <c r="UKS23" s="1"/>
      <c r="UKT23" s="1"/>
      <c r="UKU23" s="1"/>
      <c r="UKV23" s="1"/>
      <c r="UKW23" s="1"/>
      <c r="UKX23" s="1"/>
      <c r="UKY23" s="1"/>
      <c r="UKZ23" s="1"/>
      <c r="ULA23" s="1"/>
      <c r="ULB23" s="1"/>
      <c r="ULC23" s="1"/>
      <c r="ULD23" s="1"/>
      <c r="ULE23" s="1"/>
      <c r="ULF23" s="1"/>
      <c r="ULG23" s="1"/>
      <c r="ULH23" s="1"/>
      <c r="ULI23" s="1"/>
      <c r="ULJ23" s="1"/>
      <c r="ULK23" s="1"/>
      <c r="ULL23" s="1"/>
      <c r="ULM23" s="1"/>
      <c r="ULN23" s="1"/>
      <c r="ULO23" s="1"/>
      <c r="ULP23" s="1"/>
      <c r="ULQ23" s="1"/>
      <c r="ULR23" s="1"/>
      <c r="ULS23" s="1"/>
      <c r="ULT23" s="1"/>
      <c r="ULU23" s="1"/>
      <c r="ULV23" s="1"/>
      <c r="ULW23" s="1"/>
      <c r="ULX23" s="1"/>
      <c r="ULY23" s="1"/>
      <c r="ULZ23" s="1"/>
      <c r="UMA23" s="1"/>
      <c r="UMB23" s="1"/>
      <c r="UMC23" s="1"/>
      <c r="UMD23" s="1"/>
      <c r="UME23" s="1"/>
      <c r="UMF23" s="1"/>
      <c r="UMG23" s="1"/>
      <c r="UMH23" s="1"/>
      <c r="UMI23" s="1"/>
      <c r="UMJ23" s="1"/>
      <c r="UMK23" s="1"/>
      <c r="UML23" s="1"/>
      <c r="UMM23" s="1"/>
      <c r="UMN23" s="1"/>
      <c r="UMO23" s="1"/>
      <c r="UMP23" s="1"/>
      <c r="UMQ23" s="1"/>
      <c r="UMR23" s="1"/>
      <c r="UMS23" s="1"/>
      <c r="UMT23" s="1"/>
      <c r="UMU23" s="1"/>
      <c r="UMV23" s="1"/>
      <c r="UMW23" s="1"/>
      <c r="UMX23" s="1"/>
      <c r="UMY23" s="1"/>
      <c r="UMZ23" s="1"/>
      <c r="UNA23" s="1"/>
      <c r="UNB23" s="1"/>
      <c r="UNC23" s="1"/>
      <c r="UND23" s="1"/>
      <c r="UNE23" s="1"/>
      <c r="UNF23" s="1"/>
      <c r="UNG23" s="1"/>
      <c r="UNH23" s="1"/>
      <c r="UNI23" s="1"/>
      <c r="UNJ23" s="1"/>
      <c r="UNK23" s="1"/>
      <c r="UNL23" s="1"/>
      <c r="UNM23" s="1"/>
      <c r="UNN23" s="1"/>
      <c r="UNO23" s="1"/>
      <c r="UNP23" s="1"/>
      <c r="UNQ23" s="1"/>
      <c r="UNR23" s="1"/>
      <c r="UNS23" s="1"/>
      <c r="UNT23" s="1"/>
      <c r="UNU23" s="1"/>
      <c r="UNV23" s="1"/>
      <c r="UNW23" s="1"/>
      <c r="UNX23" s="1"/>
      <c r="UNY23" s="1"/>
      <c r="UNZ23" s="1"/>
      <c r="UOA23" s="1"/>
      <c r="UOB23" s="1"/>
      <c r="UOC23" s="1"/>
      <c r="UOD23" s="1"/>
      <c r="UOE23" s="1"/>
      <c r="UOF23" s="1"/>
      <c r="UOG23" s="1"/>
      <c r="UOH23" s="1"/>
      <c r="UOI23" s="1"/>
      <c r="UOJ23" s="1"/>
      <c r="UOK23" s="1"/>
      <c r="UOL23" s="1"/>
      <c r="UOM23" s="1"/>
      <c r="UON23" s="1"/>
      <c r="UOO23" s="1"/>
      <c r="UOP23" s="1"/>
      <c r="UOQ23" s="1"/>
      <c r="UOR23" s="1"/>
      <c r="UOS23" s="1"/>
      <c r="UOT23" s="1"/>
      <c r="UOU23" s="1"/>
      <c r="UOV23" s="1"/>
      <c r="UOW23" s="1"/>
      <c r="UOX23" s="1"/>
      <c r="UOY23" s="1"/>
      <c r="UOZ23" s="1"/>
      <c r="UPA23" s="1"/>
      <c r="UPB23" s="1"/>
      <c r="UPC23" s="1"/>
      <c r="UPD23" s="1"/>
      <c r="UPE23" s="1"/>
      <c r="UPF23" s="1"/>
      <c r="UPG23" s="1"/>
      <c r="UPH23" s="1"/>
      <c r="UPI23" s="1"/>
      <c r="UPJ23" s="1"/>
      <c r="UPK23" s="1"/>
      <c r="UPL23" s="1"/>
      <c r="UPM23" s="1"/>
      <c r="UPN23" s="1"/>
      <c r="UPO23" s="1"/>
      <c r="UPP23" s="1"/>
      <c r="UPQ23" s="1"/>
      <c r="UPR23" s="1"/>
      <c r="UPS23" s="1"/>
      <c r="UPT23" s="1"/>
      <c r="UPU23" s="1"/>
      <c r="UPV23" s="1"/>
      <c r="UPW23" s="1"/>
      <c r="UPX23" s="1"/>
      <c r="UPY23" s="1"/>
      <c r="UPZ23" s="1"/>
      <c r="UQA23" s="1"/>
      <c r="UQB23" s="1"/>
      <c r="UQC23" s="1"/>
      <c r="UQD23" s="1"/>
      <c r="UQE23" s="1"/>
      <c r="UQF23" s="1"/>
      <c r="UQG23" s="1"/>
      <c r="UQH23" s="1"/>
      <c r="UQI23" s="1"/>
      <c r="UQJ23" s="1"/>
      <c r="UQK23" s="1"/>
      <c r="UQL23" s="1"/>
      <c r="UQM23" s="1"/>
      <c r="UQN23" s="1"/>
      <c r="UQO23" s="1"/>
      <c r="UQP23" s="1"/>
      <c r="UQQ23" s="1"/>
      <c r="UQR23" s="1"/>
      <c r="UQS23" s="1"/>
      <c r="UQT23" s="1"/>
      <c r="UQU23" s="1"/>
      <c r="UQV23" s="1"/>
      <c r="UQW23" s="1"/>
      <c r="UQX23" s="1"/>
      <c r="UQY23" s="1"/>
      <c r="UQZ23" s="1"/>
      <c r="URA23" s="1"/>
      <c r="URB23" s="1"/>
      <c r="URC23" s="1"/>
      <c r="URD23" s="1"/>
      <c r="URE23" s="1"/>
      <c r="URF23" s="1"/>
      <c r="URG23" s="1"/>
      <c r="URH23" s="1"/>
      <c r="URI23" s="1"/>
      <c r="URJ23" s="1"/>
      <c r="URK23" s="1"/>
      <c r="URL23" s="1"/>
      <c r="URM23" s="1"/>
      <c r="URN23" s="1"/>
      <c r="URO23" s="1"/>
      <c r="URP23" s="1"/>
      <c r="URQ23" s="1"/>
      <c r="URR23" s="1"/>
      <c r="URS23" s="1"/>
      <c r="URT23" s="1"/>
      <c r="URU23" s="1"/>
      <c r="URV23" s="1"/>
      <c r="URW23" s="1"/>
      <c r="URX23" s="1"/>
      <c r="URY23" s="1"/>
      <c r="URZ23" s="1"/>
      <c r="USA23" s="1"/>
      <c r="USB23" s="1"/>
      <c r="USC23" s="1"/>
      <c r="USD23" s="1"/>
      <c r="USE23" s="1"/>
      <c r="USF23" s="1"/>
      <c r="USG23" s="1"/>
      <c r="USH23" s="1"/>
      <c r="USI23" s="1"/>
      <c r="USJ23" s="1"/>
      <c r="USK23" s="1"/>
      <c r="USL23" s="1"/>
      <c r="USM23" s="1"/>
      <c r="USN23" s="1"/>
      <c r="USO23" s="1"/>
      <c r="USP23" s="1"/>
      <c r="USQ23" s="1"/>
      <c r="USR23" s="1"/>
      <c r="USS23" s="1"/>
      <c r="UST23" s="1"/>
      <c r="USU23" s="1"/>
      <c r="USV23" s="1"/>
      <c r="USW23" s="1"/>
      <c r="USX23" s="1"/>
      <c r="USY23" s="1"/>
      <c r="USZ23" s="1"/>
      <c r="UTA23" s="1"/>
      <c r="UTB23" s="1"/>
      <c r="UTC23" s="1"/>
      <c r="UTD23" s="1"/>
      <c r="UTE23" s="1"/>
      <c r="UTF23" s="1"/>
      <c r="UTG23" s="1"/>
      <c r="UTH23" s="1"/>
      <c r="UTI23" s="1"/>
      <c r="UTJ23" s="1"/>
      <c r="UTK23" s="1"/>
      <c r="UTL23" s="1"/>
      <c r="UTM23" s="1"/>
      <c r="UTN23" s="1"/>
      <c r="UTO23" s="1"/>
      <c r="UTP23" s="1"/>
      <c r="UTQ23" s="1"/>
      <c r="UTR23" s="1"/>
      <c r="UTS23" s="1"/>
      <c r="UTT23" s="1"/>
      <c r="UTU23" s="1"/>
      <c r="UTV23" s="1"/>
      <c r="UTW23" s="1"/>
      <c r="UTX23" s="1"/>
      <c r="UTY23" s="1"/>
      <c r="UTZ23" s="1"/>
      <c r="UUA23" s="1"/>
      <c r="UUB23" s="1"/>
      <c r="UUC23" s="1"/>
      <c r="UUD23" s="1"/>
      <c r="UUE23" s="1"/>
      <c r="UUF23" s="1"/>
      <c r="UUG23" s="1"/>
      <c r="UUH23" s="1"/>
      <c r="UUI23" s="1"/>
      <c r="UUJ23" s="1"/>
      <c r="UUK23" s="1"/>
      <c r="UUL23" s="1"/>
      <c r="UUM23" s="1"/>
      <c r="UUN23" s="1"/>
      <c r="UUO23" s="1"/>
      <c r="UUP23" s="1"/>
      <c r="UUQ23" s="1"/>
      <c r="UUR23" s="1"/>
      <c r="UUS23" s="1"/>
      <c r="UUT23" s="1"/>
      <c r="UUU23" s="1"/>
      <c r="UUV23" s="1"/>
      <c r="UUW23" s="1"/>
      <c r="UUX23" s="1"/>
      <c r="UUY23" s="1"/>
      <c r="UUZ23" s="1"/>
      <c r="UVA23" s="1"/>
      <c r="UVB23" s="1"/>
      <c r="UVC23" s="1"/>
      <c r="UVD23" s="1"/>
      <c r="UVE23" s="1"/>
      <c r="UVF23" s="1"/>
      <c r="UVG23" s="1"/>
      <c r="UVH23" s="1"/>
      <c r="UVI23" s="1"/>
      <c r="UVJ23" s="1"/>
      <c r="UVK23" s="1"/>
      <c r="UVL23" s="1"/>
      <c r="UVM23" s="1"/>
      <c r="UVN23" s="1"/>
      <c r="UVO23" s="1"/>
      <c r="UVP23" s="1"/>
      <c r="UVQ23" s="1"/>
      <c r="UVR23" s="1"/>
      <c r="UVS23" s="1"/>
      <c r="UVT23" s="1"/>
      <c r="UVU23" s="1"/>
      <c r="UVV23" s="1"/>
      <c r="UVW23" s="1"/>
      <c r="UVX23" s="1"/>
      <c r="UVY23" s="1"/>
      <c r="UVZ23" s="1"/>
      <c r="UWA23" s="1"/>
      <c r="UWB23" s="1"/>
      <c r="UWC23" s="1"/>
      <c r="UWD23" s="1"/>
      <c r="UWE23" s="1"/>
      <c r="UWF23" s="1"/>
      <c r="UWG23" s="1"/>
      <c r="UWH23" s="1"/>
      <c r="UWI23" s="1"/>
      <c r="UWJ23" s="1"/>
      <c r="UWK23" s="1"/>
      <c r="UWL23" s="1"/>
      <c r="UWM23" s="1"/>
      <c r="UWN23" s="1"/>
      <c r="UWO23" s="1"/>
      <c r="UWP23" s="1"/>
      <c r="UWQ23" s="1"/>
      <c r="UWR23" s="1"/>
      <c r="UWS23" s="1"/>
      <c r="UWT23" s="1"/>
      <c r="UWU23" s="1"/>
      <c r="UWV23" s="1"/>
      <c r="UWW23" s="1"/>
      <c r="UWX23" s="1"/>
      <c r="UWY23" s="1"/>
      <c r="UWZ23" s="1"/>
      <c r="UXA23" s="1"/>
      <c r="UXB23" s="1"/>
      <c r="UXC23" s="1"/>
      <c r="UXD23" s="1"/>
      <c r="UXE23" s="1"/>
      <c r="UXF23" s="1"/>
      <c r="UXG23" s="1"/>
      <c r="UXH23" s="1"/>
      <c r="UXI23" s="1"/>
      <c r="UXJ23" s="1"/>
      <c r="UXK23" s="1"/>
      <c r="UXL23" s="1"/>
      <c r="UXM23" s="1"/>
      <c r="UXN23" s="1"/>
      <c r="UXO23" s="1"/>
      <c r="UXP23" s="1"/>
      <c r="UXQ23" s="1"/>
      <c r="UXR23" s="1"/>
      <c r="UXS23" s="1"/>
      <c r="UXT23" s="1"/>
      <c r="UXU23" s="1"/>
      <c r="UXV23" s="1"/>
      <c r="UXW23" s="1"/>
      <c r="UXX23" s="1"/>
      <c r="UXY23" s="1"/>
      <c r="UXZ23" s="1"/>
      <c r="UYA23" s="1"/>
      <c r="UYB23" s="1"/>
      <c r="UYC23" s="1"/>
      <c r="UYD23" s="1"/>
      <c r="UYE23" s="1"/>
      <c r="UYF23" s="1"/>
      <c r="UYG23" s="1"/>
      <c r="UYH23" s="1"/>
      <c r="UYI23" s="1"/>
      <c r="UYJ23" s="1"/>
      <c r="UYK23" s="1"/>
      <c r="UYL23" s="1"/>
      <c r="UYM23" s="1"/>
      <c r="UYN23" s="1"/>
      <c r="UYO23" s="1"/>
      <c r="UYP23" s="1"/>
      <c r="UYQ23" s="1"/>
      <c r="UYR23" s="1"/>
      <c r="UYS23" s="1"/>
      <c r="UYT23" s="1"/>
      <c r="UYU23" s="1"/>
      <c r="UYV23" s="1"/>
      <c r="UYW23" s="1"/>
      <c r="UYX23" s="1"/>
      <c r="UYY23" s="1"/>
      <c r="UYZ23" s="1"/>
      <c r="UZA23" s="1"/>
      <c r="UZB23" s="1"/>
      <c r="UZC23" s="1"/>
      <c r="UZD23" s="1"/>
      <c r="UZE23" s="1"/>
      <c r="UZF23" s="1"/>
      <c r="UZG23" s="1"/>
      <c r="UZH23" s="1"/>
      <c r="UZI23" s="1"/>
      <c r="UZJ23" s="1"/>
      <c r="UZK23" s="1"/>
      <c r="UZL23" s="1"/>
      <c r="UZM23" s="1"/>
      <c r="UZN23" s="1"/>
      <c r="UZO23" s="1"/>
      <c r="UZP23" s="1"/>
      <c r="UZQ23" s="1"/>
      <c r="UZR23" s="1"/>
      <c r="UZS23" s="1"/>
      <c r="UZT23" s="1"/>
      <c r="UZU23" s="1"/>
      <c r="UZV23" s="1"/>
      <c r="UZW23" s="1"/>
      <c r="UZX23" s="1"/>
      <c r="UZY23" s="1"/>
      <c r="UZZ23" s="1"/>
      <c r="VAA23" s="1"/>
      <c r="VAB23" s="1"/>
      <c r="VAC23" s="1"/>
      <c r="VAD23" s="1"/>
      <c r="VAE23" s="1"/>
      <c r="VAF23" s="1"/>
      <c r="VAG23" s="1"/>
      <c r="VAH23" s="1"/>
      <c r="VAI23" s="1"/>
      <c r="VAJ23" s="1"/>
      <c r="VAK23" s="1"/>
      <c r="VAL23" s="1"/>
      <c r="VAM23" s="1"/>
      <c r="VAN23" s="1"/>
      <c r="VAO23" s="1"/>
      <c r="VAP23" s="1"/>
      <c r="VAQ23" s="1"/>
      <c r="VAR23" s="1"/>
      <c r="VAS23" s="1"/>
      <c r="VAT23" s="1"/>
      <c r="VAU23" s="1"/>
      <c r="VAV23" s="1"/>
      <c r="VAW23" s="1"/>
      <c r="VAX23" s="1"/>
      <c r="VAY23" s="1"/>
      <c r="VAZ23" s="1"/>
      <c r="VBA23" s="1"/>
      <c r="VBB23" s="1"/>
      <c r="VBC23" s="1"/>
      <c r="VBD23" s="1"/>
      <c r="VBE23" s="1"/>
      <c r="VBF23" s="1"/>
      <c r="VBG23" s="1"/>
      <c r="VBH23" s="1"/>
      <c r="VBI23" s="1"/>
      <c r="VBJ23" s="1"/>
      <c r="VBK23" s="1"/>
      <c r="VBL23" s="1"/>
      <c r="VBM23" s="1"/>
      <c r="VBN23" s="1"/>
      <c r="VBO23" s="1"/>
      <c r="VBP23" s="1"/>
      <c r="VBQ23" s="1"/>
      <c r="VBR23" s="1"/>
      <c r="VBS23" s="1"/>
      <c r="VBT23" s="1"/>
      <c r="VBU23" s="1"/>
      <c r="VBV23" s="1"/>
      <c r="VBW23" s="1"/>
      <c r="VBX23" s="1"/>
      <c r="VBY23" s="1"/>
      <c r="VBZ23" s="1"/>
      <c r="VCA23" s="1"/>
      <c r="VCB23" s="1"/>
      <c r="VCC23" s="1"/>
      <c r="VCD23" s="1"/>
      <c r="VCE23" s="1"/>
      <c r="VCF23" s="1"/>
      <c r="VCG23" s="1"/>
      <c r="VCH23" s="1"/>
      <c r="VCI23" s="1"/>
      <c r="VCJ23" s="1"/>
      <c r="VCK23" s="1"/>
      <c r="VCL23" s="1"/>
      <c r="VCM23" s="1"/>
      <c r="VCN23" s="1"/>
      <c r="VCO23" s="1"/>
      <c r="VCP23" s="1"/>
      <c r="VCQ23" s="1"/>
      <c r="VCR23" s="1"/>
      <c r="VCS23" s="1"/>
      <c r="VCT23" s="1"/>
      <c r="VCU23" s="1"/>
      <c r="VCV23" s="1"/>
      <c r="VCW23" s="1"/>
      <c r="VCX23" s="1"/>
      <c r="VCY23" s="1"/>
      <c r="VCZ23" s="1"/>
      <c r="VDA23" s="1"/>
      <c r="VDB23" s="1"/>
      <c r="VDC23" s="1"/>
      <c r="VDD23" s="1"/>
      <c r="VDE23" s="1"/>
      <c r="VDF23" s="1"/>
      <c r="VDG23" s="1"/>
      <c r="VDH23" s="1"/>
      <c r="VDI23" s="1"/>
      <c r="VDJ23" s="1"/>
      <c r="VDK23" s="1"/>
      <c r="VDL23" s="1"/>
      <c r="VDM23" s="1"/>
      <c r="VDN23" s="1"/>
      <c r="VDO23" s="1"/>
      <c r="VDP23" s="1"/>
      <c r="VDQ23" s="1"/>
      <c r="VDR23" s="1"/>
      <c r="VDS23" s="1"/>
      <c r="VDT23" s="1"/>
      <c r="VDU23" s="1"/>
      <c r="VDV23" s="1"/>
      <c r="VDW23" s="1"/>
      <c r="VDX23" s="1"/>
      <c r="VDY23" s="1"/>
      <c r="VDZ23" s="1"/>
      <c r="VEA23" s="1"/>
      <c r="VEB23" s="1"/>
      <c r="VEC23" s="1"/>
      <c r="VED23" s="1"/>
      <c r="VEE23" s="1"/>
      <c r="VEF23" s="1"/>
      <c r="VEG23" s="1"/>
      <c r="VEH23" s="1"/>
      <c r="VEI23" s="1"/>
      <c r="VEJ23" s="1"/>
      <c r="VEK23" s="1"/>
      <c r="VEL23" s="1"/>
      <c r="VEM23" s="1"/>
      <c r="VEN23" s="1"/>
      <c r="VEO23" s="1"/>
      <c r="VEP23" s="1"/>
      <c r="VEQ23" s="1"/>
      <c r="VER23" s="1"/>
      <c r="VES23" s="1"/>
      <c r="VET23" s="1"/>
      <c r="VEU23" s="1"/>
      <c r="VEV23" s="1"/>
      <c r="VEW23" s="1"/>
      <c r="VEX23" s="1"/>
      <c r="VEY23" s="1"/>
      <c r="VEZ23" s="1"/>
      <c r="VFA23" s="1"/>
      <c r="VFB23" s="1"/>
      <c r="VFC23" s="1"/>
      <c r="VFD23" s="1"/>
      <c r="VFE23" s="1"/>
      <c r="VFF23" s="1"/>
      <c r="VFG23" s="1"/>
      <c r="VFH23" s="1"/>
      <c r="VFI23" s="1"/>
      <c r="VFJ23" s="1"/>
      <c r="VFK23" s="1"/>
      <c r="VFL23" s="1"/>
      <c r="VFM23" s="1"/>
      <c r="VFN23" s="1"/>
      <c r="VFO23" s="1"/>
      <c r="VFP23" s="1"/>
      <c r="VFQ23" s="1"/>
      <c r="VFR23" s="1"/>
      <c r="VFS23" s="1"/>
      <c r="VFT23" s="1"/>
      <c r="VFU23" s="1"/>
      <c r="VFV23" s="1"/>
      <c r="VFW23" s="1"/>
      <c r="VFX23" s="1"/>
      <c r="VFY23" s="1"/>
      <c r="VFZ23" s="1"/>
      <c r="VGA23" s="1"/>
      <c r="VGB23" s="1"/>
      <c r="VGC23" s="1"/>
      <c r="VGD23" s="1"/>
      <c r="VGE23" s="1"/>
      <c r="VGF23" s="1"/>
      <c r="VGG23" s="1"/>
      <c r="VGH23" s="1"/>
      <c r="VGI23" s="1"/>
      <c r="VGJ23" s="1"/>
      <c r="VGK23" s="1"/>
      <c r="VGL23" s="1"/>
      <c r="VGM23" s="1"/>
      <c r="VGN23" s="1"/>
      <c r="VGO23" s="1"/>
      <c r="VGP23" s="1"/>
      <c r="VGQ23" s="1"/>
      <c r="VGR23" s="1"/>
      <c r="VGS23" s="1"/>
      <c r="VGT23" s="1"/>
      <c r="VGU23" s="1"/>
      <c r="VGV23" s="1"/>
      <c r="VGW23" s="1"/>
      <c r="VGX23" s="1"/>
      <c r="VGY23" s="1"/>
      <c r="VGZ23" s="1"/>
      <c r="VHA23" s="1"/>
      <c r="VHB23" s="1"/>
      <c r="VHC23" s="1"/>
      <c r="VHD23" s="1"/>
      <c r="VHE23" s="1"/>
      <c r="VHF23" s="1"/>
      <c r="VHG23" s="1"/>
      <c r="VHH23" s="1"/>
      <c r="VHI23" s="1"/>
      <c r="VHJ23" s="1"/>
      <c r="VHK23" s="1"/>
      <c r="VHL23" s="1"/>
      <c r="VHM23" s="1"/>
      <c r="VHN23" s="1"/>
      <c r="VHO23" s="1"/>
      <c r="VHP23" s="1"/>
      <c r="VHQ23" s="1"/>
      <c r="VHR23" s="1"/>
      <c r="VHS23" s="1"/>
      <c r="VHT23" s="1"/>
      <c r="VHU23" s="1"/>
      <c r="VHV23" s="1"/>
      <c r="VHW23" s="1"/>
      <c r="VHX23" s="1"/>
      <c r="VHY23" s="1"/>
      <c r="VHZ23" s="1"/>
      <c r="VIA23" s="1"/>
      <c r="VIB23" s="1"/>
      <c r="VIC23" s="1"/>
      <c r="VID23" s="1"/>
      <c r="VIE23" s="1"/>
      <c r="VIF23" s="1"/>
      <c r="VIG23" s="1"/>
      <c r="VIH23" s="1"/>
      <c r="VII23" s="1"/>
      <c r="VIJ23" s="1"/>
      <c r="VIK23" s="1"/>
      <c r="VIL23" s="1"/>
      <c r="VIM23" s="1"/>
      <c r="VIN23" s="1"/>
      <c r="VIO23" s="1"/>
      <c r="VIP23" s="1"/>
      <c r="VIQ23" s="1"/>
      <c r="VIR23" s="1"/>
      <c r="VIS23" s="1"/>
      <c r="VIT23" s="1"/>
      <c r="VIU23" s="1"/>
      <c r="VIV23" s="1"/>
      <c r="VIW23" s="1"/>
      <c r="VIX23" s="1"/>
      <c r="VIY23" s="1"/>
      <c r="VIZ23" s="1"/>
      <c r="VJA23" s="1"/>
      <c r="VJB23" s="1"/>
      <c r="VJC23" s="1"/>
      <c r="VJD23" s="1"/>
      <c r="VJE23" s="1"/>
      <c r="VJF23" s="1"/>
      <c r="VJG23" s="1"/>
      <c r="VJH23" s="1"/>
      <c r="VJI23" s="1"/>
      <c r="VJJ23" s="1"/>
      <c r="VJK23" s="1"/>
      <c r="VJL23" s="1"/>
      <c r="VJM23" s="1"/>
      <c r="VJN23" s="1"/>
      <c r="VJO23" s="1"/>
      <c r="VJP23" s="1"/>
      <c r="VJQ23" s="1"/>
      <c r="VJR23" s="1"/>
      <c r="VJS23" s="1"/>
      <c r="VJT23" s="1"/>
      <c r="VJU23" s="1"/>
      <c r="VJV23" s="1"/>
      <c r="VJW23" s="1"/>
      <c r="VJX23" s="1"/>
      <c r="VJY23" s="1"/>
      <c r="VJZ23" s="1"/>
      <c r="VKA23" s="1"/>
      <c r="VKB23" s="1"/>
      <c r="VKC23" s="1"/>
      <c r="VKD23" s="1"/>
      <c r="VKE23" s="1"/>
      <c r="VKF23" s="1"/>
      <c r="VKG23" s="1"/>
      <c r="VKH23" s="1"/>
      <c r="VKI23" s="1"/>
      <c r="VKJ23" s="1"/>
      <c r="VKK23" s="1"/>
      <c r="VKL23" s="1"/>
      <c r="VKM23" s="1"/>
      <c r="VKN23" s="1"/>
      <c r="VKO23" s="1"/>
      <c r="VKP23" s="1"/>
      <c r="VKQ23" s="1"/>
      <c r="VKR23" s="1"/>
      <c r="VKS23" s="1"/>
      <c r="VKT23" s="1"/>
      <c r="VKU23" s="1"/>
      <c r="VKV23" s="1"/>
      <c r="VKW23" s="1"/>
      <c r="VKX23" s="1"/>
      <c r="VKY23" s="1"/>
      <c r="VKZ23" s="1"/>
      <c r="VLA23" s="1"/>
      <c r="VLB23" s="1"/>
      <c r="VLC23" s="1"/>
      <c r="VLD23" s="1"/>
      <c r="VLE23" s="1"/>
      <c r="VLF23" s="1"/>
      <c r="VLG23" s="1"/>
      <c r="VLH23" s="1"/>
      <c r="VLI23" s="1"/>
      <c r="VLJ23" s="1"/>
      <c r="VLK23" s="1"/>
      <c r="VLL23" s="1"/>
      <c r="VLM23" s="1"/>
      <c r="VLN23" s="1"/>
      <c r="VLO23" s="1"/>
      <c r="VLP23" s="1"/>
      <c r="VLQ23" s="1"/>
      <c r="VLR23" s="1"/>
      <c r="VLS23" s="1"/>
      <c r="VLT23" s="1"/>
      <c r="VLU23" s="1"/>
      <c r="VLV23" s="1"/>
      <c r="VLW23" s="1"/>
      <c r="VLX23" s="1"/>
      <c r="VLY23" s="1"/>
      <c r="VLZ23" s="1"/>
      <c r="VMA23" s="1"/>
      <c r="VMB23" s="1"/>
      <c r="VMC23" s="1"/>
      <c r="VMD23" s="1"/>
      <c r="VME23" s="1"/>
      <c r="VMF23" s="1"/>
      <c r="VMG23" s="1"/>
      <c r="VMH23" s="1"/>
      <c r="VMI23" s="1"/>
      <c r="VMJ23" s="1"/>
      <c r="VMK23" s="1"/>
      <c r="VML23" s="1"/>
      <c r="VMM23" s="1"/>
      <c r="VMN23" s="1"/>
      <c r="VMO23" s="1"/>
      <c r="VMP23" s="1"/>
      <c r="VMQ23" s="1"/>
      <c r="VMR23" s="1"/>
      <c r="VMS23" s="1"/>
      <c r="VMT23" s="1"/>
      <c r="VMU23" s="1"/>
      <c r="VMV23" s="1"/>
      <c r="VMW23" s="1"/>
      <c r="VMX23" s="1"/>
      <c r="VMY23" s="1"/>
      <c r="VMZ23" s="1"/>
      <c r="VNA23" s="1"/>
      <c r="VNB23" s="1"/>
      <c r="VNC23" s="1"/>
      <c r="VND23" s="1"/>
      <c r="VNE23" s="1"/>
      <c r="VNF23" s="1"/>
      <c r="VNG23" s="1"/>
      <c r="VNH23" s="1"/>
      <c r="VNI23" s="1"/>
      <c r="VNJ23" s="1"/>
      <c r="VNK23" s="1"/>
      <c r="VNL23" s="1"/>
      <c r="VNM23" s="1"/>
      <c r="VNN23" s="1"/>
      <c r="VNO23" s="1"/>
      <c r="VNP23" s="1"/>
      <c r="VNQ23" s="1"/>
      <c r="VNR23" s="1"/>
      <c r="VNS23" s="1"/>
      <c r="VNT23" s="1"/>
      <c r="VNU23" s="1"/>
      <c r="VNV23" s="1"/>
      <c r="VNW23" s="1"/>
      <c r="VNX23" s="1"/>
      <c r="VNY23" s="1"/>
      <c r="VNZ23" s="1"/>
      <c r="VOA23" s="1"/>
      <c r="VOB23" s="1"/>
      <c r="VOC23" s="1"/>
      <c r="VOD23" s="1"/>
      <c r="VOE23" s="1"/>
      <c r="VOF23" s="1"/>
      <c r="VOG23" s="1"/>
      <c r="VOH23" s="1"/>
      <c r="VOI23" s="1"/>
      <c r="VOJ23" s="1"/>
      <c r="VOK23" s="1"/>
      <c r="VOL23" s="1"/>
      <c r="VOM23" s="1"/>
      <c r="VON23" s="1"/>
      <c r="VOO23" s="1"/>
      <c r="VOP23" s="1"/>
      <c r="VOQ23" s="1"/>
      <c r="VOR23" s="1"/>
      <c r="VOS23" s="1"/>
      <c r="VOT23" s="1"/>
      <c r="VOU23" s="1"/>
      <c r="VOV23" s="1"/>
      <c r="VOW23" s="1"/>
      <c r="VOX23" s="1"/>
      <c r="VOY23" s="1"/>
      <c r="VOZ23" s="1"/>
      <c r="VPA23" s="1"/>
      <c r="VPB23" s="1"/>
      <c r="VPC23" s="1"/>
      <c r="VPD23" s="1"/>
      <c r="VPE23" s="1"/>
      <c r="VPF23" s="1"/>
      <c r="VPG23" s="1"/>
      <c r="VPH23" s="1"/>
      <c r="VPI23" s="1"/>
      <c r="VPJ23" s="1"/>
      <c r="VPK23" s="1"/>
      <c r="VPL23" s="1"/>
      <c r="VPM23" s="1"/>
      <c r="VPN23" s="1"/>
      <c r="VPO23" s="1"/>
      <c r="VPP23" s="1"/>
      <c r="VPQ23" s="1"/>
      <c r="VPR23" s="1"/>
      <c r="VPS23" s="1"/>
      <c r="VPT23" s="1"/>
      <c r="VPU23" s="1"/>
      <c r="VPV23" s="1"/>
      <c r="VPW23" s="1"/>
      <c r="VPX23" s="1"/>
      <c r="VPY23" s="1"/>
      <c r="VPZ23" s="1"/>
      <c r="VQA23" s="1"/>
      <c r="VQB23" s="1"/>
      <c r="VQC23" s="1"/>
      <c r="VQD23" s="1"/>
      <c r="VQE23" s="1"/>
      <c r="VQF23" s="1"/>
      <c r="VQG23" s="1"/>
      <c r="VQH23" s="1"/>
      <c r="VQI23" s="1"/>
      <c r="VQJ23" s="1"/>
      <c r="VQK23" s="1"/>
      <c r="VQL23" s="1"/>
      <c r="VQM23" s="1"/>
      <c r="VQN23" s="1"/>
      <c r="VQO23" s="1"/>
      <c r="VQP23" s="1"/>
      <c r="VQQ23" s="1"/>
      <c r="VQR23" s="1"/>
      <c r="VQS23" s="1"/>
      <c r="VQT23" s="1"/>
      <c r="VQU23" s="1"/>
      <c r="VQV23" s="1"/>
      <c r="VQW23" s="1"/>
      <c r="VQX23" s="1"/>
      <c r="VQY23" s="1"/>
      <c r="VQZ23" s="1"/>
      <c r="VRA23" s="1"/>
      <c r="VRB23" s="1"/>
      <c r="VRC23" s="1"/>
      <c r="VRD23" s="1"/>
      <c r="VRE23" s="1"/>
      <c r="VRF23" s="1"/>
      <c r="VRG23" s="1"/>
      <c r="VRH23" s="1"/>
      <c r="VRI23" s="1"/>
      <c r="VRJ23" s="1"/>
      <c r="VRK23" s="1"/>
      <c r="VRL23" s="1"/>
      <c r="VRM23" s="1"/>
      <c r="VRN23" s="1"/>
      <c r="VRO23" s="1"/>
      <c r="VRP23" s="1"/>
      <c r="VRQ23" s="1"/>
      <c r="VRR23" s="1"/>
      <c r="VRS23" s="1"/>
      <c r="VRT23" s="1"/>
      <c r="VRU23" s="1"/>
      <c r="VRV23" s="1"/>
      <c r="VRW23" s="1"/>
      <c r="VRX23" s="1"/>
      <c r="VRY23" s="1"/>
      <c r="VRZ23" s="1"/>
      <c r="VSA23" s="1"/>
      <c r="VSB23" s="1"/>
      <c r="VSC23" s="1"/>
      <c r="VSD23" s="1"/>
      <c r="VSE23" s="1"/>
      <c r="VSF23" s="1"/>
      <c r="VSG23" s="1"/>
      <c r="VSH23" s="1"/>
      <c r="VSI23" s="1"/>
      <c r="VSJ23" s="1"/>
      <c r="VSK23" s="1"/>
      <c r="VSL23" s="1"/>
      <c r="VSM23" s="1"/>
      <c r="VSN23" s="1"/>
      <c r="VSO23" s="1"/>
      <c r="VSP23" s="1"/>
      <c r="VSQ23" s="1"/>
      <c r="VSR23" s="1"/>
      <c r="VSS23" s="1"/>
      <c r="VST23" s="1"/>
      <c r="VSU23" s="1"/>
      <c r="VSV23" s="1"/>
      <c r="VSW23" s="1"/>
      <c r="VSX23" s="1"/>
      <c r="VSY23" s="1"/>
      <c r="VSZ23" s="1"/>
      <c r="VTA23" s="1"/>
      <c r="VTB23" s="1"/>
      <c r="VTC23" s="1"/>
      <c r="VTD23" s="1"/>
      <c r="VTE23" s="1"/>
      <c r="VTF23" s="1"/>
      <c r="VTG23" s="1"/>
      <c r="VTH23" s="1"/>
      <c r="VTI23" s="1"/>
      <c r="VTJ23" s="1"/>
      <c r="VTK23" s="1"/>
      <c r="VTL23" s="1"/>
      <c r="VTM23" s="1"/>
      <c r="VTN23" s="1"/>
      <c r="VTO23" s="1"/>
      <c r="VTP23" s="1"/>
      <c r="VTQ23" s="1"/>
      <c r="VTR23" s="1"/>
      <c r="VTS23" s="1"/>
      <c r="VTT23" s="1"/>
      <c r="VTU23" s="1"/>
      <c r="VTV23" s="1"/>
      <c r="VTW23" s="1"/>
      <c r="VTX23" s="1"/>
      <c r="VTY23" s="1"/>
      <c r="VTZ23" s="1"/>
      <c r="VUA23" s="1"/>
      <c r="VUB23" s="1"/>
      <c r="VUC23" s="1"/>
      <c r="VUD23" s="1"/>
      <c r="VUE23" s="1"/>
      <c r="VUF23" s="1"/>
      <c r="VUG23" s="1"/>
      <c r="VUH23" s="1"/>
      <c r="VUI23" s="1"/>
      <c r="VUJ23" s="1"/>
      <c r="VUK23" s="1"/>
      <c r="VUL23" s="1"/>
      <c r="VUM23" s="1"/>
      <c r="VUN23" s="1"/>
      <c r="VUO23" s="1"/>
      <c r="VUP23" s="1"/>
      <c r="VUQ23" s="1"/>
      <c r="VUR23" s="1"/>
      <c r="VUS23" s="1"/>
      <c r="VUT23" s="1"/>
      <c r="VUU23" s="1"/>
      <c r="VUV23" s="1"/>
      <c r="VUW23" s="1"/>
      <c r="VUX23" s="1"/>
      <c r="VUY23" s="1"/>
      <c r="VUZ23" s="1"/>
      <c r="VVA23" s="1"/>
      <c r="VVB23" s="1"/>
      <c r="VVC23" s="1"/>
      <c r="VVD23" s="1"/>
      <c r="VVE23" s="1"/>
      <c r="VVF23" s="1"/>
      <c r="VVG23" s="1"/>
      <c r="VVH23" s="1"/>
      <c r="VVI23" s="1"/>
      <c r="VVJ23" s="1"/>
      <c r="VVK23" s="1"/>
      <c r="VVL23" s="1"/>
      <c r="VVM23" s="1"/>
      <c r="VVN23" s="1"/>
      <c r="VVO23" s="1"/>
      <c r="VVP23" s="1"/>
      <c r="VVQ23" s="1"/>
      <c r="VVR23" s="1"/>
      <c r="VVS23" s="1"/>
      <c r="VVT23" s="1"/>
      <c r="VVU23" s="1"/>
      <c r="VVV23" s="1"/>
      <c r="VVW23" s="1"/>
      <c r="VVX23" s="1"/>
      <c r="VVY23" s="1"/>
      <c r="VVZ23" s="1"/>
      <c r="VWA23" s="1"/>
      <c r="VWB23" s="1"/>
      <c r="VWC23" s="1"/>
      <c r="VWD23" s="1"/>
      <c r="VWE23" s="1"/>
      <c r="VWF23" s="1"/>
      <c r="VWG23" s="1"/>
      <c r="VWH23" s="1"/>
      <c r="VWI23" s="1"/>
      <c r="VWJ23" s="1"/>
      <c r="VWK23" s="1"/>
      <c r="VWL23" s="1"/>
      <c r="VWM23" s="1"/>
      <c r="VWN23" s="1"/>
      <c r="VWO23" s="1"/>
      <c r="VWP23" s="1"/>
      <c r="VWQ23" s="1"/>
      <c r="VWR23" s="1"/>
      <c r="VWS23" s="1"/>
      <c r="VWT23" s="1"/>
      <c r="VWU23" s="1"/>
      <c r="VWV23" s="1"/>
      <c r="VWW23" s="1"/>
      <c r="VWX23" s="1"/>
      <c r="VWY23" s="1"/>
      <c r="VWZ23" s="1"/>
      <c r="VXA23" s="1"/>
      <c r="VXB23" s="1"/>
      <c r="VXC23" s="1"/>
      <c r="VXD23" s="1"/>
      <c r="VXE23" s="1"/>
      <c r="VXF23" s="1"/>
      <c r="VXG23" s="1"/>
      <c r="VXH23" s="1"/>
      <c r="VXI23" s="1"/>
      <c r="VXJ23" s="1"/>
      <c r="VXK23" s="1"/>
      <c r="VXL23" s="1"/>
      <c r="VXM23" s="1"/>
      <c r="VXN23" s="1"/>
      <c r="VXO23" s="1"/>
      <c r="VXP23" s="1"/>
      <c r="VXQ23" s="1"/>
      <c r="VXR23" s="1"/>
      <c r="VXS23" s="1"/>
      <c r="VXT23" s="1"/>
      <c r="VXU23" s="1"/>
      <c r="VXV23" s="1"/>
      <c r="VXW23" s="1"/>
      <c r="VXX23" s="1"/>
      <c r="VXY23" s="1"/>
      <c r="VXZ23" s="1"/>
      <c r="VYA23" s="1"/>
      <c r="VYB23" s="1"/>
      <c r="VYC23" s="1"/>
      <c r="VYD23" s="1"/>
      <c r="VYE23" s="1"/>
      <c r="VYF23" s="1"/>
      <c r="VYG23" s="1"/>
      <c r="VYH23" s="1"/>
      <c r="VYI23" s="1"/>
      <c r="VYJ23" s="1"/>
      <c r="VYK23" s="1"/>
      <c r="VYL23" s="1"/>
      <c r="VYM23" s="1"/>
      <c r="VYN23" s="1"/>
      <c r="VYO23" s="1"/>
      <c r="VYP23" s="1"/>
      <c r="VYQ23" s="1"/>
      <c r="VYR23" s="1"/>
      <c r="VYS23" s="1"/>
      <c r="VYT23" s="1"/>
      <c r="VYU23" s="1"/>
      <c r="VYV23" s="1"/>
      <c r="VYW23" s="1"/>
      <c r="VYX23" s="1"/>
      <c r="VYY23" s="1"/>
      <c r="VYZ23" s="1"/>
      <c r="VZA23" s="1"/>
      <c r="VZB23" s="1"/>
      <c r="VZC23" s="1"/>
      <c r="VZD23" s="1"/>
      <c r="VZE23" s="1"/>
      <c r="VZF23" s="1"/>
      <c r="VZG23" s="1"/>
      <c r="VZH23" s="1"/>
      <c r="VZI23" s="1"/>
      <c r="VZJ23" s="1"/>
      <c r="VZK23" s="1"/>
      <c r="VZL23" s="1"/>
      <c r="VZM23" s="1"/>
      <c r="VZN23" s="1"/>
      <c r="VZO23" s="1"/>
      <c r="VZP23" s="1"/>
      <c r="VZQ23" s="1"/>
      <c r="VZR23" s="1"/>
      <c r="VZS23" s="1"/>
      <c r="VZT23" s="1"/>
      <c r="VZU23" s="1"/>
      <c r="VZV23" s="1"/>
      <c r="VZW23" s="1"/>
      <c r="VZX23" s="1"/>
      <c r="VZY23" s="1"/>
      <c r="VZZ23" s="1"/>
      <c r="WAA23" s="1"/>
      <c r="WAB23" s="1"/>
      <c r="WAC23" s="1"/>
      <c r="WAD23" s="1"/>
      <c r="WAE23" s="1"/>
      <c r="WAF23" s="1"/>
      <c r="WAG23" s="1"/>
      <c r="WAH23" s="1"/>
      <c r="WAI23" s="1"/>
      <c r="WAJ23" s="1"/>
      <c r="WAK23" s="1"/>
      <c r="WAL23" s="1"/>
      <c r="WAM23" s="1"/>
      <c r="WAN23" s="1"/>
      <c r="WAO23" s="1"/>
      <c r="WAP23" s="1"/>
      <c r="WAQ23" s="1"/>
      <c r="WAR23" s="1"/>
      <c r="WAS23" s="1"/>
      <c r="WAT23" s="1"/>
      <c r="WAU23" s="1"/>
      <c r="WAV23" s="1"/>
      <c r="WAW23" s="1"/>
      <c r="WAX23" s="1"/>
      <c r="WAY23" s="1"/>
      <c r="WAZ23" s="1"/>
      <c r="WBA23" s="1"/>
      <c r="WBB23" s="1"/>
      <c r="WBC23" s="1"/>
      <c r="WBD23" s="1"/>
      <c r="WBE23" s="1"/>
      <c r="WBF23" s="1"/>
      <c r="WBG23" s="1"/>
      <c r="WBH23" s="1"/>
      <c r="WBI23" s="1"/>
      <c r="WBJ23" s="1"/>
      <c r="WBK23" s="1"/>
      <c r="WBL23" s="1"/>
      <c r="WBM23" s="1"/>
      <c r="WBN23" s="1"/>
      <c r="WBO23" s="1"/>
      <c r="WBP23" s="1"/>
      <c r="WBQ23" s="1"/>
      <c r="WBR23" s="1"/>
      <c r="WBS23" s="1"/>
      <c r="WBT23" s="1"/>
      <c r="WBU23" s="1"/>
      <c r="WBV23" s="1"/>
      <c r="WBW23" s="1"/>
      <c r="WBX23" s="1"/>
      <c r="WBY23" s="1"/>
      <c r="WBZ23" s="1"/>
      <c r="WCA23" s="1"/>
      <c r="WCB23" s="1"/>
      <c r="WCC23" s="1"/>
      <c r="WCD23" s="1"/>
      <c r="WCE23" s="1"/>
      <c r="WCF23" s="1"/>
      <c r="WCG23" s="1"/>
      <c r="WCH23" s="1"/>
      <c r="WCI23" s="1"/>
      <c r="WCJ23" s="1"/>
      <c r="WCK23" s="1"/>
      <c r="WCL23" s="1"/>
      <c r="WCM23" s="1"/>
      <c r="WCN23" s="1"/>
      <c r="WCO23" s="1"/>
      <c r="WCP23" s="1"/>
      <c r="WCQ23" s="1"/>
      <c r="WCR23" s="1"/>
      <c r="WCS23" s="1"/>
      <c r="WCT23" s="1"/>
      <c r="WCU23" s="1"/>
      <c r="WCV23" s="1"/>
      <c r="WCW23" s="1"/>
      <c r="WCX23" s="1"/>
      <c r="WCY23" s="1"/>
      <c r="WCZ23" s="1"/>
      <c r="WDA23" s="1"/>
      <c r="WDB23" s="1"/>
      <c r="WDC23" s="1"/>
      <c r="WDD23" s="1"/>
      <c r="WDE23" s="1"/>
      <c r="WDF23" s="1"/>
      <c r="WDG23" s="1"/>
      <c r="WDH23" s="1"/>
      <c r="WDI23" s="1"/>
      <c r="WDJ23" s="1"/>
      <c r="WDK23" s="1"/>
      <c r="WDL23" s="1"/>
      <c r="WDM23" s="1"/>
      <c r="WDN23" s="1"/>
      <c r="WDO23" s="1"/>
      <c r="WDP23" s="1"/>
      <c r="WDQ23" s="1"/>
      <c r="WDR23" s="1"/>
      <c r="WDS23" s="1"/>
      <c r="WDT23" s="1"/>
      <c r="WDU23" s="1"/>
      <c r="WDV23" s="1"/>
      <c r="WDW23" s="1"/>
      <c r="WDX23" s="1"/>
      <c r="WDY23" s="1"/>
      <c r="WDZ23" s="1"/>
      <c r="WEA23" s="1"/>
      <c r="WEB23" s="1"/>
      <c r="WEC23" s="1"/>
      <c r="WED23" s="1"/>
      <c r="WEE23" s="1"/>
      <c r="WEF23" s="1"/>
      <c r="WEG23" s="1"/>
      <c r="WEH23" s="1"/>
      <c r="WEI23" s="1"/>
      <c r="WEJ23" s="1"/>
      <c r="WEK23" s="1"/>
      <c r="WEL23" s="1"/>
      <c r="WEM23" s="1"/>
      <c r="WEN23" s="1"/>
      <c r="WEO23" s="1"/>
      <c r="WEP23" s="1"/>
      <c r="WEQ23" s="1"/>
      <c r="WER23" s="1"/>
      <c r="WES23" s="1"/>
      <c r="WET23" s="1"/>
      <c r="WEU23" s="1"/>
      <c r="WEV23" s="1"/>
      <c r="WEW23" s="1"/>
      <c r="WEX23" s="1"/>
      <c r="WEY23" s="1"/>
      <c r="WEZ23" s="1"/>
      <c r="WFA23" s="1"/>
      <c r="WFB23" s="1"/>
      <c r="WFC23" s="1"/>
      <c r="WFD23" s="1"/>
      <c r="WFE23" s="1"/>
      <c r="WFF23" s="1"/>
      <c r="WFG23" s="1"/>
      <c r="WFH23" s="1"/>
      <c r="WFI23" s="1"/>
      <c r="WFJ23" s="1"/>
      <c r="WFK23" s="1"/>
      <c r="WFL23" s="1"/>
      <c r="WFM23" s="1"/>
      <c r="WFN23" s="1"/>
      <c r="WFO23" s="1"/>
      <c r="WFP23" s="1"/>
      <c r="WFQ23" s="1"/>
      <c r="WFR23" s="1"/>
      <c r="WFS23" s="1"/>
      <c r="WFT23" s="1"/>
      <c r="WFU23" s="1"/>
      <c r="WFV23" s="1"/>
      <c r="WFW23" s="1"/>
      <c r="WFX23" s="1"/>
      <c r="WFY23" s="1"/>
      <c r="WFZ23" s="1"/>
      <c r="WGA23" s="1"/>
      <c r="WGB23" s="1"/>
      <c r="WGC23" s="1"/>
      <c r="WGD23" s="1"/>
      <c r="WGE23" s="1"/>
      <c r="WGF23" s="1"/>
      <c r="WGG23" s="1"/>
      <c r="WGH23" s="1"/>
      <c r="WGI23" s="1"/>
      <c r="WGJ23" s="1"/>
      <c r="WGK23" s="1"/>
      <c r="WGL23" s="1"/>
      <c r="WGM23" s="1"/>
      <c r="WGN23" s="1"/>
      <c r="WGO23" s="1"/>
      <c r="WGP23" s="1"/>
      <c r="WGQ23" s="1"/>
      <c r="WGR23" s="1"/>
      <c r="WGS23" s="1"/>
      <c r="WGT23" s="1"/>
      <c r="WGU23" s="1"/>
      <c r="WGV23" s="1"/>
      <c r="WGW23" s="1"/>
      <c r="WGX23" s="1"/>
      <c r="WGY23" s="1"/>
      <c r="WGZ23" s="1"/>
      <c r="WHA23" s="1"/>
      <c r="WHB23" s="1"/>
      <c r="WHC23" s="1"/>
      <c r="WHD23" s="1"/>
      <c r="WHE23" s="1"/>
      <c r="WHF23" s="1"/>
      <c r="WHG23" s="1"/>
      <c r="WHH23" s="1"/>
      <c r="WHI23" s="1"/>
      <c r="WHJ23" s="1"/>
      <c r="WHK23" s="1"/>
      <c r="WHL23" s="1"/>
      <c r="WHM23" s="1"/>
      <c r="WHN23" s="1"/>
      <c r="WHO23" s="1"/>
      <c r="WHP23" s="1"/>
      <c r="WHQ23" s="1"/>
      <c r="WHR23" s="1"/>
      <c r="WHS23" s="1"/>
      <c r="WHT23" s="1"/>
      <c r="WHU23" s="1"/>
      <c r="WHV23" s="1"/>
      <c r="WHW23" s="1"/>
      <c r="WHX23" s="1"/>
      <c r="WHY23" s="1"/>
      <c r="WHZ23" s="1"/>
      <c r="WIA23" s="1"/>
      <c r="WIB23" s="1"/>
      <c r="WIC23" s="1"/>
      <c r="WID23" s="1"/>
      <c r="WIE23" s="1"/>
      <c r="WIF23" s="1"/>
      <c r="WIG23" s="1"/>
      <c r="WIH23" s="1"/>
      <c r="WII23" s="1"/>
      <c r="WIJ23" s="1"/>
      <c r="WIK23" s="1"/>
      <c r="WIL23" s="1"/>
      <c r="WIM23" s="1"/>
      <c r="WIN23" s="1"/>
      <c r="WIO23" s="1"/>
      <c r="WIP23" s="1"/>
      <c r="WIQ23" s="1"/>
      <c r="WIR23" s="1"/>
      <c r="WIS23" s="1"/>
      <c r="WIT23" s="1"/>
      <c r="WIU23" s="1"/>
      <c r="WIV23" s="1"/>
      <c r="WIW23" s="1"/>
      <c r="WIX23" s="1"/>
      <c r="WIY23" s="1"/>
      <c r="WIZ23" s="1"/>
      <c r="WJA23" s="1"/>
      <c r="WJB23" s="1"/>
      <c r="WJC23" s="1"/>
      <c r="WJD23" s="1"/>
      <c r="WJE23" s="1"/>
      <c r="WJF23" s="1"/>
      <c r="WJG23" s="1"/>
      <c r="WJH23" s="1"/>
      <c r="WJI23" s="1"/>
      <c r="WJJ23" s="1"/>
      <c r="WJK23" s="1"/>
      <c r="WJL23" s="1"/>
      <c r="WJM23" s="1"/>
      <c r="WJN23" s="1"/>
      <c r="WJO23" s="1"/>
      <c r="WJP23" s="1"/>
      <c r="WJQ23" s="1"/>
      <c r="WJR23" s="1"/>
      <c r="WJS23" s="1"/>
      <c r="WJT23" s="1"/>
      <c r="WJU23" s="1"/>
      <c r="WJV23" s="1"/>
      <c r="WJW23" s="1"/>
      <c r="WJX23" s="1"/>
      <c r="WJY23" s="1"/>
      <c r="WJZ23" s="1"/>
      <c r="WKA23" s="1"/>
      <c r="WKB23" s="1"/>
      <c r="WKC23" s="1"/>
      <c r="WKD23" s="1"/>
      <c r="WKE23" s="1"/>
      <c r="WKF23" s="1"/>
      <c r="WKG23" s="1"/>
      <c r="WKH23" s="1"/>
      <c r="WKI23" s="1"/>
      <c r="WKJ23" s="1"/>
      <c r="WKK23" s="1"/>
      <c r="WKL23" s="1"/>
      <c r="WKM23" s="1"/>
      <c r="WKN23" s="1"/>
      <c r="WKO23" s="1"/>
      <c r="WKP23" s="1"/>
      <c r="WKQ23" s="1"/>
      <c r="WKR23" s="1"/>
      <c r="WKS23" s="1"/>
      <c r="WKT23" s="1"/>
      <c r="WKU23" s="1"/>
      <c r="WKV23" s="1"/>
      <c r="WKW23" s="1"/>
      <c r="WKX23" s="1"/>
      <c r="WKY23" s="1"/>
      <c r="WKZ23" s="1"/>
      <c r="WLA23" s="1"/>
      <c r="WLB23" s="1"/>
      <c r="WLC23" s="1"/>
      <c r="WLD23" s="1"/>
      <c r="WLE23" s="1"/>
      <c r="WLF23" s="1"/>
      <c r="WLG23" s="1"/>
      <c r="WLH23" s="1"/>
      <c r="WLI23" s="1"/>
      <c r="WLJ23" s="1"/>
      <c r="WLK23" s="1"/>
      <c r="WLL23" s="1"/>
      <c r="WLM23" s="1"/>
      <c r="WLN23" s="1"/>
      <c r="WLO23" s="1"/>
      <c r="WLP23" s="1"/>
      <c r="WLQ23" s="1"/>
      <c r="WLR23" s="1"/>
      <c r="WLS23" s="1"/>
      <c r="WLT23" s="1"/>
      <c r="WLU23" s="1"/>
      <c r="WLV23" s="1"/>
      <c r="WLW23" s="1"/>
      <c r="WLX23" s="1"/>
      <c r="WLY23" s="1"/>
      <c r="WLZ23" s="1"/>
      <c r="WMA23" s="1"/>
      <c r="WMB23" s="1"/>
      <c r="WMC23" s="1"/>
      <c r="WMD23" s="1"/>
      <c r="WME23" s="1"/>
      <c r="WMF23" s="1"/>
      <c r="WMG23" s="1"/>
      <c r="WMH23" s="1"/>
      <c r="WMI23" s="1"/>
      <c r="WMJ23" s="1"/>
      <c r="WMK23" s="1"/>
      <c r="WML23" s="1"/>
      <c r="WMM23" s="1"/>
      <c r="WMN23" s="1"/>
      <c r="WMO23" s="1"/>
      <c r="WMP23" s="1"/>
      <c r="WMQ23" s="1"/>
      <c r="WMR23" s="1"/>
      <c r="WMS23" s="1"/>
      <c r="WMT23" s="1"/>
      <c r="WMU23" s="1"/>
      <c r="WMV23" s="1"/>
      <c r="WMW23" s="1"/>
      <c r="WMX23" s="1"/>
      <c r="WMY23" s="1"/>
      <c r="WMZ23" s="1"/>
      <c r="WNA23" s="1"/>
      <c r="WNB23" s="1"/>
      <c r="WNC23" s="1"/>
      <c r="WND23" s="1"/>
      <c r="WNE23" s="1"/>
      <c r="WNF23" s="1"/>
      <c r="WNG23" s="1"/>
      <c r="WNH23" s="1"/>
      <c r="WNI23" s="1"/>
      <c r="WNJ23" s="1"/>
      <c r="WNK23" s="1"/>
      <c r="WNL23" s="1"/>
      <c r="WNM23" s="1"/>
      <c r="WNN23" s="1"/>
      <c r="WNO23" s="1"/>
      <c r="WNP23" s="1"/>
      <c r="WNQ23" s="1"/>
      <c r="WNR23" s="1"/>
      <c r="WNS23" s="1"/>
      <c r="WNT23" s="1"/>
      <c r="WNU23" s="1"/>
      <c r="WNV23" s="1"/>
      <c r="WNW23" s="1"/>
      <c r="WNX23" s="1"/>
      <c r="WNY23" s="1"/>
      <c r="WNZ23" s="1"/>
      <c r="WOA23" s="1"/>
      <c r="WOB23" s="1"/>
      <c r="WOC23" s="1"/>
      <c r="WOD23" s="1"/>
      <c r="WOE23" s="1"/>
      <c r="WOF23" s="1"/>
      <c r="WOG23" s="1"/>
      <c r="WOH23" s="1"/>
      <c r="WOI23" s="1"/>
      <c r="WOJ23" s="1"/>
      <c r="WOK23" s="1"/>
      <c r="WOL23" s="1"/>
      <c r="WOM23" s="1"/>
      <c r="WON23" s="1"/>
      <c r="WOO23" s="1"/>
      <c r="WOP23" s="1"/>
      <c r="WOQ23" s="1"/>
      <c r="WOR23" s="1"/>
      <c r="WOS23" s="1"/>
      <c r="WOT23" s="1"/>
      <c r="WOU23" s="1"/>
      <c r="WOV23" s="1"/>
      <c r="WOW23" s="1"/>
      <c r="WOX23" s="1"/>
      <c r="WOY23" s="1"/>
      <c r="WOZ23" s="1"/>
      <c r="WPA23" s="1"/>
      <c r="WPB23" s="1"/>
      <c r="WPC23" s="1"/>
      <c r="WPD23" s="1"/>
      <c r="WPE23" s="1"/>
      <c r="WPF23" s="1"/>
      <c r="WPG23" s="1"/>
      <c r="WPH23" s="1"/>
      <c r="WPI23" s="1"/>
      <c r="WPJ23" s="1"/>
      <c r="WPK23" s="1"/>
      <c r="WPL23" s="1"/>
      <c r="WPM23" s="1"/>
      <c r="WPN23" s="1"/>
      <c r="WPO23" s="1"/>
      <c r="WPP23" s="1"/>
      <c r="WPQ23" s="1"/>
      <c r="WPR23" s="1"/>
      <c r="WPS23" s="1"/>
      <c r="WPT23" s="1"/>
      <c r="WPU23" s="1"/>
      <c r="WPV23" s="1"/>
      <c r="WPW23" s="1"/>
      <c r="WPX23" s="1"/>
      <c r="WPY23" s="1"/>
      <c r="WPZ23" s="1"/>
      <c r="WQA23" s="1"/>
      <c r="WQB23" s="1"/>
      <c r="WQC23" s="1"/>
      <c r="WQD23" s="1"/>
      <c r="WQE23" s="1"/>
      <c r="WQF23" s="1"/>
      <c r="WQG23" s="1"/>
      <c r="WQH23" s="1"/>
      <c r="WQI23" s="1"/>
      <c r="WQJ23" s="1"/>
      <c r="WQK23" s="1"/>
      <c r="WQL23" s="1"/>
      <c r="WQM23" s="1"/>
      <c r="WQN23" s="1"/>
      <c r="WQO23" s="1"/>
      <c r="WQP23" s="1"/>
      <c r="WQQ23" s="1"/>
      <c r="WQR23" s="1"/>
      <c r="WQS23" s="1"/>
      <c r="WQT23" s="1"/>
      <c r="WQU23" s="1"/>
      <c r="WQV23" s="1"/>
      <c r="WQW23" s="1"/>
      <c r="WQX23" s="1"/>
      <c r="WQY23" s="1"/>
      <c r="WQZ23" s="1"/>
      <c r="WRA23" s="1"/>
      <c r="WRB23" s="1"/>
      <c r="WRC23" s="1"/>
      <c r="WRD23" s="1"/>
      <c r="WRE23" s="1"/>
      <c r="WRF23" s="1"/>
      <c r="WRG23" s="1"/>
      <c r="WRH23" s="1"/>
      <c r="WRI23" s="1"/>
      <c r="WRJ23" s="1"/>
      <c r="WRK23" s="1"/>
      <c r="WRL23" s="1"/>
      <c r="WRM23" s="1"/>
      <c r="WRN23" s="1"/>
      <c r="WRO23" s="1"/>
      <c r="WRP23" s="1"/>
      <c r="WRQ23" s="1"/>
      <c r="WRR23" s="1"/>
      <c r="WRS23" s="1"/>
      <c r="WRT23" s="1"/>
      <c r="WRU23" s="1"/>
      <c r="WRV23" s="1"/>
      <c r="WRW23" s="1"/>
      <c r="WRX23" s="1"/>
      <c r="WRY23" s="1"/>
      <c r="WRZ23" s="1"/>
      <c r="WSA23" s="1"/>
      <c r="WSB23" s="1"/>
      <c r="WSC23" s="1"/>
      <c r="WSD23" s="1"/>
      <c r="WSE23" s="1"/>
      <c r="WSF23" s="1"/>
      <c r="WSG23" s="1"/>
      <c r="WSH23" s="1"/>
      <c r="WSI23" s="1"/>
      <c r="WSJ23" s="1"/>
      <c r="WSK23" s="1"/>
      <c r="WSL23" s="1"/>
      <c r="WSM23" s="1"/>
      <c r="WSN23" s="1"/>
      <c r="WSO23" s="1"/>
      <c r="WSP23" s="1"/>
      <c r="WSQ23" s="1"/>
      <c r="WSR23" s="1"/>
      <c r="WSS23" s="1"/>
      <c r="WST23" s="1"/>
      <c r="WSU23" s="1"/>
      <c r="WSV23" s="1"/>
      <c r="WSW23" s="1"/>
      <c r="WSX23" s="1"/>
      <c r="WSY23" s="1"/>
      <c r="WSZ23" s="1"/>
      <c r="WTA23" s="1"/>
      <c r="WTB23" s="1"/>
      <c r="WTC23" s="1"/>
      <c r="WTD23" s="1"/>
      <c r="WTE23" s="1"/>
      <c r="WTF23" s="1"/>
      <c r="WTG23" s="1"/>
      <c r="WTH23" s="1"/>
      <c r="WTI23" s="1"/>
      <c r="WTJ23" s="1"/>
      <c r="WTK23" s="1"/>
      <c r="WTL23" s="1"/>
      <c r="WTM23" s="1"/>
      <c r="WTN23" s="1"/>
      <c r="WTO23" s="1"/>
      <c r="WTP23" s="1"/>
      <c r="WTQ23" s="1"/>
      <c r="WTR23" s="1"/>
      <c r="WTS23" s="1"/>
      <c r="WTT23" s="1"/>
      <c r="WTU23" s="1"/>
      <c r="WTV23" s="1"/>
      <c r="WTW23" s="1"/>
      <c r="WTX23" s="1"/>
      <c r="WTY23" s="1"/>
      <c r="WTZ23" s="1"/>
      <c r="WUA23" s="1"/>
      <c r="WUB23" s="1"/>
      <c r="WUC23" s="1"/>
      <c r="WUD23" s="1"/>
      <c r="WUE23" s="1"/>
      <c r="WUF23" s="1"/>
      <c r="WUG23" s="1"/>
      <c r="WUH23" s="1"/>
      <c r="WUI23" s="1"/>
      <c r="WUJ23" s="1"/>
      <c r="WUK23" s="1"/>
      <c r="WUL23" s="1"/>
      <c r="WUM23" s="1"/>
      <c r="WUN23" s="1"/>
      <c r="WUO23" s="1"/>
      <c r="WUP23" s="1"/>
      <c r="WUQ23" s="1"/>
      <c r="WUR23" s="1"/>
      <c r="WUS23" s="1"/>
      <c r="WUT23" s="1"/>
      <c r="WUU23" s="1"/>
      <c r="WUV23" s="1"/>
      <c r="WUW23" s="1"/>
      <c r="WUX23" s="1"/>
      <c r="WUY23" s="1"/>
      <c r="WUZ23" s="1"/>
      <c r="WVA23" s="1"/>
      <c r="WVB23" s="1"/>
      <c r="WVC23" s="1"/>
      <c r="WVD23" s="1"/>
      <c r="WVE23" s="1"/>
      <c r="WVF23" s="1"/>
      <c r="WVG23" s="1"/>
      <c r="WVH23" s="1"/>
      <c r="WVI23" s="1"/>
      <c r="WVJ23" s="1"/>
      <c r="WVK23" s="1"/>
      <c r="WVL23" s="1"/>
      <c r="WVM23" s="1"/>
      <c r="WVN23" s="1"/>
      <c r="WVO23" s="1"/>
      <c r="WVP23" s="1"/>
      <c r="WVQ23" s="1"/>
      <c r="WVR23" s="1"/>
      <c r="WVS23" s="1"/>
      <c r="WVT23" s="1"/>
      <c r="WVU23" s="1"/>
      <c r="WVV23" s="1"/>
      <c r="WVW23" s="1"/>
      <c r="WVX23" s="1"/>
      <c r="WVY23" s="1"/>
      <c r="WVZ23" s="1"/>
      <c r="WWA23" s="1"/>
      <c r="WWB23" s="1"/>
      <c r="WWC23" s="1"/>
      <c r="WWD23" s="1"/>
      <c r="WWE23" s="1"/>
      <c r="WWF23" s="1"/>
      <c r="WWG23" s="1"/>
      <c r="WWH23" s="1"/>
      <c r="WWI23" s="1"/>
      <c r="WWJ23" s="1"/>
      <c r="WWK23" s="1"/>
      <c r="WWL23" s="1"/>
      <c r="WWM23" s="1"/>
      <c r="WWN23" s="1"/>
      <c r="WWO23" s="1"/>
      <c r="WWP23" s="1"/>
      <c r="WWQ23" s="1"/>
      <c r="WWR23" s="1"/>
      <c r="WWS23" s="1"/>
      <c r="WWT23" s="1"/>
      <c r="WWU23" s="1"/>
      <c r="WWV23" s="1"/>
      <c r="WWW23" s="1"/>
      <c r="WWX23" s="1"/>
      <c r="WWY23" s="1"/>
      <c r="WWZ23" s="1"/>
      <c r="WXA23" s="1"/>
      <c r="WXB23" s="1"/>
      <c r="WXC23" s="1"/>
      <c r="WXD23" s="1"/>
      <c r="WXE23" s="1"/>
      <c r="WXF23" s="1"/>
      <c r="WXG23" s="1"/>
      <c r="WXH23" s="1"/>
      <c r="WXI23" s="1"/>
      <c r="WXJ23" s="1"/>
      <c r="WXK23" s="1"/>
      <c r="WXL23" s="1"/>
      <c r="WXM23" s="1"/>
      <c r="WXN23" s="1"/>
      <c r="WXO23" s="1"/>
      <c r="WXP23" s="1"/>
      <c r="WXQ23" s="1"/>
      <c r="WXR23" s="1"/>
      <c r="WXS23" s="1"/>
      <c r="WXT23" s="1"/>
      <c r="WXU23" s="1"/>
      <c r="WXV23" s="1"/>
      <c r="WXW23" s="1"/>
      <c r="WXX23" s="1"/>
      <c r="WXY23" s="1"/>
      <c r="WXZ23" s="1"/>
      <c r="WYA23" s="1"/>
      <c r="WYB23" s="1"/>
      <c r="WYC23" s="1"/>
      <c r="WYD23" s="1"/>
      <c r="WYE23" s="1"/>
      <c r="WYF23" s="1"/>
      <c r="WYG23" s="1"/>
      <c r="WYH23" s="1"/>
      <c r="WYI23" s="1"/>
      <c r="WYJ23" s="1"/>
      <c r="WYK23" s="1"/>
      <c r="WYL23" s="1"/>
      <c r="WYM23" s="1"/>
      <c r="WYN23" s="1"/>
      <c r="WYO23" s="1"/>
      <c r="WYP23" s="1"/>
      <c r="WYQ23" s="1"/>
      <c r="WYR23" s="1"/>
      <c r="WYS23" s="1"/>
      <c r="WYT23" s="1"/>
      <c r="WYU23" s="1"/>
      <c r="WYV23" s="1"/>
      <c r="WYW23" s="1"/>
      <c r="WYX23" s="1"/>
      <c r="WYY23" s="1"/>
      <c r="WYZ23" s="1"/>
      <c r="WZA23" s="1"/>
      <c r="WZB23" s="1"/>
      <c r="WZC23" s="1"/>
      <c r="WZD23" s="1"/>
      <c r="WZE23" s="1"/>
      <c r="WZF23" s="1"/>
      <c r="WZG23" s="1"/>
      <c r="WZH23" s="1"/>
      <c r="WZI23" s="1"/>
      <c r="WZJ23" s="1"/>
      <c r="WZK23" s="1"/>
      <c r="WZL23" s="1"/>
      <c r="WZM23" s="1"/>
      <c r="WZN23" s="1"/>
      <c r="WZO23" s="1"/>
      <c r="WZP23" s="1"/>
      <c r="WZQ23" s="1"/>
      <c r="WZR23" s="1"/>
      <c r="WZS23" s="1"/>
      <c r="WZT23" s="1"/>
      <c r="WZU23" s="1"/>
      <c r="WZV23" s="1"/>
      <c r="WZW23" s="1"/>
      <c r="WZX23" s="1"/>
      <c r="WZY23" s="1"/>
      <c r="WZZ23" s="1"/>
      <c r="XAA23" s="1"/>
      <c r="XAB23" s="1"/>
      <c r="XAC23" s="1"/>
      <c r="XAD23" s="1"/>
      <c r="XAE23" s="1"/>
      <c r="XAF23" s="1"/>
      <c r="XAG23" s="1"/>
      <c r="XAH23" s="1"/>
      <c r="XAI23" s="1"/>
      <c r="XAJ23" s="1"/>
      <c r="XAK23" s="1"/>
      <c r="XAL23" s="1"/>
      <c r="XAM23" s="1"/>
      <c r="XAN23" s="1"/>
      <c r="XAO23" s="1"/>
      <c r="XAP23" s="1"/>
      <c r="XAQ23" s="1"/>
      <c r="XAR23" s="1"/>
      <c r="XAS23" s="1"/>
      <c r="XAT23" s="1"/>
      <c r="XAU23" s="1"/>
      <c r="XAV23" s="1"/>
      <c r="XAW23" s="1"/>
      <c r="XAX23" s="1"/>
      <c r="XAY23" s="1"/>
      <c r="XAZ23" s="1"/>
      <c r="XBA23" s="1"/>
      <c r="XBB23" s="1"/>
      <c r="XBC23" s="1"/>
      <c r="XBD23" s="1"/>
      <c r="XBE23" s="1"/>
      <c r="XBF23" s="1"/>
      <c r="XBG23" s="1"/>
      <c r="XBH23" s="1"/>
      <c r="XBI23" s="1"/>
      <c r="XBJ23" s="1"/>
      <c r="XBK23" s="1"/>
      <c r="XBL23" s="1"/>
      <c r="XBM23" s="1"/>
      <c r="XBN23" s="1"/>
      <c r="XBO23" s="1"/>
      <c r="XBP23" s="1"/>
      <c r="XBQ23" s="1"/>
      <c r="XBR23" s="1"/>
      <c r="XBS23" s="1"/>
      <c r="XBT23" s="1"/>
      <c r="XBU23" s="1"/>
      <c r="XBV23" s="1"/>
      <c r="XBW23" s="1"/>
      <c r="XBX23" s="1"/>
      <c r="XBY23" s="1"/>
      <c r="XBZ23" s="1"/>
      <c r="XCA23" s="1"/>
      <c r="XCB23" s="1"/>
      <c r="XCC23" s="1"/>
      <c r="XCD23" s="1"/>
      <c r="XCE23" s="1"/>
      <c r="XCF23" s="1"/>
      <c r="XCG23" s="1"/>
      <c r="XCH23" s="1"/>
      <c r="XCI23" s="1"/>
      <c r="XCJ23" s="1"/>
      <c r="XCK23" s="1"/>
      <c r="XCL23" s="1"/>
      <c r="XCM23" s="1"/>
      <c r="XCN23" s="1"/>
      <c r="XCO23" s="1"/>
      <c r="XCP23" s="1"/>
      <c r="XCQ23" s="1"/>
      <c r="XCR23" s="1"/>
      <c r="XCS23" s="1"/>
      <c r="XCT23" s="1"/>
      <c r="XCU23" s="1"/>
      <c r="XCV23" s="1"/>
      <c r="XCW23" s="1"/>
      <c r="XCX23" s="1"/>
      <c r="XCY23" s="1"/>
      <c r="XCZ23" s="1"/>
      <c r="XDA23" s="1"/>
      <c r="XDB23" s="1"/>
      <c r="XDC23" s="1"/>
      <c r="XDD23" s="1"/>
      <c r="XDE23" s="1"/>
      <c r="XDF23" s="1"/>
      <c r="XDG23" s="1"/>
      <c r="XDH23" s="1"/>
      <c r="XDI23" s="1"/>
      <c r="XDJ23" s="1"/>
      <c r="XDK23" s="1"/>
      <c r="XDL23" s="1"/>
      <c r="XDM23" s="1"/>
      <c r="XDN23" s="1"/>
      <c r="XDO23" s="1"/>
      <c r="XDP23" s="1"/>
      <c r="XDQ23" s="1"/>
      <c r="XDR23" s="1"/>
      <c r="XDS23" s="1"/>
      <c r="XDT23" s="1"/>
      <c r="XDU23" s="1"/>
      <c r="XDV23" s="1"/>
      <c r="XDW23" s="1"/>
      <c r="XDX23" s="1"/>
      <c r="XDY23" s="1"/>
      <c r="XDZ23" s="1"/>
      <c r="XEA23" s="1"/>
      <c r="XEB23" s="1"/>
      <c r="XEC23" s="1"/>
      <c r="XED23" s="1"/>
      <c r="XEE23" s="1"/>
      <c r="XEF23" s="1"/>
      <c r="XEG23" s="1"/>
      <c r="XEH23" s="1"/>
      <c r="XEI23" s="1"/>
      <c r="XEJ23" s="1"/>
      <c r="XEK23" s="1"/>
      <c r="XEL23" s="1"/>
      <c r="XEM23" s="1"/>
      <c r="XEN23" s="1"/>
      <c r="XEO23" s="1"/>
      <c r="XEP23" s="1"/>
      <c r="XEQ23" s="1"/>
      <c r="XER23" s="1"/>
      <c r="XES23" s="1"/>
      <c r="XET23" s="1"/>
      <c r="XEU23" s="1"/>
      <c r="XEV23" s="1"/>
      <c r="XEW23" s="1"/>
      <c r="XEX23" s="1"/>
      <c r="XEY23" s="1"/>
      <c r="XEZ23" s="1"/>
      <c r="XFA23" s="1"/>
      <c r="XFB23" s="1"/>
      <c r="XFC23" s="1"/>
      <c r="XFD23" s="1"/>
    </row>
    <row r="25" spans="5:16384">
      <c r="E25" s="17" t="str">
        <f xml:space="preserve"> Financials!E$38</f>
        <v>Retained Earnings</v>
      </c>
      <c r="F25" s="17">
        <f xml:space="preserve"> Financials!F$38</f>
        <v>0</v>
      </c>
      <c r="G25" s="17" t="str">
        <f xml:space="preserve"> Financials!G$38</f>
        <v>GBP</v>
      </c>
      <c r="H25" s="44">
        <f xml:space="preserve"> Financials!H$38</f>
        <v>0</v>
      </c>
      <c r="I25" s="17">
        <f xml:space="preserve"> Financials!I$38</f>
        <v>0</v>
      </c>
      <c r="J25" s="10">
        <f ca="1">Financials!J$38</f>
        <v>-34108.333333333336</v>
      </c>
      <c r="K25" s="10">
        <f ca="1">Financials!K$38</f>
        <v>-63508.333333333336</v>
      </c>
      <c r="L25" s="10">
        <f ca="1">Financials!L$38</f>
        <v>-67716.666666666672</v>
      </c>
      <c r="M25" s="10">
        <f ca="1">Financials!M$38</f>
        <v>-63152.197887977491</v>
      </c>
      <c r="N25" s="10">
        <f ca="1">Financials!N$38</f>
        <v>-77387.810127806821</v>
      </c>
      <c r="O25" s="10">
        <f ca="1">Financials!O$38</f>
        <v>-98792.111121494177</v>
      </c>
      <c r="P25" s="10">
        <f ca="1">Financials!P$38</f>
        <v>-61294.373335464028</v>
      </c>
      <c r="Q25" s="10">
        <f ca="1">Financials!Q$38</f>
        <v>-38745.971045408362</v>
      </c>
      <c r="R25" s="10">
        <f ca="1">Financials!R$38</f>
        <v>21028.766187944522</v>
      </c>
      <c r="S25" s="10">
        <f ca="1">Financials!S$38</f>
        <v>50305.385414222823</v>
      </c>
      <c r="T25" s="10">
        <f ca="1">Financials!T$38</f>
        <v>174966.99382831081</v>
      </c>
      <c r="U25" s="10">
        <f ca="1">Financials!U$38</f>
        <v>286225.74465849414</v>
      </c>
      <c r="V25" s="10">
        <f ca="1">Financials!V$38</f>
        <v>471537.96189085185</v>
      </c>
      <c r="W25" s="10">
        <f ca="1">Financials!W$38</f>
        <v>722202.58631600952</v>
      </c>
      <c r="X25" s="10">
        <f ca="1">Financials!X$38</f>
        <v>979206.94923298375</v>
      </c>
      <c r="Y25" s="10">
        <f ca="1">Financials!Y$38</f>
        <v>1322473.5373997237</v>
      </c>
      <c r="Z25" s="10">
        <f ca="1">Financials!Z$38</f>
        <v>1670881.7757909633</v>
      </c>
      <c r="AA25" s="10">
        <f ca="1">Financials!AA$38</f>
        <v>2013311.1236748483</v>
      </c>
      <c r="AB25" s="10">
        <f ca="1">Financials!AB$38</f>
        <v>2356575.6442897408</v>
      </c>
      <c r="AC25" s="10">
        <f ca="1">Financials!AC$38</f>
        <v>2693233.2632125793</v>
      </c>
      <c r="AD25" s="10">
        <f ca="1">Financials!AD$38</f>
        <v>3015670.8445506133</v>
      </c>
      <c r="AE25" s="10">
        <f ca="1">Financials!AE$38</f>
        <v>3330762.3000382911</v>
      </c>
      <c r="AF25" s="10">
        <f ca="1">Financials!AF$38</f>
        <v>3678703.9422080233</v>
      </c>
      <c r="AG25" s="10">
        <f ca="1">Financials!AG$38</f>
        <v>4058717.1314063538</v>
      </c>
      <c r="AH25" s="10">
        <f ca="1">Financials!AH$38</f>
        <v>4441740.7087195702</v>
      </c>
      <c r="AI25" s="10">
        <f ca="1">Financials!AI$38</f>
        <v>4897706.6462319326</v>
      </c>
      <c r="AJ25" s="10">
        <f ca="1">Financials!AJ$38</f>
        <v>5417579.9262126014</v>
      </c>
      <c r="AK25" s="10">
        <f ca="1">Financials!AK$38</f>
        <v>5968590.7284352537</v>
      </c>
      <c r="AL25" s="10">
        <f ca="1">Financials!AL$38</f>
        <v>6553811.6036057789</v>
      </c>
      <c r="AM25" s="10">
        <f ca="1">Financials!AM$38</f>
        <v>7189120.7612694446</v>
      </c>
      <c r="AN25" s="10">
        <f ca="1">Financials!AN$38</f>
        <v>7880166.6209245846</v>
      </c>
      <c r="AO25" s="10">
        <f ca="1">Financials!AO$38</f>
        <v>8572922.8205908481</v>
      </c>
      <c r="AP25" s="10">
        <f ca="1">Financials!AP$38</f>
        <v>9346642.4158412665</v>
      </c>
      <c r="AQ25" s="10">
        <f ca="1">Financials!AQ$38</f>
        <v>10148752.013053076</v>
      </c>
      <c r="AR25" s="10">
        <f ca="1">Financials!AR$38</f>
        <v>11013083.18333167</v>
      </c>
      <c r="AS25" s="10">
        <f ca="1">Financials!AS$38</f>
        <v>11953480.889049191</v>
      </c>
      <c r="AT25" s="10">
        <f ca="1">Financials!AT$38</f>
        <v>12954835.608917173</v>
      </c>
      <c r="AU25" s="10">
        <f ca="1">Financials!AU$38</f>
        <v>14048064.177234029</v>
      </c>
      <c r="AV25" s="10">
        <f ca="1">Financials!AV$38</f>
        <v>15243937.148096446</v>
      </c>
      <c r="AW25" s="10">
        <f ca="1">Financials!AW$38</f>
        <v>16522668.498186078</v>
      </c>
      <c r="AX25" s="10">
        <f ca="1">Financials!AX$38</f>
        <v>17943728.43360287</v>
      </c>
      <c r="AY25" s="10">
        <f ca="1">Financials!AY$38</f>
        <v>19440002.861494482</v>
      </c>
      <c r="AZ25" s="10">
        <f ca="1">Financials!AZ$38</f>
        <v>21046208.327498429</v>
      </c>
      <c r="BA25" s="10">
        <f ca="1">Financials!BA$38</f>
        <v>22821037.150855947</v>
      </c>
      <c r="BB25" s="10">
        <f ca="1">Financials!BB$38</f>
        <v>24696521.000958964</v>
      </c>
      <c r="BC25" s="10">
        <f ca="1">Financials!BC$38</f>
        <v>26721023.103738304</v>
      </c>
      <c r="BD25" s="10">
        <f ca="1">Financials!BD$38</f>
        <v>28875141.525217637</v>
      </c>
      <c r="BE25" s="10">
        <f ca="1">Financials!BE$38</f>
        <v>31207766.70787999</v>
      </c>
      <c r="BF25" s="10">
        <f ca="1">Financials!BF$38</f>
        <v>33694975.679050267</v>
      </c>
      <c r="BG25" s="10">
        <f ca="1">Financials!BG$38</f>
        <v>36332107.558322944</v>
      </c>
      <c r="BH25" s="10">
        <f ca="1">Financials!BH$38</f>
        <v>39159552.29925786</v>
      </c>
      <c r="BI25" s="10">
        <f ca="1">Financials!BI$38</f>
        <v>42153383.773994625</v>
      </c>
      <c r="BJ25" s="10">
        <f ca="1">Financials!BJ$38</f>
        <v>45344353.921282917</v>
      </c>
      <c r="BK25" s="10">
        <f ca="1">Financials!BK$38</f>
        <v>48718748.208116777</v>
      </c>
      <c r="BL25" s="10">
        <f ca="1">Financials!BL$38</f>
        <v>52313669.315271474</v>
      </c>
      <c r="BM25" s="10">
        <f ca="1">Financials!BM$38</f>
        <v>56088411.247575298</v>
      </c>
      <c r="BN25" s="10">
        <f ca="1">Financials!BN$38</f>
        <v>60090132.693377018</v>
      </c>
      <c r="BO25" s="10">
        <f ca="1">Financials!BO$38</f>
        <v>64339518.616572008</v>
      </c>
      <c r="BP25" s="10">
        <f ca="1">Financials!BP$38</f>
        <v>68833120.85513629</v>
      </c>
      <c r="BQ25" s="10">
        <f ca="1">Financials!BQ$38</f>
        <v>73584272.536620528</v>
      </c>
    </row>
    <row r="26" spans="5:16384">
      <c r="E26" s="17" t="str">
        <f xml:space="preserve"> Equity!E$13</f>
        <v>Share Capital</v>
      </c>
      <c r="F26" s="17">
        <f xml:space="preserve"> Equity!F$13</f>
        <v>0</v>
      </c>
      <c r="G26" s="17" t="str">
        <f xml:space="preserve"> Equity!G$13</f>
        <v>GBP</v>
      </c>
      <c r="H26" s="44">
        <f xml:space="preserve"> Equity!H$13</f>
        <v>0</v>
      </c>
      <c r="I26" s="17">
        <f xml:space="preserve"> Equity!I$13</f>
        <v>0</v>
      </c>
      <c r="J26" s="10">
        <f>Equity!J$13</f>
        <v>0</v>
      </c>
      <c r="K26" s="10">
        <f>Equity!K$13</f>
        <v>0</v>
      </c>
      <c r="L26" s="10">
        <f>Equity!L$13</f>
        <v>0</v>
      </c>
      <c r="M26" s="10">
        <f>Equity!M$13</f>
        <v>0</v>
      </c>
      <c r="N26" s="10">
        <f>Equity!N$13</f>
        <v>0</v>
      </c>
      <c r="O26" s="10">
        <f>Equity!O$13</f>
        <v>0</v>
      </c>
      <c r="P26" s="10">
        <f>Equity!P$13</f>
        <v>0</v>
      </c>
      <c r="Q26" s="10">
        <f>Equity!Q$13</f>
        <v>0</v>
      </c>
      <c r="R26" s="10">
        <f>Equity!R$13</f>
        <v>0</v>
      </c>
      <c r="S26" s="10">
        <f>Equity!S$13</f>
        <v>0</v>
      </c>
      <c r="T26" s="10">
        <f>Equity!T$13</f>
        <v>0</v>
      </c>
      <c r="U26" s="10">
        <f>Equity!U$13</f>
        <v>0</v>
      </c>
      <c r="V26" s="10">
        <f>Equity!V$13</f>
        <v>0</v>
      </c>
      <c r="W26" s="10">
        <f>Equity!W$13</f>
        <v>0</v>
      </c>
      <c r="X26" s="10">
        <f>Equity!X$13</f>
        <v>0</v>
      </c>
      <c r="Y26" s="10">
        <f>Equity!Y$13</f>
        <v>0</v>
      </c>
      <c r="Z26" s="10">
        <f>Equity!Z$13</f>
        <v>0</v>
      </c>
      <c r="AA26" s="10">
        <f>Equity!AA$13</f>
        <v>0</v>
      </c>
      <c r="AB26" s="10">
        <f>Equity!AB$13</f>
        <v>0</v>
      </c>
      <c r="AC26" s="10">
        <f>Equity!AC$13</f>
        <v>0</v>
      </c>
      <c r="AD26" s="10">
        <f>Equity!AD$13</f>
        <v>0</v>
      </c>
      <c r="AE26" s="10">
        <f>Equity!AE$13</f>
        <v>0</v>
      </c>
      <c r="AF26" s="10">
        <f>Equity!AF$13</f>
        <v>0</v>
      </c>
      <c r="AG26" s="10">
        <f>Equity!AG$13</f>
        <v>0</v>
      </c>
      <c r="AH26" s="10">
        <f>Equity!AH$13</f>
        <v>0</v>
      </c>
      <c r="AI26" s="10">
        <f>Equity!AI$13</f>
        <v>0</v>
      </c>
      <c r="AJ26" s="10">
        <f>Equity!AJ$13</f>
        <v>0</v>
      </c>
      <c r="AK26" s="10">
        <f>Equity!AK$13</f>
        <v>0</v>
      </c>
      <c r="AL26" s="10">
        <f>Equity!AL$13</f>
        <v>0</v>
      </c>
      <c r="AM26" s="10">
        <f>Equity!AM$13</f>
        <v>0</v>
      </c>
      <c r="AN26" s="10">
        <f>Equity!AN$13</f>
        <v>0</v>
      </c>
      <c r="AO26" s="10">
        <f>Equity!AO$13</f>
        <v>0</v>
      </c>
      <c r="AP26" s="10">
        <f>Equity!AP$13</f>
        <v>0</v>
      </c>
      <c r="AQ26" s="10">
        <f>Equity!AQ$13</f>
        <v>0</v>
      </c>
      <c r="AR26" s="10">
        <f>Equity!AR$13</f>
        <v>0</v>
      </c>
      <c r="AS26" s="10">
        <f>Equity!AS$13</f>
        <v>0</v>
      </c>
      <c r="AT26" s="10">
        <f>Equity!AT$13</f>
        <v>0</v>
      </c>
      <c r="AU26" s="10">
        <f>Equity!AU$13</f>
        <v>0</v>
      </c>
      <c r="AV26" s="10">
        <f>Equity!AV$13</f>
        <v>0</v>
      </c>
      <c r="AW26" s="10">
        <f>Equity!AW$13</f>
        <v>0</v>
      </c>
      <c r="AX26" s="10">
        <f>Equity!AX$13</f>
        <v>0</v>
      </c>
      <c r="AY26" s="10">
        <f>Equity!AY$13</f>
        <v>0</v>
      </c>
      <c r="AZ26" s="10">
        <f>Equity!AZ$13</f>
        <v>0</v>
      </c>
      <c r="BA26" s="10">
        <f>Equity!BA$13</f>
        <v>0</v>
      </c>
      <c r="BB26" s="10">
        <f>Equity!BB$13</f>
        <v>0</v>
      </c>
      <c r="BC26" s="10">
        <f>Equity!BC$13</f>
        <v>0</v>
      </c>
      <c r="BD26" s="10">
        <f>Equity!BD$13</f>
        <v>0</v>
      </c>
      <c r="BE26" s="10">
        <f>Equity!BE$13</f>
        <v>0</v>
      </c>
      <c r="BF26" s="10">
        <f>Equity!BF$13</f>
        <v>0</v>
      </c>
      <c r="BG26" s="10">
        <f>Equity!BG$13</f>
        <v>0</v>
      </c>
      <c r="BH26" s="10">
        <f>Equity!BH$13</f>
        <v>0</v>
      </c>
      <c r="BI26" s="10">
        <f>Equity!BI$13</f>
        <v>0</v>
      </c>
      <c r="BJ26" s="10">
        <f>Equity!BJ$13</f>
        <v>0</v>
      </c>
      <c r="BK26" s="10">
        <f>Equity!BK$13</f>
        <v>0</v>
      </c>
      <c r="BL26" s="10">
        <f>Equity!BL$13</f>
        <v>0</v>
      </c>
      <c r="BM26" s="10">
        <f>Equity!BM$13</f>
        <v>0</v>
      </c>
      <c r="BN26" s="10">
        <f>Equity!BN$13</f>
        <v>0</v>
      </c>
      <c r="BO26" s="10">
        <f>Equity!BO$13</f>
        <v>0</v>
      </c>
      <c r="BP26" s="10">
        <f>Equity!BP$13</f>
        <v>0</v>
      </c>
      <c r="BQ26" s="10">
        <f>Equity!BQ$13</f>
        <v>0</v>
      </c>
    </row>
    <row r="27" spans="5:16384">
      <c r="E27" s="67" t="str">
        <f xml:space="preserve"> Financials!E$30</f>
        <v>Shareholder Equity</v>
      </c>
      <c r="F27" s="67"/>
      <c r="G27" s="67" t="str">
        <f xml:space="preserve"> Financials!G$30</f>
        <v>GBP</v>
      </c>
      <c r="H27" s="109">
        <f xml:space="preserve"> Financials!H$30</f>
        <v>0</v>
      </c>
      <c r="I27" s="67">
        <f xml:space="preserve"> Financials!I$30</f>
        <v>0</v>
      </c>
      <c r="J27" s="19">
        <f ca="1">Financials!J$30</f>
        <v>-34108.333333333336</v>
      </c>
      <c r="K27" s="19">
        <f ca="1">Financials!K$30</f>
        <v>-63508.333333333336</v>
      </c>
      <c r="L27" s="19">
        <f ca="1">Financials!L$30</f>
        <v>-67716.666666666672</v>
      </c>
      <c r="M27" s="19">
        <f ca="1">Financials!M$30</f>
        <v>-63152.197887977491</v>
      </c>
      <c r="N27" s="19">
        <f ca="1">Financials!N$30</f>
        <v>-77387.810127806821</v>
      </c>
      <c r="O27" s="19">
        <f ca="1">Financials!O$30</f>
        <v>-98792.111121494177</v>
      </c>
      <c r="P27" s="19">
        <f ca="1">Financials!P$30</f>
        <v>-61294.373335464028</v>
      </c>
      <c r="Q27" s="19">
        <f ca="1">Financials!Q$30</f>
        <v>-38745.971045408362</v>
      </c>
      <c r="R27" s="19">
        <f ca="1">Financials!R$30</f>
        <v>21028.766187944522</v>
      </c>
      <c r="S27" s="19">
        <f ca="1">Financials!S$30</f>
        <v>50305.385414222823</v>
      </c>
      <c r="T27" s="19">
        <f ca="1">Financials!T$30</f>
        <v>174966.99382831081</v>
      </c>
      <c r="U27" s="19">
        <f ca="1">Financials!U$30</f>
        <v>286225.74465849414</v>
      </c>
      <c r="V27" s="19">
        <f ca="1">Financials!V$30</f>
        <v>471537.96189085185</v>
      </c>
      <c r="W27" s="19">
        <f ca="1">Financials!W$30</f>
        <v>722202.58631600952</v>
      </c>
      <c r="X27" s="19">
        <f ca="1">Financials!X$30</f>
        <v>979206.94923298375</v>
      </c>
      <c r="Y27" s="19">
        <f ca="1">Financials!Y$30</f>
        <v>1322473.5373997237</v>
      </c>
      <c r="Z27" s="19">
        <f ca="1">Financials!Z$30</f>
        <v>1670881.7757909633</v>
      </c>
      <c r="AA27" s="19">
        <f ca="1">Financials!AA$30</f>
        <v>2013311.1236748483</v>
      </c>
      <c r="AB27" s="19">
        <f ca="1">Financials!AB$30</f>
        <v>2356575.6442897408</v>
      </c>
      <c r="AC27" s="19">
        <f ca="1">Financials!AC$30</f>
        <v>2693233.2632125793</v>
      </c>
      <c r="AD27" s="19">
        <f ca="1">Financials!AD$30</f>
        <v>3015670.8445506133</v>
      </c>
      <c r="AE27" s="19">
        <f ca="1">Financials!AE$30</f>
        <v>3330762.3000382911</v>
      </c>
      <c r="AF27" s="19">
        <f ca="1">Financials!AF$30</f>
        <v>3678703.9422080233</v>
      </c>
      <c r="AG27" s="19">
        <f ca="1">Financials!AG$30</f>
        <v>4058717.1314063538</v>
      </c>
      <c r="AH27" s="19">
        <f ca="1">Financials!AH$30</f>
        <v>4441740.7087195702</v>
      </c>
      <c r="AI27" s="19">
        <f ca="1">Financials!AI$30</f>
        <v>4897706.6462319326</v>
      </c>
      <c r="AJ27" s="19">
        <f ca="1">Financials!AJ$30</f>
        <v>5417579.9262126014</v>
      </c>
      <c r="AK27" s="19">
        <f ca="1">Financials!AK$30</f>
        <v>5968590.7284352537</v>
      </c>
      <c r="AL27" s="19">
        <f ca="1">Financials!AL$30</f>
        <v>6553811.6036057789</v>
      </c>
      <c r="AM27" s="19">
        <f ca="1">Financials!AM$30</f>
        <v>7189120.7612694446</v>
      </c>
      <c r="AN27" s="19">
        <f ca="1">Financials!AN$30</f>
        <v>7880166.6209245846</v>
      </c>
      <c r="AO27" s="19">
        <f ca="1">Financials!AO$30</f>
        <v>8572922.8205908481</v>
      </c>
      <c r="AP27" s="19">
        <f ca="1">Financials!AP$30</f>
        <v>9346642.4158412665</v>
      </c>
      <c r="AQ27" s="19">
        <f ca="1">Financials!AQ$30</f>
        <v>10148752.013053076</v>
      </c>
      <c r="AR27" s="19">
        <f ca="1">Financials!AR$30</f>
        <v>11013083.18333167</v>
      </c>
      <c r="AS27" s="19">
        <f ca="1">Financials!AS$30</f>
        <v>11953480.889049191</v>
      </c>
      <c r="AT27" s="19">
        <f ca="1">Financials!AT$30</f>
        <v>12954835.608917173</v>
      </c>
      <c r="AU27" s="19">
        <f ca="1">Financials!AU$30</f>
        <v>14048064.177234029</v>
      </c>
      <c r="AV27" s="19">
        <f ca="1">Financials!AV$30</f>
        <v>15243937.148096446</v>
      </c>
      <c r="AW27" s="19">
        <f ca="1">Financials!AW$30</f>
        <v>16522668.498186078</v>
      </c>
      <c r="AX27" s="19">
        <f ca="1">Financials!AX$30</f>
        <v>17943728.43360287</v>
      </c>
      <c r="AY27" s="19">
        <f ca="1">Financials!AY$30</f>
        <v>19440002.861494482</v>
      </c>
      <c r="AZ27" s="19">
        <f ca="1">Financials!AZ$30</f>
        <v>21046208.327498429</v>
      </c>
      <c r="BA27" s="19">
        <f ca="1">Financials!BA$30</f>
        <v>22821037.150855947</v>
      </c>
      <c r="BB27" s="19">
        <f ca="1">Financials!BB$30</f>
        <v>24696521.000958964</v>
      </c>
      <c r="BC27" s="19">
        <f ca="1">Financials!BC$30</f>
        <v>26721023.103738304</v>
      </c>
      <c r="BD27" s="19">
        <f ca="1">Financials!BD$30</f>
        <v>28875141.525217637</v>
      </c>
      <c r="BE27" s="19">
        <f ca="1">Financials!BE$30</f>
        <v>31207766.70787999</v>
      </c>
      <c r="BF27" s="19">
        <f ca="1">Financials!BF$30</f>
        <v>33694975.679050267</v>
      </c>
      <c r="BG27" s="19">
        <f ca="1">Financials!BG$30</f>
        <v>36332107.558322944</v>
      </c>
      <c r="BH27" s="19">
        <f ca="1">Financials!BH$30</f>
        <v>39159552.29925786</v>
      </c>
      <c r="BI27" s="19">
        <f ca="1">Financials!BI$30</f>
        <v>42153383.773994625</v>
      </c>
      <c r="BJ27" s="19">
        <f ca="1">Financials!BJ$30</f>
        <v>45344353.921282917</v>
      </c>
      <c r="BK27" s="19">
        <f ca="1">Financials!BK$30</f>
        <v>48718748.208116777</v>
      </c>
      <c r="BL27" s="19">
        <f ca="1">Financials!BL$30</f>
        <v>52313669.315271474</v>
      </c>
      <c r="BM27" s="19">
        <f ca="1">Financials!BM$30</f>
        <v>56088411.247575298</v>
      </c>
      <c r="BN27" s="19">
        <f ca="1">Financials!BN$30</f>
        <v>60090132.693377018</v>
      </c>
      <c r="BO27" s="19">
        <f ca="1">Financials!BO$30</f>
        <v>64339518.616572008</v>
      </c>
      <c r="BP27" s="19">
        <f ca="1">Financials!BP$30</f>
        <v>68833120.85513629</v>
      </c>
      <c r="BQ27" s="19">
        <f ca="1">Financials!BQ$30</f>
        <v>73584272.536620528</v>
      </c>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c r="BXC27" s="1"/>
      <c r="BXD27" s="1"/>
      <c r="BXE27" s="1"/>
      <c r="BXF27" s="1"/>
      <c r="BXG27" s="1"/>
      <c r="BXH27" s="1"/>
      <c r="BXI27" s="1"/>
      <c r="BXJ27" s="1"/>
      <c r="BXK27" s="1"/>
      <c r="BXL27" s="1"/>
      <c r="BXM27" s="1"/>
      <c r="BXN27" s="1"/>
      <c r="BXO27" s="1"/>
      <c r="BXP27" s="1"/>
      <c r="BXQ27" s="1"/>
      <c r="BXR27" s="1"/>
      <c r="BXS27" s="1"/>
      <c r="BXT27" s="1"/>
      <c r="BXU27" s="1"/>
      <c r="BXV27" s="1"/>
      <c r="BXW27" s="1"/>
      <c r="BXX27" s="1"/>
      <c r="BXY27" s="1"/>
      <c r="BXZ27" s="1"/>
      <c r="BYA27" s="1"/>
      <c r="BYB27" s="1"/>
      <c r="BYC27" s="1"/>
      <c r="BYD27" s="1"/>
      <c r="BYE27" s="1"/>
      <c r="BYF27" s="1"/>
      <c r="BYG27" s="1"/>
      <c r="BYH27" s="1"/>
      <c r="BYI27" s="1"/>
      <c r="BYJ27" s="1"/>
      <c r="BYK27" s="1"/>
      <c r="BYL27" s="1"/>
      <c r="BYM27" s="1"/>
      <c r="BYN27" s="1"/>
      <c r="BYO27" s="1"/>
      <c r="BYP27" s="1"/>
      <c r="BYQ27" s="1"/>
      <c r="BYR27" s="1"/>
      <c r="BYS27" s="1"/>
      <c r="BYT27" s="1"/>
      <c r="BYU27" s="1"/>
      <c r="BYV27" s="1"/>
      <c r="BYW27" s="1"/>
      <c r="BYX27" s="1"/>
      <c r="BYY27" s="1"/>
      <c r="BYZ27" s="1"/>
      <c r="BZA27" s="1"/>
      <c r="BZB27" s="1"/>
      <c r="BZC27" s="1"/>
      <c r="BZD27" s="1"/>
      <c r="BZE27" s="1"/>
      <c r="BZF27" s="1"/>
      <c r="BZG27" s="1"/>
      <c r="BZH27" s="1"/>
      <c r="BZI27" s="1"/>
      <c r="BZJ27" s="1"/>
      <c r="BZK27" s="1"/>
      <c r="BZL27" s="1"/>
      <c r="BZM27" s="1"/>
      <c r="BZN27" s="1"/>
      <c r="BZO27" s="1"/>
      <c r="BZP27" s="1"/>
      <c r="BZQ27" s="1"/>
      <c r="BZR27" s="1"/>
      <c r="BZS27" s="1"/>
      <c r="BZT27" s="1"/>
      <c r="BZU27" s="1"/>
      <c r="BZV27" s="1"/>
      <c r="BZW27" s="1"/>
      <c r="BZX27" s="1"/>
      <c r="BZY27" s="1"/>
      <c r="BZZ27" s="1"/>
      <c r="CAA27" s="1"/>
      <c r="CAB27" s="1"/>
      <c r="CAC27" s="1"/>
      <c r="CAD27" s="1"/>
      <c r="CAE27" s="1"/>
      <c r="CAF27" s="1"/>
      <c r="CAG27" s="1"/>
      <c r="CAH27" s="1"/>
      <c r="CAI27" s="1"/>
      <c r="CAJ27" s="1"/>
      <c r="CAK27" s="1"/>
      <c r="CAL27" s="1"/>
      <c r="CAM27" s="1"/>
      <c r="CAN27" s="1"/>
      <c r="CAO27" s="1"/>
      <c r="CAP27" s="1"/>
      <c r="CAQ27" s="1"/>
      <c r="CAR27" s="1"/>
      <c r="CAS27" s="1"/>
      <c r="CAT27" s="1"/>
      <c r="CAU27" s="1"/>
      <c r="CAV27" s="1"/>
      <c r="CAW27" s="1"/>
      <c r="CAX27" s="1"/>
      <c r="CAY27" s="1"/>
      <c r="CAZ27" s="1"/>
      <c r="CBA27" s="1"/>
      <c r="CBB27" s="1"/>
      <c r="CBC27" s="1"/>
      <c r="CBD27" s="1"/>
      <c r="CBE27" s="1"/>
      <c r="CBF27" s="1"/>
      <c r="CBG27" s="1"/>
      <c r="CBH27" s="1"/>
      <c r="CBI27" s="1"/>
      <c r="CBJ27" s="1"/>
      <c r="CBK27" s="1"/>
      <c r="CBL27" s="1"/>
      <c r="CBM27" s="1"/>
      <c r="CBN27" s="1"/>
      <c r="CBO27" s="1"/>
      <c r="CBP27" s="1"/>
      <c r="CBQ27" s="1"/>
      <c r="CBR27" s="1"/>
      <c r="CBS27" s="1"/>
      <c r="CBT27" s="1"/>
      <c r="CBU27" s="1"/>
      <c r="CBV27" s="1"/>
      <c r="CBW27" s="1"/>
      <c r="CBX27" s="1"/>
      <c r="CBY27" s="1"/>
      <c r="CBZ27" s="1"/>
      <c r="CCA27" s="1"/>
      <c r="CCB27" s="1"/>
      <c r="CCC27" s="1"/>
      <c r="CCD27" s="1"/>
      <c r="CCE27" s="1"/>
      <c r="CCF27" s="1"/>
      <c r="CCG27" s="1"/>
      <c r="CCH27" s="1"/>
      <c r="CCI27" s="1"/>
      <c r="CCJ27" s="1"/>
      <c r="CCK27" s="1"/>
      <c r="CCL27" s="1"/>
      <c r="CCM27" s="1"/>
      <c r="CCN27" s="1"/>
      <c r="CCO27" s="1"/>
      <c r="CCP27" s="1"/>
      <c r="CCQ27" s="1"/>
      <c r="CCR27" s="1"/>
      <c r="CCS27" s="1"/>
      <c r="CCT27" s="1"/>
      <c r="CCU27" s="1"/>
      <c r="CCV27" s="1"/>
      <c r="CCW27" s="1"/>
      <c r="CCX27" s="1"/>
      <c r="CCY27" s="1"/>
      <c r="CCZ27" s="1"/>
      <c r="CDA27" s="1"/>
      <c r="CDB27" s="1"/>
      <c r="CDC27" s="1"/>
      <c r="CDD27" s="1"/>
      <c r="CDE27" s="1"/>
      <c r="CDF27" s="1"/>
      <c r="CDG27" s="1"/>
      <c r="CDH27" s="1"/>
      <c r="CDI27" s="1"/>
      <c r="CDJ27" s="1"/>
      <c r="CDK27" s="1"/>
      <c r="CDL27" s="1"/>
      <c r="CDM27" s="1"/>
      <c r="CDN27" s="1"/>
      <c r="CDO27" s="1"/>
      <c r="CDP27" s="1"/>
      <c r="CDQ27" s="1"/>
      <c r="CDR27" s="1"/>
      <c r="CDS27" s="1"/>
      <c r="CDT27" s="1"/>
      <c r="CDU27" s="1"/>
      <c r="CDV27" s="1"/>
      <c r="CDW27" s="1"/>
      <c r="CDX27" s="1"/>
      <c r="CDY27" s="1"/>
      <c r="CDZ27" s="1"/>
      <c r="CEA27" s="1"/>
      <c r="CEB27" s="1"/>
      <c r="CEC27" s="1"/>
      <c r="CED27" s="1"/>
      <c r="CEE27" s="1"/>
      <c r="CEF27" s="1"/>
      <c r="CEG27" s="1"/>
      <c r="CEH27" s="1"/>
      <c r="CEI27" s="1"/>
      <c r="CEJ27" s="1"/>
      <c r="CEK27" s="1"/>
      <c r="CEL27" s="1"/>
      <c r="CEM27" s="1"/>
      <c r="CEN27" s="1"/>
      <c r="CEO27" s="1"/>
      <c r="CEP27" s="1"/>
      <c r="CEQ27" s="1"/>
      <c r="CER27" s="1"/>
      <c r="CES27" s="1"/>
      <c r="CET27" s="1"/>
      <c r="CEU27" s="1"/>
      <c r="CEV27" s="1"/>
      <c r="CEW27" s="1"/>
      <c r="CEX27" s="1"/>
      <c r="CEY27" s="1"/>
      <c r="CEZ27" s="1"/>
      <c r="CFA27" s="1"/>
      <c r="CFB27" s="1"/>
      <c r="CFC27" s="1"/>
      <c r="CFD27" s="1"/>
      <c r="CFE27" s="1"/>
      <c r="CFF27" s="1"/>
      <c r="CFG27" s="1"/>
      <c r="CFH27" s="1"/>
      <c r="CFI27" s="1"/>
      <c r="CFJ27" s="1"/>
      <c r="CFK27" s="1"/>
      <c r="CFL27" s="1"/>
      <c r="CFM27" s="1"/>
      <c r="CFN27" s="1"/>
      <c r="CFO27" s="1"/>
      <c r="CFP27" s="1"/>
      <c r="CFQ27" s="1"/>
      <c r="CFR27" s="1"/>
      <c r="CFS27" s="1"/>
      <c r="CFT27" s="1"/>
      <c r="CFU27" s="1"/>
      <c r="CFV27" s="1"/>
      <c r="CFW27" s="1"/>
      <c r="CFX27" s="1"/>
      <c r="CFY27" s="1"/>
      <c r="CFZ27" s="1"/>
      <c r="CGA27" s="1"/>
      <c r="CGB27" s="1"/>
      <c r="CGC27" s="1"/>
      <c r="CGD27" s="1"/>
      <c r="CGE27" s="1"/>
      <c r="CGF27" s="1"/>
      <c r="CGG27" s="1"/>
      <c r="CGH27" s="1"/>
      <c r="CGI27" s="1"/>
      <c r="CGJ27" s="1"/>
      <c r="CGK27" s="1"/>
      <c r="CGL27" s="1"/>
      <c r="CGM27" s="1"/>
      <c r="CGN27" s="1"/>
      <c r="CGO27" s="1"/>
      <c r="CGP27" s="1"/>
      <c r="CGQ27" s="1"/>
      <c r="CGR27" s="1"/>
      <c r="CGS27" s="1"/>
      <c r="CGT27" s="1"/>
      <c r="CGU27" s="1"/>
      <c r="CGV27" s="1"/>
      <c r="CGW27" s="1"/>
      <c r="CGX27" s="1"/>
      <c r="CGY27" s="1"/>
      <c r="CGZ27" s="1"/>
      <c r="CHA27" s="1"/>
      <c r="CHB27" s="1"/>
      <c r="CHC27" s="1"/>
      <c r="CHD27" s="1"/>
      <c r="CHE27" s="1"/>
      <c r="CHF27" s="1"/>
      <c r="CHG27" s="1"/>
      <c r="CHH27" s="1"/>
      <c r="CHI27" s="1"/>
      <c r="CHJ27" s="1"/>
      <c r="CHK27" s="1"/>
      <c r="CHL27" s="1"/>
      <c r="CHM27" s="1"/>
      <c r="CHN27" s="1"/>
      <c r="CHO27" s="1"/>
      <c r="CHP27" s="1"/>
      <c r="CHQ27" s="1"/>
      <c r="CHR27" s="1"/>
      <c r="CHS27" s="1"/>
      <c r="CHT27" s="1"/>
      <c r="CHU27" s="1"/>
      <c r="CHV27" s="1"/>
      <c r="CHW27" s="1"/>
      <c r="CHX27" s="1"/>
      <c r="CHY27" s="1"/>
      <c r="CHZ27" s="1"/>
      <c r="CIA27" s="1"/>
      <c r="CIB27" s="1"/>
      <c r="CIC27" s="1"/>
      <c r="CID27" s="1"/>
      <c r="CIE27" s="1"/>
      <c r="CIF27" s="1"/>
      <c r="CIG27" s="1"/>
      <c r="CIH27" s="1"/>
      <c r="CII27" s="1"/>
      <c r="CIJ27" s="1"/>
      <c r="CIK27" s="1"/>
      <c r="CIL27" s="1"/>
      <c r="CIM27" s="1"/>
      <c r="CIN27" s="1"/>
      <c r="CIO27" s="1"/>
      <c r="CIP27" s="1"/>
      <c r="CIQ27" s="1"/>
      <c r="CIR27" s="1"/>
      <c r="CIS27" s="1"/>
      <c r="CIT27" s="1"/>
      <c r="CIU27" s="1"/>
      <c r="CIV27" s="1"/>
      <c r="CIW27" s="1"/>
      <c r="CIX27" s="1"/>
      <c r="CIY27" s="1"/>
      <c r="CIZ27" s="1"/>
      <c r="CJA27" s="1"/>
      <c r="CJB27" s="1"/>
      <c r="CJC27" s="1"/>
      <c r="CJD27" s="1"/>
      <c r="CJE27" s="1"/>
      <c r="CJF27" s="1"/>
      <c r="CJG27" s="1"/>
      <c r="CJH27" s="1"/>
      <c r="CJI27" s="1"/>
      <c r="CJJ27" s="1"/>
      <c r="CJK27" s="1"/>
      <c r="CJL27" s="1"/>
      <c r="CJM27" s="1"/>
      <c r="CJN27" s="1"/>
      <c r="CJO27" s="1"/>
      <c r="CJP27" s="1"/>
      <c r="CJQ27" s="1"/>
      <c r="CJR27" s="1"/>
      <c r="CJS27" s="1"/>
      <c r="CJT27" s="1"/>
      <c r="CJU27" s="1"/>
      <c r="CJV27" s="1"/>
      <c r="CJW27" s="1"/>
      <c r="CJX27" s="1"/>
      <c r="CJY27" s="1"/>
      <c r="CJZ27" s="1"/>
      <c r="CKA27" s="1"/>
      <c r="CKB27" s="1"/>
      <c r="CKC27" s="1"/>
      <c r="CKD27" s="1"/>
      <c r="CKE27" s="1"/>
      <c r="CKF27" s="1"/>
      <c r="CKG27" s="1"/>
      <c r="CKH27" s="1"/>
      <c r="CKI27" s="1"/>
      <c r="CKJ27" s="1"/>
      <c r="CKK27" s="1"/>
      <c r="CKL27" s="1"/>
      <c r="CKM27" s="1"/>
      <c r="CKN27" s="1"/>
      <c r="CKO27" s="1"/>
      <c r="CKP27" s="1"/>
      <c r="CKQ27" s="1"/>
      <c r="CKR27" s="1"/>
      <c r="CKS27" s="1"/>
      <c r="CKT27" s="1"/>
      <c r="CKU27" s="1"/>
      <c r="CKV27" s="1"/>
      <c r="CKW27" s="1"/>
      <c r="CKX27" s="1"/>
      <c r="CKY27" s="1"/>
      <c r="CKZ27" s="1"/>
      <c r="CLA27" s="1"/>
      <c r="CLB27" s="1"/>
      <c r="CLC27" s="1"/>
      <c r="CLD27" s="1"/>
      <c r="CLE27" s="1"/>
      <c r="CLF27" s="1"/>
      <c r="CLG27" s="1"/>
      <c r="CLH27" s="1"/>
      <c r="CLI27" s="1"/>
      <c r="CLJ27" s="1"/>
      <c r="CLK27" s="1"/>
      <c r="CLL27" s="1"/>
      <c r="CLM27" s="1"/>
      <c r="CLN27" s="1"/>
      <c r="CLO27" s="1"/>
      <c r="CLP27" s="1"/>
      <c r="CLQ27" s="1"/>
      <c r="CLR27" s="1"/>
      <c r="CLS27" s="1"/>
      <c r="CLT27" s="1"/>
      <c r="CLU27" s="1"/>
      <c r="CLV27" s="1"/>
      <c r="CLW27" s="1"/>
      <c r="CLX27" s="1"/>
      <c r="CLY27" s="1"/>
      <c r="CLZ27" s="1"/>
      <c r="CMA27" s="1"/>
      <c r="CMB27" s="1"/>
      <c r="CMC27" s="1"/>
      <c r="CMD27" s="1"/>
      <c r="CME27" s="1"/>
      <c r="CMF27" s="1"/>
      <c r="CMG27" s="1"/>
      <c r="CMH27" s="1"/>
      <c r="CMI27" s="1"/>
      <c r="CMJ27" s="1"/>
      <c r="CMK27" s="1"/>
      <c r="CML27" s="1"/>
      <c r="CMM27" s="1"/>
      <c r="CMN27" s="1"/>
      <c r="CMO27" s="1"/>
      <c r="CMP27" s="1"/>
      <c r="CMQ27" s="1"/>
      <c r="CMR27" s="1"/>
      <c r="CMS27" s="1"/>
      <c r="CMT27" s="1"/>
      <c r="CMU27" s="1"/>
      <c r="CMV27" s="1"/>
      <c r="CMW27" s="1"/>
      <c r="CMX27" s="1"/>
      <c r="CMY27" s="1"/>
      <c r="CMZ27" s="1"/>
      <c r="CNA27" s="1"/>
      <c r="CNB27" s="1"/>
      <c r="CNC27" s="1"/>
      <c r="CND27" s="1"/>
      <c r="CNE27" s="1"/>
      <c r="CNF27" s="1"/>
      <c r="CNG27" s="1"/>
      <c r="CNH27" s="1"/>
      <c r="CNI27" s="1"/>
      <c r="CNJ27" s="1"/>
      <c r="CNK27" s="1"/>
      <c r="CNL27" s="1"/>
      <c r="CNM27" s="1"/>
      <c r="CNN27" s="1"/>
      <c r="CNO27" s="1"/>
      <c r="CNP27" s="1"/>
      <c r="CNQ27" s="1"/>
      <c r="CNR27" s="1"/>
      <c r="CNS27" s="1"/>
      <c r="CNT27" s="1"/>
      <c r="CNU27" s="1"/>
      <c r="CNV27" s="1"/>
      <c r="CNW27" s="1"/>
      <c r="CNX27" s="1"/>
      <c r="CNY27" s="1"/>
      <c r="CNZ27" s="1"/>
      <c r="COA27" s="1"/>
      <c r="COB27" s="1"/>
      <c r="COC27" s="1"/>
      <c r="COD27" s="1"/>
      <c r="COE27" s="1"/>
      <c r="COF27" s="1"/>
      <c r="COG27" s="1"/>
      <c r="COH27" s="1"/>
      <c r="COI27" s="1"/>
      <c r="COJ27" s="1"/>
      <c r="COK27" s="1"/>
      <c r="COL27" s="1"/>
      <c r="COM27" s="1"/>
      <c r="CON27" s="1"/>
      <c r="COO27" s="1"/>
      <c r="COP27" s="1"/>
      <c r="COQ27" s="1"/>
      <c r="COR27" s="1"/>
      <c r="COS27" s="1"/>
      <c r="COT27" s="1"/>
      <c r="COU27" s="1"/>
      <c r="COV27" s="1"/>
      <c r="COW27" s="1"/>
      <c r="COX27" s="1"/>
      <c r="COY27" s="1"/>
      <c r="COZ27" s="1"/>
      <c r="CPA27" s="1"/>
      <c r="CPB27" s="1"/>
      <c r="CPC27" s="1"/>
      <c r="CPD27" s="1"/>
      <c r="CPE27" s="1"/>
      <c r="CPF27" s="1"/>
      <c r="CPG27" s="1"/>
      <c r="CPH27" s="1"/>
      <c r="CPI27" s="1"/>
      <c r="CPJ27" s="1"/>
      <c r="CPK27" s="1"/>
      <c r="CPL27" s="1"/>
      <c r="CPM27" s="1"/>
      <c r="CPN27" s="1"/>
      <c r="CPO27" s="1"/>
      <c r="CPP27" s="1"/>
      <c r="CPQ27" s="1"/>
      <c r="CPR27" s="1"/>
      <c r="CPS27" s="1"/>
      <c r="CPT27" s="1"/>
      <c r="CPU27" s="1"/>
      <c r="CPV27" s="1"/>
      <c r="CPW27" s="1"/>
      <c r="CPX27" s="1"/>
      <c r="CPY27" s="1"/>
      <c r="CPZ27" s="1"/>
      <c r="CQA27" s="1"/>
      <c r="CQB27" s="1"/>
      <c r="CQC27" s="1"/>
      <c r="CQD27" s="1"/>
      <c r="CQE27" s="1"/>
      <c r="CQF27" s="1"/>
      <c r="CQG27" s="1"/>
      <c r="CQH27" s="1"/>
      <c r="CQI27" s="1"/>
      <c r="CQJ27" s="1"/>
      <c r="CQK27" s="1"/>
      <c r="CQL27" s="1"/>
      <c r="CQM27" s="1"/>
      <c r="CQN27" s="1"/>
      <c r="CQO27" s="1"/>
      <c r="CQP27" s="1"/>
      <c r="CQQ27" s="1"/>
      <c r="CQR27" s="1"/>
      <c r="CQS27" s="1"/>
      <c r="CQT27" s="1"/>
      <c r="CQU27" s="1"/>
      <c r="CQV27" s="1"/>
      <c r="CQW27" s="1"/>
      <c r="CQX27" s="1"/>
      <c r="CQY27" s="1"/>
      <c r="CQZ27" s="1"/>
      <c r="CRA27" s="1"/>
      <c r="CRB27" s="1"/>
      <c r="CRC27" s="1"/>
      <c r="CRD27" s="1"/>
      <c r="CRE27" s="1"/>
      <c r="CRF27" s="1"/>
      <c r="CRG27" s="1"/>
      <c r="CRH27" s="1"/>
      <c r="CRI27" s="1"/>
      <c r="CRJ27" s="1"/>
      <c r="CRK27" s="1"/>
      <c r="CRL27" s="1"/>
      <c r="CRM27" s="1"/>
      <c r="CRN27" s="1"/>
      <c r="CRO27" s="1"/>
      <c r="CRP27" s="1"/>
      <c r="CRQ27" s="1"/>
      <c r="CRR27" s="1"/>
      <c r="CRS27" s="1"/>
      <c r="CRT27" s="1"/>
      <c r="CRU27" s="1"/>
      <c r="CRV27" s="1"/>
      <c r="CRW27" s="1"/>
      <c r="CRX27" s="1"/>
      <c r="CRY27" s="1"/>
      <c r="CRZ27" s="1"/>
      <c r="CSA27" s="1"/>
      <c r="CSB27" s="1"/>
      <c r="CSC27" s="1"/>
      <c r="CSD27" s="1"/>
      <c r="CSE27" s="1"/>
      <c r="CSF27" s="1"/>
      <c r="CSG27" s="1"/>
      <c r="CSH27" s="1"/>
      <c r="CSI27" s="1"/>
      <c r="CSJ27" s="1"/>
      <c r="CSK27" s="1"/>
      <c r="CSL27" s="1"/>
      <c r="CSM27" s="1"/>
      <c r="CSN27" s="1"/>
      <c r="CSO27" s="1"/>
      <c r="CSP27" s="1"/>
      <c r="CSQ27" s="1"/>
      <c r="CSR27" s="1"/>
      <c r="CSS27" s="1"/>
      <c r="CST27" s="1"/>
      <c r="CSU27" s="1"/>
      <c r="CSV27" s="1"/>
      <c r="CSW27" s="1"/>
      <c r="CSX27" s="1"/>
      <c r="CSY27" s="1"/>
      <c r="CSZ27" s="1"/>
      <c r="CTA27" s="1"/>
      <c r="CTB27" s="1"/>
      <c r="CTC27" s="1"/>
      <c r="CTD27" s="1"/>
      <c r="CTE27" s="1"/>
      <c r="CTF27" s="1"/>
      <c r="CTG27" s="1"/>
      <c r="CTH27" s="1"/>
      <c r="CTI27" s="1"/>
      <c r="CTJ27" s="1"/>
      <c r="CTK27" s="1"/>
      <c r="CTL27" s="1"/>
      <c r="CTM27" s="1"/>
      <c r="CTN27" s="1"/>
      <c r="CTO27" s="1"/>
      <c r="CTP27" s="1"/>
      <c r="CTQ27" s="1"/>
      <c r="CTR27" s="1"/>
      <c r="CTS27" s="1"/>
      <c r="CTT27" s="1"/>
      <c r="CTU27" s="1"/>
      <c r="CTV27" s="1"/>
      <c r="CTW27" s="1"/>
      <c r="CTX27" s="1"/>
      <c r="CTY27" s="1"/>
      <c r="CTZ27" s="1"/>
      <c r="CUA27" s="1"/>
      <c r="CUB27" s="1"/>
      <c r="CUC27" s="1"/>
      <c r="CUD27" s="1"/>
      <c r="CUE27" s="1"/>
      <c r="CUF27" s="1"/>
      <c r="CUG27" s="1"/>
      <c r="CUH27" s="1"/>
      <c r="CUI27" s="1"/>
      <c r="CUJ27" s="1"/>
      <c r="CUK27" s="1"/>
      <c r="CUL27" s="1"/>
      <c r="CUM27" s="1"/>
      <c r="CUN27" s="1"/>
      <c r="CUO27" s="1"/>
      <c r="CUP27" s="1"/>
      <c r="CUQ27" s="1"/>
      <c r="CUR27" s="1"/>
      <c r="CUS27" s="1"/>
      <c r="CUT27" s="1"/>
      <c r="CUU27" s="1"/>
      <c r="CUV27" s="1"/>
      <c r="CUW27" s="1"/>
      <c r="CUX27" s="1"/>
      <c r="CUY27" s="1"/>
      <c r="CUZ27" s="1"/>
      <c r="CVA27" s="1"/>
      <c r="CVB27" s="1"/>
      <c r="CVC27" s="1"/>
      <c r="CVD27" s="1"/>
      <c r="CVE27" s="1"/>
      <c r="CVF27" s="1"/>
      <c r="CVG27" s="1"/>
      <c r="CVH27" s="1"/>
      <c r="CVI27" s="1"/>
      <c r="CVJ27" s="1"/>
      <c r="CVK27" s="1"/>
      <c r="CVL27" s="1"/>
      <c r="CVM27" s="1"/>
      <c r="CVN27" s="1"/>
      <c r="CVO27" s="1"/>
      <c r="CVP27" s="1"/>
      <c r="CVQ27" s="1"/>
      <c r="CVR27" s="1"/>
      <c r="CVS27" s="1"/>
      <c r="CVT27" s="1"/>
      <c r="CVU27" s="1"/>
      <c r="CVV27" s="1"/>
      <c r="CVW27" s="1"/>
      <c r="CVX27" s="1"/>
      <c r="CVY27" s="1"/>
      <c r="CVZ27" s="1"/>
      <c r="CWA27" s="1"/>
      <c r="CWB27" s="1"/>
      <c r="CWC27" s="1"/>
      <c r="CWD27" s="1"/>
      <c r="CWE27" s="1"/>
      <c r="CWF27" s="1"/>
      <c r="CWG27" s="1"/>
      <c r="CWH27" s="1"/>
      <c r="CWI27" s="1"/>
      <c r="CWJ27" s="1"/>
      <c r="CWK27" s="1"/>
      <c r="CWL27" s="1"/>
      <c r="CWM27" s="1"/>
      <c r="CWN27" s="1"/>
      <c r="CWO27" s="1"/>
      <c r="CWP27" s="1"/>
      <c r="CWQ27" s="1"/>
      <c r="CWR27" s="1"/>
      <c r="CWS27" s="1"/>
      <c r="CWT27" s="1"/>
      <c r="CWU27" s="1"/>
      <c r="CWV27" s="1"/>
      <c r="CWW27" s="1"/>
      <c r="CWX27" s="1"/>
      <c r="CWY27" s="1"/>
      <c r="CWZ27" s="1"/>
      <c r="CXA27" s="1"/>
      <c r="CXB27" s="1"/>
      <c r="CXC27" s="1"/>
      <c r="CXD27" s="1"/>
      <c r="CXE27" s="1"/>
      <c r="CXF27" s="1"/>
      <c r="CXG27" s="1"/>
      <c r="CXH27" s="1"/>
      <c r="CXI27" s="1"/>
      <c r="CXJ27" s="1"/>
      <c r="CXK27" s="1"/>
      <c r="CXL27" s="1"/>
      <c r="CXM27" s="1"/>
      <c r="CXN27" s="1"/>
      <c r="CXO27" s="1"/>
      <c r="CXP27" s="1"/>
      <c r="CXQ27" s="1"/>
      <c r="CXR27" s="1"/>
      <c r="CXS27" s="1"/>
      <c r="CXT27" s="1"/>
      <c r="CXU27" s="1"/>
      <c r="CXV27" s="1"/>
      <c r="CXW27" s="1"/>
      <c r="CXX27" s="1"/>
      <c r="CXY27" s="1"/>
      <c r="CXZ27" s="1"/>
      <c r="CYA27" s="1"/>
      <c r="CYB27" s="1"/>
      <c r="CYC27" s="1"/>
      <c r="CYD27" s="1"/>
      <c r="CYE27" s="1"/>
      <c r="CYF27" s="1"/>
      <c r="CYG27" s="1"/>
      <c r="CYH27" s="1"/>
      <c r="CYI27" s="1"/>
      <c r="CYJ27" s="1"/>
      <c r="CYK27" s="1"/>
      <c r="CYL27" s="1"/>
      <c r="CYM27" s="1"/>
      <c r="CYN27" s="1"/>
      <c r="CYO27" s="1"/>
      <c r="CYP27" s="1"/>
      <c r="CYQ27" s="1"/>
      <c r="CYR27" s="1"/>
      <c r="CYS27" s="1"/>
      <c r="CYT27" s="1"/>
      <c r="CYU27" s="1"/>
      <c r="CYV27" s="1"/>
      <c r="CYW27" s="1"/>
      <c r="CYX27" s="1"/>
      <c r="CYY27" s="1"/>
      <c r="CYZ27" s="1"/>
      <c r="CZA27" s="1"/>
      <c r="CZB27" s="1"/>
      <c r="CZC27" s="1"/>
      <c r="CZD27" s="1"/>
      <c r="CZE27" s="1"/>
      <c r="CZF27" s="1"/>
      <c r="CZG27" s="1"/>
      <c r="CZH27" s="1"/>
      <c r="CZI27" s="1"/>
      <c r="CZJ27" s="1"/>
      <c r="CZK27" s="1"/>
      <c r="CZL27" s="1"/>
      <c r="CZM27" s="1"/>
      <c r="CZN27" s="1"/>
      <c r="CZO27" s="1"/>
      <c r="CZP27" s="1"/>
      <c r="CZQ27" s="1"/>
      <c r="CZR27" s="1"/>
      <c r="CZS27" s="1"/>
      <c r="CZT27" s="1"/>
      <c r="CZU27" s="1"/>
      <c r="CZV27" s="1"/>
      <c r="CZW27" s="1"/>
      <c r="CZX27" s="1"/>
      <c r="CZY27" s="1"/>
      <c r="CZZ27" s="1"/>
      <c r="DAA27" s="1"/>
      <c r="DAB27" s="1"/>
      <c r="DAC27" s="1"/>
      <c r="DAD27" s="1"/>
      <c r="DAE27" s="1"/>
      <c r="DAF27" s="1"/>
      <c r="DAG27" s="1"/>
      <c r="DAH27" s="1"/>
      <c r="DAI27" s="1"/>
      <c r="DAJ27" s="1"/>
      <c r="DAK27" s="1"/>
      <c r="DAL27" s="1"/>
      <c r="DAM27" s="1"/>
      <c r="DAN27" s="1"/>
      <c r="DAO27" s="1"/>
      <c r="DAP27" s="1"/>
      <c r="DAQ27" s="1"/>
      <c r="DAR27" s="1"/>
      <c r="DAS27" s="1"/>
      <c r="DAT27" s="1"/>
      <c r="DAU27" s="1"/>
      <c r="DAV27" s="1"/>
      <c r="DAW27" s="1"/>
      <c r="DAX27" s="1"/>
      <c r="DAY27" s="1"/>
      <c r="DAZ27" s="1"/>
      <c r="DBA27" s="1"/>
      <c r="DBB27" s="1"/>
      <c r="DBC27" s="1"/>
      <c r="DBD27" s="1"/>
      <c r="DBE27" s="1"/>
      <c r="DBF27" s="1"/>
      <c r="DBG27" s="1"/>
      <c r="DBH27" s="1"/>
      <c r="DBI27" s="1"/>
      <c r="DBJ27" s="1"/>
      <c r="DBK27" s="1"/>
      <c r="DBL27" s="1"/>
      <c r="DBM27" s="1"/>
      <c r="DBN27" s="1"/>
      <c r="DBO27" s="1"/>
      <c r="DBP27" s="1"/>
      <c r="DBQ27" s="1"/>
      <c r="DBR27" s="1"/>
      <c r="DBS27" s="1"/>
      <c r="DBT27" s="1"/>
      <c r="DBU27" s="1"/>
      <c r="DBV27" s="1"/>
      <c r="DBW27" s="1"/>
      <c r="DBX27" s="1"/>
      <c r="DBY27" s="1"/>
      <c r="DBZ27" s="1"/>
      <c r="DCA27" s="1"/>
      <c r="DCB27" s="1"/>
      <c r="DCC27" s="1"/>
      <c r="DCD27" s="1"/>
      <c r="DCE27" s="1"/>
      <c r="DCF27" s="1"/>
      <c r="DCG27" s="1"/>
      <c r="DCH27" s="1"/>
      <c r="DCI27" s="1"/>
      <c r="DCJ27" s="1"/>
      <c r="DCK27" s="1"/>
      <c r="DCL27" s="1"/>
      <c r="DCM27" s="1"/>
      <c r="DCN27" s="1"/>
      <c r="DCO27" s="1"/>
      <c r="DCP27" s="1"/>
      <c r="DCQ27" s="1"/>
      <c r="DCR27" s="1"/>
      <c r="DCS27" s="1"/>
      <c r="DCT27" s="1"/>
      <c r="DCU27" s="1"/>
      <c r="DCV27" s="1"/>
      <c r="DCW27" s="1"/>
      <c r="DCX27" s="1"/>
      <c r="DCY27" s="1"/>
      <c r="DCZ27" s="1"/>
      <c r="DDA27" s="1"/>
      <c r="DDB27" s="1"/>
      <c r="DDC27" s="1"/>
      <c r="DDD27" s="1"/>
      <c r="DDE27" s="1"/>
      <c r="DDF27" s="1"/>
      <c r="DDG27" s="1"/>
      <c r="DDH27" s="1"/>
      <c r="DDI27" s="1"/>
      <c r="DDJ27" s="1"/>
      <c r="DDK27" s="1"/>
      <c r="DDL27" s="1"/>
      <c r="DDM27" s="1"/>
      <c r="DDN27" s="1"/>
      <c r="DDO27" s="1"/>
      <c r="DDP27" s="1"/>
      <c r="DDQ27" s="1"/>
      <c r="DDR27" s="1"/>
      <c r="DDS27" s="1"/>
      <c r="DDT27" s="1"/>
      <c r="DDU27" s="1"/>
      <c r="DDV27" s="1"/>
      <c r="DDW27" s="1"/>
      <c r="DDX27" s="1"/>
      <c r="DDY27" s="1"/>
      <c r="DDZ27" s="1"/>
      <c r="DEA27" s="1"/>
      <c r="DEB27" s="1"/>
      <c r="DEC27" s="1"/>
      <c r="DED27" s="1"/>
      <c r="DEE27" s="1"/>
      <c r="DEF27" s="1"/>
      <c r="DEG27" s="1"/>
      <c r="DEH27" s="1"/>
      <c r="DEI27" s="1"/>
      <c r="DEJ27" s="1"/>
      <c r="DEK27" s="1"/>
      <c r="DEL27" s="1"/>
      <c r="DEM27" s="1"/>
      <c r="DEN27" s="1"/>
      <c r="DEO27" s="1"/>
      <c r="DEP27" s="1"/>
      <c r="DEQ27" s="1"/>
      <c r="DER27" s="1"/>
      <c r="DES27" s="1"/>
      <c r="DET27" s="1"/>
      <c r="DEU27" s="1"/>
      <c r="DEV27" s="1"/>
      <c r="DEW27" s="1"/>
      <c r="DEX27" s="1"/>
      <c r="DEY27" s="1"/>
      <c r="DEZ27" s="1"/>
      <c r="DFA27" s="1"/>
      <c r="DFB27" s="1"/>
      <c r="DFC27" s="1"/>
      <c r="DFD27" s="1"/>
      <c r="DFE27" s="1"/>
      <c r="DFF27" s="1"/>
      <c r="DFG27" s="1"/>
      <c r="DFH27" s="1"/>
      <c r="DFI27" s="1"/>
      <c r="DFJ27" s="1"/>
      <c r="DFK27" s="1"/>
      <c r="DFL27" s="1"/>
      <c r="DFM27" s="1"/>
      <c r="DFN27" s="1"/>
      <c r="DFO27" s="1"/>
      <c r="DFP27" s="1"/>
      <c r="DFQ27" s="1"/>
      <c r="DFR27" s="1"/>
      <c r="DFS27" s="1"/>
      <c r="DFT27" s="1"/>
      <c r="DFU27" s="1"/>
      <c r="DFV27" s="1"/>
      <c r="DFW27" s="1"/>
      <c r="DFX27" s="1"/>
      <c r="DFY27" s="1"/>
      <c r="DFZ27" s="1"/>
      <c r="DGA27" s="1"/>
      <c r="DGB27" s="1"/>
      <c r="DGC27" s="1"/>
      <c r="DGD27" s="1"/>
      <c r="DGE27" s="1"/>
      <c r="DGF27" s="1"/>
      <c r="DGG27" s="1"/>
      <c r="DGH27" s="1"/>
      <c r="DGI27" s="1"/>
      <c r="DGJ27" s="1"/>
      <c r="DGK27" s="1"/>
      <c r="DGL27" s="1"/>
      <c r="DGM27" s="1"/>
      <c r="DGN27" s="1"/>
      <c r="DGO27" s="1"/>
      <c r="DGP27" s="1"/>
      <c r="DGQ27" s="1"/>
      <c r="DGR27" s="1"/>
      <c r="DGS27" s="1"/>
      <c r="DGT27" s="1"/>
      <c r="DGU27" s="1"/>
      <c r="DGV27" s="1"/>
      <c r="DGW27" s="1"/>
      <c r="DGX27" s="1"/>
      <c r="DGY27" s="1"/>
      <c r="DGZ27" s="1"/>
      <c r="DHA27" s="1"/>
      <c r="DHB27" s="1"/>
      <c r="DHC27" s="1"/>
      <c r="DHD27" s="1"/>
      <c r="DHE27" s="1"/>
      <c r="DHF27" s="1"/>
      <c r="DHG27" s="1"/>
      <c r="DHH27" s="1"/>
      <c r="DHI27" s="1"/>
      <c r="DHJ27" s="1"/>
      <c r="DHK27" s="1"/>
      <c r="DHL27" s="1"/>
      <c r="DHM27" s="1"/>
      <c r="DHN27" s="1"/>
      <c r="DHO27" s="1"/>
      <c r="DHP27" s="1"/>
      <c r="DHQ27" s="1"/>
      <c r="DHR27" s="1"/>
      <c r="DHS27" s="1"/>
      <c r="DHT27" s="1"/>
      <c r="DHU27" s="1"/>
      <c r="DHV27" s="1"/>
      <c r="DHW27" s="1"/>
      <c r="DHX27" s="1"/>
      <c r="DHY27" s="1"/>
      <c r="DHZ27" s="1"/>
      <c r="DIA27" s="1"/>
      <c r="DIB27" s="1"/>
      <c r="DIC27" s="1"/>
      <c r="DID27" s="1"/>
      <c r="DIE27" s="1"/>
      <c r="DIF27" s="1"/>
      <c r="DIG27" s="1"/>
      <c r="DIH27" s="1"/>
      <c r="DII27" s="1"/>
      <c r="DIJ27" s="1"/>
      <c r="DIK27" s="1"/>
      <c r="DIL27" s="1"/>
      <c r="DIM27" s="1"/>
      <c r="DIN27" s="1"/>
      <c r="DIO27" s="1"/>
      <c r="DIP27" s="1"/>
      <c r="DIQ27" s="1"/>
      <c r="DIR27" s="1"/>
      <c r="DIS27" s="1"/>
      <c r="DIT27" s="1"/>
      <c r="DIU27" s="1"/>
      <c r="DIV27" s="1"/>
      <c r="DIW27" s="1"/>
      <c r="DIX27" s="1"/>
      <c r="DIY27" s="1"/>
      <c r="DIZ27" s="1"/>
      <c r="DJA27" s="1"/>
      <c r="DJB27" s="1"/>
      <c r="DJC27" s="1"/>
      <c r="DJD27" s="1"/>
      <c r="DJE27" s="1"/>
      <c r="DJF27" s="1"/>
      <c r="DJG27" s="1"/>
      <c r="DJH27" s="1"/>
      <c r="DJI27" s="1"/>
      <c r="DJJ27" s="1"/>
      <c r="DJK27" s="1"/>
      <c r="DJL27" s="1"/>
      <c r="DJM27" s="1"/>
      <c r="DJN27" s="1"/>
      <c r="DJO27" s="1"/>
      <c r="DJP27" s="1"/>
      <c r="DJQ27" s="1"/>
      <c r="DJR27" s="1"/>
      <c r="DJS27" s="1"/>
      <c r="DJT27" s="1"/>
      <c r="DJU27" s="1"/>
      <c r="DJV27" s="1"/>
      <c r="DJW27" s="1"/>
      <c r="DJX27" s="1"/>
      <c r="DJY27" s="1"/>
      <c r="DJZ27" s="1"/>
      <c r="DKA27" s="1"/>
      <c r="DKB27" s="1"/>
      <c r="DKC27" s="1"/>
      <c r="DKD27" s="1"/>
      <c r="DKE27" s="1"/>
      <c r="DKF27" s="1"/>
      <c r="DKG27" s="1"/>
      <c r="DKH27" s="1"/>
      <c r="DKI27" s="1"/>
      <c r="DKJ27" s="1"/>
      <c r="DKK27" s="1"/>
      <c r="DKL27" s="1"/>
      <c r="DKM27" s="1"/>
      <c r="DKN27" s="1"/>
      <c r="DKO27" s="1"/>
      <c r="DKP27" s="1"/>
      <c r="DKQ27" s="1"/>
      <c r="DKR27" s="1"/>
      <c r="DKS27" s="1"/>
      <c r="DKT27" s="1"/>
      <c r="DKU27" s="1"/>
      <c r="DKV27" s="1"/>
      <c r="DKW27" s="1"/>
      <c r="DKX27" s="1"/>
      <c r="DKY27" s="1"/>
      <c r="DKZ27" s="1"/>
      <c r="DLA27" s="1"/>
      <c r="DLB27" s="1"/>
      <c r="DLC27" s="1"/>
      <c r="DLD27" s="1"/>
      <c r="DLE27" s="1"/>
      <c r="DLF27" s="1"/>
      <c r="DLG27" s="1"/>
      <c r="DLH27" s="1"/>
      <c r="DLI27" s="1"/>
      <c r="DLJ27" s="1"/>
      <c r="DLK27" s="1"/>
      <c r="DLL27" s="1"/>
      <c r="DLM27" s="1"/>
      <c r="DLN27" s="1"/>
      <c r="DLO27" s="1"/>
      <c r="DLP27" s="1"/>
      <c r="DLQ27" s="1"/>
      <c r="DLR27" s="1"/>
      <c r="DLS27" s="1"/>
      <c r="DLT27" s="1"/>
      <c r="DLU27" s="1"/>
      <c r="DLV27" s="1"/>
      <c r="DLW27" s="1"/>
      <c r="DLX27" s="1"/>
      <c r="DLY27" s="1"/>
      <c r="DLZ27" s="1"/>
      <c r="DMA27" s="1"/>
      <c r="DMB27" s="1"/>
      <c r="DMC27" s="1"/>
      <c r="DMD27" s="1"/>
      <c r="DME27" s="1"/>
      <c r="DMF27" s="1"/>
      <c r="DMG27" s="1"/>
      <c r="DMH27" s="1"/>
      <c r="DMI27" s="1"/>
      <c r="DMJ27" s="1"/>
      <c r="DMK27" s="1"/>
      <c r="DML27" s="1"/>
      <c r="DMM27" s="1"/>
      <c r="DMN27" s="1"/>
      <c r="DMO27" s="1"/>
      <c r="DMP27" s="1"/>
      <c r="DMQ27" s="1"/>
      <c r="DMR27" s="1"/>
      <c r="DMS27" s="1"/>
      <c r="DMT27" s="1"/>
      <c r="DMU27" s="1"/>
      <c r="DMV27" s="1"/>
      <c r="DMW27" s="1"/>
      <c r="DMX27" s="1"/>
      <c r="DMY27" s="1"/>
      <c r="DMZ27" s="1"/>
      <c r="DNA27" s="1"/>
      <c r="DNB27" s="1"/>
      <c r="DNC27" s="1"/>
      <c r="DND27" s="1"/>
      <c r="DNE27" s="1"/>
      <c r="DNF27" s="1"/>
      <c r="DNG27" s="1"/>
      <c r="DNH27" s="1"/>
      <c r="DNI27" s="1"/>
      <c r="DNJ27" s="1"/>
      <c r="DNK27" s="1"/>
      <c r="DNL27" s="1"/>
      <c r="DNM27" s="1"/>
      <c r="DNN27" s="1"/>
      <c r="DNO27" s="1"/>
      <c r="DNP27" s="1"/>
      <c r="DNQ27" s="1"/>
      <c r="DNR27" s="1"/>
      <c r="DNS27" s="1"/>
      <c r="DNT27" s="1"/>
      <c r="DNU27" s="1"/>
      <c r="DNV27" s="1"/>
      <c r="DNW27" s="1"/>
      <c r="DNX27" s="1"/>
      <c r="DNY27" s="1"/>
      <c r="DNZ27" s="1"/>
      <c r="DOA27" s="1"/>
      <c r="DOB27" s="1"/>
      <c r="DOC27" s="1"/>
      <c r="DOD27" s="1"/>
      <c r="DOE27" s="1"/>
      <c r="DOF27" s="1"/>
      <c r="DOG27" s="1"/>
      <c r="DOH27" s="1"/>
      <c r="DOI27" s="1"/>
      <c r="DOJ27" s="1"/>
      <c r="DOK27" s="1"/>
      <c r="DOL27" s="1"/>
      <c r="DOM27" s="1"/>
      <c r="DON27" s="1"/>
      <c r="DOO27" s="1"/>
      <c r="DOP27" s="1"/>
      <c r="DOQ27" s="1"/>
      <c r="DOR27" s="1"/>
      <c r="DOS27" s="1"/>
      <c r="DOT27" s="1"/>
      <c r="DOU27" s="1"/>
      <c r="DOV27" s="1"/>
      <c r="DOW27" s="1"/>
      <c r="DOX27" s="1"/>
      <c r="DOY27" s="1"/>
      <c r="DOZ27" s="1"/>
      <c r="DPA27" s="1"/>
      <c r="DPB27" s="1"/>
      <c r="DPC27" s="1"/>
      <c r="DPD27" s="1"/>
      <c r="DPE27" s="1"/>
      <c r="DPF27" s="1"/>
      <c r="DPG27" s="1"/>
      <c r="DPH27" s="1"/>
      <c r="DPI27" s="1"/>
      <c r="DPJ27" s="1"/>
      <c r="DPK27" s="1"/>
      <c r="DPL27" s="1"/>
      <c r="DPM27" s="1"/>
      <c r="DPN27" s="1"/>
      <c r="DPO27" s="1"/>
      <c r="DPP27" s="1"/>
      <c r="DPQ27" s="1"/>
      <c r="DPR27" s="1"/>
      <c r="DPS27" s="1"/>
      <c r="DPT27" s="1"/>
      <c r="DPU27" s="1"/>
      <c r="DPV27" s="1"/>
      <c r="DPW27" s="1"/>
      <c r="DPX27" s="1"/>
      <c r="DPY27" s="1"/>
      <c r="DPZ27" s="1"/>
      <c r="DQA27" s="1"/>
      <c r="DQB27" s="1"/>
      <c r="DQC27" s="1"/>
      <c r="DQD27" s="1"/>
      <c r="DQE27" s="1"/>
      <c r="DQF27" s="1"/>
      <c r="DQG27" s="1"/>
      <c r="DQH27" s="1"/>
      <c r="DQI27" s="1"/>
      <c r="DQJ27" s="1"/>
      <c r="DQK27" s="1"/>
      <c r="DQL27" s="1"/>
      <c r="DQM27" s="1"/>
      <c r="DQN27" s="1"/>
      <c r="DQO27" s="1"/>
      <c r="DQP27" s="1"/>
      <c r="DQQ27" s="1"/>
      <c r="DQR27" s="1"/>
      <c r="DQS27" s="1"/>
      <c r="DQT27" s="1"/>
      <c r="DQU27" s="1"/>
      <c r="DQV27" s="1"/>
      <c r="DQW27" s="1"/>
      <c r="DQX27" s="1"/>
      <c r="DQY27" s="1"/>
      <c r="DQZ27" s="1"/>
      <c r="DRA27" s="1"/>
      <c r="DRB27" s="1"/>
      <c r="DRC27" s="1"/>
      <c r="DRD27" s="1"/>
      <c r="DRE27" s="1"/>
      <c r="DRF27" s="1"/>
      <c r="DRG27" s="1"/>
      <c r="DRH27" s="1"/>
      <c r="DRI27" s="1"/>
      <c r="DRJ27" s="1"/>
      <c r="DRK27" s="1"/>
      <c r="DRL27" s="1"/>
      <c r="DRM27" s="1"/>
      <c r="DRN27" s="1"/>
      <c r="DRO27" s="1"/>
      <c r="DRP27" s="1"/>
      <c r="DRQ27" s="1"/>
      <c r="DRR27" s="1"/>
      <c r="DRS27" s="1"/>
      <c r="DRT27" s="1"/>
      <c r="DRU27" s="1"/>
      <c r="DRV27" s="1"/>
      <c r="DRW27" s="1"/>
      <c r="DRX27" s="1"/>
      <c r="DRY27" s="1"/>
      <c r="DRZ27" s="1"/>
      <c r="DSA27" s="1"/>
      <c r="DSB27" s="1"/>
      <c r="DSC27" s="1"/>
      <c r="DSD27" s="1"/>
      <c r="DSE27" s="1"/>
      <c r="DSF27" s="1"/>
      <c r="DSG27" s="1"/>
      <c r="DSH27" s="1"/>
      <c r="DSI27" s="1"/>
      <c r="DSJ27" s="1"/>
      <c r="DSK27" s="1"/>
      <c r="DSL27" s="1"/>
      <c r="DSM27" s="1"/>
      <c r="DSN27" s="1"/>
      <c r="DSO27" s="1"/>
      <c r="DSP27" s="1"/>
      <c r="DSQ27" s="1"/>
      <c r="DSR27" s="1"/>
      <c r="DSS27" s="1"/>
      <c r="DST27" s="1"/>
      <c r="DSU27" s="1"/>
      <c r="DSV27" s="1"/>
      <c r="DSW27" s="1"/>
      <c r="DSX27" s="1"/>
      <c r="DSY27" s="1"/>
      <c r="DSZ27" s="1"/>
      <c r="DTA27" s="1"/>
      <c r="DTB27" s="1"/>
      <c r="DTC27" s="1"/>
      <c r="DTD27" s="1"/>
      <c r="DTE27" s="1"/>
      <c r="DTF27" s="1"/>
      <c r="DTG27" s="1"/>
      <c r="DTH27" s="1"/>
      <c r="DTI27" s="1"/>
      <c r="DTJ27" s="1"/>
      <c r="DTK27" s="1"/>
      <c r="DTL27" s="1"/>
      <c r="DTM27" s="1"/>
      <c r="DTN27" s="1"/>
      <c r="DTO27" s="1"/>
      <c r="DTP27" s="1"/>
      <c r="DTQ27" s="1"/>
      <c r="DTR27" s="1"/>
      <c r="DTS27" s="1"/>
      <c r="DTT27" s="1"/>
      <c r="DTU27" s="1"/>
      <c r="DTV27" s="1"/>
      <c r="DTW27" s="1"/>
      <c r="DTX27" s="1"/>
      <c r="DTY27" s="1"/>
      <c r="DTZ27" s="1"/>
      <c r="DUA27" s="1"/>
      <c r="DUB27" s="1"/>
      <c r="DUC27" s="1"/>
      <c r="DUD27" s="1"/>
      <c r="DUE27" s="1"/>
      <c r="DUF27" s="1"/>
      <c r="DUG27" s="1"/>
      <c r="DUH27" s="1"/>
      <c r="DUI27" s="1"/>
      <c r="DUJ27" s="1"/>
      <c r="DUK27" s="1"/>
      <c r="DUL27" s="1"/>
      <c r="DUM27" s="1"/>
      <c r="DUN27" s="1"/>
      <c r="DUO27" s="1"/>
      <c r="DUP27" s="1"/>
      <c r="DUQ27" s="1"/>
      <c r="DUR27" s="1"/>
      <c r="DUS27" s="1"/>
      <c r="DUT27" s="1"/>
      <c r="DUU27" s="1"/>
      <c r="DUV27" s="1"/>
      <c r="DUW27" s="1"/>
      <c r="DUX27" s="1"/>
      <c r="DUY27" s="1"/>
      <c r="DUZ27" s="1"/>
      <c r="DVA27" s="1"/>
      <c r="DVB27" s="1"/>
      <c r="DVC27" s="1"/>
      <c r="DVD27" s="1"/>
      <c r="DVE27" s="1"/>
      <c r="DVF27" s="1"/>
      <c r="DVG27" s="1"/>
      <c r="DVH27" s="1"/>
      <c r="DVI27" s="1"/>
      <c r="DVJ27" s="1"/>
      <c r="DVK27" s="1"/>
      <c r="DVL27" s="1"/>
      <c r="DVM27" s="1"/>
      <c r="DVN27" s="1"/>
      <c r="DVO27" s="1"/>
      <c r="DVP27" s="1"/>
      <c r="DVQ27" s="1"/>
      <c r="DVR27" s="1"/>
      <c r="DVS27" s="1"/>
      <c r="DVT27" s="1"/>
      <c r="DVU27" s="1"/>
      <c r="DVV27" s="1"/>
      <c r="DVW27" s="1"/>
      <c r="DVX27" s="1"/>
      <c r="DVY27" s="1"/>
      <c r="DVZ27" s="1"/>
      <c r="DWA27" s="1"/>
      <c r="DWB27" s="1"/>
      <c r="DWC27" s="1"/>
      <c r="DWD27" s="1"/>
      <c r="DWE27" s="1"/>
      <c r="DWF27" s="1"/>
      <c r="DWG27" s="1"/>
      <c r="DWH27" s="1"/>
      <c r="DWI27" s="1"/>
      <c r="DWJ27" s="1"/>
      <c r="DWK27" s="1"/>
      <c r="DWL27" s="1"/>
      <c r="DWM27" s="1"/>
      <c r="DWN27" s="1"/>
      <c r="DWO27" s="1"/>
      <c r="DWP27" s="1"/>
      <c r="DWQ27" s="1"/>
      <c r="DWR27" s="1"/>
      <c r="DWS27" s="1"/>
      <c r="DWT27" s="1"/>
      <c r="DWU27" s="1"/>
      <c r="DWV27" s="1"/>
      <c r="DWW27" s="1"/>
      <c r="DWX27" s="1"/>
      <c r="DWY27" s="1"/>
      <c r="DWZ27" s="1"/>
      <c r="DXA27" s="1"/>
      <c r="DXB27" s="1"/>
      <c r="DXC27" s="1"/>
      <c r="DXD27" s="1"/>
      <c r="DXE27" s="1"/>
      <c r="DXF27" s="1"/>
      <c r="DXG27" s="1"/>
      <c r="DXH27" s="1"/>
      <c r="DXI27" s="1"/>
      <c r="DXJ27" s="1"/>
      <c r="DXK27" s="1"/>
      <c r="DXL27" s="1"/>
      <c r="DXM27" s="1"/>
      <c r="DXN27" s="1"/>
      <c r="DXO27" s="1"/>
      <c r="DXP27" s="1"/>
      <c r="DXQ27" s="1"/>
      <c r="DXR27" s="1"/>
      <c r="DXS27" s="1"/>
      <c r="DXT27" s="1"/>
      <c r="DXU27" s="1"/>
      <c r="DXV27" s="1"/>
      <c r="DXW27" s="1"/>
      <c r="DXX27" s="1"/>
      <c r="DXY27" s="1"/>
      <c r="DXZ27" s="1"/>
      <c r="DYA27" s="1"/>
      <c r="DYB27" s="1"/>
      <c r="DYC27" s="1"/>
      <c r="DYD27" s="1"/>
      <c r="DYE27" s="1"/>
      <c r="DYF27" s="1"/>
      <c r="DYG27" s="1"/>
      <c r="DYH27" s="1"/>
      <c r="DYI27" s="1"/>
      <c r="DYJ27" s="1"/>
      <c r="DYK27" s="1"/>
      <c r="DYL27" s="1"/>
      <c r="DYM27" s="1"/>
      <c r="DYN27" s="1"/>
      <c r="DYO27" s="1"/>
      <c r="DYP27" s="1"/>
      <c r="DYQ27" s="1"/>
      <c r="DYR27" s="1"/>
      <c r="DYS27" s="1"/>
      <c r="DYT27" s="1"/>
      <c r="DYU27" s="1"/>
      <c r="DYV27" s="1"/>
      <c r="DYW27" s="1"/>
      <c r="DYX27" s="1"/>
      <c r="DYY27" s="1"/>
      <c r="DYZ27" s="1"/>
      <c r="DZA27" s="1"/>
      <c r="DZB27" s="1"/>
      <c r="DZC27" s="1"/>
      <c r="DZD27" s="1"/>
      <c r="DZE27" s="1"/>
      <c r="DZF27" s="1"/>
      <c r="DZG27" s="1"/>
      <c r="DZH27" s="1"/>
      <c r="DZI27" s="1"/>
      <c r="DZJ27" s="1"/>
      <c r="DZK27" s="1"/>
      <c r="DZL27" s="1"/>
      <c r="DZM27" s="1"/>
      <c r="DZN27" s="1"/>
      <c r="DZO27" s="1"/>
      <c r="DZP27" s="1"/>
      <c r="DZQ27" s="1"/>
      <c r="DZR27" s="1"/>
      <c r="DZS27" s="1"/>
      <c r="DZT27" s="1"/>
      <c r="DZU27" s="1"/>
      <c r="DZV27" s="1"/>
      <c r="DZW27" s="1"/>
      <c r="DZX27" s="1"/>
      <c r="DZY27" s="1"/>
      <c r="DZZ27" s="1"/>
      <c r="EAA27" s="1"/>
      <c r="EAB27" s="1"/>
      <c r="EAC27" s="1"/>
      <c r="EAD27" s="1"/>
      <c r="EAE27" s="1"/>
      <c r="EAF27" s="1"/>
      <c r="EAG27" s="1"/>
      <c r="EAH27" s="1"/>
      <c r="EAI27" s="1"/>
      <c r="EAJ27" s="1"/>
      <c r="EAK27" s="1"/>
      <c r="EAL27" s="1"/>
      <c r="EAM27" s="1"/>
      <c r="EAN27" s="1"/>
      <c r="EAO27" s="1"/>
      <c r="EAP27" s="1"/>
      <c r="EAQ27" s="1"/>
      <c r="EAR27" s="1"/>
      <c r="EAS27" s="1"/>
      <c r="EAT27" s="1"/>
      <c r="EAU27" s="1"/>
      <c r="EAV27" s="1"/>
      <c r="EAW27" s="1"/>
      <c r="EAX27" s="1"/>
      <c r="EAY27" s="1"/>
      <c r="EAZ27" s="1"/>
      <c r="EBA27" s="1"/>
      <c r="EBB27" s="1"/>
      <c r="EBC27" s="1"/>
      <c r="EBD27" s="1"/>
      <c r="EBE27" s="1"/>
      <c r="EBF27" s="1"/>
      <c r="EBG27" s="1"/>
      <c r="EBH27" s="1"/>
      <c r="EBI27" s="1"/>
      <c r="EBJ27" s="1"/>
      <c r="EBK27" s="1"/>
      <c r="EBL27" s="1"/>
      <c r="EBM27" s="1"/>
      <c r="EBN27" s="1"/>
      <c r="EBO27" s="1"/>
      <c r="EBP27" s="1"/>
      <c r="EBQ27" s="1"/>
      <c r="EBR27" s="1"/>
      <c r="EBS27" s="1"/>
      <c r="EBT27" s="1"/>
      <c r="EBU27" s="1"/>
      <c r="EBV27" s="1"/>
      <c r="EBW27" s="1"/>
      <c r="EBX27" s="1"/>
      <c r="EBY27" s="1"/>
      <c r="EBZ27" s="1"/>
      <c r="ECA27" s="1"/>
      <c r="ECB27" s="1"/>
      <c r="ECC27" s="1"/>
      <c r="ECD27" s="1"/>
      <c r="ECE27" s="1"/>
      <c r="ECF27" s="1"/>
      <c r="ECG27" s="1"/>
      <c r="ECH27" s="1"/>
      <c r="ECI27" s="1"/>
      <c r="ECJ27" s="1"/>
      <c r="ECK27" s="1"/>
      <c r="ECL27" s="1"/>
      <c r="ECM27" s="1"/>
      <c r="ECN27" s="1"/>
      <c r="ECO27" s="1"/>
      <c r="ECP27" s="1"/>
      <c r="ECQ27" s="1"/>
      <c r="ECR27" s="1"/>
      <c r="ECS27" s="1"/>
      <c r="ECT27" s="1"/>
      <c r="ECU27" s="1"/>
      <c r="ECV27" s="1"/>
      <c r="ECW27" s="1"/>
      <c r="ECX27" s="1"/>
      <c r="ECY27" s="1"/>
      <c r="ECZ27" s="1"/>
      <c r="EDA27" s="1"/>
      <c r="EDB27" s="1"/>
      <c r="EDC27" s="1"/>
      <c r="EDD27" s="1"/>
      <c r="EDE27" s="1"/>
      <c r="EDF27" s="1"/>
      <c r="EDG27" s="1"/>
      <c r="EDH27" s="1"/>
      <c r="EDI27" s="1"/>
      <c r="EDJ27" s="1"/>
      <c r="EDK27" s="1"/>
      <c r="EDL27" s="1"/>
      <c r="EDM27" s="1"/>
      <c r="EDN27" s="1"/>
      <c r="EDO27" s="1"/>
      <c r="EDP27" s="1"/>
      <c r="EDQ27" s="1"/>
      <c r="EDR27" s="1"/>
      <c r="EDS27" s="1"/>
      <c r="EDT27" s="1"/>
      <c r="EDU27" s="1"/>
      <c r="EDV27" s="1"/>
      <c r="EDW27" s="1"/>
      <c r="EDX27" s="1"/>
      <c r="EDY27" s="1"/>
      <c r="EDZ27" s="1"/>
      <c r="EEA27" s="1"/>
      <c r="EEB27" s="1"/>
      <c r="EEC27" s="1"/>
      <c r="EED27" s="1"/>
      <c r="EEE27" s="1"/>
      <c r="EEF27" s="1"/>
      <c r="EEG27" s="1"/>
      <c r="EEH27" s="1"/>
      <c r="EEI27" s="1"/>
      <c r="EEJ27" s="1"/>
      <c r="EEK27" s="1"/>
      <c r="EEL27" s="1"/>
      <c r="EEM27" s="1"/>
      <c r="EEN27" s="1"/>
      <c r="EEO27" s="1"/>
      <c r="EEP27" s="1"/>
      <c r="EEQ27" s="1"/>
      <c r="EER27" s="1"/>
      <c r="EES27" s="1"/>
      <c r="EET27" s="1"/>
      <c r="EEU27" s="1"/>
      <c r="EEV27" s="1"/>
      <c r="EEW27" s="1"/>
      <c r="EEX27" s="1"/>
      <c r="EEY27" s="1"/>
      <c r="EEZ27" s="1"/>
      <c r="EFA27" s="1"/>
      <c r="EFB27" s="1"/>
      <c r="EFC27" s="1"/>
      <c r="EFD27" s="1"/>
      <c r="EFE27" s="1"/>
      <c r="EFF27" s="1"/>
      <c r="EFG27" s="1"/>
      <c r="EFH27" s="1"/>
      <c r="EFI27" s="1"/>
      <c r="EFJ27" s="1"/>
      <c r="EFK27" s="1"/>
      <c r="EFL27" s="1"/>
      <c r="EFM27" s="1"/>
      <c r="EFN27" s="1"/>
      <c r="EFO27" s="1"/>
      <c r="EFP27" s="1"/>
      <c r="EFQ27" s="1"/>
      <c r="EFR27" s="1"/>
      <c r="EFS27" s="1"/>
      <c r="EFT27" s="1"/>
      <c r="EFU27" s="1"/>
      <c r="EFV27" s="1"/>
      <c r="EFW27" s="1"/>
      <c r="EFX27" s="1"/>
      <c r="EFY27" s="1"/>
      <c r="EFZ27" s="1"/>
      <c r="EGA27" s="1"/>
      <c r="EGB27" s="1"/>
      <c r="EGC27" s="1"/>
      <c r="EGD27" s="1"/>
      <c r="EGE27" s="1"/>
      <c r="EGF27" s="1"/>
      <c r="EGG27" s="1"/>
      <c r="EGH27" s="1"/>
      <c r="EGI27" s="1"/>
      <c r="EGJ27" s="1"/>
      <c r="EGK27" s="1"/>
      <c r="EGL27" s="1"/>
      <c r="EGM27" s="1"/>
      <c r="EGN27" s="1"/>
      <c r="EGO27" s="1"/>
      <c r="EGP27" s="1"/>
      <c r="EGQ27" s="1"/>
      <c r="EGR27" s="1"/>
      <c r="EGS27" s="1"/>
      <c r="EGT27" s="1"/>
      <c r="EGU27" s="1"/>
      <c r="EGV27" s="1"/>
      <c r="EGW27" s="1"/>
      <c r="EGX27" s="1"/>
      <c r="EGY27" s="1"/>
      <c r="EGZ27" s="1"/>
      <c r="EHA27" s="1"/>
      <c r="EHB27" s="1"/>
      <c r="EHC27" s="1"/>
      <c r="EHD27" s="1"/>
      <c r="EHE27" s="1"/>
      <c r="EHF27" s="1"/>
      <c r="EHG27" s="1"/>
      <c r="EHH27" s="1"/>
      <c r="EHI27" s="1"/>
      <c r="EHJ27" s="1"/>
      <c r="EHK27" s="1"/>
      <c r="EHL27" s="1"/>
      <c r="EHM27" s="1"/>
      <c r="EHN27" s="1"/>
      <c r="EHO27" s="1"/>
      <c r="EHP27" s="1"/>
      <c r="EHQ27" s="1"/>
      <c r="EHR27" s="1"/>
      <c r="EHS27" s="1"/>
      <c r="EHT27" s="1"/>
      <c r="EHU27" s="1"/>
      <c r="EHV27" s="1"/>
      <c r="EHW27" s="1"/>
      <c r="EHX27" s="1"/>
      <c r="EHY27" s="1"/>
      <c r="EHZ27" s="1"/>
      <c r="EIA27" s="1"/>
      <c r="EIB27" s="1"/>
      <c r="EIC27" s="1"/>
      <c r="EID27" s="1"/>
      <c r="EIE27" s="1"/>
      <c r="EIF27" s="1"/>
      <c r="EIG27" s="1"/>
      <c r="EIH27" s="1"/>
      <c r="EII27" s="1"/>
      <c r="EIJ27" s="1"/>
      <c r="EIK27" s="1"/>
      <c r="EIL27" s="1"/>
      <c r="EIM27" s="1"/>
      <c r="EIN27" s="1"/>
      <c r="EIO27" s="1"/>
      <c r="EIP27" s="1"/>
      <c r="EIQ27" s="1"/>
      <c r="EIR27" s="1"/>
      <c r="EIS27" s="1"/>
      <c r="EIT27" s="1"/>
      <c r="EIU27" s="1"/>
      <c r="EIV27" s="1"/>
      <c r="EIW27" s="1"/>
      <c r="EIX27" s="1"/>
      <c r="EIY27" s="1"/>
      <c r="EIZ27" s="1"/>
      <c r="EJA27" s="1"/>
      <c r="EJB27" s="1"/>
      <c r="EJC27" s="1"/>
      <c r="EJD27" s="1"/>
      <c r="EJE27" s="1"/>
      <c r="EJF27" s="1"/>
      <c r="EJG27" s="1"/>
      <c r="EJH27" s="1"/>
      <c r="EJI27" s="1"/>
      <c r="EJJ27" s="1"/>
      <c r="EJK27" s="1"/>
      <c r="EJL27" s="1"/>
      <c r="EJM27" s="1"/>
      <c r="EJN27" s="1"/>
      <c r="EJO27" s="1"/>
      <c r="EJP27" s="1"/>
      <c r="EJQ27" s="1"/>
      <c r="EJR27" s="1"/>
      <c r="EJS27" s="1"/>
      <c r="EJT27" s="1"/>
      <c r="EJU27" s="1"/>
      <c r="EJV27" s="1"/>
      <c r="EJW27" s="1"/>
      <c r="EJX27" s="1"/>
      <c r="EJY27" s="1"/>
      <c r="EJZ27" s="1"/>
      <c r="EKA27" s="1"/>
      <c r="EKB27" s="1"/>
      <c r="EKC27" s="1"/>
      <c r="EKD27" s="1"/>
      <c r="EKE27" s="1"/>
      <c r="EKF27" s="1"/>
      <c r="EKG27" s="1"/>
      <c r="EKH27" s="1"/>
      <c r="EKI27" s="1"/>
      <c r="EKJ27" s="1"/>
      <c r="EKK27" s="1"/>
      <c r="EKL27" s="1"/>
      <c r="EKM27" s="1"/>
      <c r="EKN27" s="1"/>
      <c r="EKO27" s="1"/>
      <c r="EKP27" s="1"/>
      <c r="EKQ27" s="1"/>
      <c r="EKR27" s="1"/>
      <c r="EKS27" s="1"/>
      <c r="EKT27" s="1"/>
      <c r="EKU27" s="1"/>
      <c r="EKV27" s="1"/>
      <c r="EKW27" s="1"/>
      <c r="EKX27" s="1"/>
      <c r="EKY27" s="1"/>
      <c r="EKZ27" s="1"/>
      <c r="ELA27" s="1"/>
      <c r="ELB27" s="1"/>
      <c r="ELC27" s="1"/>
      <c r="ELD27" s="1"/>
      <c r="ELE27" s="1"/>
      <c r="ELF27" s="1"/>
      <c r="ELG27" s="1"/>
      <c r="ELH27" s="1"/>
      <c r="ELI27" s="1"/>
      <c r="ELJ27" s="1"/>
      <c r="ELK27" s="1"/>
      <c r="ELL27" s="1"/>
      <c r="ELM27" s="1"/>
      <c r="ELN27" s="1"/>
      <c r="ELO27" s="1"/>
      <c r="ELP27" s="1"/>
      <c r="ELQ27" s="1"/>
      <c r="ELR27" s="1"/>
      <c r="ELS27" s="1"/>
      <c r="ELT27" s="1"/>
      <c r="ELU27" s="1"/>
      <c r="ELV27" s="1"/>
      <c r="ELW27" s="1"/>
      <c r="ELX27" s="1"/>
      <c r="ELY27" s="1"/>
      <c r="ELZ27" s="1"/>
      <c r="EMA27" s="1"/>
      <c r="EMB27" s="1"/>
      <c r="EMC27" s="1"/>
      <c r="EMD27" s="1"/>
      <c r="EME27" s="1"/>
      <c r="EMF27" s="1"/>
      <c r="EMG27" s="1"/>
      <c r="EMH27" s="1"/>
      <c r="EMI27" s="1"/>
      <c r="EMJ27" s="1"/>
      <c r="EMK27" s="1"/>
      <c r="EML27" s="1"/>
      <c r="EMM27" s="1"/>
      <c r="EMN27" s="1"/>
      <c r="EMO27" s="1"/>
      <c r="EMP27" s="1"/>
      <c r="EMQ27" s="1"/>
      <c r="EMR27" s="1"/>
      <c r="EMS27" s="1"/>
      <c r="EMT27" s="1"/>
      <c r="EMU27" s="1"/>
      <c r="EMV27" s="1"/>
      <c r="EMW27" s="1"/>
      <c r="EMX27" s="1"/>
      <c r="EMY27" s="1"/>
      <c r="EMZ27" s="1"/>
      <c r="ENA27" s="1"/>
      <c r="ENB27" s="1"/>
      <c r="ENC27" s="1"/>
      <c r="END27" s="1"/>
      <c r="ENE27" s="1"/>
      <c r="ENF27" s="1"/>
      <c r="ENG27" s="1"/>
      <c r="ENH27" s="1"/>
      <c r="ENI27" s="1"/>
      <c r="ENJ27" s="1"/>
      <c r="ENK27" s="1"/>
      <c r="ENL27" s="1"/>
      <c r="ENM27" s="1"/>
      <c r="ENN27" s="1"/>
      <c r="ENO27" s="1"/>
      <c r="ENP27" s="1"/>
      <c r="ENQ27" s="1"/>
      <c r="ENR27" s="1"/>
      <c r="ENS27" s="1"/>
      <c r="ENT27" s="1"/>
      <c r="ENU27" s="1"/>
      <c r="ENV27" s="1"/>
      <c r="ENW27" s="1"/>
      <c r="ENX27" s="1"/>
      <c r="ENY27" s="1"/>
      <c r="ENZ27" s="1"/>
      <c r="EOA27" s="1"/>
      <c r="EOB27" s="1"/>
      <c r="EOC27" s="1"/>
      <c r="EOD27" s="1"/>
      <c r="EOE27" s="1"/>
      <c r="EOF27" s="1"/>
      <c r="EOG27" s="1"/>
      <c r="EOH27" s="1"/>
      <c r="EOI27" s="1"/>
      <c r="EOJ27" s="1"/>
      <c r="EOK27" s="1"/>
      <c r="EOL27" s="1"/>
      <c r="EOM27" s="1"/>
      <c r="EON27" s="1"/>
      <c r="EOO27" s="1"/>
      <c r="EOP27" s="1"/>
      <c r="EOQ27" s="1"/>
      <c r="EOR27" s="1"/>
      <c r="EOS27" s="1"/>
      <c r="EOT27" s="1"/>
      <c r="EOU27" s="1"/>
      <c r="EOV27" s="1"/>
      <c r="EOW27" s="1"/>
      <c r="EOX27" s="1"/>
      <c r="EOY27" s="1"/>
      <c r="EOZ27" s="1"/>
      <c r="EPA27" s="1"/>
      <c r="EPB27" s="1"/>
      <c r="EPC27" s="1"/>
      <c r="EPD27" s="1"/>
      <c r="EPE27" s="1"/>
      <c r="EPF27" s="1"/>
      <c r="EPG27" s="1"/>
      <c r="EPH27" s="1"/>
      <c r="EPI27" s="1"/>
      <c r="EPJ27" s="1"/>
      <c r="EPK27" s="1"/>
      <c r="EPL27" s="1"/>
      <c r="EPM27" s="1"/>
      <c r="EPN27" s="1"/>
      <c r="EPO27" s="1"/>
      <c r="EPP27" s="1"/>
      <c r="EPQ27" s="1"/>
      <c r="EPR27" s="1"/>
      <c r="EPS27" s="1"/>
      <c r="EPT27" s="1"/>
      <c r="EPU27" s="1"/>
      <c r="EPV27" s="1"/>
      <c r="EPW27" s="1"/>
      <c r="EPX27" s="1"/>
      <c r="EPY27" s="1"/>
      <c r="EPZ27" s="1"/>
      <c r="EQA27" s="1"/>
      <c r="EQB27" s="1"/>
      <c r="EQC27" s="1"/>
      <c r="EQD27" s="1"/>
      <c r="EQE27" s="1"/>
      <c r="EQF27" s="1"/>
      <c r="EQG27" s="1"/>
      <c r="EQH27" s="1"/>
      <c r="EQI27" s="1"/>
      <c r="EQJ27" s="1"/>
      <c r="EQK27" s="1"/>
      <c r="EQL27" s="1"/>
      <c r="EQM27" s="1"/>
      <c r="EQN27" s="1"/>
      <c r="EQO27" s="1"/>
      <c r="EQP27" s="1"/>
      <c r="EQQ27" s="1"/>
      <c r="EQR27" s="1"/>
      <c r="EQS27" s="1"/>
      <c r="EQT27" s="1"/>
      <c r="EQU27" s="1"/>
      <c r="EQV27" s="1"/>
      <c r="EQW27" s="1"/>
      <c r="EQX27" s="1"/>
      <c r="EQY27" s="1"/>
      <c r="EQZ27" s="1"/>
      <c r="ERA27" s="1"/>
      <c r="ERB27" s="1"/>
      <c r="ERC27" s="1"/>
      <c r="ERD27" s="1"/>
      <c r="ERE27" s="1"/>
      <c r="ERF27" s="1"/>
      <c r="ERG27" s="1"/>
      <c r="ERH27" s="1"/>
      <c r="ERI27" s="1"/>
      <c r="ERJ27" s="1"/>
      <c r="ERK27" s="1"/>
      <c r="ERL27" s="1"/>
      <c r="ERM27" s="1"/>
      <c r="ERN27" s="1"/>
      <c r="ERO27" s="1"/>
      <c r="ERP27" s="1"/>
      <c r="ERQ27" s="1"/>
      <c r="ERR27" s="1"/>
      <c r="ERS27" s="1"/>
      <c r="ERT27" s="1"/>
      <c r="ERU27" s="1"/>
      <c r="ERV27" s="1"/>
      <c r="ERW27" s="1"/>
      <c r="ERX27" s="1"/>
      <c r="ERY27" s="1"/>
      <c r="ERZ27" s="1"/>
      <c r="ESA27" s="1"/>
      <c r="ESB27" s="1"/>
      <c r="ESC27" s="1"/>
      <c r="ESD27" s="1"/>
      <c r="ESE27" s="1"/>
      <c r="ESF27" s="1"/>
      <c r="ESG27" s="1"/>
      <c r="ESH27" s="1"/>
      <c r="ESI27" s="1"/>
      <c r="ESJ27" s="1"/>
      <c r="ESK27" s="1"/>
      <c r="ESL27" s="1"/>
      <c r="ESM27" s="1"/>
      <c r="ESN27" s="1"/>
      <c r="ESO27" s="1"/>
      <c r="ESP27" s="1"/>
      <c r="ESQ27" s="1"/>
      <c r="ESR27" s="1"/>
      <c r="ESS27" s="1"/>
      <c r="EST27" s="1"/>
      <c r="ESU27" s="1"/>
      <c r="ESV27" s="1"/>
      <c r="ESW27" s="1"/>
      <c r="ESX27" s="1"/>
      <c r="ESY27" s="1"/>
      <c r="ESZ27" s="1"/>
      <c r="ETA27" s="1"/>
      <c r="ETB27" s="1"/>
      <c r="ETC27" s="1"/>
      <c r="ETD27" s="1"/>
      <c r="ETE27" s="1"/>
      <c r="ETF27" s="1"/>
      <c r="ETG27" s="1"/>
      <c r="ETH27" s="1"/>
      <c r="ETI27" s="1"/>
      <c r="ETJ27" s="1"/>
      <c r="ETK27" s="1"/>
      <c r="ETL27" s="1"/>
      <c r="ETM27" s="1"/>
      <c r="ETN27" s="1"/>
      <c r="ETO27" s="1"/>
      <c r="ETP27" s="1"/>
      <c r="ETQ27" s="1"/>
      <c r="ETR27" s="1"/>
      <c r="ETS27" s="1"/>
      <c r="ETT27" s="1"/>
      <c r="ETU27" s="1"/>
      <c r="ETV27" s="1"/>
      <c r="ETW27" s="1"/>
      <c r="ETX27" s="1"/>
      <c r="ETY27" s="1"/>
      <c r="ETZ27" s="1"/>
      <c r="EUA27" s="1"/>
      <c r="EUB27" s="1"/>
      <c r="EUC27" s="1"/>
      <c r="EUD27" s="1"/>
      <c r="EUE27" s="1"/>
      <c r="EUF27" s="1"/>
      <c r="EUG27" s="1"/>
      <c r="EUH27" s="1"/>
      <c r="EUI27" s="1"/>
      <c r="EUJ27" s="1"/>
      <c r="EUK27" s="1"/>
      <c r="EUL27" s="1"/>
      <c r="EUM27" s="1"/>
      <c r="EUN27" s="1"/>
      <c r="EUO27" s="1"/>
      <c r="EUP27" s="1"/>
      <c r="EUQ27" s="1"/>
      <c r="EUR27" s="1"/>
      <c r="EUS27" s="1"/>
      <c r="EUT27" s="1"/>
      <c r="EUU27" s="1"/>
      <c r="EUV27" s="1"/>
      <c r="EUW27" s="1"/>
      <c r="EUX27" s="1"/>
      <c r="EUY27" s="1"/>
      <c r="EUZ27" s="1"/>
      <c r="EVA27" s="1"/>
      <c r="EVB27" s="1"/>
      <c r="EVC27" s="1"/>
      <c r="EVD27" s="1"/>
      <c r="EVE27" s="1"/>
      <c r="EVF27" s="1"/>
      <c r="EVG27" s="1"/>
      <c r="EVH27" s="1"/>
      <c r="EVI27" s="1"/>
      <c r="EVJ27" s="1"/>
      <c r="EVK27" s="1"/>
      <c r="EVL27" s="1"/>
      <c r="EVM27" s="1"/>
      <c r="EVN27" s="1"/>
      <c r="EVO27" s="1"/>
      <c r="EVP27" s="1"/>
      <c r="EVQ27" s="1"/>
      <c r="EVR27" s="1"/>
      <c r="EVS27" s="1"/>
      <c r="EVT27" s="1"/>
      <c r="EVU27" s="1"/>
      <c r="EVV27" s="1"/>
      <c r="EVW27" s="1"/>
      <c r="EVX27" s="1"/>
      <c r="EVY27" s="1"/>
      <c r="EVZ27" s="1"/>
      <c r="EWA27" s="1"/>
      <c r="EWB27" s="1"/>
      <c r="EWC27" s="1"/>
      <c r="EWD27" s="1"/>
      <c r="EWE27" s="1"/>
      <c r="EWF27" s="1"/>
      <c r="EWG27" s="1"/>
      <c r="EWH27" s="1"/>
      <c r="EWI27" s="1"/>
      <c r="EWJ27" s="1"/>
      <c r="EWK27" s="1"/>
      <c r="EWL27" s="1"/>
      <c r="EWM27" s="1"/>
      <c r="EWN27" s="1"/>
      <c r="EWO27" s="1"/>
      <c r="EWP27" s="1"/>
      <c r="EWQ27" s="1"/>
      <c r="EWR27" s="1"/>
      <c r="EWS27" s="1"/>
      <c r="EWT27" s="1"/>
      <c r="EWU27" s="1"/>
      <c r="EWV27" s="1"/>
      <c r="EWW27" s="1"/>
      <c r="EWX27" s="1"/>
      <c r="EWY27" s="1"/>
      <c r="EWZ27" s="1"/>
      <c r="EXA27" s="1"/>
      <c r="EXB27" s="1"/>
      <c r="EXC27" s="1"/>
      <c r="EXD27" s="1"/>
      <c r="EXE27" s="1"/>
      <c r="EXF27" s="1"/>
      <c r="EXG27" s="1"/>
      <c r="EXH27" s="1"/>
      <c r="EXI27" s="1"/>
      <c r="EXJ27" s="1"/>
      <c r="EXK27" s="1"/>
      <c r="EXL27" s="1"/>
      <c r="EXM27" s="1"/>
      <c r="EXN27" s="1"/>
      <c r="EXO27" s="1"/>
      <c r="EXP27" s="1"/>
      <c r="EXQ27" s="1"/>
      <c r="EXR27" s="1"/>
      <c r="EXS27" s="1"/>
      <c r="EXT27" s="1"/>
      <c r="EXU27" s="1"/>
      <c r="EXV27" s="1"/>
      <c r="EXW27" s="1"/>
      <c r="EXX27" s="1"/>
      <c r="EXY27" s="1"/>
      <c r="EXZ27" s="1"/>
      <c r="EYA27" s="1"/>
      <c r="EYB27" s="1"/>
      <c r="EYC27" s="1"/>
      <c r="EYD27" s="1"/>
      <c r="EYE27" s="1"/>
      <c r="EYF27" s="1"/>
      <c r="EYG27" s="1"/>
      <c r="EYH27" s="1"/>
      <c r="EYI27" s="1"/>
      <c r="EYJ27" s="1"/>
      <c r="EYK27" s="1"/>
      <c r="EYL27" s="1"/>
      <c r="EYM27" s="1"/>
      <c r="EYN27" s="1"/>
      <c r="EYO27" s="1"/>
      <c r="EYP27" s="1"/>
      <c r="EYQ27" s="1"/>
      <c r="EYR27" s="1"/>
      <c r="EYS27" s="1"/>
      <c r="EYT27" s="1"/>
      <c r="EYU27" s="1"/>
      <c r="EYV27" s="1"/>
      <c r="EYW27" s="1"/>
      <c r="EYX27" s="1"/>
      <c r="EYY27" s="1"/>
      <c r="EYZ27" s="1"/>
      <c r="EZA27" s="1"/>
      <c r="EZB27" s="1"/>
      <c r="EZC27" s="1"/>
      <c r="EZD27" s="1"/>
      <c r="EZE27" s="1"/>
      <c r="EZF27" s="1"/>
      <c r="EZG27" s="1"/>
      <c r="EZH27" s="1"/>
      <c r="EZI27" s="1"/>
      <c r="EZJ27" s="1"/>
      <c r="EZK27" s="1"/>
      <c r="EZL27" s="1"/>
      <c r="EZM27" s="1"/>
      <c r="EZN27" s="1"/>
      <c r="EZO27" s="1"/>
      <c r="EZP27" s="1"/>
      <c r="EZQ27" s="1"/>
      <c r="EZR27" s="1"/>
      <c r="EZS27" s="1"/>
      <c r="EZT27" s="1"/>
      <c r="EZU27" s="1"/>
      <c r="EZV27" s="1"/>
      <c r="EZW27" s="1"/>
      <c r="EZX27" s="1"/>
      <c r="EZY27" s="1"/>
      <c r="EZZ27" s="1"/>
      <c r="FAA27" s="1"/>
      <c r="FAB27" s="1"/>
      <c r="FAC27" s="1"/>
      <c r="FAD27" s="1"/>
      <c r="FAE27" s="1"/>
      <c r="FAF27" s="1"/>
      <c r="FAG27" s="1"/>
      <c r="FAH27" s="1"/>
      <c r="FAI27" s="1"/>
      <c r="FAJ27" s="1"/>
      <c r="FAK27" s="1"/>
      <c r="FAL27" s="1"/>
      <c r="FAM27" s="1"/>
      <c r="FAN27" s="1"/>
      <c r="FAO27" s="1"/>
      <c r="FAP27" s="1"/>
      <c r="FAQ27" s="1"/>
      <c r="FAR27" s="1"/>
      <c r="FAS27" s="1"/>
      <c r="FAT27" s="1"/>
      <c r="FAU27" s="1"/>
      <c r="FAV27" s="1"/>
      <c r="FAW27" s="1"/>
      <c r="FAX27" s="1"/>
      <c r="FAY27" s="1"/>
      <c r="FAZ27" s="1"/>
      <c r="FBA27" s="1"/>
      <c r="FBB27" s="1"/>
      <c r="FBC27" s="1"/>
      <c r="FBD27" s="1"/>
      <c r="FBE27" s="1"/>
      <c r="FBF27" s="1"/>
      <c r="FBG27" s="1"/>
      <c r="FBH27" s="1"/>
      <c r="FBI27" s="1"/>
      <c r="FBJ27" s="1"/>
      <c r="FBK27" s="1"/>
      <c r="FBL27" s="1"/>
      <c r="FBM27" s="1"/>
      <c r="FBN27" s="1"/>
      <c r="FBO27" s="1"/>
      <c r="FBP27" s="1"/>
      <c r="FBQ27" s="1"/>
      <c r="FBR27" s="1"/>
      <c r="FBS27" s="1"/>
      <c r="FBT27" s="1"/>
      <c r="FBU27" s="1"/>
      <c r="FBV27" s="1"/>
      <c r="FBW27" s="1"/>
      <c r="FBX27" s="1"/>
      <c r="FBY27" s="1"/>
      <c r="FBZ27" s="1"/>
      <c r="FCA27" s="1"/>
      <c r="FCB27" s="1"/>
      <c r="FCC27" s="1"/>
      <c r="FCD27" s="1"/>
      <c r="FCE27" s="1"/>
      <c r="FCF27" s="1"/>
      <c r="FCG27" s="1"/>
      <c r="FCH27" s="1"/>
      <c r="FCI27" s="1"/>
      <c r="FCJ27" s="1"/>
      <c r="FCK27" s="1"/>
      <c r="FCL27" s="1"/>
      <c r="FCM27" s="1"/>
      <c r="FCN27" s="1"/>
      <c r="FCO27" s="1"/>
      <c r="FCP27" s="1"/>
      <c r="FCQ27" s="1"/>
      <c r="FCR27" s="1"/>
      <c r="FCS27" s="1"/>
      <c r="FCT27" s="1"/>
      <c r="FCU27" s="1"/>
      <c r="FCV27" s="1"/>
      <c r="FCW27" s="1"/>
      <c r="FCX27" s="1"/>
      <c r="FCY27" s="1"/>
      <c r="FCZ27" s="1"/>
      <c r="FDA27" s="1"/>
      <c r="FDB27" s="1"/>
      <c r="FDC27" s="1"/>
      <c r="FDD27" s="1"/>
      <c r="FDE27" s="1"/>
      <c r="FDF27" s="1"/>
      <c r="FDG27" s="1"/>
      <c r="FDH27" s="1"/>
      <c r="FDI27" s="1"/>
      <c r="FDJ27" s="1"/>
      <c r="FDK27" s="1"/>
      <c r="FDL27" s="1"/>
      <c r="FDM27" s="1"/>
      <c r="FDN27" s="1"/>
      <c r="FDO27" s="1"/>
      <c r="FDP27" s="1"/>
      <c r="FDQ27" s="1"/>
      <c r="FDR27" s="1"/>
      <c r="FDS27" s="1"/>
      <c r="FDT27" s="1"/>
      <c r="FDU27" s="1"/>
      <c r="FDV27" s="1"/>
      <c r="FDW27" s="1"/>
      <c r="FDX27" s="1"/>
      <c r="FDY27" s="1"/>
      <c r="FDZ27" s="1"/>
      <c r="FEA27" s="1"/>
      <c r="FEB27" s="1"/>
      <c r="FEC27" s="1"/>
      <c r="FED27" s="1"/>
      <c r="FEE27" s="1"/>
      <c r="FEF27" s="1"/>
      <c r="FEG27" s="1"/>
      <c r="FEH27" s="1"/>
      <c r="FEI27" s="1"/>
      <c r="FEJ27" s="1"/>
      <c r="FEK27" s="1"/>
      <c r="FEL27" s="1"/>
      <c r="FEM27" s="1"/>
      <c r="FEN27" s="1"/>
      <c r="FEO27" s="1"/>
      <c r="FEP27" s="1"/>
      <c r="FEQ27" s="1"/>
      <c r="FER27" s="1"/>
      <c r="FES27" s="1"/>
      <c r="FET27" s="1"/>
      <c r="FEU27" s="1"/>
      <c r="FEV27" s="1"/>
      <c r="FEW27" s="1"/>
      <c r="FEX27" s="1"/>
      <c r="FEY27" s="1"/>
      <c r="FEZ27" s="1"/>
      <c r="FFA27" s="1"/>
      <c r="FFB27" s="1"/>
      <c r="FFC27" s="1"/>
      <c r="FFD27" s="1"/>
      <c r="FFE27" s="1"/>
      <c r="FFF27" s="1"/>
      <c r="FFG27" s="1"/>
      <c r="FFH27" s="1"/>
      <c r="FFI27" s="1"/>
      <c r="FFJ27" s="1"/>
      <c r="FFK27" s="1"/>
      <c r="FFL27" s="1"/>
      <c r="FFM27" s="1"/>
      <c r="FFN27" s="1"/>
      <c r="FFO27" s="1"/>
      <c r="FFP27" s="1"/>
      <c r="FFQ27" s="1"/>
      <c r="FFR27" s="1"/>
      <c r="FFS27" s="1"/>
      <c r="FFT27" s="1"/>
      <c r="FFU27" s="1"/>
      <c r="FFV27" s="1"/>
      <c r="FFW27" s="1"/>
      <c r="FFX27" s="1"/>
      <c r="FFY27" s="1"/>
      <c r="FFZ27" s="1"/>
      <c r="FGA27" s="1"/>
      <c r="FGB27" s="1"/>
      <c r="FGC27" s="1"/>
      <c r="FGD27" s="1"/>
      <c r="FGE27" s="1"/>
      <c r="FGF27" s="1"/>
      <c r="FGG27" s="1"/>
      <c r="FGH27" s="1"/>
      <c r="FGI27" s="1"/>
      <c r="FGJ27" s="1"/>
      <c r="FGK27" s="1"/>
      <c r="FGL27" s="1"/>
      <c r="FGM27" s="1"/>
      <c r="FGN27" s="1"/>
      <c r="FGO27" s="1"/>
      <c r="FGP27" s="1"/>
      <c r="FGQ27" s="1"/>
      <c r="FGR27" s="1"/>
      <c r="FGS27" s="1"/>
      <c r="FGT27" s="1"/>
      <c r="FGU27" s="1"/>
      <c r="FGV27" s="1"/>
      <c r="FGW27" s="1"/>
      <c r="FGX27" s="1"/>
      <c r="FGY27" s="1"/>
      <c r="FGZ27" s="1"/>
      <c r="FHA27" s="1"/>
      <c r="FHB27" s="1"/>
      <c r="FHC27" s="1"/>
      <c r="FHD27" s="1"/>
      <c r="FHE27" s="1"/>
      <c r="FHF27" s="1"/>
      <c r="FHG27" s="1"/>
      <c r="FHH27" s="1"/>
      <c r="FHI27" s="1"/>
      <c r="FHJ27" s="1"/>
      <c r="FHK27" s="1"/>
      <c r="FHL27" s="1"/>
      <c r="FHM27" s="1"/>
      <c r="FHN27" s="1"/>
      <c r="FHO27" s="1"/>
      <c r="FHP27" s="1"/>
      <c r="FHQ27" s="1"/>
      <c r="FHR27" s="1"/>
      <c r="FHS27" s="1"/>
      <c r="FHT27" s="1"/>
      <c r="FHU27" s="1"/>
      <c r="FHV27" s="1"/>
      <c r="FHW27" s="1"/>
      <c r="FHX27" s="1"/>
      <c r="FHY27" s="1"/>
      <c r="FHZ27" s="1"/>
      <c r="FIA27" s="1"/>
      <c r="FIB27" s="1"/>
      <c r="FIC27" s="1"/>
      <c r="FID27" s="1"/>
      <c r="FIE27" s="1"/>
      <c r="FIF27" s="1"/>
      <c r="FIG27" s="1"/>
      <c r="FIH27" s="1"/>
      <c r="FII27" s="1"/>
      <c r="FIJ27" s="1"/>
      <c r="FIK27" s="1"/>
      <c r="FIL27" s="1"/>
      <c r="FIM27" s="1"/>
      <c r="FIN27" s="1"/>
      <c r="FIO27" s="1"/>
      <c r="FIP27" s="1"/>
      <c r="FIQ27" s="1"/>
      <c r="FIR27" s="1"/>
      <c r="FIS27" s="1"/>
      <c r="FIT27" s="1"/>
      <c r="FIU27" s="1"/>
      <c r="FIV27" s="1"/>
      <c r="FIW27" s="1"/>
      <c r="FIX27" s="1"/>
      <c r="FIY27" s="1"/>
      <c r="FIZ27" s="1"/>
      <c r="FJA27" s="1"/>
      <c r="FJB27" s="1"/>
      <c r="FJC27" s="1"/>
      <c r="FJD27" s="1"/>
      <c r="FJE27" s="1"/>
      <c r="FJF27" s="1"/>
      <c r="FJG27" s="1"/>
      <c r="FJH27" s="1"/>
      <c r="FJI27" s="1"/>
      <c r="FJJ27" s="1"/>
      <c r="FJK27" s="1"/>
      <c r="FJL27" s="1"/>
      <c r="FJM27" s="1"/>
      <c r="FJN27" s="1"/>
      <c r="FJO27" s="1"/>
      <c r="FJP27" s="1"/>
      <c r="FJQ27" s="1"/>
      <c r="FJR27" s="1"/>
      <c r="FJS27" s="1"/>
      <c r="FJT27" s="1"/>
      <c r="FJU27" s="1"/>
      <c r="FJV27" s="1"/>
      <c r="FJW27" s="1"/>
      <c r="FJX27" s="1"/>
      <c r="FJY27" s="1"/>
      <c r="FJZ27" s="1"/>
      <c r="FKA27" s="1"/>
      <c r="FKB27" s="1"/>
      <c r="FKC27" s="1"/>
      <c r="FKD27" s="1"/>
      <c r="FKE27" s="1"/>
      <c r="FKF27" s="1"/>
      <c r="FKG27" s="1"/>
      <c r="FKH27" s="1"/>
      <c r="FKI27" s="1"/>
      <c r="FKJ27" s="1"/>
      <c r="FKK27" s="1"/>
      <c r="FKL27" s="1"/>
      <c r="FKM27" s="1"/>
      <c r="FKN27" s="1"/>
      <c r="FKO27" s="1"/>
      <c r="FKP27" s="1"/>
      <c r="FKQ27" s="1"/>
      <c r="FKR27" s="1"/>
      <c r="FKS27" s="1"/>
      <c r="FKT27" s="1"/>
      <c r="FKU27" s="1"/>
      <c r="FKV27" s="1"/>
      <c r="FKW27" s="1"/>
      <c r="FKX27" s="1"/>
      <c r="FKY27" s="1"/>
      <c r="FKZ27" s="1"/>
      <c r="FLA27" s="1"/>
      <c r="FLB27" s="1"/>
      <c r="FLC27" s="1"/>
      <c r="FLD27" s="1"/>
      <c r="FLE27" s="1"/>
      <c r="FLF27" s="1"/>
      <c r="FLG27" s="1"/>
      <c r="FLH27" s="1"/>
      <c r="FLI27" s="1"/>
      <c r="FLJ27" s="1"/>
      <c r="FLK27" s="1"/>
      <c r="FLL27" s="1"/>
      <c r="FLM27" s="1"/>
      <c r="FLN27" s="1"/>
      <c r="FLO27" s="1"/>
      <c r="FLP27" s="1"/>
      <c r="FLQ27" s="1"/>
      <c r="FLR27" s="1"/>
      <c r="FLS27" s="1"/>
      <c r="FLT27" s="1"/>
      <c r="FLU27" s="1"/>
      <c r="FLV27" s="1"/>
      <c r="FLW27" s="1"/>
      <c r="FLX27" s="1"/>
      <c r="FLY27" s="1"/>
      <c r="FLZ27" s="1"/>
      <c r="FMA27" s="1"/>
      <c r="FMB27" s="1"/>
      <c r="FMC27" s="1"/>
      <c r="FMD27" s="1"/>
      <c r="FME27" s="1"/>
      <c r="FMF27" s="1"/>
      <c r="FMG27" s="1"/>
      <c r="FMH27" s="1"/>
      <c r="FMI27" s="1"/>
      <c r="FMJ27" s="1"/>
      <c r="FMK27" s="1"/>
      <c r="FML27" s="1"/>
      <c r="FMM27" s="1"/>
      <c r="FMN27" s="1"/>
      <c r="FMO27" s="1"/>
      <c r="FMP27" s="1"/>
      <c r="FMQ27" s="1"/>
      <c r="FMR27" s="1"/>
      <c r="FMS27" s="1"/>
      <c r="FMT27" s="1"/>
      <c r="FMU27" s="1"/>
      <c r="FMV27" s="1"/>
      <c r="FMW27" s="1"/>
      <c r="FMX27" s="1"/>
      <c r="FMY27" s="1"/>
      <c r="FMZ27" s="1"/>
      <c r="FNA27" s="1"/>
      <c r="FNB27" s="1"/>
      <c r="FNC27" s="1"/>
      <c r="FND27" s="1"/>
      <c r="FNE27" s="1"/>
      <c r="FNF27" s="1"/>
      <c r="FNG27" s="1"/>
      <c r="FNH27" s="1"/>
      <c r="FNI27" s="1"/>
      <c r="FNJ27" s="1"/>
      <c r="FNK27" s="1"/>
      <c r="FNL27" s="1"/>
      <c r="FNM27" s="1"/>
      <c r="FNN27" s="1"/>
      <c r="FNO27" s="1"/>
      <c r="FNP27" s="1"/>
      <c r="FNQ27" s="1"/>
      <c r="FNR27" s="1"/>
      <c r="FNS27" s="1"/>
      <c r="FNT27" s="1"/>
      <c r="FNU27" s="1"/>
      <c r="FNV27" s="1"/>
      <c r="FNW27" s="1"/>
      <c r="FNX27" s="1"/>
      <c r="FNY27" s="1"/>
      <c r="FNZ27" s="1"/>
      <c r="FOA27" s="1"/>
      <c r="FOB27" s="1"/>
      <c r="FOC27" s="1"/>
      <c r="FOD27" s="1"/>
      <c r="FOE27" s="1"/>
      <c r="FOF27" s="1"/>
      <c r="FOG27" s="1"/>
      <c r="FOH27" s="1"/>
      <c r="FOI27" s="1"/>
      <c r="FOJ27" s="1"/>
      <c r="FOK27" s="1"/>
      <c r="FOL27" s="1"/>
      <c r="FOM27" s="1"/>
      <c r="FON27" s="1"/>
      <c r="FOO27" s="1"/>
      <c r="FOP27" s="1"/>
      <c r="FOQ27" s="1"/>
      <c r="FOR27" s="1"/>
      <c r="FOS27" s="1"/>
      <c r="FOT27" s="1"/>
      <c r="FOU27" s="1"/>
      <c r="FOV27" s="1"/>
      <c r="FOW27" s="1"/>
      <c r="FOX27" s="1"/>
      <c r="FOY27" s="1"/>
      <c r="FOZ27" s="1"/>
      <c r="FPA27" s="1"/>
      <c r="FPB27" s="1"/>
      <c r="FPC27" s="1"/>
      <c r="FPD27" s="1"/>
      <c r="FPE27" s="1"/>
      <c r="FPF27" s="1"/>
      <c r="FPG27" s="1"/>
      <c r="FPH27" s="1"/>
      <c r="FPI27" s="1"/>
      <c r="FPJ27" s="1"/>
      <c r="FPK27" s="1"/>
      <c r="FPL27" s="1"/>
      <c r="FPM27" s="1"/>
      <c r="FPN27" s="1"/>
      <c r="FPO27" s="1"/>
      <c r="FPP27" s="1"/>
      <c r="FPQ27" s="1"/>
      <c r="FPR27" s="1"/>
      <c r="FPS27" s="1"/>
      <c r="FPT27" s="1"/>
      <c r="FPU27" s="1"/>
      <c r="FPV27" s="1"/>
      <c r="FPW27" s="1"/>
      <c r="FPX27" s="1"/>
      <c r="FPY27" s="1"/>
      <c r="FPZ27" s="1"/>
      <c r="FQA27" s="1"/>
      <c r="FQB27" s="1"/>
      <c r="FQC27" s="1"/>
      <c r="FQD27" s="1"/>
      <c r="FQE27" s="1"/>
      <c r="FQF27" s="1"/>
      <c r="FQG27" s="1"/>
      <c r="FQH27" s="1"/>
      <c r="FQI27" s="1"/>
      <c r="FQJ27" s="1"/>
      <c r="FQK27" s="1"/>
      <c r="FQL27" s="1"/>
      <c r="FQM27" s="1"/>
      <c r="FQN27" s="1"/>
      <c r="FQO27" s="1"/>
      <c r="FQP27" s="1"/>
      <c r="FQQ27" s="1"/>
      <c r="FQR27" s="1"/>
      <c r="FQS27" s="1"/>
      <c r="FQT27" s="1"/>
      <c r="FQU27" s="1"/>
      <c r="FQV27" s="1"/>
      <c r="FQW27" s="1"/>
      <c r="FQX27" s="1"/>
      <c r="FQY27" s="1"/>
      <c r="FQZ27" s="1"/>
      <c r="FRA27" s="1"/>
      <c r="FRB27" s="1"/>
      <c r="FRC27" s="1"/>
      <c r="FRD27" s="1"/>
      <c r="FRE27" s="1"/>
      <c r="FRF27" s="1"/>
      <c r="FRG27" s="1"/>
      <c r="FRH27" s="1"/>
      <c r="FRI27" s="1"/>
      <c r="FRJ27" s="1"/>
      <c r="FRK27" s="1"/>
      <c r="FRL27" s="1"/>
      <c r="FRM27" s="1"/>
      <c r="FRN27" s="1"/>
      <c r="FRO27" s="1"/>
      <c r="FRP27" s="1"/>
      <c r="FRQ27" s="1"/>
      <c r="FRR27" s="1"/>
      <c r="FRS27" s="1"/>
      <c r="FRT27" s="1"/>
      <c r="FRU27" s="1"/>
      <c r="FRV27" s="1"/>
      <c r="FRW27" s="1"/>
      <c r="FRX27" s="1"/>
      <c r="FRY27" s="1"/>
      <c r="FRZ27" s="1"/>
      <c r="FSA27" s="1"/>
      <c r="FSB27" s="1"/>
      <c r="FSC27" s="1"/>
      <c r="FSD27" s="1"/>
      <c r="FSE27" s="1"/>
      <c r="FSF27" s="1"/>
      <c r="FSG27" s="1"/>
      <c r="FSH27" s="1"/>
      <c r="FSI27" s="1"/>
      <c r="FSJ27" s="1"/>
      <c r="FSK27" s="1"/>
      <c r="FSL27" s="1"/>
      <c r="FSM27" s="1"/>
      <c r="FSN27" s="1"/>
      <c r="FSO27" s="1"/>
      <c r="FSP27" s="1"/>
      <c r="FSQ27" s="1"/>
      <c r="FSR27" s="1"/>
      <c r="FSS27" s="1"/>
      <c r="FST27" s="1"/>
      <c r="FSU27" s="1"/>
      <c r="FSV27" s="1"/>
      <c r="FSW27" s="1"/>
      <c r="FSX27" s="1"/>
      <c r="FSY27" s="1"/>
      <c r="FSZ27" s="1"/>
      <c r="FTA27" s="1"/>
      <c r="FTB27" s="1"/>
      <c r="FTC27" s="1"/>
      <c r="FTD27" s="1"/>
      <c r="FTE27" s="1"/>
      <c r="FTF27" s="1"/>
      <c r="FTG27" s="1"/>
      <c r="FTH27" s="1"/>
      <c r="FTI27" s="1"/>
      <c r="FTJ27" s="1"/>
      <c r="FTK27" s="1"/>
      <c r="FTL27" s="1"/>
      <c r="FTM27" s="1"/>
      <c r="FTN27" s="1"/>
      <c r="FTO27" s="1"/>
      <c r="FTP27" s="1"/>
      <c r="FTQ27" s="1"/>
      <c r="FTR27" s="1"/>
      <c r="FTS27" s="1"/>
      <c r="FTT27" s="1"/>
      <c r="FTU27" s="1"/>
      <c r="FTV27" s="1"/>
      <c r="FTW27" s="1"/>
      <c r="FTX27" s="1"/>
      <c r="FTY27" s="1"/>
      <c r="FTZ27" s="1"/>
      <c r="FUA27" s="1"/>
      <c r="FUB27" s="1"/>
      <c r="FUC27" s="1"/>
      <c r="FUD27" s="1"/>
      <c r="FUE27" s="1"/>
      <c r="FUF27" s="1"/>
      <c r="FUG27" s="1"/>
      <c r="FUH27" s="1"/>
      <c r="FUI27" s="1"/>
      <c r="FUJ27" s="1"/>
      <c r="FUK27" s="1"/>
      <c r="FUL27" s="1"/>
      <c r="FUM27" s="1"/>
      <c r="FUN27" s="1"/>
      <c r="FUO27" s="1"/>
      <c r="FUP27" s="1"/>
      <c r="FUQ27" s="1"/>
      <c r="FUR27" s="1"/>
      <c r="FUS27" s="1"/>
      <c r="FUT27" s="1"/>
      <c r="FUU27" s="1"/>
      <c r="FUV27" s="1"/>
      <c r="FUW27" s="1"/>
      <c r="FUX27" s="1"/>
      <c r="FUY27" s="1"/>
      <c r="FUZ27" s="1"/>
      <c r="FVA27" s="1"/>
      <c r="FVB27" s="1"/>
      <c r="FVC27" s="1"/>
      <c r="FVD27" s="1"/>
      <c r="FVE27" s="1"/>
      <c r="FVF27" s="1"/>
      <c r="FVG27" s="1"/>
      <c r="FVH27" s="1"/>
      <c r="FVI27" s="1"/>
      <c r="FVJ27" s="1"/>
      <c r="FVK27" s="1"/>
      <c r="FVL27" s="1"/>
      <c r="FVM27" s="1"/>
      <c r="FVN27" s="1"/>
      <c r="FVO27" s="1"/>
      <c r="FVP27" s="1"/>
      <c r="FVQ27" s="1"/>
      <c r="FVR27" s="1"/>
      <c r="FVS27" s="1"/>
      <c r="FVT27" s="1"/>
      <c r="FVU27" s="1"/>
      <c r="FVV27" s="1"/>
      <c r="FVW27" s="1"/>
      <c r="FVX27" s="1"/>
      <c r="FVY27" s="1"/>
      <c r="FVZ27" s="1"/>
      <c r="FWA27" s="1"/>
      <c r="FWB27" s="1"/>
      <c r="FWC27" s="1"/>
      <c r="FWD27" s="1"/>
      <c r="FWE27" s="1"/>
      <c r="FWF27" s="1"/>
      <c r="FWG27" s="1"/>
      <c r="FWH27" s="1"/>
      <c r="FWI27" s="1"/>
      <c r="FWJ27" s="1"/>
      <c r="FWK27" s="1"/>
      <c r="FWL27" s="1"/>
      <c r="FWM27" s="1"/>
      <c r="FWN27" s="1"/>
      <c r="FWO27" s="1"/>
      <c r="FWP27" s="1"/>
      <c r="FWQ27" s="1"/>
      <c r="FWR27" s="1"/>
      <c r="FWS27" s="1"/>
      <c r="FWT27" s="1"/>
      <c r="FWU27" s="1"/>
      <c r="FWV27" s="1"/>
      <c r="FWW27" s="1"/>
      <c r="FWX27" s="1"/>
      <c r="FWY27" s="1"/>
      <c r="FWZ27" s="1"/>
      <c r="FXA27" s="1"/>
      <c r="FXB27" s="1"/>
      <c r="FXC27" s="1"/>
      <c r="FXD27" s="1"/>
      <c r="FXE27" s="1"/>
      <c r="FXF27" s="1"/>
      <c r="FXG27" s="1"/>
      <c r="FXH27" s="1"/>
      <c r="FXI27" s="1"/>
      <c r="FXJ27" s="1"/>
      <c r="FXK27" s="1"/>
      <c r="FXL27" s="1"/>
      <c r="FXM27" s="1"/>
      <c r="FXN27" s="1"/>
      <c r="FXO27" s="1"/>
      <c r="FXP27" s="1"/>
      <c r="FXQ27" s="1"/>
      <c r="FXR27" s="1"/>
      <c r="FXS27" s="1"/>
      <c r="FXT27" s="1"/>
      <c r="FXU27" s="1"/>
      <c r="FXV27" s="1"/>
      <c r="FXW27" s="1"/>
      <c r="FXX27" s="1"/>
      <c r="FXY27" s="1"/>
      <c r="FXZ27" s="1"/>
      <c r="FYA27" s="1"/>
      <c r="FYB27" s="1"/>
      <c r="FYC27" s="1"/>
      <c r="FYD27" s="1"/>
      <c r="FYE27" s="1"/>
      <c r="FYF27" s="1"/>
      <c r="FYG27" s="1"/>
      <c r="FYH27" s="1"/>
      <c r="FYI27" s="1"/>
      <c r="FYJ27" s="1"/>
      <c r="FYK27" s="1"/>
      <c r="FYL27" s="1"/>
      <c r="FYM27" s="1"/>
      <c r="FYN27" s="1"/>
      <c r="FYO27" s="1"/>
      <c r="FYP27" s="1"/>
      <c r="FYQ27" s="1"/>
      <c r="FYR27" s="1"/>
      <c r="FYS27" s="1"/>
      <c r="FYT27" s="1"/>
      <c r="FYU27" s="1"/>
      <c r="FYV27" s="1"/>
      <c r="FYW27" s="1"/>
      <c r="FYX27" s="1"/>
      <c r="FYY27" s="1"/>
      <c r="FYZ27" s="1"/>
      <c r="FZA27" s="1"/>
      <c r="FZB27" s="1"/>
      <c r="FZC27" s="1"/>
      <c r="FZD27" s="1"/>
      <c r="FZE27" s="1"/>
      <c r="FZF27" s="1"/>
      <c r="FZG27" s="1"/>
      <c r="FZH27" s="1"/>
      <c r="FZI27" s="1"/>
      <c r="FZJ27" s="1"/>
      <c r="FZK27" s="1"/>
      <c r="FZL27" s="1"/>
      <c r="FZM27" s="1"/>
      <c r="FZN27" s="1"/>
      <c r="FZO27" s="1"/>
      <c r="FZP27" s="1"/>
      <c r="FZQ27" s="1"/>
      <c r="FZR27" s="1"/>
      <c r="FZS27" s="1"/>
      <c r="FZT27" s="1"/>
      <c r="FZU27" s="1"/>
      <c r="FZV27" s="1"/>
      <c r="FZW27" s="1"/>
      <c r="FZX27" s="1"/>
      <c r="FZY27" s="1"/>
      <c r="FZZ27" s="1"/>
      <c r="GAA27" s="1"/>
      <c r="GAB27" s="1"/>
      <c r="GAC27" s="1"/>
      <c r="GAD27" s="1"/>
      <c r="GAE27" s="1"/>
      <c r="GAF27" s="1"/>
      <c r="GAG27" s="1"/>
      <c r="GAH27" s="1"/>
      <c r="GAI27" s="1"/>
      <c r="GAJ27" s="1"/>
      <c r="GAK27" s="1"/>
      <c r="GAL27" s="1"/>
      <c r="GAM27" s="1"/>
      <c r="GAN27" s="1"/>
      <c r="GAO27" s="1"/>
      <c r="GAP27" s="1"/>
      <c r="GAQ27" s="1"/>
      <c r="GAR27" s="1"/>
      <c r="GAS27" s="1"/>
      <c r="GAT27" s="1"/>
      <c r="GAU27" s="1"/>
      <c r="GAV27" s="1"/>
      <c r="GAW27" s="1"/>
      <c r="GAX27" s="1"/>
      <c r="GAY27" s="1"/>
      <c r="GAZ27" s="1"/>
      <c r="GBA27" s="1"/>
      <c r="GBB27" s="1"/>
      <c r="GBC27" s="1"/>
      <c r="GBD27" s="1"/>
      <c r="GBE27" s="1"/>
      <c r="GBF27" s="1"/>
      <c r="GBG27" s="1"/>
      <c r="GBH27" s="1"/>
      <c r="GBI27" s="1"/>
      <c r="GBJ27" s="1"/>
      <c r="GBK27" s="1"/>
      <c r="GBL27" s="1"/>
      <c r="GBM27" s="1"/>
      <c r="GBN27" s="1"/>
      <c r="GBO27" s="1"/>
      <c r="GBP27" s="1"/>
      <c r="GBQ27" s="1"/>
      <c r="GBR27" s="1"/>
      <c r="GBS27" s="1"/>
      <c r="GBT27" s="1"/>
      <c r="GBU27" s="1"/>
      <c r="GBV27" s="1"/>
      <c r="GBW27" s="1"/>
      <c r="GBX27" s="1"/>
      <c r="GBY27" s="1"/>
      <c r="GBZ27" s="1"/>
      <c r="GCA27" s="1"/>
      <c r="GCB27" s="1"/>
      <c r="GCC27" s="1"/>
      <c r="GCD27" s="1"/>
      <c r="GCE27" s="1"/>
      <c r="GCF27" s="1"/>
      <c r="GCG27" s="1"/>
      <c r="GCH27" s="1"/>
      <c r="GCI27" s="1"/>
      <c r="GCJ27" s="1"/>
      <c r="GCK27" s="1"/>
      <c r="GCL27" s="1"/>
      <c r="GCM27" s="1"/>
      <c r="GCN27" s="1"/>
      <c r="GCO27" s="1"/>
      <c r="GCP27" s="1"/>
      <c r="GCQ27" s="1"/>
      <c r="GCR27" s="1"/>
      <c r="GCS27" s="1"/>
      <c r="GCT27" s="1"/>
      <c r="GCU27" s="1"/>
      <c r="GCV27" s="1"/>
      <c r="GCW27" s="1"/>
      <c r="GCX27" s="1"/>
      <c r="GCY27" s="1"/>
      <c r="GCZ27" s="1"/>
      <c r="GDA27" s="1"/>
      <c r="GDB27" s="1"/>
      <c r="GDC27" s="1"/>
      <c r="GDD27" s="1"/>
      <c r="GDE27" s="1"/>
      <c r="GDF27" s="1"/>
      <c r="GDG27" s="1"/>
      <c r="GDH27" s="1"/>
      <c r="GDI27" s="1"/>
      <c r="GDJ27" s="1"/>
      <c r="GDK27" s="1"/>
      <c r="GDL27" s="1"/>
      <c r="GDM27" s="1"/>
      <c r="GDN27" s="1"/>
      <c r="GDO27" s="1"/>
      <c r="GDP27" s="1"/>
      <c r="GDQ27" s="1"/>
      <c r="GDR27" s="1"/>
      <c r="GDS27" s="1"/>
      <c r="GDT27" s="1"/>
      <c r="GDU27" s="1"/>
      <c r="GDV27" s="1"/>
      <c r="GDW27" s="1"/>
      <c r="GDX27" s="1"/>
      <c r="GDY27" s="1"/>
      <c r="GDZ27" s="1"/>
      <c r="GEA27" s="1"/>
      <c r="GEB27" s="1"/>
      <c r="GEC27" s="1"/>
      <c r="GED27" s="1"/>
      <c r="GEE27" s="1"/>
      <c r="GEF27" s="1"/>
      <c r="GEG27" s="1"/>
      <c r="GEH27" s="1"/>
      <c r="GEI27" s="1"/>
      <c r="GEJ27" s="1"/>
      <c r="GEK27" s="1"/>
      <c r="GEL27" s="1"/>
      <c r="GEM27" s="1"/>
      <c r="GEN27" s="1"/>
      <c r="GEO27" s="1"/>
      <c r="GEP27" s="1"/>
      <c r="GEQ27" s="1"/>
      <c r="GER27" s="1"/>
      <c r="GES27" s="1"/>
      <c r="GET27" s="1"/>
      <c r="GEU27" s="1"/>
      <c r="GEV27" s="1"/>
      <c r="GEW27" s="1"/>
      <c r="GEX27" s="1"/>
      <c r="GEY27" s="1"/>
      <c r="GEZ27" s="1"/>
      <c r="GFA27" s="1"/>
      <c r="GFB27" s="1"/>
      <c r="GFC27" s="1"/>
      <c r="GFD27" s="1"/>
      <c r="GFE27" s="1"/>
      <c r="GFF27" s="1"/>
      <c r="GFG27" s="1"/>
      <c r="GFH27" s="1"/>
      <c r="GFI27" s="1"/>
      <c r="GFJ27" s="1"/>
      <c r="GFK27" s="1"/>
      <c r="GFL27" s="1"/>
      <c r="GFM27" s="1"/>
      <c r="GFN27" s="1"/>
      <c r="GFO27" s="1"/>
      <c r="GFP27" s="1"/>
      <c r="GFQ27" s="1"/>
      <c r="GFR27" s="1"/>
      <c r="GFS27" s="1"/>
      <c r="GFT27" s="1"/>
      <c r="GFU27" s="1"/>
      <c r="GFV27" s="1"/>
      <c r="GFW27" s="1"/>
      <c r="GFX27" s="1"/>
      <c r="GFY27" s="1"/>
      <c r="GFZ27" s="1"/>
      <c r="GGA27" s="1"/>
      <c r="GGB27" s="1"/>
      <c r="GGC27" s="1"/>
      <c r="GGD27" s="1"/>
      <c r="GGE27" s="1"/>
      <c r="GGF27" s="1"/>
      <c r="GGG27" s="1"/>
      <c r="GGH27" s="1"/>
      <c r="GGI27" s="1"/>
      <c r="GGJ27" s="1"/>
      <c r="GGK27" s="1"/>
      <c r="GGL27" s="1"/>
      <c r="GGM27" s="1"/>
      <c r="GGN27" s="1"/>
      <c r="GGO27" s="1"/>
      <c r="GGP27" s="1"/>
      <c r="GGQ27" s="1"/>
      <c r="GGR27" s="1"/>
      <c r="GGS27" s="1"/>
      <c r="GGT27" s="1"/>
      <c r="GGU27" s="1"/>
      <c r="GGV27" s="1"/>
      <c r="GGW27" s="1"/>
      <c r="GGX27" s="1"/>
      <c r="GGY27" s="1"/>
      <c r="GGZ27" s="1"/>
      <c r="GHA27" s="1"/>
      <c r="GHB27" s="1"/>
      <c r="GHC27" s="1"/>
      <c r="GHD27" s="1"/>
      <c r="GHE27" s="1"/>
      <c r="GHF27" s="1"/>
      <c r="GHG27" s="1"/>
      <c r="GHH27" s="1"/>
      <c r="GHI27" s="1"/>
      <c r="GHJ27" s="1"/>
      <c r="GHK27" s="1"/>
      <c r="GHL27" s="1"/>
      <c r="GHM27" s="1"/>
      <c r="GHN27" s="1"/>
      <c r="GHO27" s="1"/>
      <c r="GHP27" s="1"/>
      <c r="GHQ27" s="1"/>
      <c r="GHR27" s="1"/>
      <c r="GHS27" s="1"/>
      <c r="GHT27" s="1"/>
      <c r="GHU27" s="1"/>
      <c r="GHV27" s="1"/>
      <c r="GHW27" s="1"/>
      <c r="GHX27" s="1"/>
      <c r="GHY27" s="1"/>
      <c r="GHZ27" s="1"/>
      <c r="GIA27" s="1"/>
      <c r="GIB27" s="1"/>
      <c r="GIC27" s="1"/>
      <c r="GID27" s="1"/>
      <c r="GIE27" s="1"/>
      <c r="GIF27" s="1"/>
      <c r="GIG27" s="1"/>
      <c r="GIH27" s="1"/>
      <c r="GII27" s="1"/>
      <c r="GIJ27" s="1"/>
      <c r="GIK27" s="1"/>
      <c r="GIL27" s="1"/>
      <c r="GIM27" s="1"/>
      <c r="GIN27" s="1"/>
      <c r="GIO27" s="1"/>
      <c r="GIP27" s="1"/>
      <c r="GIQ27" s="1"/>
      <c r="GIR27" s="1"/>
      <c r="GIS27" s="1"/>
      <c r="GIT27" s="1"/>
      <c r="GIU27" s="1"/>
      <c r="GIV27" s="1"/>
      <c r="GIW27" s="1"/>
      <c r="GIX27" s="1"/>
      <c r="GIY27" s="1"/>
      <c r="GIZ27" s="1"/>
      <c r="GJA27" s="1"/>
      <c r="GJB27" s="1"/>
      <c r="GJC27" s="1"/>
      <c r="GJD27" s="1"/>
      <c r="GJE27" s="1"/>
      <c r="GJF27" s="1"/>
      <c r="GJG27" s="1"/>
      <c r="GJH27" s="1"/>
      <c r="GJI27" s="1"/>
      <c r="GJJ27" s="1"/>
      <c r="GJK27" s="1"/>
      <c r="GJL27" s="1"/>
      <c r="GJM27" s="1"/>
      <c r="GJN27" s="1"/>
      <c r="GJO27" s="1"/>
      <c r="GJP27" s="1"/>
      <c r="GJQ27" s="1"/>
      <c r="GJR27" s="1"/>
      <c r="GJS27" s="1"/>
      <c r="GJT27" s="1"/>
      <c r="GJU27" s="1"/>
      <c r="GJV27" s="1"/>
      <c r="GJW27" s="1"/>
      <c r="GJX27" s="1"/>
      <c r="GJY27" s="1"/>
      <c r="GJZ27" s="1"/>
      <c r="GKA27" s="1"/>
      <c r="GKB27" s="1"/>
      <c r="GKC27" s="1"/>
      <c r="GKD27" s="1"/>
      <c r="GKE27" s="1"/>
      <c r="GKF27" s="1"/>
      <c r="GKG27" s="1"/>
      <c r="GKH27" s="1"/>
      <c r="GKI27" s="1"/>
      <c r="GKJ27" s="1"/>
      <c r="GKK27" s="1"/>
      <c r="GKL27" s="1"/>
      <c r="GKM27" s="1"/>
      <c r="GKN27" s="1"/>
      <c r="GKO27" s="1"/>
      <c r="GKP27" s="1"/>
      <c r="GKQ27" s="1"/>
      <c r="GKR27" s="1"/>
      <c r="GKS27" s="1"/>
      <c r="GKT27" s="1"/>
      <c r="GKU27" s="1"/>
      <c r="GKV27" s="1"/>
      <c r="GKW27" s="1"/>
      <c r="GKX27" s="1"/>
      <c r="GKY27" s="1"/>
      <c r="GKZ27" s="1"/>
      <c r="GLA27" s="1"/>
      <c r="GLB27" s="1"/>
      <c r="GLC27" s="1"/>
      <c r="GLD27" s="1"/>
      <c r="GLE27" s="1"/>
      <c r="GLF27" s="1"/>
      <c r="GLG27" s="1"/>
      <c r="GLH27" s="1"/>
      <c r="GLI27" s="1"/>
      <c r="GLJ27" s="1"/>
      <c r="GLK27" s="1"/>
      <c r="GLL27" s="1"/>
      <c r="GLM27" s="1"/>
      <c r="GLN27" s="1"/>
      <c r="GLO27" s="1"/>
      <c r="GLP27" s="1"/>
      <c r="GLQ27" s="1"/>
      <c r="GLR27" s="1"/>
      <c r="GLS27" s="1"/>
      <c r="GLT27" s="1"/>
      <c r="GLU27" s="1"/>
      <c r="GLV27" s="1"/>
      <c r="GLW27" s="1"/>
      <c r="GLX27" s="1"/>
      <c r="GLY27" s="1"/>
      <c r="GLZ27" s="1"/>
      <c r="GMA27" s="1"/>
      <c r="GMB27" s="1"/>
      <c r="GMC27" s="1"/>
      <c r="GMD27" s="1"/>
      <c r="GME27" s="1"/>
      <c r="GMF27" s="1"/>
      <c r="GMG27" s="1"/>
      <c r="GMH27" s="1"/>
      <c r="GMI27" s="1"/>
      <c r="GMJ27" s="1"/>
      <c r="GMK27" s="1"/>
      <c r="GML27" s="1"/>
      <c r="GMM27" s="1"/>
      <c r="GMN27" s="1"/>
      <c r="GMO27" s="1"/>
      <c r="GMP27" s="1"/>
      <c r="GMQ27" s="1"/>
      <c r="GMR27" s="1"/>
      <c r="GMS27" s="1"/>
      <c r="GMT27" s="1"/>
      <c r="GMU27" s="1"/>
      <c r="GMV27" s="1"/>
      <c r="GMW27" s="1"/>
      <c r="GMX27" s="1"/>
      <c r="GMY27" s="1"/>
      <c r="GMZ27" s="1"/>
      <c r="GNA27" s="1"/>
      <c r="GNB27" s="1"/>
      <c r="GNC27" s="1"/>
      <c r="GND27" s="1"/>
      <c r="GNE27" s="1"/>
      <c r="GNF27" s="1"/>
      <c r="GNG27" s="1"/>
      <c r="GNH27" s="1"/>
      <c r="GNI27" s="1"/>
      <c r="GNJ27" s="1"/>
      <c r="GNK27" s="1"/>
      <c r="GNL27" s="1"/>
      <c r="GNM27" s="1"/>
      <c r="GNN27" s="1"/>
      <c r="GNO27" s="1"/>
      <c r="GNP27" s="1"/>
      <c r="GNQ27" s="1"/>
      <c r="GNR27" s="1"/>
      <c r="GNS27" s="1"/>
      <c r="GNT27" s="1"/>
      <c r="GNU27" s="1"/>
      <c r="GNV27" s="1"/>
      <c r="GNW27" s="1"/>
      <c r="GNX27" s="1"/>
      <c r="GNY27" s="1"/>
      <c r="GNZ27" s="1"/>
      <c r="GOA27" s="1"/>
      <c r="GOB27" s="1"/>
      <c r="GOC27" s="1"/>
      <c r="GOD27" s="1"/>
      <c r="GOE27" s="1"/>
      <c r="GOF27" s="1"/>
      <c r="GOG27" s="1"/>
      <c r="GOH27" s="1"/>
      <c r="GOI27" s="1"/>
      <c r="GOJ27" s="1"/>
      <c r="GOK27" s="1"/>
      <c r="GOL27" s="1"/>
      <c r="GOM27" s="1"/>
      <c r="GON27" s="1"/>
      <c r="GOO27" s="1"/>
      <c r="GOP27" s="1"/>
      <c r="GOQ27" s="1"/>
      <c r="GOR27" s="1"/>
      <c r="GOS27" s="1"/>
      <c r="GOT27" s="1"/>
      <c r="GOU27" s="1"/>
      <c r="GOV27" s="1"/>
      <c r="GOW27" s="1"/>
      <c r="GOX27" s="1"/>
      <c r="GOY27" s="1"/>
      <c r="GOZ27" s="1"/>
      <c r="GPA27" s="1"/>
      <c r="GPB27" s="1"/>
      <c r="GPC27" s="1"/>
      <c r="GPD27" s="1"/>
      <c r="GPE27" s="1"/>
      <c r="GPF27" s="1"/>
      <c r="GPG27" s="1"/>
      <c r="GPH27" s="1"/>
      <c r="GPI27" s="1"/>
      <c r="GPJ27" s="1"/>
      <c r="GPK27" s="1"/>
      <c r="GPL27" s="1"/>
      <c r="GPM27" s="1"/>
      <c r="GPN27" s="1"/>
      <c r="GPO27" s="1"/>
      <c r="GPP27" s="1"/>
      <c r="GPQ27" s="1"/>
      <c r="GPR27" s="1"/>
      <c r="GPS27" s="1"/>
      <c r="GPT27" s="1"/>
      <c r="GPU27" s="1"/>
      <c r="GPV27" s="1"/>
      <c r="GPW27" s="1"/>
      <c r="GPX27" s="1"/>
      <c r="GPY27" s="1"/>
      <c r="GPZ27" s="1"/>
      <c r="GQA27" s="1"/>
      <c r="GQB27" s="1"/>
      <c r="GQC27" s="1"/>
      <c r="GQD27" s="1"/>
      <c r="GQE27" s="1"/>
      <c r="GQF27" s="1"/>
      <c r="GQG27" s="1"/>
      <c r="GQH27" s="1"/>
      <c r="GQI27" s="1"/>
      <c r="GQJ27" s="1"/>
      <c r="GQK27" s="1"/>
      <c r="GQL27" s="1"/>
      <c r="GQM27" s="1"/>
      <c r="GQN27" s="1"/>
      <c r="GQO27" s="1"/>
      <c r="GQP27" s="1"/>
      <c r="GQQ27" s="1"/>
      <c r="GQR27" s="1"/>
      <c r="GQS27" s="1"/>
      <c r="GQT27" s="1"/>
      <c r="GQU27" s="1"/>
      <c r="GQV27" s="1"/>
      <c r="GQW27" s="1"/>
      <c r="GQX27" s="1"/>
      <c r="GQY27" s="1"/>
      <c r="GQZ27" s="1"/>
      <c r="GRA27" s="1"/>
      <c r="GRB27" s="1"/>
      <c r="GRC27" s="1"/>
      <c r="GRD27" s="1"/>
      <c r="GRE27" s="1"/>
      <c r="GRF27" s="1"/>
      <c r="GRG27" s="1"/>
      <c r="GRH27" s="1"/>
      <c r="GRI27" s="1"/>
      <c r="GRJ27" s="1"/>
      <c r="GRK27" s="1"/>
      <c r="GRL27" s="1"/>
      <c r="GRM27" s="1"/>
      <c r="GRN27" s="1"/>
      <c r="GRO27" s="1"/>
      <c r="GRP27" s="1"/>
      <c r="GRQ27" s="1"/>
      <c r="GRR27" s="1"/>
      <c r="GRS27" s="1"/>
      <c r="GRT27" s="1"/>
      <c r="GRU27" s="1"/>
      <c r="GRV27" s="1"/>
      <c r="GRW27" s="1"/>
      <c r="GRX27" s="1"/>
      <c r="GRY27" s="1"/>
      <c r="GRZ27" s="1"/>
      <c r="GSA27" s="1"/>
      <c r="GSB27" s="1"/>
      <c r="GSC27" s="1"/>
      <c r="GSD27" s="1"/>
      <c r="GSE27" s="1"/>
      <c r="GSF27" s="1"/>
      <c r="GSG27" s="1"/>
      <c r="GSH27" s="1"/>
      <c r="GSI27" s="1"/>
      <c r="GSJ27" s="1"/>
      <c r="GSK27" s="1"/>
      <c r="GSL27" s="1"/>
      <c r="GSM27" s="1"/>
      <c r="GSN27" s="1"/>
      <c r="GSO27" s="1"/>
      <c r="GSP27" s="1"/>
      <c r="GSQ27" s="1"/>
      <c r="GSR27" s="1"/>
      <c r="GSS27" s="1"/>
      <c r="GST27" s="1"/>
      <c r="GSU27" s="1"/>
      <c r="GSV27" s="1"/>
      <c r="GSW27" s="1"/>
      <c r="GSX27" s="1"/>
      <c r="GSY27" s="1"/>
      <c r="GSZ27" s="1"/>
      <c r="GTA27" s="1"/>
      <c r="GTB27" s="1"/>
      <c r="GTC27" s="1"/>
      <c r="GTD27" s="1"/>
      <c r="GTE27" s="1"/>
      <c r="GTF27" s="1"/>
      <c r="GTG27" s="1"/>
      <c r="GTH27" s="1"/>
      <c r="GTI27" s="1"/>
      <c r="GTJ27" s="1"/>
      <c r="GTK27" s="1"/>
      <c r="GTL27" s="1"/>
      <c r="GTM27" s="1"/>
      <c r="GTN27" s="1"/>
      <c r="GTO27" s="1"/>
      <c r="GTP27" s="1"/>
      <c r="GTQ27" s="1"/>
      <c r="GTR27" s="1"/>
      <c r="GTS27" s="1"/>
      <c r="GTT27" s="1"/>
      <c r="GTU27" s="1"/>
      <c r="GTV27" s="1"/>
      <c r="GTW27" s="1"/>
      <c r="GTX27" s="1"/>
      <c r="GTY27" s="1"/>
      <c r="GTZ27" s="1"/>
      <c r="GUA27" s="1"/>
      <c r="GUB27" s="1"/>
      <c r="GUC27" s="1"/>
      <c r="GUD27" s="1"/>
      <c r="GUE27" s="1"/>
      <c r="GUF27" s="1"/>
      <c r="GUG27" s="1"/>
      <c r="GUH27" s="1"/>
      <c r="GUI27" s="1"/>
      <c r="GUJ27" s="1"/>
      <c r="GUK27" s="1"/>
      <c r="GUL27" s="1"/>
      <c r="GUM27" s="1"/>
      <c r="GUN27" s="1"/>
      <c r="GUO27" s="1"/>
      <c r="GUP27" s="1"/>
      <c r="GUQ27" s="1"/>
      <c r="GUR27" s="1"/>
      <c r="GUS27" s="1"/>
      <c r="GUT27" s="1"/>
      <c r="GUU27" s="1"/>
      <c r="GUV27" s="1"/>
      <c r="GUW27" s="1"/>
      <c r="GUX27" s="1"/>
      <c r="GUY27" s="1"/>
      <c r="GUZ27" s="1"/>
      <c r="GVA27" s="1"/>
      <c r="GVB27" s="1"/>
      <c r="GVC27" s="1"/>
      <c r="GVD27" s="1"/>
      <c r="GVE27" s="1"/>
      <c r="GVF27" s="1"/>
      <c r="GVG27" s="1"/>
      <c r="GVH27" s="1"/>
      <c r="GVI27" s="1"/>
      <c r="GVJ27" s="1"/>
      <c r="GVK27" s="1"/>
      <c r="GVL27" s="1"/>
      <c r="GVM27" s="1"/>
      <c r="GVN27" s="1"/>
      <c r="GVO27" s="1"/>
      <c r="GVP27" s="1"/>
      <c r="GVQ27" s="1"/>
      <c r="GVR27" s="1"/>
      <c r="GVS27" s="1"/>
      <c r="GVT27" s="1"/>
      <c r="GVU27" s="1"/>
      <c r="GVV27" s="1"/>
      <c r="GVW27" s="1"/>
      <c r="GVX27" s="1"/>
      <c r="GVY27" s="1"/>
      <c r="GVZ27" s="1"/>
      <c r="GWA27" s="1"/>
      <c r="GWB27" s="1"/>
      <c r="GWC27" s="1"/>
      <c r="GWD27" s="1"/>
      <c r="GWE27" s="1"/>
      <c r="GWF27" s="1"/>
      <c r="GWG27" s="1"/>
      <c r="GWH27" s="1"/>
      <c r="GWI27" s="1"/>
      <c r="GWJ27" s="1"/>
      <c r="GWK27" s="1"/>
      <c r="GWL27" s="1"/>
      <c r="GWM27" s="1"/>
      <c r="GWN27" s="1"/>
      <c r="GWO27" s="1"/>
      <c r="GWP27" s="1"/>
      <c r="GWQ27" s="1"/>
      <c r="GWR27" s="1"/>
      <c r="GWS27" s="1"/>
      <c r="GWT27" s="1"/>
      <c r="GWU27" s="1"/>
      <c r="GWV27" s="1"/>
      <c r="GWW27" s="1"/>
      <c r="GWX27" s="1"/>
      <c r="GWY27" s="1"/>
      <c r="GWZ27" s="1"/>
      <c r="GXA27" s="1"/>
      <c r="GXB27" s="1"/>
      <c r="GXC27" s="1"/>
      <c r="GXD27" s="1"/>
      <c r="GXE27" s="1"/>
      <c r="GXF27" s="1"/>
      <c r="GXG27" s="1"/>
      <c r="GXH27" s="1"/>
      <c r="GXI27" s="1"/>
      <c r="GXJ27" s="1"/>
      <c r="GXK27" s="1"/>
      <c r="GXL27" s="1"/>
      <c r="GXM27" s="1"/>
      <c r="GXN27" s="1"/>
      <c r="GXO27" s="1"/>
      <c r="GXP27" s="1"/>
      <c r="GXQ27" s="1"/>
      <c r="GXR27" s="1"/>
      <c r="GXS27" s="1"/>
      <c r="GXT27" s="1"/>
      <c r="GXU27" s="1"/>
      <c r="GXV27" s="1"/>
      <c r="GXW27" s="1"/>
      <c r="GXX27" s="1"/>
      <c r="GXY27" s="1"/>
      <c r="GXZ27" s="1"/>
      <c r="GYA27" s="1"/>
      <c r="GYB27" s="1"/>
      <c r="GYC27" s="1"/>
      <c r="GYD27" s="1"/>
      <c r="GYE27" s="1"/>
      <c r="GYF27" s="1"/>
      <c r="GYG27" s="1"/>
      <c r="GYH27" s="1"/>
      <c r="GYI27" s="1"/>
      <c r="GYJ27" s="1"/>
      <c r="GYK27" s="1"/>
      <c r="GYL27" s="1"/>
      <c r="GYM27" s="1"/>
      <c r="GYN27" s="1"/>
      <c r="GYO27" s="1"/>
      <c r="GYP27" s="1"/>
      <c r="GYQ27" s="1"/>
      <c r="GYR27" s="1"/>
      <c r="GYS27" s="1"/>
      <c r="GYT27" s="1"/>
      <c r="GYU27" s="1"/>
      <c r="GYV27" s="1"/>
      <c r="GYW27" s="1"/>
      <c r="GYX27" s="1"/>
      <c r="GYY27" s="1"/>
      <c r="GYZ27" s="1"/>
      <c r="GZA27" s="1"/>
      <c r="GZB27" s="1"/>
      <c r="GZC27" s="1"/>
      <c r="GZD27" s="1"/>
      <c r="GZE27" s="1"/>
      <c r="GZF27" s="1"/>
      <c r="GZG27" s="1"/>
      <c r="GZH27" s="1"/>
      <c r="GZI27" s="1"/>
      <c r="GZJ27" s="1"/>
      <c r="GZK27" s="1"/>
      <c r="GZL27" s="1"/>
      <c r="GZM27" s="1"/>
      <c r="GZN27" s="1"/>
      <c r="GZO27" s="1"/>
      <c r="GZP27" s="1"/>
      <c r="GZQ27" s="1"/>
      <c r="GZR27" s="1"/>
      <c r="GZS27" s="1"/>
      <c r="GZT27" s="1"/>
      <c r="GZU27" s="1"/>
      <c r="GZV27" s="1"/>
      <c r="GZW27" s="1"/>
      <c r="GZX27" s="1"/>
      <c r="GZY27" s="1"/>
      <c r="GZZ27" s="1"/>
      <c r="HAA27" s="1"/>
      <c r="HAB27" s="1"/>
      <c r="HAC27" s="1"/>
      <c r="HAD27" s="1"/>
      <c r="HAE27" s="1"/>
      <c r="HAF27" s="1"/>
      <c r="HAG27" s="1"/>
      <c r="HAH27" s="1"/>
      <c r="HAI27" s="1"/>
      <c r="HAJ27" s="1"/>
      <c r="HAK27" s="1"/>
      <c r="HAL27" s="1"/>
      <c r="HAM27" s="1"/>
      <c r="HAN27" s="1"/>
      <c r="HAO27" s="1"/>
      <c r="HAP27" s="1"/>
      <c r="HAQ27" s="1"/>
      <c r="HAR27" s="1"/>
      <c r="HAS27" s="1"/>
      <c r="HAT27" s="1"/>
      <c r="HAU27" s="1"/>
      <c r="HAV27" s="1"/>
      <c r="HAW27" s="1"/>
      <c r="HAX27" s="1"/>
      <c r="HAY27" s="1"/>
      <c r="HAZ27" s="1"/>
      <c r="HBA27" s="1"/>
      <c r="HBB27" s="1"/>
      <c r="HBC27" s="1"/>
      <c r="HBD27" s="1"/>
      <c r="HBE27" s="1"/>
      <c r="HBF27" s="1"/>
      <c r="HBG27" s="1"/>
      <c r="HBH27" s="1"/>
      <c r="HBI27" s="1"/>
      <c r="HBJ27" s="1"/>
      <c r="HBK27" s="1"/>
      <c r="HBL27" s="1"/>
      <c r="HBM27" s="1"/>
      <c r="HBN27" s="1"/>
      <c r="HBO27" s="1"/>
      <c r="HBP27" s="1"/>
      <c r="HBQ27" s="1"/>
      <c r="HBR27" s="1"/>
      <c r="HBS27" s="1"/>
      <c r="HBT27" s="1"/>
      <c r="HBU27" s="1"/>
      <c r="HBV27" s="1"/>
      <c r="HBW27" s="1"/>
      <c r="HBX27" s="1"/>
      <c r="HBY27" s="1"/>
      <c r="HBZ27" s="1"/>
      <c r="HCA27" s="1"/>
      <c r="HCB27" s="1"/>
      <c r="HCC27" s="1"/>
      <c r="HCD27" s="1"/>
      <c r="HCE27" s="1"/>
      <c r="HCF27" s="1"/>
      <c r="HCG27" s="1"/>
      <c r="HCH27" s="1"/>
      <c r="HCI27" s="1"/>
      <c r="HCJ27" s="1"/>
      <c r="HCK27" s="1"/>
      <c r="HCL27" s="1"/>
      <c r="HCM27" s="1"/>
      <c r="HCN27" s="1"/>
      <c r="HCO27" s="1"/>
      <c r="HCP27" s="1"/>
      <c r="HCQ27" s="1"/>
      <c r="HCR27" s="1"/>
      <c r="HCS27" s="1"/>
      <c r="HCT27" s="1"/>
      <c r="HCU27" s="1"/>
      <c r="HCV27" s="1"/>
      <c r="HCW27" s="1"/>
      <c r="HCX27" s="1"/>
      <c r="HCY27" s="1"/>
      <c r="HCZ27" s="1"/>
      <c r="HDA27" s="1"/>
      <c r="HDB27" s="1"/>
      <c r="HDC27" s="1"/>
      <c r="HDD27" s="1"/>
      <c r="HDE27" s="1"/>
      <c r="HDF27" s="1"/>
      <c r="HDG27" s="1"/>
      <c r="HDH27" s="1"/>
      <c r="HDI27" s="1"/>
      <c r="HDJ27" s="1"/>
      <c r="HDK27" s="1"/>
      <c r="HDL27" s="1"/>
      <c r="HDM27" s="1"/>
      <c r="HDN27" s="1"/>
      <c r="HDO27" s="1"/>
      <c r="HDP27" s="1"/>
      <c r="HDQ27" s="1"/>
      <c r="HDR27" s="1"/>
      <c r="HDS27" s="1"/>
      <c r="HDT27" s="1"/>
      <c r="HDU27" s="1"/>
      <c r="HDV27" s="1"/>
      <c r="HDW27" s="1"/>
      <c r="HDX27" s="1"/>
      <c r="HDY27" s="1"/>
      <c r="HDZ27" s="1"/>
      <c r="HEA27" s="1"/>
      <c r="HEB27" s="1"/>
      <c r="HEC27" s="1"/>
      <c r="HED27" s="1"/>
      <c r="HEE27" s="1"/>
      <c r="HEF27" s="1"/>
      <c r="HEG27" s="1"/>
      <c r="HEH27" s="1"/>
      <c r="HEI27" s="1"/>
      <c r="HEJ27" s="1"/>
      <c r="HEK27" s="1"/>
      <c r="HEL27" s="1"/>
      <c r="HEM27" s="1"/>
      <c r="HEN27" s="1"/>
      <c r="HEO27" s="1"/>
      <c r="HEP27" s="1"/>
      <c r="HEQ27" s="1"/>
      <c r="HER27" s="1"/>
      <c r="HES27" s="1"/>
      <c r="HET27" s="1"/>
      <c r="HEU27" s="1"/>
      <c r="HEV27" s="1"/>
      <c r="HEW27" s="1"/>
      <c r="HEX27" s="1"/>
      <c r="HEY27" s="1"/>
      <c r="HEZ27" s="1"/>
      <c r="HFA27" s="1"/>
      <c r="HFB27" s="1"/>
      <c r="HFC27" s="1"/>
      <c r="HFD27" s="1"/>
      <c r="HFE27" s="1"/>
      <c r="HFF27" s="1"/>
      <c r="HFG27" s="1"/>
      <c r="HFH27" s="1"/>
      <c r="HFI27" s="1"/>
      <c r="HFJ27" s="1"/>
      <c r="HFK27" s="1"/>
      <c r="HFL27" s="1"/>
      <c r="HFM27" s="1"/>
      <c r="HFN27" s="1"/>
      <c r="HFO27" s="1"/>
      <c r="HFP27" s="1"/>
      <c r="HFQ27" s="1"/>
      <c r="HFR27" s="1"/>
      <c r="HFS27" s="1"/>
      <c r="HFT27" s="1"/>
      <c r="HFU27" s="1"/>
      <c r="HFV27" s="1"/>
      <c r="HFW27" s="1"/>
      <c r="HFX27" s="1"/>
      <c r="HFY27" s="1"/>
      <c r="HFZ27" s="1"/>
      <c r="HGA27" s="1"/>
      <c r="HGB27" s="1"/>
      <c r="HGC27" s="1"/>
      <c r="HGD27" s="1"/>
      <c r="HGE27" s="1"/>
      <c r="HGF27" s="1"/>
      <c r="HGG27" s="1"/>
      <c r="HGH27" s="1"/>
      <c r="HGI27" s="1"/>
      <c r="HGJ27" s="1"/>
      <c r="HGK27" s="1"/>
      <c r="HGL27" s="1"/>
      <c r="HGM27" s="1"/>
      <c r="HGN27" s="1"/>
      <c r="HGO27" s="1"/>
      <c r="HGP27" s="1"/>
      <c r="HGQ27" s="1"/>
      <c r="HGR27" s="1"/>
      <c r="HGS27" s="1"/>
      <c r="HGT27" s="1"/>
      <c r="HGU27" s="1"/>
      <c r="HGV27" s="1"/>
      <c r="HGW27" s="1"/>
      <c r="HGX27" s="1"/>
      <c r="HGY27" s="1"/>
      <c r="HGZ27" s="1"/>
      <c r="HHA27" s="1"/>
      <c r="HHB27" s="1"/>
      <c r="HHC27" s="1"/>
      <c r="HHD27" s="1"/>
      <c r="HHE27" s="1"/>
      <c r="HHF27" s="1"/>
      <c r="HHG27" s="1"/>
      <c r="HHH27" s="1"/>
      <c r="HHI27" s="1"/>
      <c r="HHJ27" s="1"/>
      <c r="HHK27" s="1"/>
      <c r="HHL27" s="1"/>
      <c r="HHM27" s="1"/>
      <c r="HHN27" s="1"/>
      <c r="HHO27" s="1"/>
      <c r="HHP27" s="1"/>
      <c r="HHQ27" s="1"/>
      <c r="HHR27" s="1"/>
      <c r="HHS27" s="1"/>
      <c r="HHT27" s="1"/>
      <c r="HHU27" s="1"/>
      <c r="HHV27" s="1"/>
      <c r="HHW27" s="1"/>
      <c r="HHX27" s="1"/>
      <c r="HHY27" s="1"/>
      <c r="HHZ27" s="1"/>
      <c r="HIA27" s="1"/>
      <c r="HIB27" s="1"/>
      <c r="HIC27" s="1"/>
      <c r="HID27" s="1"/>
      <c r="HIE27" s="1"/>
      <c r="HIF27" s="1"/>
      <c r="HIG27" s="1"/>
      <c r="HIH27" s="1"/>
      <c r="HII27" s="1"/>
      <c r="HIJ27" s="1"/>
      <c r="HIK27" s="1"/>
      <c r="HIL27" s="1"/>
      <c r="HIM27" s="1"/>
      <c r="HIN27" s="1"/>
      <c r="HIO27" s="1"/>
      <c r="HIP27" s="1"/>
      <c r="HIQ27" s="1"/>
      <c r="HIR27" s="1"/>
      <c r="HIS27" s="1"/>
      <c r="HIT27" s="1"/>
      <c r="HIU27" s="1"/>
      <c r="HIV27" s="1"/>
      <c r="HIW27" s="1"/>
      <c r="HIX27" s="1"/>
      <c r="HIY27" s="1"/>
      <c r="HIZ27" s="1"/>
      <c r="HJA27" s="1"/>
      <c r="HJB27" s="1"/>
      <c r="HJC27" s="1"/>
      <c r="HJD27" s="1"/>
      <c r="HJE27" s="1"/>
      <c r="HJF27" s="1"/>
      <c r="HJG27" s="1"/>
      <c r="HJH27" s="1"/>
      <c r="HJI27" s="1"/>
      <c r="HJJ27" s="1"/>
      <c r="HJK27" s="1"/>
      <c r="HJL27" s="1"/>
      <c r="HJM27" s="1"/>
      <c r="HJN27" s="1"/>
      <c r="HJO27" s="1"/>
      <c r="HJP27" s="1"/>
      <c r="HJQ27" s="1"/>
      <c r="HJR27" s="1"/>
      <c r="HJS27" s="1"/>
      <c r="HJT27" s="1"/>
      <c r="HJU27" s="1"/>
      <c r="HJV27" s="1"/>
      <c r="HJW27" s="1"/>
      <c r="HJX27" s="1"/>
      <c r="HJY27" s="1"/>
      <c r="HJZ27" s="1"/>
      <c r="HKA27" s="1"/>
      <c r="HKB27" s="1"/>
      <c r="HKC27" s="1"/>
      <c r="HKD27" s="1"/>
      <c r="HKE27" s="1"/>
      <c r="HKF27" s="1"/>
      <c r="HKG27" s="1"/>
      <c r="HKH27" s="1"/>
      <c r="HKI27" s="1"/>
      <c r="HKJ27" s="1"/>
      <c r="HKK27" s="1"/>
      <c r="HKL27" s="1"/>
      <c r="HKM27" s="1"/>
      <c r="HKN27" s="1"/>
      <c r="HKO27" s="1"/>
      <c r="HKP27" s="1"/>
      <c r="HKQ27" s="1"/>
      <c r="HKR27" s="1"/>
      <c r="HKS27" s="1"/>
      <c r="HKT27" s="1"/>
      <c r="HKU27" s="1"/>
      <c r="HKV27" s="1"/>
      <c r="HKW27" s="1"/>
      <c r="HKX27" s="1"/>
      <c r="HKY27" s="1"/>
      <c r="HKZ27" s="1"/>
      <c r="HLA27" s="1"/>
      <c r="HLB27" s="1"/>
      <c r="HLC27" s="1"/>
      <c r="HLD27" s="1"/>
      <c r="HLE27" s="1"/>
      <c r="HLF27" s="1"/>
      <c r="HLG27" s="1"/>
      <c r="HLH27" s="1"/>
      <c r="HLI27" s="1"/>
      <c r="HLJ27" s="1"/>
      <c r="HLK27" s="1"/>
      <c r="HLL27" s="1"/>
      <c r="HLM27" s="1"/>
      <c r="HLN27" s="1"/>
      <c r="HLO27" s="1"/>
      <c r="HLP27" s="1"/>
      <c r="HLQ27" s="1"/>
      <c r="HLR27" s="1"/>
      <c r="HLS27" s="1"/>
      <c r="HLT27" s="1"/>
      <c r="HLU27" s="1"/>
      <c r="HLV27" s="1"/>
      <c r="HLW27" s="1"/>
      <c r="HLX27" s="1"/>
      <c r="HLY27" s="1"/>
      <c r="HLZ27" s="1"/>
      <c r="HMA27" s="1"/>
      <c r="HMB27" s="1"/>
      <c r="HMC27" s="1"/>
      <c r="HMD27" s="1"/>
      <c r="HME27" s="1"/>
      <c r="HMF27" s="1"/>
      <c r="HMG27" s="1"/>
      <c r="HMH27" s="1"/>
      <c r="HMI27" s="1"/>
      <c r="HMJ27" s="1"/>
      <c r="HMK27" s="1"/>
      <c r="HML27" s="1"/>
      <c r="HMM27" s="1"/>
      <c r="HMN27" s="1"/>
      <c r="HMO27" s="1"/>
      <c r="HMP27" s="1"/>
      <c r="HMQ27" s="1"/>
      <c r="HMR27" s="1"/>
      <c r="HMS27" s="1"/>
      <c r="HMT27" s="1"/>
      <c r="HMU27" s="1"/>
      <c r="HMV27" s="1"/>
      <c r="HMW27" s="1"/>
      <c r="HMX27" s="1"/>
      <c r="HMY27" s="1"/>
      <c r="HMZ27" s="1"/>
      <c r="HNA27" s="1"/>
      <c r="HNB27" s="1"/>
      <c r="HNC27" s="1"/>
      <c r="HND27" s="1"/>
      <c r="HNE27" s="1"/>
      <c r="HNF27" s="1"/>
      <c r="HNG27" s="1"/>
      <c r="HNH27" s="1"/>
      <c r="HNI27" s="1"/>
      <c r="HNJ27" s="1"/>
      <c r="HNK27" s="1"/>
      <c r="HNL27" s="1"/>
      <c r="HNM27" s="1"/>
      <c r="HNN27" s="1"/>
      <c r="HNO27" s="1"/>
      <c r="HNP27" s="1"/>
      <c r="HNQ27" s="1"/>
      <c r="HNR27" s="1"/>
      <c r="HNS27" s="1"/>
      <c r="HNT27" s="1"/>
      <c r="HNU27" s="1"/>
      <c r="HNV27" s="1"/>
      <c r="HNW27" s="1"/>
      <c r="HNX27" s="1"/>
      <c r="HNY27" s="1"/>
      <c r="HNZ27" s="1"/>
      <c r="HOA27" s="1"/>
      <c r="HOB27" s="1"/>
      <c r="HOC27" s="1"/>
      <c r="HOD27" s="1"/>
      <c r="HOE27" s="1"/>
      <c r="HOF27" s="1"/>
      <c r="HOG27" s="1"/>
      <c r="HOH27" s="1"/>
      <c r="HOI27" s="1"/>
      <c r="HOJ27" s="1"/>
      <c r="HOK27" s="1"/>
      <c r="HOL27" s="1"/>
      <c r="HOM27" s="1"/>
      <c r="HON27" s="1"/>
      <c r="HOO27" s="1"/>
      <c r="HOP27" s="1"/>
      <c r="HOQ27" s="1"/>
      <c r="HOR27" s="1"/>
      <c r="HOS27" s="1"/>
      <c r="HOT27" s="1"/>
      <c r="HOU27" s="1"/>
      <c r="HOV27" s="1"/>
      <c r="HOW27" s="1"/>
      <c r="HOX27" s="1"/>
      <c r="HOY27" s="1"/>
      <c r="HOZ27" s="1"/>
      <c r="HPA27" s="1"/>
      <c r="HPB27" s="1"/>
      <c r="HPC27" s="1"/>
      <c r="HPD27" s="1"/>
      <c r="HPE27" s="1"/>
      <c r="HPF27" s="1"/>
      <c r="HPG27" s="1"/>
      <c r="HPH27" s="1"/>
      <c r="HPI27" s="1"/>
      <c r="HPJ27" s="1"/>
      <c r="HPK27" s="1"/>
      <c r="HPL27" s="1"/>
      <c r="HPM27" s="1"/>
      <c r="HPN27" s="1"/>
      <c r="HPO27" s="1"/>
      <c r="HPP27" s="1"/>
      <c r="HPQ27" s="1"/>
      <c r="HPR27" s="1"/>
      <c r="HPS27" s="1"/>
      <c r="HPT27" s="1"/>
      <c r="HPU27" s="1"/>
      <c r="HPV27" s="1"/>
      <c r="HPW27" s="1"/>
      <c r="HPX27" s="1"/>
      <c r="HPY27" s="1"/>
      <c r="HPZ27" s="1"/>
      <c r="HQA27" s="1"/>
      <c r="HQB27" s="1"/>
      <c r="HQC27" s="1"/>
      <c r="HQD27" s="1"/>
      <c r="HQE27" s="1"/>
      <c r="HQF27" s="1"/>
      <c r="HQG27" s="1"/>
      <c r="HQH27" s="1"/>
      <c r="HQI27" s="1"/>
      <c r="HQJ27" s="1"/>
      <c r="HQK27" s="1"/>
      <c r="HQL27" s="1"/>
      <c r="HQM27" s="1"/>
      <c r="HQN27" s="1"/>
      <c r="HQO27" s="1"/>
      <c r="HQP27" s="1"/>
      <c r="HQQ27" s="1"/>
      <c r="HQR27" s="1"/>
      <c r="HQS27" s="1"/>
      <c r="HQT27" s="1"/>
      <c r="HQU27" s="1"/>
      <c r="HQV27" s="1"/>
      <c r="HQW27" s="1"/>
      <c r="HQX27" s="1"/>
      <c r="HQY27" s="1"/>
      <c r="HQZ27" s="1"/>
      <c r="HRA27" s="1"/>
      <c r="HRB27" s="1"/>
      <c r="HRC27" s="1"/>
      <c r="HRD27" s="1"/>
      <c r="HRE27" s="1"/>
      <c r="HRF27" s="1"/>
      <c r="HRG27" s="1"/>
      <c r="HRH27" s="1"/>
      <c r="HRI27" s="1"/>
      <c r="HRJ27" s="1"/>
      <c r="HRK27" s="1"/>
      <c r="HRL27" s="1"/>
      <c r="HRM27" s="1"/>
      <c r="HRN27" s="1"/>
      <c r="HRO27" s="1"/>
      <c r="HRP27" s="1"/>
      <c r="HRQ27" s="1"/>
      <c r="HRR27" s="1"/>
      <c r="HRS27" s="1"/>
      <c r="HRT27" s="1"/>
      <c r="HRU27" s="1"/>
      <c r="HRV27" s="1"/>
      <c r="HRW27" s="1"/>
      <c r="HRX27" s="1"/>
      <c r="HRY27" s="1"/>
      <c r="HRZ27" s="1"/>
      <c r="HSA27" s="1"/>
      <c r="HSB27" s="1"/>
      <c r="HSC27" s="1"/>
      <c r="HSD27" s="1"/>
      <c r="HSE27" s="1"/>
      <c r="HSF27" s="1"/>
      <c r="HSG27" s="1"/>
      <c r="HSH27" s="1"/>
      <c r="HSI27" s="1"/>
      <c r="HSJ27" s="1"/>
      <c r="HSK27" s="1"/>
      <c r="HSL27" s="1"/>
      <c r="HSM27" s="1"/>
      <c r="HSN27" s="1"/>
      <c r="HSO27" s="1"/>
      <c r="HSP27" s="1"/>
      <c r="HSQ27" s="1"/>
      <c r="HSR27" s="1"/>
      <c r="HSS27" s="1"/>
      <c r="HST27" s="1"/>
      <c r="HSU27" s="1"/>
      <c r="HSV27" s="1"/>
      <c r="HSW27" s="1"/>
      <c r="HSX27" s="1"/>
      <c r="HSY27" s="1"/>
      <c r="HSZ27" s="1"/>
      <c r="HTA27" s="1"/>
      <c r="HTB27" s="1"/>
      <c r="HTC27" s="1"/>
      <c r="HTD27" s="1"/>
      <c r="HTE27" s="1"/>
      <c r="HTF27" s="1"/>
      <c r="HTG27" s="1"/>
      <c r="HTH27" s="1"/>
      <c r="HTI27" s="1"/>
      <c r="HTJ27" s="1"/>
      <c r="HTK27" s="1"/>
      <c r="HTL27" s="1"/>
      <c r="HTM27" s="1"/>
      <c r="HTN27" s="1"/>
      <c r="HTO27" s="1"/>
      <c r="HTP27" s="1"/>
      <c r="HTQ27" s="1"/>
      <c r="HTR27" s="1"/>
      <c r="HTS27" s="1"/>
      <c r="HTT27" s="1"/>
      <c r="HTU27" s="1"/>
      <c r="HTV27" s="1"/>
      <c r="HTW27" s="1"/>
      <c r="HTX27" s="1"/>
      <c r="HTY27" s="1"/>
      <c r="HTZ27" s="1"/>
      <c r="HUA27" s="1"/>
      <c r="HUB27" s="1"/>
      <c r="HUC27" s="1"/>
      <c r="HUD27" s="1"/>
      <c r="HUE27" s="1"/>
      <c r="HUF27" s="1"/>
      <c r="HUG27" s="1"/>
      <c r="HUH27" s="1"/>
      <c r="HUI27" s="1"/>
      <c r="HUJ27" s="1"/>
      <c r="HUK27" s="1"/>
      <c r="HUL27" s="1"/>
      <c r="HUM27" s="1"/>
      <c r="HUN27" s="1"/>
      <c r="HUO27" s="1"/>
      <c r="HUP27" s="1"/>
      <c r="HUQ27" s="1"/>
      <c r="HUR27" s="1"/>
      <c r="HUS27" s="1"/>
      <c r="HUT27" s="1"/>
      <c r="HUU27" s="1"/>
      <c r="HUV27" s="1"/>
      <c r="HUW27" s="1"/>
      <c r="HUX27" s="1"/>
      <c r="HUY27" s="1"/>
      <c r="HUZ27" s="1"/>
      <c r="HVA27" s="1"/>
      <c r="HVB27" s="1"/>
      <c r="HVC27" s="1"/>
      <c r="HVD27" s="1"/>
      <c r="HVE27" s="1"/>
      <c r="HVF27" s="1"/>
      <c r="HVG27" s="1"/>
      <c r="HVH27" s="1"/>
      <c r="HVI27" s="1"/>
      <c r="HVJ27" s="1"/>
      <c r="HVK27" s="1"/>
      <c r="HVL27" s="1"/>
      <c r="HVM27" s="1"/>
      <c r="HVN27" s="1"/>
      <c r="HVO27" s="1"/>
      <c r="HVP27" s="1"/>
      <c r="HVQ27" s="1"/>
      <c r="HVR27" s="1"/>
      <c r="HVS27" s="1"/>
      <c r="HVT27" s="1"/>
      <c r="HVU27" s="1"/>
      <c r="HVV27" s="1"/>
      <c r="HVW27" s="1"/>
      <c r="HVX27" s="1"/>
      <c r="HVY27" s="1"/>
      <c r="HVZ27" s="1"/>
      <c r="HWA27" s="1"/>
      <c r="HWB27" s="1"/>
      <c r="HWC27" s="1"/>
      <c r="HWD27" s="1"/>
      <c r="HWE27" s="1"/>
      <c r="HWF27" s="1"/>
      <c r="HWG27" s="1"/>
      <c r="HWH27" s="1"/>
      <c r="HWI27" s="1"/>
      <c r="HWJ27" s="1"/>
      <c r="HWK27" s="1"/>
      <c r="HWL27" s="1"/>
      <c r="HWM27" s="1"/>
      <c r="HWN27" s="1"/>
      <c r="HWO27" s="1"/>
      <c r="HWP27" s="1"/>
      <c r="HWQ27" s="1"/>
      <c r="HWR27" s="1"/>
      <c r="HWS27" s="1"/>
      <c r="HWT27" s="1"/>
      <c r="HWU27" s="1"/>
      <c r="HWV27" s="1"/>
      <c r="HWW27" s="1"/>
      <c r="HWX27" s="1"/>
      <c r="HWY27" s="1"/>
      <c r="HWZ27" s="1"/>
      <c r="HXA27" s="1"/>
      <c r="HXB27" s="1"/>
      <c r="HXC27" s="1"/>
      <c r="HXD27" s="1"/>
      <c r="HXE27" s="1"/>
      <c r="HXF27" s="1"/>
      <c r="HXG27" s="1"/>
      <c r="HXH27" s="1"/>
      <c r="HXI27" s="1"/>
      <c r="HXJ27" s="1"/>
      <c r="HXK27" s="1"/>
      <c r="HXL27" s="1"/>
      <c r="HXM27" s="1"/>
      <c r="HXN27" s="1"/>
      <c r="HXO27" s="1"/>
      <c r="HXP27" s="1"/>
      <c r="HXQ27" s="1"/>
      <c r="HXR27" s="1"/>
      <c r="HXS27" s="1"/>
      <c r="HXT27" s="1"/>
      <c r="HXU27" s="1"/>
      <c r="HXV27" s="1"/>
      <c r="HXW27" s="1"/>
      <c r="HXX27" s="1"/>
      <c r="HXY27" s="1"/>
      <c r="HXZ27" s="1"/>
      <c r="HYA27" s="1"/>
      <c r="HYB27" s="1"/>
      <c r="HYC27" s="1"/>
      <c r="HYD27" s="1"/>
      <c r="HYE27" s="1"/>
      <c r="HYF27" s="1"/>
      <c r="HYG27" s="1"/>
      <c r="HYH27" s="1"/>
      <c r="HYI27" s="1"/>
      <c r="HYJ27" s="1"/>
      <c r="HYK27" s="1"/>
      <c r="HYL27" s="1"/>
      <c r="HYM27" s="1"/>
      <c r="HYN27" s="1"/>
      <c r="HYO27" s="1"/>
      <c r="HYP27" s="1"/>
      <c r="HYQ27" s="1"/>
      <c r="HYR27" s="1"/>
      <c r="HYS27" s="1"/>
      <c r="HYT27" s="1"/>
      <c r="HYU27" s="1"/>
      <c r="HYV27" s="1"/>
      <c r="HYW27" s="1"/>
      <c r="HYX27" s="1"/>
      <c r="HYY27" s="1"/>
      <c r="HYZ27" s="1"/>
      <c r="HZA27" s="1"/>
      <c r="HZB27" s="1"/>
      <c r="HZC27" s="1"/>
      <c r="HZD27" s="1"/>
      <c r="HZE27" s="1"/>
      <c r="HZF27" s="1"/>
      <c r="HZG27" s="1"/>
      <c r="HZH27" s="1"/>
      <c r="HZI27" s="1"/>
      <c r="HZJ27" s="1"/>
      <c r="HZK27" s="1"/>
      <c r="HZL27" s="1"/>
      <c r="HZM27" s="1"/>
      <c r="HZN27" s="1"/>
      <c r="HZO27" s="1"/>
      <c r="HZP27" s="1"/>
      <c r="HZQ27" s="1"/>
      <c r="HZR27" s="1"/>
      <c r="HZS27" s="1"/>
      <c r="HZT27" s="1"/>
      <c r="HZU27" s="1"/>
      <c r="HZV27" s="1"/>
      <c r="HZW27" s="1"/>
      <c r="HZX27" s="1"/>
      <c r="HZY27" s="1"/>
      <c r="HZZ27" s="1"/>
      <c r="IAA27" s="1"/>
      <c r="IAB27" s="1"/>
      <c r="IAC27" s="1"/>
      <c r="IAD27" s="1"/>
      <c r="IAE27" s="1"/>
      <c r="IAF27" s="1"/>
      <c r="IAG27" s="1"/>
      <c r="IAH27" s="1"/>
      <c r="IAI27" s="1"/>
      <c r="IAJ27" s="1"/>
      <c r="IAK27" s="1"/>
      <c r="IAL27" s="1"/>
      <c r="IAM27" s="1"/>
      <c r="IAN27" s="1"/>
      <c r="IAO27" s="1"/>
      <c r="IAP27" s="1"/>
      <c r="IAQ27" s="1"/>
      <c r="IAR27" s="1"/>
      <c r="IAS27" s="1"/>
      <c r="IAT27" s="1"/>
      <c r="IAU27" s="1"/>
      <c r="IAV27" s="1"/>
      <c r="IAW27" s="1"/>
      <c r="IAX27" s="1"/>
      <c r="IAY27" s="1"/>
      <c r="IAZ27" s="1"/>
      <c r="IBA27" s="1"/>
      <c r="IBB27" s="1"/>
      <c r="IBC27" s="1"/>
      <c r="IBD27" s="1"/>
      <c r="IBE27" s="1"/>
      <c r="IBF27" s="1"/>
      <c r="IBG27" s="1"/>
      <c r="IBH27" s="1"/>
      <c r="IBI27" s="1"/>
      <c r="IBJ27" s="1"/>
      <c r="IBK27" s="1"/>
      <c r="IBL27" s="1"/>
      <c r="IBM27" s="1"/>
      <c r="IBN27" s="1"/>
      <c r="IBO27" s="1"/>
      <c r="IBP27" s="1"/>
      <c r="IBQ27" s="1"/>
      <c r="IBR27" s="1"/>
      <c r="IBS27" s="1"/>
      <c r="IBT27" s="1"/>
      <c r="IBU27" s="1"/>
      <c r="IBV27" s="1"/>
      <c r="IBW27" s="1"/>
      <c r="IBX27" s="1"/>
      <c r="IBY27" s="1"/>
      <c r="IBZ27" s="1"/>
      <c r="ICA27" s="1"/>
      <c r="ICB27" s="1"/>
      <c r="ICC27" s="1"/>
      <c r="ICD27" s="1"/>
      <c r="ICE27" s="1"/>
      <c r="ICF27" s="1"/>
      <c r="ICG27" s="1"/>
      <c r="ICH27" s="1"/>
      <c r="ICI27" s="1"/>
      <c r="ICJ27" s="1"/>
      <c r="ICK27" s="1"/>
      <c r="ICL27" s="1"/>
      <c r="ICM27" s="1"/>
      <c r="ICN27" s="1"/>
      <c r="ICO27" s="1"/>
      <c r="ICP27" s="1"/>
      <c r="ICQ27" s="1"/>
      <c r="ICR27" s="1"/>
      <c r="ICS27" s="1"/>
      <c r="ICT27" s="1"/>
      <c r="ICU27" s="1"/>
      <c r="ICV27" s="1"/>
      <c r="ICW27" s="1"/>
      <c r="ICX27" s="1"/>
      <c r="ICY27" s="1"/>
      <c r="ICZ27" s="1"/>
      <c r="IDA27" s="1"/>
      <c r="IDB27" s="1"/>
      <c r="IDC27" s="1"/>
      <c r="IDD27" s="1"/>
      <c r="IDE27" s="1"/>
      <c r="IDF27" s="1"/>
      <c r="IDG27" s="1"/>
      <c r="IDH27" s="1"/>
      <c r="IDI27" s="1"/>
      <c r="IDJ27" s="1"/>
      <c r="IDK27" s="1"/>
      <c r="IDL27" s="1"/>
      <c r="IDM27" s="1"/>
      <c r="IDN27" s="1"/>
      <c r="IDO27" s="1"/>
      <c r="IDP27" s="1"/>
      <c r="IDQ27" s="1"/>
      <c r="IDR27" s="1"/>
      <c r="IDS27" s="1"/>
      <c r="IDT27" s="1"/>
      <c r="IDU27" s="1"/>
      <c r="IDV27" s="1"/>
      <c r="IDW27" s="1"/>
      <c r="IDX27" s="1"/>
      <c r="IDY27" s="1"/>
      <c r="IDZ27" s="1"/>
      <c r="IEA27" s="1"/>
      <c r="IEB27" s="1"/>
      <c r="IEC27" s="1"/>
      <c r="IED27" s="1"/>
      <c r="IEE27" s="1"/>
      <c r="IEF27" s="1"/>
      <c r="IEG27" s="1"/>
      <c r="IEH27" s="1"/>
      <c r="IEI27" s="1"/>
      <c r="IEJ27" s="1"/>
      <c r="IEK27" s="1"/>
      <c r="IEL27" s="1"/>
      <c r="IEM27" s="1"/>
      <c r="IEN27" s="1"/>
      <c r="IEO27" s="1"/>
      <c r="IEP27" s="1"/>
      <c r="IEQ27" s="1"/>
      <c r="IER27" s="1"/>
      <c r="IES27" s="1"/>
      <c r="IET27" s="1"/>
      <c r="IEU27" s="1"/>
      <c r="IEV27" s="1"/>
      <c r="IEW27" s="1"/>
      <c r="IEX27" s="1"/>
      <c r="IEY27" s="1"/>
      <c r="IEZ27" s="1"/>
      <c r="IFA27" s="1"/>
      <c r="IFB27" s="1"/>
      <c r="IFC27" s="1"/>
      <c r="IFD27" s="1"/>
      <c r="IFE27" s="1"/>
      <c r="IFF27" s="1"/>
      <c r="IFG27" s="1"/>
      <c r="IFH27" s="1"/>
      <c r="IFI27" s="1"/>
      <c r="IFJ27" s="1"/>
      <c r="IFK27" s="1"/>
      <c r="IFL27" s="1"/>
      <c r="IFM27" s="1"/>
      <c r="IFN27" s="1"/>
      <c r="IFO27" s="1"/>
      <c r="IFP27" s="1"/>
      <c r="IFQ27" s="1"/>
      <c r="IFR27" s="1"/>
      <c r="IFS27" s="1"/>
      <c r="IFT27" s="1"/>
      <c r="IFU27" s="1"/>
      <c r="IFV27" s="1"/>
      <c r="IFW27" s="1"/>
      <c r="IFX27" s="1"/>
      <c r="IFY27" s="1"/>
      <c r="IFZ27" s="1"/>
      <c r="IGA27" s="1"/>
      <c r="IGB27" s="1"/>
      <c r="IGC27" s="1"/>
      <c r="IGD27" s="1"/>
      <c r="IGE27" s="1"/>
      <c r="IGF27" s="1"/>
      <c r="IGG27" s="1"/>
      <c r="IGH27" s="1"/>
      <c r="IGI27" s="1"/>
      <c r="IGJ27" s="1"/>
      <c r="IGK27" s="1"/>
      <c r="IGL27" s="1"/>
      <c r="IGM27" s="1"/>
      <c r="IGN27" s="1"/>
      <c r="IGO27" s="1"/>
      <c r="IGP27" s="1"/>
      <c r="IGQ27" s="1"/>
      <c r="IGR27" s="1"/>
      <c r="IGS27" s="1"/>
      <c r="IGT27" s="1"/>
      <c r="IGU27" s="1"/>
      <c r="IGV27" s="1"/>
      <c r="IGW27" s="1"/>
      <c r="IGX27" s="1"/>
      <c r="IGY27" s="1"/>
      <c r="IGZ27" s="1"/>
      <c r="IHA27" s="1"/>
      <c r="IHB27" s="1"/>
      <c r="IHC27" s="1"/>
      <c r="IHD27" s="1"/>
      <c r="IHE27" s="1"/>
      <c r="IHF27" s="1"/>
      <c r="IHG27" s="1"/>
      <c r="IHH27" s="1"/>
      <c r="IHI27" s="1"/>
      <c r="IHJ27" s="1"/>
      <c r="IHK27" s="1"/>
      <c r="IHL27" s="1"/>
      <c r="IHM27" s="1"/>
      <c r="IHN27" s="1"/>
      <c r="IHO27" s="1"/>
      <c r="IHP27" s="1"/>
      <c r="IHQ27" s="1"/>
      <c r="IHR27" s="1"/>
      <c r="IHS27" s="1"/>
      <c r="IHT27" s="1"/>
      <c r="IHU27" s="1"/>
      <c r="IHV27" s="1"/>
      <c r="IHW27" s="1"/>
      <c r="IHX27" s="1"/>
      <c r="IHY27" s="1"/>
      <c r="IHZ27" s="1"/>
      <c r="IIA27" s="1"/>
      <c r="IIB27" s="1"/>
      <c r="IIC27" s="1"/>
      <c r="IID27" s="1"/>
      <c r="IIE27" s="1"/>
      <c r="IIF27" s="1"/>
      <c r="IIG27" s="1"/>
      <c r="IIH27" s="1"/>
      <c r="III27" s="1"/>
      <c r="IIJ27" s="1"/>
      <c r="IIK27" s="1"/>
      <c r="IIL27" s="1"/>
      <c r="IIM27" s="1"/>
      <c r="IIN27" s="1"/>
      <c r="IIO27" s="1"/>
      <c r="IIP27" s="1"/>
      <c r="IIQ27" s="1"/>
      <c r="IIR27" s="1"/>
      <c r="IIS27" s="1"/>
      <c r="IIT27" s="1"/>
      <c r="IIU27" s="1"/>
      <c r="IIV27" s="1"/>
      <c r="IIW27" s="1"/>
      <c r="IIX27" s="1"/>
      <c r="IIY27" s="1"/>
      <c r="IIZ27" s="1"/>
      <c r="IJA27" s="1"/>
      <c r="IJB27" s="1"/>
      <c r="IJC27" s="1"/>
      <c r="IJD27" s="1"/>
      <c r="IJE27" s="1"/>
      <c r="IJF27" s="1"/>
      <c r="IJG27" s="1"/>
      <c r="IJH27" s="1"/>
      <c r="IJI27" s="1"/>
      <c r="IJJ27" s="1"/>
      <c r="IJK27" s="1"/>
      <c r="IJL27" s="1"/>
      <c r="IJM27" s="1"/>
      <c r="IJN27" s="1"/>
      <c r="IJO27" s="1"/>
      <c r="IJP27" s="1"/>
      <c r="IJQ27" s="1"/>
      <c r="IJR27" s="1"/>
      <c r="IJS27" s="1"/>
      <c r="IJT27" s="1"/>
      <c r="IJU27" s="1"/>
      <c r="IJV27" s="1"/>
      <c r="IJW27" s="1"/>
      <c r="IJX27" s="1"/>
      <c r="IJY27" s="1"/>
      <c r="IJZ27" s="1"/>
      <c r="IKA27" s="1"/>
      <c r="IKB27" s="1"/>
      <c r="IKC27" s="1"/>
      <c r="IKD27" s="1"/>
      <c r="IKE27" s="1"/>
      <c r="IKF27" s="1"/>
      <c r="IKG27" s="1"/>
      <c r="IKH27" s="1"/>
      <c r="IKI27" s="1"/>
      <c r="IKJ27" s="1"/>
      <c r="IKK27" s="1"/>
      <c r="IKL27" s="1"/>
      <c r="IKM27" s="1"/>
      <c r="IKN27" s="1"/>
      <c r="IKO27" s="1"/>
      <c r="IKP27" s="1"/>
      <c r="IKQ27" s="1"/>
      <c r="IKR27" s="1"/>
      <c r="IKS27" s="1"/>
      <c r="IKT27" s="1"/>
      <c r="IKU27" s="1"/>
      <c r="IKV27" s="1"/>
      <c r="IKW27" s="1"/>
      <c r="IKX27" s="1"/>
      <c r="IKY27" s="1"/>
      <c r="IKZ27" s="1"/>
      <c r="ILA27" s="1"/>
      <c r="ILB27" s="1"/>
      <c r="ILC27" s="1"/>
      <c r="ILD27" s="1"/>
      <c r="ILE27" s="1"/>
      <c r="ILF27" s="1"/>
      <c r="ILG27" s="1"/>
      <c r="ILH27" s="1"/>
      <c r="ILI27" s="1"/>
      <c r="ILJ27" s="1"/>
      <c r="ILK27" s="1"/>
      <c r="ILL27" s="1"/>
      <c r="ILM27" s="1"/>
      <c r="ILN27" s="1"/>
      <c r="ILO27" s="1"/>
      <c r="ILP27" s="1"/>
      <c r="ILQ27" s="1"/>
      <c r="ILR27" s="1"/>
      <c r="ILS27" s="1"/>
      <c r="ILT27" s="1"/>
      <c r="ILU27" s="1"/>
      <c r="ILV27" s="1"/>
      <c r="ILW27" s="1"/>
      <c r="ILX27" s="1"/>
      <c r="ILY27" s="1"/>
      <c r="ILZ27" s="1"/>
      <c r="IMA27" s="1"/>
      <c r="IMB27" s="1"/>
      <c r="IMC27" s="1"/>
      <c r="IMD27" s="1"/>
      <c r="IME27" s="1"/>
      <c r="IMF27" s="1"/>
      <c r="IMG27" s="1"/>
      <c r="IMH27" s="1"/>
      <c r="IMI27" s="1"/>
      <c r="IMJ27" s="1"/>
      <c r="IMK27" s="1"/>
      <c r="IML27" s="1"/>
      <c r="IMM27" s="1"/>
      <c r="IMN27" s="1"/>
      <c r="IMO27" s="1"/>
      <c r="IMP27" s="1"/>
      <c r="IMQ27" s="1"/>
      <c r="IMR27" s="1"/>
      <c r="IMS27" s="1"/>
      <c r="IMT27" s="1"/>
      <c r="IMU27" s="1"/>
      <c r="IMV27" s="1"/>
      <c r="IMW27" s="1"/>
      <c r="IMX27" s="1"/>
      <c r="IMY27" s="1"/>
      <c r="IMZ27" s="1"/>
      <c r="INA27" s="1"/>
      <c r="INB27" s="1"/>
      <c r="INC27" s="1"/>
      <c r="IND27" s="1"/>
      <c r="INE27" s="1"/>
      <c r="INF27" s="1"/>
      <c r="ING27" s="1"/>
      <c r="INH27" s="1"/>
      <c r="INI27" s="1"/>
      <c r="INJ27" s="1"/>
      <c r="INK27" s="1"/>
      <c r="INL27" s="1"/>
      <c r="INM27" s="1"/>
      <c r="INN27" s="1"/>
      <c r="INO27" s="1"/>
      <c r="INP27" s="1"/>
      <c r="INQ27" s="1"/>
      <c r="INR27" s="1"/>
      <c r="INS27" s="1"/>
      <c r="INT27" s="1"/>
      <c r="INU27" s="1"/>
      <c r="INV27" s="1"/>
      <c r="INW27" s="1"/>
      <c r="INX27" s="1"/>
      <c r="INY27" s="1"/>
      <c r="INZ27" s="1"/>
      <c r="IOA27" s="1"/>
      <c r="IOB27" s="1"/>
      <c r="IOC27" s="1"/>
      <c r="IOD27" s="1"/>
      <c r="IOE27" s="1"/>
      <c r="IOF27" s="1"/>
      <c r="IOG27" s="1"/>
      <c r="IOH27" s="1"/>
      <c r="IOI27" s="1"/>
      <c r="IOJ27" s="1"/>
      <c r="IOK27" s="1"/>
      <c r="IOL27" s="1"/>
      <c r="IOM27" s="1"/>
      <c r="ION27" s="1"/>
      <c r="IOO27" s="1"/>
      <c r="IOP27" s="1"/>
      <c r="IOQ27" s="1"/>
      <c r="IOR27" s="1"/>
      <c r="IOS27" s="1"/>
      <c r="IOT27" s="1"/>
      <c r="IOU27" s="1"/>
      <c r="IOV27" s="1"/>
      <c r="IOW27" s="1"/>
      <c r="IOX27" s="1"/>
      <c r="IOY27" s="1"/>
      <c r="IOZ27" s="1"/>
      <c r="IPA27" s="1"/>
      <c r="IPB27" s="1"/>
      <c r="IPC27" s="1"/>
      <c r="IPD27" s="1"/>
      <c r="IPE27" s="1"/>
      <c r="IPF27" s="1"/>
      <c r="IPG27" s="1"/>
      <c r="IPH27" s="1"/>
      <c r="IPI27" s="1"/>
      <c r="IPJ27" s="1"/>
      <c r="IPK27" s="1"/>
      <c r="IPL27" s="1"/>
      <c r="IPM27" s="1"/>
      <c r="IPN27" s="1"/>
      <c r="IPO27" s="1"/>
      <c r="IPP27" s="1"/>
      <c r="IPQ27" s="1"/>
      <c r="IPR27" s="1"/>
      <c r="IPS27" s="1"/>
      <c r="IPT27" s="1"/>
      <c r="IPU27" s="1"/>
      <c r="IPV27" s="1"/>
      <c r="IPW27" s="1"/>
      <c r="IPX27" s="1"/>
      <c r="IPY27" s="1"/>
      <c r="IPZ27" s="1"/>
      <c r="IQA27" s="1"/>
      <c r="IQB27" s="1"/>
      <c r="IQC27" s="1"/>
      <c r="IQD27" s="1"/>
      <c r="IQE27" s="1"/>
      <c r="IQF27" s="1"/>
      <c r="IQG27" s="1"/>
      <c r="IQH27" s="1"/>
      <c r="IQI27" s="1"/>
      <c r="IQJ27" s="1"/>
      <c r="IQK27" s="1"/>
      <c r="IQL27" s="1"/>
      <c r="IQM27" s="1"/>
      <c r="IQN27" s="1"/>
      <c r="IQO27" s="1"/>
      <c r="IQP27" s="1"/>
      <c r="IQQ27" s="1"/>
      <c r="IQR27" s="1"/>
      <c r="IQS27" s="1"/>
      <c r="IQT27" s="1"/>
      <c r="IQU27" s="1"/>
      <c r="IQV27" s="1"/>
      <c r="IQW27" s="1"/>
      <c r="IQX27" s="1"/>
      <c r="IQY27" s="1"/>
      <c r="IQZ27" s="1"/>
      <c r="IRA27" s="1"/>
      <c r="IRB27" s="1"/>
      <c r="IRC27" s="1"/>
      <c r="IRD27" s="1"/>
      <c r="IRE27" s="1"/>
      <c r="IRF27" s="1"/>
      <c r="IRG27" s="1"/>
      <c r="IRH27" s="1"/>
      <c r="IRI27" s="1"/>
      <c r="IRJ27" s="1"/>
      <c r="IRK27" s="1"/>
      <c r="IRL27" s="1"/>
      <c r="IRM27" s="1"/>
      <c r="IRN27" s="1"/>
      <c r="IRO27" s="1"/>
      <c r="IRP27" s="1"/>
      <c r="IRQ27" s="1"/>
      <c r="IRR27" s="1"/>
      <c r="IRS27" s="1"/>
      <c r="IRT27" s="1"/>
      <c r="IRU27" s="1"/>
      <c r="IRV27" s="1"/>
      <c r="IRW27" s="1"/>
      <c r="IRX27" s="1"/>
      <c r="IRY27" s="1"/>
      <c r="IRZ27" s="1"/>
      <c r="ISA27" s="1"/>
      <c r="ISB27" s="1"/>
      <c r="ISC27" s="1"/>
      <c r="ISD27" s="1"/>
      <c r="ISE27" s="1"/>
      <c r="ISF27" s="1"/>
      <c r="ISG27" s="1"/>
      <c r="ISH27" s="1"/>
      <c r="ISI27" s="1"/>
      <c r="ISJ27" s="1"/>
      <c r="ISK27" s="1"/>
      <c r="ISL27" s="1"/>
      <c r="ISM27" s="1"/>
      <c r="ISN27" s="1"/>
      <c r="ISO27" s="1"/>
      <c r="ISP27" s="1"/>
      <c r="ISQ27" s="1"/>
      <c r="ISR27" s="1"/>
      <c r="ISS27" s="1"/>
      <c r="IST27" s="1"/>
      <c r="ISU27" s="1"/>
      <c r="ISV27" s="1"/>
      <c r="ISW27" s="1"/>
      <c r="ISX27" s="1"/>
      <c r="ISY27" s="1"/>
      <c r="ISZ27" s="1"/>
      <c r="ITA27" s="1"/>
      <c r="ITB27" s="1"/>
      <c r="ITC27" s="1"/>
      <c r="ITD27" s="1"/>
      <c r="ITE27" s="1"/>
      <c r="ITF27" s="1"/>
      <c r="ITG27" s="1"/>
      <c r="ITH27" s="1"/>
      <c r="ITI27" s="1"/>
      <c r="ITJ27" s="1"/>
      <c r="ITK27" s="1"/>
      <c r="ITL27" s="1"/>
      <c r="ITM27" s="1"/>
      <c r="ITN27" s="1"/>
      <c r="ITO27" s="1"/>
      <c r="ITP27" s="1"/>
      <c r="ITQ27" s="1"/>
      <c r="ITR27" s="1"/>
      <c r="ITS27" s="1"/>
      <c r="ITT27" s="1"/>
      <c r="ITU27" s="1"/>
      <c r="ITV27" s="1"/>
      <c r="ITW27" s="1"/>
      <c r="ITX27" s="1"/>
      <c r="ITY27" s="1"/>
      <c r="ITZ27" s="1"/>
      <c r="IUA27" s="1"/>
      <c r="IUB27" s="1"/>
      <c r="IUC27" s="1"/>
      <c r="IUD27" s="1"/>
      <c r="IUE27" s="1"/>
      <c r="IUF27" s="1"/>
      <c r="IUG27" s="1"/>
      <c r="IUH27" s="1"/>
      <c r="IUI27" s="1"/>
      <c r="IUJ27" s="1"/>
      <c r="IUK27" s="1"/>
      <c r="IUL27" s="1"/>
      <c r="IUM27" s="1"/>
      <c r="IUN27" s="1"/>
      <c r="IUO27" s="1"/>
      <c r="IUP27" s="1"/>
      <c r="IUQ27" s="1"/>
      <c r="IUR27" s="1"/>
      <c r="IUS27" s="1"/>
      <c r="IUT27" s="1"/>
      <c r="IUU27" s="1"/>
      <c r="IUV27" s="1"/>
      <c r="IUW27" s="1"/>
      <c r="IUX27" s="1"/>
      <c r="IUY27" s="1"/>
      <c r="IUZ27" s="1"/>
      <c r="IVA27" s="1"/>
      <c r="IVB27" s="1"/>
      <c r="IVC27" s="1"/>
      <c r="IVD27" s="1"/>
      <c r="IVE27" s="1"/>
      <c r="IVF27" s="1"/>
      <c r="IVG27" s="1"/>
      <c r="IVH27" s="1"/>
      <c r="IVI27" s="1"/>
      <c r="IVJ27" s="1"/>
      <c r="IVK27" s="1"/>
      <c r="IVL27" s="1"/>
      <c r="IVM27" s="1"/>
      <c r="IVN27" s="1"/>
      <c r="IVO27" s="1"/>
      <c r="IVP27" s="1"/>
      <c r="IVQ27" s="1"/>
      <c r="IVR27" s="1"/>
      <c r="IVS27" s="1"/>
      <c r="IVT27" s="1"/>
      <c r="IVU27" s="1"/>
      <c r="IVV27" s="1"/>
      <c r="IVW27" s="1"/>
      <c r="IVX27" s="1"/>
      <c r="IVY27" s="1"/>
      <c r="IVZ27" s="1"/>
      <c r="IWA27" s="1"/>
      <c r="IWB27" s="1"/>
      <c r="IWC27" s="1"/>
      <c r="IWD27" s="1"/>
      <c r="IWE27" s="1"/>
      <c r="IWF27" s="1"/>
      <c r="IWG27" s="1"/>
      <c r="IWH27" s="1"/>
      <c r="IWI27" s="1"/>
      <c r="IWJ27" s="1"/>
      <c r="IWK27" s="1"/>
      <c r="IWL27" s="1"/>
      <c r="IWM27" s="1"/>
      <c r="IWN27" s="1"/>
      <c r="IWO27" s="1"/>
      <c r="IWP27" s="1"/>
      <c r="IWQ27" s="1"/>
      <c r="IWR27" s="1"/>
      <c r="IWS27" s="1"/>
      <c r="IWT27" s="1"/>
      <c r="IWU27" s="1"/>
      <c r="IWV27" s="1"/>
      <c r="IWW27" s="1"/>
      <c r="IWX27" s="1"/>
      <c r="IWY27" s="1"/>
      <c r="IWZ27" s="1"/>
      <c r="IXA27" s="1"/>
      <c r="IXB27" s="1"/>
      <c r="IXC27" s="1"/>
      <c r="IXD27" s="1"/>
      <c r="IXE27" s="1"/>
      <c r="IXF27" s="1"/>
      <c r="IXG27" s="1"/>
      <c r="IXH27" s="1"/>
      <c r="IXI27" s="1"/>
      <c r="IXJ27" s="1"/>
      <c r="IXK27" s="1"/>
      <c r="IXL27" s="1"/>
      <c r="IXM27" s="1"/>
      <c r="IXN27" s="1"/>
      <c r="IXO27" s="1"/>
      <c r="IXP27" s="1"/>
      <c r="IXQ27" s="1"/>
      <c r="IXR27" s="1"/>
      <c r="IXS27" s="1"/>
      <c r="IXT27" s="1"/>
      <c r="IXU27" s="1"/>
      <c r="IXV27" s="1"/>
      <c r="IXW27" s="1"/>
      <c r="IXX27" s="1"/>
      <c r="IXY27" s="1"/>
      <c r="IXZ27" s="1"/>
      <c r="IYA27" s="1"/>
      <c r="IYB27" s="1"/>
      <c r="IYC27" s="1"/>
      <c r="IYD27" s="1"/>
      <c r="IYE27" s="1"/>
      <c r="IYF27" s="1"/>
      <c r="IYG27" s="1"/>
      <c r="IYH27" s="1"/>
      <c r="IYI27" s="1"/>
      <c r="IYJ27" s="1"/>
      <c r="IYK27" s="1"/>
      <c r="IYL27" s="1"/>
      <c r="IYM27" s="1"/>
      <c r="IYN27" s="1"/>
      <c r="IYO27" s="1"/>
      <c r="IYP27" s="1"/>
      <c r="IYQ27" s="1"/>
      <c r="IYR27" s="1"/>
      <c r="IYS27" s="1"/>
      <c r="IYT27" s="1"/>
      <c r="IYU27" s="1"/>
      <c r="IYV27" s="1"/>
      <c r="IYW27" s="1"/>
      <c r="IYX27" s="1"/>
      <c r="IYY27" s="1"/>
      <c r="IYZ27" s="1"/>
      <c r="IZA27" s="1"/>
      <c r="IZB27" s="1"/>
      <c r="IZC27" s="1"/>
      <c r="IZD27" s="1"/>
      <c r="IZE27" s="1"/>
      <c r="IZF27" s="1"/>
      <c r="IZG27" s="1"/>
      <c r="IZH27" s="1"/>
      <c r="IZI27" s="1"/>
      <c r="IZJ27" s="1"/>
      <c r="IZK27" s="1"/>
      <c r="IZL27" s="1"/>
      <c r="IZM27" s="1"/>
      <c r="IZN27" s="1"/>
      <c r="IZO27" s="1"/>
      <c r="IZP27" s="1"/>
      <c r="IZQ27" s="1"/>
      <c r="IZR27" s="1"/>
      <c r="IZS27" s="1"/>
      <c r="IZT27" s="1"/>
      <c r="IZU27" s="1"/>
      <c r="IZV27" s="1"/>
      <c r="IZW27" s="1"/>
      <c r="IZX27" s="1"/>
      <c r="IZY27" s="1"/>
      <c r="IZZ27" s="1"/>
      <c r="JAA27" s="1"/>
      <c r="JAB27" s="1"/>
      <c r="JAC27" s="1"/>
      <c r="JAD27" s="1"/>
      <c r="JAE27" s="1"/>
      <c r="JAF27" s="1"/>
      <c r="JAG27" s="1"/>
      <c r="JAH27" s="1"/>
      <c r="JAI27" s="1"/>
      <c r="JAJ27" s="1"/>
      <c r="JAK27" s="1"/>
      <c r="JAL27" s="1"/>
      <c r="JAM27" s="1"/>
      <c r="JAN27" s="1"/>
      <c r="JAO27" s="1"/>
      <c r="JAP27" s="1"/>
      <c r="JAQ27" s="1"/>
      <c r="JAR27" s="1"/>
      <c r="JAS27" s="1"/>
      <c r="JAT27" s="1"/>
      <c r="JAU27" s="1"/>
      <c r="JAV27" s="1"/>
      <c r="JAW27" s="1"/>
      <c r="JAX27" s="1"/>
      <c r="JAY27" s="1"/>
      <c r="JAZ27" s="1"/>
      <c r="JBA27" s="1"/>
      <c r="JBB27" s="1"/>
      <c r="JBC27" s="1"/>
      <c r="JBD27" s="1"/>
      <c r="JBE27" s="1"/>
      <c r="JBF27" s="1"/>
      <c r="JBG27" s="1"/>
      <c r="JBH27" s="1"/>
      <c r="JBI27" s="1"/>
      <c r="JBJ27" s="1"/>
      <c r="JBK27" s="1"/>
      <c r="JBL27" s="1"/>
      <c r="JBM27" s="1"/>
      <c r="JBN27" s="1"/>
      <c r="JBO27" s="1"/>
      <c r="JBP27" s="1"/>
      <c r="JBQ27" s="1"/>
      <c r="JBR27" s="1"/>
      <c r="JBS27" s="1"/>
      <c r="JBT27" s="1"/>
      <c r="JBU27" s="1"/>
      <c r="JBV27" s="1"/>
      <c r="JBW27" s="1"/>
      <c r="JBX27" s="1"/>
      <c r="JBY27" s="1"/>
      <c r="JBZ27" s="1"/>
      <c r="JCA27" s="1"/>
      <c r="JCB27" s="1"/>
      <c r="JCC27" s="1"/>
      <c r="JCD27" s="1"/>
      <c r="JCE27" s="1"/>
      <c r="JCF27" s="1"/>
      <c r="JCG27" s="1"/>
      <c r="JCH27" s="1"/>
      <c r="JCI27" s="1"/>
      <c r="JCJ27" s="1"/>
      <c r="JCK27" s="1"/>
      <c r="JCL27" s="1"/>
      <c r="JCM27" s="1"/>
      <c r="JCN27" s="1"/>
      <c r="JCO27" s="1"/>
      <c r="JCP27" s="1"/>
      <c r="JCQ27" s="1"/>
      <c r="JCR27" s="1"/>
      <c r="JCS27" s="1"/>
      <c r="JCT27" s="1"/>
      <c r="JCU27" s="1"/>
      <c r="JCV27" s="1"/>
      <c r="JCW27" s="1"/>
      <c r="JCX27" s="1"/>
      <c r="JCY27" s="1"/>
      <c r="JCZ27" s="1"/>
      <c r="JDA27" s="1"/>
      <c r="JDB27" s="1"/>
      <c r="JDC27" s="1"/>
      <c r="JDD27" s="1"/>
      <c r="JDE27" s="1"/>
      <c r="JDF27" s="1"/>
      <c r="JDG27" s="1"/>
      <c r="JDH27" s="1"/>
      <c r="JDI27" s="1"/>
      <c r="JDJ27" s="1"/>
      <c r="JDK27" s="1"/>
      <c r="JDL27" s="1"/>
      <c r="JDM27" s="1"/>
      <c r="JDN27" s="1"/>
      <c r="JDO27" s="1"/>
      <c r="JDP27" s="1"/>
      <c r="JDQ27" s="1"/>
      <c r="JDR27" s="1"/>
      <c r="JDS27" s="1"/>
      <c r="JDT27" s="1"/>
      <c r="JDU27" s="1"/>
      <c r="JDV27" s="1"/>
      <c r="JDW27" s="1"/>
      <c r="JDX27" s="1"/>
      <c r="JDY27" s="1"/>
      <c r="JDZ27" s="1"/>
      <c r="JEA27" s="1"/>
      <c r="JEB27" s="1"/>
      <c r="JEC27" s="1"/>
      <c r="JED27" s="1"/>
      <c r="JEE27" s="1"/>
      <c r="JEF27" s="1"/>
      <c r="JEG27" s="1"/>
      <c r="JEH27" s="1"/>
      <c r="JEI27" s="1"/>
      <c r="JEJ27" s="1"/>
      <c r="JEK27" s="1"/>
      <c r="JEL27" s="1"/>
      <c r="JEM27" s="1"/>
      <c r="JEN27" s="1"/>
      <c r="JEO27" s="1"/>
      <c r="JEP27" s="1"/>
      <c r="JEQ27" s="1"/>
      <c r="JER27" s="1"/>
      <c r="JES27" s="1"/>
      <c r="JET27" s="1"/>
      <c r="JEU27" s="1"/>
      <c r="JEV27" s="1"/>
      <c r="JEW27" s="1"/>
      <c r="JEX27" s="1"/>
      <c r="JEY27" s="1"/>
      <c r="JEZ27" s="1"/>
      <c r="JFA27" s="1"/>
      <c r="JFB27" s="1"/>
      <c r="JFC27" s="1"/>
      <c r="JFD27" s="1"/>
      <c r="JFE27" s="1"/>
      <c r="JFF27" s="1"/>
      <c r="JFG27" s="1"/>
      <c r="JFH27" s="1"/>
      <c r="JFI27" s="1"/>
      <c r="JFJ27" s="1"/>
      <c r="JFK27" s="1"/>
      <c r="JFL27" s="1"/>
      <c r="JFM27" s="1"/>
      <c r="JFN27" s="1"/>
      <c r="JFO27" s="1"/>
      <c r="JFP27" s="1"/>
      <c r="JFQ27" s="1"/>
      <c r="JFR27" s="1"/>
      <c r="JFS27" s="1"/>
      <c r="JFT27" s="1"/>
      <c r="JFU27" s="1"/>
      <c r="JFV27" s="1"/>
      <c r="JFW27" s="1"/>
      <c r="JFX27" s="1"/>
      <c r="JFY27" s="1"/>
      <c r="JFZ27" s="1"/>
      <c r="JGA27" s="1"/>
      <c r="JGB27" s="1"/>
      <c r="JGC27" s="1"/>
      <c r="JGD27" s="1"/>
      <c r="JGE27" s="1"/>
      <c r="JGF27" s="1"/>
      <c r="JGG27" s="1"/>
      <c r="JGH27" s="1"/>
      <c r="JGI27" s="1"/>
      <c r="JGJ27" s="1"/>
      <c r="JGK27" s="1"/>
      <c r="JGL27" s="1"/>
      <c r="JGM27" s="1"/>
      <c r="JGN27" s="1"/>
      <c r="JGO27" s="1"/>
      <c r="JGP27" s="1"/>
      <c r="JGQ27" s="1"/>
      <c r="JGR27" s="1"/>
      <c r="JGS27" s="1"/>
      <c r="JGT27" s="1"/>
      <c r="JGU27" s="1"/>
      <c r="JGV27" s="1"/>
      <c r="JGW27" s="1"/>
      <c r="JGX27" s="1"/>
      <c r="JGY27" s="1"/>
      <c r="JGZ27" s="1"/>
      <c r="JHA27" s="1"/>
      <c r="JHB27" s="1"/>
      <c r="JHC27" s="1"/>
      <c r="JHD27" s="1"/>
      <c r="JHE27" s="1"/>
      <c r="JHF27" s="1"/>
      <c r="JHG27" s="1"/>
      <c r="JHH27" s="1"/>
      <c r="JHI27" s="1"/>
      <c r="JHJ27" s="1"/>
      <c r="JHK27" s="1"/>
      <c r="JHL27" s="1"/>
      <c r="JHM27" s="1"/>
      <c r="JHN27" s="1"/>
      <c r="JHO27" s="1"/>
      <c r="JHP27" s="1"/>
      <c r="JHQ27" s="1"/>
      <c r="JHR27" s="1"/>
      <c r="JHS27" s="1"/>
      <c r="JHT27" s="1"/>
      <c r="JHU27" s="1"/>
      <c r="JHV27" s="1"/>
      <c r="JHW27" s="1"/>
      <c r="JHX27" s="1"/>
      <c r="JHY27" s="1"/>
      <c r="JHZ27" s="1"/>
      <c r="JIA27" s="1"/>
      <c r="JIB27" s="1"/>
      <c r="JIC27" s="1"/>
      <c r="JID27" s="1"/>
      <c r="JIE27" s="1"/>
      <c r="JIF27" s="1"/>
      <c r="JIG27" s="1"/>
      <c r="JIH27" s="1"/>
      <c r="JII27" s="1"/>
      <c r="JIJ27" s="1"/>
      <c r="JIK27" s="1"/>
      <c r="JIL27" s="1"/>
      <c r="JIM27" s="1"/>
      <c r="JIN27" s="1"/>
      <c r="JIO27" s="1"/>
      <c r="JIP27" s="1"/>
      <c r="JIQ27" s="1"/>
      <c r="JIR27" s="1"/>
      <c r="JIS27" s="1"/>
      <c r="JIT27" s="1"/>
      <c r="JIU27" s="1"/>
      <c r="JIV27" s="1"/>
      <c r="JIW27" s="1"/>
      <c r="JIX27" s="1"/>
      <c r="JIY27" s="1"/>
      <c r="JIZ27" s="1"/>
      <c r="JJA27" s="1"/>
      <c r="JJB27" s="1"/>
      <c r="JJC27" s="1"/>
      <c r="JJD27" s="1"/>
      <c r="JJE27" s="1"/>
      <c r="JJF27" s="1"/>
      <c r="JJG27" s="1"/>
      <c r="JJH27" s="1"/>
      <c r="JJI27" s="1"/>
      <c r="JJJ27" s="1"/>
      <c r="JJK27" s="1"/>
      <c r="JJL27" s="1"/>
      <c r="JJM27" s="1"/>
      <c r="JJN27" s="1"/>
      <c r="JJO27" s="1"/>
      <c r="JJP27" s="1"/>
      <c r="JJQ27" s="1"/>
      <c r="JJR27" s="1"/>
      <c r="JJS27" s="1"/>
      <c r="JJT27" s="1"/>
      <c r="JJU27" s="1"/>
      <c r="JJV27" s="1"/>
      <c r="JJW27" s="1"/>
      <c r="JJX27" s="1"/>
      <c r="JJY27" s="1"/>
      <c r="JJZ27" s="1"/>
      <c r="JKA27" s="1"/>
      <c r="JKB27" s="1"/>
      <c r="JKC27" s="1"/>
      <c r="JKD27" s="1"/>
      <c r="JKE27" s="1"/>
      <c r="JKF27" s="1"/>
      <c r="JKG27" s="1"/>
      <c r="JKH27" s="1"/>
      <c r="JKI27" s="1"/>
      <c r="JKJ27" s="1"/>
      <c r="JKK27" s="1"/>
      <c r="JKL27" s="1"/>
      <c r="JKM27" s="1"/>
      <c r="JKN27" s="1"/>
      <c r="JKO27" s="1"/>
      <c r="JKP27" s="1"/>
      <c r="JKQ27" s="1"/>
      <c r="JKR27" s="1"/>
      <c r="JKS27" s="1"/>
      <c r="JKT27" s="1"/>
      <c r="JKU27" s="1"/>
      <c r="JKV27" s="1"/>
      <c r="JKW27" s="1"/>
      <c r="JKX27" s="1"/>
      <c r="JKY27" s="1"/>
      <c r="JKZ27" s="1"/>
      <c r="JLA27" s="1"/>
      <c r="JLB27" s="1"/>
      <c r="JLC27" s="1"/>
      <c r="JLD27" s="1"/>
      <c r="JLE27" s="1"/>
      <c r="JLF27" s="1"/>
      <c r="JLG27" s="1"/>
      <c r="JLH27" s="1"/>
      <c r="JLI27" s="1"/>
      <c r="JLJ27" s="1"/>
      <c r="JLK27" s="1"/>
      <c r="JLL27" s="1"/>
      <c r="JLM27" s="1"/>
      <c r="JLN27" s="1"/>
      <c r="JLO27" s="1"/>
      <c r="JLP27" s="1"/>
      <c r="JLQ27" s="1"/>
      <c r="JLR27" s="1"/>
      <c r="JLS27" s="1"/>
      <c r="JLT27" s="1"/>
      <c r="JLU27" s="1"/>
      <c r="JLV27" s="1"/>
      <c r="JLW27" s="1"/>
      <c r="JLX27" s="1"/>
      <c r="JLY27" s="1"/>
      <c r="JLZ27" s="1"/>
      <c r="JMA27" s="1"/>
      <c r="JMB27" s="1"/>
      <c r="JMC27" s="1"/>
      <c r="JMD27" s="1"/>
      <c r="JME27" s="1"/>
      <c r="JMF27" s="1"/>
      <c r="JMG27" s="1"/>
      <c r="JMH27" s="1"/>
      <c r="JMI27" s="1"/>
      <c r="JMJ27" s="1"/>
      <c r="JMK27" s="1"/>
      <c r="JML27" s="1"/>
      <c r="JMM27" s="1"/>
      <c r="JMN27" s="1"/>
      <c r="JMO27" s="1"/>
      <c r="JMP27" s="1"/>
      <c r="JMQ27" s="1"/>
      <c r="JMR27" s="1"/>
      <c r="JMS27" s="1"/>
      <c r="JMT27" s="1"/>
      <c r="JMU27" s="1"/>
      <c r="JMV27" s="1"/>
      <c r="JMW27" s="1"/>
      <c r="JMX27" s="1"/>
      <c r="JMY27" s="1"/>
      <c r="JMZ27" s="1"/>
      <c r="JNA27" s="1"/>
      <c r="JNB27" s="1"/>
      <c r="JNC27" s="1"/>
      <c r="JND27" s="1"/>
      <c r="JNE27" s="1"/>
      <c r="JNF27" s="1"/>
      <c r="JNG27" s="1"/>
      <c r="JNH27" s="1"/>
      <c r="JNI27" s="1"/>
      <c r="JNJ27" s="1"/>
      <c r="JNK27" s="1"/>
      <c r="JNL27" s="1"/>
      <c r="JNM27" s="1"/>
      <c r="JNN27" s="1"/>
      <c r="JNO27" s="1"/>
      <c r="JNP27" s="1"/>
      <c r="JNQ27" s="1"/>
      <c r="JNR27" s="1"/>
      <c r="JNS27" s="1"/>
      <c r="JNT27" s="1"/>
      <c r="JNU27" s="1"/>
      <c r="JNV27" s="1"/>
      <c r="JNW27" s="1"/>
      <c r="JNX27" s="1"/>
      <c r="JNY27" s="1"/>
      <c r="JNZ27" s="1"/>
      <c r="JOA27" s="1"/>
      <c r="JOB27" s="1"/>
      <c r="JOC27" s="1"/>
      <c r="JOD27" s="1"/>
      <c r="JOE27" s="1"/>
      <c r="JOF27" s="1"/>
      <c r="JOG27" s="1"/>
      <c r="JOH27" s="1"/>
      <c r="JOI27" s="1"/>
      <c r="JOJ27" s="1"/>
      <c r="JOK27" s="1"/>
      <c r="JOL27" s="1"/>
      <c r="JOM27" s="1"/>
      <c r="JON27" s="1"/>
      <c r="JOO27" s="1"/>
      <c r="JOP27" s="1"/>
      <c r="JOQ27" s="1"/>
      <c r="JOR27" s="1"/>
      <c r="JOS27" s="1"/>
      <c r="JOT27" s="1"/>
      <c r="JOU27" s="1"/>
      <c r="JOV27" s="1"/>
      <c r="JOW27" s="1"/>
      <c r="JOX27" s="1"/>
      <c r="JOY27" s="1"/>
      <c r="JOZ27" s="1"/>
      <c r="JPA27" s="1"/>
      <c r="JPB27" s="1"/>
      <c r="JPC27" s="1"/>
      <c r="JPD27" s="1"/>
      <c r="JPE27" s="1"/>
      <c r="JPF27" s="1"/>
      <c r="JPG27" s="1"/>
      <c r="JPH27" s="1"/>
      <c r="JPI27" s="1"/>
      <c r="JPJ27" s="1"/>
      <c r="JPK27" s="1"/>
      <c r="JPL27" s="1"/>
      <c r="JPM27" s="1"/>
      <c r="JPN27" s="1"/>
      <c r="JPO27" s="1"/>
      <c r="JPP27" s="1"/>
      <c r="JPQ27" s="1"/>
      <c r="JPR27" s="1"/>
      <c r="JPS27" s="1"/>
      <c r="JPT27" s="1"/>
      <c r="JPU27" s="1"/>
      <c r="JPV27" s="1"/>
      <c r="JPW27" s="1"/>
      <c r="JPX27" s="1"/>
      <c r="JPY27" s="1"/>
      <c r="JPZ27" s="1"/>
      <c r="JQA27" s="1"/>
      <c r="JQB27" s="1"/>
      <c r="JQC27" s="1"/>
      <c r="JQD27" s="1"/>
      <c r="JQE27" s="1"/>
      <c r="JQF27" s="1"/>
      <c r="JQG27" s="1"/>
      <c r="JQH27" s="1"/>
      <c r="JQI27" s="1"/>
      <c r="JQJ27" s="1"/>
      <c r="JQK27" s="1"/>
      <c r="JQL27" s="1"/>
      <c r="JQM27" s="1"/>
      <c r="JQN27" s="1"/>
      <c r="JQO27" s="1"/>
      <c r="JQP27" s="1"/>
      <c r="JQQ27" s="1"/>
      <c r="JQR27" s="1"/>
      <c r="JQS27" s="1"/>
      <c r="JQT27" s="1"/>
      <c r="JQU27" s="1"/>
      <c r="JQV27" s="1"/>
      <c r="JQW27" s="1"/>
      <c r="JQX27" s="1"/>
      <c r="JQY27" s="1"/>
      <c r="JQZ27" s="1"/>
      <c r="JRA27" s="1"/>
      <c r="JRB27" s="1"/>
      <c r="JRC27" s="1"/>
      <c r="JRD27" s="1"/>
      <c r="JRE27" s="1"/>
      <c r="JRF27" s="1"/>
      <c r="JRG27" s="1"/>
      <c r="JRH27" s="1"/>
      <c r="JRI27" s="1"/>
      <c r="JRJ27" s="1"/>
      <c r="JRK27" s="1"/>
      <c r="JRL27" s="1"/>
      <c r="JRM27" s="1"/>
      <c r="JRN27" s="1"/>
      <c r="JRO27" s="1"/>
      <c r="JRP27" s="1"/>
      <c r="JRQ27" s="1"/>
      <c r="JRR27" s="1"/>
      <c r="JRS27" s="1"/>
      <c r="JRT27" s="1"/>
      <c r="JRU27" s="1"/>
      <c r="JRV27" s="1"/>
      <c r="JRW27" s="1"/>
      <c r="JRX27" s="1"/>
      <c r="JRY27" s="1"/>
      <c r="JRZ27" s="1"/>
      <c r="JSA27" s="1"/>
      <c r="JSB27" s="1"/>
      <c r="JSC27" s="1"/>
      <c r="JSD27" s="1"/>
      <c r="JSE27" s="1"/>
      <c r="JSF27" s="1"/>
      <c r="JSG27" s="1"/>
      <c r="JSH27" s="1"/>
      <c r="JSI27" s="1"/>
      <c r="JSJ27" s="1"/>
      <c r="JSK27" s="1"/>
      <c r="JSL27" s="1"/>
      <c r="JSM27" s="1"/>
      <c r="JSN27" s="1"/>
      <c r="JSO27" s="1"/>
      <c r="JSP27" s="1"/>
      <c r="JSQ27" s="1"/>
      <c r="JSR27" s="1"/>
      <c r="JSS27" s="1"/>
      <c r="JST27" s="1"/>
      <c r="JSU27" s="1"/>
      <c r="JSV27" s="1"/>
      <c r="JSW27" s="1"/>
      <c r="JSX27" s="1"/>
      <c r="JSY27" s="1"/>
      <c r="JSZ27" s="1"/>
      <c r="JTA27" s="1"/>
      <c r="JTB27" s="1"/>
      <c r="JTC27" s="1"/>
      <c r="JTD27" s="1"/>
      <c r="JTE27" s="1"/>
      <c r="JTF27" s="1"/>
      <c r="JTG27" s="1"/>
      <c r="JTH27" s="1"/>
      <c r="JTI27" s="1"/>
      <c r="JTJ27" s="1"/>
      <c r="JTK27" s="1"/>
      <c r="JTL27" s="1"/>
      <c r="JTM27" s="1"/>
      <c r="JTN27" s="1"/>
      <c r="JTO27" s="1"/>
      <c r="JTP27" s="1"/>
      <c r="JTQ27" s="1"/>
      <c r="JTR27" s="1"/>
      <c r="JTS27" s="1"/>
      <c r="JTT27" s="1"/>
      <c r="JTU27" s="1"/>
      <c r="JTV27" s="1"/>
      <c r="JTW27" s="1"/>
      <c r="JTX27" s="1"/>
      <c r="JTY27" s="1"/>
      <c r="JTZ27" s="1"/>
      <c r="JUA27" s="1"/>
      <c r="JUB27" s="1"/>
      <c r="JUC27" s="1"/>
      <c r="JUD27" s="1"/>
      <c r="JUE27" s="1"/>
      <c r="JUF27" s="1"/>
      <c r="JUG27" s="1"/>
      <c r="JUH27" s="1"/>
      <c r="JUI27" s="1"/>
      <c r="JUJ27" s="1"/>
      <c r="JUK27" s="1"/>
      <c r="JUL27" s="1"/>
      <c r="JUM27" s="1"/>
      <c r="JUN27" s="1"/>
      <c r="JUO27" s="1"/>
      <c r="JUP27" s="1"/>
      <c r="JUQ27" s="1"/>
      <c r="JUR27" s="1"/>
      <c r="JUS27" s="1"/>
      <c r="JUT27" s="1"/>
      <c r="JUU27" s="1"/>
      <c r="JUV27" s="1"/>
      <c r="JUW27" s="1"/>
      <c r="JUX27" s="1"/>
      <c r="JUY27" s="1"/>
      <c r="JUZ27" s="1"/>
      <c r="JVA27" s="1"/>
      <c r="JVB27" s="1"/>
      <c r="JVC27" s="1"/>
      <c r="JVD27" s="1"/>
      <c r="JVE27" s="1"/>
      <c r="JVF27" s="1"/>
      <c r="JVG27" s="1"/>
      <c r="JVH27" s="1"/>
      <c r="JVI27" s="1"/>
      <c r="JVJ27" s="1"/>
      <c r="JVK27" s="1"/>
      <c r="JVL27" s="1"/>
      <c r="JVM27" s="1"/>
      <c r="JVN27" s="1"/>
      <c r="JVO27" s="1"/>
      <c r="JVP27" s="1"/>
      <c r="JVQ27" s="1"/>
      <c r="JVR27" s="1"/>
      <c r="JVS27" s="1"/>
      <c r="JVT27" s="1"/>
      <c r="JVU27" s="1"/>
      <c r="JVV27" s="1"/>
      <c r="JVW27" s="1"/>
      <c r="JVX27" s="1"/>
      <c r="JVY27" s="1"/>
      <c r="JVZ27" s="1"/>
      <c r="JWA27" s="1"/>
      <c r="JWB27" s="1"/>
      <c r="JWC27" s="1"/>
      <c r="JWD27" s="1"/>
      <c r="JWE27" s="1"/>
      <c r="JWF27" s="1"/>
      <c r="JWG27" s="1"/>
      <c r="JWH27" s="1"/>
      <c r="JWI27" s="1"/>
      <c r="JWJ27" s="1"/>
      <c r="JWK27" s="1"/>
      <c r="JWL27" s="1"/>
      <c r="JWM27" s="1"/>
      <c r="JWN27" s="1"/>
      <c r="JWO27" s="1"/>
      <c r="JWP27" s="1"/>
      <c r="JWQ27" s="1"/>
      <c r="JWR27" s="1"/>
      <c r="JWS27" s="1"/>
      <c r="JWT27" s="1"/>
      <c r="JWU27" s="1"/>
      <c r="JWV27" s="1"/>
      <c r="JWW27" s="1"/>
      <c r="JWX27" s="1"/>
      <c r="JWY27" s="1"/>
      <c r="JWZ27" s="1"/>
      <c r="JXA27" s="1"/>
      <c r="JXB27" s="1"/>
      <c r="JXC27" s="1"/>
      <c r="JXD27" s="1"/>
      <c r="JXE27" s="1"/>
      <c r="JXF27" s="1"/>
      <c r="JXG27" s="1"/>
      <c r="JXH27" s="1"/>
      <c r="JXI27" s="1"/>
      <c r="JXJ27" s="1"/>
      <c r="JXK27" s="1"/>
      <c r="JXL27" s="1"/>
      <c r="JXM27" s="1"/>
      <c r="JXN27" s="1"/>
      <c r="JXO27" s="1"/>
      <c r="JXP27" s="1"/>
      <c r="JXQ27" s="1"/>
      <c r="JXR27" s="1"/>
      <c r="JXS27" s="1"/>
      <c r="JXT27" s="1"/>
      <c r="JXU27" s="1"/>
      <c r="JXV27" s="1"/>
      <c r="JXW27" s="1"/>
      <c r="JXX27" s="1"/>
      <c r="JXY27" s="1"/>
      <c r="JXZ27" s="1"/>
      <c r="JYA27" s="1"/>
      <c r="JYB27" s="1"/>
      <c r="JYC27" s="1"/>
      <c r="JYD27" s="1"/>
      <c r="JYE27" s="1"/>
      <c r="JYF27" s="1"/>
      <c r="JYG27" s="1"/>
      <c r="JYH27" s="1"/>
      <c r="JYI27" s="1"/>
      <c r="JYJ27" s="1"/>
      <c r="JYK27" s="1"/>
      <c r="JYL27" s="1"/>
      <c r="JYM27" s="1"/>
      <c r="JYN27" s="1"/>
      <c r="JYO27" s="1"/>
      <c r="JYP27" s="1"/>
      <c r="JYQ27" s="1"/>
      <c r="JYR27" s="1"/>
      <c r="JYS27" s="1"/>
      <c r="JYT27" s="1"/>
      <c r="JYU27" s="1"/>
      <c r="JYV27" s="1"/>
      <c r="JYW27" s="1"/>
      <c r="JYX27" s="1"/>
      <c r="JYY27" s="1"/>
      <c r="JYZ27" s="1"/>
      <c r="JZA27" s="1"/>
      <c r="JZB27" s="1"/>
      <c r="JZC27" s="1"/>
      <c r="JZD27" s="1"/>
      <c r="JZE27" s="1"/>
      <c r="JZF27" s="1"/>
      <c r="JZG27" s="1"/>
      <c r="JZH27" s="1"/>
      <c r="JZI27" s="1"/>
      <c r="JZJ27" s="1"/>
      <c r="JZK27" s="1"/>
      <c r="JZL27" s="1"/>
      <c r="JZM27" s="1"/>
      <c r="JZN27" s="1"/>
      <c r="JZO27" s="1"/>
      <c r="JZP27" s="1"/>
      <c r="JZQ27" s="1"/>
      <c r="JZR27" s="1"/>
      <c r="JZS27" s="1"/>
      <c r="JZT27" s="1"/>
      <c r="JZU27" s="1"/>
      <c r="JZV27" s="1"/>
      <c r="JZW27" s="1"/>
      <c r="JZX27" s="1"/>
      <c r="JZY27" s="1"/>
      <c r="JZZ27" s="1"/>
      <c r="KAA27" s="1"/>
      <c r="KAB27" s="1"/>
      <c r="KAC27" s="1"/>
      <c r="KAD27" s="1"/>
      <c r="KAE27" s="1"/>
      <c r="KAF27" s="1"/>
      <c r="KAG27" s="1"/>
      <c r="KAH27" s="1"/>
      <c r="KAI27" s="1"/>
      <c r="KAJ27" s="1"/>
      <c r="KAK27" s="1"/>
      <c r="KAL27" s="1"/>
      <c r="KAM27" s="1"/>
      <c r="KAN27" s="1"/>
      <c r="KAO27" s="1"/>
      <c r="KAP27" s="1"/>
      <c r="KAQ27" s="1"/>
      <c r="KAR27" s="1"/>
      <c r="KAS27" s="1"/>
      <c r="KAT27" s="1"/>
      <c r="KAU27" s="1"/>
      <c r="KAV27" s="1"/>
      <c r="KAW27" s="1"/>
      <c r="KAX27" s="1"/>
      <c r="KAY27" s="1"/>
      <c r="KAZ27" s="1"/>
      <c r="KBA27" s="1"/>
      <c r="KBB27" s="1"/>
      <c r="KBC27" s="1"/>
      <c r="KBD27" s="1"/>
      <c r="KBE27" s="1"/>
      <c r="KBF27" s="1"/>
      <c r="KBG27" s="1"/>
      <c r="KBH27" s="1"/>
      <c r="KBI27" s="1"/>
      <c r="KBJ27" s="1"/>
      <c r="KBK27" s="1"/>
      <c r="KBL27" s="1"/>
      <c r="KBM27" s="1"/>
      <c r="KBN27" s="1"/>
      <c r="KBO27" s="1"/>
      <c r="KBP27" s="1"/>
      <c r="KBQ27" s="1"/>
      <c r="KBR27" s="1"/>
      <c r="KBS27" s="1"/>
      <c r="KBT27" s="1"/>
      <c r="KBU27" s="1"/>
      <c r="KBV27" s="1"/>
      <c r="KBW27" s="1"/>
      <c r="KBX27" s="1"/>
      <c r="KBY27" s="1"/>
      <c r="KBZ27" s="1"/>
      <c r="KCA27" s="1"/>
      <c r="KCB27" s="1"/>
      <c r="KCC27" s="1"/>
      <c r="KCD27" s="1"/>
      <c r="KCE27" s="1"/>
      <c r="KCF27" s="1"/>
      <c r="KCG27" s="1"/>
      <c r="KCH27" s="1"/>
      <c r="KCI27" s="1"/>
      <c r="KCJ27" s="1"/>
      <c r="KCK27" s="1"/>
      <c r="KCL27" s="1"/>
      <c r="KCM27" s="1"/>
      <c r="KCN27" s="1"/>
      <c r="KCO27" s="1"/>
      <c r="KCP27" s="1"/>
      <c r="KCQ27" s="1"/>
      <c r="KCR27" s="1"/>
      <c r="KCS27" s="1"/>
      <c r="KCT27" s="1"/>
      <c r="KCU27" s="1"/>
      <c r="KCV27" s="1"/>
      <c r="KCW27" s="1"/>
      <c r="KCX27" s="1"/>
      <c r="KCY27" s="1"/>
      <c r="KCZ27" s="1"/>
      <c r="KDA27" s="1"/>
      <c r="KDB27" s="1"/>
      <c r="KDC27" s="1"/>
      <c r="KDD27" s="1"/>
      <c r="KDE27" s="1"/>
      <c r="KDF27" s="1"/>
      <c r="KDG27" s="1"/>
      <c r="KDH27" s="1"/>
      <c r="KDI27" s="1"/>
      <c r="KDJ27" s="1"/>
      <c r="KDK27" s="1"/>
      <c r="KDL27" s="1"/>
      <c r="KDM27" s="1"/>
      <c r="KDN27" s="1"/>
      <c r="KDO27" s="1"/>
      <c r="KDP27" s="1"/>
      <c r="KDQ27" s="1"/>
      <c r="KDR27" s="1"/>
      <c r="KDS27" s="1"/>
      <c r="KDT27" s="1"/>
      <c r="KDU27" s="1"/>
      <c r="KDV27" s="1"/>
      <c r="KDW27" s="1"/>
      <c r="KDX27" s="1"/>
      <c r="KDY27" s="1"/>
      <c r="KDZ27" s="1"/>
      <c r="KEA27" s="1"/>
      <c r="KEB27" s="1"/>
      <c r="KEC27" s="1"/>
      <c r="KED27" s="1"/>
      <c r="KEE27" s="1"/>
      <c r="KEF27" s="1"/>
      <c r="KEG27" s="1"/>
      <c r="KEH27" s="1"/>
      <c r="KEI27" s="1"/>
      <c r="KEJ27" s="1"/>
      <c r="KEK27" s="1"/>
      <c r="KEL27" s="1"/>
      <c r="KEM27" s="1"/>
      <c r="KEN27" s="1"/>
      <c r="KEO27" s="1"/>
      <c r="KEP27" s="1"/>
      <c r="KEQ27" s="1"/>
      <c r="KER27" s="1"/>
      <c r="KES27" s="1"/>
      <c r="KET27" s="1"/>
      <c r="KEU27" s="1"/>
      <c r="KEV27" s="1"/>
      <c r="KEW27" s="1"/>
      <c r="KEX27" s="1"/>
      <c r="KEY27" s="1"/>
      <c r="KEZ27" s="1"/>
      <c r="KFA27" s="1"/>
      <c r="KFB27" s="1"/>
      <c r="KFC27" s="1"/>
      <c r="KFD27" s="1"/>
      <c r="KFE27" s="1"/>
      <c r="KFF27" s="1"/>
      <c r="KFG27" s="1"/>
      <c r="KFH27" s="1"/>
      <c r="KFI27" s="1"/>
      <c r="KFJ27" s="1"/>
      <c r="KFK27" s="1"/>
      <c r="KFL27" s="1"/>
      <c r="KFM27" s="1"/>
      <c r="KFN27" s="1"/>
      <c r="KFO27" s="1"/>
      <c r="KFP27" s="1"/>
      <c r="KFQ27" s="1"/>
      <c r="KFR27" s="1"/>
      <c r="KFS27" s="1"/>
      <c r="KFT27" s="1"/>
      <c r="KFU27" s="1"/>
      <c r="KFV27" s="1"/>
      <c r="KFW27" s="1"/>
      <c r="KFX27" s="1"/>
      <c r="KFY27" s="1"/>
      <c r="KFZ27" s="1"/>
      <c r="KGA27" s="1"/>
      <c r="KGB27" s="1"/>
      <c r="KGC27" s="1"/>
      <c r="KGD27" s="1"/>
      <c r="KGE27" s="1"/>
      <c r="KGF27" s="1"/>
      <c r="KGG27" s="1"/>
      <c r="KGH27" s="1"/>
      <c r="KGI27" s="1"/>
      <c r="KGJ27" s="1"/>
      <c r="KGK27" s="1"/>
      <c r="KGL27" s="1"/>
      <c r="KGM27" s="1"/>
      <c r="KGN27" s="1"/>
      <c r="KGO27" s="1"/>
      <c r="KGP27" s="1"/>
      <c r="KGQ27" s="1"/>
      <c r="KGR27" s="1"/>
      <c r="KGS27" s="1"/>
      <c r="KGT27" s="1"/>
      <c r="KGU27" s="1"/>
      <c r="KGV27" s="1"/>
      <c r="KGW27" s="1"/>
      <c r="KGX27" s="1"/>
      <c r="KGY27" s="1"/>
      <c r="KGZ27" s="1"/>
      <c r="KHA27" s="1"/>
      <c r="KHB27" s="1"/>
      <c r="KHC27" s="1"/>
      <c r="KHD27" s="1"/>
      <c r="KHE27" s="1"/>
      <c r="KHF27" s="1"/>
      <c r="KHG27" s="1"/>
      <c r="KHH27" s="1"/>
      <c r="KHI27" s="1"/>
      <c r="KHJ27" s="1"/>
      <c r="KHK27" s="1"/>
      <c r="KHL27" s="1"/>
      <c r="KHM27" s="1"/>
      <c r="KHN27" s="1"/>
      <c r="KHO27" s="1"/>
      <c r="KHP27" s="1"/>
      <c r="KHQ27" s="1"/>
      <c r="KHR27" s="1"/>
      <c r="KHS27" s="1"/>
      <c r="KHT27" s="1"/>
      <c r="KHU27" s="1"/>
      <c r="KHV27" s="1"/>
      <c r="KHW27" s="1"/>
      <c r="KHX27" s="1"/>
      <c r="KHY27" s="1"/>
      <c r="KHZ27" s="1"/>
      <c r="KIA27" s="1"/>
      <c r="KIB27" s="1"/>
      <c r="KIC27" s="1"/>
      <c r="KID27" s="1"/>
      <c r="KIE27" s="1"/>
      <c r="KIF27" s="1"/>
      <c r="KIG27" s="1"/>
      <c r="KIH27" s="1"/>
      <c r="KII27" s="1"/>
      <c r="KIJ27" s="1"/>
      <c r="KIK27" s="1"/>
      <c r="KIL27" s="1"/>
      <c r="KIM27" s="1"/>
      <c r="KIN27" s="1"/>
      <c r="KIO27" s="1"/>
      <c r="KIP27" s="1"/>
      <c r="KIQ27" s="1"/>
      <c r="KIR27" s="1"/>
      <c r="KIS27" s="1"/>
      <c r="KIT27" s="1"/>
      <c r="KIU27" s="1"/>
      <c r="KIV27" s="1"/>
      <c r="KIW27" s="1"/>
      <c r="KIX27" s="1"/>
      <c r="KIY27" s="1"/>
      <c r="KIZ27" s="1"/>
      <c r="KJA27" s="1"/>
      <c r="KJB27" s="1"/>
      <c r="KJC27" s="1"/>
      <c r="KJD27" s="1"/>
      <c r="KJE27" s="1"/>
      <c r="KJF27" s="1"/>
      <c r="KJG27" s="1"/>
      <c r="KJH27" s="1"/>
      <c r="KJI27" s="1"/>
      <c r="KJJ27" s="1"/>
      <c r="KJK27" s="1"/>
      <c r="KJL27" s="1"/>
      <c r="KJM27" s="1"/>
      <c r="KJN27" s="1"/>
      <c r="KJO27" s="1"/>
      <c r="KJP27" s="1"/>
      <c r="KJQ27" s="1"/>
      <c r="KJR27" s="1"/>
      <c r="KJS27" s="1"/>
      <c r="KJT27" s="1"/>
      <c r="KJU27" s="1"/>
      <c r="KJV27" s="1"/>
      <c r="KJW27" s="1"/>
      <c r="KJX27" s="1"/>
      <c r="KJY27" s="1"/>
      <c r="KJZ27" s="1"/>
      <c r="KKA27" s="1"/>
      <c r="KKB27" s="1"/>
      <c r="KKC27" s="1"/>
      <c r="KKD27" s="1"/>
      <c r="KKE27" s="1"/>
      <c r="KKF27" s="1"/>
      <c r="KKG27" s="1"/>
      <c r="KKH27" s="1"/>
      <c r="KKI27" s="1"/>
      <c r="KKJ27" s="1"/>
      <c r="KKK27" s="1"/>
      <c r="KKL27" s="1"/>
      <c r="KKM27" s="1"/>
      <c r="KKN27" s="1"/>
      <c r="KKO27" s="1"/>
      <c r="KKP27" s="1"/>
      <c r="KKQ27" s="1"/>
      <c r="KKR27" s="1"/>
      <c r="KKS27" s="1"/>
      <c r="KKT27" s="1"/>
      <c r="KKU27" s="1"/>
      <c r="KKV27" s="1"/>
      <c r="KKW27" s="1"/>
      <c r="KKX27" s="1"/>
      <c r="KKY27" s="1"/>
      <c r="KKZ27" s="1"/>
      <c r="KLA27" s="1"/>
      <c r="KLB27" s="1"/>
      <c r="KLC27" s="1"/>
      <c r="KLD27" s="1"/>
      <c r="KLE27" s="1"/>
      <c r="KLF27" s="1"/>
      <c r="KLG27" s="1"/>
      <c r="KLH27" s="1"/>
      <c r="KLI27" s="1"/>
      <c r="KLJ27" s="1"/>
      <c r="KLK27" s="1"/>
      <c r="KLL27" s="1"/>
      <c r="KLM27" s="1"/>
      <c r="KLN27" s="1"/>
      <c r="KLO27" s="1"/>
      <c r="KLP27" s="1"/>
      <c r="KLQ27" s="1"/>
      <c r="KLR27" s="1"/>
      <c r="KLS27" s="1"/>
      <c r="KLT27" s="1"/>
      <c r="KLU27" s="1"/>
      <c r="KLV27" s="1"/>
      <c r="KLW27" s="1"/>
      <c r="KLX27" s="1"/>
      <c r="KLY27" s="1"/>
      <c r="KLZ27" s="1"/>
      <c r="KMA27" s="1"/>
      <c r="KMB27" s="1"/>
      <c r="KMC27" s="1"/>
      <c r="KMD27" s="1"/>
      <c r="KME27" s="1"/>
      <c r="KMF27" s="1"/>
      <c r="KMG27" s="1"/>
      <c r="KMH27" s="1"/>
      <c r="KMI27" s="1"/>
      <c r="KMJ27" s="1"/>
      <c r="KMK27" s="1"/>
      <c r="KML27" s="1"/>
      <c r="KMM27" s="1"/>
      <c r="KMN27" s="1"/>
      <c r="KMO27" s="1"/>
      <c r="KMP27" s="1"/>
      <c r="KMQ27" s="1"/>
      <c r="KMR27" s="1"/>
      <c r="KMS27" s="1"/>
      <c r="KMT27" s="1"/>
      <c r="KMU27" s="1"/>
      <c r="KMV27" s="1"/>
      <c r="KMW27" s="1"/>
      <c r="KMX27" s="1"/>
      <c r="KMY27" s="1"/>
      <c r="KMZ27" s="1"/>
      <c r="KNA27" s="1"/>
      <c r="KNB27" s="1"/>
      <c r="KNC27" s="1"/>
      <c r="KND27" s="1"/>
      <c r="KNE27" s="1"/>
      <c r="KNF27" s="1"/>
      <c r="KNG27" s="1"/>
      <c r="KNH27" s="1"/>
      <c r="KNI27" s="1"/>
      <c r="KNJ27" s="1"/>
      <c r="KNK27" s="1"/>
      <c r="KNL27" s="1"/>
      <c r="KNM27" s="1"/>
      <c r="KNN27" s="1"/>
      <c r="KNO27" s="1"/>
      <c r="KNP27" s="1"/>
      <c r="KNQ27" s="1"/>
      <c r="KNR27" s="1"/>
      <c r="KNS27" s="1"/>
      <c r="KNT27" s="1"/>
      <c r="KNU27" s="1"/>
      <c r="KNV27" s="1"/>
      <c r="KNW27" s="1"/>
      <c r="KNX27" s="1"/>
      <c r="KNY27" s="1"/>
      <c r="KNZ27" s="1"/>
      <c r="KOA27" s="1"/>
      <c r="KOB27" s="1"/>
      <c r="KOC27" s="1"/>
      <c r="KOD27" s="1"/>
      <c r="KOE27" s="1"/>
      <c r="KOF27" s="1"/>
      <c r="KOG27" s="1"/>
      <c r="KOH27" s="1"/>
      <c r="KOI27" s="1"/>
      <c r="KOJ27" s="1"/>
      <c r="KOK27" s="1"/>
      <c r="KOL27" s="1"/>
      <c r="KOM27" s="1"/>
      <c r="KON27" s="1"/>
      <c r="KOO27" s="1"/>
      <c r="KOP27" s="1"/>
      <c r="KOQ27" s="1"/>
      <c r="KOR27" s="1"/>
      <c r="KOS27" s="1"/>
      <c r="KOT27" s="1"/>
      <c r="KOU27" s="1"/>
      <c r="KOV27" s="1"/>
      <c r="KOW27" s="1"/>
      <c r="KOX27" s="1"/>
      <c r="KOY27" s="1"/>
      <c r="KOZ27" s="1"/>
      <c r="KPA27" s="1"/>
      <c r="KPB27" s="1"/>
      <c r="KPC27" s="1"/>
      <c r="KPD27" s="1"/>
      <c r="KPE27" s="1"/>
      <c r="KPF27" s="1"/>
      <c r="KPG27" s="1"/>
      <c r="KPH27" s="1"/>
      <c r="KPI27" s="1"/>
      <c r="KPJ27" s="1"/>
      <c r="KPK27" s="1"/>
      <c r="KPL27" s="1"/>
      <c r="KPM27" s="1"/>
      <c r="KPN27" s="1"/>
      <c r="KPO27" s="1"/>
      <c r="KPP27" s="1"/>
      <c r="KPQ27" s="1"/>
      <c r="KPR27" s="1"/>
      <c r="KPS27" s="1"/>
      <c r="KPT27" s="1"/>
      <c r="KPU27" s="1"/>
      <c r="KPV27" s="1"/>
      <c r="KPW27" s="1"/>
      <c r="KPX27" s="1"/>
      <c r="KPY27" s="1"/>
      <c r="KPZ27" s="1"/>
      <c r="KQA27" s="1"/>
      <c r="KQB27" s="1"/>
      <c r="KQC27" s="1"/>
      <c r="KQD27" s="1"/>
      <c r="KQE27" s="1"/>
      <c r="KQF27" s="1"/>
      <c r="KQG27" s="1"/>
      <c r="KQH27" s="1"/>
      <c r="KQI27" s="1"/>
      <c r="KQJ27" s="1"/>
      <c r="KQK27" s="1"/>
      <c r="KQL27" s="1"/>
      <c r="KQM27" s="1"/>
      <c r="KQN27" s="1"/>
      <c r="KQO27" s="1"/>
      <c r="KQP27" s="1"/>
      <c r="KQQ27" s="1"/>
      <c r="KQR27" s="1"/>
      <c r="KQS27" s="1"/>
      <c r="KQT27" s="1"/>
      <c r="KQU27" s="1"/>
      <c r="KQV27" s="1"/>
      <c r="KQW27" s="1"/>
      <c r="KQX27" s="1"/>
      <c r="KQY27" s="1"/>
      <c r="KQZ27" s="1"/>
      <c r="KRA27" s="1"/>
      <c r="KRB27" s="1"/>
      <c r="KRC27" s="1"/>
      <c r="KRD27" s="1"/>
      <c r="KRE27" s="1"/>
      <c r="KRF27" s="1"/>
      <c r="KRG27" s="1"/>
      <c r="KRH27" s="1"/>
      <c r="KRI27" s="1"/>
      <c r="KRJ27" s="1"/>
      <c r="KRK27" s="1"/>
      <c r="KRL27" s="1"/>
      <c r="KRM27" s="1"/>
      <c r="KRN27" s="1"/>
      <c r="KRO27" s="1"/>
      <c r="KRP27" s="1"/>
      <c r="KRQ27" s="1"/>
      <c r="KRR27" s="1"/>
      <c r="KRS27" s="1"/>
      <c r="KRT27" s="1"/>
      <c r="KRU27" s="1"/>
      <c r="KRV27" s="1"/>
      <c r="KRW27" s="1"/>
      <c r="KRX27" s="1"/>
      <c r="KRY27" s="1"/>
      <c r="KRZ27" s="1"/>
      <c r="KSA27" s="1"/>
      <c r="KSB27" s="1"/>
      <c r="KSC27" s="1"/>
      <c r="KSD27" s="1"/>
      <c r="KSE27" s="1"/>
      <c r="KSF27" s="1"/>
      <c r="KSG27" s="1"/>
      <c r="KSH27" s="1"/>
      <c r="KSI27" s="1"/>
      <c r="KSJ27" s="1"/>
      <c r="KSK27" s="1"/>
      <c r="KSL27" s="1"/>
      <c r="KSM27" s="1"/>
      <c r="KSN27" s="1"/>
      <c r="KSO27" s="1"/>
      <c r="KSP27" s="1"/>
      <c r="KSQ27" s="1"/>
      <c r="KSR27" s="1"/>
      <c r="KSS27" s="1"/>
      <c r="KST27" s="1"/>
      <c r="KSU27" s="1"/>
      <c r="KSV27" s="1"/>
      <c r="KSW27" s="1"/>
      <c r="KSX27" s="1"/>
      <c r="KSY27" s="1"/>
      <c r="KSZ27" s="1"/>
      <c r="KTA27" s="1"/>
      <c r="KTB27" s="1"/>
      <c r="KTC27" s="1"/>
      <c r="KTD27" s="1"/>
      <c r="KTE27" s="1"/>
      <c r="KTF27" s="1"/>
      <c r="KTG27" s="1"/>
      <c r="KTH27" s="1"/>
      <c r="KTI27" s="1"/>
      <c r="KTJ27" s="1"/>
      <c r="KTK27" s="1"/>
      <c r="KTL27" s="1"/>
      <c r="KTM27" s="1"/>
      <c r="KTN27" s="1"/>
      <c r="KTO27" s="1"/>
      <c r="KTP27" s="1"/>
      <c r="KTQ27" s="1"/>
      <c r="KTR27" s="1"/>
      <c r="KTS27" s="1"/>
      <c r="KTT27" s="1"/>
      <c r="KTU27" s="1"/>
      <c r="KTV27" s="1"/>
      <c r="KTW27" s="1"/>
      <c r="KTX27" s="1"/>
      <c r="KTY27" s="1"/>
      <c r="KTZ27" s="1"/>
      <c r="KUA27" s="1"/>
      <c r="KUB27" s="1"/>
      <c r="KUC27" s="1"/>
      <c r="KUD27" s="1"/>
      <c r="KUE27" s="1"/>
      <c r="KUF27" s="1"/>
      <c r="KUG27" s="1"/>
      <c r="KUH27" s="1"/>
      <c r="KUI27" s="1"/>
      <c r="KUJ27" s="1"/>
      <c r="KUK27" s="1"/>
      <c r="KUL27" s="1"/>
      <c r="KUM27" s="1"/>
      <c r="KUN27" s="1"/>
      <c r="KUO27" s="1"/>
      <c r="KUP27" s="1"/>
      <c r="KUQ27" s="1"/>
      <c r="KUR27" s="1"/>
      <c r="KUS27" s="1"/>
      <c r="KUT27" s="1"/>
      <c r="KUU27" s="1"/>
      <c r="KUV27" s="1"/>
      <c r="KUW27" s="1"/>
      <c r="KUX27" s="1"/>
      <c r="KUY27" s="1"/>
      <c r="KUZ27" s="1"/>
      <c r="KVA27" s="1"/>
      <c r="KVB27" s="1"/>
      <c r="KVC27" s="1"/>
      <c r="KVD27" s="1"/>
      <c r="KVE27" s="1"/>
      <c r="KVF27" s="1"/>
      <c r="KVG27" s="1"/>
      <c r="KVH27" s="1"/>
      <c r="KVI27" s="1"/>
      <c r="KVJ27" s="1"/>
      <c r="KVK27" s="1"/>
      <c r="KVL27" s="1"/>
      <c r="KVM27" s="1"/>
      <c r="KVN27" s="1"/>
      <c r="KVO27" s="1"/>
      <c r="KVP27" s="1"/>
      <c r="KVQ27" s="1"/>
      <c r="KVR27" s="1"/>
      <c r="KVS27" s="1"/>
      <c r="KVT27" s="1"/>
      <c r="KVU27" s="1"/>
      <c r="KVV27" s="1"/>
      <c r="KVW27" s="1"/>
      <c r="KVX27" s="1"/>
      <c r="KVY27" s="1"/>
      <c r="KVZ27" s="1"/>
      <c r="KWA27" s="1"/>
      <c r="KWB27" s="1"/>
      <c r="KWC27" s="1"/>
      <c r="KWD27" s="1"/>
      <c r="KWE27" s="1"/>
      <c r="KWF27" s="1"/>
      <c r="KWG27" s="1"/>
      <c r="KWH27" s="1"/>
      <c r="KWI27" s="1"/>
      <c r="KWJ27" s="1"/>
      <c r="KWK27" s="1"/>
      <c r="KWL27" s="1"/>
      <c r="KWM27" s="1"/>
      <c r="KWN27" s="1"/>
      <c r="KWO27" s="1"/>
      <c r="KWP27" s="1"/>
      <c r="KWQ27" s="1"/>
      <c r="KWR27" s="1"/>
      <c r="KWS27" s="1"/>
      <c r="KWT27" s="1"/>
      <c r="KWU27" s="1"/>
      <c r="KWV27" s="1"/>
      <c r="KWW27" s="1"/>
      <c r="KWX27" s="1"/>
      <c r="KWY27" s="1"/>
      <c r="KWZ27" s="1"/>
      <c r="KXA27" s="1"/>
      <c r="KXB27" s="1"/>
      <c r="KXC27" s="1"/>
      <c r="KXD27" s="1"/>
      <c r="KXE27" s="1"/>
      <c r="KXF27" s="1"/>
      <c r="KXG27" s="1"/>
      <c r="KXH27" s="1"/>
      <c r="KXI27" s="1"/>
      <c r="KXJ27" s="1"/>
      <c r="KXK27" s="1"/>
      <c r="KXL27" s="1"/>
      <c r="KXM27" s="1"/>
      <c r="KXN27" s="1"/>
      <c r="KXO27" s="1"/>
      <c r="KXP27" s="1"/>
      <c r="KXQ27" s="1"/>
      <c r="KXR27" s="1"/>
      <c r="KXS27" s="1"/>
      <c r="KXT27" s="1"/>
      <c r="KXU27" s="1"/>
      <c r="KXV27" s="1"/>
      <c r="KXW27" s="1"/>
      <c r="KXX27" s="1"/>
      <c r="KXY27" s="1"/>
      <c r="KXZ27" s="1"/>
      <c r="KYA27" s="1"/>
      <c r="KYB27" s="1"/>
      <c r="KYC27" s="1"/>
      <c r="KYD27" s="1"/>
      <c r="KYE27" s="1"/>
      <c r="KYF27" s="1"/>
      <c r="KYG27" s="1"/>
      <c r="KYH27" s="1"/>
      <c r="KYI27" s="1"/>
      <c r="KYJ27" s="1"/>
      <c r="KYK27" s="1"/>
      <c r="KYL27" s="1"/>
      <c r="KYM27" s="1"/>
      <c r="KYN27" s="1"/>
      <c r="KYO27" s="1"/>
      <c r="KYP27" s="1"/>
      <c r="KYQ27" s="1"/>
      <c r="KYR27" s="1"/>
      <c r="KYS27" s="1"/>
      <c r="KYT27" s="1"/>
      <c r="KYU27" s="1"/>
      <c r="KYV27" s="1"/>
      <c r="KYW27" s="1"/>
      <c r="KYX27" s="1"/>
      <c r="KYY27" s="1"/>
      <c r="KYZ27" s="1"/>
      <c r="KZA27" s="1"/>
      <c r="KZB27" s="1"/>
      <c r="KZC27" s="1"/>
      <c r="KZD27" s="1"/>
      <c r="KZE27" s="1"/>
      <c r="KZF27" s="1"/>
      <c r="KZG27" s="1"/>
      <c r="KZH27" s="1"/>
      <c r="KZI27" s="1"/>
      <c r="KZJ27" s="1"/>
      <c r="KZK27" s="1"/>
      <c r="KZL27" s="1"/>
      <c r="KZM27" s="1"/>
      <c r="KZN27" s="1"/>
      <c r="KZO27" s="1"/>
      <c r="KZP27" s="1"/>
      <c r="KZQ27" s="1"/>
      <c r="KZR27" s="1"/>
      <c r="KZS27" s="1"/>
      <c r="KZT27" s="1"/>
      <c r="KZU27" s="1"/>
      <c r="KZV27" s="1"/>
      <c r="KZW27" s="1"/>
      <c r="KZX27" s="1"/>
      <c r="KZY27" s="1"/>
      <c r="KZZ27" s="1"/>
      <c r="LAA27" s="1"/>
      <c r="LAB27" s="1"/>
      <c r="LAC27" s="1"/>
      <c r="LAD27" s="1"/>
      <c r="LAE27" s="1"/>
      <c r="LAF27" s="1"/>
      <c r="LAG27" s="1"/>
      <c r="LAH27" s="1"/>
      <c r="LAI27" s="1"/>
      <c r="LAJ27" s="1"/>
      <c r="LAK27" s="1"/>
      <c r="LAL27" s="1"/>
      <c r="LAM27" s="1"/>
      <c r="LAN27" s="1"/>
      <c r="LAO27" s="1"/>
      <c r="LAP27" s="1"/>
      <c r="LAQ27" s="1"/>
      <c r="LAR27" s="1"/>
      <c r="LAS27" s="1"/>
      <c r="LAT27" s="1"/>
      <c r="LAU27" s="1"/>
      <c r="LAV27" s="1"/>
      <c r="LAW27" s="1"/>
      <c r="LAX27" s="1"/>
      <c r="LAY27" s="1"/>
      <c r="LAZ27" s="1"/>
      <c r="LBA27" s="1"/>
      <c r="LBB27" s="1"/>
      <c r="LBC27" s="1"/>
      <c r="LBD27" s="1"/>
      <c r="LBE27" s="1"/>
      <c r="LBF27" s="1"/>
      <c r="LBG27" s="1"/>
      <c r="LBH27" s="1"/>
      <c r="LBI27" s="1"/>
      <c r="LBJ27" s="1"/>
      <c r="LBK27" s="1"/>
      <c r="LBL27" s="1"/>
      <c r="LBM27" s="1"/>
      <c r="LBN27" s="1"/>
      <c r="LBO27" s="1"/>
      <c r="LBP27" s="1"/>
      <c r="LBQ27" s="1"/>
      <c r="LBR27" s="1"/>
      <c r="LBS27" s="1"/>
      <c r="LBT27" s="1"/>
      <c r="LBU27" s="1"/>
      <c r="LBV27" s="1"/>
      <c r="LBW27" s="1"/>
      <c r="LBX27" s="1"/>
      <c r="LBY27" s="1"/>
      <c r="LBZ27" s="1"/>
      <c r="LCA27" s="1"/>
      <c r="LCB27" s="1"/>
      <c r="LCC27" s="1"/>
      <c r="LCD27" s="1"/>
      <c r="LCE27" s="1"/>
      <c r="LCF27" s="1"/>
      <c r="LCG27" s="1"/>
      <c r="LCH27" s="1"/>
      <c r="LCI27" s="1"/>
      <c r="LCJ27" s="1"/>
      <c r="LCK27" s="1"/>
      <c r="LCL27" s="1"/>
      <c r="LCM27" s="1"/>
      <c r="LCN27" s="1"/>
      <c r="LCO27" s="1"/>
      <c r="LCP27" s="1"/>
      <c r="LCQ27" s="1"/>
      <c r="LCR27" s="1"/>
      <c r="LCS27" s="1"/>
      <c r="LCT27" s="1"/>
      <c r="LCU27" s="1"/>
      <c r="LCV27" s="1"/>
      <c r="LCW27" s="1"/>
      <c r="LCX27" s="1"/>
      <c r="LCY27" s="1"/>
      <c r="LCZ27" s="1"/>
      <c r="LDA27" s="1"/>
      <c r="LDB27" s="1"/>
      <c r="LDC27" s="1"/>
      <c r="LDD27" s="1"/>
      <c r="LDE27" s="1"/>
      <c r="LDF27" s="1"/>
      <c r="LDG27" s="1"/>
      <c r="LDH27" s="1"/>
      <c r="LDI27" s="1"/>
      <c r="LDJ27" s="1"/>
      <c r="LDK27" s="1"/>
      <c r="LDL27" s="1"/>
      <c r="LDM27" s="1"/>
      <c r="LDN27" s="1"/>
      <c r="LDO27" s="1"/>
      <c r="LDP27" s="1"/>
      <c r="LDQ27" s="1"/>
      <c r="LDR27" s="1"/>
      <c r="LDS27" s="1"/>
      <c r="LDT27" s="1"/>
      <c r="LDU27" s="1"/>
      <c r="LDV27" s="1"/>
      <c r="LDW27" s="1"/>
      <c r="LDX27" s="1"/>
      <c r="LDY27" s="1"/>
      <c r="LDZ27" s="1"/>
      <c r="LEA27" s="1"/>
      <c r="LEB27" s="1"/>
      <c r="LEC27" s="1"/>
      <c r="LED27" s="1"/>
      <c r="LEE27" s="1"/>
      <c r="LEF27" s="1"/>
      <c r="LEG27" s="1"/>
      <c r="LEH27" s="1"/>
      <c r="LEI27" s="1"/>
      <c r="LEJ27" s="1"/>
      <c r="LEK27" s="1"/>
      <c r="LEL27" s="1"/>
      <c r="LEM27" s="1"/>
      <c r="LEN27" s="1"/>
      <c r="LEO27" s="1"/>
      <c r="LEP27" s="1"/>
      <c r="LEQ27" s="1"/>
      <c r="LER27" s="1"/>
      <c r="LES27" s="1"/>
      <c r="LET27" s="1"/>
      <c r="LEU27" s="1"/>
      <c r="LEV27" s="1"/>
      <c r="LEW27" s="1"/>
      <c r="LEX27" s="1"/>
      <c r="LEY27" s="1"/>
      <c r="LEZ27" s="1"/>
      <c r="LFA27" s="1"/>
      <c r="LFB27" s="1"/>
      <c r="LFC27" s="1"/>
      <c r="LFD27" s="1"/>
      <c r="LFE27" s="1"/>
      <c r="LFF27" s="1"/>
      <c r="LFG27" s="1"/>
      <c r="LFH27" s="1"/>
      <c r="LFI27" s="1"/>
      <c r="LFJ27" s="1"/>
      <c r="LFK27" s="1"/>
      <c r="LFL27" s="1"/>
      <c r="LFM27" s="1"/>
      <c r="LFN27" s="1"/>
      <c r="LFO27" s="1"/>
      <c r="LFP27" s="1"/>
      <c r="LFQ27" s="1"/>
      <c r="LFR27" s="1"/>
      <c r="LFS27" s="1"/>
      <c r="LFT27" s="1"/>
      <c r="LFU27" s="1"/>
      <c r="LFV27" s="1"/>
      <c r="LFW27" s="1"/>
      <c r="LFX27" s="1"/>
      <c r="LFY27" s="1"/>
      <c r="LFZ27" s="1"/>
      <c r="LGA27" s="1"/>
      <c r="LGB27" s="1"/>
      <c r="LGC27" s="1"/>
      <c r="LGD27" s="1"/>
      <c r="LGE27" s="1"/>
      <c r="LGF27" s="1"/>
      <c r="LGG27" s="1"/>
      <c r="LGH27" s="1"/>
      <c r="LGI27" s="1"/>
      <c r="LGJ27" s="1"/>
      <c r="LGK27" s="1"/>
      <c r="LGL27" s="1"/>
      <c r="LGM27" s="1"/>
      <c r="LGN27" s="1"/>
      <c r="LGO27" s="1"/>
      <c r="LGP27" s="1"/>
      <c r="LGQ27" s="1"/>
      <c r="LGR27" s="1"/>
      <c r="LGS27" s="1"/>
      <c r="LGT27" s="1"/>
      <c r="LGU27" s="1"/>
      <c r="LGV27" s="1"/>
      <c r="LGW27" s="1"/>
      <c r="LGX27" s="1"/>
      <c r="LGY27" s="1"/>
      <c r="LGZ27" s="1"/>
      <c r="LHA27" s="1"/>
      <c r="LHB27" s="1"/>
      <c r="LHC27" s="1"/>
      <c r="LHD27" s="1"/>
      <c r="LHE27" s="1"/>
      <c r="LHF27" s="1"/>
      <c r="LHG27" s="1"/>
      <c r="LHH27" s="1"/>
      <c r="LHI27" s="1"/>
      <c r="LHJ27" s="1"/>
      <c r="LHK27" s="1"/>
      <c r="LHL27" s="1"/>
      <c r="LHM27" s="1"/>
      <c r="LHN27" s="1"/>
      <c r="LHO27" s="1"/>
      <c r="LHP27" s="1"/>
      <c r="LHQ27" s="1"/>
      <c r="LHR27" s="1"/>
      <c r="LHS27" s="1"/>
      <c r="LHT27" s="1"/>
      <c r="LHU27" s="1"/>
      <c r="LHV27" s="1"/>
      <c r="LHW27" s="1"/>
      <c r="LHX27" s="1"/>
      <c r="LHY27" s="1"/>
      <c r="LHZ27" s="1"/>
      <c r="LIA27" s="1"/>
      <c r="LIB27" s="1"/>
      <c r="LIC27" s="1"/>
      <c r="LID27" s="1"/>
      <c r="LIE27" s="1"/>
      <c r="LIF27" s="1"/>
      <c r="LIG27" s="1"/>
      <c r="LIH27" s="1"/>
      <c r="LII27" s="1"/>
      <c r="LIJ27" s="1"/>
      <c r="LIK27" s="1"/>
      <c r="LIL27" s="1"/>
      <c r="LIM27" s="1"/>
      <c r="LIN27" s="1"/>
      <c r="LIO27" s="1"/>
      <c r="LIP27" s="1"/>
      <c r="LIQ27" s="1"/>
      <c r="LIR27" s="1"/>
      <c r="LIS27" s="1"/>
      <c r="LIT27" s="1"/>
      <c r="LIU27" s="1"/>
      <c r="LIV27" s="1"/>
      <c r="LIW27" s="1"/>
      <c r="LIX27" s="1"/>
      <c r="LIY27" s="1"/>
      <c r="LIZ27" s="1"/>
      <c r="LJA27" s="1"/>
      <c r="LJB27" s="1"/>
      <c r="LJC27" s="1"/>
      <c r="LJD27" s="1"/>
      <c r="LJE27" s="1"/>
      <c r="LJF27" s="1"/>
      <c r="LJG27" s="1"/>
      <c r="LJH27" s="1"/>
      <c r="LJI27" s="1"/>
      <c r="LJJ27" s="1"/>
      <c r="LJK27" s="1"/>
      <c r="LJL27" s="1"/>
      <c r="LJM27" s="1"/>
      <c r="LJN27" s="1"/>
      <c r="LJO27" s="1"/>
      <c r="LJP27" s="1"/>
      <c r="LJQ27" s="1"/>
      <c r="LJR27" s="1"/>
      <c r="LJS27" s="1"/>
      <c r="LJT27" s="1"/>
      <c r="LJU27" s="1"/>
      <c r="LJV27" s="1"/>
      <c r="LJW27" s="1"/>
      <c r="LJX27" s="1"/>
      <c r="LJY27" s="1"/>
      <c r="LJZ27" s="1"/>
      <c r="LKA27" s="1"/>
      <c r="LKB27" s="1"/>
      <c r="LKC27" s="1"/>
      <c r="LKD27" s="1"/>
      <c r="LKE27" s="1"/>
      <c r="LKF27" s="1"/>
      <c r="LKG27" s="1"/>
      <c r="LKH27" s="1"/>
      <c r="LKI27" s="1"/>
      <c r="LKJ27" s="1"/>
      <c r="LKK27" s="1"/>
      <c r="LKL27" s="1"/>
      <c r="LKM27" s="1"/>
      <c r="LKN27" s="1"/>
      <c r="LKO27" s="1"/>
      <c r="LKP27" s="1"/>
      <c r="LKQ27" s="1"/>
      <c r="LKR27" s="1"/>
      <c r="LKS27" s="1"/>
      <c r="LKT27" s="1"/>
      <c r="LKU27" s="1"/>
      <c r="LKV27" s="1"/>
      <c r="LKW27" s="1"/>
      <c r="LKX27" s="1"/>
      <c r="LKY27" s="1"/>
      <c r="LKZ27" s="1"/>
      <c r="LLA27" s="1"/>
      <c r="LLB27" s="1"/>
      <c r="LLC27" s="1"/>
      <c r="LLD27" s="1"/>
      <c r="LLE27" s="1"/>
      <c r="LLF27" s="1"/>
      <c r="LLG27" s="1"/>
      <c r="LLH27" s="1"/>
      <c r="LLI27" s="1"/>
      <c r="LLJ27" s="1"/>
      <c r="LLK27" s="1"/>
      <c r="LLL27" s="1"/>
      <c r="LLM27" s="1"/>
      <c r="LLN27" s="1"/>
      <c r="LLO27" s="1"/>
      <c r="LLP27" s="1"/>
      <c r="LLQ27" s="1"/>
      <c r="LLR27" s="1"/>
      <c r="LLS27" s="1"/>
      <c r="LLT27" s="1"/>
      <c r="LLU27" s="1"/>
      <c r="LLV27" s="1"/>
      <c r="LLW27" s="1"/>
      <c r="LLX27" s="1"/>
      <c r="LLY27" s="1"/>
      <c r="LLZ27" s="1"/>
      <c r="LMA27" s="1"/>
      <c r="LMB27" s="1"/>
      <c r="LMC27" s="1"/>
      <c r="LMD27" s="1"/>
      <c r="LME27" s="1"/>
      <c r="LMF27" s="1"/>
      <c r="LMG27" s="1"/>
      <c r="LMH27" s="1"/>
      <c r="LMI27" s="1"/>
      <c r="LMJ27" s="1"/>
      <c r="LMK27" s="1"/>
      <c r="LML27" s="1"/>
      <c r="LMM27" s="1"/>
      <c r="LMN27" s="1"/>
      <c r="LMO27" s="1"/>
      <c r="LMP27" s="1"/>
      <c r="LMQ27" s="1"/>
      <c r="LMR27" s="1"/>
      <c r="LMS27" s="1"/>
      <c r="LMT27" s="1"/>
      <c r="LMU27" s="1"/>
      <c r="LMV27" s="1"/>
      <c r="LMW27" s="1"/>
      <c r="LMX27" s="1"/>
      <c r="LMY27" s="1"/>
      <c r="LMZ27" s="1"/>
      <c r="LNA27" s="1"/>
      <c r="LNB27" s="1"/>
      <c r="LNC27" s="1"/>
      <c r="LND27" s="1"/>
      <c r="LNE27" s="1"/>
      <c r="LNF27" s="1"/>
      <c r="LNG27" s="1"/>
      <c r="LNH27" s="1"/>
      <c r="LNI27" s="1"/>
      <c r="LNJ27" s="1"/>
      <c r="LNK27" s="1"/>
      <c r="LNL27" s="1"/>
      <c r="LNM27" s="1"/>
      <c r="LNN27" s="1"/>
      <c r="LNO27" s="1"/>
      <c r="LNP27" s="1"/>
      <c r="LNQ27" s="1"/>
      <c r="LNR27" s="1"/>
      <c r="LNS27" s="1"/>
      <c r="LNT27" s="1"/>
      <c r="LNU27" s="1"/>
      <c r="LNV27" s="1"/>
      <c r="LNW27" s="1"/>
      <c r="LNX27" s="1"/>
      <c r="LNY27" s="1"/>
      <c r="LNZ27" s="1"/>
      <c r="LOA27" s="1"/>
      <c r="LOB27" s="1"/>
      <c r="LOC27" s="1"/>
      <c r="LOD27" s="1"/>
      <c r="LOE27" s="1"/>
      <c r="LOF27" s="1"/>
      <c r="LOG27" s="1"/>
      <c r="LOH27" s="1"/>
      <c r="LOI27" s="1"/>
      <c r="LOJ27" s="1"/>
      <c r="LOK27" s="1"/>
      <c r="LOL27" s="1"/>
      <c r="LOM27" s="1"/>
      <c r="LON27" s="1"/>
      <c r="LOO27" s="1"/>
      <c r="LOP27" s="1"/>
      <c r="LOQ27" s="1"/>
      <c r="LOR27" s="1"/>
      <c r="LOS27" s="1"/>
      <c r="LOT27" s="1"/>
      <c r="LOU27" s="1"/>
      <c r="LOV27" s="1"/>
      <c r="LOW27" s="1"/>
      <c r="LOX27" s="1"/>
      <c r="LOY27" s="1"/>
      <c r="LOZ27" s="1"/>
      <c r="LPA27" s="1"/>
      <c r="LPB27" s="1"/>
      <c r="LPC27" s="1"/>
      <c r="LPD27" s="1"/>
      <c r="LPE27" s="1"/>
      <c r="LPF27" s="1"/>
      <c r="LPG27" s="1"/>
      <c r="LPH27" s="1"/>
      <c r="LPI27" s="1"/>
      <c r="LPJ27" s="1"/>
      <c r="LPK27" s="1"/>
      <c r="LPL27" s="1"/>
      <c r="LPM27" s="1"/>
      <c r="LPN27" s="1"/>
      <c r="LPO27" s="1"/>
      <c r="LPP27" s="1"/>
      <c r="LPQ27" s="1"/>
      <c r="LPR27" s="1"/>
      <c r="LPS27" s="1"/>
      <c r="LPT27" s="1"/>
      <c r="LPU27" s="1"/>
      <c r="LPV27" s="1"/>
      <c r="LPW27" s="1"/>
      <c r="LPX27" s="1"/>
      <c r="LPY27" s="1"/>
      <c r="LPZ27" s="1"/>
      <c r="LQA27" s="1"/>
      <c r="LQB27" s="1"/>
      <c r="LQC27" s="1"/>
      <c r="LQD27" s="1"/>
      <c r="LQE27" s="1"/>
      <c r="LQF27" s="1"/>
      <c r="LQG27" s="1"/>
      <c r="LQH27" s="1"/>
      <c r="LQI27" s="1"/>
      <c r="LQJ27" s="1"/>
      <c r="LQK27" s="1"/>
      <c r="LQL27" s="1"/>
      <c r="LQM27" s="1"/>
      <c r="LQN27" s="1"/>
      <c r="LQO27" s="1"/>
      <c r="LQP27" s="1"/>
      <c r="LQQ27" s="1"/>
      <c r="LQR27" s="1"/>
      <c r="LQS27" s="1"/>
      <c r="LQT27" s="1"/>
      <c r="LQU27" s="1"/>
      <c r="LQV27" s="1"/>
      <c r="LQW27" s="1"/>
      <c r="LQX27" s="1"/>
      <c r="LQY27" s="1"/>
      <c r="LQZ27" s="1"/>
      <c r="LRA27" s="1"/>
      <c r="LRB27" s="1"/>
      <c r="LRC27" s="1"/>
      <c r="LRD27" s="1"/>
      <c r="LRE27" s="1"/>
      <c r="LRF27" s="1"/>
      <c r="LRG27" s="1"/>
      <c r="LRH27" s="1"/>
      <c r="LRI27" s="1"/>
      <c r="LRJ27" s="1"/>
      <c r="LRK27" s="1"/>
      <c r="LRL27" s="1"/>
      <c r="LRM27" s="1"/>
      <c r="LRN27" s="1"/>
      <c r="LRO27" s="1"/>
      <c r="LRP27" s="1"/>
      <c r="LRQ27" s="1"/>
      <c r="LRR27" s="1"/>
      <c r="LRS27" s="1"/>
      <c r="LRT27" s="1"/>
      <c r="LRU27" s="1"/>
      <c r="LRV27" s="1"/>
      <c r="LRW27" s="1"/>
      <c r="LRX27" s="1"/>
      <c r="LRY27" s="1"/>
      <c r="LRZ27" s="1"/>
      <c r="LSA27" s="1"/>
      <c r="LSB27" s="1"/>
      <c r="LSC27" s="1"/>
      <c r="LSD27" s="1"/>
      <c r="LSE27" s="1"/>
      <c r="LSF27" s="1"/>
      <c r="LSG27" s="1"/>
      <c r="LSH27" s="1"/>
      <c r="LSI27" s="1"/>
      <c r="LSJ27" s="1"/>
      <c r="LSK27" s="1"/>
      <c r="LSL27" s="1"/>
      <c r="LSM27" s="1"/>
      <c r="LSN27" s="1"/>
      <c r="LSO27" s="1"/>
      <c r="LSP27" s="1"/>
      <c r="LSQ27" s="1"/>
      <c r="LSR27" s="1"/>
      <c r="LSS27" s="1"/>
      <c r="LST27" s="1"/>
      <c r="LSU27" s="1"/>
      <c r="LSV27" s="1"/>
      <c r="LSW27" s="1"/>
      <c r="LSX27" s="1"/>
      <c r="LSY27" s="1"/>
      <c r="LSZ27" s="1"/>
      <c r="LTA27" s="1"/>
      <c r="LTB27" s="1"/>
      <c r="LTC27" s="1"/>
      <c r="LTD27" s="1"/>
      <c r="LTE27" s="1"/>
      <c r="LTF27" s="1"/>
      <c r="LTG27" s="1"/>
      <c r="LTH27" s="1"/>
      <c r="LTI27" s="1"/>
      <c r="LTJ27" s="1"/>
      <c r="LTK27" s="1"/>
      <c r="LTL27" s="1"/>
      <c r="LTM27" s="1"/>
      <c r="LTN27" s="1"/>
      <c r="LTO27" s="1"/>
      <c r="LTP27" s="1"/>
      <c r="LTQ27" s="1"/>
      <c r="LTR27" s="1"/>
      <c r="LTS27" s="1"/>
      <c r="LTT27" s="1"/>
      <c r="LTU27" s="1"/>
      <c r="LTV27" s="1"/>
      <c r="LTW27" s="1"/>
      <c r="LTX27" s="1"/>
      <c r="LTY27" s="1"/>
      <c r="LTZ27" s="1"/>
      <c r="LUA27" s="1"/>
      <c r="LUB27" s="1"/>
      <c r="LUC27" s="1"/>
      <c r="LUD27" s="1"/>
      <c r="LUE27" s="1"/>
      <c r="LUF27" s="1"/>
      <c r="LUG27" s="1"/>
      <c r="LUH27" s="1"/>
      <c r="LUI27" s="1"/>
      <c r="LUJ27" s="1"/>
      <c r="LUK27" s="1"/>
      <c r="LUL27" s="1"/>
      <c r="LUM27" s="1"/>
      <c r="LUN27" s="1"/>
      <c r="LUO27" s="1"/>
      <c r="LUP27" s="1"/>
      <c r="LUQ27" s="1"/>
      <c r="LUR27" s="1"/>
      <c r="LUS27" s="1"/>
      <c r="LUT27" s="1"/>
      <c r="LUU27" s="1"/>
      <c r="LUV27" s="1"/>
      <c r="LUW27" s="1"/>
      <c r="LUX27" s="1"/>
      <c r="LUY27" s="1"/>
      <c r="LUZ27" s="1"/>
      <c r="LVA27" s="1"/>
      <c r="LVB27" s="1"/>
      <c r="LVC27" s="1"/>
      <c r="LVD27" s="1"/>
      <c r="LVE27" s="1"/>
      <c r="LVF27" s="1"/>
      <c r="LVG27" s="1"/>
      <c r="LVH27" s="1"/>
      <c r="LVI27" s="1"/>
      <c r="LVJ27" s="1"/>
      <c r="LVK27" s="1"/>
      <c r="LVL27" s="1"/>
      <c r="LVM27" s="1"/>
      <c r="LVN27" s="1"/>
      <c r="LVO27" s="1"/>
      <c r="LVP27" s="1"/>
      <c r="LVQ27" s="1"/>
      <c r="LVR27" s="1"/>
      <c r="LVS27" s="1"/>
      <c r="LVT27" s="1"/>
      <c r="LVU27" s="1"/>
      <c r="LVV27" s="1"/>
      <c r="LVW27" s="1"/>
      <c r="LVX27" s="1"/>
      <c r="LVY27" s="1"/>
      <c r="LVZ27" s="1"/>
      <c r="LWA27" s="1"/>
      <c r="LWB27" s="1"/>
      <c r="LWC27" s="1"/>
      <c r="LWD27" s="1"/>
      <c r="LWE27" s="1"/>
      <c r="LWF27" s="1"/>
      <c r="LWG27" s="1"/>
      <c r="LWH27" s="1"/>
      <c r="LWI27" s="1"/>
      <c r="LWJ27" s="1"/>
      <c r="LWK27" s="1"/>
      <c r="LWL27" s="1"/>
      <c r="LWM27" s="1"/>
      <c r="LWN27" s="1"/>
      <c r="LWO27" s="1"/>
      <c r="LWP27" s="1"/>
      <c r="LWQ27" s="1"/>
      <c r="LWR27" s="1"/>
      <c r="LWS27" s="1"/>
      <c r="LWT27" s="1"/>
      <c r="LWU27" s="1"/>
      <c r="LWV27" s="1"/>
      <c r="LWW27" s="1"/>
      <c r="LWX27" s="1"/>
      <c r="LWY27" s="1"/>
      <c r="LWZ27" s="1"/>
      <c r="LXA27" s="1"/>
      <c r="LXB27" s="1"/>
      <c r="LXC27" s="1"/>
      <c r="LXD27" s="1"/>
      <c r="LXE27" s="1"/>
      <c r="LXF27" s="1"/>
      <c r="LXG27" s="1"/>
      <c r="LXH27" s="1"/>
      <c r="LXI27" s="1"/>
      <c r="LXJ27" s="1"/>
      <c r="LXK27" s="1"/>
      <c r="LXL27" s="1"/>
      <c r="LXM27" s="1"/>
      <c r="LXN27" s="1"/>
      <c r="LXO27" s="1"/>
      <c r="LXP27" s="1"/>
      <c r="LXQ27" s="1"/>
      <c r="LXR27" s="1"/>
      <c r="LXS27" s="1"/>
      <c r="LXT27" s="1"/>
      <c r="LXU27" s="1"/>
      <c r="LXV27" s="1"/>
      <c r="LXW27" s="1"/>
      <c r="LXX27" s="1"/>
      <c r="LXY27" s="1"/>
      <c r="LXZ27" s="1"/>
      <c r="LYA27" s="1"/>
      <c r="LYB27" s="1"/>
      <c r="LYC27" s="1"/>
      <c r="LYD27" s="1"/>
      <c r="LYE27" s="1"/>
      <c r="LYF27" s="1"/>
      <c r="LYG27" s="1"/>
      <c r="LYH27" s="1"/>
      <c r="LYI27" s="1"/>
      <c r="LYJ27" s="1"/>
      <c r="LYK27" s="1"/>
      <c r="LYL27" s="1"/>
      <c r="LYM27" s="1"/>
      <c r="LYN27" s="1"/>
      <c r="LYO27" s="1"/>
      <c r="LYP27" s="1"/>
      <c r="LYQ27" s="1"/>
      <c r="LYR27" s="1"/>
      <c r="LYS27" s="1"/>
      <c r="LYT27" s="1"/>
      <c r="LYU27" s="1"/>
      <c r="LYV27" s="1"/>
      <c r="LYW27" s="1"/>
      <c r="LYX27" s="1"/>
      <c r="LYY27" s="1"/>
      <c r="LYZ27" s="1"/>
      <c r="LZA27" s="1"/>
      <c r="LZB27" s="1"/>
      <c r="LZC27" s="1"/>
      <c r="LZD27" s="1"/>
      <c r="LZE27" s="1"/>
      <c r="LZF27" s="1"/>
      <c r="LZG27" s="1"/>
      <c r="LZH27" s="1"/>
      <c r="LZI27" s="1"/>
      <c r="LZJ27" s="1"/>
      <c r="LZK27" s="1"/>
      <c r="LZL27" s="1"/>
      <c r="LZM27" s="1"/>
      <c r="LZN27" s="1"/>
      <c r="LZO27" s="1"/>
      <c r="LZP27" s="1"/>
      <c r="LZQ27" s="1"/>
      <c r="LZR27" s="1"/>
      <c r="LZS27" s="1"/>
      <c r="LZT27" s="1"/>
      <c r="LZU27" s="1"/>
      <c r="LZV27" s="1"/>
      <c r="LZW27" s="1"/>
      <c r="LZX27" s="1"/>
      <c r="LZY27" s="1"/>
      <c r="LZZ27" s="1"/>
      <c r="MAA27" s="1"/>
      <c r="MAB27" s="1"/>
      <c r="MAC27" s="1"/>
      <c r="MAD27" s="1"/>
      <c r="MAE27" s="1"/>
      <c r="MAF27" s="1"/>
      <c r="MAG27" s="1"/>
      <c r="MAH27" s="1"/>
      <c r="MAI27" s="1"/>
      <c r="MAJ27" s="1"/>
      <c r="MAK27" s="1"/>
      <c r="MAL27" s="1"/>
      <c r="MAM27" s="1"/>
      <c r="MAN27" s="1"/>
      <c r="MAO27" s="1"/>
      <c r="MAP27" s="1"/>
      <c r="MAQ27" s="1"/>
      <c r="MAR27" s="1"/>
      <c r="MAS27" s="1"/>
      <c r="MAT27" s="1"/>
      <c r="MAU27" s="1"/>
      <c r="MAV27" s="1"/>
      <c r="MAW27" s="1"/>
      <c r="MAX27" s="1"/>
      <c r="MAY27" s="1"/>
      <c r="MAZ27" s="1"/>
      <c r="MBA27" s="1"/>
      <c r="MBB27" s="1"/>
      <c r="MBC27" s="1"/>
      <c r="MBD27" s="1"/>
      <c r="MBE27" s="1"/>
      <c r="MBF27" s="1"/>
      <c r="MBG27" s="1"/>
      <c r="MBH27" s="1"/>
      <c r="MBI27" s="1"/>
      <c r="MBJ27" s="1"/>
      <c r="MBK27" s="1"/>
      <c r="MBL27" s="1"/>
      <c r="MBM27" s="1"/>
      <c r="MBN27" s="1"/>
      <c r="MBO27" s="1"/>
      <c r="MBP27" s="1"/>
      <c r="MBQ27" s="1"/>
      <c r="MBR27" s="1"/>
      <c r="MBS27" s="1"/>
      <c r="MBT27" s="1"/>
      <c r="MBU27" s="1"/>
      <c r="MBV27" s="1"/>
      <c r="MBW27" s="1"/>
      <c r="MBX27" s="1"/>
      <c r="MBY27" s="1"/>
      <c r="MBZ27" s="1"/>
      <c r="MCA27" s="1"/>
      <c r="MCB27" s="1"/>
      <c r="MCC27" s="1"/>
      <c r="MCD27" s="1"/>
      <c r="MCE27" s="1"/>
      <c r="MCF27" s="1"/>
      <c r="MCG27" s="1"/>
      <c r="MCH27" s="1"/>
      <c r="MCI27" s="1"/>
      <c r="MCJ27" s="1"/>
      <c r="MCK27" s="1"/>
      <c r="MCL27" s="1"/>
      <c r="MCM27" s="1"/>
      <c r="MCN27" s="1"/>
      <c r="MCO27" s="1"/>
      <c r="MCP27" s="1"/>
      <c r="MCQ27" s="1"/>
      <c r="MCR27" s="1"/>
      <c r="MCS27" s="1"/>
      <c r="MCT27" s="1"/>
      <c r="MCU27" s="1"/>
      <c r="MCV27" s="1"/>
      <c r="MCW27" s="1"/>
      <c r="MCX27" s="1"/>
      <c r="MCY27" s="1"/>
      <c r="MCZ27" s="1"/>
      <c r="MDA27" s="1"/>
      <c r="MDB27" s="1"/>
      <c r="MDC27" s="1"/>
      <c r="MDD27" s="1"/>
      <c r="MDE27" s="1"/>
      <c r="MDF27" s="1"/>
      <c r="MDG27" s="1"/>
      <c r="MDH27" s="1"/>
      <c r="MDI27" s="1"/>
      <c r="MDJ27" s="1"/>
      <c r="MDK27" s="1"/>
      <c r="MDL27" s="1"/>
      <c r="MDM27" s="1"/>
      <c r="MDN27" s="1"/>
      <c r="MDO27" s="1"/>
      <c r="MDP27" s="1"/>
      <c r="MDQ27" s="1"/>
      <c r="MDR27" s="1"/>
      <c r="MDS27" s="1"/>
      <c r="MDT27" s="1"/>
      <c r="MDU27" s="1"/>
      <c r="MDV27" s="1"/>
      <c r="MDW27" s="1"/>
      <c r="MDX27" s="1"/>
      <c r="MDY27" s="1"/>
      <c r="MDZ27" s="1"/>
      <c r="MEA27" s="1"/>
      <c r="MEB27" s="1"/>
      <c r="MEC27" s="1"/>
      <c r="MED27" s="1"/>
      <c r="MEE27" s="1"/>
      <c r="MEF27" s="1"/>
      <c r="MEG27" s="1"/>
      <c r="MEH27" s="1"/>
      <c r="MEI27" s="1"/>
      <c r="MEJ27" s="1"/>
      <c r="MEK27" s="1"/>
      <c r="MEL27" s="1"/>
      <c r="MEM27" s="1"/>
      <c r="MEN27" s="1"/>
      <c r="MEO27" s="1"/>
      <c r="MEP27" s="1"/>
      <c r="MEQ27" s="1"/>
      <c r="MER27" s="1"/>
      <c r="MES27" s="1"/>
      <c r="MET27" s="1"/>
      <c r="MEU27" s="1"/>
      <c r="MEV27" s="1"/>
      <c r="MEW27" s="1"/>
      <c r="MEX27" s="1"/>
      <c r="MEY27" s="1"/>
      <c r="MEZ27" s="1"/>
      <c r="MFA27" s="1"/>
      <c r="MFB27" s="1"/>
      <c r="MFC27" s="1"/>
      <c r="MFD27" s="1"/>
      <c r="MFE27" s="1"/>
      <c r="MFF27" s="1"/>
      <c r="MFG27" s="1"/>
      <c r="MFH27" s="1"/>
      <c r="MFI27" s="1"/>
      <c r="MFJ27" s="1"/>
      <c r="MFK27" s="1"/>
      <c r="MFL27" s="1"/>
      <c r="MFM27" s="1"/>
      <c r="MFN27" s="1"/>
      <c r="MFO27" s="1"/>
      <c r="MFP27" s="1"/>
      <c r="MFQ27" s="1"/>
      <c r="MFR27" s="1"/>
      <c r="MFS27" s="1"/>
      <c r="MFT27" s="1"/>
      <c r="MFU27" s="1"/>
      <c r="MFV27" s="1"/>
      <c r="MFW27" s="1"/>
      <c r="MFX27" s="1"/>
      <c r="MFY27" s="1"/>
      <c r="MFZ27" s="1"/>
      <c r="MGA27" s="1"/>
      <c r="MGB27" s="1"/>
      <c r="MGC27" s="1"/>
      <c r="MGD27" s="1"/>
      <c r="MGE27" s="1"/>
      <c r="MGF27" s="1"/>
      <c r="MGG27" s="1"/>
      <c r="MGH27" s="1"/>
      <c r="MGI27" s="1"/>
      <c r="MGJ27" s="1"/>
      <c r="MGK27" s="1"/>
      <c r="MGL27" s="1"/>
      <c r="MGM27" s="1"/>
      <c r="MGN27" s="1"/>
      <c r="MGO27" s="1"/>
      <c r="MGP27" s="1"/>
      <c r="MGQ27" s="1"/>
      <c r="MGR27" s="1"/>
      <c r="MGS27" s="1"/>
      <c r="MGT27" s="1"/>
      <c r="MGU27" s="1"/>
      <c r="MGV27" s="1"/>
      <c r="MGW27" s="1"/>
      <c r="MGX27" s="1"/>
      <c r="MGY27" s="1"/>
      <c r="MGZ27" s="1"/>
      <c r="MHA27" s="1"/>
      <c r="MHB27" s="1"/>
      <c r="MHC27" s="1"/>
      <c r="MHD27" s="1"/>
      <c r="MHE27" s="1"/>
      <c r="MHF27" s="1"/>
      <c r="MHG27" s="1"/>
      <c r="MHH27" s="1"/>
      <c r="MHI27" s="1"/>
      <c r="MHJ27" s="1"/>
      <c r="MHK27" s="1"/>
      <c r="MHL27" s="1"/>
      <c r="MHM27" s="1"/>
      <c r="MHN27" s="1"/>
      <c r="MHO27" s="1"/>
      <c r="MHP27" s="1"/>
      <c r="MHQ27" s="1"/>
      <c r="MHR27" s="1"/>
      <c r="MHS27" s="1"/>
      <c r="MHT27" s="1"/>
      <c r="MHU27" s="1"/>
      <c r="MHV27" s="1"/>
      <c r="MHW27" s="1"/>
      <c r="MHX27" s="1"/>
      <c r="MHY27" s="1"/>
      <c r="MHZ27" s="1"/>
      <c r="MIA27" s="1"/>
      <c r="MIB27" s="1"/>
      <c r="MIC27" s="1"/>
      <c r="MID27" s="1"/>
      <c r="MIE27" s="1"/>
      <c r="MIF27" s="1"/>
      <c r="MIG27" s="1"/>
      <c r="MIH27" s="1"/>
      <c r="MII27" s="1"/>
      <c r="MIJ27" s="1"/>
      <c r="MIK27" s="1"/>
      <c r="MIL27" s="1"/>
      <c r="MIM27" s="1"/>
      <c r="MIN27" s="1"/>
      <c r="MIO27" s="1"/>
      <c r="MIP27" s="1"/>
      <c r="MIQ27" s="1"/>
      <c r="MIR27" s="1"/>
      <c r="MIS27" s="1"/>
      <c r="MIT27" s="1"/>
      <c r="MIU27" s="1"/>
      <c r="MIV27" s="1"/>
      <c r="MIW27" s="1"/>
      <c r="MIX27" s="1"/>
      <c r="MIY27" s="1"/>
      <c r="MIZ27" s="1"/>
      <c r="MJA27" s="1"/>
      <c r="MJB27" s="1"/>
      <c r="MJC27" s="1"/>
      <c r="MJD27" s="1"/>
      <c r="MJE27" s="1"/>
      <c r="MJF27" s="1"/>
      <c r="MJG27" s="1"/>
      <c r="MJH27" s="1"/>
      <c r="MJI27" s="1"/>
      <c r="MJJ27" s="1"/>
      <c r="MJK27" s="1"/>
      <c r="MJL27" s="1"/>
      <c r="MJM27" s="1"/>
      <c r="MJN27" s="1"/>
      <c r="MJO27" s="1"/>
      <c r="MJP27" s="1"/>
      <c r="MJQ27" s="1"/>
      <c r="MJR27" s="1"/>
      <c r="MJS27" s="1"/>
      <c r="MJT27" s="1"/>
      <c r="MJU27" s="1"/>
      <c r="MJV27" s="1"/>
      <c r="MJW27" s="1"/>
      <c r="MJX27" s="1"/>
      <c r="MJY27" s="1"/>
      <c r="MJZ27" s="1"/>
      <c r="MKA27" s="1"/>
      <c r="MKB27" s="1"/>
      <c r="MKC27" s="1"/>
      <c r="MKD27" s="1"/>
      <c r="MKE27" s="1"/>
      <c r="MKF27" s="1"/>
      <c r="MKG27" s="1"/>
      <c r="MKH27" s="1"/>
      <c r="MKI27" s="1"/>
      <c r="MKJ27" s="1"/>
      <c r="MKK27" s="1"/>
      <c r="MKL27" s="1"/>
      <c r="MKM27" s="1"/>
      <c r="MKN27" s="1"/>
      <c r="MKO27" s="1"/>
      <c r="MKP27" s="1"/>
      <c r="MKQ27" s="1"/>
      <c r="MKR27" s="1"/>
      <c r="MKS27" s="1"/>
      <c r="MKT27" s="1"/>
      <c r="MKU27" s="1"/>
      <c r="MKV27" s="1"/>
      <c r="MKW27" s="1"/>
      <c r="MKX27" s="1"/>
      <c r="MKY27" s="1"/>
      <c r="MKZ27" s="1"/>
      <c r="MLA27" s="1"/>
      <c r="MLB27" s="1"/>
      <c r="MLC27" s="1"/>
      <c r="MLD27" s="1"/>
      <c r="MLE27" s="1"/>
      <c r="MLF27" s="1"/>
      <c r="MLG27" s="1"/>
      <c r="MLH27" s="1"/>
      <c r="MLI27" s="1"/>
      <c r="MLJ27" s="1"/>
      <c r="MLK27" s="1"/>
      <c r="MLL27" s="1"/>
      <c r="MLM27" s="1"/>
      <c r="MLN27" s="1"/>
      <c r="MLO27" s="1"/>
      <c r="MLP27" s="1"/>
      <c r="MLQ27" s="1"/>
      <c r="MLR27" s="1"/>
      <c r="MLS27" s="1"/>
      <c r="MLT27" s="1"/>
      <c r="MLU27" s="1"/>
      <c r="MLV27" s="1"/>
      <c r="MLW27" s="1"/>
      <c r="MLX27" s="1"/>
      <c r="MLY27" s="1"/>
      <c r="MLZ27" s="1"/>
      <c r="MMA27" s="1"/>
      <c r="MMB27" s="1"/>
      <c r="MMC27" s="1"/>
      <c r="MMD27" s="1"/>
      <c r="MME27" s="1"/>
      <c r="MMF27" s="1"/>
      <c r="MMG27" s="1"/>
      <c r="MMH27" s="1"/>
      <c r="MMI27" s="1"/>
      <c r="MMJ27" s="1"/>
      <c r="MMK27" s="1"/>
      <c r="MML27" s="1"/>
      <c r="MMM27" s="1"/>
      <c r="MMN27" s="1"/>
      <c r="MMO27" s="1"/>
      <c r="MMP27" s="1"/>
      <c r="MMQ27" s="1"/>
      <c r="MMR27" s="1"/>
      <c r="MMS27" s="1"/>
      <c r="MMT27" s="1"/>
      <c r="MMU27" s="1"/>
      <c r="MMV27" s="1"/>
      <c r="MMW27" s="1"/>
      <c r="MMX27" s="1"/>
      <c r="MMY27" s="1"/>
      <c r="MMZ27" s="1"/>
      <c r="MNA27" s="1"/>
      <c r="MNB27" s="1"/>
      <c r="MNC27" s="1"/>
      <c r="MND27" s="1"/>
      <c r="MNE27" s="1"/>
      <c r="MNF27" s="1"/>
      <c r="MNG27" s="1"/>
      <c r="MNH27" s="1"/>
      <c r="MNI27" s="1"/>
      <c r="MNJ27" s="1"/>
      <c r="MNK27" s="1"/>
      <c r="MNL27" s="1"/>
      <c r="MNM27" s="1"/>
      <c r="MNN27" s="1"/>
      <c r="MNO27" s="1"/>
      <c r="MNP27" s="1"/>
      <c r="MNQ27" s="1"/>
      <c r="MNR27" s="1"/>
      <c r="MNS27" s="1"/>
      <c r="MNT27" s="1"/>
      <c r="MNU27" s="1"/>
      <c r="MNV27" s="1"/>
      <c r="MNW27" s="1"/>
      <c r="MNX27" s="1"/>
      <c r="MNY27" s="1"/>
      <c r="MNZ27" s="1"/>
      <c r="MOA27" s="1"/>
      <c r="MOB27" s="1"/>
      <c r="MOC27" s="1"/>
      <c r="MOD27" s="1"/>
      <c r="MOE27" s="1"/>
      <c r="MOF27" s="1"/>
      <c r="MOG27" s="1"/>
      <c r="MOH27" s="1"/>
      <c r="MOI27" s="1"/>
      <c r="MOJ27" s="1"/>
      <c r="MOK27" s="1"/>
      <c r="MOL27" s="1"/>
      <c r="MOM27" s="1"/>
      <c r="MON27" s="1"/>
      <c r="MOO27" s="1"/>
      <c r="MOP27" s="1"/>
      <c r="MOQ27" s="1"/>
      <c r="MOR27" s="1"/>
      <c r="MOS27" s="1"/>
      <c r="MOT27" s="1"/>
      <c r="MOU27" s="1"/>
      <c r="MOV27" s="1"/>
      <c r="MOW27" s="1"/>
      <c r="MOX27" s="1"/>
      <c r="MOY27" s="1"/>
      <c r="MOZ27" s="1"/>
      <c r="MPA27" s="1"/>
      <c r="MPB27" s="1"/>
      <c r="MPC27" s="1"/>
      <c r="MPD27" s="1"/>
      <c r="MPE27" s="1"/>
      <c r="MPF27" s="1"/>
      <c r="MPG27" s="1"/>
      <c r="MPH27" s="1"/>
      <c r="MPI27" s="1"/>
      <c r="MPJ27" s="1"/>
      <c r="MPK27" s="1"/>
      <c r="MPL27" s="1"/>
      <c r="MPM27" s="1"/>
      <c r="MPN27" s="1"/>
      <c r="MPO27" s="1"/>
      <c r="MPP27" s="1"/>
      <c r="MPQ27" s="1"/>
      <c r="MPR27" s="1"/>
      <c r="MPS27" s="1"/>
      <c r="MPT27" s="1"/>
      <c r="MPU27" s="1"/>
      <c r="MPV27" s="1"/>
      <c r="MPW27" s="1"/>
      <c r="MPX27" s="1"/>
      <c r="MPY27" s="1"/>
      <c r="MPZ27" s="1"/>
      <c r="MQA27" s="1"/>
      <c r="MQB27" s="1"/>
      <c r="MQC27" s="1"/>
      <c r="MQD27" s="1"/>
      <c r="MQE27" s="1"/>
      <c r="MQF27" s="1"/>
      <c r="MQG27" s="1"/>
      <c r="MQH27" s="1"/>
      <c r="MQI27" s="1"/>
      <c r="MQJ27" s="1"/>
      <c r="MQK27" s="1"/>
      <c r="MQL27" s="1"/>
      <c r="MQM27" s="1"/>
      <c r="MQN27" s="1"/>
      <c r="MQO27" s="1"/>
      <c r="MQP27" s="1"/>
      <c r="MQQ27" s="1"/>
      <c r="MQR27" s="1"/>
      <c r="MQS27" s="1"/>
      <c r="MQT27" s="1"/>
      <c r="MQU27" s="1"/>
      <c r="MQV27" s="1"/>
      <c r="MQW27" s="1"/>
      <c r="MQX27" s="1"/>
      <c r="MQY27" s="1"/>
      <c r="MQZ27" s="1"/>
      <c r="MRA27" s="1"/>
      <c r="MRB27" s="1"/>
      <c r="MRC27" s="1"/>
      <c r="MRD27" s="1"/>
      <c r="MRE27" s="1"/>
      <c r="MRF27" s="1"/>
      <c r="MRG27" s="1"/>
      <c r="MRH27" s="1"/>
      <c r="MRI27" s="1"/>
      <c r="MRJ27" s="1"/>
      <c r="MRK27" s="1"/>
      <c r="MRL27" s="1"/>
      <c r="MRM27" s="1"/>
      <c r="MRN27" s="1"/>
      <c r="MRO27" s="1"/>
      <c r="MRP27" s="1"/>
      <c r="MRQ27" s="1"/>
      <c r="MRR27" s="1"/>
      <c r="MRS27" s="1"/>
      <c r="MRT27" s="1"/>
      <c r="MRU27" s="1"/>
      <c r="MRV27" s="1"/>
      <c r="MRW27" s="1"/>
      <c r="MRX27" s="1"/>
      <c r="MRY27" s="1"/>
      <c r="MRZ27" s="1"/>
      <c r="MSA27" s="1"/>
      <c r="MSB27" s="1"/>
      <c r="MSC27" s="1"/>
      <c r="MSD27" s="1"/>
      <c r="MSE27" s="1"/>
      <c r="MSF27" s="1"/>
      <c r="MSG27" s="1"/>
      <c r="MSH27" s="1"/>
      <c r="MSI27" s="1"/>
      <c r="MSJ27" s="1"/>
      <c r="MSK27" s="1"/>
      <c r="MSL27" s="1"/>
      <c r="MSM27" s="1"/>
      <c r="MSN27" s="1"/>
      <c r="MSO27" s="1"/>
      <c r="MSP27" s="1"/>
      <c r="MSQ27" s="1"/>
      <c r="MSR27" s="1"/>
      <c r="MSS27" s="1"/>
      <c r="MST27" s="1"/>
      <c r="MSU27" s="1"/>
      <c r="MSV27" s="1"/>
      <c r="MSW27" s="1"/>
      <c r="MSX27" s="1"/>
      <c r="MSY27" s="1"/>
      <c r="MSZ27" s="1"/>
      <c r="MTA27" s="1"/>
      <c r="MTB27" s="1"/>
      <c r="MTC27" s="1"/>
      <c r="MTD27" s="1"/>
      <c r="MTE27" s="1"/>
      <c r="MTF27" s="1"/>
      <c r="MTG27" s="1"/>
      <c r="MTH27" s="1"/>
      <c r="MTI27" s="1"/>
      <c r="MTJ27" s="1"/>
      <c r="MTK27" s="1"/>
      <c r="MTL27" s="1"/>
      <c r="MTM27" s="1"/>
      <c r="MTN27" s="1"/>
      <c r="MTO27" s="1"/>
      <c r="MTP27" s="1"/>
      <c r="MTQ27" s="1"/>
      <c r="MTR27" s="1"/>
      <c r="MTS27" s="1"/>
      <c r="MTT27" s="1"/>
      <c r="MTU27" s="1"/>
      <c r="MTV27" s="1"/>
      <c r="MTW27" s="1"/>
      <c r="MTX27" s="1"/>
      <c r="MTY27" s="1"/>
      <c r="MTZ27" s="1"/>
      <c r="MUA27" s="1"/>
      <c r="MUB27" s="1"/>
      <c r="MUC27" s="1"/>
      <c r="MUD27" s="1"/>
      <c r="MUE27" s="1"/>
      <c r="MUF27" s="1"/>
      <c r="MUG27" s="1"/>
      <c r="MUH27" s="1"/>
      <c r="MUI27" s="1"/>
      <c r="MUJ27" s="1"/>
      <c r="MUK27" s="1"/>
      <c r="MUL27" s="1"/>
      <c r="MUM27" s="1"/>
      <c r="MUN27" s="1"/>
      <c r="MUO27" s="1"/>
      <c r="MUP27" s="1"/>
      <c r="MUQ27" s="1"/>
      <c r="MUR27" s="1"/>
      <c r="MUS27" s="1"/>
      <c r="MUT27" s="1"/>
      <c r="MUU27" s="1"/>
      <c r="MUV27" s="1"/>
      <c r="MUW27" s="1"/>
      <c r="MUX27" s="1"/>
      <c r="MUY27" s="1"/>
      <c r="MUZ27" s="1"/>
      <c r="MVA27" s="1"/>
      <c r="MVB27" s="1"/>
      <c r="MVC27" s="1"/>
      <c r="MVD27" s="1"/>
      <c r="MVE27" s="1"/>
      <c r="MVF27" s="1"/>
      <c r="MVG27" s="1"/>
      <c r="MVH27" s="1"/>
      <c r="MVI27" s="1"/>
      <c r="MVJ27" s="1"/>
      <c r="MVK27" s="1"/>
      <c r="MVL27" s="1"/>
      <c r="MVM27" s="1"/>
      <c r="MVN27" s="1"/>
      <c r="MVO27" s="1"/>
      <c r="MVP27" s="1"/>
      <c r="MVQ27" s="1"/>
      <c r="MVR27" s="1"/>
      <c r="MVS27" s="1"/>
      <c r="MVT27" s="1"/>
      <c r="MVU27" s="1"/>
      <c r="MVV27" s="1"/>
      <c r="MVW27" s="1"/>
      <c r="MVX27" s="1"/>
      <c r="MVY27" s="1"/>
      <c r="MVZ27" s="1"/>
      <c r="MWA27" s="1"/>
      <c r="MWB27" s="1"/>
      <c r="MWC27" s="1"/>
      <c r="MWD27" s="1"/>
      <c r="MWE27" s="1"/>
      <c r="MWF27" s="1"/>
      <c r="MWG27" s="1"/>
      <c r="MWH27" s="1"/>
      <c r="MWI27" s="1"/>
      <c r="MWJ27" s="1"/>
      <c r="MWK27" s="1"/>
      <c r="MWL27" s="1"/>
      <c r="MWM27" s="1"/>
      <c r="MWN27" s="1"/>
      <c r="MWO27" s="1"/>
      <c r="MWP27" s="1"/>
      <c r="MWQ27" s="1"/>
      <c r="MWR27" s="1"/>
      <c r="MWS27" s="1"/>
      <c r="MWT27" s="1"/>
      <c r="MWU27" s="1"/>
      <c r="MWV27" s="1"/>
      <c r="MWW27" s="1"/>
      <c r="MWX27" s="1"/>
      <c r="MWY27" s="1"/>
      <c r="MWZ27" s="1"/>
      <c r="MXA27" s="1"/>
      <c r="MXB27" s="1"/>
      <c r="MXC27" s="1"/>
      <c r="MXD27" s="1"/>
      <c r="MXE27" s="1"/>
      <c r="MXF27" s="1"/>
      <c r="MXG27" s="1"/>
      <c r="MXH27" s="1"/>
      <c r="MXI27" s="1"/>
      <c r="MXJ27" s="1"/>
      <c r="MXK27" s="1"/>
      <c r="MXL27" s="1"/>
      <c r="MXM27" s="1"/>
      <c r="MXN27" s="1"/>
      <c r="MXO27" s="1"/>
      <c r="MXP27" s="1"/>
      <c r="MXQ27" s="1"/>
      <c r="MXR27" s="1"/>
      <c r="MXS27" s="1"/>
      <c r="MXT27" s="1"/>
      <c r="MXU27" s="1"/>
      <c r="MXV27" s="1"/>
      <c r="MXW27" s="1"/>
      <c r="MXX27" s="1"/>
      <c r="MXY27" s="1"/>
      <c r="MXZ27" s="1"/>
      <c r="MYA27" s="1"/>
      <c r="MYB27" s="1"/>
      <c r="MYC27" s="1"/>
      <c r="MYD27" s="1"/>
      <c r="MYE27" s="1"/>
      <c r="MYF27" s="1"/>
      <c r="MYG27" s="1"/>
      <c r="MYH27" s="1"/>
      <c r="MYI27" s="1"/>
      <c r="MYJ27" s="1"/>
      <c r="MYK27" s="1"/>
      <c r="MYL27" s="1"/>
      <c r="MYM27" s="1"/>
      <c r="MYN27" s="1"/>
      <c r="MYO27" s="1"/>
      <c r="MYP27" s="1"/>
      <c r="MYQ27" s="1"/>
      <c r="MYR27" s="1"/>
      <c r="MYS27" s="1"/>
      <c r="MYT27" s="1"/>
      <c r="MYU27" s="1"/>
      <c r="MYV27" s="1"/>
      <c r="MYW27" s="1"/>
      <c r="MYX27" s="1"/>
      <c r="MYY27" s="1"/>
      <c r="MYZ27" s="1"/>
      <c r="MZA27" s="1"/>
      <c r="MZB27" s="1"/>
      <c r="MZC27" s="1"/>
      <c r="MZD27" s="1"/>
      <c r="MZE27" s="1"/>
      <c r="MZF27" s="1"/>
      <c r="MZG27" s="1"/>
      <c r="MZH27" s="1"/>
      <c r="MZI27" s="1"/>
      <c r="MZJ27" s="1"/>
      <c r="MZK27" s="1"/>
      <c r="MZL27" s="1"/>
      <c r="MZM27" s="1"/>
      <c r="MZN27" s="1"/>
      <c r="MZO27" s="1"/>
      <c r="MZP27" s="1"/>
      <c r="MZQ27" s="1"/>
      <c r="MZR27" s="1"/>
      <c r="MZS27" s="1"/>
      <c r="MZT27" s="1"/>
      <c r="MZU27" s="1"/>
      <c r="MZV27" s="1"/>
      <c r="MZW27" s="1"/>
      <c r="MZX27" s="1"/>
      <c r="MZY27" s="1"/>
      <c r="MZZ27" s="1"/>
      <c r="NAA27" s="1"/>
      <c r="NAB27" s="1"/>
      <c r="NAC27" s="1"/>
      <c r="NAD27" s="1"/>
      <c r="NAE27" s="1"/>
      <c r="NAF27" s="1"/>
      <c r="NAG27" s="1"/>
      <c r="NAH27" s="1"/>
      <c r="NAI27" s="1"/>
      <c r="NAJ27" s="1"/>
      <c r="NAK27" s="1"/>
      <c r="NAL27" s="1"/>
      <c r="NAM27" s="1"/>
      <c r="NAN27" s="1"/>
      <c r="NAO27" s="1"/>
      <c r="NAP27" s="1"/>
      <c r="NAQ27" s="1"/>
      <c r="NAR27" s="1"/>
      <c r="NAS27" s="1"/>
      <c r="NAT27" s="1"/>
      <c r="NAU27" s="1"/>
      <c r="NAV27" s="1"/>
      <c r="NAW27" s="1"/>
      <c r="NAX27" s="1"/>
      <c r="NAY27" s="1"/>
      <c r="NAZ27" s="1"/>
      <c r="NBA27" s="1"/>
      <c r="NBB27" s="1"/>
      <c r="NBC27" s="1"/>
      <c r="NBD27" s="1"/>
      <c r="NBE27" s="1"/>
      <c r="NBF27" s="1"/>
      <c r="NBG27" s="1"/>
      <c r="NBH27" s="1"/>
      <c r="NBI27" s="1"/>
      <c r="NBJ27" s="1"/>
      <c r="NBK27" s="1"/>
      <c r="NBL27" s="1"/>
      <c r="NBM27" s="1"/>
      <c r="NBN27" s="1"/>
      <c r="NBO27" s="1"/>
      <c r="NBP27" s="1"/>
      <c r="NBQ27" s="1"/>
      <c r="NBR27" s="1"/>
      <c r="NBS27" s="1"/>
      <c r="NBT27" s="1"/>
      <c r="NBU27" s="1"/>
      <c r="NBV27" s="1"/>
      <c r="NBW27" s="1"/>
      <c r="NBX27" s="1"/>
      <c r="NBY27" s="1"/>
      <c r="NBZ27" s="1"/>
      <c r="NCA27" s="1"/>
      <c r="NCB27" s="1"/>
      <c r="NCC27" s="1"/>
      <c r="NCD27" s="1"/>
      <c r="NCE27" s="1"/>
      <c r="NCF27" s="1"/>
      <c r="NCG27" s="1"/>
      <c r="NCH27" s="1"/>
      <c r="NCI27" s="1"/>
      <c r="NCJ27" s="1"/>
      <c r="NCK27" s="1"/>
      <c r="NCL27" s="1"/>
      <c r="NCM27" s="1"/>
      <c r="NCN27" s="1"/>
      <c r="NCO27" s="1"/>
      <c r="NCP27" s="1"/>
      <c r="NCQ27" s="1"/>
      <c r="NCR27" s="1"/>
      <c r="NCS27" s="1"/>
      <c r="NCT27" s="1"/>
      <c r="NCU27" s="1"/>
      <c r="NCV27" s="1"/>
      <c r="NCW27" s="1"/>
      <c r="NCX27" s="1"/>
      <c r="NCY27" s="1"/>
      <c r="NCZ27" s="1"/>
      <c r="NDA27" s="1"/>
      <c r="NDB27" s="1"/>
      <c r="NDC27" s="1"/>
      <c r="NDD27" s="1"/>
      <c r="NDE27" s="1"/>
      <c r="NDF27" s="1"/>
      <c r="NDG27" s="1"/>
      <c r="NDH27" s="1"/>
      <c r="NDI27" s="1"/>
      <c r="NDJ27" s="1"/>
      <c r="NDK27" s="1"/>
      <c r="NDL27" s="1"/>
      <c r="NDM27" s="1"/>
      <c r="NDN27" s="1"/>
      <c r="NDO27" s="1"/>
      <c r="NDP27" s="1"/>
      <c r="NDQ27" s="1"/>
      <c r="NDR27" s="1"/>
      <c r="NDS27" s="1"/>
      <c r="NDT27" s="1"/>
      <c r="NDU27" s="1"/>
      <c r="NDV27" s="1"/>
      <c r="NDW27" s="1"/>
      <c r="NDX27" s="1"/>
      <c r="NDY27" s="1"/>
      <c r="NDZ27" s="1"/>
      <c r="NEA27" s="1"/>
      <c r="NEB27" s="1"/>
      <c r="NEC27" s="1"/>
      <c r="NED27" s="1"/>
      <c r="NEE27" s="1"/>
      <c r="NEF27" s="1"/>
      <c r="NEG27" s="1"/>
      <c r="NEH27" s="1"/>
      <c r="NEI27" s="1"/>
      <c r="NEJ27" s="1"/>
      <c r="NEK27" s="1"/>
      <c r="NEL27" s="1"/>
      <c r="NEM27" s="1"/>
      <c r="NEN27" s="1"/>
      <c r="NEO27" s="1"/>
      <c r="NEP27" s="1"/>
      <c r="NEQ27" s="1"/>
      <c r="NER27" s="1"/>
      <c r="NES27" s="1"/>
      <c r="NET27" s="1"/>
      <c r="NEU27" s="1"/>
      <c r="NEV27" s="1"/>
      <c r="NEW27" s="1"/>
      <c r="NEX27" s="1"/>
      <c r="NEY27" s="1"/>
      <c r="NEZ27" s="1"/>
      <c r="NFA27" s="1"/>
      <c r="NFB27" s="1"/>
      <c r="NFC27" s="1"/>
      <c r="NFD27" s="1"/>
      <c r="NFE27" s="1"/>
      <c r="NFF27" s="1"/>
      <c r="NFG27" s="1"/>
      <c r="NFH27" s="1"/>
      <c r="NFI27" s="1"/>
      <c r="NFJ27" s="1"/>
      <c r="NFK27" s="1"/>
      <c r="NFL27" s="1"/>
      <c r="NFM27" s="1"/>
      <c r="NFN27" s="1"/>
      <c r="NFO27" s="1"/>
      <c r="NFP27" s="1"/>
      <c r="NFQ27" s="1"/>
      <c r="NFR27" s="1"/>
      <c r="NFS27" s="1"/>
      <c r="NFT27" s="1"/>
      <c r="NFU27" s="1"/>
      <c r="NFV27" s="1"/>
      <c r="NFW27" s="1"/>
      <c r="NFX27" s="1"/>
      <c r="NFY27" s="1"/>
      <c r="NFZ27" s="1"/>
      <c r="NGA27" s="1"/>
      <c r="NGB27" s="1"/>
      <c r="NGC27" s="1"/>
      <c r="NGD27" s="1"/>
      <c r="NGE27" s="1"/>
      <c r="NGF27" s="1"/>
      <c r="NGG27" s="1"/>
      <c r="NGH27" s="1"/>
      <c r="NGI27" s="1"/>
      <c r="NGJ27" s="1"/>
      <c r="NGK27" s="1"/>
      <c r="NGL27" s="1"/>
      <c r="NGM27" s="1"/>
      <c r="NGN27" s="1"/>
      <c r="NGO27" s="1"/>
      <c r="NGP27" s="1"/>
      <c r="NGQ27" s="1"/>
      <c r="NGR27" s="1"/>
      <c r="NGS27" s="1"/>
      <c r="NGT27" s="1"/>
      <c r="NGU27" s="1"/>
      <c r="NGV27" s="1"/>
      <c r="NGW27" s="1"/>
      <c r="NGX27" s="1"/>
      <c r="NGY27" s="1"/>
      <c r="NGZ27" s="1"/>
      <c r="NHA27" s="1"/>
      <c r="NHB27" s="1"/>
      <c r="NHC27" s="1"/>
      <c r="NHD27" s="1"/>
      <c r="NHE27" s="1"/>
      <c r="NHF27" s="1"/>
      <c r="NHG27" s="1"/>
      <c r="NHH27" s="1"/>
      <c r="NHI27" s="1"/>
      <c r="NHJ27" s="1"/>
      <c r="NHK27" s="1"/>
      <c r="NHL27" s="1"/>
      <c r="NHM27" s="1"/>
      <c r="NHN27" s="1"/>
      <c r="NHO27" s="1"/>
      <c r="NHP27" s="1"/>
      <c r="NHQ27" s="1"/>
      <c r="NHR27" s="1"/>
      <c r="NHS27" s="1"/>
      <c r="NHT27" s="1"/>
      <c r="NHU27" s="1"/>
      <c r="NHV27" s="1"/>
      <c r="NHW27" s="1"/>
      <c r="NHX27" s="1"/>
      <c r="NHY27" s="1"/>
      <c r="NHZ27" s="1"/>
      <c r="NIA27" s="1"/>
      <c r="NIB27" s="1"/>
      <c r="NIC27" s="1"/>
      <c r="NID27" s="1"/>
      <c r="NIE27" s="1"/>
      <c r="NIF27" s="1"/>
      <c r="NIG27" s="1"/>
      <c r="NIH27" s="1"/>
      <c r="NII27" s="1"/>
      <c r="NIJ27" s="1"/>
      <c r="NIK27" s="1"/>
      <c r="NIL27" s="1"/>
      <c r="NIM27" s="1"/>
      <c r="NIN27" s="1"/>
      <c r="NIO27" s="1"/>
      <c r="NIP27" s="1"/>
      <c r="NIQ27" s="1"/>
      <c r="NIR27" s="1"/>
      <c r="NIS27" s="1"/>
      <c r="NIT27" s="1"/>
      <c r="NIU27" s="1"/>
      <c r="NIV27" s="1"/>
      <c r="NIW27" s="1"/>
      <c r="NIX27" s="1"/>
      <c r="NIY27" s="1"/>
      <c r="NIZ27" s="1"/>
      <c r="NJA27" s="1"/>
      <c r="NJB27" s="1"/>
      <c r="NJC27" s="1"/>
      <c r="NJD27" s="1"/>
      <c r="NJE27" s="1"/>
      <c r="NJF27" s="1"/>
      <c r="NJG27" s="1"/>
      <c r="NJH27" s="1"/>
      <c r="NJI27" s="1"/>
      <c r="NJJ27" s="1"/>
      <c r="NJK27" s="1"/>
      <c r="NJL27" s="1"/>
      <c r="NJM27" s="1"/>
      <c r="NJN27" s="1"/>
      <c r="NJO27" s="1"/>
      <c r="NJP27" s="1"/>
      <c r="NJQ27" s="1"/>
      <c r="NJR27" s="1"/>
      <c r="NJS27" s="1"/>
      <c r="NJT27" s="1"/>
      <c r="NJU27" s="1"/>
      <c r="NJV27" s="1"/>
      <c r="NJW27" s="1"/>
      <c r="NJX27" s="1"/>
      <c r="NJY27" s="1"/>
      <c r="NJZ27" s="1"/>
      <c r="NKA27" s="1"/>
      <c r="NKB27" s="1"/>
      <c r="NKC27" s="1"/>
      <c r="NKD27" s="1"/>
      <c r="NKE27" s="1"/>
      <c r="NKF27" s="1"/>
      <c r="NKG27" s="1"/>
      <c r="NKH27" s="1"/>
      <c r="NKI27" s="1"/>
      <c r="NKJ27" s="1"/>
      <c r="NKK27" s="1"/>
      <c r="NKL27" s="1"/>
      <c r="NKM27" s="1"/>
      <c r="NKN27" s="1"/>
      <c r="NKO27" s="1"/>
      <c r="NKP27" s="1"/>
      <c r="NKQ27" s="1"/>
      <c r="NKR27" s="1"/>
      <c r="NKS27" s="1"/>
      <c r="NKT27" s="1"/>
      <c r="NKU27" s="1"/>
      <c r="NKV27" s="1"/>
      <c r="NKW27" s="1"/>
      <c r="NKX27" s="1"/>
      <c r="NKY27" s="1"/>
      <c r="NKZ27" s="1"/>
      <c r="NLA27" s="1"/>
      <c r="NLB27" s="1"/>
      <c r="NLC27" s="1"/>
      <c r="NLD27" s="1"/>
      <c r="NLE27" s="1"/>
      <c r="NLF27" s="1"/>
      <c r="NLG27" s="1"/>
      <c r="NLH27" s="1"/>
      <c r="NLI27" s="1"/>
      <c r="NLJ27" s="1"/>
      <c r="NLK27" s="1"/>
      <c r="NLL27" s="1"/>
      <c r="NLM27" s="1"/>
      <c r="NLN27" s="1"/>
      <c r="NLO27" s="1"/>
      <c r="NLP27" s="1"/>
      <c r="NLQ27" s="1"/>
      <c r="NLR27" s="1"/>
      <c r="NLS27" s="1"/>
      <c r="NLT27" s="1"/>
      <c r="NLU27" s="1"/>
      <c r="NLV27" s="1"/>
      <c r="NLW27" s="1"/>
      <c r="NLX27" s="1"/>
      <c r="NLY27" s="1"/>
      <c r="NLZ27" s="1"/>
      <c r="NMA27" s="1"/>
      <c r="NMB27" s="1"/>
      <c r="NMC27" s="1"/>
      <c r="NMD27" s="1"/>
      <c r="NME27" s="1"/>
      <c r="NMF27" s="1"/>
      <c r="NMG27" s="1"/>
      <c r="NMH27" s="1"/>
      <c r="NMI27" s="1"/>
      <c r="NMJ27" s="1"/>
      <c r="NMK27" s="1"/>
      <c r="NML27" s="1"/>
      <c r="NMM27" s="1"/>
      <c r="NMN27" s="1"/>
      <c r="NMO27" s="1"/>
      <c r="NMP27" s="1"/>
      <c r="NMQ27" s="1"/>
      <c r="NMR27" s="1"/>
      <c r="NMS27" s="1"/>
      <c r="NMT27" s="1"/>
      <c r="NMU27" s="1"/>
      <c r="NMV27" s="1"/>
      <c r="NMW27" s="1"/>
      <c r="NMX27" s="1"/>
      <c r="NMY27" s="1"/>
      <c r="NMZ27" s="1"/>
      <c r="NNA27" s="1"/>
      <c r="NNB27" s="1"/>
      <c r="NNC27" s="1"/>
      <c r="NND27" s="1"/>
      <c r="NNE27" s="1"/>
      <c r="NNF27" s="1"/>
      <c r="NNG27" s="1"/>
      <c r="NNH27" s="1"/>
      <c r="NNI27" s="1"/>
      <c r="NNJ27" s="1"/>
      <c r="NNK27" s="1"/>
      <c r="NNL27" s="1"/>
      <c r="NNM27" s="1"/>
      <c r="NNN27" s="1"/>
      <c r="NNO27" s="1"/>
      <c r="NNP27" s="1"/>
      <c r="NNQ27" s="1"/>
      <c r="NNR27" s="1"/>
      <c r="NNS27" s="1"/>
      <c r="NNT27" s="1"/>
      <c r="NNU27" s="1"/>
      <c r="NNV27" s="1"/>
      <c r="NNW27" s="1"/>
      <c r="NNX27" s="1"/>
      <c r="NNY27" s="1"/>
      <c r="NNZ27" s="1"/>
      <c r="NOA27" s="1"/>
      <c r="NOB27" s="1"/>
      <c r="NOC27" s="1"/>
      <c r="NOD27" s="1"/>
      <c r="NOE27" s="1"/>
      <c r="NOF27" s="1"/>
      <c r="NOG27" s="1"/>
      <c r="NOH27" s="1"/>
      <c r="NOI27" s="1"/>
      <c r="NOJ27" s="1"/>
      <c r="NOK27" s="1"/>
      <c r="NOL27" s="1"/>
      <c r="NOM27" s="1"/>
      <c r="NON27" s="1"/>
      <c r="NOO27" s="1"/>
      <c r="NOP27" s="1"/>
      <c r="NOQ27" s="1"/>
      <c r="NOR27" s="1"/>
      <c r="NOS27" s="1"/>
      <c r="NOT27" s="1"/>
      <c r="NOU27" s="1"/>
      <c r="NOV27" s="1"/>
      <c r="NOW27" s="1"/>
      <c r="NOX27" s="1"/>
      <c r="NOY27" s="1"/>
      <c r="NOZ27" s="1"/>
      <c r="NPA27" s="1"/>
      <c r="NPB27" s="1"/>
      <c r="NPC27" s="1"/>
      <c r="NPD27" s="1"/>
      <c r="NPE27" s="1"/>
      <c r="NPF27" s="1"/>
      <c r="NPG27" s="1"/>
      <c r="NPH27" s="1"/>
      <c r="NPI27" s="1"/>
      <c r="NPJ27" s="1"/>
      <c r="NPK27" s="1"/>
      <c r="NPL27" s="1"/>
      <c r="NPM27" s="1"/>
      <c r="NPN27" s="1"/>
      <c r="NPO27" s="1"/>
      <c r="NPP27" s="1"/>
      <c r="NPQ27" s="1"/>
      <c r="NPR27" s="1"/>
      <c r="NPS27" s="1"/>
      <c r="NPT27" s="1"/>
      <c r="NPU27" s="1"/>
      <c r="NPV27" s="1"/>
      <c r="NPW27" s="1"/>
      <c r="NPX27" s="1"/>
      <c r="NPY27" s="1"/>
      <c r="NPZ27" s="1"/>
      <c r="NQA27" s="1"/>
      <c r="NQB27" s="1"/>
      <c r="NQC27" s="1"/>
      <c r="NQD27" s="1"/>
      <c r="NQE27" s="1"/>
      <c r="NQF27" s="1"/>
      <c r="NQG27" s="1"/>
      <c r="NQH27" s="1"/>
      <c r="NQI27" s="1"/>
      <c r="NQJ27" s="1"/>
      <c r="NQK27" s="1"/>
      <c r="NQL27" s="1"/>
      <c r="NQM27" s="1"/>
      <c r="NQN27" s="1"/>
      <c r="NQO27" s="1"/>
      <c r="NQP27" s="1"/>
      <c r="NQQ27" s="1"/>
      <c r="NQR27" s="1"/>
      <c r="NQS27" s="1"/>
      <c r="NQT27" s="1"/>
      <c r="NQU27" s="1"/>
      <c r="NQV27" s="1"/>
      <c r="NQW27" s="1"/>
      <c r="NQX27" s="1"/>
      <c r="NQY27" s="1"/>
      <c r="NQZ27" s="1"/>
      <c r="NRA27" s="1"/>
      <c r="NRB27" s="1"/>
      <c r="NRC27" s="1"/>
      <c r="NRD27" s="1"/>
      <c r="NRE27" s="1"/>
      <c r="NRF27" s="1"/>
      <c r="NRG27" s="1"/>
      <c r="NRH27" s="1"/>
      <c r="NRI27" s="1"/>
      <c r="NRJ27" s="1"/>
      <c r="NRK27" s="1"/>
      <c r="NRL27" s="1"/>
      <c r="NRM27" s="1"/>
      <c r="NRN27" s="1"/>
      <c r="NRO27" s="1"/>
      <c r="NRP27" s="1"/>
      <c r="NRQ27" s="1"/>
      <c r="NRR27" s="1"/>
      <c r="NRS27" s="1"/>
      <c r="NRT27" s="1"/>
      <c r="NRU27" s="1"/>
      <c r="NRV27" s="1"/>
      <c r="NRW27" s="1"/>
      <c r="NRX27" s="1"/>
      <c r="NRY27" s="1"/>
      <c r="NRZ27" s="1"/>
      <c r="NSA27" s="1"/>
      <c r="NSB27" s="1"/>
      <c r="NSC27" s="1"/>
      <c r="NSD27" s="1"/>
      <c r="NSE27" s="1"/>
      <c r="NSF27" s="1"/>
      <c r="NSG27" s="1"/>
      <c r="NSH27" s="1"/>
      <c r="NSI27" s="1"/>
      <c r="NSJ27" s="1"/>
      <c r="NSK27" s="1"/>
      <c r="NSL27" s="1"/>
      <c r="NSM27" s="1"/>
      <c r="NSN27" s="1"/>
      <c r="NSO27" s="1"/>
      <c r="NSP27" s="1"/>
      <c r="NSQ27" s="1"/>
      <c r="NSR27" s="1"/>
      <c r="NSS27" s="1"/>
      <c r="NST27" s="1"/>
      <c r="NSU27" s="1"/>
      <c r="NSV27" s="1"/>
      <c r="NSW27" s="1"/>
      <c r="NSX27" s="1"/>
      <c r="NSY27" s="1"/>
      <c r="NSZ27" s="1"/>
      <c r="NTA27" s="1"/>
      <c r="NTB27" s="1"/>
      <c r="NTC27" s="1"/>
      <c r="NTD27" s="1"/>
      <c r="NTE27" s="1"/>
      <c r="NTF27" s="1"/>
      <c r="NTG27" s="1"/>
      <c r="NTH27" s="1"/>
      <c r="NTI27" s="1"/>
      <c r="NTJ27" s="1"/>
      <c r="NTK27" s="1"/>
      <c r="NTL27" s="1"/>
      <c r="NTM27" s="1"/>
      <c r="NTN27" s="1"/>
      <c r="NTO27" s="1"/>
      <c r="NTP27" s="1"/>
      <c r="NTQ27" s="1"/>
      <c r="NTR27" s="1"/>
      <c r="NTS27" s="1"/>
      <c r="NTT27" s="1"/>
      <c r="NTU27" s="1"/>
      <c r="NTV27" s="1"/>
      <c r="NTW27" s="1"/>
      <c r="NTX27" s="1"/>
      <c r="NTY27" s="1"/>
      <c r="NTZ27" s="1"/>
      <c r="NUA27" s="1"/>
      <c r="NUB27" s="1"/>
      <c r="NUC27" s="1"/>
      <c r="NUD27" s="1"/>
      <c r="NUE27" s="1"/>
      <c r="NUF27" s="1"/>
      <c r="NUG27" s="1"/>
      <c r="NUH27" s="1"/>
      <c r="NUI27" s="1"/>
      <c r="NUJ27" s="1"/>
      <c r="NUK27" s="1"/>
      <c r="NUL27" s="1"/>
      <c r="NUM27" s="1"/>
      <c r="NUN27" s="1"/>
      <c r="NUO27" s="1"/>
      <c r="NUP27" s="1"/>
      <c r="NUQ27" s="1"/>
      <c r="NUR27" s="1"/>
      <c r="NUS27" s="1"/>
      <c r="NUT27" s="1"/>
      <c r="NUU27" s="1"/>
      <c r="NUV27" s="1"/>
      <c r="NUW27" s="1"/>
      <c r="NUX27" s="1"/>
      <c r="NUY27" s="1"/>
      <c r="NUZ27" s="1"/>
      <c r="NVA27" s="1"/>
      <c r="NVB27" s="1"/>
      <c r="NVC27" s="1"/>
      <c r="NVD27" s="1"/>
      <c r="NVE27" s="1"/>
      <c r="NVF27" s="1"/>
      <c r="NVG27" s="1"/>
      <c r="NVH27" s="1"/>
      <c r="NVI27" s="1"/>
      <c r="NVJ27" s="1"/>
      <c r="NVK27" s="1"/>
      <c r="NVL27" s="1"/>
      <c r="NVM27" s="1"/>
      <c r="NVN27" s="1"/>
      <c r="NVO27" s="1"/>
      <c r="NVP27" s="1"/>
      <c r="NVQ27" s="1"/>
      <c r="NVR27" s="1"/>
      <c r="NVS27" s="1"/>
      <c r="NVT27" s="1"/>
      <c r="NVU27" s="1"/>
      <c r="NVV27" s="1"/>
      <c r="NVW27" s="1"/>
      <c r="NVX27" s="1"/>
      <c r="NVY27" s="1"/>
      <c r="NVZ27" s="1"/>
      <c r="NWA27" s="1"/>
      <c r="NWB27" s="1"/>
      <c r="NWC27" s="1"/>
      <c r="NWD27" s="1"/>
      <c r="NWE27" s="1"/>
      <c r="NWF27" s="1"/>
      <c r="NWG27" s="1"/>
      <c r="NWH27" s="1"/>
      <c r="NWI27" s="1"/>
      <c r="NWJ27" s="1"/>
      <c r="NWK27" s="1"/>
      <c r="NWL27" s="1"/>
      <c r="NWM27" s="1"/>
      <c r="NWN27" s="1"/>
      <c r="NWO27" s="1"/>
      <c r="NWP27" s="1"/>
      <c r="NWQ27" s="1"/>
      <c r="NWR27" s="1"/>
      <c r="NWS27" s="1"/>
      <c r="NWT27" s="1"/>
      <c r="NWU27" s="1"/>
      <c r="NWV27" s="1"/>
      <c r="NWW27" s="1"/>
      <c r="NWX27" s="1"/>
      <c r="NWY27" s="1"/>
      <c r="NWZ27" s="1"/>
      <c r="NXA27" s="1"/>
      <c r="NXB27" s="1"/>
      <c r="NXC27" s="1"/>
      <c r="NXD27" s="1"/>
      <c r="NXE27" s="1"/>
      <c r="NXF27" s="1"/>
      <c r="NXG27" s="1"/>
      <c r="NXH27" s="1"/>
      <c r="NXI27" s="1"/>
      <c r="NXJ27" s="1"/>
      <c r="NXK27" s="1"/>
      <c r="NXL27" s="1"/>
      <c r="NXM27" s="1"/>
      <c r="NXN27" s="1"/>
      <c r="NXO27" s="1"/>
      <c r="NXP27" s="1"/>
      <c r="NXQ27" s="1"/>
      <c r="NXR27" s="1"/>
      <c r="NXS27" s="1"/>
      <c r="NXT27" s="1"/>
      <c r="NXU27" s="1"/>
      <c r="NXV27" s="1"/>
      <c r="NXW27" s="1"/>
      <c r="NXX27" s="1"/>
      <c r="NXY27" s="1"/>
      <c r="NXZ27" s="1"/>
      <c r="NYA27" s="1"/>
      <c r="NYB27" s="1"/>
      <c r="NYC27" s="1"/>
      <c r="NYD27" s="1"/>
      <c r="NYE27" s="1"/>
      <c r="NYF27" s="1"/>
      <c r="NYG27" s="1"/>
      <c r="NYH27" s="1"/>
      <c r="NYI27" s="1"/>
      <c r="NYJ27" s="1"/>
      <c r="NYK27" s="1"/>
      <c r="NYL27" s="1"/>
      <c r="NYM27" s="1"/>
      <c r="NYN27" s="1"/>
      <c r="NYO27" s="1"/>
      <c r="NYP27" s="1"/>
      <c r="NYQ27" s="1"/>
      <c r="NYR27" s="1"/>
      <c r="NYS27" s="1"/>
      <c r="NYT27" s="1"/>
      <c r="NYU27" s="1"/>
      <c r="NYV27" s="1"/>
      <c r="NYW27" s="1"/>
      <c r="NYX27" s="1"/>
      <c r="NYY27" s="1"/>
      <c r="NYZ27" s="1"/>
      <c r="NZA27" s="1"/>
      <c r="NZB27" s="1"/>
      <c r="NZC27" s="1"/>
      <c r="NZD27" s="1"/>
      <c r="NZE27" s="1"/>
      <c r="NZF27" s="1"/>
      <c r="NZG27" s="1"/>
      <c r="NZH27" s="1"/>
      <c r="NZI27" s="1"/>
      <c r="NZJ27" s="1"/>
      <c r="NZK27" s="1"/>
      <c r="NZL27" s="1"/>
      <c r="NZM27" s="1"/>
      <c r="NZN27" s="1"/>
      <c r="NZO27" s="1"/>
      <c r="NZP27" s="1"/>
      <c r="NZQ27" s="1"/>
      <c r="NZR27" s="1"/>
      <c r="NZS27" s="1"/>
      <c r="NZT27" s="1"/>
      <c r="NZU27" s="1"/>
      <c r="NZV27" s="1"/>
      <c r="NZW27" s="1"/>
      <c r="NZX27" s="1"/>
      <c r="NZY27" s="1"/>
      <c r="NZZ27" s="1"/>
      <c r="OAA27" s="1"/>
      <c r="OAB27" s="1"/>
      <c r="OAC27" s="1"/>
      <c r="OAD27" s="1"/>
      <c r="OAE27" s="1"/>
      <c r="OAF27" s="1"/>
      <c r="OAG27" s="1"/>
      <c r="OAH27" s="1"/>
      <c r="OAI27" s="1"/>
      <c r="OAJ27" s="1"/>
      <c r="OAK27" s="1"/>
      <c r="OAL27" s="1"/>
      <c r="OAM27" s="1"/>
      <c r="OAN27" s="1"/>
      <c r="OAO27" s="1"/>
      <c r="OAP27" s="1"/>
      <c r="OAQ27" s="1"/>
      <c r="OAR27" s="1"/>
      <c r="OAS27" s="1"/>
      <c r="OAT27" s="1"/>
      <c r="OAU27" s="1"/>
      <c r="OAV27" s="1"/>
      <c r="OAW27" s="1"/>
      <c r="OAX27" s="1"/>
      <c r="OAY27" s="1"/>
      <c r="OAZ27" s="1"/>
      <c r="OBA27" s="1"/>
      <c r="OBB27" s="1"/>
      <c r="OBC27" s="1"/>
      <c r="OBD27" s="1"/>
      <c r="OBE27" s="1"/>
      <c r="OBF27" s="1"/>
      <c r="OBG27" s="1"/>
      <c r="OBH27" s="1"/>
      <c r="OBI27" s="1"/>
      <c r="OBJ27" s="1"/>
      <c r="OBK27" s="1"/>
      <c r="OBL27" s="1"/>
      <c r="OBM27" s="1"/>
      <c r="OBN27" s="1"/>
      <c r="OBO27" s="1"/>
      <c r="OBP27" s="1"/>
      <c r="OBQ27" s="1"/>
      <c r="OBR27" s="1"/>
      <c r="OBS27" s="1"/>
      <c r="OBT27" s="1"/>
      <c r="OBU27" s="1"/>
      <c r="OBV27" s="1"/>
      <c r="OBW27" s="1"/>
      <c r="OBX27" s="1"/>
      <c r="OBY27" s="1"/>
      <c r="OBZ27" s="1"/>
      <c r="OCA27" s="1"/>
      <c r="OCB27" s="1"/>
      <c r="OCC27" s="1"/>
      <c r="OCD27" s="1"/>
      <c r="OCE27" s="1"/>
      <c r="OCF27" s="1"/>
      <c r="OCG27" s="1"/>
      <c r="OCH27" s="1"/>
      <c r="OCI27" s="1"/>
      <c r="OCJ27" s="1"/>
      <c r="OCK27" s="1"/>
      <c r="OCL27" s="1"/>
      <c r="OCM27" s="1"/>
      <c r="OCN27" s="1"/>
      <c r="OCO27" s="1"/>
      <c r="OCP27" s="1"/>
      <c r="OCQ27" s="1"/>
      <c r="OCR27" s="1"/>
      <c r="OCS27" s="1"/>
      <c r="OCT27" s="1"/>
      <c r="OCU27" s="1"/>
      <c r="OCV27" s="1"/>
      <c r="OCW27" s="1"/>
      <c r="OCX27" s="1"/>
      <c r="OCY27" s="1"/>
      <c r="OCZ27" s="1"/>
      <c r="ODA27" s="1"/>
      <c r="ODB27" s="1"/>
      <c r="ODC27" s="1"/>
      <c r="ODD27" s="1"/>
      <c r="ODE27" s="1"/>
      <c r="ODF27" s="1"/>
      <c r="ODG27" s="1"/>
      <c r="ODH27" s="1"/>
      <c r="ODI27" s="1"/>
      <c r="ODJ27" s="1"/>
      <c r="ODK27" s="1"/>
      <c r="ODL27" s="1"/>
      <c r="ODM27" s="1"/>
      <c r="ODN27" s="1"/>
      <c r="ODO27" s="1"/>
      <c r="ODP27" s="1"/>
      <c r="ODQ27" s="1"/>
      <c r="ODR27" s="1"/>
      <c r="ODS27" s="1"/>
      <c r="ODT27" s="1"/>
      <c r="ODU27" s="1"/>
      <c r="ODV27" s="1"/>
      <c r="ODW27" s="1"/>
      <c r="ODX27" s="1"/>
      <c r="ODY27" s="1"/>
      <c r="ODZ27" s="1"/>
      <c r="OEA27" s="1"/>
      <c r="OEB27" s="1"/>
      <c r="OEC27" s="1"/>
      <c r="OED27" s="1"/>
      <c r="OEE27" s="1"/>
      <c r="OEF27" s="1"/>
      <c r="OEG27" s="1"/>
      <c r="OEH27" s="1"/>
      <c r="OEI27" s="1"/>
      <c r="OEJ27" s="1"/>
      <c r="OEK27" s="1"/>
      <c r="OEL27" s="1"/>
      <c r="OEM27" s="1"/>
      <c r="OEN27" s="1"/>
      <c r="OEO27" s="1"/>
      <c r="OEP27" s="1"/>
      <c r="OEQ27" s="1"/>
      <c r="OER27" s="1"/>
      <c r="OES27" s="1"/>
      <c r="OET27" s="1"/>
      <c r="OEU27" s="1"/>
      <c r="OEV27" s="1"/>
      <c r="OEW27" s="1"/>
      <c r="OEX27" s="1"/>
      <c r="OEY27" s="1"/>
      <c r="OEZ27" s="1"/>
      <c r="OFA27" s="1"/>
      <c r="OFB27" s="1"/>
      <c r="OFC27" s="1"/>
      <c r="OFD27" s="1"/>
      <c r="OFE27" s="1"/>
      <c r="OFF27" s="1"/>
      <c r="OFG27" s="1"/>
      <c r="OFH27" s="1"/>
      <c r="OFI27" s="1"/>
      <c r="OFJ27" s="1"/>
      <c r="OFK27" s="1"/>
      <c r="OFL27" s="1"/>
      <c r="OFM27" s="1"/>
      <c r="OFN27" s="1"/>
      <c r="OFO27" s="1"/>
      <c r="OFP27" s="1"/>
      <c r="OFQ27" s="1"/>
      <c r="OFR27" s="1"/>
      <c r="OFS27" s="1"/>
      <c r="OFT27" s="1"/>
      <c r="OFU27" s="1"/>
      <c r="OFV27" s="1"/>
      <c r="OFW27" s="1"/>
      <c r="OFX27" s="1"/>
      <c r="OFY27" s="1"/>
      <c r="OFZ27" s="1"/>
      <c r="OGA27" s="1"/>
      <c r="OGB27" s="1"/>
      <c r="OGC27" s="1"/>
      <c r="OGD27" s="1"/>
      <c r="OGE27" s="1"/>
      <c r="OGF27" s="1"/>
      <c r="OGG27" s="1"/>
      <c r="OGH27" s="1"/>
      <c r="OGI27" s="1"/>
      <c r="OGJ27" s="1"/>
      <c r="OGK27" s="1"/>
      <c r="OGL27" s="1"/>
      <c r="OGM27" s="1"/>
      <c r="OGN27" s="1"/>
      <c r="OGO27" s="1"/>
      <c r="OGP27" s="1"/>
      <c r="OGQ27" s="1"/>
      <c r="OGR27" s="1"/>
      <c r="OGS27" s="1"/>
      <c r="OGT27" s="1"/>
      <c r="OGU27" s="1"/>
      <c r="OGV27" s="1"/>
      <c r="OGW27" s="1"/>
      <c r="OGX27" s="1"/>
      <c r="OGY27" s="1"/>
      <c r="OGZ27" s="1"/>
      <c r="OHA27" s="1"/>
      <c r="OHB27" s="1"/>
      <c r="OHC27" s="1"/>
      <c r="OHD27" s="1"/>
      <c r="OHE27" s="1"/>
      <c r="OHF27" s="1"/>
      <c r="OHG27" s="1"/>
      <c r="OHH27" s="1"/>
      <c r="OHI27" s="1"/>
      <c r="OHJ27" s="1"/>
      <c r="OHK27" s="1"/>
      <c r="OHL27" s="1"/>
      <c r="OHM27" s="1"/>
      <c r="OHN27" s="1"/>
      <c r="OHO27" s="1"/>
      <c r="OHP27" s="1"/>
      <c r="OHQ27" s="1"/>
      <c r="OHR27" s="1"/>
      <c r="OHS27" s="1"/>
      <c r="OHT27" s="1"/>
      <c r="OHU27" s="1"/>
      <c r="OHV27" s="1"/>
      <c r="OHW27" s="1"/>
      <c r="OHX27" s="1"/>
      <c r="OHY27" s="1"/>
      <c r="OHZ27" s="1"/>
      <c r="OIA27" s="1"/>
      <c r="OIB27" s="1"/>
      <c r="OIC27" s="1"/>
      <c r="OID27" s="1"/>
      <c r="OIE27" s="1"/>
      <c r="OIF27" s="1"/>
      <c r="OIG27" s="1"/>
      <c r="OIH27" s="1"/>
      <c r="OII27" s="1"/>
      <c r="OIJ27" s="1"/>
      <c r="OIK27" s="1"/>
      <c r="OIL27" s="1"/>
      <c r="OIM27" s="1"/>
      <c r="OIN27" s="1"/>
      <c r="OIO27" s="1"/>
      <c r="OIP27" s="1"/>
      <c r="OIQ27" s="1"/>
      <c r="OIR27" s="1"/>
      <c r="OIS27" s="1"/>
      <c r="OIT27" s="1"/>
      <c r="OIU27" s="1"/>
      <c r="OIV27" s="1"/>
      <c r="OIW27" s="1"/>
      <c r="OIX27" s="1"/>
      <c r="OIY27" s="1"/>
      <c r="OIZ27" s="1"/>
      <c r="OJA27" s="1"/>
      <c r="OJB27" s="1"/>
      <c r="OJC27" s="1"/>
      <c r="OJD27" s="1"/>
      <c r="OJE27" s="1"/>
      <c r="OJF27" s="1"/>
      <c r="OJG27" s="1"/>
      <c r="OJH27" s="1"/>
      <c r="OJI27" s="1"/>
      <c r="OJJ27" s="1"/>
      <c r="OJK27" s="1"/>
      <c r="OJL27" s="1"/>
      <c r="OJM27" s="1"/>
      <c r="OJN27" s="1"/>
      <c r="OJO27" s="1"/>
      <c r="OJP27" s="1"/>
      <c r="OJQ27" s="1"/>
      <c r="OJR27" s="1"/>
      <c r="OJS27" s="1"/>
      <c r="OJT27" s="1"/>
      <c r="OJU27" s="1"/>
      <c r="OJV27" s="1"/>
      <c r="OJW27" s="1"/>
      <c r="OJX27" s="1"/>
      <c r="OJY27" s="1"/>
      <c r="OJZ27" s="1"/>
      <c r="OKA27" s="1"/>
      <c r="OKB27" s="1"/>
      <c r="OKC27" s="1"/>
      <c r="OKD27" s="1"/>
      <c r="OKE27" s="1"/>
      <c r="OKF27" s="1"/>
      <c r="OKG27" s="1"/>
      <c r="OKH27" s="1"/>
      <c r="OKI27" s="1"/>
      <c r="OKJ27" s="1"/>
      <c r="OKK27" s="1"/>
      <c r="OKL27" s="1"/>
      <c r="OKM27" s="1"/>
      <c r="OKN27" s="1"/>
      <c r="OKO27" s="1"/>
      <c r="OKP27" s="1"/>
      <c r="OKQ27" s="1"/>
      <c r="OKR27" s="1"/>
      <c r="OKS27" s="1"/>
      <c r="OKT27" s="1"/>
      <c r="OKU27" s="1"/>
      <c r="OKV27" s="1"/>
      <c r="OKW27" s="1"/>
      <c r="OKX27" s="1"/>
      <c r="OKY27" s="1"/>
      <c r="OKZ27" s="1"/>
      <c r="OLA27" s="1"/>
      <c r="OLB27" s="1"/>
      <c r="OLC27" s="1"/>
      <c r="OLD27" s="1"/>
      <c r="OLE27" s="1"/>
      <c r="OLF27" s="1"/>
      <c r="OLG27" s="1"/>
      <c r="OLH27" s="1"/>
      <c r="OLI27" s="1"/>
      <c r="OLJ27" s="1"/>
      <c r="OLK27" s="1"/>
      <c r="OLL27" s="1"/>
      <c r="OLM27" s="1"/>
      <c r="OLN27" s="1"/>
      <c r="OLO27" s="1"/>
      <c r="OLP27" s="1"/>
      <c r="OLQ27" s="1"/>
      <c r="OLR27" s="1"/>
      <c r="OLS27" s="1"/>
      <c r="OLT27" s="1"/>
      <c r="OLU27" s="1"/>
      <c r="OLV27" s="1"/>
      <c r="OLW27" s="1"/>
      <c r="OLX27" s="1"/>
      <c r="OLY27" s="1"/>
      <c r="OLZ27" s="1"/>
      <c r="OMA27" s="1"/>
      <c r="OMB27" s="1"/>
      <c r="OMC27" s="1"/>
      <c r="OMD27" s="1"/>
      <c r="OME27" s="1"/>
      <c r="OMF27" s="1"/>
      <c r="OMG27" s="1"/>
      <c r="OMH27" s="1"/>
      <c r="OMI27" s="1"/>
      <c r="OMJ27" s="1"/>
      <c r="OMK27" s="1"/>
      <c r="OML27" s="1"/>
      <c r="OMM27" s="1"/>
      <c r="OMN27" s="1"/>
      <c r="OMO27" s="1"/>
      <c r="OMP27" s="1"/>
      <c r="OMQ27" s="1"/>
      <c r="OMR27" s="1"/>
      <c r="OMS27" s="1"/>
      <c r="OMT27" s="1"/>
      <c r="OMU27" s="1"/>
      <c r="OMV27" s="1"/>
      <c r="OMW27" s="1"/>
      <c r="OMX27" s="1"/>
      <c r="OMY27" s="1"/>
      <c r="OMZ27" s="1"/>
      <c r="ONA27" s="1"/>
      <c r="ONB27" s="1"/>
      <c r="ONC27" s="1"/>
      <c r="OND27" s="1"/>
      <c r="ONE27" s="1"/>
      <c r="ONF27" s="1"/>
      <c r="ONG27" s="1"/>
      <c r="ONH27" s="1"/>
      <c r="ONI27" s="1"/>
      <c r="ONJ27" s="1"/>
      <c r="ONK27" s="1"/>
      <c r="ONL27" s="1"/>
      <c r="ONM27" s="1"/>
      <c r="ONN27" s="1"/>
      <c r="ONO27" s="1"/>
      <c r="ONP27" s="1"/>
      <c r="ONQ27" s="1"/>
      <c r="ONR27" s="1"/>
      <c r="ONS27" s="1"/>
      <c r="ONT27" s="1"/>
      <c r="ONU27" s="1"/>
      <c r="ONV27" s="1"/>
      <c r="ONW27" s="1"/>
      <c r="ONX27" s="1"/>
      <c r="ONY27" s="1"/>
      <c r="ONZ27" s="1"/>
      <c r="OOA27" s="1"/>
      <c r="OOB27" s="1"/>
      <c r="OOC27" s="1"/>
      <c r="OOD27" s="1"/>
      <c r="OOE27" s="1"/>
      <c r="OOF27" s="1"/>
      <c r="OOG27" s="1"/>
      <c r="OOH27" s="1"/>
      <c r="OOI27" s="1"/>
      <c r="OOJ27" s="1"/>
      <c r="OOK27" s="1"/>
      <c r="OOL27" s="1"/>
      <c r="OOM27" s="1"/>
      <c r="OON27" s="1"/>
      <c r="OOO27" s="1"/>
      <c r="OOP27" s="1"/>
      <c r="OOQ27" s="1"/>
      <c r="OOR27" s="1"/>
      <c r="OOS27" s="1"/>
      <c r="OOT27" s="1"/>
      <c r="OOU27" s="1"/>
      <c r="OOV27" s="1"/>
      <c r="OOW27" s="1"/>
      <c r="OOX27" s="1"/>
      <c r="OOY27" s="1"/>
      <c r="OOZ27" s="1"/>
      <c r="OPA27" s="1"/>
      <c r="OPB27" s="1"/>
      <c r="OPC27" s="1"/>
      <c r="OPD27" s="1"/>
      <c r="OPE27" s="1"/>
      <c r="OPF27" s="1"/>
      <c r="OPG27" s="1"/>
      <c r="OPH27" s="1"/>
      <c r="OPI27" s="1"/>
      <c r="OPJ27" s="1"/>
      <c r="OPK27" s="1"/>
      <c r="OPL27" s="1"/>
      <c r="OPM27" s="1"/>
      <c r="OPN27" s="1"/>
      <c r="OPO27" s="1"/>
      <c r="OPP27" s="1"/>
      <c r="OPQ27" s="1"/>
      <c r="OPR27" s="1"/>
      <c r="OPS27" s="1"/>
      <c r="OPT27" s="1"/>
      <c r="OPU27" s="1"/>
      <c r="OPV27" s="1"/>
      <c r="OPW27" s="1"/>
      <c r="OPX27" s="1"/>
      <c r="OPY27" s="1"/>
      <c r="OPZ27" s="1"/>
      <c r="OQA27" s="1"/>
      <c r="OQB27" s="1"/>
      <c r="OQC27" s="1"/>
      <c r="OQD27" s="1"/>
      <c r="OQE27" s="1"/>
      <c r="OQF27" s="1"/>
      <c r="OQG27" s="1"/>
      <c r="OQH27" s="1"/>
      <c r="OQI27" s="1"/>
      <c r="OQJ27" s="1"/>
      <c r="OQK27" s="1"/>
      <c r="OQL27" s="1"/>
      <c r="OQM27" s="1"/>
      <c r="OQN27" s="1"/>
      <c r="OQO27" s="1"/>
      <c r="OQP27" s="1"/>
      <c r="OQQ27" s="1"/>
      <c r="OQR27" s="1"/>
      <c r="OQS27" s="1"/>
      <c r="OQT27" s="1"/>
      <c r="OQU27" s="1"/>
      <c r="OQV27" s="1"/>
      <c r="OQW27" s="1"/>
      <c r="OQX27" s="1"/>
      <c r="OQY27" s="1"/>
      <c r="OQZ27" s="1"/>
      <c r="ORA27" s="1"/>
      <c r="ORB27" s="1"/>
      <c r="ORC27" s="1"/>
      <c r="ORD27" s="1"/>
      <c r="ORE27" s="1"/>
      <c r="ORF27" s="1"/>
      <c r="ORG27" s="1"/>
      <c r="ORH27" s="1"/>
      <c r="ORI27" s="1"/>
      <c r="ORJ27" s="1"/>
      <c r="ORK27" s="1"/>
      <c r="ORL27" s="1"/>
      <c r="ORM27" s="1"/>
      <c r="ORN27" s="1"/>
      <c r="ORO27" s="1"/>
      <c r="ORP27" s="1"/>
      <c r="ORQ27" s="1"/>
      <c r="ORR27" s="1"/>
      <c r="ORS27" s="1"/>
      <c r="ORT27" s="1"/>
      <c r="ORU27" s="1"/>
      <c r="ORV27" s="1"/>
      <c r="ORW27" s="1"/>
      <c r="ORX27" s="1"/>
      <c r="ORY27" s="1"/>
      <c r="ORZ27" s="1"/>
      <c r="OSA27" s="1"/>
      <c r="OSB27" s="1"/>
      <c r="OSC27" s="1"/>
      <c r="OSD27" s="1"/>
      <c r="OSE27" s="1"/>
      <c r="OSF27" s="1"/>
      <c r="OSG27" s="1"/>
      <c r="OSH27" s="1"/>
      <c r="OSI27" s="1"/>
      <c r="OSJ27" s="1"/>
      <c r="OSK27" s="1"/>
      <c r="OSL27" s="1"/>
      <c r="OSM27" s="1"/>
      <c r="OSN27" s="1"/>
      <c r="OSO27" s="1"/>
      <c r="OSP27" s="1"/>
      <c r="OSQ27" s="1"/>
      <c r="OSR27" s="1"/>
      <c r="OSS27" s="1"/>
      <c r="OST27" s="1"/>
      <c r="OSU27" s="1"/>
      <c r="OSV27" s="1"/>
      <c r="OSW27" s="1"/>
      <c r="OSX27" s="1"/>
      <c r="OSY27" s="1"/>
      <c r="OSZ27" s="1"/>
      <c r="OTA27" s="1"/>
      <c r="OTB27" s="1"/>
      <c r="OTC27" s="1"/>
      <c r="OTD27" s="1"/>
      <c r="OTE27" s="1"/>
      <c r="OTF27" s="1"/>
      <c r="OTG27" s="1"/>
      <c r="OTH27" s="1"/>
      <c r="OTI27" s="1"/>
      <c r="OTJ27" s="1"/>
      <c r="OTK27" s="1"/>
      <c r="OTL27" s="1"/>
      <c r="OTM27" s="1"/>
      <c r="OTN27" s="1"/>
      <c r="OTO27" s="1"/>
      <c r="OTP27" s="1"/>
      <c r="OTQ27" s="1"/>
      <c r="OTR27" s="1"/>
      <c r="OTS27" s="1"/>
      <c r="OTT27" s="1"/>
      <c r="OTU27" s="1"/>
      <c r="OTV27" s="1"/>
      <c r="OTW27" s="1"/>
      <c r="OTX27" s="1"/>
      <c r="OTY27" s="1"/>
      <c r="OTZ27" s="1"/>
      <c r="OUA27" s="1"/>
      <c r="OUB27" s="1"/>
      <c r="OUC27" s="1"/>
      <c r="OUD27" s="1"/>
      <c r="OUE27" s="1"/>
      <c r="OUF27" s="1"/>
      <c r="OUG27" s="1"/>
      <c r="OUH27" s="1"/>
      <c r="OUI27" s="1"/>
      <c r="OUJ27" s="1"/>
      <c r="OUK27" s="1"/>
      <c r="OUL27" s="1"/>
      <c r="OUM27" s="1"/>
      <c r="OUN27" s="1"/>
      <c r="OUO27" s="1"/>
      <c r="OUP27" s="1"/>
      <c r="OUQ27" s="1"/>
      <c r="OUR27" s="1"/>
      <c r="OUS27" s="1"/>
      <c r="OUT27" s="1"/>
      <c r="OUU27" s="1"/>
      <c r="OUV27" s="1"/>
      <c r="OUW27" s="1"/>
      <c r="OUX27" s="1"/>
      <c r="OUY27" s="1"/>
      <c r="OUZ27" s="1"/>
      <c r="OVA27" s="1"/>
      <c r="OVB27" s="1"/>
      <c r="OVC27" s="1"/>
      <c r="OVD27" s="1"/>
      <c r="OVE27" s="1"/>
      <c r="OVF27" s="1"/>
      <c r="OVG27" s="1"/>
      <c r="OVH27" s="1"/>
      <c r="OVI27" s="1"/>
      <c r="OVJ27" s="1"/>
      <c r="OVK27" s="1"/>
      <c r="OVL27" s="1"/>
      <c r="OVM27" s="1"/>
      <c r="OVN27" s="1"/>
      <c r="OVO27" s="1"/>
      <c r="OVP27" s="1"/>
      <c r="OVQ27" s="1"/>
      <c r="OVR27" s="1"/>
      <c r="OVS27" s="1"/>
      <c r="OVT27" s="1"/>
      <c r="OVU27" s="1"/>
      <c r="OVV27" s="1"/>
      <c r="OVW27" s="1"/>
      <c r="OVX27" s="1"/>
      <c r="OVY27" s="1"/>
      <c r="OVZ27" s="1"/>
      <c r="OWA27" s="1"/>
      <c r="OWB27" s="1"/>
      <c r="OWC27" s="1"/>
      <c r="OWD27" s="1"/>
      <c r="OWE27" s="1"/>
      <c r="OWF27" s="1"/>
      <c r="OWG27" s="1"/>
      <c r="OWH27" s="1"/>
      <c r="OWI27" s="1"/>
      <c r="OWJ27" s="1"/>
      <c r="OWK27" s="1"/>
      <c r="OWL27" s="1"/>
      <c r="OWM27" s="1"/>
      <c r="OWN27" s="1"/>
      <c r="OWO27" s="1"/>
      <c r="OWP27" s="1"/>
      <c r="OWQ27" s="1"/>
      <c r="OWR27" s="1"/>
      <c r="OWS27" s="1"/>
      <c r="OWT27" s="1"/>
      <c r="OWU27" s="1"/>
      <c r="OWV27" s="1"/>
      <c r="OWW27" s="1"/>
      <c r="OWX27" s="1"/>
      <c r="OWY27" s="1"/>
      <c r="OWZ27" s="1"/>
      <c r="OXA27" s="1"/>
      <c r="OXB27" s="1"/>
      <c r="OXC27" s="1"/>
      <c r="OXD27" s="1"/>
      <c r="OXE27" s="1"/>
      <c r="OXF27" s="1"/>
      <c r="OXG27" s="1"/>
      <c r="OXH27" s="1"/>
      <c r="OXI27" s="1"/>
      <c r="OXJ27" s="1"/>
      <c r="OXK27" s="1"/>
      <c r="OXL27" s="1"/>
      <c r="OXM27" s="1"/>
      <c r="OXN27" s="1"/>
      <c r="OXO27" s="1"/>
      <c r="OXP27" s="1"/>
      <c r="OXQ27" s="1"/>
      <c r="OXR27" s="1"/>
      <c r="OXS27" s="1"/>
      <c r="OXT27" s="1"/>
      <c r="OXU27" s="1"/>
      <c r="OXV27" s="1"/>
      <c r="OXW27" s="1"/>
      <c r="OXX27" s="1"/>
      <c r="OXY27" s="1"/>
      <c r="OXZ27" s="1"/>
      <c r="OYA27" s="1"/>
      <c r="OYB27" s="1"/>
      <c r="OYC27" s="1"/>
      <c r="OYD27" s="1"/>
      <c r="OYE27" s="1"/>
      <c r="OYF27" s="1"/>
      <c r="OYG27" s="1"/>
      <c r="OYH27" s="1"/>
      <c r="OYI27" s="1"/>
      <c r="OYJ27" s="1"/>
      <c r="OYK27" s="1"/>
      <c r="OYL27" s="1"/>
      <c r="OYM27" s="1"/>
      <c r="OYN27" s="1"/>
      <c r="OYO27" s="1"/>
      <c r="OYP27" s="1"/>
      <c r="OYQ27" s="1"/>
      <c r="OYR27" s="1"/>
      <c r="OYS27" s="1"/>
      <c r="OYT27" s="1"/>
      <c r="OYU27" s="1"/>
      <c r="OYV27" s="1"/>
      <c r="OYW27" s="1"/>
      <c r="OYX27" s="1"/>
      <c r="OYY27" s="1"/>
      <c r="OYZ27" s="1"/>
      <c r="OZA27" s="1"/>
      <c r="OZB27" s="1"/>
      <c r="OZC27" s="1"/>
      <c r="OZD27" s="1"/>
      <c r="OZE27" s="1"/>
      <c r="OZF27" s="1"/>
      <c r="OZG27" s="1"/>
      <c r="OZH27" s="1"/>
      <c r="OZI27" s="1"/>
      <c r="OZJ27" s="1"/>
      <c r="OZK27" s="1"/>
      <c r="OZL27" s="1"/>
      <c r="OZM27" s="1"/>
      <c r="OZN27" s="1"/>
      <c r="OZO27" s="1"/>
      <c r="OZP27" s="1"/>
      <c r="OZQ27" s="1"/>
      <c r="OZR27" s="1"/>
      <c r="OZS27" s="1"/>
      <c r="OZT27" s="1"/>
      <c r="OZU27" s="1"/>
      <c r="OZV27" s="1"/>
      <c r="OZW27" s="1"/>
      <c r="OZX27" s="1"/>
      <c r="OZY27" s="1"/>
      <c r="OZZ27" s="1"/>
      <c r="PAA27" s="1"/>
      <c r="PAB27" s="1"/>
      <c r="PAC27" s="1"/>
      <c r="PAD27" s="1"/>
      <c r="PAE27" s="1"/>
      <c r="PAF27" s="1"/>
      <c r="PAG27" s="1"/>
      <c r="PAH27" s="1"/>
      <c r="PAI27" s="1"/>
      <c r="PAJ27" s="1"/>
      <c r="PAK27" s="1"/>
      <c r="PAL27" s="1"/>
      <c r="PAM27" s="1"/>
      <c r="PAN27" s="1"/>
      <c r="PAO27" s="1"/>
      <c r="PAP27" s="1"/>
      <c r="PAQ27" s="1"/>
      <c r="PAR27" s="1"/>
      <c r="PAS27" s="1"/>
      <c r="PAT27" s="1"/>
      <c r="PAU27" s="1"/>
      <c r="PAV27" s="1"/>
      <c r="PAW27" s="1"/>
      <c r="PAX27" s="1"/>
      <c r="PAY27" s="1"/>
      <c r="PAZ27" s="1"/>
      <c r="PBA27" s="1"/>
      <c r="PBB27" s="1"/>
      <c r="PBC27" s="1"/>
      <c r="PBD27" s="1"/>
      <c r="PBE27" s="1"/>
      <c r="PBF27" s="1"/>
      <c r="PBG27" s="1"/>
      <c r="PBH27" s="1"/>
      <c r="PBI27" s="1"/>
      <c r="PBJ27" s="1"/>
      <c r="PBK27" s="1"/>
      <c r="PBL27" s="1"/>
      <c r="PBM27" s="1"/>
      <c r="PBN27" s="1"/>
      <c r="PBO27" s="1"/>
      <c r="PBP27" s="1"/>
      <c r="PBQ27" s="1"/>
      <c r="PBR27" s="1"/>
      <c r="PBS27" s="1"/>
      <c r="PBT27" s="1"/>
      <c r="PBU27" s="1"/>
      <c r="PBV27" s="1"/>
      <c r="PBW27" s="1"/>
      <c r="PBX27" s="1"/>
      <c r="PBY27" s="1"/>
      <c r="PBZ27" s="1"/>
      <c r="PCA27" s="1"/>
      <c r="PCB27" s="1"/>
      <c r="PCC27" s="1"/>
      <c r="PCD27" s="1"/>
      <c r="PCE27" s="1"/>
      <c r="PCF27" s="1"/>
      <c r="PCG27" s="1"/>
      <c r="PCH27" s="1"/>
      <c r="PCI27" s="1"/>
      <c r="PCJ27" s="1"/>
      <c r="PCK27" s="1"/>
      <c r="PCL27" s="1"/>
      <c r="PCM27" s="1"/>
      <c r="PCN27" s="1"/>
      <c r="PCO27" s="1"/>
      <c r="PCP27" s="1"/>
      <c r="PCQ27" s="1"/>
      <c r="PCR27" s="1"/>
      <c r="PCS27" s="1"/>
      <c r="PCT27" s="1"/>
      <c r="PCU27" s="1"/>
      <c r="PCV27" s="1"/>
      <c r="PCW27" s="1"/>
      <c r="PCX27" s="1"/>
      <c r="PCY27" s="1"/>
      <c r="PCZ27" s="1"/>
      <c r="PDA27" s="1"/>
      <c r="PDB27" s="1"/>
      <c r="PDC27" s="1"/>
      <c r="PDD27" s="1"/>
      <c r="PDE27" s="1"/>
      <c r="PDF27" s="1"/>
      <c r="PDG27" s="1"/>
      <c r="PDH27" s="1"/>
      <c r="PDI27" s="1"/>
      <c r="PDJ27" s="1"/>
      <c r="PDK27" s="1"/>
      <c r="PDL27" s="1"/>
      <c r="PDM27" s="1"/>
      <c r="PDN27" s="1"/>
      <c r="PDO27" s="1"/>
      <c r="PDP27" s="1"/>
      <c r="PDQ27" s="1"/>
      <c r="PDR27" s="1"/>
      <c r="PDS27" s="1"/>
      <c r="PDT27" s="1"/>
      <c r="PDU27" s="1"/>
      <c r="PDV27" s="1"/>
      <c r="PDW27" s="1"/>
      <c r="PDX27" s="1"/>
      <c r="PDY27" s="1"/>
      <c r="PDZ27" s="1"/>
      <c r="PEA27" s="1"/>
      <c r="PEB27" s="1"/>
      <c r="PEC27" s="1"/>
      <c r="PED27" s="1"/>
      <c r="PEE27" s="1"/>
      <c r="PEF27" s="1"/>
      <c r="PEG27" s="1"/>
      <c r="PEH27" s="1"/>
      <c r="PEI27" s="1"/>
      <c r="PEJ27" s="1"/>
      <c r="PEK27" s="1"/>
      <c r="PEL27" s="1"/>
      <c r="PEM27" s="1"/>
      <c r="PEN27" s="1"/>
      <c r="PEO27" s="1"/>
      <c r="PEP27" s="1"/>
      <c r="PEQ27" s="1"/>
      <c r="PER27" s="1"/>
      <c r="PES27" s="1"/>
      <c r="PET27" s="1"/>
      <c r="PEU27" s="1"/>
      <c r="PEV27" s="1"/>
      <c r="PEW27" s="1"/>
      <c r="PEX27" s="1"/>
      <c r="PEY27" s="1"/>
      <c r="PEZ27" s="1"/>
      <c r="PFA27" s="1"/>
      <c r="PFB27" s="1"/>
      <c r="PFC27" s="1"/>
      <c r="PFD27" s="1"/>
      <c r="PFE27" s="1"/>
      <c r="PFF27" s="1"/>
      <c r="PFG27" s="1"/>
      <c r="PFH27" s="1"/>
      <c r="PFI27" s="1"/>
      <c r="PFJ27" s="1"/>
      <c r="PFK27" s="1"/>
      <c r="PFL27" s="1"/>
      <c r="PFM27" s="1"/>
      <c r="PFN27" s="1"/>
      <c r="PFO27" s="1"/>
      <c r="PFP27" s="1"/>
      <c r="PFQ27" s="1"/>
      <c r="PFR27" s="1"/>
      <c r="PFS27" s="1"/>
      <c r="PFT27" s="1"/>
      <c r="PFU27" s="1"/>
      <c r="PFV27" s="1"/>
      <c r="PFW27" s="1"/>
      <c r="PFX27" s="1"/>
      <c r="PFY27" s="1"/>
      <c r="PFZ27" s="1"/>
      <c r="PGA27" s="1"/>
      <c r="PGB27" s="1"/>
      <c r="PGC27" s="1"/>
      <c r="PGD27" s="1"/>
      <c r="PGE27" s="1"/>
      <c r="PGF27" s="1"/>
      <c r="PGG27" s="1"/>
      <c r="PGH27" s="1"/>
      <c r="PGI27" s="1"/>
      <c r="PGJ27" s="1"/>
      <c r="PGK27" s="1"/>
      <c r="PGL27" s="1"/>
      <c r="PGM27" s="1"/>
      <c r="PGN27" s="1"/>
      <c r="PGO27" s="1"/>
      <c r="PGP27" s="1"/>
      <c r="PGQ27" s="1"/>
      <c r="PGR27" s="1"/>
      <c r="PGS27" s="1"/>
      <c r="PGT27" s="1"/>
      <c r="PGU27" s="1"/>
      <c r="PGV27" s="1"/>
      <c r="PGW27" s="1"/>
      <c r="PGX27" s="1"/>
      <c r="PGY27" s="1"/>
      <c r="PGZ27" s="1"/>
      <c r="PHA27" s="1"/>
      <c r="PHB27" s="1"/>
      <c r="PHC27" s="1"/>
      <c r="PHD27" s="1"/>
      <c r="PHE27" s="1"/>
      <c r="PHF27" s="1"/>
      <c r="PHG27" s="1"/>
      <c r="PHH27" s="1"/>
      <c r="PHI27" s="1"/>
      <c r="PHJ27" s="1"/>
      <c r="PHK27" s="1"/>
      <c r="PHL27" s="1"/>
      <c r="PHM27" s="1"/>
      <c r="PHN27" s="1"/>
      <c r="PHO27" s="1"/>
      <c r="PHP27" s="1"/>
      <c r="PHQ27" s="1"/>
      <c r="PHR27" s="1"/>
      <c r="PHS27" s="1"/>
      <c r="PHT27" s="1"/>
      <c r="PHU27" s="1"/>
      <c r="PHV27" s="1"/>
      <c r="PHW27" s="1"/>
      <c r="PHX27" s="1"/>
      <c r="PHY27" s="1"/>
      <c r="PHZ27" s="1"/>
      <c r="PIA27" s="1"/>
      <c r="PIB27" s="1"/>
      <c r="PIC27" s="1"/>
      <c r="PID27" s="1"/>
      <c r="PIE27" s="1"/>
      <c r="PIF27" s="1"/>
      <c r="PIG27" s="1"/>
      <c r="PIH27" s="1"/>
      <c r="PII27" s="1"/>
      <c r="PIJ27" s="1"/>
      <c r="PIK27" s="1"/>
      <c r="PIL27" s="1"/>
      <c r="PIM27" s="1"/>
      <c r="PIN27" s="1"/>
      <c r="PIO27" s="1"/>
      <c r="PIP27" s="1"/>
      <c r="PIQ27" s="1"/>
      <c r="PIR27" s="1"/>
      <c r="PIS27" s="1"/>
      <c r="PIT27" s="1"/>
      <c r="PIU27" s="1"/>
      <c r="PIV27" s="1"/>
      <c r="PIW27" s="1"/>
      <c r="PIX27" s="1"/>
      <c r="PIY27" s="1"/>
      <c r="PIZ27" s="1"/>
      <c r="PJA27" s="1"/>
      <c r="PJB27" s="1"/>
      <c r="PJC27" s="1"/>
      <c r="PJD27" s="1"/>
      <c r="PJE27" s="1"/>
      <c r="PJF27" s="1"/>
      <c r="PJG27" s="1"/>
      <c r="PJH27" s="1"/>
      <c r="PJI27" s="1"/>
      <c r="PJJ27" s="1"/>
      <c r="PJK27" s="1"/>
      <c r="PJL27" s="1"/>
      <c r="PJM27" s="1"/>
      <c r="PJN27" s="1"/>
      <c r="PJO27" s="1"/>
      <c r="PJP27" s="1"/>
      <c r="PJQ27" s="1"/>
      <c r="PJR27" s="1"/>
      <c r="PJS27" s="1"/>
      <c r="PJT27" s="1"/>
      <c r="PJU27" s="1"/>
      <c r="PJV27" s="1"/>
      <c r="PJW27" s="1"/>
      <c r="PJX27" s="1"/>
      <c r="PJY27" s="1"/>
      <c r="PJZ27" s="1"/>
      <c r="PKA27" s="1"/>
      <c r="PKB27" s="1"/>
      <c r="PKC27" s="1"/>
      <c r="PKD27" s="1"/>
      <c r="PKE27" s="1"/>
      <c r="PKF27" s="1"/>
      <c r="PKG27" s="1"/>
      <c r="PKH27" s="1"/>
      <c r="PKI27" s="1"/>
      <c r="PKJ27" s="1"/>
      <c r="PKK27" s="1"/>
      <c r="PKL27" s="1"/>
      <c r="PKM27" s="1"/>
      <c r="PKN27" s="1"/>
      <c r="PKO27" s="1"/>
      <c r="PKP27" s="1"/>
      <c r="PKQ27" s="1"/>
      <c r="PKR27" s="1"/>
      <c r="PKS27" s="1"/>
      <c r="PKT27" s="1"/>
      <c r="PKU27" s="1"/>
      <c r="PKV27" s="1"/>
      <c r="PKW27" s="1"/>
      <c r="PKX27" s="1"/>
      <c r="PKY27" s="1"/>
      <c r="PKZ27" s="1"/>
      <c r="PLA27" s="1"/>
      <c r="PLB27" s="1"/>
      <c r="PLC27" s="1"/>
      <c r="PLD27" s="1"/>
      <c r="PLE27" s="1"/>
      <c r="PLF27" s="1"/>
      <c r="PLG27" s="1"/>
      <c r="PLH27" s="1"/>
      <c r="PLI27" s="1"/>
      <c r="PLJ27" s="1"/>
      <c r="PLK27" s="1"/>
      <c r="PLL27" s="1"/>
      <c r="PLM27" s="1"/>
      <c r="PLN27" s="1"/>
      <c r="PLO27" s="1"/>
      <c r="PLP27" s="1"/>
      <c r="PLQ27" s="1"/>
      <c r="PLR27" s="1"/>
      <c r="PLS27" s="1"/>
      <c r="PLT27" s="1"/>
      <c r="PLU27" s="1"/>
      <c r="PLV27" s="1"/>
      <c r="PLW27" s="1"/>
      <c r="PLX27" s="1"/>
      <c r="PLY27" s="1"/>
      <c r="PLZ27" s="1"/>
      <c r="PMA27" s="1"/>
      <c r="PMB27" s="1"/>
      <c r="PMC27" s="1"/>
      <c r="PMD27" s="1"/>
      <c r="PME27" s="1"/>
      <c r="PMF27" s="1"/>
      <c r="PMG27" s="1"/>
      <c r="PMH27" s="1"/>
      <c r="PMI27" s="1"/>
      <c r="PMJ27" s="1"/>
      <c r="PMK27" s="1"/>
      <c r="PML27" s="1"/>
      <c r="PMM27" s="1"/>
      <c r="PMN27" s="1"/>
      <c r="PMO27" s="1"/>
      <c r="PMP27" s="1"/>
      <c r="PMQ27" s="1"/>
      <c r="PMR27" s="1"/>
      <c r="PMS27" s="1"/>
      <c r="PMT27" s="1"/>
      <c r="PMU27" s="1"/>
      <c r="PMV27" s="1"/>
      <c r="PMW27" s="1"/>
      <c r="PMX27" s="1"/>
      <c r="PMY27" s="1"/>
      <c r="PMZ27" s="1"/>
      <c r="PNA27" s="1"/>
      <c r="PNB27" s="1"/>
      <c r="PNC27" s="1"/>
      <c r="PND27" s="1"/>
      <c r="PNE27" s="1"/>
      <c r="PNF27" s="1"/>
      <c r="PNG27" s="1"/>
      <c r="PNH27" s="1"/>
      <c r="PNI27" s="1"/>
      <c r="PNJ27" s="1"/>
      <c r="PNK27" s="1"/>
      <c r="PNL27" s="1"/>
      <c r="PNM27" s="1"/>
      <c r="PNN27" s="1"/>
      <c r="PNO27" s="1"/>
      <c r="PNP27" s="1"/>
      <c r="PNQ27" s="1"/>
      <c r="PNR27" s="1"/>
      <c r="PNS27" s="1"/>
      <c r="PNT27" s="1"/>
      <c r="PNU27" s="1"/>
      <c r="PNV27" s="1"/>
      <c r="PNW27" s="1"/>
      <c r="PNX27" s="1"/>
      <c r="PNY27" s="1"/>
      <c r="PNZ27" s="1"/>
      <c r="POA27" s="1"/>
      <c r="POB27" s="1"/>
      <c r="POC27" s="1"/>
      <c r="POD27" s="1"/>
      <c r="POE27" s="1"/>
      <c r="POF27" s="1"/>
      <c r="POG27" s="1"/>
      <c r="POH27" s="1"/>
      <c r="POI27" s="1"/>
      <c r="POJ27" s="1"/>
      <c r="POK27" s="1"/>
      <c r="POL27" s="1"/>
      <c r="POM27" s="1"/>
      <c r="PON27" s="1"/>
      <c r="POO27" s="1"/>
      <c r="POP27" s="1"/>
      <c r="POQ27" s="1"/>
      <c r="POR27" s="1"/>
      <c r="POS27" s="1"/>
      <c r="POT27" s="1"/>
      <c r="POU27" s="1"/>
      <c r="POV27" s="1"/>
      <c r="POW27" s="1"/>
      <c r="POX27" s="1"/>
      <c r="POY27" s="1"/>
      <c r="POZ27" s="1"/>
      <c r="PPA27" s="1"/>
      <c r="PPB27" s="1"/>
      <c r="PPC27" s="1"/>
      <c r="PPD27" s="1"/>
      <c r="PPE27" s="1"/>
      <c r="PPF27" s="1"/>
      <c r="PPG27" s="1"/>
      <c r="PPH27" s="1"/>
      <c r="PPI27" s="1"/>
      <c r="PPJ27" s="1"/>
      <c r="PPK27" s="1"/>
      <c r="PPL27" s="1"/>
      <c r="PPM27" s="1"/>
      <c r="PPN27" s="1"/>
      <c r="PPO27" s="1"/>
      <c r="PPP27" s="1"/>
      <c r="PPQ27" s="1"/>
      <c r="PPR27" s="1"/>
      <c r="PPS27" s="1"/>
      <c r="PPT27" s="1"/>
      <c r="PPU27" s="1"/>
      <c r="PPV27" s="1"/>
      <c r="PPW27" s="1"/>
      <c r="PPX27" s="1"/>
      <c r="PPY27" s="1"/>
      <c r="PPZ27" s="1"/>
      <c r="PQA27" s="1"/>
      <c r="PQB27" s="1"/>
      <c r="PQC27" s="1"/>
      <c r="PQD27" s="1"/>
      <c r="PQE27" s="1"/>
      <c r="PQF27" s="1"/>
      <c r="PQG27" s="1"/>
      <c r="PQH27" s="1"/>
      <c r="PQI27" s="1"/>
      <c r="PQJ27" s="1"/>
      <c r="PQK27" s="1"/>
      <c r="PQL27" s="1"/>
      <c r="PQM27" s="1"/>
      <c r="PQN27" s="1"/>
      <c r="PQO27" s="1"/>
      <c r="PQP27" s="1"/>
      <c r="PQQ27" s="1"/>
      <c r="PQR27" s="1"/>
      <c r="PQS27" s="1"/>
      <c r="PQT27" s="1"/>
      <c r="PQU27" s="1"/>
      <c r="PQV27" s="1"/>
      <c r="PQW27" s="1"/>
      <c r="PQX27" s="1"/>
      <c r="PQY27" s="1"/>
      <c r="PQZ27" s="1"/>
      <c r="PRA27" s="1"/>
      <c r="PRB27" s="1"/>
      <c r="PRC27" s="1"/>
      <c r="PRD27" s="1"/>
      <c r="PRE27" s="1"/>
      <c r="PRF27" s="1"/>
      <c r="PRG27" s="1"/>
      <c r="PRH27" s="1"/>
      <c r="PRI27" s="1"/>
      <c r="PRJ27" s="1"/>
      <c r="PRK27" s="1"/>
      <c r="PRL27" s="1"/>
      <c r="PRM27" s="1"/>
      <c r="PRN27" s="1"/>
      <c r="PRO27" s="1"/>
      <c r="PRP27" s="1"/>
      <c r="PRQ27" s="1"/>
      <c r="PRR27" s="1"/>
      <c r="PRS27" s="1"/>
      <c r="PRT27" s="1"/>
      <c r="PRU27" s="1"/>
      <c r="PRV27" s="1"/>
      <c r="PRW27" s="1"/>
      <c r="PRX27" s="1"/>
      <c r="PRY27" s="1"/>
      <c r="PRZ27" s="1"/>
      <c r="PSA27" s="1"/>
      <c r="PSB27" s="1"/>
      <c r="PSC27" s="1"/>
      <c r="PSD27" s="1"/>
      <c r="PSE27" s="1"/>
      <c r="PSF27" s="1"/>
      <c r="PSG27" s="1"/>
      <c r="PSH27" s="1"/>
      <c r="PSI27" s="1"/>
      <c r="PSJ27" s="1"/>
      <c r="PSK27" s="1"/>
      <c r="PSL27" s="1"/>
      <c r="PSM27" s="1"/>
      <c r="PSN27" s="1"/>
      <c r="PSO27" s="1"/>
      <c r="PSP27" s="1"/>
      <c r="PSQ27" s="1"/>
      <c r="PSR27" s="1"/>
      <c r="PSS27" s="1"/>
      <c r="PST27" s="1"/>
      <c r="PSU27" s="1"/>
      <c r="PSV27" s="1"/>
      <c r="PSW27" s="1"/>
      <c r="PSX27" s="1"/>
      <c r="PSY27" s="1"/>
      <c r="PSZ27" s="1"/>
      <c r="PTA27" s="1"/>
      <c r="PTB27" s="1"/>
      <c r="PTC27" s="1"/>
      <c r="PTD27" s="1"/>
      <c r="PTE27" s="1"/>
      <c r="PTF27" s="1"/>
      <c r="PTG27" s="1"/>
      <c r="PTH27" s="1"/>
      <c r="PTI27" s="1"/>
      <c r="PTJ27" s="1"/>
      <c r="PTK27" s="1"/>
      <c r="PTL27" s="1"/>
      <c r="PTM27" s="1"/>
      <c r="PTN27" s="1"/>
      <c r="PTO27" s="1"/>
      <c r="PTP27" s="1"/>
      <c r="PTQ27" s="1"/>
      <c r="PTR27" s="1"/>
      <c r="PTS27" s="1"/>
      <c r="PTT27" s="1"/>
      <c r="PTU27" s="1"/>
      <c r="PTV27" s="1"/>
      <c r="PTW27" s="1"/>
      <c r="PTX27" s="1"/>
      <c r="PTY27" s="1"/>
      <c r="PTZ27" s="1"/>
      <c r="PUA27" s="1"/>
      <c r="PUB27" s="1"/>
      <c r="PUC27" s="1"/>
      <c r="PUD27" s="1"/>
      <c r="PUE27" s="1"/>
      <c r="PUF27" s="1"/>
      <c r="PUG27" s="1"/>
      <c r="PUH27" s="1"/>
      <c r="PUI27" s="1"/>
      <c r="PUJ27" s="1"/>
      <c r="PUK27" s="1"/>
      <c r="PUL27" s="1"/>
      <c r="PUM27" s="1"/>
      <c r="PUN27" s="1"/>
      <c r="PUO27" s="1"/>
      <c r="PUP27" s="1"/>
      <c r="PUQ27" s="1"/>
      <c r="PUR27" s="1"/>
      <c r="PUS27" s="1"/>
      <c r="PUT27" s="1"/>
      <c r="PUU27" s="1"/>
      <c r="PUV27" s="1"/>
      <c r="PUW27" s="1"/>
      <c r="PUX27" s="1"/>
      <c r="PUY27" s="1"/>
      <c r="PUZ27" s="1"/>
      <c r="PVA27" s="1"/>
      <c r="PVB27" s="1"/>
      <c r="PVC27" s="1"/>
      <c r="PVD27" s="1"/>
      <c r="PVE27" s="1"/>
      <c r="PVF27" s="1"/>
      <c r="PVG27" s="1"/>
      <c r="PVH27" s="1"/>
      <c r="PVI27" s="1"/>
      <c r="PVJ27" s="1"/>
      <c r="PVK27" s="1"/>
      <c r="PVL27" s="1"/>
      <c r="PVM27" s="1"/>
      <c r="PVN27" s="1"/>
      <c r="PVO27" s="1"/>
      <c r="PVP27" s="1"/>
      <c r="PVQ27" s="1"/>
      <c r="PVR27" s="1"/>
      <c r="PVS27" s="1"/>
      <c r="PVT27" s="1"/>
      <c r="PVU27" s="1"/>
      <c r="PVV27" s="1"/>
      <c r="PVW27" s="1"/>
      <c r="PVX27" s="1"/>
      <c r="PVY27" s="1"/>
      <c r="PVZ27" s="1"/>
      <c r="PWA27" s="1"/>
      <c r="PWB27" s="1"/>
      <c r="PWC27" s="1"/>
      <c r="PWD27" s="1"/>
      <c r="PWE27" s="1"/>
      <c r="PWF27" s="1"/>
      <c r="PWG27" s="1"/>
      <c r="PWH27" s="1"/>
      <c r="PWI27" s="1"/>
      <c r="PWJ27" s="1"/>
      <c r="PWK27" s="1"/>
      <c r="PWL27" s="1"/>
      <c r="PWM27" s="1"/>
      <c r="PWN27" s="1"/>
      <c r="PWO27" s="1"/>
      <c r="PWP27" s="1"/>
      <c r="PWQ27" s="1"/>
      <c r="PWR27" s="1"/>
      <c r="PWS27" s="1"/>
      <c r="PWT27" s="1"/>
      <c r="PWU27" s="1"/>
      <c r="PWV27" s="1"/>
      <c r="PWW27" s="1"/>
      <c r="PWX27" s="1"/>
      <c r="PWY27" s="1"/>
      <c r="PWZ27" s="1"/>
      <c r="PXA27" s="1"/>
      <c r="PXB27" s="1"/>
      <c r="PXC27" s="1"/>
      <c r="PXD27" s="1"/>
      <c r="PXE27" s="1"/>
      <c r="PXF27" s="1"/>
      <c r="PXG27" s="1"/>
      <c r="PXH27" s="1"/>
      <c r="PXI27" s="1"/>
      <c r="PXJ27" s="1"/>
      <c r="PXK27" s="1"/>
      <c r="PXL27" s="1"/>
      <c r="PXM27" s="1"/>
      <c r="PXN27" s="1"/>
      <c r="PXO27" s="1"/>
      <c r="PXP27" s="1"/>
      <c r="PXQ27" s="1"/>
      <c r="PXR27" s="1"/>
      <c r="PXS27" s="1"/>
      <c r="PXT27" s="1"/>
      <c r="PXU27" s="1"/>
      <c r="PXV27" s="1"/>
      <c r="PXW27" s="1"/>
      <c r="PXX27" s="1"/>
      <c r="PXY27" s="1"/>
      <c r="PXZ27" s="1"/>
      <c r="PYA27" s="1"/>
      <c r="PYB27" s="1"/>
      <c r="PYC27" s="1"/>
      <c r="PYD27" s="1"/>
      <c r="PYE27" s="1"/>
      <c r="PYF27" s="1"/>
      <c r="PYG27" s="1"/>
      <c r="PYH27" s="1"/>
      <c r="PYI27" s="1"/>
      <c r="PYJ27" s="1"/>
      <c r="PYK27" s="1"/>
      <c r="PYL27" s="1"/>
      <c r="PYM27" s="1"/>
      <c r="PYN27" s="1"/>
      <c r="PYO27" s="1"/>
      <c r="PYP27" s="1"/>
      <c r="PYQ27" s="1"/>
      <c r="PYR27" s="1"/>
      <c r="PYS27" s="1"/>
      <c r="PYT27" s="1"/>
      <c r="PYU27" s="1"/>
      <c r="PYV27" s="1"/>
      <c r="PYW27" s="1"/>
      <c r="PYX27" s="1"/>
      <c r="PYY27" s="1"/>
      <c r="PYZ27" s="1"/>
      <c r="PZA27" s="1"/>
      <c r="PZB27" s="1"/>
      <c r="PZC27" s="1"/>
      <c r="PZD27" s="1"/>
      <c r="PZE27" s="1"/>
      <c r="PZF27" s="1"/>
      <c r="PZG27" s="1"/>
      <c r="PZH27" s="1"/>
      <c r="PZI27" s="1"/>
      <c r="PZJ27" s="1"/>
      <c r="PZK27" s="1"/>
      <c r="PZL27" s="1"/>
      <c r="PZM27" s="1"/>
      <c r="PZN27" s="1"/>
      <c r="PZO27" s="1"/>
      <c r="PZP27" s="1"/>
      <c r="PZQ27" s="1"/>
      <c r="PZR27" s="1"/>
      <c r="PZS27" s="1"/>
      <c r="PZT27" s="1"/>
      <c r="PZU27" s="1"/>
      <c r="PZV27" s="1"/>
      <c r="PZW27" s="1"/>
      <c r="PZX27" s="1"/>
      <c r="PZY27" s="1"/>
      <c r="PZZ27" s="1"/>
      <c r="QAA27" s="1"/>
      <c r="QAB27" s="1"/>
      <c r="QAC27" s="1"/>
      <c r="QAD27" s="1"/>
      <c r="QAE27" s="1"/>
      <c r="QAF27" s="1"/>
      <c r="QAG27" s="1"/>
      <c r="QAH27" s="1"/>
      <c r="QAI27" s="1"/>
      <c r="QAJ27" s="1"/>
      <c r="QAK27" s="1"/>
      <c r="QAL27" s="1"/>
      <c r="QAM27" s="1"/>
      <c r="QAN27" s="1"/>
      <c r="QAO27" s="1"/>
      <c r="QAP27" s="1"/>
      <c r="QAQ27" s="1"/>
      <c r="QAR27" s="1"/>
      <c r="QAS27" s="1"/>
      <c r="QAT27" s="1"/>
      <c r="QAU27" s="1"/>
      <c r="QAV27" s="1"/>
      <c r="QAW27" s="1"/>
      <c r="QAX27" s="1"/>
      <c r="QAY27" s="1"/>
      <c r="QAZ27" s="1"/>
      <c r="QBA27" s="1"/>
      <c r="QBB27" s="1"/>
      <c r="QBC27" s="1"/>
      <c r="QBD27" s="1"/>
      <c r="QBE27" s="1"/>
      <c r="QBF27" s="1"/>
      <c r="QBG27" s="1"/>
      <c r="QBH27" s="1"/>
      <c r="QBI27" s="1"/>
      <c r="QBJ27" s="1"/>
      <c r="QBK27" s="1"/>
      <c r="QBL27" s="1"/>
      <c r="QBM27" s="1"/>
      <c r="QBN27" s="1"/>
      <c r="QBO27" s="1"/>
      <c r="QBP27" s="1"/>
      <c r="QBQ27" s="1"/>
      <c r="QBR27" s="1"/>
      <c r="QBS27" s="1"/>
      <c r="QBT27" s="1"/>
      <c r="QBU27" s="1"/>
      <c r="QBV27" s="1"/>
      <c r="QBW27" s="1"/>
      <c r="QBX27" s="1"/>
      <c r="QBY27" s="1"/>
      <c r="QBZ27" s="1"/>
      <c r="QCA27" s="1"/>
      <c r="QCB27" s="1"/>
      <c r="QCC27" s="1"/>
      <c r="QCD27" s="1"/>
      <c r="QCE27" s="1"/>
      <c r="QCF27" s="1"/>
      <c r="QCG27" s="1"/>
      <c r="QCH27" s="1"/>
      <c r="QCI27" s="1"/>
      <c r="QCJ27" s="1"/>
      <c r="QCK27" s="1"/>
      <c r="QCL27" s="1"/>
      <c r="QCM27" s="1"/>
      <c r="QCN27" s="1"/>
      <c r="QCO27" s="1"/>
      <c r="QCP27" s="1"/>
      <c r="QCQ27" s="1"/>
      <c r="QCR27" s="1"/>
      <c r="QCS27" s="1"/>
      <c r="QCT27" s="1"/>
      <c r="QCU27" s="1"/>
      <c r="QCV27" s="1"/>
      <c r="QCW27" s="1"/>
      <c r="QCX27" s="1"/>
      <c r="QCY27" s="1"/>
      <c r="QCZ27" s="1"/>
      <c r="QDA27" s="1"/>
      <c r="QDB27" s="1"/>
      <c r="QDC27" s="1"/>
      <c r="QDD27" s="1"/>
      <c r="QDE27" s="1"/>
      <c r="QDF27" s="1"/>
      <c r="QDG27" s="1"/>
      <c r="QDH27" s="1"/>
      <c r="QDI27" s="1"/>
      <c r="QDJ27" s="1"/>
      <c r="QDK27" s="1"/>
      <c r="QDL27" s="1"/>
      <c r="QDM27" s="1"/>
      <c r="QDN27" s="1"/>
      <c r="QDO27" s="1"/>
      <c r="QDP27" s="1"/>
      <c r="QDQ27" s="1"/>
      <c r="QDR27" s="1"/>
      <c r="QDS27" s="1"/>
      <c r="QDT27" s="1"/>
      <c r="QDU27" s="1"/>
      <c r="QDV27" s="1"/>
      <c r="QDW27" s="1"/>
      <c r="QDX27" s="1"/>
      <c r="QDY27" s="1"/>
      <c r="QDZ27" s="1"/>
      <c r="QEA27" s="1"/>
      <c r="QEB27" s="1"/>
      <c r="QEC27" s="1"/>
      <c r="QED27" s="1"/>
      <c r="QEE27" s="1"/>
      <c r="QEF27" s="1"/>
      <c r="QEG27" s="1"/>
      <c r="QEH27" s="1"/>
      <c r="QEI27" s="1"/>
      <c r="QEJ27" s="1"/>
      <c r="QEK27" s="1"/>
      <c r="QEL27" s="1"/>
      <c r="QEM27" s="1"/>
      <c r="QEN27" s="1"/>
      <c r="QEO27" s="1"/>
      <c r="QEP27" s="1"/>
      <c r="QEQ27" s="1"/>
      <c r="QER27" s="1"/>
      <c r="QES27" s="1"/>
      <c r="QET27" s="1"/>
      <c r="QEU27" s="1"/>
      <c r="QEV27" s="1"/>
      <c r="QEW27" s="1"/>
      <c r="QEX27" s="1"/>
      <c r="QEY27" s="1"/>
      <c r="QEZ27" s="1"/>
      <c r="QFA27" s="1"/>
      <c r="QFB27" s="1"/>
      <c r="QFC27" s="1"/>
      <c r="QFD27" s="1"/>
      <c r="QFE27" s="1"/>
      <c r="QFF27" s="1"/>
      <c r="QFG27" s="1"/>
      <c r="QFH27" s="1"/>
      <c r="QFI27" s="1"/>
      <c r="QFJ27" s="1"/>
      <c r="QFK27" s="1"/>
      <c r="QFL27" s="1"/>
      <c r="QFM27" s="1"/>
      <c r="QFN27" s="1"/>
      <c r="QFO27" s="1"/>
      <c r="QFP27" s="1"/>
      <c r="QFQ27" s="1"/>
      <c r="QFR27" s="1"/>
      <c r="QFS27" s="1"/>
      <c r="QFT27" s="1"/>
      <c r="QFU27" s="1"/>
      <c r="QFV27" s="1"/>
      <c r="QFW27" s="1"/>
      <c r="QFX27" s="1"/>
      <c r="QFY27" s="1"/>
      <c r="QFZ27" s="1"/>
      <c r="QGA27" s="1"/>
      <c r="QGB27" s="1"/>
      <c r="QGC27" s="1"/>
      <c r="QGD27" s="1"/>
      <c r="QGE27" s="1"/>
      <c r="QGF27" s="1"/>
      <c r="QGG27" s="1"/>
      <c r="QGH27" s="1"/>
      <c r="QGI27" s="1"/>
      <c r="QGJ27" s="1"/>
      <c r="QGK27" s="1"/>
      <c r="QGL27" s="1"/>
      <c r="QGM27" s="1"/>
      <c r="QGN27" s="1"/>
      <c r="QGO27" s="1"/>
      <c r="QGP27" s="1"/>
      <c r="QGQ27" s="1"/>
      <c r="QGR27" s="1"/>
      <c r="QGS27" s="1"/>
      <c r="QGT27" s="1"/>
      <c r="QGU27" s="1"/>
      <c r="QGV27" s="1"/>
      <c r="QGW27" s="1"/>
      <c r="QGX27" s="1"/>
      <c r="QGY27" s="1"/>
      <c r="QGZ27" s="1"/>
      <c r="QHA27" s="1"/>
      <c r="QHB27" s="1"/>
      <c r="QHC27" s="1"/>
      <c r="QHD27" s="1"/>
      <c r="QHE27" s="1"/>
      <c r="QHF27" s="1"/>
      <c r="QHG27" s="1"/>
      <c r="QHH27" s="1"/>
      <c r="QHI27" s="1"/>
      <c r="QHJ27" s="1"/>
      <c r="QHK27" s="1"/>
      <c r="QHL27" s="1"/>
      <c r="QHM27" s="1"/>
      <c r="QHN27" s="1"/>
      <c r="QHO27" s="1"/>
      <c r="QHP27" s="1"/>
      <c r="QHQ27" s="1"/>
      <c r="QHR27" s="1"/>
      <c r="QHS27" s="1"/>
      <c r="QHT27" s="1"/>
      <c r="QHU27" s="1"/>
      <c r="QHV27" s="1"/>
      <c r="QHW27" s="1"/>
      <c r="QHX27" s="1"/>
      <c r="QHY27" s="1"/>
      <c r="QHZ27" s="1"/>
      <c r="QIA27" s="1"/>
      <c r="QIB27" s="1"/>
      <c r="QIC27" s="1"/>
      <c r="QID27" s="1"/>
      <c r="QIE27" s="1"/>
      <c r="QIF27" s="1"/>
      <c r="QIG27" s="1"/>
      <c r="QIH27" s="1"/>
      <c r="QII27" s="1"/>
      <c r="QIJ27" s="1"/>
      <c r="QIK27" s="1"/>
      <c r="QIL27" s="1"/>
      <c r="QIM27" s="1"/>
      <c r="QIN27" s="1"/>
      <c r="QIO27" s="1"/>
      <c r="QIP27" s="1"/>
      <c r="QIQ27" s="1"/>
      <c r="QIR27" s="1"/>
      <c r="QIS27" s="1"/>
      <c r="QIT27" s="1"/>
      <c r="QIU27" s="1"/>
      <c r="QIV27" s="1"/>
      <c r="QIW27" s="1"/>
      <c r="QIX27" s="1"/>
      <c r="QIY27" s="1"/>
      <c r="QIZ27" s="1"/>
      <c r="QJA27" s="1"/>
      <c r="QJB27" s="1"/>
      <c r="QJC27" s="1"/>
      <c r="QJD27" s="1"/>
      <c r="QJE27" s="1"/>
      <c r="QJF27" s="1"/>
      <c r="QJG27" s="1"/>
      <c r="QJH27" s="1"/>
      <c r="QJI27" s="1"/>
      <c r="QJJ27" s="1"/>
      <c r="QJK27" s="1"/>
      <c r="QJL27" s="1"/>
      <c r="QJM27" s="1"/>
      <c r="QJN27" s="1"/>
      <c r="QJO27" s="1"/>
      <c r="QJP27" s="1"/>
      <c r="QJQ27" s="1"/>
      <c r="QJR27" s="1"/>
      <c r="QJS27" s="1"/>
      <c r="QJT27" s="1"/>
      <c r="QJU27" s="1"/>
      <c r="QJV27" s="1"/>
      <c r="QJW27" s="1"/>
      <c r="QJX27" s="1"/>
      <c r="QJY27" s="1"/>
      <c r="QJZ27" s="1"/>
      <c r="QKA27" s="1"/>
      <c r="QKB27" s="1"/>
      <c r="QKC27" s="1"/>
      <c r="QKD27" s="1"/>
      <c r="QKE27" s="1"/>
      <c r="QKF27" s="1"/>
      <c r="QKG27" s="1"/>
      <c r="QKH27" s="1"/>
      <c r="QKI27" s="1"/>
      <c r="QKJ27" s="1"/>
      <c r="QKK27" s="1"/>
      <c r="QKL27" s="1"/>
      <c r="QKM27" s="1"/>
      <c r="QKN27" s="1"/>
      <c r="QKO27" s="1"/>
      <c r="QKP27" s="1"/>
      <c r="QKQ27" s="1"/>
      <c r="QKR27" s="1"/>
      <c r="QKS27" s="1"/>
      <c r="QKT27" s="1"/>
      <c r="QKU27" s="1"/>
      <c r="QKV27" s="1"/>
      <c r="QKW27" s="1"/>
      <c r="QKX27" s="1"/>
      <c r="QKY27" s="1"/>
      <c r="QKZ27" s="1"/>
      <c r="QLA27" s="1"/>
      <c r="QLB27" s="1"/>
      <c r="QLC27" s="1"/>
      <c r="QLD27" s="1"/>
      <c r="QLE27" s="1"/>
      <c r="QLF27" s="1"/>
      <c r="QLG27" s="1"/>
      <c r="QLH27" s="1"/>
      <c r="QLI27" s="1"/>
      <c r="QLJ27" s="1"/>
      <c r="QLK27" s="1"/>
      <c r="QLL27" s="1"/>
      <c r="QLM27" s="1"/>
      <c r="QLN27" s="1"/>
      <c r="QLO27" s="1"/>
      <c r="QLP27" s="1"/>
      <c r="QLQ27" s="1"/>
      <c r="QLR27" s="1"/>
      <c r="QLS27" s="1"/>
      <c r="QLT27" s="1"/>
      <c r="QLU27" s="1"/>
      <c r="QLV27" s="1"/>
      <c r="QLW27" s="1"/>
      <c r="QLX27" s="1"/>
      <c r="QLY27" s="1"/>
      <c r="QLZ27" s="1"/>
      <c r="QMA27" s="1"/>
      <c r="QMB27" s="1"/>
      <c r="QMC27" s="1"/>
      <c r="QMD27" s="1"/>
      <c r="QME27" s="1"/>
      <c r="QMF27" s="1"/>
      <c r="QMG27" s="1"/>
      <c r="QMH27" s="1"/>
      <c r="QMI27" s="1"/>
      <c r="QMJ27" s="1"/>
      <c r="QMK27" s="1"/>
      <c r="QML27" s="1"/>
      <c r="QMM27" s="1"/>
      <c r="QMN27" s="1"/>
      <c r="QMO27" s="1"/>
      <c r="QMP27" s="1"/>
      <c r="QMQ27" s="1"/>
      <c r="QMR27" s="1"/>
      <c r="QMS27" s="1"/>
      <c r="QMT27" s="1"/>
      <c r="QMU27" s="1"/>
      <c r="QMV27" s="1"/>
      <c r="QMW27" s="1"/>
      <c r="QMX27" s="1"/>
      <c r="QMY27" s="1"/>
      <c r="QMZ27" s="1"/>
      <c r="QNA27" s="1"/>
      <c r="QNB27" s="1"/>
      <c r="QNC27" s="1"/>
      <c r="QND27" s="1"/>
      <c r="QNE27" s="1"/>
      <c r="QNF27" s="1"/>
      <c r="QNG27" s="1"/>
      <c r="QNH27" s="1"/>
      <c r="QNI27" s="1"/>
      <c r="QNJ27" s="1"/>
      <c r="QNK27" s="1"/>
      <c r="QNL27" s="1"/>
      <c r="QNM27" s="1"/>
      <c r="QNN27" s="1"/>
      <c r="QNO27" s="1"/>
      <c r="QNP27" s="1"/>
      <c r="QNQ27" s="1"/>
      <c r="QNR27" s="1"/>
      <c r="QNS27" s="1"/>
      <c r="QNT27" s="1"/>
      <c r="QNU27" s="1"/>
      <c r="QNV27" s="1"/>
      <c r="QNW27" s="1"/>
      <c r="QNX27" s="1"/>
      <c r="QNY27" s="1"/>
      <c r="QNZ27" s="1"/>
      <c r="QOA27" s="1"/>
      <c r="QOB27" s="1"/>
      <c r="QOC27" s="1"/>
      <c r="QOD27" s="1"/>
      <c r="QOE27" s="1"/>
      <c r="QOF27" s="1"/>
      <c r="QOG27" s="1"/>
      <c r="QOH27" s="1"/>
      <c r="QOI27" s="1"/>
      <c r="QOJ27" s="1"/>
      <c r="QOK27" s="1"/>
      <c r="QOL27" s="1"/>
      <c r="QOM27" s="1"/>
      <c r="QON27" s="1"/>
      <c r="QOO27" s="1"/>
      <c r="QOP27" s="1"/>
      <c r="QOQ27" s="1"/>
      <c r="QOR27" s="1"/>
      <c r="QOS27" s="1"/>
      <c r="QOT27" s="1"/>
      <c r="QOU27" s="1"/>
      <c r="QOV27" s="1"/>
      <c r="QOW27" s="1"/>
      <c r="QOX27" s="1"/>
      <c r="QOY27" s="1"/>
      <c r="QOZ27" s="1"/>
      <c r="QPA27" s="1"/>
      <c r="QPB27" s="1"/>
      <c r="QPC27" s="1"/>
      <c r="QPD27" s="1"/>
      <c r="QPE27" s="1"/>
      <c r="QPF27" s="1"/>
      <c r="QPG27" s="1"/>
      <c r="QPH27" s="1"/>
      <c r="QPI27" s="1"/>
      <c r="QPJ27" s="1"/>
      <c r="QPK27" s="1"/>
      <c r="QPL27" s="1"/>
      <c r="QPM27" s="1"/>
      <c r="QPN27" s="1"/>
      <c r="QPO27" s="1"/>
      <c r="QPP27" s="1"/>
      <c r="QPQ27" s="1"/>
      <c r="QPR27" s="1"/>
      <c r="QPS27" s="1"/>
      <c r="QPT27" s="1"/>
      <c r="QPU27" s="1"/>
      <c r="QPV27" s="1"/>
      <c r="QPW27" s="1"/>
      <c r="QPX27" s="1"/>
      <c r="QPY27" s="1"/>
      <c r="QPZ27" s="1"/>
      <c r="QQA27" s="1"/>
      <c r="QQB27" s="1"/>
      <c r="QQC27" s="1"/>
      <c r="QQD27" s="1"/>
      <c r="QQE27" s="1"/>
      <c r="QQF27" s="1"/>
      <c r="QQG27" s="1"/>
      <c r="QQH27" s="1"/>
      <c r="QQI27" s="1"/>
      <c r="QQJ27" s="1"/>
      <c r="QQK27" s="1"/>
      <c r="QQL27" s="1"/>
      <c r="QQM27" s="1"/>
      <c r="QQN27" s="1"/>
      <c r="QQO27" s="1"/>
      <c r="QQP27" s="1"/>
      <c r="QQQ27" s="1"/>
      <c r="QQR27" s="1"/>
      <c r="QQS27" s="1"/>
      <c r="QQT27" s="1"/>
      <c r="QQU27" s="1"/>
      <c r="QQV27" s="1"/>
      <c r="QQW27" s="1"/>
      <c r="QQX27" s="1"/>
      <c r="QQY27" s="1"/>
      <c r="QQZ27" s="1"/>
      <c r="QRA27" s="1"/>
      <c r="QRB27" s="1"/>
      <c r="QRC27" s="1"/>
      <c r="QRD27" s="1"/>
      <c r="QRE27" s="1"/>
      <c r="QRF27" s="1"/>
      <c r="QRG27" s="1"/>
      <c r="QRH27" s="1"/>
      <c r="QRI27" s="1"/>
      <c r="QRJ27" s="1"/>
      <c r="QRK27" s="1"/>
      <c r="QRL27" s="1"/>
      <c r="QRM27" s="1"/>
      <c r="QRN27" s="1"/>
      <c r="QRO27" s="1"/>
      <c r="QRP27" s="1"/>
      <c r="QRQ27" s="1"/>
      <c r="QRR27" s="1"/>
      <c r="QRS27" s="1"/>
      <c r="QRT27" s="1"/>
      <c r="QRU27" s="1"/>
      <c r="QRV27" s="1"/>
      <c r="QRW27" s="1"/>
      <c r="QRX27" s="1"/>
      <c r="QRY27" s="1"/>
      <c r="QRZ27" s="1"/>
      <c r="QSA27" s="1"/>
      <c r="QSB27" s="1"/>
      <c r="QSC27" s="1"/>
      <c r="QSD27" s="1"/>
      <c r="QSE27" s="1"/>
      <c r="QSF27" s="1"/>
      <c r="QSG27" s="1"/>
      <c r="QSH27" s="1"/>
      <c r="QSI27" s="1"/>
      <c r="QSJ27" s="1"/>
      <c r="QSK27" s="1"/>
      <c r="QSL27" s="1"/>
      <c r="QSM27" s="1"/>
      <c r="QSN27" s="1"/>
      <c r="QSO27" s="1"/>
      <c r="QSP27" s="1"/>
      <c r="QSQ27" s="1"/>
      <c r="QSR27" s="1"/>
      <c r="QSS27" s="1"/>
      <c r="QST27" s="1"/>
      <c r="QSU27" s="1"/>
      <c r="QSV27" s="1"/>
      <c r="QSW27" s="1"/>
      <c r="QSX27" s="1"/>
      <c r="QSY27" s="1"/>
      <c r="QSZ27" s="1"/>
      <c r="QTA27" s="1"/>
      <c r="QTB27" s="1"/>
      <c r="QTC27" s="1"/>
      <c r="QTD27" s="1"/>
      <c r="QTE27" s="1"/>
      <c r="QTF27" s="1"/>
      <c r="QTG27" s="1"/>
      <c r="QTH27" s="1"/>
      <c r="QTI27" s="1"/>
      <c r="QTJ27" s="1"/>
      <c r="QTK27" s="1"/>
      <c r="QTL27" s="1"/>
      <c r="QTM27" s="1"/>
      <c r="QTN27" s="1"/>
      <c r="QTO27" s="1"/>
      <c r="QTP27" s="1"/>
      <c r="QTQ27" s="1"/>
      <c r="QTR27" s="1"/>
      <c r="QTS27" s="1"/>
      <c r="QTT27" s="1"/>
      <c r="QTU27" s="1"/>
      <c r="QTV27" s="1"/>
      <c r="QTW27" s="1"/>
      <c r="QTX27" s="1"/>
      <c r="QTY27" s="1"/>
      <c r="QTZ27" s="1"/>
      <c r="QUA27" s="1"/>
      <c r="QUB27" s="1"/>
      <c r="QUC27" s="1"/>
      <c r="QUD27" s="1"/>
      <c r="QUE27" s="1"/>
      <c r="QUF27" s="1"/>
      <c r="QUG27" s="1"/>
      <c r="QUH27" s="1"/>
      <c r="QUI27" s="1"/>
      <c r="QUJ27" s="1"/>
      <c r="QUK27" s="1"/>
      <c r="QUL27" s="1"/>
      <c r="QUM27" s="1"/>
      <c r="QUN27" s="1"/>
      <c r="QUO27" s="1"/>
      <c r="QUP27" s="1"/>
      <c r="QUQ27" s="1"/>
      <c r="QUR27" s="1"/>
      <c r="QUS27" s="1"/>
      <c r="QUT27" s="1"/>
      <c r="QUU27" s="1"/>
      <c r="QUV27" s="1"/>
      <c r="QUW27" s="1"/>
      <c r="QUX27" s="1"/>
      <c r="QUY27" s="1"/>
      <c r="QUZ27" s="1"/>
      <c r="QVA27" s="1"/>
      <c r="QVB27" s="1"/>
      <c r="QVC27" s="1"/>
      <c r="QVD27" s="1"/>
      <c r="QVE27" s="1"/>
      <c r="QVF27" s="1"/>
      <c r="QVG27" s="1"/>
      <c r="QVH27" s="1"/>
      <c r="QVI27" s="1"/>
      <c r="QVJ27" s="1"/>
      <c r="QVK27" s="1"/>
      <c r="QVL27" s="1"/>
      <c r="QVM27" s="1"/>
      <c r="QVN27" s="1"/>
      <c r="QVO27" s="1"/>
      <c r="QVP27" s="1"/>
      <c r="QVQ27" s="1"/>
      <c r="QVR27" s="1"/>
      <c r="QVS27" s="1"/>
      <c r="QVT27" s="1"/>
      <c r="QVU27" s="1"/>
      <c r="QVV27" s="1"/>
      <c r="QVW27" s="1"/>
      <c r="QVX27" s="1"/>
      <c r="QVY27" s="1"/>
      <c r="QVZ27" s="1"/>
      <c r="QWA27" s="1"/>
      <c r="QWB27" s="1"/>
      <c r="QWC27" s="1"/>
      <c r="QWD27" s="1"/>
      <c r="QWE27" s="1"/>
      <c r="QWF27" s="1"/>
      <c r="QWG27" s="1"/>
      <c r="QWH27" s="1"/>
      <c r="QWI27" s="1"/>
      <c r="QWJ27" s="1"/>
      <c r="QWK27" s="1"/>
      <c r="QWL27" s="1"/>
      <c r="QWM27" s="1"/>
      <c r="QWN27" s="1"/>
      <c r="QWO27" s="1"/>
      <c r="QWP27" s="1"/>
      <c r="QWQ27" s="1"/>
      <c r="QWR27" s="1"/>
      <c r="QWS27" s="1"/>
      <c r="QWT27" s="1"/>
      <c r="QWU27" s="1"/>
      <c r="QWV27" s="1"/>
      <c r="QWW27" s="1"/>
      <c r="QWX27" s="1"/>
      <c r="QWY27" s="1"/>
      <c r="QWZ27" s="1"/>
      <c r="QXA27" s="1"/>
      <c r="QXB27" s="1"/>
      <c r="QXC27" s="1"/>
      <c r="QXD27" s="1"/>
      <c r="QXE27" s="1"/>
      <c r="QXF27" s="1"/>
      <c r="QXG27" s="1"/>
      <c r="QXH27" s="1"/>
      <c r="QXI27" s="1"/>
      <c r="QXJ27" s="1"/>
      <c r="QXK27" s="1"/>
      <c r="QXL27" s="1"/>
      <c r="QXM27" s="1"/>
      <c r="QXN27" s="1"/>
      <c r="QXO27" s="1"/>
      <c r="QXP27" s="1"/>
      <c r="QXQ27" s="1"/>
      <c r="QXR27" s="1"/>
      <c r="QXS27" s="1"/>
      <c r="QXT27" s="1"/>
      <c r="QXU27" s="1"/>
      <c r="QXV27" s="1"/>
      <c r="QXW27" s="1"/>
      <c r="QXX27" s="1"/>
      <c r="QXY27" s="1"/>
      <c r="QXZ27" s="1"/>
      <c r="QYA27" s="1"/>
      <c r="QYB27" s="1"/>
      <c r="QYC27" s="1"/>
      <c r="QYD27" s="1"/>
      <c r="QYE27" s="1"/>
      <c r="QYF27" s="1"/>
      <c r="QYG27" s="1"/>
      <c r="QYH27" s="1"/>
      <c r="QYI27" s="1"/>
      <c r="QYJ27" s="1"/>
      <c r="QYK27" s="1"/>
      <c r="QYL27" s="1"/>
      <c r="QYM27" s="1"/>
      <c r="QYN27" s="1"/>
      <c r="QYO27" s="1"/>
      <c r="QYP27" s="1"/>
      <c r="QYQ27" s="1"/>
      <c r="QYR27" s="1"/>
      <c r="QYS27" s="1"/>
      <c r="QYT27" s="1"/>
      <c r="QYU27" s="1"/>
      <c r="QYV27" s="1"/>
      <c r="QYW27" s="1"/>
      <c r="QYX27" s="1"/>
      <c r="QYY27" s="1"/>
      <c r="QYZ27" s="1"/>
      <c r="QZA27" s="1"/>
      <c r="QZB27" s="1"/>
      <c r="QZC27" s="1"/>
      <c r="QZD27" s="1"/>
      <c r="QZE27" s="1"/>
      <c r="QZF27" s="1"/>
      <c r="QZG27" s="1"/>
      <c r="QZH27" s="1"/>
      <c r="QZI27" s="1"/>
      <c r="QZJ27" s="1"/>
      <c r="QZK27" s="1"/>
      <c r="QZL27" s="1"/>
      <c r="QZM27" s="1"/>
      <c r="QZN27" s="1"/>
      <c r="QZO27" s="1"/>
      <c r="QZP27" s="1"/>
      <c r="QZQ27" s="1"/>
      <c r="QZR27" s="1"/>
      <c r="QZS27" s="1"/>
      <c r="QZT27" s="1"/>
      <c r="QZU27" s="1"/>
      <c r="QZV27" s="1"/>
      <c r="QZW27" s="1"/>
      <c r="QZX27" s="1"/>
      <c r="QZY27" s="1"/>
      <c r="QZZ27" s="1"/>
      <c r="RAA27" s="1"/>
      <c r="RAB27" s="1"/>
      <c r="RAC27" s="1"/>
      <c r="RAD27" s="1"/>
      <c r="RAE27" s="1"/>
      <c r="RAF27" s="1"/>
      <c r="RAG27" s="1"/>
      <c r="RAH27" s="1"/>
      <c r="RAI27" s="1"/>
      <c r="RAJ27" s="1"/>
      <c r="RAK27" s="1"/>
      <c r="RAL27" s="1"/>
      <c r="RAM27" s="1"/>
      <c r="RAN27" s="1"/>
      <c r="RAO27" s="1"/>
      <c r="RAP27" s="1"/>
      <c r="RAQ27" s="1"/>
      <c r="RAR27" s="1"/>
      <c r="RAS27" s="1"/>
      <c r="RAT27" s="1"/>
      <c r="RAU27" s="1"/>
      <c r="RAV27" s="1"/>
      <c r="RAW27" s="1"/>
      <c r="RAX27" s="1"/>
      <c r="RAY27" s="1"/>
      <c r="RAZ27" s="1"/>
      <c r="RBA27" s="1"/>
      <c r="RBB27" s="1"/>
      <c r="RBC27" s="1"/>
      <c r="RBD27" s="1"/>
      <c r="RBE27" s="1"/>
      <c r="RBF27" s="1"/>
      <c r="RBG27" s="1"/>
      <c r="RBH27" s="1"/>
      <c r="RBI27" s="1"/>
      <c r="RBJ27" s="1"/>
      <c r="RBK27" s="1"/>
      <c r="RBL27" s="1"/>
      <c r="RBM27" s="1"/>
      <c r="RBN27" s="1"/>
      <c r="RBO27" s="1"/>
      <c r="RBP27" s="1"/>
      <c r="RBQ27" s="1"/>
      <c r="RBR27" s="1"/>
      <c r="RBS27" s="1"/>
      <c r="RBT27" s="1"/>
      <c r="RBU27" s="1"/>
      <c r="RBV27" s="1"/>
      <c r="RBW27" s="1"/>
      <c r="RBX27" s="1"/>
      <c r="RBY27" s="1"/>
      <c r="RBZ27" s="1"/>
      <c r="RCA27" s="1"/>
      <c r="RCB27" s="1"/>
      <c r="RCC27" s="1"/>
      <c r="RCD27" s="1"/>
      <c r="RCE27" s="1"/>
      <c r="RCF27" s="1"/>
      <c r="RCG27" s="1"/>
      <c r="RCH27" s="1"/>
      <c r="RCI27" s="1"/>
      <c r="RCJ27" s="1"/>
      <c r="RCK27" s="1"/>
      <c r="RCL27" s="1"/>
      <c r="RCM27" s="1"/>
      <c r="RCN27" s="1"/>
      <c r="RCO27" s="1"/>
      <c r="RCP27" s="1"/>
      <c r="RCQ27" s="1"/>
      <c r="RCR27" s="1"/>
      <c r="RCS27" s="1"/>
      <c r="RCT27" s="1"/>
      <c r="RCU27" s="1"/>
      <c r="RCV27" s="1"/>
      <c r="RCW27" s="1"/>
      <c r="RCX27" s="1"/>
      <c r="RCY27" s="1"/>
      <c r="RCZ27" s="1"/>
      <c r="RDA27" s="1"/>
      <c r="RDB27" s="1"/>
      <c r="RDC27" s="1"/>
      <c r="RDD27" s="1"/>
      <c r="RDE27" s="1"/>
      <c r="RDF27" s="1"/>
      <c r="RDG27" s="1"/>
      <c r="RDH27" s="1"/>
      <c r="RDI27" s="1"/>
      <c r="RDJ27" s="1"/>
      <c r="RDK27" s="1"/>
      <c r="RDL27" s="1"/>
      <c r="RDM27" s="1"/>
      <c r="RDN27" s="1"/>
      <c r="RDO27" s="1"/>
      <c r="RDP27" s="1"/>
      <c r="RDQ27" s="1"/>
      <c r="RDR27" s="1"/>
      <c r="RDS27" s="1"/>
      <c r="RDT27" s="1"/>
      <c r="RDU27" s="1"/>
      <c r="RDV27" s="1"/>
      <c r="RDW27" s="1"/>
      <c r="RDX27" s="1"/>
      <c r="RDY27" s="1"/>
      <c r="RDZ27" s="1"/>
      <c r="REA27" s="1"/>
      <c r="REB27" s="1"/>
      <c r="REC27" s="1"/>
      <c r="RED27" s="1"/>
      <c r="REE27" s="1"/>
      <c r="REF27" s="1"/>
      <c r="REG27" s="1"/>
      <c r="REH27" s="1"/>
      <c r="REI27" s="1"/>
      <c r="REJ27" s="1"/>
      <c r="REK27" s="1"/>
      <c r="REL27" s="1"/>
      <c r="REM27" s="1"/>
      <c r="REN27" s="1"/>
      <c r="REO27" s="1"/>
      <c r="REP27" s="1"/>
      <c r="REQ27" s="1"/>
      <c r="RER27" s="1"/>
      <c r="RES27" s="1"/>
      <c r="RET27" s="1"/>
      <c r="REU27" s="1"/>
      <c r="REV27" s="1"/>
      <c r="REW27" s="1"/>
      <c r="REX27" s="1"/>
      <c r="REY27" s="1"/>
      <c r="REZ27" s="1"/>
      <c r="RFA27" s="1"/>
      <c r="RFB27" s="1"/>
      <c r="RFC27" s="1"/>
      <c r="RFD27" s="1"/>
      <c r="RFE27" s="1"/>
      <c r="RFF27" s="1"/>
      <c r="RFG27" s="1"/>
      <c r="RFH27" s="1"/>
      <c r="RFI27" s="1"/>
      <c r="RFJ27" s="1"/>
      <c r="RFK27" s="1"/>
      <c r="RFL27" s="1"/>
      <c r="RFM27" s="1"/>
      <c r="RFN27" s="1"/>
      <c r="RFO27" s="1"/>
      <c r="RFP27" s="1"/>
      <c r="RFQ27" s="1"/>
      <c r="RFR27" s="1"/>
      <c r="RFS27" s="1"/>
      <c r="RFT27" s="1"/>
      <c r="RFU27" s="1"/>
      <c r="RFV27" s="1"/>
      <c r="RFW27" s="1"/>
      <c r="RFX27" s="1"/>
      <c r="RFY27" s="1"/>
      <c r="RFZ27" s="1"/>
      <c r="RGA27" s="1"/>
      <c r="RGB27" s="1"/>
      <c r="RGC27" s="1"/>
      <c r="RGD27" s="1"/>
      <c r="RGE27" s="1"/>
      <c r="RGF27" s="1"/>
      <c r="RGG27" s="1"/>
      <c r="RGH27" s="1"/>
      <c r="RGI27" s="1"/>
      <c r="RGJ27" s="1"/>
      <c r="RGK27" s="1"/>
      <c r="RGL27" s="1"/>
      <c r="RGM27" s="1"/>
      <c r="RGN27" s="1"/>
      <c r="RGO27" s="1"/>
      <c r="RGP27" s="1"/>
      <c r="RGQ27" s="1"/>
      <c r="RGR27" s="1"/>
      <c r="RGS27" s="1"/>
      <c r="RGT27" s="1"/>
      <c r="RGU27" s="1"/>
      <c r="RGV27" s="1"/>
      <c r="RGW27" s="1"/>
      <c r="RGX27" s="1"/>
      <c r="RGY27" s="1"/>
      <c r="RGZ27" s="1"/>
      <c r="RHA27" s="1"/>
      <c r="RHB27" s="1"/>
      <c r="RHC27" s="1"/>
      <c r="RHD27" s="1"/>
      <c r="RHE27" s="1"/>
      <c r="RHF27" s="1"/>
      <c r="RHG27" s="1"/>
      <c r="RHH27" s="1"/>
      <c r="RHI27" s="1"/>
      <c r="RHJ27" s="1"/>
      <c r="RHK27" s="1"/>
      <c r="RHL27" s="1"/>
      <c r="RHM27" s="1"/>
      <c r="RHN27" s="1"/>
      <c r="RHO27" s="1"/>
      <c r="RHP27" s="1"/>
      <c r="RHQ27" s="1"/>
      <c r="RHR27" s="1"/>
      <c r="RHS27" s="1"/>
      <c r="RHT27" s="1"/>
      <c r="RHU27" s="1"/>
      <c r="RHV27" s="1"/>
      <c r="RHW27" s="1"/>
      <c r="RHX27" s="1"/>
      <c r="RHY27" s="1"/>
      <c r="RHZ27" s="1"/>
      <c r="RIA27" s="1"/>
      <c r="RIB27" s="1"/>
      <c r="RIC27" s="1"/>
      <c r="RID27" s="1"/>
      <c r="RIE27" s="1"/>
      <c r="RIF27" s="1"/>
      <c r="RIG27" s="1"/>
      <c r="RIH27" s="1"/>
      <c r="RII27" s="1"/>
      <c r="RIJ27" s="1"/>
      <c r="RIK27" s="1"/>
      <c r="RIL27" s="1"/>
      <c r="RIM27" s="1"/>
      <c r="RIN27" s="1"/>
      <c r="RIO27" s="1"/>
      <c r="RIP27" s="1"/>
      <c r="RIQ27" s="1"/>
      <c r="RIR27" s="1"/>
      <c r="RIS27" s="1"/>
      <c r="RIT27" s="1"/>
      <c r="RIU27" s="1"/>
      <c r="RIV27" s="1"/>
      <c r="RIW27" s="1"/>
      <c r="RIX27" s="1"/>
      <c r="RIY27" s="1"/>
      <c r="RIZ27" s="1"/>
      <c r="RJA27" s="1"/>
      <c r="RJB27" s="1"/>
      <c r="RJC27" s="1"/>
      <c r="RJD27" s="1"/>
      <c r="RJE27" s="1"/>
      <c r="RJF27" s="1"/>
      <c r="RJG27" s="1"/>
      <c r="RJH27" s="1"/>
      <c r="RJI27" s="1"/>
      <c r="RJJ27" s="1"/>
      <c r="RJK27" s="1"/>
      <c r="RJL27" s="1"/>
      <c r="RJM27" s="1"/>
      <c r="RJN27" s="1"/>
      <c r="RJO27" s="1"/>
      <c r="RJP27" s="1"/>
      <c r="RJQ27" s="1"/>
      <c r="RJR27" s="1"/>
      <c r="RJS27" s="1"/>
      <c r="RJT27" s="1"/>
      <c r="RJU27" s="1"/>
      <c r="RJV27" s="1"/>
      <c r="RJW27" s="1"/>
      <c r="RJX27" s="1"/>
      <c r="RJY27" s="1"/>
      <c r="RJZ27" s="1"/>
      <c r="RKA27" s="1"/>
      <c r="RKB27" s="1"/>
      <c r="RKC27" s="1"/>
      <c r="RKD27" s="1"/>
      <c r="RKE27" s="1"/>
      <c r="RKF27" s="1"/>
      <c r="RKG27" s="1"/>
      <c r="RKH27" s="1"/>
      <c r="RKI27" s="1"/>
      <c r="RKJ27" s="1"/>
      <c r="RKK27" s="1"/>
      <c r="RKL27" s="1"/>
      <c r="RKM27" s="1"/>
      <c r="RKN27" s="1"/>
      <c r="RKO27" s="1"/>
      <c r="RKP27" s="1"/>
      <c r="RKQ27" s="1"/>
      <c r="RKR27" s="1"/>
      <c r="RKS27" s="1"/>
      <c r="RKT27" s="1"/>
      <c r="RKU27" s="1"/>
      <c r="RKV27" s="1"/>
      <c r="RKW27" s="1"/>
      <c r="RKX27" s="1"/>
      <c r="RKY27" s="1"/>
      <c r="RKZ27" s="1"/>
      <c r="RLA27" s="1"/>
      <c r="RLB27" s="1"/>
      <c r="RLC27" s="1"/>
      <c r="RLD27" s="1"/>
      <c r="RLE27" s="1"/>
      <c r="RLF27" s="1"/>
      <c r="RLG27" s="1"/>
      <c r="RLH27" s="1"/>
      <c r="RLI27" s="1"/>
      <c r="RLJ27" s="1"/>
      <c r="RLK27" s="1"/>
      <c r="RLL27" s="1"/>
      <c r="RLM27" s="1"/>
      <c r="RLN27" s="1"/>
      <c r="RLO27" s="1"/>
      <c r="RLP27" s="1"/>
      <c r="RLQ27" s="1"/>
      <c r="RLR27" s="1"/>
      <c r="RLS27" s="1"/>
      <c r="RLT27" s="1"/>
      <c r="RLU27" s="1"/>
      <c r="RLV27" s="1"/>
      <c r="RLW27" s="1"/>
      <c r="RLX27" s="1"/>
      <c r="RLY27" s="1"/>
      <c r="RLZ27" s="1"/>
      <c r="RMA27" s="1"/>
      <c r="RMB27" s="1"/>
      <c r="RMC27" s="1"/>
      <c r="RMD27" s="1"/>
      <c r="RME27" s="1"/>
      <c r="RMF27" s="1"/>
      <c r="RMG27" s="1"/>
      <c r="RMH27" s="1"/>
      <c r="RMI27" s="1"/>
      <c r="RMJ27" s="1"/>
      <c r="RMK27" s="1"/>
      <c r="RML27" s="1"/>
      <c r="RMM27" s="1"/>
      <c r="RMN27" s="1"/>
      <c r="RMO27" s="1"/>
      <c r="RMP27" s="1"/>
      <c r="RMQ27" s="1"/>
      <c r="RMR27" s="1"/>
      <c r="RMS27" s="1"/>
      <c r="RMT27" s="1"/>
      <c r="RMU27" s="1"/>
      <c r="RMV27" s="1"/>
      <c r="RMW27" s="1"/>
      <c r="RMX27" s="1"/>
      <c r="RMY27" s="1"/>
      <c r="RMZ27" s="1"/>
      <c r="RNA27" s="1"/>
      <c r="RNB27" s="1"/>
      <c r="RNC27" s="1"/>
      <c r="RND27" s="1"/>
      <c r="RNE27" s="1"/>
      <c r="RNF27" s="1"/>
      <c r="RNG27" s="1"/>
      <c r="RNH27" s="1"/>
      <c r="RNI27" s="1"/>
      <c r="RNJ27" s="1"/>
      <c r="RNK27" s="1"/>
      <c r="RNL27" s="1"/>
      <c r="RNM27" s="1"/>
      <c r="RNN27" s="1"/>
      <c r="RNO27" s="1"/>
      <c r="RNP27" s="1"/>
      <c r="RNQ27" s="1"/>
      <c r="RNR27" s="1"/>
      <c r="RNS27" s="1"/>
      <c r="RNT27" s="1"/>
      <c r="RNU27" s="1"/>
      <c r="RNV27" s="1"/>
      <c r="RNW27" s="1"/>
      <c r="RNX27" s="1"/>
      <c r="RNY27" s="1"/>
      <c r="RNZ27" s="1"/>
      <c r="ROA27" s="1"/>
      <c r="ROB27" s="1"/>
      <c r="ROC27" s="1"/>
      <c r="ROD27" s="1"/>
      <c r="ROE27" s="1"/>
      <c r="ROF27" s="1"/>
      <c r="ROG27" s="1"/>
      <c r="ROH27" s="1"/>
      <c r="ROI27" s="1"/>
      <c r="ROJ27" s="1"/>
      <c r="ROK27" s="1"/>
      <c r="ROL27" s="1"/>
      <c r="ROM27" s="1"/>
      <c r="RON27" s="1"/>
      <c r="ROO27" s="1"/>
      <c r="ROP27" s="1"/>
      <c r="ROQ27" s="1"/>
      <c r="ROR27" s="1"/>
      <c r="ROS27" s="1"/>
      <c r="ROT27" s="1"/>
      <c r="ROU27" s="1"/>
      <c r="ROV27" s="1"/>
      <c r="ROW27" s="1"/>
      <c r="ROX27" s="1"/>
      <c r="ROY27" s="1"/>
      <c r="ROZ27" s="1"/>
      <c r="RPA27" s="1"/>
      <c r="RPB27" s="1"/>
      <c r="RPC27" s="1"/>
      <c r="RPD27" s="1"/>
      <c r="RPE27" s="1"/>
      <c r="RPF27" s="1"/>
      <c r="RPG27" s="1"/>
      <c r="RPH27" s="1"/>
      <c r="RPI27" s="1"/>
      <c r="RPJ27" s="1"/>
      <c r="RPK27" s="1"/>
      <c r="RPL27" s="1"/>
      <c r="RPM27" s="1"/>
      <c r="RPN27" s="1"/>
      <c r="RPO27" s="1"/>
      <c r="RPP27" s="1"/>
      <c r="RPQ27" s="1"/>
      <c r="RPR27" s="1"/>
      <c r="RPS27" s="1"/>
      <c r="RPT27" s="1"/>
      <c r="RPU27" s="1"/>
      <c r="RPV27" s="1"/>
      <c r="RPW27" s="1"/>
      <c r="RPX27" s="1"/>
      <c r="RPY27" s="1"/>
      <c r="RPZ27" s="1"/>
      <c r="RQA27" s="1"/>
      <c r="RQB27" s="1"/>
      <c r="RQC27" s="1"/>
      <c r="RQD27" s="1"/>
      <c r="RQE27" s="1"/>
      <c r="RQF27" s="1"/>
      <c r="RQG27" s="1"/>
      <c r="RQH27" s="1"/>
      <c r="RQI27" s="1"/>
      <c r="RQJ27" s="1"/>
      <c r="RQK27" s="1"/>
      <c r="RQL27" s="1"/>
      <c r="RQM27" s="1"/>
      <c r="RQN27" s="1"/>
      <c r="RQO27" s="1"/>
      <c r="RQP27" s="1"/>
      <c r="RQQ27" s="1"/>
      <c r="RQR27" s="1"/>
      <c r="RQS27" s="1"/>
      <c r="RQT27" s="1"/>
      <c r="RQU27" s="1"/>
      <c r="RQV27" s="1"/>
      <c r="RQW27" s="1"/>
      <c r="RQX27" s="1"/>
      <c r="RQY27" s="1"/>
      <c r="RQZ27" s="1"/>
      <c r="RRA27" s="1"/>
      <c r="RRB27" s="1"/>
      <c r="RRC27" s="1"/>
      <c r="RRD27" s="1"/>
      <c r="RRE27" s="1"/>
      <c r="RRF27" s="1"/>
      <c r="RRG27" s="1"/>
      <c r="RRH27" s="1"/>
      <c r="RRI27" s="1"/>
      <c r="RRJ27" s="1"/>
      <c r="RRK27" s="1"/>
      <c r="RRL27" s="1"/>
      <c r="RRM27" s="1"/>
      <c r="RRN27" s="1"/>
      <c r="RRO27" s="1"/>
      <c r="RRP27" s="1"/>
      <c r="RRQ27" s="1"/>
      <c r="RRR27" s="1"/>
      <c r="RRS27" s="1"/>
      <c r="RRT27" s="1"/>
      <c r="RRU27" s="1"/>
      <c r="RRV27" s="1"/>
      <c r="RRW27" s="1"/>
      <c r="RRX27" s="1"/>
      <c r="RRY27" s="1"/>
      <c r="RRZ27" s="1"/>
      <c r="RSA27" s="1"/>
      <c r="RSB27" s="1"/>
      <c r="RSC27" s="1"/>
      <c r="RSD27" s="1"/>
      <c r="RSE27" s="1"/>
      <c r="RSF27" s="1"/>
      <c r="RSG27" s="1"/>
      <c r="RSH27" s="1"/>
      <c r="RSI27" s="1"/>
      <c r="RSJ27" s="1"/>
      <c r="RSK27" s="1"/>
      <c r="RSL27" s="1"/>
      <c r="RSM27" s="1"/>
      <c r="RSN27" s="1"/>
      <c r="RSO27" s="1"/>
      <c r="RSP27" s="1"/>
      <c r="RSQ27" s="1"/>
      <c r="RSR27" s="1"/>
      <c r="RSS27" s="1"/>
      <c r="RST27" s="1"/>
      <c r="RSU27" s="1"/>
      <c r="RSV27" s="1"/>
      <c r="RSW27" s="1"/>
      <c r="RSX27" s="1"/>
      <c r="RSY27" s="1"/>
      <c r="RSZ27" s="1"/>
      <c r="RTA27" s="1"/>
      <c r="RTB27" s="1"/>
      <c r="RTC27" s="1"/>
      <c r="RTD27" s="1"/>
      <c r="RTE27" s="1"/>
      <c r="RTF27" s="1"/>
      <c r="RTG27" s="1"/>
      <c r="RTH27" s="1"/>
      <c r="RTI27" s="1"/>
      <c r="RTJ27" s="1"/>
      <c r="RTK27" s="1"/>
      <c r="RTL27" s="1"/>
      <c r="RTM27" s="1"/>
      <c r="RTN27" s="1"/>
      <c r="RTO27" s="1"/>
      <c r="RTP27" s="1"/>
      <c r="RTQ27" s="1"/>
      <c r="RTR27" s="1"/>
      <c r="RTS27" s="1"/>
      <c r="RTT27" s="1"/>
      <c r="RTU27" s="1"/>
      <c r="RTV27" s="1"/>
      <c r="RTW27" s="1"/>
      <c r="RTX27" s="1"/>
      <c r="RTY27" s="1"/>
      <c r="RTZ27" s="1"/>
      <c r="RUA27" s="1"/>
      <c r="RUB27" s="1"/>
      <c r="RUC27" s="1"/>
      <c r="RUD27" s="1"/>
      <c r="RUE27" s="1"/>
      <c r="RUF27" s="1"/>
      <c r="RUG27" s="1"/>
      <c r="RUH27" s="1"/>
      <c r="RUI27" s="1"/>
      <c r="RUJ27" s="1"/>
      <c r="RUK27" s="1"/>
      <c r="RUL27" s="1"/>
      <c r="RUM27" s="1"/>
      <c r="RUN27" s="1"/>
      <c r="RUO27" s="1"/>
      <c r="RUP27" s="1"/>
      <c r="RUQ27" s="1"/>
      <c r="RUR27" s="1"/>
      <c r="RUS27" s="1"/>
      <c r="RUT27" s="1"/>
      <c r="RUU27" s="1"/>
      <c r="RUV27" s="1"/>
      <c r="RUW27" s="1"/>
      <c r="RUX27" s="1"/>
      <c r="RUY27" s="1"/>
      <c r="RUZ27" s="1"/>
      <c r="RVA27" s="1"/>
      <c r="RVB27" s="1"/>
      <c r="RVC27" s="1"/>
      <c r="RVD27" s="1"/>
      <c r="RVE27" s="1"/>
      <c r="RVF27" s="1"/>
      <c r="RVG27" s="1"/>
      <c r="RVH27" s="1"/>
      <c r="RVI27" s="1"/>
      <c r="RVJ27" s="1"/>
      <c r="RVK27" s="1"/>
      <c r="RVL27" s="1"/>
      <c r="RVM27" s="1"/>
      <c r="RVN27" s="1"/>
      <c r="RVO27" s="1"/>
      <c r="RVP27" s="1"/>
      <c r="RVQ27" s="1"/>
      <c r="RVR27" s="1"/>
      <c r="RVS27" s="1"/>
      <c r="RVT27" s="1"/>
      <c r="RVU27" s="1"/>
      <c r="RVV27" s="1"/>
      <c r="RVW27" s="1"/>
      <c r="RVX27" s="1"/>
      <c r="RVY27" s="1"/>
      <c r="RVZ27" s="1"/>
      <c r="RWA27" s="1"/>
      <c r="RWB27" s="1"/>
      <c r="RWC27" s="1"/>
      <c r="RWD27" s="1"/>
      <c r="RWE27" s="1"/>
      <c r="RWF27" s="1"/>
      <c r="RWG27" s="1"/>
      <c r="RWH27" s="1"/>
      <c r="RWI27" s="1"/>
      <c r="RWJ27" s="1"/>
      <c r="RWK27" s="1"/>
      <c r="RWL27" s="1"/>
      <c r="RWM27" s="1"/>
      <c r="RWN27" s="1"/>
      <c r="RWO27" s="1"/>
      <c r="RWP27" s="1"/>
      <c r="RWQ27" s="1"/>
      <c r="RWR27" s="1"/>
      <c r="RWS27" s="1"/>
      <c r="RWT27" s="1"/>
      <c r="RWU27" s="1"/>
      <c r="RWV27" s="1"/>
      <c r="RWW27" s="1"/>
      <c r="RWX27" s="1"/>
      <c r="RWY27" s="1"/>
      <c r="RWZ27" s="1"/>
      <c r="RXA27" s="1"/>
      <c r="RXB27" s="1"/>
      <c r="RXC27" s="1"/>
      <c r="RXD27" s="1"/>
      <c r="RXE27" s="1"/>
      <c r="RXF27" s="1"/>
      <c r="RXG27" s="1"/>
      <c r="RXH27" s="1"/>
      <c r="RXI27" s="1"/>
      <c r="RXJ27" s="1"/>
      <c r="RXK27" s="1"/>
      <c r="RXL27" s="1"/>
      <c r="RXM27" s="1"/>
      <c r="RXN27" s="1"/>
      <c r="RXO27" s="1"/>
      <c r="RXP27" s="1"/>
      <c r="RXQ27" s="1"/>
      <c r="RXR27" s="1"/>
      <c r="RXS27" s="1"/>
      <c r="RXT27" s="1"/>
      <c r="RXU27" s="1"/>
      <c r="RXV27" s="1"/>
      <c r="RXW27" s="1"/>
      <c r="RXX27" s="1"/>
      <c r="RXY27" s="1"/>
      <c r="RXZ27" s="1"/>
      <c r="RYA27" s="1"/>
      <c r="RYB27" s="1"/>
      <c r="RYC27" s="1"/>
      <c r="RYD27" s="1"/>
      <c r="RYE27" s="1"/>
      <c r="RYF27" s="1"/>
      <c r="RYG27" s="1"/>
      <c r="RYH27" s="1"/>
      <c r="RYI27" s="1"/>
      <c r="RYJ27" s="1"/>
      <c r="RYK27" s="1"/>
      <c r="RYL27" s="1"/>
      <c r="RYM27" s="1"/>
      <c r="RYN27" s="1"/>
      <c r="RYO27" s="1"/>
      <c r="RYP27" s="1"/>
      <c r="RYQ27" s="1"/>
      <c r="RYR27" s="1"/>
      <c r="RYS27" s="1"/>
      <c r="RYT27" s="1"/>
      <c r="RYU27" s="1"/>
      <c r="RYV27" s="1"/>
      <c r="RYW27" s="1"/>
      <c r="RYX27" s="1"/>
      <c r="RYY27" s="1"/>
      <c r="RYZ27" s="1"/>
      <c r="RZA27" s="1"/>
      <c r="RZB27" s="1"/>
      <c r="RZC27" s="1"/>
      <c r="RZD27" s="1"/>
      <c r="RZE27" s="1"/>
      <c r="RZF27" s="1"/>
      <c r="RZG27" s="1"/>
      <c r="RZH27" s="1"/>
      <c r="RZI27" s="1"/>
      <c r="RZJ27" s="1"/>
      <c r="RZK27" s="1"/>
      <c r="RZL27" s="1"/>
      <c r="RZM27" s="1"/>
      <c r="RZN27" s="1"/>
      <c r="RZO27" s="1"/>
      <c r="RZP27" s="1"/>
      <c r="RZQ27" s="1"/>
      <c r="RZR27" s="1"/>
      <c r="RZS27" s="1"/>
      <c r="RZT27" s="1"/>
      <c r="RZU27" s="1"/>
      <c r="RZV27" s="1"/>
      <c r="RZW27" s="1"/>
      <c r="RZX27" s="1"/>
      <c r="RZY27" s="1"/>
      <c r="RZZ27" s="1"/>
      <c r="SAA27" s="1"/>
      <c r="SAB27" s="1"/>
      <c r="SAC27" s="1"/>
      <c r="SAD27" s="1"/>
      <c r="SAE27" s="1"/>
      <c r="SAF27" s="1"/>
      <c r="SAG27" s="1"/>
      <c r="SAH27" s="1"/>
      <c r="SAI27" s="1"/>
      <c r="SAJ27" s="1"/>
      <c r="SAK27" s="1"/>
      <c r="SAL27" s="1"/>
      <c r="SAM27" s="1"/>
      <c r="SAN27" s="1"/>
      <c r="SAO27" s="1"/>
      <c r="SAP27" s="1"/>
      <c r="SAQ27" s="1"/>
      <c r="SAR27" s="1"/>
      <c r="SAS27" s="1"/>
      <c r="SAT27" s="1"/>
      <c r="SAU27" s="1"/>
      <c r="SAV27" s="1"/>
      <c r="SAW27" s="1"/>
      <c r="SAX27" s="1"/>
      <c r="SAY27" s="1"/>
      <c r="SAZ27" s="1"/>
      <c r="SBA27" s="1"/>
      <c r="SBB27" s="1"/>
      <c r="SBC27" s="1"/>
      <c r="SBD27" s="1"/>
      <c r="SBE27" s="1"/>
      <c r="SBF27" s="1"/>
      <c r="SBG27" s="1"/>
      <c r="SBH27" s="1"/>
      <c r="SBI27" s="1"/>
      <c r="SBJ27" s="1"/>
      <c r="SBK27" s="1"/>
      <c r="SBL27" s="1"/>
      <c r="SBM27" s="1"/>
      <c r="SBN27" s="1"/>
      <c r="SBO27" s="1"/>
      <c r="SBP27" s="1"/>
      <c r="SBQ27" s="1"/>
      <c r="SBR27" s="1"/>
      <c r="SBS27" s="1"/>
      <c r="SBT27" s="1"/>
      <c r="SBU27" s="1"/>
      <c r="SBV27" s="1"/>
      <c r="SBW27" s="1"/>
      <c r="SBX27" s="1"/>
      <c r="SBY27" s="1"/>
      <c r="SBZ27" s="1"/>
      <c r="SCA27" s="1"/>
      <c r="SCB27" s="1"/>
      <c r="SCC27" s="1"/>
      <c r="SCD27" s="1"/>
      <c r="SCE27" s="1"/>
      <c r="SCF27" s="1"/>
      <c r="SCG27" s="1"/>
      <c r="SCH27" s="1"/>
      <c r="SCI27" s="1"/>
      <c r="SCJ27" s="1"/>
      <c r="SCK27" s="1"/>
      <c r="SCL27" s="1"/>
      <c r="SCM27" s="1"/>
      <c r="SCN27" s="1"/>
      <c r="SCO27" s="1"/>
      <c r="SCP27" s="1"/>
      <c r="SCQ27" s="1"/>
      <c r="SCR27" s="1"/>
      <c r="SCS27" s="1"/>
      <c r="SCT27" s="1"/>
      <c r="SCU27" s="1"/>
      <c r="SCV27" s="1"/>
      <c r="SCW27" s="1"/>
      <c r="SCX27" s="1"/>
      <c r="SCY27" s="1"/>
      <c r="SCZ27" s="1"/>
      <c r="SDA27" s="1"/>
      <c r="SDB27" s="1"/>
      <c r="SDC27" s="1"/>
      <c r="SDD27" s="1"/>
      <c r="SDE27" s="1"/>
      <c r="SDF27" s="1"/>
      <c r="SDG27" s="1"/>
      <c r="SDH27" s="1"/>
      <c r="SDI27" s="1"/>
      <c r="SDJ27" s="1"/>
      <c r="SDK27" s="1"/>
      <c r="SDL27" s="1"/>
      <c r="SDM27" s="1"/>
      <c r="SDN27" s="1"/>
      <c r="SDO27" s="1"/>
      <c r="SDP27" s="1"/>
      <c r="SDQ27" s="1"/>
      <c r="SDR27" s="1"/>
      <c r="SDS27" s="1"/>
      <c r="SDT27" s="1"/>
      <c r="SDU27" s="1"/>
      <c r="SDV27" s="1"/>
      <c r="SDW27" s="1"/>
      <c r="SDX27" s="1"/>
      <c r="SDY27" s="1"/>
      <c r="SDZ27" s="1"/>
      <c r="SEA27" s="1"/>
      <c r="SEB27" s="1"/>
      <c r="SEC27" s="1"/>
      <c r="SED27" s="1"/>
      <c r="SEE27" s="1"/>
      <c r="SEF27" s="1"/>
      <c r="SEG27" s="1"/>
      <c r="SEH27" s="1"/>
      <c r="SEI27" s="1"/>
      <c r="SEJ27" s="1"/>
      <c r="SEK27" s="1"/>
      <c r="SEL27" s="1"/>
      <c r="SEM27" s="1"/>
      <c r="SEN27" s="1"/>
      <c r="SEO27" s="1"/>
      <c r="SEP27" s="1"/>
      <c r="SEQ27" s="1"/>
      <c r="SER27" s="1"/>
      <c r="SES27" s="1"/>
      <c r="SET27" s="1"/>
      <c r="SEU27" s="1"/>
      <c r="SEV27" s="1"/>
      <c r="SEW27" s="1"/>
      <c r="SEX27" s="1"/>
      <c r="SEY27" s="1"/>
      <c r="SEZ27" s="1"/>
      <c r="SFA27" s="1"/>
      <c r="SFB27" s="1"/>
      <c r="SFC27" s="1"/>
      <c r="SFD27" s="1"/>
      <c r="SFE27" s="1"/>
      <c r="SFF27" s="1"/>
      <c r="SFG27" s="1"/>
      <c r="SFH27" s="1"/>
      <c r="SFI27" s="1"/>
      <c r="SFJ27" s="1"/>
      <c r="SFK27" s="1"/>
      <c r="SFL27" s="1"/>
      <c r="SFM27" s="1"/>
      <c r="SFN27" s="1"/>
      <c r="SFO27" s="1"/>
      <c r="SFP27" s="1"/>
      <c r="SFQ27" s="1"/>
      <c r="SFR27" s="1"/>
      <c r="SFS27" s="1"/>
      <c r="SFT27" s="1"/>
      <c r="SFU27" s="1"/>
      <c r="SFV27" s="1"/>
      <c r="SFW27" s="1"/>
      <c r="SFX27" s="1"/>
      <c r="SFY27" s="1"/>
      <c r="SFZ27" s="1"/>
      <c r="SGA27" s="1"/>
      <c r="SGB27" s="1"/>
      <c r="SGC27" s="1"/>
      <c r="SGD27" s="1"/>
      <c r="SGE27" s="1"/>
      <c r="SGF27" s="1"/>
      <c r="SGG27" s="1"/>
      <c r="SGH27" s="1"/>
      <c r="SGI27" s="1"/>
      <c r="SGJ27" s="1"/>
      <c r="SGK27" s="1"/>
      <c r="SGL27" s="1"/>
      <c r="SGM27" s="1"/>
      <c r="SGN27" s="1"/>
      <c r="SGO27" s="1"/>
      <c r="SGP27" s="1"/>
      <c r="SGQ27" s="1"/>
      <c r="SGR27" s="1"/>
      <c r="SGS27" s="1"/>
      <c r="SGT27" s="1"/>
      <c r="SGU27" s="1"/>
      <c r="SGV27" s="1"/>
      <c r="SGW27" s="1"/>
      <c r="SGX27" s="1"/>
      <c r="SGY27" s="1"/>
      <c r="SGZ27" s="1"/>
      <c r="SHA27" s="1"/>
      <c r="SHB27" s="1"/>
      <c r="SHC27" s="1"/>
      <c r="SHD27" s="1"/>
      <c r="SHE27" s="1"/>
      <c r="SHF27" s="1"/>
      <c r="SHG27" s="1"/>
      <c r="SHH27" s="1"/>
      <c r="SHI27" s="1"/>
      <c r="SHJ27" s="1"/>
      <c r="SHK27" s="1"/>
      <c r="SHL27" s="1"/>
      <c r="SHM27" s="1"/>
      <c r="SHN27" s="1"/>
      <c r="SHO27" s="1"/>
      <c r="SHP27" s="1"/>
      <c r="SHQ27" s="1"/>
      <c r="SHR27" s="1"/>
      <c r="SHS27" s="1"/>
      <c r="SHT27" s="1"/>
      <c r="SHU27" s="1"/>
      <c r="SHV27" s="1"/>
      <c r="SHW27" s="1"/>
      <c r="SHX27" s="1"/>
      <c r="SHY27" s="1"/>
      <c r="SHZ27" s="1"/>
      <c r="SIA27" s="1"/>
      <c r="SIB27" s="1"/>
      <c r="SIC27" s="1"/>
      <c r="SID27" s="1"/>
      <c r="SIE27" s="1"/>
      <c r="SIF27" s="1"/>
      <c r="SIG27" s="1"/>
      <c r="SIH27" s="1"/>
      <c r="SII27" s="1"/>
      <c r="SIJ27" s="1"/>
      <c r="SIK27" s="1"/>
      <c r="SIL27" s="1"/>
      <c r="SIM27" s="1"/>
      <c r="SIN27" s="1"/>
      <c r="SIO27" s="1"/>
      <c r="SIP27" s="1"/>
      <c r="SIQ27" s="1"/>
      <c r="SIR27" s="1"/>
      <c r="SIS27" s="1"/>
      <c r="SIT27" s="1"/>
      <c r="SIU27" s="1"/>
      <c r="SIV27" s="1"/>
      <c r="SIW27" s="1"/>
      <c r="SIX27" s="1"/>
      <c r="SIY27" s="1"/>
      <c r="SIZ27" s="1"/>
      <c r="SJA27" s="1"/>
      <c r="SJB27" s="1"/>
      <c r="SJC27" s="1"/>
      <c r="SJD27" s="1"/>
      <c r="SJE27" s="1"/>
      <c r="SJF27" s="1"/>
      <c r="SJG27" s="1"/>
      <c r="SJH27" s="1"/>
      <c r="SJI27" s="1"/>
      <c r="SJJ27" s="1"/>
      <c r="SJK27" s="1"/>
      <c r="SJL27" s="1"/>
      <c r="SJM27" s="1"/>
      <c r="SJN27" s="1"/>
      <c r="SJO27" s="1"/>
      <c r="SJP27" s="1"/>
      <c r="SJQ27" s="1"/>
      <c r="SJR27" s="1"/>
      <c r="SJS27" s="1"/>
      <c r="SJT27" s="1"/>
      <c r="SJU27" s="1"/>
      <c r="SJV27" s="1"/>
      <c r="SJW27" s="1"/>
      <c r="SJX27" s="1"/>
      <c r="SJY27" s="1"/>
      <c r="SJZ27" s="1"/>
      <c r="SKA27" s="1"/>
      <c r="SKB27" s="1"/>
      <c r="SKC27" s="1"/>
      <c r="SKD27" s="1"/>
      <c r="SKE27" s="1"/>
      <c r="SKF27" s="1"/>
      <c r="SKG27" s="1"/>
      <c r="SKH27" s="1"/>
      <c r="SKI27" s="1"/>
      <c r="SKJ27" s="1"/>
      <c r="SKK27" s="1"/>
      <c r="SKL27" s="1"/>
      <c r="SKM27" s="1"/>
      <c r="SKN27" s="1"/>
      <c r="SKO27" s="1"/>
      <c r="SKP27" s="1"/>
      <c r="SKQ27" s="1"/>
      <c r="SKR27" s="1"/>
      <c r="SKS27" s="1"/>
      <c r="SKT27" s="1"/>
      <c r="SKU27" s="1"/>
      <c r="SKV27" s="1"/>
      <c r="SKW27" s="1"/>
      <c r="SKX27" s="1"/>
      <c r="SKY27" s="1"/>
      <c r="SKZ27" s="1"/>
      <c r="SLA27" s="1"/>
      <c r="SLB27" s="1"/>
      <c r="SLC27" s="1"/>
      <c r="SLD27" s="1"/>
      <c r="SLE27" s="1"/>
      <c r="SLF27" s="1"/>
      <c r="SLG27" s="1"/>
      <c r="SLH27" s="1"/>
      <c r="SLI27" s="1"/>
      <c r="SLJ27" s="1"/>
      <c r="SLK27" s="1"/>
      <c r="SLL27" s="1"/>
      <c r="SLM27" s="1"/>
      <c r="SLN27" s="1"/>
      <c r="SLO27" s="1"/>
      <c r="SLP27" s="1"/>
      <c r="SLQ27" s="1"/>
      <c r="SLR27" s="1"/>
      <c r="SLS27" s="1"/>
      <c r="SLT27" s="1"/>
      <c r="SLU27" s="1"/>
      <c r="SLV27" s="1"/>
      <c r="SLW27" s="1"/>
      <c r="SLX27" s="1"/>
      <c r="SLY27" s="1"/>
      <c r="SLZ27" s="1"/>
      <c r="SMA27" s="1"/>
      <c r="SMB27" s="1"/>
      <c r="SMC27" s="1"/>
      <c r="SMD27" s="1"/>
      <c r="SME27" s="1"/>
      <c r="SMF27" s="1"/>
      <c r="SMG27" s="1"/>
      <c r="SMH27" s="1"/>
      <c r="SMI27" s="1"/>
      <c r="SMJ27" s="1"/>
      <c r="SMK27" s="1"/>
      <c r="SML27" s="1"/>
      <c r="SMM27" s="1"/>
      <c r="SMN27" s="1"/>
      <c r="SMO27" s="1"/>
      <c r="SMP27" s="1"/>
      <c r="SMQ27" s="1"/>
      <c r="SMR27" s="1"/>
      <c r="SMS27" s="1"/>
      <c r="SMT27" s="1"/>
      <c r="SMU27" s="1"/>
      <c r="SMV27" s="1"/>
      <c r="SMW27" s="1"/>
      <c r="SMX27" s="1"/>
      <c r="SMY27" s="1"/>
      <c r="SMZ27" s="1"/>
      <c r="SNA27" s="1"/>
      <c r="SNB27" s="1"/>
      <c r="SNC27" s="1"/>
      <c r="SND27" s="1"/>
      <c r="SNE27" s="1"/>
      <c r="SNF27" s="1"/>
      <c r="SNG27" s="1"/>
      <c r="SNH27" s="1"/>
      <c r="SNI27" s="1"/>
      <c r="SNJ27" s="1"/>
      <c r="SNK27" s="1"/>
      <c r="SNL27" s="1"/>
      <c r="SNM27" s="1"/>
      <c r="SNN27" s="1"/>
      <c r="SNO27" s="1"/>
      <c r="SNP27" s="1"/>
      <c r="SNQ27" s="1"/>
      <c r="SNR27" s="1"/>
      <c r="SNS27" s="1"/>
      <c r="SNT27" s="1"/>
      <c r="SNU27" s="1"/>
      <c r="SNV27" s="1"/>
      <c r="SNW27" s="1"/>
      <c r="SNX27" s="1"/>
      <c r="SNY27" s="1"/>
      <c r="SNZ27" s="1"/>
      <c r="SOA27" s="1"/>
      <c r="SOB27" s="1"/>
      <c r="SOC27" s="1"/>
      <c r="SOD27" s="1"/>
      <c r="SOE27" s="1"/>
      <c r="SOF27" s="1"/>
      <c r="SOG27" s="1"/>
      <c r="SOH27" s="1"/>
      <c r="SOI27" s="1"/>
      <c r="SOJ27" s="1"/>
      <c r="SOK27" s="1"/>
      <c r="SOL27" s="1"/>
      <c r="SOM27" s="1"/>
      <c r="SON27" s="1"/>
      <c r="SOO27" s="1"/>
      <c r="SOP27" s="1"/>
      <c r="SOQ27" s="1"/>
      <c r="SOR27" s="1"/>
      <c r="SOS27" s="1"/>
      <c r="SOT27" s="1"/>
      <c r="SOU27" s="1"/>
      <c r="SOV27" s="1"/>
      <c r="SOW27" s="1"/>
      <c r="SOX27" s="1"/>
      <c r="SOY27" s="1"/>
      <c r="SOZ27" s="1"/>
      <c r="SPA27" s="1"/>
      <c r="SPB27" s="1"/>
      <c r="SPC27" s="1"/>
      <c r="SPD27" s="1"/>
      <c r="SPE27" s="1"/>
      <c r="SPF27" s="1"/>
      <c r="SPG27" s="1"/>
      <c r="SPH27" s="1"/>
      <c r="SPI27" s="1"/>
      <c r="SPJ27" s="1"/>
      <c r="SPK27" s="1"/>
      <c r="SPL27" s="1"/>
      <c r="SPM27" s="1"/>
      <c r="SPN27" s="1"/>
      <c r="SPO27" s="1"/>
      <c r="SPP27" s="1"/>
      <c r="SPQ27" s="1"/>
      <c r="SPR27" s="1"/>
      <c r="SPS27" s="1"/>
      <c r="SPT27" s="1"/>
      <c r="SPU27" s="1"/>
      <c r="SPV27" s="1"/>
      <c r="SPW27" s="1"/>
      <c r="SPX27" s="1"/>
      <c r="SPY27" s="1"/>
      <c r="SPZ27" s="1"/>
      <c r="SQA27" s="1"/>
      <c r="SQB27" s="1"/>
      <c r="SQC27" s="1"/>
      <c r="SQD27" s="1"/>
      <c r="SQE27" s="1"/>
      <c r="SQF27" s="1"/>
      <c r="SQG27" s="1"/>
      <c r="SQH27" s="1"/>
      <c r="SQI27" s="1"/>
      <c r="SQJ27" s="1"/>
      <c r="SQK27" s="1"/>
      <c r="SQL27" s="1"/>
      <c r="SQM27" s="1"/>
      <c r="SQN27" s="1"/>
      <c r="SQO27" s="1"/>
      <c r="SQP27" s="1"/>
      <c r="SQQ27" s="1"/>
      <c r="SQR27" s="1"/>
      <c r="SQS27" s="1"/>
      <c r="SQT27" s="1"/>
      <c r="SQU27" s="1"/>
      <c r="SQV27" s="1"/>
      <c r="SQW27" s="1"/>
      <c r="SQX27" s="1"/>
      <c r="SQY27" s="1"/>
      <c r="SQZ27" s="1"/>
      <c r="SRA27" s="1"/>
      <c r="SRB27" s="1"/>
      <c r="SRC27" s="1"/>
      <c r="SRD27" s="1"/>
      <c r="SRE27" s="1"/>
      <c r="SRF27" s="1"/>
      <c r="SRG27" s="1"/>
      <c r="SRH27" s="1"/>
      <c r="SRI27" s="1"/>
      <c r="SRJ27" s="1"/>
      <c r="SRK27" s="1"/>
      <c r="SRL27" s="1"/>
      <c r="SRM27" s="1"/>
      <c r="SRN27" s="1"/>
      <c r="SRO27" s="1"/>
      <c r="SRP27" s="1"/>
      <c r="SRQ27" s="1"/>
      <c r="SRR27" s="1"/>
      <c r="SRS27" s="1"/>
      <c r="SRT27" s="1"/>
      <c r="SRU27" s="1"/>
      <c r="SRV27" s="1"/>
      <c r="SRW27" s="1"/>
      <c r="SRX27" s="1"/>
      <c r="SRY27" s="1"/>
      <c r="SRZ27" s="1"/>
      <c r="SSA27" s="1"/>
      <c r="SSB27" s="1"/>
      <c r="SSC27" s="1"/>
      <c r="SSD27" s="1"/>
      <c r="SSE27" s="1"/>
      <c r="SSF27" s="1"/>
      <c r="SSG27" s="1"/>
      <c r="SSH27" s="1"/>
      <c r="SSI27" s="1"/>
      <c r="SSJ27" s="1"/>
      <c r="SSK27" s="1"/>
      <c r="SSL27" s="1"/>
      <c r="SSM27" s="1"/>
      <c r="SSN27" s="1"/>
      <c r="SSO27" s="1"/>
      <c r="SSP27" s="1"/>
      <c r="SSQ27" s="1"/>
      <c r="SSR27" s="1"/>
      <c r="SSS27" s="1"/>
      <c r="SST27" s="1"/>
      <c r="SSU27" s="1"/>
      <c r="SSV27" s="1"/>
      <c r="SSW27" s="1"/>
      <c r="SSX27" s="1"/>
      <c r="SSY27" s="1"/>
      <c r="SSZ27" s="1"/>
      <c r="STA27" s="1"/>
      <c r="STB27" s="1"/>
      <c r="STC27" s="1"/>
      <c r="STD27" s="1"/>
      <c r="STE27" s="1"/>
      <c r="STF27" s="1"/>
      <c r="STG27" s="1"/>
      <c r="STH27" s="1"/>
      <c r="STI27" s="1"/>
      <c r="STJ27" s="1"/>
      <c r="STK27" s="1"/>
      <c r="STL27" s="1"/>
      <c r="STM27" s="1"/>
      <c r="STN27" s="1"/>
      <c r="STO27" s="1"/>
      <c r="STP27" s="1"/>
      <c r="STQ27" s="1"/>
      <c r="STR27" s="1"/>
      <c r="STS27" s="1"/>
      <c r="STT27" s="1"/>
      <c r="STU27" s="1"/>
      <c r="STV27" s="1"/>
      <c r="STW27" s="1"/>
      <c r="STX27" s="1"/>
      <c r="STY27" s="1"/>
      <c r="STZ27" s="1"/>
      <c r="SUA27" s="1"/>
      <c r="SUB27" s="1"/>
      <c r="SUC27" s="1"/>
      <c r="SUD27" s="1"/>
      <c r="SUE27" s="1"/>
      <c r="SUF27" s="1"/>
      <c r="SUG27" s="1"/>
      <c r="SUH27" s="1"/>
      <c r="SUI27" s="1"/>
      <c r="SUJ27" s="1"/>
      <c r="SUK27" s="1"/>
      <c r="SUL27" s="1"/>
      <c r="SUM27" s="1"/>
      <c r="SUN27" s="1"/>
      <c r="SUO27" s="1"/>
      <c r="SUP27" s="1"/>
      <c r="SUQ27" s="1"/>
      <c r="SUR27" s="1"/>
      <c r="SUS27" s="1"/>
      <c r="SUT27" s="1"/>
      <c r="SUU27" s="1"/>
      <c r="SUV27" s="1"/>
      <c r="SUW27" s="1"/>
      <c r="SUX27" s="1"/>
      <c r="SUY27" s="1"/>
      <c r="SUZ27" s="1"/>
      <c r="SVA27" s="1"/>
      <c r="SVB27" s="1"/>
      <c r="SVC27" s="1"/>
      <c r="SVD27" s="1"/>
      <c r="SVE27" s="1"/>
      <c r="SVF27" s="1"/>
      <c r="SVG27" s="1"/>
      <c r="SVH27" s="1"/>
      <c r="SVI27" s="1"/>
      <c r="SVJ27" s="1"/>
      <c r="SVK27" s="1"/>
      <c r="SVL27" s="1"/>
      <c r="SVM27" s="1"/>
      <c r="SVN27" s="1"/>
      <c r="SVO27" s="1"/>
      <c r="SVP27" s="1"/>
      <c r="SVQ27" s="1"/>
      <c r="SVR27" s="1"/>
      <c r="SVS27" s="1"/>
      <c r="SVT27" s="1"/>
      <c r="SVU27" s="1"/>
      <c r="SVV27" s="1"/>
      <c r="SVW27" s="1"/>
      <c r="SVX27" s="1"/>
      <c r="SVY27" s="1"/>
      <c r="SVZ27" s="1"/>
      <c r="SWA27" s="1"/>
      <c r="SWB27" s="1"/>
      <c r="SWC27" s="1"/>
      <c r="SWD27" s="1"/>
      <c r="SWE27" s="1"/>
      <c r="SWF27" s="1"/>
      <c r="SWG27" s="1"/>
      <c r="SWH27" s="1"/>
      <c r="SWI27" s="1"/>
      <c r="SWJ27" s="1"/>
      <c r="SWK27" s="1"/>
      <c r="SWL27" s="1"/>
      <c r="SWM27" s="1"/>
      <c r="SWN27" s="1"/>
      <c r="SWO27" s="1"/>
      <c r="SWP27" s="1"/>
      <c r="SWQ27" s="1"/>
      <c r="SWR27" s="1"/>
      <c r="SWS27" s="1"/>
      <c r="SWT27" s="1"/>
      <c r="SWU27" s="1"/>
      <c r="SWV27" s="1"/>
      <c r="SWW27" s="1"/>
      <c r="SWX27" s="1"/>
      <c r="SWY27" s="1"/>
      <c r="SWZ27" s="1"/>
      <c r="SXA27" s="1"/>
      <c r="SXB27" s="1"/>
      <c r="SXC27" s="1"/>
      <c r="SXD27" s="1"/>
      <c r="SXE27" s="1"/>
      <c r="SXF27" s="1"/>
      <c r="SXG27" s="1"/>
      <c r="SXH27" s="1"/>
      <c r="SXI27" s="1"/>
      <c r="SXJ27" s="1"/>
      <c r="SXK27" s="1"/>
      <c r="SXL27" s="1"/>
      <c r="SXM27" s="1"/>
      <c r="SXN27" s="1"/>
      <c r="SXO27" s="1"/>
      <c r="SXP27" s="1"/>
      <c r="SXQ27" s="1"/>
      <c r="SXR27" s="1"/>
      <c r="SXS27" s="1"/>
      <c r="SXT27" s="1"/>
      <c r="SXU27" s="1"/>
      <c r="SXV27" s="1"/>
      <c r="SXW27" s="1"/>
      <c r="SXX27" s="1"/>
      <c r="SXY27" s="1"/>
      <c r="SXZ27" s="1"/>
      <c r="SYA27" s="1"/>
      <c r="SYB27" s="1"/>
      <c r="SYC27" s="1"/>
      <c r="SYD27" s="1"/>
      <c r="SYE27" s="1"/>
      <c r="SYF27" s="1"/>
      <c r="SYG27" s="1"/>
      <c r="SYH27" s="1"/>
      <c r="SYI27" s="1"/>
      <c r="SYJ27" s="1"/>
      <c r="SYK27" s="1"/>
      <c r="SYL27" s="1"/>
      <c r="SYM27" s="1"/>
      <c r="SYN27" s="1"/>
      <c r="SYO27" s="1"/>
      <c r="SYP27" s="1"/>
      <c r="SYQ27" s="1"/>
      <c r="SYR27" s="1"/>
      <c r="SYS27" s="1"/>
      <c r="SYT27" s="1"/>
      <c r="SYU27" s="1"/>
      <c r="SYV27" s="1"/>
      <c r="SYW27" s="1"/>
      <c r="SYX27" s="1"/>
      <c r="SYY27" s="1"/>
      <c r="SYZ27" s="1"/>
      <c r="SZA27" s="1"/>
      <c r="SZB27" s="1"/>
      <c r="SZC27" s="1"/>
      <c r="SZD27" s="1"/>
      <c r="SZE27" s="1"/>
      <c r="SZF27" s="1"/>
      <c r="SZG27" s="1"/>
      <c r="SZH27" s="1"/>
      <c r="SZI27" s="1"/>
      <c r="SZJ27" s="1"/>
      <c r="SZK27" s="1"/>
      <c r="SZL27" s="1"/>
      <c r="SZM27" s="1"/>
      <c r="SZN27" s="1"/>
      <c r="SZO27" s="1"/>
      <c r="SZP27" s="1"/>
      <c r="SZQ27" s="1"/>
      <c r="SZR27" s="1"/>
      <c r="SZS27" s="1"/>
      <c r="SZT27" s="1"/>
      <c r="SZU27" s="1"/>
      <c r="SZV27" s="1"/>
      <c r="SZW27" s="1"/>
      <c r="SZX27" s="1"/>
      <c r="SZY27" s="1"/>
      <c r="SZZ27" s="1"/>
      <c r="TAA27" s="1"/>
      <c r="TAB27" s="1"/>
      <c r="TAC27" s="1"/>
      <c r="TAD27" s="1"/>
      <c r="TAE27" s="1"/>
      <c r="TAF27" s="1"/>
      <c r="TAG27" s="1"/>
      <c r="TAH27" s="1"/>
      <c r="TAI27" s="1"/>
      <c r="TAJ27" s="1"/>
      <c r="TAK27" s="1"/>
      <c r="TAL27" s="1"/>
      <c r="TAM27" s="1"/>
      <c r="TAN27" s="1"/>
      <c r="TAO27" s="1"/>
      <c r="TAP27" s="1"/>
      <c r="TAQ27" s="1"/>
      <c r="TAR27" s="1"/>
      <c r="TAS27" s="1"/>
      <c r="TAT27" s="1"/>
      <c r="TAU27" s="1"/>
      <c r="TAV27" s="1"/>
      <c r="TAW27" s="1"/>
      <c r="TAX27" s="1"/>
      <c r="TAY27" s="1"/>
      <c r="TAZ27" s="1"/>
      <c r="TBA27" s="1"/>
      <c r="TBB27" s="1"/>
      <c r="TBC27" s="1"/>
      <c r="TBD27" s="1"/>
      <c r="TBE27" s="1"/>
      <c r="TBF27" s="1"/>
      <c r="TBG27" s="1"/>
      <c r="TBH27" s="1"/>
      <c r="TBI27" s="1"/>
      <c r="TBJ27" s="1"/>
      <c r="TBK27" s="1"/>
      <c r="TBL27" s="1"/>
      <c r="TBM27" s="1"/>
      <c r="TBN27" s="1"/>
      <c r="TBO27" s="1"/>
      <c r="TBP27" s="1"/>
      <c r="TBQ27" s="1"/>
      <c r="TBR27" s="1"/>
      <c r="TBS27" s="1"/>
      <c r="TBT27" s="1"/>
      <c r="TBU27" s="1"/>
      <c r="TBV27" s="1"/>
      <c r="TBW27" s="1"/>
      <c r="TBX27" s="1"/>
      <c r="TBY27" s="1"/>
      <c r="TBZ27" s="1"/>
      <c r="TCA27" s="1"/>
      <c r="TCB27" s="1"/>
      <c r="TCC27" s="1"/>
      <c r="TCD27" s="1"/>
      <c r="TCE27" s="1"/>
      <c r="TCF27" s="1"/>
      <c r="TCG27" s="1"/>
      <c r="TCH27" s="1"/>
      <c r="TCI27" s="1"/>
      <c r="TCJ27" s="1"/>
      <c r="TCK27" s="1"/>
      <c r="TCL27" s="1"/>
      <c r="TCM27" s="1"/>
      <c r="TCN27" s="1"/>
      <c r="TCO27" s="1"/>
      <c r="TCP27" s="1"/>
      <c r="TCQ27" s="1"/>
      <c r="TCR27" s="1"/>
      <c r="TCS27" s="1"/>
      <c r="TCT27" s="1"/>
      <c r="TCU27" s="1"/>
      <c r="TCV27" s="1"/>
      <c r="TCW27" s="1"/>
      <c r="TCX27" s="1"/>
      <c r="TCY27" s="1"/>
      <c r="TCZ27" s="1"/>
      <c r="TDA27" s="1"/>
      <c r="TDB27" s="1"/>
      <c r="TDC27" s="1"/>
      <c r="TDD27" s="1"/>
      <c r="TDE27" s="1"/>
      <c r="TDF27" s="1"/>
      <c r="TDG27" s="1"/>
      <c r="TDH27" s="1"/>
      <c r="TDI27" s="1"/>
      <c r="TDJ27" s="1"/>
      <c r="TDK27" s="1"/>
      <c r="TDL27" s="1"/>
      <c r="TDM27" s="1"/>
      <c r="TDN27" s="1"/>
      <c r="TDO27" s="1"/>
      <c r="TDP27" s="1"/>
      <c r="TDQ27" s="1"/>
      <c r="TDR27" s="1"/>
      <c r="TDS27" s="1"/>
      <c r="TDT27" s="1"/>
      <c r="TDU27" s="1"/>
      <c r="TDV27" s="1"/>
      <c r="TDW27" s="1"/>
      <c r="TDX27" s="1"/>
      <c r="TDY27" s="1"/>
      <c r="TDZ27" s="1"/>
      <c r="TEA27" s="1"/>
      <c r="TEB27" s="1"/>
      <c r="TEC27" s="1"/>
      <c r="TED27" s="1"/>
      <c r="TEE27" s="1"/>
      <c r="TEF27" s="1"/>
      <c r="TEG27" s="1"/>
      <c r="TEH27" s="1"/>
      <c r="TEI27" s="1"/>
      <c r="TEJ27" s="1"/>
      <c r="TEK27" s="1"/>
      <c r="TEL27" s="1"/>
      <c r="TEM27" s="1"/>
      <c r="TEN27" s="1"/>
      <c r="TEO27" s="1"/>
      <c r="TEP27" s="1"/>
      <c r="TEQ27" s="1"/>
      <c r="TER27" s="1"/>
      <c r="TES27" s="1"/>
      <c r="TET27" s="1"/>
      <c r="TEU27" s="1"/>
      <c r="TEV27" s="1"/>
      <c r="TEW27" s="1"/>
      <c r="TEX27" s="1"/>
      <c r="TEY27" s="1"/>
      <c r="TEZ27" s="1"/>
      <c r="TFA27" s="1"/>
      <c r="TFB27" s="1"/>
      <c r="TFC27" s="1"/>
      <c r="TFD27" s="1"/>
      <c r="TFE27" s="1"/>
      <c r="TFF27" s="1"/>
      <c r="TFG27" s="1"/>
      <c r="TFH27" s="1"/>
      <c r="TFI27" s="1"/>
      <c r="TFJ27" s="1"/>
      <c r="TFK27" s="1"/>
      <c r="TFL27" s="1"/>
      <c r="TFM27" s="1"/>
      <c r="TFN27" s="1"/>
      <c r="TFO27" s="1"/>
      <c r="TFP27" s="1"/>
      <c r="TFQ27" s="1"/>
      <c r="TFR27" s="1"/>
      <c r="TFS27" s="1"/>
      <c r="TFT27" s="1"/>
      <c r="TFU27" s="1"/>
      <c r="TFV27" s="1"/>
      <c r="TFW27" s="1"/>
      <c r="TFX27" s="1"/>
      <c r="TFY27" s="1"/>
      <c r="TFZ27" s="1"/>
      <c r="TGA27" s="1"/>
      <c r="TGB27" s="1"/>
      <c r="TGC27" s="1"/>
      <c r="TGD27" s="1"/>
      <c r="TGE27" s="1"/>
      <c r="TGF27" s="1"/>
      <c r="TGG27" s="1"/>
      <c r="TGH27" s="1"/>
      <c r="TGI27" s="1"/>
      <c r="TGJ27" s="1"/>
      <c r="TGK27" s="1"/>
      <c r="TGL27" s="1"/>
      <c r="TGM27" s="1"/>
      <c r="TGN27" s="1"/>
      <c r="TGO27" s="1"/>
      <c r="TGP27" s="1"/>
      <c r="TGQ27" s="1"/>
      <c r="TGR27" s="1"/>
      <c r="TGS27" s="1"/>
      <c r="TGT27" s="1"/>
      <c r="TGU27" s="1"/>
      <c r="TGV27" s="1"/>
      <c r="TGW27" s="1"/>
      <c r="TGX27" s="1"/>
      <c r="TGY27" s="1"/>
      <c r="TGZ27" s="1"/>
      <c r="THA27" s="1"/>
      <c r="THB27" s="1"/>
      <c r="THC27" s="1"/>
      <c r="THD27" s="1"/>
      <c r="THE27" s="1"/>
      <c r="THF27" s="1"/>
      <c r="THG27" s="1"/>
      <c r="THH27" s="1"/>
      <c r="THI27" s="1"/>
      <c r="THJ27" s="1"/>
      <c r="THK27" s="1"/>
      <c r="THL27" s="1"/>
      <c r="THM27" s="1"/>
      <c r="THN27" s="1"/>
      <c r="THO27" s="1"/>
      <c r="THP27" s="1"/>
      <c r="THQ27" s="1"/>
      <c r="THR27" s="1"/>
      <c r="THS27" s="1"/>
      <c r="THT27" s="1"/>
      <c r="THU27" s="1"/>
      <c r="THV27" s="1"/>
      <c r="THW27" s="1"/>
      <c r="THX27" s="1"/>
      <c r="THY27" s="1"/>
      <c r="THZ27" s="1"/>
      <c r="TIA27" s="1"/>
      <c r="TIB27" s="1"/>
      <c r="TIC27" s="1"/>
      <c r="TID27" s="1"/>
      <c r="TIE27" s="1"/>
      <c r="TIF27" s="1"/>
      <c r="TIG27" s="1"/>
      <c r="TIH27" s="1"/>
      <c r="TII27" s="1"/>
      <c r="TIJ27" s="1"/>
      <c r="TIK27" s="1"/>
      <c r="TIL27" s="1"/>
      <c r="TIM27" s="1"/>
      <c r="TIN27" s="1"/>
      <c r="TIO27" s="1"/>
      <c r="TIP27" s="1"/>
      <c r="TIQ27" s="1"/>
      <c r="TIR27" s="1"/>
      <c r="TIS27" s="1"/>
      <c r="TIT27" s="1"/>
      <c r="TIU27" s="1"/>
      <c r="TIV27" s="1"/>
      <c r="TIW27" s="1"/>
      <c r="TIX27" s="1"/>
      <c r="TIY27" s="1"/>
      <c r="TIZ27" s="1"/>
      <c r="TJA27" s="1"/>
      <c r="TJB27" s="1"/>
      <c r="TJC27" s="1"/>
      <c r="TJD27" s="1"/>
      <c r="TJE27" s="1"/>
      <c r="TJF27" s="1"/>
      <c r="TJG27" s="1"/>
      <c r="TJH27" s="1"/>
      <c r="TJI27" s="1"/>
      <c r="TJJ27" s="1"/>
      <c r="TJK27" s="1"/>
      <c r="TJL27" s="1"/>
      <c r="TJM27" s="1"/>
      <c r="TJN27" s="1"/>
      <c r="TJO27" s="1"/>
      <c r="TJP27" s="1"/>
      <c r="TJQ27" s="1"/>
      <c r="TJR27" s="1"/>
      <c r="TJS27" s="1"/>
      <c r="TJT27" s="1"/>
      <c r="TJU27" s="1"/>
      <c r="TJV27" s="1"/>
      <c r="TJW27" s="1"/>
      <c r="TJX27" s="1"/>
      <c r="TJY27" s="1"/>
      <c r="TJZ27" s="1"/>
      <c r="TKA27" s="1"/>
      <c r="TKB27" s="1"/>
      <c r="TKC27" s="1"/>
      <c r="TKD27" s="1"/>
      <c r="TKE27" s="1"/>
      <c r="TKF27" s="1"/>
      <c r="TKG27" s="1"/>
      <c r="TKH27" s="1"/>
      <c r="TKI27" s="1"/>
      <c r="TKJ27" s="1"/>
      <c r="TKK27" s="1"/>
      <c r="TKL27" s="1"/>
      <c r="TKM27" s="1"/>
      <c r="TKN27" s="1"/>
      <c r="TKO27" s="1"/>
      <c r="TKP27" s="1"/>
      <c r="TKQ27" s="1"/>
      <c r="TKR27" s="1"/>
      <c r="TKS27" s="1"/>
      <c r="TKT27" s="1"/>
      <c r="TKU27" s="1"/>
      <c r="TKV27" s="1"/>
      <c r="TKW27" s="1"/>
      <c r="TKX27" s="1"/>
      <c r="TKY27" s="1"/>
      <c r="TKZ27" s="1"/>
      <c r="TLA27" s="1"/>
      <c r="TLB27" s="1"/>
      <c r="TLC27" s="1"/>
      <c r="TLD27" s="1"/>
      <c r="TLE27" s="1"/>
      <c r="TLF27" s="1"/>
      <c r="TLG27" s="1"/>
      <c r="TLH27" s="1"/>
      <c r="TLI27" s="1"/>
      <c r="TLJ27" s="1"/>
      <c r="TLK27" s="1"/>
      <c r="TLL27" s="1"/>
      <c r="TLM27" s="1"/>
      <c r="TLN27" s="1"/>
      <c r="TLO27" s="1"/>
      <c r="TLP27" s="1"/>
      <c r="TLQ27" s="1"/>
      <c r="TLR27" s="1"/>
      <c r="TLS27" s="1"/>
      <c r="TLT27" s="1"/>
      <c r="TLU27" s="1"/>
      <c r="TLV27" s="1"/>
      <c r="TLW27" s="1"/>
      <c r="TLX27" s="1"/>
      <c r="TLY27" s="1"/>
      <c r="TLZ27" s="1"/>
      <c r="TMA27" s="1"/>
      <c r="TMB27" s="1"/>
      <c r="TMC27" s="1"/>
      <c r="TMD27" s="1"/>
      <c r="TME27" s="1"/>
      <c r="TMF27" s="1"/>
      <c r="TMG27" s="1"/>
      <c r="TMH27" s="1"/>
      <c r="TMI27" s="1"/>
      <c r="TMJ27" s="1"/>
      <c r="TMK27" s="1"/>
      <c r="TML27" s="1"/>
      <c r="TMM27" s="1"/>
      <c r="TMN27" s="1"/>
      <c r="TMO27" s="1"/>
      <c r="TMP27" s="1"/>
      <c r="TMQ27" s="1"/>
      <c r="TMR27" s="1"/>
      <c r="TMS27" s="1"/>
      <c r="TMT27" s="1"/>
      <c r="TMU27" s="1"/>
      <c r="TMV27" s="1"/>
      <c r="TMW27" s="1"/>
      <c r="TMX27" s="1"/>
      <c r="TMY27" s="1"/>
      <c r="TMZ27" s="1"/>
      <c r="TNA27" s="1"/>
      <c r="TNB27" s="1"/>
      <c r="TNC27" s="1"/>
      <c r="TND27" s="1"/>
      <c r="TNE27" s="1"/>
      <c r="TNF27" s="1"/>
      <c r="TNG27" s="1"/>
      <c r="TNH27" s="1"/>
      <c r="TNI27" s="1"/>
      <c r="TNJ27" s="1"/>
      <c r="TNK27" s="1"/>
      <c r="TNL27" s="1"/>
      <c r="TNM27" s="1"/>
      <c r="TNN27" s="1"/>
      <c r="TNO27" s="1"/>
      <c r="TNP27" s="1"/>
      <c r="TNQ27" s="1"/>
      <c r="TNR27" s="1"/>
      <c r="TNS27" s="1"/>
      <c r="TNT27" s="1"/>
      <c r="TNU27" s="1"/>
      <c r="TNV27" s="1"/>
      <c r="TNW27" s="1"/>
      <c r="TNX27" s="1"/>
      <c r="TNY27" s="1"/>
      <c r="TNZ27" s="1"/>
      <c r="TOA27" s="1"/>
      <c r="TOB27" s="1"/>
      <c r="TOC27" s="1"/>
      <c r="TOD27" s="1"/>
      <c r="TOE27" s="1"/>
      <c r="TOF27" s="1"/>
      <c r="TOG27" s="1"/>
      <c r="TOH27" s="1"/>
      <c r="TOI27" s="1"/>
      <c r="TOJ27" s="1"/>
      <c r="TOK27" s="1"/>
      <c r="TOL27" s="1"/>
      <c r="TOM27" s="1"/>
      <c r="TON27" s="1"/>
      <c r="TOO27" s="1"/>
      <c r="TOP27" s="1"/>
      <c r="TOQ27" s="1"/>
      <c r="TOR27" s="1"/>
      <c r="TOS27" s="1"/>
      <c r="TOT27" s="1"/>
      <c r="TOU27" s="1"/>
      <c r="TOV27" s="1"/>
      <c r="TOW27" s="1"/>
      <c r="TOX27" s="1"/>
      <c r="TOY27" s="1"/>
      <c r="TOZ27" s="1"/>
      <c r="TPA27" s="1"/>
      <c r="TPB27" s="1"/>
      <c r="TPC27" s="1"/>
      <c r="TPD27" s="1"/>
      <c r="TPE27" s="1"/>
      <c r="TPF27" s="1"/>
      <c r="TPG27" s="1"/>
      <c r="TPH27" s="1"/>
      <c r="TPI27" s="1"/>
      <c r="TPJ27" s="1"/>
      <c r="TPK27" s="1"/>
      <c r="TPL27" s="1"/>
      <c r="TPM27" s="1"/>
      <c r="TPN27" s="1"/>
      <c r="TPO27" s="1"/>
      <c r="TPP27" s="1"/>
      <c r="TPQ27" s="1"/>
      <c r="TPR27" s="1"/>
      <c r="TPS27" s="1"/>
      <c r="TPT27" s="1"/>
      <c r="TPU27" s="1"/>
      <c r="TPV27" s="1"/>
      <c r="TPW27" s="1"/>
      <c r="TPX27" s="1"/>
      <c r="TPY27" s="1"/>
      <c r="TPZ27" s="1"/>
      <c r="TQA27" s="1"/>
      <c r="TQB27" s="1"/>
      <c r="TQC27" s="1"/>
      <c r="TQD27" s="1"/>
      <c r="TQE27" s="1"/>
      <c r="TQF27" s="1"/>
      <c r="TQG27" s="1"/>
      <c r="TQH27" s="1"/>
      <c r="TQI27" s="1"/>
      <c r="TQJ27" s="1"/>
      <c r="TQK27" s="1"/>
      <c r="TQL27" s="1"/>
      <c r="TQM27" s="1"/>
      <c r="TQN27" s="1"/>
      <c r="TQO27" s="1"/>
      <c r="TQP27" s="1"/>
      <c r="TQQ27" s="1"/>
      <c r="TQR27" s="1"/>
      <c r="TQS27" s="1"/>
      <c r="TQT27" s="1"/>
      <c r="TQU27" s="1"/>
      <c r="TQV27" s="1"/>
      <c r="TQW27" s="1"/>
      <c r="TQX27" s="1"/>
      <c r="TQY27" s="1"/>
      <c r="TQZ27" s="1"/>
      <c r="TRA27" s="1"/>
      <c r="TRB27" s="1"/>
      <c r="TRC27" s="1"/>
      <c r="TRD27" s="1"/>
      <c r="TRE27" s="1"/>
      <c r="TRF27" s="1"/>
      <c r="TRG27" s="1"/>
      <c r="TRH27" s="1"/>
      <c r="TRI27" s="1"/>
      <c r="TRJ27" s="1"/>
      <c r="TRK27" s="1"/>
      <c r="TRL27" s="1"/>
      <c r="TRM27" s="1"/>
      <c r="TRN27" s="1"/>
      <c r="TRO27" s="1"/>
      <c r="TRP27" s="1"/>
      <c r="TRQ27" s="1"/>
      <c r="TRR27" s="1"/>
      <c r="TRS27" s="1"/>
      <c r="TRT27" s="1"/>
      <c r="TRU27" s="1"/>
      <c r="TRV27" s="1"/>
      <c r="TRW27" s="1"/>
      <c r="TRX27" s="1"/>
      <c r="TRY27" s="1"/>
      <c r="TRZ27" s="1"/>
      <c r="TSA27" s="1"/>
      <c r="TSB27" s="1"/>
      <c r="TSC27" s="1"/>
      <c r="TSD27" s="1"/>
      <c r="TSE27" s="1"/>
      <c r="TSF27" s="1"/>
      <c r="TSG27" s="1"/>
      <c r="TSH27" s="1"/>
      <c r="TSI27" s="1"/>
      <c r="TSJ27" s="1"/>
      <c r="TSK27" s="1"/>
      <c r="TSL27" s="1"/>
      <c r="TSM27" s="1"/>
      <c r="TSN27" s="1"/>
      <c r="TSO27" s="1"/>
      <c r="TSP27" s="1"/>
      <c r="TSQ27" s="1"/>
      <c r="TSR27" s="1"/>
      <c r="TSS27" s="1"/>
      <c r="TST27" s="1"/>
      <c r="TSU27" s="1"/>
      <c r="TSV27" s="1"/>
      <c r="TSW27" s="1"/>
      <c r="TSX27" s="1"/>
      <c r="TSY27" s="1"/>
      <c r="TSZ27" s="1"/>
      <c r="TTA27" s="1"/>
      <c r="TTB27" s="1"/>
      <c r="TTC27" s="1"/>
      <c r="TTD27" s="1"/>
      <c r="TTE27" s="1"/>
      <c r="TTF27" s="1"/>
      <c r="TTG27" s="1"/>
      <c r="TTH27" s="1"/>
      <c r="TTI27" s="1"/>
      <c r="TTJ27" s="1"/>
      <c r="TTK27" s="1"/>
      <c r="TTL27" s="1"/>
      <c r="TTM27" s="1"/>
      <c r="TTN27" s="1"/>
      <c r="TTO27" s="1"/>
      <c r="TTP27" s="1"/>
      <c r="TTQ27" s="1"/>
      <c r="TTR27" s="1"/>
      <c r="TTS27" s="1"/>
      <c r="TTT27" s="1"/>
      <c r="TTU27" s="1"/>
      <c r="TTV27" s="1"/>
      <c r="TTW27" s="1"/>
      <c r="TTX27" s="1"/>
      <c r="TTY27" s="1"/>
      <c r="TTZ27" s="1"/>
      <c r="TUA27" s="1"/>
      <c r="TUB27" s="1"/>
      <c r="TUC27" s="1"/>
      <c r="TUD27" s="1"/>
      <c r="TUE27" s="1"/>
      <c r="TUF27" s="1"/>
      <c r="TUG27" s="1"/>
      <c r="TUH27" s="1"/>
      <c r="TUI27" s="1"/>
      <c r="TUJ27" s="1"/>
      <c r="TUK27" s="1"/>
      <c r="TUL27" s="1"/>
      <c r="TUM27" s="1"/>
      <c r="TUN27" s="1"/>
      <c r="TUO27" s="1"/>
      <c r="TUP27" s="1"/>
      <c r="TUQ27" s="1"/>
      <c r="TUR27" s="1"/>
      <c r="TUS27" s="1"/>
      <c r="TUT27" s="1"/>
      <c r="TUU27" s="1"/>
      <c r="TUV27" s="1"/>
      <c r="TUW27" s="1"/>
      <c r="TUX27" s="1"/>
      <c r="TUY27" s="1"/>
      <c r="TUZ27" s="1"/>
      <c r="TVA27" s="1"/>
      <c r="TVB27" s="1"/>
      <c r="TVC27" s="1"/>
      <c r="TVD27" s="1"/>
      <c r="TVE27" s="1"/>
      <c r="TVF27" s="1"/>
      <c r="TVG27" s="1"/>
      <c r="TVH27" s="1"/>
      <c r="TVI27" s="1"/>
      <c r="TVJ27" s="1"/>
      <c r="TVK27" s="1"/>
      <c r="TVL27" s="1"/>
      <c r="TVM27" s="1"/>
      <c r="TVN27" s="1"/>
      <c r="TVO27" s="1"/>
      <c r="TVP27" s="1"/>
      <c r="TVQ27" s="1"/>
      <c r="TVR27" s="1"/>
      <c r="TVS27" s="1"/>
      <c r="TVT27" s="1"/>
      <c r="TVU27" s="1"/>
      <c r="TVV27" s="1"/>
      <c r="TVW27" s="1"/>
      <c r="TVX27" s="1"/>
      <c r="TVY27" s="1"/>
      <c r="TVZ27" s="1"/>
      <c r="TWA27" s="1"/>
      <c r="TWB27" s="1"/>
      <c r="TWC27" s="1"/>
      <c r="TWD27" s="1"/>
      <c r="TWE27" s="1"/>
      <c r="TWF27" s="1"/>
      <c r="TWG27" s="1"/>
      <c r="TWH27" s="1"/>
      <c r="TWI27" s="1"/>
      <c r="TWJ27" s="1"/>
      <c r="TWK27" s="1"/>
      <c r="TWL27" s="1"/>
      <c r="TWM27" s="1"/>
      <c r="TWN27" s="1"/>
      <c r="TWO27" s="1"/>
      <c r="TWP27" s="1"/>
      <c r="TWQ27" s="1"/>
      <c r="TWR27" s="1"/>
      <c r="TWS27" s="1"/>
      <c r="TWT27" s="1"/>
      <c r="TWU27" s="1"/>
      <c r="TWV27" s="1"/>
      <c r="TWW27" s="1"/>
      <c r="TWX27" s="1"/>
      <c r="TWY27" s="1"/>
      <c r="TWZ27" s="1"/>
      <c r="TXA27" s="1"/>
      <c r="TXB27" s="1"/>
      <c r="TXC27" s="1"/>
      <c r="TXD27" s="1"/>
      <c r="TXE27" s="1"/>
      <c r="TXF27" s="1"/>
      <c r="TXG27" s="1"/>
      <c r="TXH27" s="1"/>
      <c r="TXI27" s="1"/>
      <c r="TXJ27" s="1"/>
      <c r="TXK27" s="1"/>
      <c r="TXL27" s="1"/>
      <c r="TXM27" s="1"/>
      <c r="TXN27" s="1"/>
      <c r="TXO27" s="1"/>
      <c r="TXP27" s="1"/>
      <c r="TXQ27" s="1"/>
      <c r="TXR27" s="1"/>
      <c r="TXS27" s="1"/>
      <c r="TXT27" s="1"/>
      <c r="TXU27" s="1"/>
      <c r="TXV27" s="1"/>
      <c r="TXW27" s="1"/>
      <c r="TXX27" s="1"/>
      <c r="TXY27" s="1"/>
      <c r="TXZ27" s="1"/>
      <c r="TYA27" s="1"/>
      <c r="TYB27" s="1"/>
      <c r="TYC27" s="1"/>
      <c r="TYD27" s="1"/>
      <c r="TYE27" s="1"/>
      <c r="TYF27" s="1"/>
      <c r="TYG27" s="1"/>
      <c r="TYH27" s="1"/>
      <c r="TYI27" s="1"/>
      <c r="TYJ27" s="1"/>
      <c r="TYK27" s="1"/>
      <c r="TYL27" s="1"/>
      <c r="TYM27" s="1"/>
      <c r="TYN27" s="1"/>
      <c r="TYO27" s="1"/>
      <c r="TYP27" s="1"/>
      <c r="TYQ27" s="1"/>
      <c r="TYR27" s="1"/>
      <c r="TYS27" s="1"/>
      <c r="TYT27" s="1"/>
      <c r="TYU27" s="1"/>
      <c r="TYV27" s="1"/>
      <c r="TYW27" s="1"/>
      <c r="TYX27" s="1"/>
      <c r="TYY27" s="1"/>
      <c r="TYZ27" s="1"/>
      <c r="TZA27" s="1"/>
      <c r="TZB27" s="1"/>
      <c r="TZC27" s="1"/>
      <c r="TZD27" s="1"/>
      <c r="TZE27" s="1"/>
      <c r="TZF27" s="1"/>
      <c r="TZG27" s="1"/>
      <c r="TZH27" s="1"/>
      <c r="TZI27" s="1"/>
      <c r="TZJ27" s="1"/>
      <c r="TZK27" s="1"/>
      <c r="TZL27" s="1"/>
      <c r="TZM27" s="1"/>
      <c r="TZN27" s="1"/>
      <c r="TZO27" s="1"/>
      <c r="TZP27" s="1"/>
      <c r="TZQ27" s="1"/>
      <c r="TZR27" s="1"/>
      <c r="TZS27" s="1"/>
      <c r="TZT27" s="1"/>
      <c r="TZU27" s="1"/>
      <c r="TZV27" s="1"/>
      <c r="TZW27" s="1"/>
      <c r="TZX27" s="1"/>
      <c r="TZY27" s="1"/>
      <c r="TZZ27" s="1"/>
      <c r="UAA27" s="1"/>
      <c r="UAB27" s="1"/>
      <c r="UAC27" s="1"/>
      <c r="UAD27" s="1"/>
      <c r="UAE27" s="1"/>
      <c r="UAF27" s="1"/>
      <c r="UAG27" s="1"/>
      <c r="UAH27" s="1"/>
      <c r="UAI27" s="1"/>
      <c r="UAJ27" s="1"/>
      <c r="UAK27" s="1"/>
      <c r="UAL27" s="1"/>
      <c r="UAM27" s="1"/>
      <c r="UAN27" s="1"/>
      <c r="UAO27" s="1"/>
      <c r="UAP27" s="1"/>
      <c r="UAQ27" s="1"/>
      <c r="UAR27" s="1"/>
      <c r="UAS27" s="1"/>
      <c r="UAT27" s="1"/>
      <c r="UAU27" s="1"/>
      <c r="UAV27" s="1"/>
      <c r="UAW27" s="1"/>
      <c r="UAX27" s="1"/>
      <c r="UAY27" s="1"/>
      <c r="UAZ27" s="1"/>
      <c r="UBA27" s="1"/>
      <c r="UBB27" s="1"/>
      <c r="UBC27" s="1"/>
      <c r="UBD27" s="1"/>
      <c r="UBE27" s="1"/>
      <c r="UBF27" s="1"/>
      <c r="UBG27" s="1"/>
      <c r="UBH27" s="1"/>
      <c r="UBI27" s="1"/>
      <c r="UBJ27" s="1"/>
      <c r="UBK27" s="1"/>
      <c r="UBL27" s="1"/>
      <c r="UBM27" s="1"/>
      <c r="UBN27" s="1"/>
      <c r="UBO27" s="1"/>
      <c r="UBP27" s="1"/>
      <c r="UBQ27" s="1"/>
      <c r="UBR27" s="1"/>
      <c r="UBS27" s="1"/>
      <c r="UBT27" s="1"/>
      <c r="UBU27" s="1"/>
      <c r="UBV27" s="1"/>
      <c r="UBW27" s="1"/>
      <c r="UBX27" s="1"/>
      <c r="UBY27" s="1"/>
      <c r="UBZ27" s="1"/>
      <c r="UCA27" s="1"/>
      <c r="UCB27" s="1"/>
      <c r="UCC27" s="1"/>
      <c r="UCD27" s="1"/>
      <c r="UCE27" s="1"/>
      <c r="UCF27" s="1"/>
      <c r="UCG27" s="1"/>
      <c r="UCH27" s="1"/>
      <c r="UCI27" s="1"/>
      <c r="UCJ27" s="1"/>
      <c r="UCK27" s="1"/>
      <c r="UCL27" s="1"/>
      <c r="UCM27" s="1"/>
      <c r="UCN27" s="1"/>
      <c r="UCO27" s="1"/>
      <c r="UCP27" s="1"/>
      <c r="UCQ27" s="1"/>
      <c r="UCR27" s="1"/>
      <c r="UCS27" s="1"/>
      <c r="UCT27" s="1"/>
      <c r="UCU27" s="1"/>
      <c r="UCV27" s="1"/>
      <c r="UCW27" s="1"/>
      <c r="UCX27" s="1"/>
      <c r="UCY27" s="1"/>
      <c r="UCZ27" s="1"/>
      <c r="UDA27" s="1"/>
      <c r="UDB27" s="1"/>
      <c r="UDC27" s="1"/>
      <c r="UDD27" s="1"/>
      <c r="UDE27" s="1"/>
      <c r="UDF27" s="1"/>
      <c r="UDG27" s="1"/>
      <c r="UDH27" s="1"/>
      <c r="UDI27" s="1"/>
      <c r="UDJ27" s="1"/>
      <c r="UDK27" s="1"/>
      <c r="UDL27" s="1"/>
      <c r="UDM27" s="1"/>
      <c r="UDN27" s="1"/>
      <c r="UDO27" s="1"/>
      <c r="UDP27" s="1"/>
      <c r="UDQ27" s="1"/>
      <c r="UDR27" s="1"/>
      <c r="UDS27" s="1"/>
      <c r="UDT27" s="1"/>
      <c r="UDU27" s="1"/>
      <c r="UDV27" s="1"/>
      <c r="UDW27" s="1"/>
      <c r="UDX27" s="1"/>
      <c r="UDY27" s="1"/>
      <c r="UDZ27" s="1"/>
      <c r="UEA27" s="1"/>
      <c r="UEB27" s="1"/>
      <c r="UEC27" s="1"/>
      <c r="UED27" s="1"/>
      <c r="UEE27" s="1"/>
      <c r="UEF27" s="1"/>
      <c r="UEG27" s="1"/>
      <c r="UEH27" s="1"/>
      <c r="UEI27" s="1"/>
      <c r="UEJ27" s="1"/>
      <c r="UEK27" s="1"/>
      <c r="UEL27" s="1"/>
      <c r="UEM27" s="1"/>
      <c r="UEN27" s="1"/>
      <c r="UEO27" s="1"/>
      <c r="UEP27" s="1"/>
      <c r="UEQ27" s="1"/>
      <c r="UER27" s="1"/>
      <c r="UES27" s="1"/>
      <c r="UET27" s="1"/>
      <c r="UEU27" s="1"/>
      <c r="UEV27" s="1"/>
      <c r="UEW27" s="1"/>
      <c r="UEX27" s="1"/>
      <c r="UEY27" s="1"/>
      <c r="UEZ27" s="1"/>
      <c r="UFA27" s="1"/>
      <c r="UFB27" s="1"/>
      <c r="UFC27" s="1"/>
      <c r="UFD27" s="1"/>
      <c r="UFE27" s="1"/>
      <c r="UFF27" s="1"/>
      <c r="UFG27" s="1"/>
      <c r="UFH27" s="1"/>
      <c r="UFI27" s="1"/>
      <c r="UFJ27" s="1"/>
      <c r="UFK27" s="1"/>
      <c r="UFL27" s="1"/>
      <c r="UFM27" s="1"/>
      <c r="UFN27" s="1"/>
      <c r="UFO27" s="1"/>
      <c r="UFP27" s="1"/>
      <c r="UFQ27" s="1"/>
      <c r="UFR27" s="1"/>
      <c r="UFS27" s="1"/>
      <c r="UFT27" s="1"/>
      <c r="UFU27" s="1"/>
      <c r="UFV27" s="1"/>
      <c r="UFW27" s="1"/>
      <c r="UFX27" s="1"/>
      <c r="UFY27" s="1"/>
      <c r="UFZ27" s="1"/>
      <c r="UGA27" s="1"/>
      <c r="UGB27" s="1"/>
      <c r="UGC27" s="1"/>
      <c r="UGD27" s="1"/>
      <c r="UGE27" s="1"/>
      <c r="UGF27" s="1"/>
      <c r="UGG27" s="1"/>
      <c r="UGH27" s="1"/>
      <c r="UGI27" s="1"/>
      <c r="UGJ27" s="1"/>
      <c r="UGK27" s="1"/>
      <c r="UGL27" s="1"/>
      <c r="UGM27" s="1"/>
      <c r="UGN27" s="1"/>
      <c r="UGO27" s="1"/>
      <c r="UGP27" s="1"/>
      <c r="UGQ27" s="1"/>
      <c r="UGR27" s="1"/>
      <c r="UGS27" s="1"/>
      <c r="UGT27" s="1"/>
      <c r="UGU27" s="1"/>
      <c r="UGV27" s="1"/>
      <c r="UGW27" s="1"/>
      <c r="UGX27" s="1"/>
      <c r="UGY27" s="1"/>
      <c r="UGZ27" s="1"/>
      <c r="UHA27" s="1"/>
      <c r="UHB27" s="1"/>
      <c r="UHC27" s="1"/>
      <c r="UHD27" s="1"/>
      <c r="UHE27" s="1"/>
      <c r="UHF27" s="1"/>
      <c r="UHG27" s="1"/>
      <c r="UHH27" s="1"/>
      <c r="UHI27" s="1"/>
      <c r="UHJ27" s="1"/>
      <c r="UHK27" s="1"/>
      <c r="UHL27" s="1"/>
      <c r="UHM27" s="1"/>
      <c r="UHN27" s="1"/>
      <c r="UHO27" s="1"/>
      <c r="UHP27" s="1"/>
      <c r="UHQ27" s="1"/>
      <c r="UHR27" s="1"/>
      <c r="UHS27" s="1"/>
      <c r="UHT27" s="1"/>
      <c r="UHU27" s="1"/>
      <c r="UHV27" s="1"/>
      <c r="UHW27" s="1"/>
      <c r="UHX27" s="1"/>
      <c r="UHY27" s="1"/>
      <c r="UHZ27" s="1"/>
      <c r="UIA27" s="1"/>
      <c r="UIB27" s="1"/>
      <c r="UIC27" s="1"/>
      <c r="UID27" s="1"/>
      <c r="UIE27" s="1"/>
      <c r="UIF27" s="1"/>
      <c r="UIG27" s="1"/>
      <c r="UIH27" s="1"/>
      <c r="UII27" s="1"/>
      <c r="UIJ27" s="1"/>
      <c r="UIK27" s="1"/>
      <c r="UIL27" s="1"/>
      <c r="UIM27" s="1"/>
      <c r="UIN27" s="1"/>
      <c r="UIO27" s="1"/>
      <c r="UIP27" s="1"/>
      <c r="UIQ27" s="1"/>
      <c r="UIR27" s="1"/>
      <c r="UIS27" s="1"/>
      <c r="UIT27" s="1"/>
      <c r="UIU27" s="1"/>
      <c r="UIV27" s="1"/>
      <c r="UIW27" s="1"/>
      <c r="UIX27" s="1"/>
      <c r="UIY27" s="1"/>
      <c r="UIZ27" s="1"/>
      <c r="UJA27" s="1"/>
      <c r="UJB27" s="1"/>
      <c r="UJC27" s="1"/>
      <c r="UJD27" s="1"/>
      <c r="UJE27" s="1"/>
      <c r="UJF27" s="1"/>
      <c r="UJG27" s="1"/>
      <c r="UJH27" s="1"/>
      <c r="UJI27" s="1"/>
      <c r="UJJ27" s="1"/>
      <c r="UJK27" s="1"/>
      <c r="UJL27" s="1"/>
      <c r="UJM27" s="1"/>
      <c r="UJN27" s="1"/>
      <c r="UJO27" s="1"/>
      <c r="UJP27" s="1"/>
      <c r="UJQ27" s="1"/>
      <c r="UJR27" s="1"/>
      <c r="UJS27" s="1"/>
      <c r="UJT27" s="1"/>
      <c r="UJU27" s="1"/>
      <c r="UJV27" s="1"/>
      <c r="UJW27" s="1"/>
      <c r="UJX27" s="1"/>
      <c r="UJY27" s="1"/>
      <c r="UJZ27" s="1"/>
      <c r="UKA27" s="1"/>
      <c r="UKB27" s="1"/>
      <c r="UKC27" s="1"/>
      <c r="UKD27" s="1"/>
      <c r="UKE27" s="1"/>
      <c r="UKF27" s="1"/>
      <c r="UKG27" s="1"/>
      <c r="UKH27" s="1"/>
      <c r="UKI27" s="1"/>
      <c r="UKJ27" s="1"/>
      <c r="UKK27" s="1"/>
      <c r="UKL27" s="1"/>
      <c r="UKM27" s="1"/>
      <c r="UKN27" s="1"/>
      <c r="UKO27" s="1"/>
      <c r="UKP27" s="1"/>
      <c r="UKQ27" s="1"/>
      <c r="UKR27" s="1"/>
      <c r="UKS27" s="1"/>
      <c r="UKT27" s="1"/>
      <c r="UKU27" s="1"/>
      <c r="UKV27" s="1"/>
      <c r="UKW27" s="1"/>
      <c r="UKX27" s="1"/>
      <c r="UKY27" s="1"/>
      <c r="UKZ27" s="1"/>
      <c r="ULA27" s="1"/>
      <c r="ULB27" s="1"/>
      <c r="ULC27" s="1"/>
      <c r="ULD27" s="1"/>
      <c r="ULE27" s="1"/>
      <c r="ULF27" s="1"/>
      <c r="ULG27" s="1"/>
      <c r="ULH27" s="1"/>
      <c r="ULI27" s="1"/>
      <c r="ULJ27" s="1"/>
      <c r="ULK27" s="1"/>
      <c r="ULL27" s="1"/>
      <c r="ULM27" s="1"/>
      <c r="ULN27" s="1"/>
      <c r="ULO27" s="1"/>
      <c r="ULP27" s="1"/>
      <c r="ULQ27" s="1"/>
      <c r="ULR27" s="1"/>
      <c r="ULS27" s="1"/>
      <c r="ULT27" s="1"/>
      <c r="ULU27" s="1"/>
      <c r="ULV27" s="1"/>
      <c r="ULW27" s="1"/>
      <c r="ULX27" s="1"/>
      <c r="ULY27" s="1"/>
      <c r="ULZ27" s="1"/>
      <c r="UMA27" s="1"/>
      <c r="UMB27" s="1"/>
      <c r="UMC27" s="1"/>
      <c r="UMD27" s="1"/>
      <c r="UME27" s="1"/>
      <c r="UMF27" s="1"/>
      <c r="UMG27" s="1"/>
      <c r="UMH27" s="1"/>
      <c r="UMI27" s="1"/>
      <c r="UMJ27" s="1"/>
      <c r="UMK27" s="1"/>
      <c r="UML27" s="1"/>
      <c r="UMM27" s="1"/>
      <c r="UMN27" s="1"/>
      <c r="UMO27" s="1"/>
      <c r="UMP27" s="1"/>
      <c r="UMQ27" s="1"/>
      <c r="UMR27" s="1"/>
      <c r="UMS27" s="1"/>
      <c r="UMT27" s="1"/>
      <c r="UMU27" s="1"/>
      <c r="UMV27" s="1"/>
      <c r="UMW27" s="1"/>
      <c r="UMX27" s="1"/>
      <c r="UMY27" s="1"/>
      <c r="UMZ27" s="1"/>
      <c r="UNA27" s="1"/>
      <c r="UNB27" s="1"/>
      <c r="UNC27" s="1"/>
      <c r="UND27" s="1"/>
      <c r="UNE27" s="1"/>
      <c r="UNF27" s="1"/>
      <c r="UNG27" s="1"/>
      <c r="UNH27" s="1"/>
      <c r="UNI27" s="1"/>
      <c r="UNJ27" s="1"/>
      <c r="UNK27" s="1"/>
      <c r="UNL27" s="1"/>
      <c r="UNM27" s="1"/>
      <c r="UNN27" s="1"/>
      <c r="UNO27" s="1"/>
      <c r="UNP27" s="1"/>
      <c r="UNQ27" s="1"/>
      <c r="UNR27" s="1"/>
      <c r="UNS27" s="1"/>
      <c r="UNT27" s="1"/>
      <c r="UNU27" s="1"/>
      <c r="UNV27" s="1"/>
      <c r="UNW27" s="1"/>
      <c r="UNX27" s="1"/>
      <c r="UNY27" s="1"/>
      <c r="UNZ27" s="1"/>
      <c r="UOA27" s="1"/>
      <c r="UOB27" s="1"/>
      <c r="UOC27" s="1"/>
      <c r="UOD27" s="1"/>
      <c r="UOE27" s="1"/>
      <c r="UOF27" s="1"/>
      <c r="UOG27" s="1"/>
      <c r="UOH27" s="1"/>
      <c r="UOI27" s="1"/>
      <c r="UOJ27" s="1"/>
      <c r="UOK27" s="1"/>
      <c r="UOL27" s="1"/>
      <c r="UOM27" s="1"/>
      <c r="UON27" s="1"/>
      <c r="UOO27" s="1"/>
      <c r="UOP27" s="1"/>
      <c r="UOQ27" s="1"/>
      <c r="UOR27" s="1"/>
      <c r="UOS27" s="1"/>
      <c r="UOT27" s="1"/>
      <c r="UOU27" s="1"/>
      <c r="UOV27" s="1"/>
      <c r="UOW27" s="1"/>
      <c r="UOX27" s="1"/>
      <c r="UOY27" s="1"/>
      <c r="UOZ27" s="1"/>
      <c r="UPA27" s="1"/>
      <c r="UPB27" s="1"/>
      <c r="UPC27" s="1"/>
      <c r="UPD27" s="1"/>
      <c r="UPE27" s="1"/>
      <c r="UPF27" s="1"/>
      <c r="UPG27" s="1"/>
      <c r="UPH27" s="1"/>
      <c r="UPI27" s="1"/>
      <c r="UPJ27" s="1"/>
      <c r="UPK27" s="1"/>
      <c r="UPL27" s="1"/>
      <c r="UPM27" s="1"/>
      <c r="UPN27" s="1"/>
      <c r="UPO27" s="1"/>
      <c r="UPP27" s="1"/>
      <c r="UPQ27" s="1"/>
      <c r="UPR27" s="1"/>
      <c r="UPS27" s="1"/>
      <c r="UPT27" s="1"/>
      <c r="UPU27" s="1"/>
      <c r="UPV27" s="1"/>
      <c r="UPW27" s="1"/>
      <c r="UPX27" s="1"/>
      <c r="UPY27" s="1"/>
      <c r="UPZ27" s="1"/>
      <c r="UQA27" s="1"/>
      <c r="UQB27" s="1"/>
      <c r="UQC27" s="1"/>
      <c r="UQD27" s="1"/>
      <c r="UQE27" s="1"/>
      <c r="UQF27" s="1"/>
      <c r="UQG27" s="1"/>
      <c r="UQH27" s="1"/>
      <c r="UQI27" s="1"/>
      <c r="UQJ27" s="1"/>
      <c r="UQK27" s="1"/>
      <c r="UQL27" s="1"/>
      <c r="UQM27" s="1"/>
      <c r="UQN27" s="1"/>
      <c r="UQO27" s="1"/>
      <c r="UQP27" s="1"/>
      <c r="UQQ27" s="1"/>
      <c r="UQR27" s="1"/>
      <c r="UQS27" s="1"/>
      <c r="UQT27" s="1"/>
      <c r="UQU27" s="1"/>
      <c r="UQV27" s="1"/>
      <c r="UQW27" s="1"/>
      <c r="UQX27" s="1"/>
      <c r="UQY27" s="1"/>
      <c r="UQZ27" s="1"/>
      <c r="URA27" s="1"/>
      <c r="URB27" s="1"/>
      <c r="URC27" s="1"/>
      <c r="URD27" s="1"/>
      <c r="URE27" s="1"/>
      <c r="URF27" s="1"/>
      <c r="URG27" s="1"/>
      <c r="URH27" s="1"/>
      <c r="URI27" s="1"/>
      <c r="URJ27" s="1"/>
      <c r="URK27" s="1"/>
      <c r="URL27" s="1"/>
      <c r="URM27" s="1"/>
      <c r="URN27" s="1"/>
      <c r="URO27" s="1"/>
      <c r="URP27" s="1"/>
      <c r="URQ27" s="1"/>
      <c r="URR27" s="1"/>
      <c r="URS27" s="1"/>
      <c r="URT27" s="1"/>
      <c r="URU27" s="1"/>
      <c r="URV27" s="1"/>
      <c r="URW27" s="1"/>
      <c r="URX27" s="1"/>
      <c r="URY27" s="1"/>
      <c r="URZ27" s="1"/>
      <c r="USA27" s="1"/>
      <c r="USB27" s="1"/>
      <c r="USC27" s="1"/>
      <c r="USD27" s="1"/>
      <c r="USE27" s="1"/>
      <c r="USF27" s="1"/>
      <c r="USG27" s="1"/>
      <c r="USH27" s="1"/>
      <c r="USI27" s="1"/>
      <c r="USJ27" s="1"/>
      <c r="USK27" s="1"/>
      <c r="USL27" s="1"/>
      <c r="USM27" s="1"/>
      <c r="USN27" s="1"/>
      <c r="USO27" s="1"/>
      <c r="USP27" s="1"/>
      <c r="USQ27" s="1"/>
      <c r="USR27" s="1"/>
      <c r="USS27" s="1"/>
      <c r="UST27" s="1"/>
      <c r="USU27" s="1"/>
      <c r="USV27" s="1"/>
      <c r="USW27" s="1"/>
      <c r="USX27" s="1"/>
      <c r="USY27" s="1"/>
      <c r="USZ27" s="1"/>
      <c r="UTA27" s="1"/>
      <c r="UTB27" s="1"/>
      <c r="UTC27" s="1"/>
      <c r="UTD27" s="1"/>
      <c r="UTE27" s="1"/>
      <c r="UTF27" s="1"/>
      <c r="UTG27" s="1"/>
      <c r="UTH27" s="1"/>
      <c r="UTI27" s="1"/>
      <c r="UTJ27" s="1"/>
      <c r="UTK27" s="1"/>
      <c r="UTL27" s="1"/>
      <c r="UTM27" s="1"/>
      <c r="UTN27" s="1"/>
      <c r="UTO27" s="1"/>
      <c r="UTP27" s="1"/>
      <c r="UTQ27" s="1"/>
      <c r="UTR27" s="1"/>
      <c r="UTS27" s="1"/>
      <c r="UTT27" s="1"/>
      <c r="UTU27" s="1"/>
      <c r="UTV27" s="1"/>
      <c r="UTW27" s="1"/>
      <c r="UTX27" s="1"/>
      <c r="UTY27" s="1"/>
      <c r="UTZ27" s="1"/>
      <c r="UUA27" s="1"/>
      <c r="UUB27" s="1"/>
      <c r="UUC27" s="1"/>
      <c r="UUD27" s="1"/>
      <c r="UUE27" s="1"/>
      <c r="UUF27" s="1"/>
      <c r="UUG27" s="1"/>
      <c r="UUH27" s="1"/>
      <c r="UUI27" s="1"/>
      <c r="UUJ27" s="1"/>
      <c r="UUK27" s="1"/>
      <c r="UUL27" s="1"/>
      <c r="UUM27" s="1"/>
      <c r="UUN27" s="1"/>
      <c r="UUO27" s="1"/>
      <c r="UUP27" s="1"/>
      <c r="UUQ27" s="1"/>
      <c r="UUR27" s="1"/>
      <c r="UUS27" s="1"/>
      <c r="UUT27" s="1"/>
      <c r="UUU27" s="1"/>
      <c r="UUV27" s="1"/>
      <c r="UUW27" s="1"/>
      <c r="UUX27" s="1"/>
      <c r="UUY27" s="1"/>
      <c r="UUZ27" s="1"/>
      <c r="UVA27" s="1"/>
      <c r="UVB27" s="1"/>
      <c r="UVC27" s="1"/>
      <c r="UVD27" s="1"/>
      <c r="UVE27" s="1"/>
      <c r="UVF27" s="1"/>
      <c r="UVG27" s="1"/>
      <c r="UVH27" s="1"/>
      <c r="UVI27" s="1"/>
      <c r="UVJ27" s="1"/>
      <c r="UVK27" s="1"/>
      <c r="UVL27" s="1"/>
      <c r="UVM27" s="1"/>
      <c r="UVN27" s="1"/>
      <c r="UVO27" s="1"/>
      <c r="UVP27" s="1"/>
      <c r="UVQ27" s="1"/>
      <c r="UVR27" s="1"/>
      <c r="UVS27" s="1"/>
      <c r="UVT27" s="1"/>
      <c r="UVU27" s="1"/>
      <c r="UVV27" s="1"/>
      <c r="UVW27" s="1"/>
      <c r="UVX27" s="1"/>
      <c r="UVY27" s="1"/>
      <c r="UVZ27" s="1"/>
      <c r="UWA27" s="1"/>
      <c r="UWB27" s="1"/>
      <c r="UWC27" s="1"/>
      <c r="UWD27" s="1"/>
      <c r="UWE27" s="1"/>
      <c r="UWF27" s="1"/>
      <c r="UWG27" s="1"/>
      <c r="UWH27" s="1"/>
      <c r="UWI27" s="1"/>
      <c r="UWJ27" s="1"/>
      <c r="UWK27" s="1"/>
      <c r="UWL27" s="1"/>
      <c r="UWM27" s="1"/>
      <c r="UWN27" s="1"/>
      <c r="UWO27" s="1"/>
      <c r="UWP27" s="1"/>
      <c r="UWQ27" s="1"/>
      <c r="UWR27" s="1"/>
      <c r="UWS27" s="1"/>
      <c r="UWT27" s="1"/>
      <c r="UWU27" s="1"/>
      <c r="UWV27" s="1"/>
      <c r="UWW27" s="1"/>
      <c r="UWX27" s="1"/>
      <c r="UWY27" s="1"/>
      <c r="UWZ27" s="1"/>
      <c r="UXA27" s="1"/>
      <c r="UXB27" s="1"/>
      <c r="UXC27" s="1"/>
      <c r="UXD27" s="1"/>
      <c r="UXE27" s="1"/>
      <c r="UXF27" s="1"/>
      <c r="UXG27" s="1"/>
      <c r="UXH27" s="1"/>
      <c r="UXI27" s="1"/>
      <c r="UXJ27" s="1"/>
      <c r="UXK27" s="1"/>
      <c r="UXL27" s="1"/>
      <c r="UXM27" s="1"/>
      <c r="UXN27" s="1"/>
      <c r="UXO27" s="1"/>
      <c r="UXP27" s="1"/>
      <c r="UXQ27" s="1"/>
      <c r="UXR27" s="1"/>
      <c r="UXS27" s="1"/>
      <c r="UXT27" s="1"/>
      <c r="UXU27" s="1"/>
      <c r="UXV27" s="1"/>
      <c r="UXW27" s="1"/>
      <c r="UXX27" s="1"/>
      <c r="UXY27" s="1"/>
      <c r="UXZ27" s="1"/>
      <c r="UYA27" s="1"/>
      <c r="UYB27" s="1"/>
      <c r="UYC27" s="1"/>
      <c r="UYD27" s="1"/>
      <c r="UYE27" s="1"/>
      <c r="UYF27" s="1"/>
      <c r="UYG27" s="1"/>
      <c r="UYH27" s="1"/>
      <c r="UYI27" s="1"/>
      <c r="UYJ27" s="1"/>
      <c r="UYK27" s="1"/>
      <c r="UYL27" s="1"/>
      <c r="UYM27" s="1"/>
      <c r="UYN27" s="1"/>
      <c r="UYO27" s="1"/>
      <c r="UYP27" s="1"/>
      <c r="UYQ27" s="1"/>
      <c r="UYR27" s="1"/>
      <c r="UYS27" s="1"/>
      <c r="UYT27" s="1"/>
      <c r="UYU27" s="1"/>
      <c r="UYV27" s="1"/>
      <c r="UYW27" s="1"/>
      <c r="UYX27" s="1"/>
      <c r="UYY27" s="1"/>
      <c r="UYZ27" s="1"/>
      <c r="UZA27" s="1"/>
      <c r="UZB27" s="1"/>
      <c r="UZC27" s="1"/>
      <c r="UZD27" s="1"/>
      <c r="UZE27" s="1"/>
      <c r="UZF27" s="1"/>
      <c r="UZG27" s="1"/>
      <c r="UZH27" s="1"/>
      <c r="UZI27" s="1"/>
      <c r="UZJ27" s="1"/>
      <c r="UZK27" s="1"/>
      <c r="UZL27" s="1"/>
      <c r="UZM27" s="1"/>
      <c r="UZN27" s="1"/>
      <c r="UZO27" s="1"/>
      <c r="UZP27" s="1"/>
      <c r="UZQ27" s="1"/>
      <c r="UZR27" s="1"/>
      <c r="UZS27" s="1"/>
      <c r="UZT27" s="1"/>
      <c r="UZU27" s="1"/>
      <c r="UZV27" s="1"/>
      <c r="UZW27" s="1"/>
      <c r="UZX27" s="1"/>
      <c r="UZY27" s="1"/>
      <c r="UZZ27" s="1"/>
      <c r="VAA27" s="1"/>
      <c r="VAB27" s="1"/>
      <c r="VAC27" s="1"/>
      <c r="VAD27" s="1"/>
      <c r="VAE27" s="1"/>
      <c r="VAF27" s="1"/>
      <c r="VAG27" s="1"/>
      <c r="VAH27" s="1"/>
      <c r="VAI27" s="1"/>
      <c r="VAJ27" s="1"/>
      <c r="VAK27" s="1"/>
      <c r="VAL27" s="1"/>
      <c r="VAM27" s="1"/>
      <c r="VAN27" s="1"/>
      <c r="VAO27" s="1"/>
      <c r="VAP27" s="1"/>
      <c r="VAQ27" s="1"/>
      <c r="VAR27" s="1"/>
      <c r="VAS27" s="1"/>
      <c r="VAT27" s="1"/>
      <c r="VAU27" s="1"/>
      <c r="VAV27" s="1"/>
      <c r="VAW27" s="1"/>
      <c r="VAX27" s="1"/>
      <c r="VAY27" s="1"/>
      <c r="VAZ27" s="1"/>
      <c r="VBA27" s="1"/>
      <c r="VBB27" s="1"/>
      <c r="VBC27" s="1"/>
      <c r="VBD27" s="1"/>
      <c r="VBE27" s="1"/>
      <c r="VBF27" s="1"/>
      <c r="VBG27" s="1"/>
      <c r="VBH27" s="1"/>
      <c r="VBI27" s="1"/>
      <c r="VBJ27" s="1"/>
      <c r="VBK27" s="1"/>
      <c r="VBL27" s="1"/>
      <c r="VBM27" s="1"/>
      <c r="VBN27" s="1"/>
      <c r="VBO27" s="1"/>
      <c r="VBP27" s="1"/>
      <c r="VBQ27" s="1"/>
      <c r="VBR27" s="1"/>
      <c r="VBS27" s="1"/>
      <c r="VBT27" s="1"/>
      <c r="VBU27" s="1"/>
      <c r="VBV27" s="1"/>
      <c r="VBW27" s="1"/>
      <c r="VBX27" s="1"/>
      <c r="VBY27" s="1"/>
      <c r="VBZ27" s="1"/>
      <c r="VCA27" s="1"/>
      <c r="VCB27" s="1"/>
      <c r="VCC27" s="1"/>
      <c r="VCD27" s="1"/>
      <c r="VCE27" s="1"/>
      <c r="VCF27" s="1"/>
      <c r="VCG27" s="1"/>
      <c r="VCH27" s="1"/>
      <c r="VCI27" s="1"/>
      <c r="VCJ27" s="1"/>
      <c r="VCK27" s="1"/>
      <c r="VCL27" s="1"/>
      <c r="VCM27" s="1"/>
      <c r="VCN27" s="1"/>
      <c r="VCO27" s="1"/>
      <c r="VCP27" s="1"/>
      <c r="VCQ27" s="1"/>
      <c r="VCR27" s="1"/>
      <c r="VCS27" s="1"/>
      <c r="VCT27" s="1"/>
      <c r="VCU27" s="1"/>
      <c r="VCV27" s="1"/>
      <c r="VCW27" s="1"/>
      <c r="VCX27" s="1"/>
      <c r="VCY27" s="1"/>
      <c r="VCZ27" s="1"/>
      <c r="VDA27" s="1"/>
      <c r="VDB27" s="1"/>
      <c r="VDC27" s="1"/>
      <c r="VDD27" s="1"/>
      <c r="VDE27" s="1"/>
      <c r="VDF27" s="1"/>
      <c r="VDG27" s="1"/>
      <c r="VDH27" s="1"/>
      <c r="VDI27" s="1"/>
      <c r="VDJ27" s="1"/>
      <c r="VDK27" s="1"/>
      <c r="VDL27" s="1"/>
      <c r="VDM27" s="1"/>
      <c r="VDN27" s="1"/>
      <c r="VDO27" s="1"/>
      <c r="VDP27" s="1"/>
      <c r="VDQ27" s="1"/>
      <c r="VDR27" s="1"/>
      <c r="VDS27" s="1"/>
      <c r="VDT27" s="1"/>
      <c r="VDU27" s="1"/>
      <c r="VDV27" s="1"/>
      <c r="VDW27" s="1"/>
      <c r="VDX27" s="1"/>
      <c r="VDY27" s="1"/>
      <c r="VDZ27" s="1"/>
      <c r="VEA27" s="1"/>
      <c r="VEB27" s="1"/>
      <c r="VEC27" s="1"/>
      <c r="VED27" s="1"/>
      <c r="VEE27" s="1"/>
      <c r="VEF27" s="1"/>
      <c r="VEG27" s="1"/>
      <c r="VEH27" s="1"/>
      <c r="VEI27" s="1"/>
      <c r="VEJ27" s="1"/>
      <c r="VEK27" s="1"/>
      <c r="VEL27" s="1"/>
      <c r="VEM27" s="1"/>
      <c r="VEN27" s="1"/>
      <c r="VEO27" s="1"/>
      <c r="VEP27" s="1"/>
      <c r="VEQ27" s="1"/>
      <c r="VER27" s="1"/>
      <c r="VES27" s="1"/>
      <c r="VET27" s="1"/>
      <c r="VEU27" s="1"/>
      <c r="VEV27" s="1"/>
      <c r="VEW27" s="1"/>
      <c r="VEX27" s="1"/>
      <c r="VEY27" s="1"/>
      <c r="VEZ27" s="1"/>
      <c r="VFA27" s="1"/>
      <c r="VFB27" s="1"/>
      <c r="VFC27" s="1"/>
      <c r="VFD27" s="1"/>
      <c r="VFE27" s="1"/>
      <c r="VFF27" s="1"/>
      <c r="VFG27" s="1"/>
      <c r="VFH27" s="1"/>
      <c r="VFI27" s="1"/>
      <c r="VFJ27" s="1"/>
      <c r="VFK27" s="1"/>
      <c r="VFL27" s="1"/>
      <c r="VFM27" s="1"/>
      <c r="VFN27" s="1"/>
      <c r="VFO27" s="1"/>
      <c r="VFP27" s="1"/>
      <c r="VFQ27" s="1"/>
      <c r="VFR27" s="1"/>
      <c r="VFS27" s="1"/>
      <c r="VFT27" s="1"/>
      <c r="VFU27" s="1"/>
      <c r="VFV27" s="1"/>
      <c r="VFW27" s="1"/>
      <c r="VFX27" s="1"/>
      <c r="VFY27" s="1"/>
      <c r="VFZ27" s="1"/>
      <c r="VGA27" s="1"/>
      <c r="VGB27" s="1"/>
      <c r="VGC27" s="1"/>
      <c r="VGD27" s="1"/>
      <c r="VGE27" s="1"/>
      <c r="VGF27" s="1"/>
      <c r="VGG27" s="1"/>
      <c r="VGH27" s="1"/>
      <c r="VGI27" s="1"/>
      <c r="VGJ27" s="1"/>
      <c r="VGK27" s="1"/>
      <c r="VGL27" s="1"/>
      <c r="VGM27" s="1"/>
      <c r="VGN27" s="1"/>
      <c r="VGO27" s="1"/>
      <c r="VGP27" s="1"/>
      <c r="VGQ27" s="1"/>
      <c r="VGR27" s="1"/>
      <c r="VGS27" s="1"/>
      <c r="VGT27" s="1"/>
      <c r="VGU27" s="1"/>
      <c r="VGV27" s="1"/>
      <c r="VGW27" s="1"/>
      <c r="VGX27" s="1"/>
      <c r="VGY27" s="1"/>
      <c r="VGZ27" s="1"/>
      <c r="VHA27" s="1"/>
      <c r="VHB27" s="1"/>
      <c r="VHC27" s="1"/>
      <c r="VHD27" s="1"/>
      <c r="VHE27" s="1"/>
      <c r="VHF27" s="1"/>
      <c r="VHG27" s="1"/>
      <c r="VHH27" s="1"/>
      <c r="VHI27" s="1"/>
      <c r="VHJ27" s="1"/>
      <c r="VHK27" s="1"/>
      <c r="VHL27" s="1"/>
      <c r="VHM27" s="1"/>
      <c r="VHN27" s="1"/>
      <c r="VHO27" s="1"/>
      <c r="VHP27" s="1"/>
      <c r="VHQ27" s="1"/>
      <c r="VHR27" s="1"/>
      <c r="VHS27" s="1"/>
      <c r="VHT27" s="1"/>
      <c r="VHU27" s="1"/>
      <c r="VHV27" s="1"/>
      <c r="VHW27" s="1"/>
      <c r="VHX27" s="1"/>
      <c r="VHY27" s="1"/>
      <c r="VHZ27" s="1"/>
      <c r="VIA27" s="1"/>
      <c r="VIB27" s="1"/>
      <c r="VIC27" s="1"/>
      <c r="VID27" s="1"/>
      <c r="VIE27" s="1"/>
      <c r="VIF27" s="1"/>
      <c r="VIG27" s="1"/>
      <c r="VIH27" s="1"/>
      <c r="VII27" s="1"/>
      <c r="VIJ27" s="1"/>
      <c r="VIK27" s="1"/>
      <c r="VIL27" s="1"/>
      <c r="VIM27" s="1"/>
      <c r="VIN27" s="1"/>
      <c r="VIO27" s="1"/>
      <c r="VIP27" s="1"/>
      <c r="VIQ27" s="1"/>
      <c r="VIR27" s="1"/>
      <c r="VIS27" s="1"/>
      <c r="VIT27" s="1"/>
      <c r="VIU27" s="1"/>
      <c r="VIV27" s="1"/>
      <c r="VIW27" s="1"/>
      <c r="VIX27" s="1"/>
      <c r="VIY27" s="1"/>
      <c r="VIZ27" s="1"/>
      <c r="VJA27" s="1"/>
      <c r="VJB27" s="1"/>
      <c r="VJC27" s="1"/>
      <c r="VJD27" s="1"/>
      <c r="VJE27" s="1"/>
      <c r="VJF27" s="1"/>
      <c r="VJG27" s="1"/>
      <c r="VJH27" s="1"/>
      <c r="VJI27" s="1"/>
      <c r="VJJ27" s="1"/>
      <c r="VJK27" s="1"/>
      <c r="VJL27" s="1"/>
      <c r="VJM27" s="1"/>
      <c r="VJN27" s="1"/>
      <c r="VJO27" s="1"/>
      <c r="VJP27" s="1"/>
      <c r="VJQ27" s="1"/>
      <c r="VJR27" s="1"/>
      <c r="VJS27" s="1"/>
      <c r="VJT27" s="1"/>
      <c r="VJU27" s="1"/>
      <c r="VJV27" s="1"/>
      <c r="VJW27" s="1"/>
      <c r="VJX27" s="1"/>
      <c r="VJY27" s="1"/>
      <c r="VJZ27" s="1"/>
      <c r="VKA27" s="1"/>
      <c r="VKB27" s="1"/>
      <c r="VKC27" s="1"/>
      <c r="VKD27" s="1"/>
      <c r="VKE27" s="1"/>
      <c r="VKF27" s="1"/>
      <c r="VKG27" s="1"/>
      <c r="VKH27" s="1"/>
      <c r="VKI27" s="1"/>
      <c r="VKJ27" s="1"/>
      <c r="VKK27" s="1"/>
      <c r="VKL27" s="1"/>
      <c r="VKM27" s="1"/>
      <c r="VKN27" s="1"/>
      <c r="VKO27" s="1"/>
      <c r="VKP27" s="1"/>
      <c r="VKQ27" s="1"/>
      <c r="VKR27" s="1"/>
      <c r="VKS27" s="1"/>
      <c r="VKT27" s="1"/>
      <c r="VKU27" s="1"/>
      <c r="VKV27" s="1"/>
      <c r="VKW27" s="1"/>
      <c r="VKX27" s="1"/>
      <c r="VKY27" s="1"/>
      <c r="VKZ27" s="1"/>
      <c r="VLA27" s="1"/>
      <c r="VLB27" s="1"/>
      <c r="VLC27" s="1"/>
      <c r="VLD27" s="1"/>
      <c r="VLE27" s="1"/>
      <c r="VLF27" s="1"/>
      <c r="VLG27" s="1"/>
      <c r="VLH27" s="1"/>
      <c r="VLI27" s="1"/>
      <c r="VLJ27" s="1"/>
      <c r="VLK27" s="1"/>
      <c r="VLL27" s="1"/>
      <c r="VLM27" s="1"/>
      <c r="VLN27" s="1"/>
      <c r="VLO27" s="1"/>
      <c r="VLP27" s="1"/>
      <c r="VLQ27" s="1"/>
      <c r="VLR27" s="1"/>
      <c r="VLS27" s="1"/>
      <c r="VLT27" s="1"/>
      <c r="VLU27" s="1"/>
      <c r="VLV27" s="1"/>
      <c r="VLW27" s="1"/>
      <c r="VLX27" s="1"/>
      <c r="VLY27" s="1"/>
      <c r="VLZ27" s="1"/>
      <c r="VMA27" s="1"/>
      <c r="VMB27" s="1"/>
      <c r="VMC27" s="1"/>
      <c r="VMD27" s="1"/>
      <c r="VME27" s="1"/>
      <c r="VMF27" s="1"/>
      <c r="VMG27" s="1"/>
      <c r="VMH27" s="1"/>
      <c r="VMI27" s="1"/>
      <c r="VMJ27" s="1"/>
      <c r="VMK27" s="1"/>
      <c r="VML27" s="1"/>
      <c r="VMM27" s="1"/>
      <c r="VMN27" s="1"/>
      <c r="VMO27" s="1"/>
      <c r="VMP27" s="1"/>
      <c r="VMQ27" s="1"/>
      <c r="VMR27" s="1"/>
      <c r="VMS27" s="1"/>
      <c r="VMT27" s="1"/>
      <c r="VMU27" s="1"/>
      <c r="VMV27" s="1"/>
      <c r="VMW27" s="1"/>
      <c r="VMX27" s="1"/>
      <c r="VMY27" s="1"/>
      <c r="VMZ27" s="1"/>
      <c r="VNA27" s="1"/>
      <c r="VNB27" s="1"/>
      <c r="VNC27" s="1"/>
      <c r="VND27" s="1"/>
      <c r="VNE27" s="1"/>
      <c r="VNF27" s="1"/>
      <c r="VNG27" s="1"/>
      <c r="VNH27" s="1"/>
      <c r="VNI27" s="1"/>
      <c r="VNJ27" s="1"/>
      <c r="VNK27" s="1"/>
      <c r="VNL27" s="1"/>
      <c r="VNM27" s="1"/>
      <c r="VNN27" s="1"/>
      <c r="VNO27" s="1"/>
      <c r="VNP27" s="1"/>
      <c r="VNQ27" s="1"/>
      <c r="VNR27" s="1"/>
      <c r="VNS27" s="1"/>
      <c r="VNT27" s="1"/>
      <c r="VNU27" s="1"/>
      <c r="VNV27" s="1"/>
      <c r="VNW27" s="1"/>
      <c r="VNX27" s="1"/>
      <c r="VNY27" s="1"/>
      <c r="VNZ27" s="1"/>
      <c r="VOA27" s="1"/>
      <c r="VOB27" s="1"/>
      <c r="VOC27" s="1"/>
      <c r="VOD27" s="1"/>
      <c r="VOE27" s="1"/>
      <c r="VOF27" s="1"/>
      <c r="VOG27" s="1"/>
      <c r="VOH27" s="1"/>
      <c r="VOI27" s="1"/>
      <c r="VOJ27" s="1"/>
      <c r="VOK27" s="1"/>
      <c r="VOL27" s="1"/>
      <c r="VOM27" s="1"/>
      <c r="VON27" s="1"/>
      <c r="VOO27" s="1"/>
      <c r="VOP27" s="1"/>
      <c r="VOQ27" s="1"/>
      <c r="VOR27" s="1"/>
      <c r="VOS27" s="1"/>
      <c r="VOT27" s="1"/>
      <c r="VOU27" s="1"/>
      <c r="VOV27" s="1"/>
      <c r="VOW27" s="1"/>
      <c r="VOX27" s="1"/>
      <c r="VOY27" s="1"/>
      <c r="VOZ27" s="1"/>
      <c r="VPA27" s="1"/>
      <c r="VPB27" s="1"/>
      <c r="VPC27" s="1"/>
      <c r="VPD27" s="1"/>
      <c r="VPE27" s="1"/>
      <c r="VPF27" s="1"/>
      <c r="VPG27" s="1"/>
      <c r="VPH27" s="1"/>
      <c r="VPI27" s="1"/>
      <c r="VPJ27" s="1"/>
      <c r="VPK27" s="1"/>
      <c r="VPL27" s="1"/>
      <c r="VPM27" s="1"/>
      <c r="VPN27" s="1"/>
      <c r="VPO27" s="1"/>
      <c r="VPP27" s="1"/>
      <c r="VPQ27" s="1"/>
      <c r="VPR27" s="1"/>
      <c r="VPS27" s="1"/>
      <c r="VPT27" s="1"/>
      <c r="VPU27" s="1"/>
      <c r="VPV27" s="1"/>
      <c r="VPW27" s="1"/>
      <c r="VPX27" s="1"/>
      <c r="VPY27" s="1"/>
      <c r="VPZ27" s="1"/>
      <c r="VQA27" s="1"/>
      <c r="VQB27" s="1"/>
      <c r="VQC27" s="1"/>
      <c r="VQD27" s="1"/>
      <c r="VQE27" s="1"/>
      <c r="VQF27" s="1"/>
      <c r="VQG27" s="1"/>
      <c r="VQH27" s="1"/>
      <c r="VQI27" s="1"/>
      <c r="VQJ27" s="1"/>
      <c r="VQK27" s="1"/>
      <c r="VQL27" s="1"/>
      <c r="VQM27" s="1"/>
      <c r="VQN27" s="1"/>
      <c r="VQO27" s="1"/>
      <c r="VQP27" s="1"/>
      <c r="VQQ27" s="1"/>
      <c r="VQR27" s="1"/>
      <c r="VQS27" s="1"/>
      <c r="VQT27" s="1"/>
      <c r="VQU27" s="1"/>
      <c r="VQV27" s="1"/>
      <c r="VQW27" s="1"/>
      <c r="VQX27" s="1"/>
      <c r="VQY27" s="1"/>
      <c r="VQZ27" s="1"/>
      <c r="VRA27" s="1"/>
      <c r="VRB27" s="1"/>
      <c r="VRC27" s="1"/>
      <c r="VRD27" s="1"/>
      <c r="VRE27" s="1"/>
      <c r="VRF27" s="1"/>
      <c r="VRG27" s="1"/>
      <c r="VRH27" s="1"/>
      <c r="VRI27" s="1"/>
      <c r="VRJ27" s="1"/>
      <c r="VRK27" s="1"/>
      <c r="VRL27" s="1"/>
      <c r="VRM27" s="1"/>
      <c r="VRN27" s="1"/>
      <c r="VRO27" s="1"/>
      <c r="VRP27" s="1"/>
      <c r="VRQ27" s="1"/>
      <c r="VRR27" s="1"/>
      <c r="VRS27" s="1"/>
      <c r="VRT27" s="1"/>
      <c r="VRU27" s="1"/>
      <c r="VRV27" s="1"/>
      <c r="VRW27" s="1"/>
      <c r="VRX27" s="1"/>
      <c r="VRY27" s="1"/>
      <c r="VRZ27" s="1"/>
      <c r="VSA27" s="1"/>
      <c r="VSB27" s="1"/>
      <c r="VSC27" s="1"/>
      <c r="VSD27" s="1"/>
      <c r="VSE27" s="1"/>
      <c r="VSF27" s="1"/>
      <c r="VSG27" s="1"/>
      <c r="VSH27" s="1"/>
      <c r="VSI27" s="1"/>
      <c r="VSJ27" s="1"/>
      <c r="VSK27" s="1"/>
      <c r="VSL27" s="1"/>
      <c r="VSM27" s="1"/>
      <c r="VSN27" s="1"/>
      <c r="VSO27" s="1"/>
      <c r="VSP27" s="1"/>
      <c r="VSQ27" s="1"/>
      <c r="VSR27" s="1"/>
      <c r="VSS27" s="1"/>
      <c r="VST27" s="1"/>
      <c r="VSU27" s="1"/>
      <c r="VSV27" s="1"/>
      <c r="VSW27" s="1"/>
      <c r="VSX27" s="1"/>
      <c r="VSY27" s="1"/>
      <c r="VSZ27" s="1"/>
      <c r="VTA27" s="1"/>
      <c r="VTB27" s="1"/>
      <c r="VTC27" s="1"/>
      <c r="VTD27" s="1"/>
      <c r="VTE27" s="1"/>
      <c r="VTF27" s="1"/>
      <c r="VTG27" s="1"/>
      <c r="VTH27" s="1"/>
      <c r="VTI27" s="1"/>
      <c r="VTJ27" s="1"/>
      <c r="VTK27" s="1"/>
      <c r="VTL27" s="1"/>
      <c r="VTM27" s="1"/>
      <c r="VTN27" s="1"/>
      <c r="VTO27" s="1"/>
      <c r="VTP27" s="1"/>
      <c r="VTQ27" s="1"/>
      <c r="VTR27" s="1"/>
      <c r="VTS27" s="1"/>
      <c r="VTT27" s="1"/>
      <c r="VTU27" s="1"/>
      <c r="VTV27" s="1"/>
      <c r="VTW27" s="1"/>
      <c r="VTX27" s="1"/>
      <c r="VTY27" s="1"/>
      <c r="VTZ27" s="1"/>
      <c r="VUA27" s="1"/>
      <c r="VUB27" s="1"/>
      <c r="VUC27" s="1"/>
      <c r="VUD27" s="1"/>
      <c r="VUE27" s="1"/>
      <c r="VUF27" s="1"/>
      <c r="VUG27" s="1"/>
      <c r="VUH27" s="1"/>
      <c r="VUI27" s="1"/>
      <c r="VUJ27" s="1"/>
      <c r="VUK27" s="1"/>
      <c r="VUL27" s="1"/>
      <c r="VUM27" s="1"/>
      <c r="VUN27" s="1"/>
      <c r="VUO27" s="1"/>
      <c r="VUP27" s="1"/>
      <c r="VUQ27" s="1"/>
      <c r="VUR27" s="1"/>
      <c r="VUS27" s="1"/>
      <c r="VUT27" s="1"/>
      <c r="VUU27" s="1"/>
      <c r="VUV27" s="1"/>
      <c r="VUW27" s="1"/>
      <c r="VUX27" s="1"/>
      <c r="VUY27" s="1"/>
      <c r="VUZ27" s="1"/>
      <c r="VVA27" s="1"/>
      <c r="VVB27" s="1"/>
      <c r="VVC27" s="1"/>
      <c r="VVD27" s="1"/>
      <c r="VVE27" s="1"/>
      <c r="VVF27" s="1"/>
      <c r="VVG27" s="1"/>
      <c r="VVH27" s="1"/>
      <c r="VVI27" s="1"/>
      <c r="VVJ27" s="1"/>
      <c r="VVK27" s="1"/>
      <c r="VVL27" s="1"/>
      <c r="VVM27" s="1"/>
      <c r="VVN27" s="1"/>
      <c r="VVO27" s="1"/>
      <c r="VVP27" s="1"/>
      <c r="VVQ27" s="1"/>
      <c r="VVR27" s="1"/>
      <c r="VVS27" s="1"/>
      <c r="VVT27" s="1"/>
      <c r="VVU27" s="1"/>
      <c r="VVV27" s="1"/>
      <c r="VVW27" s="1"/>
      <c r="VVX27" s="1"/>
      <c r="VVY27" s="1"/>
      <c r="VVZ27" s="1"/>
      <c r="VWA27" s="1"/>
      <c r="VWB27" s="1"/>
      <c r="VWC27" s="1"/>
      <c r="VWD27" s="1"/>
      <c r="VWE27" s="1"/>
      <c r="VWF27" s="1"/>
      <c r="VWG27" s="1"/>
      <c r="VWH27" s="1"/>
      <c r="VWI27" s="1"/>
      <c r="VWJ27" s="1"/>
      <c r="VWK27" s="1"/>
      <c r="VWL27" s="1"/>
      <c r="VWM27" s="1"/>
      <c r="VWN27" s="1"/>
      <c r="VWO27" s="1"/>
      <c r="VWP27" s="1"/>
      <c r="VWQ27" s="1"/>
      <c r="VWR27" s="1"/>
      <c r="VWS27" s="1"/>
      <c r="VWT27" s="1"/>
      <c r="VWU27" s="1"/>
      <c r="VWV27" s="1"/>
      <c r="VWW27" s="1"/>
      <c r="VWX27" s="1"/>
      <c r="VWY27" s="1"/>
      <c r="VWZ27" s="1"/>
      <c r="VXA27" s="1"/>
      <c r="VXB27" s="1"/>
      <c r="VXC27" s="1"/>
      <c r="VXD27" s="1"/>
      <c r="VXE27" s="1"/>
      <c r="VXF27" s="1"/>
      <c r="VXG27" s="1"/>
      <c r="VXH27" s="1"/>
      <c r="VXI27" s="1"/>
      <c r="VXJ27" s="1"/>
      <c r="VXK27" s="1"/>
      <c r="VXL27" s="1"/>
      <c r="VXM27" s="1"/>
      <c r="VXN27" s="1"/>
      <c r="VXO27" s="1"/>
      <c r="VXP27" s="1"/>
      <c r="VXQ27" s="1"/>
      <c r="VXR27" s="1"/>
      <c r="VXS27" s="1"/>
      <c r="VXT27" s="1"/>
      <c r="VXU27" s="1"/>
      <c r="VXV27" s="1"/>
      <c r="VXW27" s="1"/>
      <c r="VXX27" s="1"/>
      <c r="VXY27" s="1"/>
      <c r="VXZ27" s="1"/>
      <c r="VYA27" s="1"/>
      <c r="VYB27" s="1"/>
      <c r="VYC27" s="1"/>
      <c r="VYD27" s="1"/>
      <c r="VYE27" s="1"/>
      <c r="VYF27" s="1"/>
      <c r="VYG27" s="1"/>
      <c r="VYH27" s="1"/>
      <c r="VYI27" s="1"/>
      <c r="VYJ27" s="1"/>
      <c r="VYK27" s="1"/>
      <c r="VYL27" s="1"/>
      <c r="VYM27" s="1"/>
      <c r="VYN27" s="1"/>
      <c r="VYO27" s="1"/>
      <c r="VYP27" s="1"/>
      <c r="VYQ27" s="1"/>
      <c r="VYR27" s="1"/>
      <c r="VYS27" s="1"/>
      <c r="VYT27" s="1"/>
      <c r="VYU27" s="1"/>
      <c r="VYV27" s="1"/>
      <c r="VYW27" s="1"/>
      <c r="VYX27" s="1"/>
      <c r="VYY27" s="1"/>
      <c r="VYZ27" s="1"/>
      <c r="VZA27" s="1"/>
      <c r="VZB27" s="1"/>
      <c r="VZC27" s="1"/>
      <c r="VZD27" s="1"/>
      <c r="VZE27" s="1"/>
      <c r="VZF27" s="1"/>
      <c r="VZG27" s="1"/>
      <c r="VZH27" s="1"/>
      <c r="VZI27" s="1"/>
      <c r="VZJ27" s="1"/>
      <c r="VZK27" s="1"/>
      <c r="VZL27" s="1"/>
      <c r="VZM27" s="1"/>
      <c r="VZN27" s="1"/>
      <c r="VZO27" s="1"/>
      <c r="VZP27" s="1"/>
      <c r="VZQ27" s="1"/>
      <c r="VZR27" s="1"/>
      <c r="VZS27" s="1"/>
      <c r="VZT27" s="1"/>
      <c r="VZU27" s="1"/>
      <c r="VZV27" s="1"/>
      <c r="VZW27" s="1"/>
      <c r="VZX27" s="1"/>
      <c r="VZY27" s="1"/>
      <c r="VZZ27" s="1"/>
      <c r="WAA27" s="1"/>
      <c r="WAB27" s="1"/>
      <c r="WAC27" s="1"/>
      <c r="WAD27" s="1"/>
      <c r="WAE27" s="1"/>
      <c r="WAF27" s="1"/>
      <c r="WAG27" s="1"/>
      <c r="WAH27" s="1"/>
      <c r="WAI27" s="1"/>
      <c r="WAJ27" s="1"/>
      <c r="WAK27" s="1"/>
      <c r="WAL27" s="1"/>
      <c r="WAM27" s="1"/>
      <c r="WAN27" s="1"/>
      <c r="WAO27" s="1"/>
      <c r="WAP27" s="1"/>
      <c r="WAQ27" s="1"/>
      <c r="WAR27" s="1"/>
      <c r="WAS27" s="1"/>
      <c r="WAT27" s="1"/>
      <c r="WAU27" s="1"/>
      <c r="WAV27" s="1"/>
      <c r="WAW27" s="1"/>
      <c r="WAX27" s="1"/>
      <c r="WAY27" s="1"/>
      <c r="WAZ27" s="1"/>
      <c r="WBA27" s="1"/>
      <c r="WBB27" s="1"/>
      <c r="WBC27" s="1"/>
      <c r="WBD27" s="1"/>
      <c r="WBE27" s="1"/>
      <c r="WBF27" s="1"/>
      <c r="WBG27" s="1"/>
      <c r="WBH27" s="1"/>
      <c r="WBI27" s="1"/>
      <c r="WBJ27" s="1"/>
      <c r="WBK27" s="1"/>
      <c r="WBL27" s="1"/>
      <c r="WBM27" s="1"/>
      <c r="WBN27" s="1"/>
      <c r="WBO27" s="1"/>
      <c r="WBP27" s="1"/>
      <c r="WBQ27" s="1"/>
      <c r="WBR27" s="1"/>
      <c r="WBS27" s="1"/>
      <c r="WBT27" s="1"/>
      <c r="WBU27" s="1"/>
      <c r="WBV27" s="1"/>
      <c r="WBW27" s="1"/>
      <c r="WBX27" s="1"/>
      <c r="WBY27" s="1"/>
      <c r="WBZ27" s="1"/>
      <c r="WCA27" s="1"/>
      <c r="WCB27" s="1"/>
      <c r="WCC27" s="1"/>
      <c r="WCD27" s="1"/>
      <c r="WCE27" s="1"/>
      <c r="WCF27" s="1"/>
      <c r="WCG27" s="1"/>
      <c r="WCH27" s="1"/>
      <c r="WCI27" s="1"/>
      <c r="WCJ27" s="1"/>
      <c r="WCK27" s="1"/>
      <c r="WCL27" s="1"/>
      <c r="WCM27" s="1"/>
      <c r="WCN27" s="1"/>
      <c r="WCO27" s="1"/>
      <c r="WCP27" s="1"/>
      <c r="WCQ27" s="1"/>
      <c r="WCR27" s="1"/>
      <c r="WCS27" s="1"/>
      <c r="WCT27" s="1"/>
      <c r="WCU27" s="1"/>
      <c r="WCV27" s="1"/>
      <c r="WCW27" s="1"/>
      <c r="WCX27" s="1"/>
      <c r="WCY27" s="1"/>
      <c r="WCZ27" s="1"/>
      <c r="WDA27" s="1"/>
      <c r="WDB27" s="1"/>
      <c r="WDC27" s="1"/>
      <c r="WDD27" s="1"/>
      <c r="WDE27" s="1"/>
      <c r="WDF27" s="1"/>
      <c r="WDG27" s="1"/>
      <c r="WDH27" s="1"/>
      <c r="WDI27" s="1"/>
      <c r="WDJ27" s="1"/>
      <c r="WDK27" s="1"/>
      <c r="WDL27" s="1"/>
      <c r="WDM27" s="1"/>
      <c r="WDN27" s="1"/>
      <c r="WDO27" s="1"/>
      <c r="WDP27" s="1"/>
      <c r="WDQ27" s="1"/>
      <c r="WDR27" s="1"/>
      <c r="WDS27" s="1"/>
      <c r="WDT27" s="1"/>
      <c r="WDU27" s="1"/>
      <c r="WDV27" s="1"/>
      <c r="WDW27" s="1"/>
      <c r="WDX27" s="1"/>
      <c r="WDY27" s="1"/>
      <c r="WDZ27" s="1"/>
      <c r="WEA27" s="1"/>
      <c r="WEB27" s="1"/>
      <c r="WEC27" s="1"/>
      <c r="WED27" s="1"/>
      <c r="WEE27" s="1"/>
      <c r="WEF27" s="1"/>
      <c r="WEG27" s="1"/>
      <c r="WEH27" s="1"/>
      <c r="WEI27" s="1"/>
      <c r="WEJ27" s="1"/>
      <c r="WEK27" s="1"/>
      <c r="WEL27" s="1"/>
      <c r="WEM27" s="1"/>
      <c r="WEN27" s="1"/>
      <c r="WEO27" s="1"/>
      <c r="WEP27" s="1"/>
      <c r="WEQ27" s="1"/>
      <c r="WER27" s="1"/>
      <c r="WES27" s="1"/>
      <c r="WET27" s="1"/>
      <c r="WEU27" s="1"/>
      <c r="WEV27" s="1"/>
      <c r="WEW27" s="1"/>
      <c r="WEX27" s="1"/>
      <c r="WEY27" s="1"/>
      <c r="WEZ27" s="1"/>
      <c r="WFA27" s="1"/>
      <c r="WFB27" s="1"/>
      <c r="WFC27" s="1"/>
      <c r="WFD27" s="1"/>
      <c r="WFE27" s="1"/>
      <c r="WFF27" s="1"/>
      <c r="WFG27" s="1"/>
      <c r="WFH27" s="1"/>
      <c r="WFI27" s="1"/>
      <c r="WFJ27" s="1"/>
      <c r="WFK27" s="1"/>
      <c r="WFL27" s="1"/>
      <c r="WFM27" s="1"/>
      <c r="WFN27" s="1"/>
      <c r="WFO27" s="1"/>
      <c r="WFP27" s="1"/>
      <c r="WFQ27" s="1"/>
      <c r="WFR27" s="1"/>
      <c r="WFS27" s="1"/>
      <c r="WFT27" s="1"/>
      <c r="WFU27" s="1"/>
      <c r="WFV27" s="1"/>
      <c r="WFW27" s="1"/>
      <c r="WFX27" s="1"/>
      <c r="WFY27" s="1"/>
      <c r="WFZ27" s="1"/>
      <c r="WGA27" s="1"/>
      <c r="WGB27" s="1"/>
      <c r="WGC27" s="1"/>
      <c r="WGD27" s="1"/>
      <c r="WGE27" s="1"/>
      <c r="WGF27" s="1"/>
      <c r="WGG27" s="1"/>
      <c r="WGH27" s="1"/>
      <c r="WGI27" s="1"/>
      <c r="WGJ27" s="1"/>
      <c r="WGK27" s="1"/>
      <c r="WGL27" s="1"/>
      <c r="WGM27" s="1"/>
      <c r="WGN27" s="1"/>
      <c r="WGO27" s="1"/>
      <c r="WGP27" s="1"/>
      <c r="WGQ27" s="1"/>
      <c r="WGR27" s="1"/>
      <c r="WGS27" s="1"/>
      <c r="WGT27" s="1"/>
      <c r="WGU27" s="1"/>
      <c r="WGV27" s="1"/>
      <c r="WGW27" s="1"/>
      <c r="WGX27" s="1"/>
      <c r="WGY27" s="1"/>
      <c r="WGZ27" s="1"/>
      <c r="WHA27" s="1"/>
      <c r="WHB27" s="1"/>
      <c r="WHC27" s="1"/>
      <c r="WHD27" s="1"/>
      <c r="WHE27" s="1"/>
      <c r="WHF27" s="1"/>
      <c r="WHG27" s="1"/>
      <c r="WHH27" s="1"/>
      <c r="WHI27" s="1"/>
      <c r="WHJ27" s="1"/>
      <c r="WHK27" s="1"/>
      <c r="WHL27" s="1"/>
      <c r="WHM27" s="1"/>
      <c r="WHN27" s="1"/>
      <c r="WHO27" s="1"/>
      <c r="WHP27" s="1"/>
      <c r="WHQ27" s="1"/>
      <c r="WHR27" s="1"/>
      <c r="WHS27" s="1"/>
      <c r="WHT27" s="1"/>
      <c r="WHU27" s="1"/>
      <c r="WHV27" s="1"/>
      <c r="WHW27" s="1"/>
      <c r="WHX27" s="1"/>
      <c r="WHY27" s="1"/>
      <c r="WHZ27" s="1"/>
      <c r="WIA27" s="1"/>
      <c r="WIB27" s="1"/>
      <c r="WIC27" s="1"/>
      <c r="WID27" s="1"/>
      <c r="WIE27" s="1"/>
      <c r="WIF27" s="1"/>
      <c r="WIG27" s="1"/>
      <c r="WIH27" s="1"/>
      <c r="WII27" s="1"/>
      <c r="WIJ27" s="1"/>
      <c r="WIK27" s="1"/>
      <c r="WIL27" s="1"/>
      <c r="WIM27" s="1"/>
      <c r="WIN27" s="1"/>
      <c r="WIO27" s="1"/>
      <c r="WIP27" s="1"/>
      <c r="WIQ27" s="1"/>
      <c r="WIR27" s="1"/>
      <c r="WIS27" s="1"/>
      <c r="WIT27" s="1"/>
      <c r="WIU27" s="1"/>
      <c r="WIV27" s="1"/>
      <c r="WIW27" s="1"/>
      <c r="WIX27" s="1"/>
      <c r="WIY27" s="1"/>
      <c r="WIZ27" s="1"/>
      <c r="WJA27" s="1"/>
      <c r="WJB27" s="1"/>
      <c r="WJC27" s="1"/>
      <c r="WJD27" s="1"/>
      <c r="WJE27" s="1"/>
      <c r="WJF27" s="1"/>
      <c r="WJG27" s="1"/>
      <c r="WJH27" s="1"/>
      <c r="WJI27" s="1"/>
      <c r="WJJ27" s="1"/>
      <c r="WJK27" s="1"/>
      <c r="WJL27" s="1"/>
      <c r="WJM27" s="1"/>
      <c r="WJN27" s="1"/>
      <c r="WJO27" s="1"/>
      <c r="WJP27" s="1"/>
      <c r="WJQ27" s="1"/>
      <c r="WJR27" s="1"/>
      <c r="WJS27" s="1"/>
      <c r="WJT27" s="1"/>
      <c r="WJU27" s="1"/>
      <c r="WJV27" s="1"/>
      <c r="WJW27" s="1"/>
      <c r="WJX27" s="1"/>
      <c r="WJY27" s="1"/>
      <c r="WJZ27" s="1"/>
      <c r="WKA27" s="1"/>
      <c r="WKB27" s="1"/>
      <c r="WKC27" s="1"/>
      <c r="WKD27" s="1"/>
      <c r="WKE27" s="1"/>
      <c r="WKF27" s="1"/>
      <c r="WKG27" s="1"/>
      <c r="WKH27" s="1"/>
      <c r="WKI27" s="1"/>
      <c r="WKJ27" s="1"/>
      <c r="WKK27" s="1"/>
      <c r="WKL27" s="1"/>
      <c r="WKM27" s="1"/>
      <c r="WKN27" s="1"/>
      <c r="WKO27" s="1"/>
      <c r="WKP27" s="1"/>
      <c r="WKQ27" s="1"/>
      <c r="WKR27" s="1"/>
      <c r="WKS27" s="1"/>
      <c r="WKT27" s="1"/>
      <c r="WKU27" s="1"/>
      <c r="WKV27" s="1"/>
      <c r="WKW27" s="1"/>
      <c r="WKX27" s="1"/>
      <c r="WKY27" s="1"/>
      <c r="WKZ27" s="1"/>
      <c r="WLA27" s="1"/>
      <c r="WLB27" s="1"/>
      <c r="WLC27" s="1"/>
      <c r="WLD27" s="1"/>
      <c r="WLE27" s="1"/>
      <c r="WLF27" s="1"/>
      <c r="WLG27" s="1"/>
      <c r="WLH27" s="1"/>
      <c r="WLI27" s="1"/>
      <c r="WLJ27" s="1"/>
      <c r="WLK27" s="1"/>
      <c r="WLL27" s="1"/>
      <c r="WLM27" s="1"/>
      <c r="WLN27" s="1"/>
      <c r="WLO27" s="1"/>
      <c r="WLP27" s="1"/>
      <c r="WLQ27" s="1"/>
      <c r="WLR27" s="1"/>
      <c r="WLS27" s="1"/>
      <c r="WLT27" s="1"/>
      <c r="WLU27" s="1"/>
      <c r="WLV27" s="1"/>
      <c r="WLW27" s="1"/>
      <c r="WLX27" s="1"/>
      <c r="WLY27" s="1"/>
      <c r="WLZ27" s="1"/>
      <c r="WMA27" s="1"/>
      <c r="WMB27" s="1"/>
      <c r="WMC27" s="1"/>
      <c r="WMD27" s="1"/>
      <c r="WME27" s="1"/>
      <c r="WMF27" s="1"/>
      <c r="WMG27" s="1"/>
      <c r="WMH27" s="1"/>
      <c r="WMI27" s="1"/>
      <c r="WMJ27" s="1"/>
      <c r="WMK27" s="1"/>
      <c r="WML27" s="1"/>
      <c r="WMM27" s="1"/>
      <c r="WMN27" s="1"/>
      <c r="WMO27" s="1"/>
      <c r="WMP27" s="1"/>
      <c r="WMQ27" s="1"/>
      <c r="WMR27" s="1"/>
      <c r="WMS27" s="1"/>
      <c r="WMT27" s="1"/>
      <c r="WMU27" s="1"/>
      <c r="WMV27" s="1"/>
      <c r="WMW27" s="1"/>
      <c r="WMX27" s="1"/>
      <c r="WMY27" s="1"/>
      <c r="WMZ27" s="1"/>
      <c r="WNA27" s="1"/>
      <c r="WNB27" s="1"/>
      <c r="WNC27" s="1"/>
      <c r="WND27" s="1"/>
      <c r="WNE27" s="1"/>
      <c r="WNF27" s="1"/>
      <c r="WNG27" s="1"/>
      <c r="WNH27" s="1"/>
      <c r="WNI27" s="1"/>
      <c r="WNJ27" s="1"/>
      <c r="WNK27" s="1"/>
      <c r="WNL27" s="1"/>
      <c r="WNM27" s="1"/>
      <c r="WNN27" s="1"/>
      <c r="WNO27" s="1"/>
      <c r="WNP27" s="1"/>
      <c r="WNQ27" s="1"/>
      <c r="WNR27" s="1"/>
      <c r="WNS27" s="1"/>
      <c r="WNT27" s="1"/>
      <c r="WNU27" s="1"/>
      <c r="WNV27" s="1"/>
      <c r="WNW27" s="1"/>
      <c r="WNX27" s="1"/>
      <c r="WNY27" s="1"/>
      <c r="WNZ27" s="1"/>
      <c r="WOA27" s="1"/>
      <c r="WOB27" s="1"/>
      <c r="WOC27" s="1"/>
      <c r="WOD27" s="1"/>
      <c r="WOE27" s="1"/>
      <c r="WOF27" s="1"/>
      <c r="WOG27" s="1"/>
      <c r="WOH27" s="1"/>
      <c r="WOI27" s="1"/>
      <c r="WOJ27" s="1"/>
      <c r="WOK27" s="1"/>
      <c r="WOL27" s="1"/>
      <c r="WOM27" s="1"/>
      <c r="WON27" s="1"/>
      <c r="WOO27" s="1"/>
      <c r="WOP27" s="1"/>
      <c r="WOQ27" s="1"/>
      <c r="WOR27" s="1"/>
      <c r="WOS27" s="1"/>
      <c r="WOT27" s="1"/>
      <c r="WOU27" s="1"/>
      <c r="WOV27" s="1"/>
      <c r="WOW27" s="1"/>
      <c r="WOX27" s="1"/>
      <c r="WOY27" s="1"/>
      <c r="WOZ27" s="1"/>
      <c r="WPA27" s="1"/>
      <c r="WPB27" s="1"/>
      <c r="WPC27" s="1"/>
      <c r="WPD27" s="1"/>
      <c r="WPE27" s="1"/>
      <c r="WPF27" s="1"/>
      <c r="WPG27" s="1"/>
      <c r="WPH27" s="1"/>
      <c r="WPI27" s="1"/>
      <c r="WPJ27" s="1"/>
      <c r="WPK27" s="1"/>
      <c r="WPL27" s="1"/>
      <c r="WPM27" s="1"/>
      <c r="WPN27" s="1"/>
      <c r="WPO27" s="1"/>
      <c r="WPP27" s="1"/>
      <c r="WPQ27" s="1"/>
      <c r="WPR27" s="1"/>
      <c r="WPS27" s="1"/>
      <c r="WPT27" s="1"/>
      <c r="WPU27" s="1"/>
      <c r="WPV27" s="1"/>
      <c r="WPW27" s="1"/>
      <c r="WPX27" s="1"/>
      <c r="WPY27" s="1"/>
      <c r="WPZ27" s="1"/>
      <c r="WQA27" s="1"/>
      <c r="WQB27" s="1"/>
      <c r="WQC27" s="1"/>
      <c r="WQD27" s="1"/>
      <c r="WQE27" s="1"/>
      <c r="WQF27" s="1"/>
      <c r="WQG27" s="1"/>
      <c r="WQH27" s="1"/>
      <c r="WQI27" s="1"/>
      <c r="WQJ27" s="1"/>
      <c r="WQK27" s="1"/>
      <c r="WQL27" s="1"/>
      <c r="WQM27" s="1"/>
      <c r="WQN27" s="1"/>
      <c r="WQO27" s="1"/>
      <c r="WQP27" s="1"/>
      <c r="WQQ27" s="1"/>
      <c r="WQR27" s="1"/>
      <c r="WQS27" s="1"/>
      <c r="WQT27" s="1"/>
      <c r="WQU27" s="1"/>
      <c r="WQV27" s="1"/>
      <c r="WQW27" s="1"/>
      <c r="WQX27" s="1"/>
      <c r="WQY27" s="1"/>
      <c r="WQZ27" s="1"/>
      <c r="WRA27" s="1"/>
      <c r="WRB27" s="1"/>
      <c r="WRC27" s="1"/>
      <c r="WRD27" s="1"/>
      <c r="WRE27" s="1"/>
      <c r="WRF27" s="1"/>
      <c r="WRG27" s="1"/>
      <c r="WRH27" s="1"/>
      <c r="WRI27" s="1"/>
      <c r="WRJ27" s="1"/>
      <c r="WRK27" s="1"/>
      <c r="WRL27" s="1"/>
      <c r="WRM27" s="1"/>
      <c r="WRN27" s="1"/>
      <c r="WRO27" s="1"/>
      <c r="WRP27" s="1"/>
      <c r="WRQ27" s="1"/>
      <c r="WRR27" s="1"/>
      <c r="WRS27" s="1"/>
      <c r="WRT27" s="1"/>
      <c r="WRU27" s="1"/>
      <c r="WRV27" s="1"/>
      <c r="WRW27" s="1"/>
      <c r="WRX27" s="1"/>
      <c r="WRY27" s="1"/>
      <c r="WRZ27" s="1"/>
      <c r="WSA27" s="1"/>
      <c r="WSB27" s="1"/>
      <c r="WSC27" s="1"/>
      <c r="WSD27" s="1"/>
      <c r="WSE27" s="1"/>
      <c r="WSF27" s="1"/>
      <c r="WSG27" s="1"/>
      <c r="WSH27" s="1"/>
      <c r="WSI27" s="1"/>
      <c r="WSJ27" s="1"/>
      <c r="WSK27" s="1"/>
      <c r="WSL27" s="1"/>
      <c r="WSM27" s="1"/>
      <c r="WSN27" s="1"/>
      <c r="WSO27" s="1"/>
      <c r="WSP27" s="1"/>
      <c r="WSQ27" s="1"/>
      <c r="WSR27" s="1"/>
      <c r="WSS27" s="1"/>
      <c r="WST27" s="1"/>
      <c r="WSU27" s="1"/>
      <c r="WSV27" s="1"/>
      <c r="WSW27" s="1"/>
      <c r="WSX27" s="1"/>
      <c r="WSY27" s="1"/>
      <c r="WSZ27" s="1"/>
      <c r="WTA27" s="1"/>
      <c r="WTB27" s="1"/>
      <c r="WTC27" s="1"/>
      <c r="WTD27" s="1"/>
      <c r="WTE27" s="1"/>
      <c r="WTF27" s="1"/>
      <c r="WTG27" s="1"/>
      <c r="WTH27" s="1"/>
      <c r="WTI27" s="1"/>
      <c r="WTJ27" s="1"/>
      <c r="WTK27" s="1"/>
      <c r="WTL27" s="1"/>
      <c r="WTM27" s="1"/>
      <c r="WTN27" s="1"/>
      <c r="WTO27" s="1"/>
      <c r="WTP27" s="1"/>
      <c r="WTQ27" s="1"/>
      <c r="WTR27" s="1"/>
      <c r="WTS27" s="1"/>
      <c r="WTT27" s="1"/>
      <c r="WTU27" s="1"/>
      <c r="WTV27" s="1"/>
      <c r="WTW27" s="1"/>
      <c r="WTX27" s="1"/>
      <c r="WTY27" s="1"/>
      <c r="WTZ27" s="1"/>
      <c r="WUA27" s="1"/>
      <c r="WUB27" s="1"/>
      <c r="WUC27" s="1"/>
      <c r="WUD27" s="1"/>
      <c r="WUE27" s="1"/>
      <c r="WUF27" s="1"/>
      <c r="WUG27" s="1"/>
      <c r="WUH27" s="1"/>
      <c r="WUI27" s="1"/>
      <c r="WUJ27" s="1"/>
      <c r="WUK27" s="1"/>
      <c r="WUL27" s="1"/>
      <c r="WUM27" s="1"/>
      <c r="WUN27" s="1"/>
      <c r="WUO27" s="1"/>
      <c r="WUP27" s="1"/>
      <c r="WUQ27" s="1"/>
      <c r="WUR27" s="1"/>
      <c r="WUS27" s="1"/>
      <c r="WUT27" s="1"/>
      <c r="WUU27" s="1"/>
      <c r="WUV27" s="1"/>
      <c r="WUW27" s="1"/>
      <c r="WUX27" s="1"/>
      <c r="WUY27" s="1"/>
      <c r="WUZ27" s="1"/>
      <c r="WVA27" s="1"/>
      <c r="WVB27" s="1"/>
      <c r="WVC27" s="1"/>
      <c r="WVD27" s="1"/>
      <c r="WVE27" s="1"/>
      <c r="WVF27" s="1"/>
      <c r="WVG27" s="1"/>
      <c r="WVH27" s="1"/>
      <c r="WVI27" s="1"/>
      <c r="WVJ27" s="1"/>
      <c r="WVK27" s="1"/>
      <c r="WVL27" s="1"/>
      <c r="WVM27" s="1"/>
      <c r="WVN27" s="1"/>
      <c r="WVO27" s="1"/>
      <c r="WVP27" s="1"/>
      <c r="WVQ27" s="1"/>
      <c r="WVR27" s="1"/>
      <c r="WVS27" s="1"/>
      <c r="WVT27" s="1"/>
      <c r="WVU27" s="1"/>
      <c r="WVV27" s="1"/>
      <c r="WVW27" s="1"/>
      <c r="WVX27" s="1"/>
      <c r="WVY27" s="1"/>
      <c r="WVZ27" s="1"/>
      <c r="WWA27" s="1"/>
      <c r="WWB27" s="1"/>
      <c r="WWC27" s="1"/>
      <c r="WWD27" s="1"/>
      <c r="WWE27" s="1"/>
      <c r="WWF27" s="1"/>
      <c r="WWG27" s="1"/>
      <c r="WWH27" s="1"/>
      <c r="WWI27" s="1"/>
      <c r="WWJ27" s="1"/>
      <c r="WWK27" s="1"/>
      <c r="WWL27" s="1"/>
      <c r="WWM27" s="1"/>
      <c r="WWN27" s="1"/>
      <c r="WWO27" s="1"/>
      <c r="WWP27" s="1"/>
      <c r="WWQ27" s="1"/>
      <c r="WWR27" s="1"/>
      <c r="WWS27" s="1"/>
      <c r="WWT27" s="1"/>
      <c r="WWU27" s="1"/>
      <c r="WWV27" s="1"/>
      <c r="WWW27" s="1"/>
      <c r="WWX27" s="1"/>
      <c r="WWY27" s="1"/>
      <c r="WWZ27" s="1"/>
      <c r="WXA27" s="1"/>
      <c r="WXB27" s="1"/>
      <c r="WXC27" s="1"/>
      <c r="WXD27" s="1"/>
      <c r="WXE27" s="1"/>
      <c r="WXF27" s="1"/>
      <c r="WXG27" s="1"/>
      <c r="WXH27" s="1"/>
      <c r="WXI27" s="1"/>
      <c r="WXJ27" s="1"/>
      <c r="WXK27" s="1"/>
      <c r="WXL27" s="1"/>
      <c r="WXM27" s="1"/>
      <c r="WXN27" s="1"/>
      <c r="WXO27" s="1"/>
      <c r="WXP27" s="1"/>
      <c r="WXQ27" s="1"/>
      <c r="WXR27" s="1"/>
      <c r="WXS27" s="1"/>
      <c r="WXT27" s="1"/>
      <c r="WXU27" s="1"/>
      <c r="WXV27" s="1"/>
      <c r="WXW27" s="1"/>
      <c r="WXX27" s="1"/>
      <c r="WXY27" s="1"/>
      <c r="WXZ27" s="1"/>
      <c r="WYA27" s="1"/>
      <c r="WYB27" s="1"/>
      <c r="WYC27" s="1"/>
      <c r="WYD27" s="1"/>
      <c r="WYE27" s="1"/>
      <c r="WYF27" s="1"/>
      <c r="WYG27" s="1"/>
      <c r="WYH27" s="1"/>
      <c r="WYI27" s="1"/>
      <c r="WYJ27" s="1"/>
      <c r="WYK27" s="1"/>
      <c r="WYL27" s="1"/>
      <c r="WYM27" s="1"/>
      <c r="WYN27" s="1"/>
      <c r="WYO27" s="1"/>
      <c r="WYP27" s="1"/>
      <c r="WYQ27" s="1"/>
      <c r="WYR27" s="1"/>
      <c r="WYS27" s="1"/>
      <c r="WYT27" s="1"/>
      <c r="WYU27" s="1"/>
      <c r="WYV27" s="1"/>
      <c r="WYW27" s="1"/>
      <c r="WYX27" s="1"/>
      <c r="WYY27" s="1"/>
      <c r="WYZ27" s="1"/>
      <c r="WZA27" s="1"/>
      <c r="WZB27" s="1"/>
      <c r="WZC27" s="1"/>
      <c r="WZD27" s="1"/>
      <c r="WZE27" s="1"/>
      <c r="WZF27" s="1"/>
      <c r="WZG27" s="1"/>
      <c r="WZH27" s="1"/>
      <c r="WZI27" s="1"/>
      <c r="WZJ27" s="1"/>
      <c r="WZK27" s="1"/>
      <c r="WZL27" s="1"/>
      <c r="WZM27" s="1"/>
      <c r="WZN27" s="1"/>
      <c r="WZO27" s="1"/>
      <c r="WZP27" s="1"/>
      <c r="WZQ27" s="1"/>
      <c r="WZR27" s="1"/>
      <c r="WZS27" s="1"/>
      <c r="WZT27" s="1"/>
      <c r="WZU27" s="1"/>
      <c r="WZV27" s="1"/>
      <c r="WZW27" s="1"/>
      <c r="WZX27" s="1"/>
      <c r="WZY27" s="1"/>
      <c r="WZZ27" s="1"/>
      <c r="XAA27" s="1"/>
      <c r="XAB27" s="1"/>
      <c r="XAC27" s="1"/>
      <c r="XAD27" s="1"/>
      <c r="XAE27" s="1"/>
      <c r="XAF27" s="1"/>
      <c r="XAG27" s="1"/>
      <c r="XAH27" s="1"/>
      <c r="XAI27" s="1"/>
      <c r="XAJ27" s="1"/>
      <c r="XAK27" s="1"/>
      <c r="XAL27" s="1"/>
      <c r="XAM27" s="1"/>
      <c r="XAN27" s="1"/>
      <c r="XAO27" s="1"/>
      <c r="XAP27" s="1"/>
      <c r="XAQ27" s="1"/>
      <c r="XAR27" s="1"/>
      <c r="XAS27" s="1"/>
      <c r="XAT27" s="1"/>
      <c r="XAU27" s="1"/>
      <c r="XAV27" s="1"/>
      <c r="XAW27" s="1"/>
      <c r="XAX27" s="1"/>
      <c r="XAY27" s="1"/>
      <c r="XAZ27" s="1"/>
      <c r="XBA27" s="1"/>
      <c r="XBB27" s="1"/>
      <c r="XBC27" s="1"/>
      <c r="XBD27" s="1"/>
      <c r="XBE27" s="1"/>
      <c r="XBF27" s="1"/>
      <c r="XBG27" s="1"/>
      <c r="XBH27" s="1"/>
      <c r="XBI27" s="1"/>
      <c r="XBJ27" s="1"/>
      <c r="XBK27" s="1"/>
      <c r="XBL27" s="1"/>
      <c r="XBM27" s="1"/>
      <c r="XBN27" s="1"/>
      <c r="XBO27" s="1"/>
      <c r="XBP27" s="1"/>
      <c r="XBQ27" s="1"/>
      <c r="XBR27" s="1"/>
      <c r="XBS27" s="1"/>
      <c r="XBT27" s="1"/>
      <c r="XBU27" s="1"/>
      <c r="XBV27" s="1"/>
      <c r="XBW27" s="1"/>
      <c r="XBX27" s="1"/>
      <c r="XBY27" s="1"/>
      <c r="XBZ27" s="1"/>
      <c r="XCA27" s="1"/>
      <c r="XCB27" s="1"/>
      <c r="XCC27" s="1"/>
      <c r="XCD27" s="1"/>
      <c r="XCE27" s="1"/>
      <c r="XCF27" s="1"/>
      <c r="XCG27" s="1"/>
      <c r="XCH27" s="1"/>
      <c r="XCI27" s="1"/>
      <c r="XCJ27" s="1"/>
      <c r="XCK27" s="1"/>
      <c r="XCL27" s="1"/>
      <c r="XCM27" s="1"/>
      <c r="XCN27" s="1"/>
      <c r="XCO27" s="1"/>
      <c r="XCP27" s="1"/>
      <c r="XCQ27" s="1"/>
      <c r="XCR27" s="1"/>
      <c r="XCS27" s="1"/>
      <c r="XCT27" s="1"/>
      <c r="XCU27" s="1"/>
      <c r="XCV27" s="1"/>
      <c r="XCW27" s="1"/>
      <c r="XCX27" s="1"/>
      <c r="XCY27" s="1"/>
      <c r="XCZ27" s="1"/>
      <c r="XDA27" s="1"/>
      <c r="XDB27" s="1"/>
      <c r="XDC27" s="1"/>
      <c r="XDD27" s="1"/>
      <c r="XDE27" s="1"/>
      <c r="XDF27" s="1"/>
      <c r="XDG27" s="1"/>
      <c r="XDH27" s="1"/>
      <c r="XDI27" s="1"/>
      <c r="XDJ27" s="1"/>
      <c r="XDK27" s="1"/>
      <c r="XDL27" s="1"/>
      <c r="XDM27" s="1"/>
      <c r="XDN27" s="1"/>
      <c r="XDO27" s="1"/>
      <c r="XDP27" s="1"/>
      <c r="XDQ27" s="1"/>
      <c r="XDR27" s="1"/>
      <c r="XDS27" s="1"/>
      <c r="XDT27" s="1"/>
      <c r="XDU27" s="1"/>
      <c r="XDV27" s="1"/>
      <c r="XDW27" s="1"/>
      <c r="XDX27" s="1"/>
      <c r="XDY27" s="1"/>
      <c r="XDZ27" s="1"/>
      <c r="XEA27" s="1"/>
      <c r="XEB27" s="1"/>
      <c r="XEC27" s="1"/>
      <c r="XED27" s="1"/>
      <c r="XEE27" s="1"/>
      <c r="XEF27" s="1"/>
      <c r="XEG27" s="1"/>
      <c r="XEH27" s="1"/>
      <c r="XEI27" s="1"/>
      <c r="XEJ27" s="1"/>
      <c r="XEK27" s="1"/>
      <c r="XEL27" s="1"/>
      <c r="XEM27" s="1"/>
      <c r="XEN27" s="1"/>
      <c r="XEO27" s="1"/>
      <c r="XEP27" s="1"/>
      <c r="XEQ27" s="1"/>
      <c r="XER27" s="1"/>
      <c r="XES27" s="1"/>
      <c r="XET27" s="1"/>
      <c r="XEU27" s="1"/>
      <c r="XEV27" s="1"/>
      <c r="XEW27" s="1"/>
      <c r="XEX27" s="1"/>
      <c r="XEY27" s="1"/>
      <c r="XEZ27" s="1"/>
      <c r="XFA27" s="1"/>
      <c r="XFB27" s="1"/>
      <c r="XFC27" s="1"/>
      <c r="XFD27" s="1"/>
    </row>
  </sheetData>
  <conditionalFormatting sqref="F2:F3">
    <cfRule type="cellIs" dxfId="91" priority="1" stopIfTrue="1" operator="notEqual">
      <formula>0</formula>
    </cfRule>
    <cfRule type="cellIs" dxfId="90" priority="2" stopIfTrue="1" operator="equal">
      <formula>""</formula>
    </cfRule>
  </conditionalFormatting>
  <conditionalFormatting sqref="J3:BQ3">
    <cfRule type="cellIs" dxfId="89" priority="3" operator="equal">
      <formula>"PPA ext."</formula>
    </cfRule>
    <cfRule type="cellIs" dxfId="88" priority="4" operator="equal">
      <formula>"Delay"</formula>
    </cfRule>
    <cfRule type="cellIs" dxfId="87" priority="5" operator="equal">
      <formula>"Fin Close"</formula>
    </cfRule>
    <cfRule type="cellIs" dxfId="86" priority="6" stopIfTrue="1" operator="equal">
      <formula>"Construction"</formula>
    </cfRule>
    <cfRule type="cellIs" dxfId="85"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2">
    <tabColor rgb="FF4F81BD"/>
    <outlinePr summaryBelow="0" summaryRight="0"/>
  </sheetPr>
  <dimension ref="A1:XFD27"/>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15.109375" defaultRowHeight="13"/>
  <cols>
    <col min="1" max="2" width="1.44140625" style="23" customWidth="1"/>
    <col min="3" max="3" width="1.44140625" style="48" customWidth="1"/>
    <col min="4" max="4" width="1.44140625" style="74" customWidth="1"/>
    <col min="5" max="5" width="31.77734375" bestFit="1" customWidth="1"/>
    <col min="6" max="6" width="20.5546875" bestFit="1" customWidth="1"/>
    <col min="7" max="7" width="13.21875" bestFit="1" customWidth="1"/>
    <col min="8" max="8" width="7.6640625" style="45" bestFit="1" customWidth="1"/>
    <col min="9" max="9" width="3.44140625" customWidth="1"/>
    <col min="10" max="10" width="11.21875" bestFit="1" customWidth="1"/>
    <col min="11" max="11" width="11.77734375" bestFit="1" customWidth="1"/>
    <col min="12" max="12" width="11.88671875" bestFit="1" customWidth="1"/>
    <col min="13" max="15" width="11.77734375" bestFit="1" customWidth="1"/>
    <col min="16" max="25" width="13.21875" bestFit="1" customWidth="1"/>
    <col min="26" max="29" width="14.44140625" bestFit="1" customWidth="1"/>
  </cols>
  <sheetData>
    <row r="1" spans="1:29" s="73" customFormat="1" ht="25">
      <c r="A1" s="46" t="str">
        <f ca="1" xml:space="preserve"> RIGHT(CELL("filename", A1), LEN(CELL("filename", A1)) - SEARCH("]", CELL("filename", A1)))</f>
        <v>Balance Sheet Qly</v>
      </c>
      <c r="B1" s="76"/>
      <c r="C1" s="77"/>
      <c r="D1" s="70"/>
      <c r="F1" s="53" t="str">
        <f>HYPERLINK("#Contents!A1","Go to contents")</f>
        <v>Go to contents</v>
      </c>
      <c r="H1" s="50"/>
      <c r="J1" s="50"/>
    </row>
    <row r="2" spans="1:29" s="55" customFormat="1">
      <c r="A2" s="51"/>
      <c r="B2" s="51"/>
      <c r="C2" s="71"/>
      <c r="D2" s="72"/>
      <c r="E2" s="22" t="s">
        <v>331</v>
      </c>
      <c r="F2" s="52">
        <f ca="1" xml:space="preserve"> 'Model Checks and Alerts'!F11</f>
        <v>0</v>
      </c>
      <c r="G2" s="54" t="s">
        <v>144</v>
      </c>
      <c r="H2" s="49"/>
      <c r="I2" s="49"/>
      <c r="J2" s="6">
        <f xml:space="preserve"> Time!J$75</f>
        <v>45138</v>
      </c>
      <c r="K2" s="6">
        <f xml:space="preserve"> Time!K$75</f>
        <v>45230</v>
      </c>
      <c r="L2" s="6">
        <f xml:space="preserve"> Time!L$75</f>
        <v>45322</v>
      </c>
      <c r="M2" s="6">
        <f xml:space="preserve"> Time!M$75</f>
        <v>45412</v>
      </c>
      <c r="N2" s="6">
        <f xml:space="preserve"> Time!N$75</f>
        <v>45504</v>
      </c>
      <c r="O2" s="6">
        <f xml:space="preserve"> Time!O$75</f>
        <v>45596</v>
      </c>
      <c r="P2" s="6">
        <f xml:space="preserve"> Time!P$75</f>
        <v>45688</v>
      </c>
      <c r="Q2" s="6">
        <f xml:space="preserve"> Time!Q$75</f>
        <v>45777</v>
      </c>
      <c r="R2" s="6">
        <f xml:space="preserve"> Time!R$75</f>
        <v>45869</v>
      </c>
      <c r="S2" s="6">
        <f xml:space="preserve"> Time!S$75</f>
        <v>45961</v>
      </c>
      <c r="T2" s="6">
        <f xml:space="preserve"> Time!T$75</f>
        <v>46053</v>
      </c>
      <c r="U2" s="6">
        <f xml:space="preserve"> Time!U$75</f>
        <v>46142</v>
      </c>
      <c r="V2" s="6">
        <f xml:space="preserve"> Time!V$75</f>
        <v>46234</v>
      </c>
      <c r="W2" s="6">
        <f xml:space="preserve"> Time!W$75</f>
        <v>46326</v>
      </c>
      <c r="X2" s="6">
        <f xml:space="preserve"> Time!X$75</f>
        <v>46418</v>
      </c>
      <c r="Y2" s="6">
        <f xml:space="preserve"> Time!Y$75</f>
        <v>46507</v>
      </c>
      <c r="Z2" s="6">
        <f xml:space="preserve"> Time!Z$75</f>
        <v>46599</v>
      </c>
      <c r="AA2" s="6">
        <f xml:space="preserve"> Time!AA$75</f>
        <v>46691</v>
      </c>
      <c r="AB2" s="6">
        <f xml:space="preserve"> Time!AB$75</f>
        <v>46783</v>
      </c>
      <c r="AC2" s="6">
        <f xml:space="preserve"> Time!AC$75</f>
        <v>46873</v>
      </c>
    </row>
    <row r="3" spans="1:29" s="32" customFormat="1">
      <c r="A3" s="51"/>
      <c r="B3" s="51"/>
      <c r="C3" s="71"/>
      <c r="D3" s="72"/>
      <c r="E3" s="41" t="s">
        <v>206</v>
      </c>
      <c r="F3" s="52"/>
      <c r="G3" s="54" t="s">
        <v>98</v>
      </c>
      <c r="H3" s="49"/>
      <c r="I3" s="49"/>
      <c r="J3" s="7" t="str">
        <f xml:space="preserve"> Time!J$82</f>
        <v>Month3</v>
      </c>
      <c r="K3" s="7" t="str">
        <f xml:space="preserve"> Time!K$82</f>
        <v>Month6</v>
      </c>
      <c r="L3" s="7" t="str">
        <f xml:space="preserve"> Time!L$82</f>
        <v>Month9</v>
      </c>
      <c r="M3" s="7" t="str">
        <f xml:space="preserve"> Time!M$82</f>
        <v>Month12</v>
      </c>
      <c r="N3" s="7" t="str">
        <f xml:space="preserve"> Time!N$82</f>
        <v>Month15</v>
      </c>
      <c r="O3" s="7" t="str">
        <f xml:space="preserve"> Time!O$82</f>
        <v>Month18</v>
      </c>
      <c r="P3" s="7" t="str">
        <f xml:space="preserve"> Time!P$82</f>
        <v>Month21</v>
      </c>
      <c r="Q3" s="7" t="str">
        <f xml:space="preserve"> Time!Q$82</f>
        <v>Month24</v>
      </c>
      <c r="R3" s="7" t="str">
        <f xml:space="preserve"> Time!R$82</f>
        <v>Month27</v>
      </c>
      <c r="S3" s="7" t="str">
        <f xml:space="preserve"> Time!S$82</f>
        <v>Month30</v>
      </c>
      <c r="T3" s="7" t="str">
        <f xml:space="preserve"> Time!T$82</f>
        <v>Month33</v>
      </c>
      <c r="U3" s="7" t="str">
        <f xml:space="preserve"> Time!U$82</f>
        <v>Month36</v>
      </c>
      <c r="V3" s="7" t="str">
        <f xml:space="preserve"> Time!V$82</f>
        <v>Month39</v>
      </c>
      <c r="W3" s="7" t="str">
        <f xml:space="preserve"> Time!W$82</f>
        <v>Month42</v>
      </c>
      <c r="X3" s="7" t="str">
        <f xml:space="preserve"> Time!X$82</f>
        <v>Month45</v>
      </c>
      <c r="Y3" s="7" t="str">
        <f xml:space="preserve"> Time!Y$82</f>
        <v>Month48</v>
      </c>
      <c r="Z3" s="7" t="str">
        <f xml:space="preserve"> Time!Z$82</f>
        <v>Month51</v>
      </c>
      <c r="AA3" s="7" t="str">
        <f xml:space="preserve"> Time!AA$82</f>
        <v>Month54</v>
      </c>
      <c r="AB3" s="7" t="str">
        <f xml:space="preserve"> Time!AB$82</f>
        <v>Month57</v>
      </c>
      <c r="AC3" s="7" t="str">
        <f xml:space="preserve"> Time!AC$82</f>
        <v>Month60</v>
      </c>
    </row>
    <row r="4" spans="1:29" s="26" customFormat="1">
      <c r="A4" s="51"/>
      <c r="B4" s="51"/>
      <c r="C4" s="71"/>
      <c r="D4" s="72"/>
      <c r="E4" s="22" t="s">
        <v>332</v>
      </c>
      <c r="F4"/>
      <c r="G4"/>
      <c r="H4" s="49"/>
      <c r="I4" s="49"/>
      <c r="J4" s="26">
        <f xml:space="preserve"> Time!J$88</f>
        <v>3</v>
      </c>
      <c r="K4" s="26">
        <f xml:space="preserve"> Time!K$88</f>
        <v>6</v>
      </c>
      <c r="L4" s="26">
        <f xml:space="preserve"> Time!L$88</f>
        <v>9</v>
      </c>
      <c r="M4" s="26">
        <f xml:space="preserve"> Time!M$88</f>
        <v>12</v>
      </c>
      <c r="N4" s="26">
        <f xml:space="preserve"> Time!N$88</f>
        <v>15</v>
      </c>
      <c r="O4" s="26">
        <f xml:space="preserve"> Time!O$88</f>
        <v>18</v>
      </c>
      <c r="P4" s="26">
        <f xml:space="preserve"> Time!P$88</f>
        <v>21</v>
      </c>
      <c r="Q4" s="26">
        <f xml:space="preserve"> Time!Q$88</f>
        <v>24</v>
      </c>
      <c r="R4" s="26">
        <f xml:space="preserve"> Time!R$88</f>
        <v>27</v>
      </c>
      <c r="S4" s="26">
        <f xml:space="preserve"> Time!S$88</f>
        <v>30</v>
      </c>
      <c r="T4" s="26">
        <f xml:space="preserve"> Time!T$88</f>
        <v>33</v>
      </c>
      <c r="U4" s="26">
        <f xml:space="preserve"> Time!U$88</f>
        <v>36</v>
      </c>
      <c r="V4" s="26">
        <f xml:space="preserve"> Time!V$88</f>
        <v>39</v>
      </c>
      <c r="W4" s="26">
        <f xml:space="preserve"> Time!W$88</f>
        <v>42</v>
      </c>
      <c r="X4" s="26">
        <f xml:space="preserve"> Time!X$88</f>
        <v>45</v>
      </c>
      <c r="Y4" s="26">
        <f xml:space="preserve"> Time!Y$88</f>
        <v>48</v>
      </c>
      <c r="Z4" s="26">
        <f xml:space="preserve"> Time!Z$88</f>
        <v>51</v>
      </c>
      <c r="AA4" s="26">
        <f xml:space="preserve"> Time!AA$88</f>
        <v>54</v>
      </c>
      <c r="AB4" s="26">
        <f xml:space="preserve"> Time!AB$88</f>
        <v>57</v>
      </c>
      <c r="AC4" s="26">
        <f xml:space="preserve"> Time!AC$88</f>
        <v>60</v>
      </c>
    </row>
    <row r="5" spans="1:29" s="32" customFormat="1">
      <c r="A5" s="51"/>
      <c r="B5" s="51"/>
      <c r="C5" s="71"/>
      <c r="D5" s="72"/>
      <c r="E5" s="22" t="s">
        <v>312</v>
      </c>
      <c r="F5" s="23" t="s">
        <v>254</v>
      </c>
      <c r="G5" s="23" t="s">
        <v>228</v>
      </c>
      <c r="H5" s="23" t="s">
        <v>205</v>
      </c>
      <c r="I5" s="49"/>
      <c r="J5" s="15"/>
      <c r="K5" s="15"/>
      <c r="L5" s="15"/>
      <c r="M5" s="15"/>
      <c r="N5" s="15"/>
      <c r="O5" s="15"/>
      <c r="P5" s="15"/>
    </row>
    <row r="6" spans="1:29" s="45" customFormat="1">
      <c r="A6" s="23"/>
      <c r="B6" s="23"/>
      <c r="C6" s="48"/>
      <c r="D6" s="75"/>
      <c r="F6" s="23"/>
      <c r="G6" s="23"/>
      <c r="H6" s="23"/>
    </row>
    <row r="8" spans="1:29">
      <c r="E8" s="17" t="str">
        <f xml:space="preserve"> Assets!E$23</f>
        <v>Inventory</v>
      </c>
      <c r="F8" s="17">
        <f xml:space="preserve"> Assets!F$23</f>
        <v>0</v>
      </c>
      <c r="G8" s="17" t="str">
        <f xml:space="preserve"> Assets!G$23</f>
        <v>GBP</v>
      </c>
      <c r="H8" s="44">
        <f xml:space="preserve"> Assets!H$23</f>
        <v>0</v>
      </c>
      <c r="I8" s="17">
        <f xml:space="preserve"> Assets!I$23</f>
        <v>0</v>
      </c>
      <c r="J8" s="10">
        <f ca="1" xml:space="preserve"> SUMIF( Time!$J337:$BQ337, Time!J$28, Assets!$J23:$BQ23)</f>
        <v>350000</v>
      </c>
      <c r="K8" s="10">
        <f ca="1" xml:space="preserve"> SUMIF( Time!$J337:$BQ337, Time!K$28, Assets!$J23:$BQ23)</f>
        <v>1050000</v>
      </c>
      <c r="L8" s="10">
        <f ca="1" xml:space="preserve"> SUMIF( Time!$J337:$BQ337, Time!L$28, Assets!$J23:$BQ23)</f>
        <v>1750000</v>
      </c>
      <c r="M8" s="10">
        <f ca="1" xml:space="preserve"> SUMIF( Time!$J337:$BQ337, Time!M$28, Assets!$J23:$BQ23)</f>
        <v>1750000</v>
      </c>
      <c r="N8" s="10">
        <f ca="1" xml:space="preserve"> SUMIF( Time!$J337:$BQ337, Time!N$28, Assets!$J23:$BQ23)</f>
        <v>1750000</v>
      </c>
      <c r="O8" s="10">
        <f ca="1" xml:space="preserve"> SUMIF( Time!$J337:$BQ337, Time!O$28, Assets!$J23:$BQ23)</f>
        <v>2275000</v>
      </c>
      <c r="P8" s="10">
        <f ca="1" xml:space="preserve"> SUMIF( Time!$J337:$BQ337, Time!P$28, Assets!$J23:$BQ23)</f>
        <v>3150000</v>
      </c>
      <c r="Q8" s="10">
        <f ca="1" xml:space="preserve"> SUMIF( Time!$J337:$BQ337, Time!Q$28, Assets!$J23:$BQ23)</f>
        <v>4200000</v>
      </c>
      <c r="R8" s="10">
        <f ca="1" xml:space="preserve"> SUMIF( Time!$J337:$BQ337, Time!R$28, Assets!$J23:$BQ23)</f>
        <v>5320000</v>
      </c>
      <c r="S8" s="10">
        <f ca="1" xml:space="preserve"> SUMIF( Time!$J337:$BQ337, Time!S$28, Assets!$J23:$BQ23)</f>
        <v>6650000</v>
      </c>
      <c r="T8" s="10">
        <f ca="1" xml:space="preserve"> SUMIF( Time!$J337:$BQ337, Time!T$28, Assets!$J23:$BQ23)</f>
        <v>8295000</v>
      </c>
      <c r="U8" s="10">
        <f ca="1" xml:space="preserve"> SUMIF( Time!$J337:$BQ337, Time!U$28, Assets!$J23:$BQ23)</f>
        <v>10220000</v>
      </c>
      <c r="V8" s="10">
        <f ca="1" xml:space="preserve"> SUMIF( Time!$J337:$BQ337, Time!V$28, Assets!$J23:$BQ23)</f>
        <v>12605051.854907507</v>
      </c>
      <c r="W8" s="10">
        <f ca="1" xml:space="preserve"> SUMIF( Time!$J337:$BQ337, Time!W$28, Assets!$J23:$BQ23)</f>
        <v>15403481.323280858</v>
      </c>
      <c r="X8" s="10">
        <f ca="1" xml:space="preserve"> SUMIF( Time!$J337:$BQ337, Time!X$28, Assets!$J23:$BQ23)</f>
        <v>18594168.6553942</v>
      </c>
      <c r="Y8" s="10">
        <f ca="1" xml:space="preserve"> SUMIF( Time!$J337:$BQ337, Time!Y$28, Assets!$J23:$BQ23)</f>
        <v>22501998.094606489</v>
      </c>
      <c r="Z8" s="10">
        <f ca="1" xml:space="preserve"> SUMIF( Time!$J337:$BQ337, Time!Z$28, Assets!$J23:$BQ23)</f>
        <v>27002601.804421503</v>
      </c>
      <c r="AA8" s="10">
        <f ca="1" xml:space="preserve"> SUMIF( Time!$J337:$BQ337, Time!AA$28, Assets!$J23:$BQ23)</f>
        <v>32203960.741168205</v>
      </c>
      <c r="AB8" s="10">
        <f ca="1" xml:space="preserve"> SUMIF( Time!$J337:$BQ337, Time!AB$28, Assets!$J23:$BQ23)</f>
        <v>38350835.405394889</v>
      </c>
      <c r="AC8" s="10">
        <f ca="1" xml:space="preserve"> SUMIF( Time!$J337:$BQ337, Time!AC$28, Assets!$J23:$BQ23)</f>
        <v>45518994.283819467</v>
      </c>
    </row>
    <row r="9" spans="1:29">
      <c r="E9" s="17" t="str">
        <f xml:space="preserve"> Assets!E$32</f>
        <v xml:space="preserve">Depreciation </v>
      </c>
      <c r="F9" s="17">
        <f xml:space="preserve"> Assets!F$32</f>
        <v>0</v>
      </c>
      <c r="G9" s="17" t="str">
        <f xml:space="preserve"> Assets!G$32</f>
        <v>GBP</v>
      </c>
      <c r="H9" s="44">
        <f xml:space="preserve"> Assets!H$32</f>
        <v>0</v>
      </c>
      <c r="I9" s="17">
        <f xml:space="preserve"> Assets!I$32</f>
        <v>0</v>
      </c>
      <c r="J9" s="10">
        <f ca="1" xml:space="preserve"> SUMIF( Time!$J337:$BQ337, Time!J$28, Assets!$J32:$BQ32)</f>
        <v>21875</v>
      </c>
      <c r="K9" s="10">
        <f ca="1" xml:space="preserve"> SUMIF( Time!$J337:$BQ337, Time!K$28, Assets!$J32:$BQ32)</f>
        <v>36458.333333333336</v>
      </c>
      <c r="L9" s="10">
        <f ca="1" xml:space="preserve"> SUMIF( Time!$J337:$BQ337, Time!L$28, Assets!$J32:$BQ32)</f>
        <v>21875</v>
      </c>
      <c r="M9" s="10">
        <f ca="1" xml:space="preserve"> SUMIF( Time!$J337:$BQ337, Time!M$28, Assets!$J32:$BQ32)</f>
        <v>-80208.333333333343</v>
      </c>
      <c r="N9" s="10">
        <f ca="1" xml:space="preserve"> SUMIF( Time!$J337:$BQ337, Time!N$28, Assets!$J32:$BQ32)</f>
        <v>-269791.66666666669</v>
      </c>
      <c r="O9" s="10">
        <f ca="1" xml:space="preserve"> SUMIF( Time!$J337:$BQ337, Time!O$28, Assets!$J32:$BQ32)</f>
        <v>-466666.66666666669</v>
      </c>
      <c r="P9" s="10">
        <f ca="1" xml:space="preserve"> SUMIF( Time!$J337:$BQ337, Time!P$28, Assets!$J32:$BQ32)</f>
        <v>-648958.33333333337</v>
      </c>
      <c r="Q9" s="10">
        <f ca="1" xml:space="preserve"> SUMIF( Time!$J337:$BQ337, Time!Q$28, Assets!$J32:$BQ32)</f>
        <v>-867708.33333333337</v>
      </c>
      <c r="R9" s="10">
        <f ca="1" xml:space="preserve"> SUMIF( Time!$J337:$BQ337, Time!R$28, Assets!$J32:$BQ32)</f>
        <v>-1071875</v>
      </c>
      <c r="S9" s="10">
        <f ca="1" xml:space="preserve"> SUMIF( Time!$J337:$BQ337, Time!S$28, Assets!$J32:$BQ32)</f>
        <v>-1222083.3333333333</v>
      </c>
      <c r="T9" s="10">
        <f ca="1" xml:space="preserve"> SUMIF( Time!$J337:$BQ337, Time!T$28, Assets!$J32:$BQ32)</f>
        <v>-1246874.9999999998</v>
      </c>
      <c r="U9" s="10">
        <f ca="1" xml:space="preserve"> SUMIF( Time!$J337:$BQ337, Time!U$28, Assets!$J32:$BQ32)</f>
        <v>-1306666.6666666665</v>
      </c>
      <c r="V9" s="10">
        <f ca="1" xml:space="preserve"> SUMIF( Time!$J337:$BQ337, Time!V$28, Assets!$J32:$BQ32)</f>
        <v>-1452875.0656791776</v>
      </c>
      <c r="W9" s="10">
        <f ca="1" xml:space="preserve"> SUMIF( Time!$J337:$BQ337, Time!W$28, Assets!$J32:$BQ32)</f>
        <v>-1679037.2933350091</v>
      </c>
      <c r="X9" s="10">
        <f ca="1" xml:space="preserve"> SUMIF( Time!$J337:$BQ337, Time!X$28, Assets!$J32:$BQ32)</f>
        <v>-2007568.0133167424</v>
      </c>
      <c r="Y9" s="10">
        <f ca="1" xml:space="preserve"> SUMIF( Time!$J337:$BQ337, Time!Y$28, Assets!$J32:$BQ32)</f>
        <v>-2439502.4881142713</v>
      </c>
      <c r="Z9" s="10">
        <f ca="1" xml:space="preserve"> SUMIF( Time!$J337:$BQ337, Time!Z$28, Assets!$J32:$BQ32)</f>
        <v>-2898523.2146317712</v>
      </c>
      <c r="AA9" s="10">
        <f ca="1" xml:space="preserve"> SUMIF( Time!$J337:$BQ337, Time!AA$28, Assets!$J32:$BQ32)</f>
        <v>-3369722.4317692439</v>
      </c>
      <c r="AB9" s="10">
        <f ca="1" xml:space="preserve"> SUMIF( Time!$J337:$BQ337, Time!AB$28, Assets!$J32:$BQ32)</f>
        <v>-3784762.8002251862</v>
      </c>
      <c r="AC9" s="10">
        <f ca="1" xml:space="preserve"> SUMIF( Time!$J337:$BQ337, Time!AC$28, Assets!$J32:$BQ32)</f>
        <v>-4294464.8449793877</v>
      </c>
    </row>
    <row r="10" spans="1:29">
      <c r="E10" s="17" t="str">
        <f xml:space="preserve"> 'Working Capital'!E$45</f>
        <v>Debtors</v>
      </c>
      <c r="F10" s="17">
        <f xml:space="preserve"> 'Working Capital'!F$45</f>
        <v>0</v>
      </c>
      <c r="G10" s="17" t="str">
        <f xml:space="preserve"> 'Working Capital'!G$45</f>
        <v>GBP</v>
      </c>
      <c r="H10" s="44">
        <f xml:space="preserve"> 'Working Capital'!H$45</f>
        <v>0</v>
      </c>
      <c r="I10" s="17">
        <f xml:space="preserve"> 'Working Capital'!I$45</f>
        <v>0</v>
      </c>
      <c r="J10" s="10">
        <f ca="1" xml:space="preserve"> SUMIF( Time!$J337:$BQ337, Time!J$28, 'Working Capital'!$J45:$BQ45)</f>
        <v>345600</v>
      </c>
      <c r="K10" s="10">
        <f ca="1" xml:space="preserve"> SUMIF( Time!$J337:$BQ337, Time!K$28, 'Working Capital'!$J45:$BQ45)</f>
        <v>518400</v>
      </c>
      <c r="L10" s="10">
        <f ca="1" xml:space="preserve"> SUMIF( Time!$J337:$BQ337, Time!L$28, 'Working Capital'!$J45:$BQ45)</f>
        <v>1036800</v>
      </c>
      <c r="M10" s="10">
        <f ca="1" xml:space="preserve"> SUMIF( Time!$J337:$BQ337, Time!M$28, 'Working Capital'!$J45:$BQ45)</f>
        <v>1728000</v>
      </c>
      <c r="N10" s="10">
        <f ca="1" xml:space="preserve"> SUMIF( Time!$J337:$BQ337, Time!N$28, 'Working Capital'!$J45:$BQ45)</f>
        <v>2073600</v>
      </c>
      <c r="O10" s="10">
        <f ca="1" xml:space="preserve"> SUMIF( Time!$J337:$BQ337, Time!O$28, 'Working Capital'!$J45:$BQ45)</f>
        <v>716141.72937192069</v>
      </c>
      <c r="P10" s="10">
        <f ca="1" xml:space="preserve"> SUMIF( Time!$J337:$BQ337, Time!P$28, 'Working Capital'!$J45:$BQ45)</f>
        <v>1036800.0000000005</v>
      </c>
      <c r="Q10" s="10">
        <f ca="1" xml:space="preserve"> SUMIF( Time!$J337:$BQ337, Time!Q$28, 'Working Capital'!$J45:$BQ45)</f>
        <v>3456000.0000000005</v>
      </c>
      <c r="R10" s="10">
        <f ca="1" xml:space="preserve"> SUMIF( Time!$J337:$BQ337, Time!R$28, 'Working Capital'!$J45:$BQ45)</f>
        <v>5184000</v>
      </c>
      <c r="S10" s="10">
        <f ca="1" xml:space="preserve"> SUMIF( Time!$J337:$BQ337, Time!S$28, 'Working Capital'!$J45:$BQ45)</f>
        <v>3653741.7293719202</v>
      </c>
      <c r="T10" s="10">
        <f ca="1" xml:space="preserve"> SUMIF( Time!$J337:$BQ337, Time!T$28, 'Working Capital'!$J45:$BQ45)</f>
        <v>4320000</v>
      </c>
      <c r="U10" s="10">
        <f ca="1" xml:space="preserve"> SUMIF( Time!$J337:$BQ337, Time!U$28, 'Working Capital'!$J45:$BQ45)</f>
        <v>6912000</v>
      </c>
      <c r="V10" s="10">
        <f ca="1" xml:space="preserve"> SUMIF( Time!$J337:$BQ337, Time!V$28, 'Working Capital'!$J45:$BQ45)</f>
        <v>10368000</v>
      </c>
      <c r="W10" s="10">
        <f ca="1" xml:space="preserve"> SUMIF( Time!$J337:$BQ337, Time!W$28, 'Working Capital'!$J45:$BQ45)</f>
        <v>11232000</v>
      </c>
      <c r="X10" s="10">
        <f ca="1" xml:space="preserve"> SUMIF( Time!$J337:$BQ337, Time!X$28, 'Working Capital'!$J45:$BQ45)</f>
        <v>13824000</v>
      </c>
      <c r="Y10" s="10">
        <f ca="1" xml:space="preserve"> SUMIF( Time!$J337:$BQ337, Time!Y$28, 'Working Capital'!$J45:$BQ45)</f>
        <v>16416000</v>
      </c>
      <c r="Z10" s="10">
        <f ca="1" xml:space="preserve"> SUMIF( Time!$J337:$BQ337, Time!Z$28, 'Working Capital'!$J45:$BQ45)</f>
        <v>19872000</v>
      </c>
      <c r="AA10" s="10">
        <f ca="1" xml:space="preserve"> SUMIF( Time!$J337:$BQ337, Time!AA$28, 'Working Capital'!$J45:$BQ45)</f>
        <v>23328000</v>
      </c>
      <c r="AB10" s="10">
        <f ca="1" xml:space="preserve"> SUMIF( Time!$J337:$BQ337, Time!AB$28, 'Working Capital'!$J45:$BQ45)</f>
        <v>27648000</v>
      </c>
      <c r="AC10" s="10">
        <f ca="1" xml:space="preserve"> SUMIF( Time!$J337:$BQ337, Time!AC$28, 'Working Capital'!$J45:$BQ45)</f>
        <v>32832000</v>
      </c>
    </row>
    <row r="11" spans="1:29">
      <c r="E11" s="17" t="str">
        <f xml:space="preserve"> Financials!E$13</f>
        <v>Cash</v>
      </c>
      <c r="F11" s="17">
        <f xml:space="preserve"> Financials!F$13</f>
        <v>0</v>
      </c>
      <c r="G11" s="17" t="str">
        <f xml:space="preserve"> Financials!G$13</f>
        <v>GBP</v>
      </c>
      <c r="H11" s="44">
        <f xml:space="preserve"> Financials!H$13</f>
        <v>0</v>
      </c>
      <c r="I11" s="17">
        <f xml:space="preserve"> Financials!I$13</f>
        <v>0</v>
      </c>
      <c r="J11" s="10">
        <f ca="1" xml:space="preserve"> SUMIF( Time!$J337:$BQ337, Time!J$28, Financials!$J13:$BQ13)</f>
        <v>193176.66666666663</v>
      </c>
      <c r="K11" s="10">
        <f ca="1" xml:space="preserve"> SUMIF( Time!$J337:$BQ337, Time!K$28, Financials!$J13:$BQ13)</f>
        <v>1332026.2822021695</v>
      </c>
      <c r="L11" s="10">
        <f ca="1" xml:space="preserve"> SUMIF( Time!$J337:$BQ337, Time!L$28, Financials!$J13:$BQ13)</f>
        <v>1906847.9353443733</v>
      </c>
      <c r="M11" s="10">
        <f ca="1" xml:space="preserve"> SUMIF( Time!$J337:$BQ337, Time!M$28, Financials!$J13:$BQ13)</f>
        <v>1957540.9211432522</v>
      </c>
      <c r="N11" s="10">
        <f ca="1" xml:space="preserve"> SUMIF( Time!$J337:$BQ337, Time!N$28, Financials!$J13:$BQ13)</f>
        <v>4242935.1976549812</v>
      </c>
      <c r="O11" s="10">
        <f ca="1" xml:space="preserve"> SUMIF( Time!$J337:$BQ337, Time!O$28, Financials!$J13:$BQ13)</f>
        <v>7090626.989580051</v>
      </c>
      <c r="P11" s="10">
        <f ca="1" xml:space="preserve"> SUMIF( Time!$J337:$BQ337, Time!P$28, Financials!$J13:$BQ13)</f>
        <v>8109084.5977086704</v>
      </c>
      <c r="Q11" s="10">
        <f ca="1" xml:space="preserve"> SUMIF( Time!$J337:$BQ337, Time!Q$28, Financials!$J13:$BQ13)</f>
        <v>8329011.129965825</v>
      </c>
      <c r="R11" s="10">
        <f ca="1" xml:space="preserve"> SUMIF( Time!$J337:$BQ337, Time!R$28, Financials!$J13:$BQ13)</f>
        <v>10927461.114585085</v>
      </c>
      <c r="S11" s="10">
        <f ca="1" xml:space="preserve"> SUMIF( Time!$J337:$BQ337, Time!S$28, Financials!$J13:$BQ13)</f>
        <v>12151204.616155239</v>
      </c>
      <c r="T11" s="10">
        <f ca="1" xml:space="preserve"> SUMIF( Time!$J337:$BQ337, Time!T$28, Financials!$J13:$BQ13)</f>
        <v>13482662.303804016</v>
      </c>
      <c r="U11" s="10">
        <f ca="1" xml:space="preserve"> SUMIF( Time!$J337:$BQ337, Time!U$28, Financials!$J13:$BQ13)</f>
        <v>15289313.001587993</v>
      </c>
      <c r="V11" s="10">
        <f ca="1" xml:space="preserve"> SUMIF( Time!$J337:$BQ337, Time!V$28, Financials!$J13:$BQ13)</f>
        <v>20035854.700380128</v>
      </c>
      <c r="W11" s="10">
        <f ca="1" xml:space="preserve"> SUMIF( Time!$J337:$BQ337, Time!W$28, Financials!$J13:$BQ13)</f>
        <v>24927166.384974305</v>
      </c>
      <c r="X11" s="10">
        <f ca="1" xml:space="preserve"> SUMIF( Time!$J337:$BQ337, Time!X$28, Financials!$J13:$BQ13)</f>
        <v>34263452.75993482</v>
      </c>
      <c r="Y11" s="10">
        <f ca="1" xml:space="preserve"> SUMIF( Time!$J337:$BQ337, Time!Y$28, Financials!$J13:$BQ13)</f>
        <v>45603976.907935813</v>
      </c>
      <c r="Z11" s="10">
        <f ca="1" xml:space="preserve"> SUMIF( Time!$J337:$BQ337, Time!Z$28, Financials!$J13:$BQ13)</f>
        <v>59497763.603100367</v>
      </c>
      <c r="AA11" s="10">
        <f ca="1" xml:space="preserve"> SUMIF( Time!$J337:$BQ337, Time!AA$28, Financials!$J13:$BQ13)</f>
        <v>68975317.157275334</v>
      </c>
      <c r="AB11" s="10">
        <f ca="1" xml:space="preserve"> SUMIF( Time!$J337:$BQ337, Time!AB$28, Financials!$J13:$BQ13)</f>
        <v>89496561.020795286</v>
      </c>
      <c r="AC11" s="10">
        <f ca="1" xml:space="preserve"> SUMIF( Time!$J337:$BQ337, Time!AC$28, Financials!$J13:$BQ13)</f>
        <v>114153158.88072786</v>
      </c>
    </row>
    <row r="12" spans="1:29">
      <c r="E12" s="12" t="s">
        <v>86</v>
      </c>
      <c r="F12" s="30"/>
      <c r="G12" s="12" t="s">
        <v>258</v>
      </c>
      <c r="H12" s="56"/>
      <c r="I12" s="30"/>
      <c r="J12" s="12">
        <f ca="1" xml:space="preserve"> SUMIF( Time!$J337:$BQ337, Time!J$28, 'Balance Sheet'!$J12:$BQ12)</f>
        <v>910651.66666666663</v>
      </c>
      <c r="K12" s="12">
        <f ca="1" xml:space="preserve"> SUMIF( Time!$J337:$BQ337, Time!K$28, 'Balance Sheet'!$J12:$BQ12)</f>
        <v>2936884.6155355028</v>
      </c>
      <c r="L12" s="12">
        <f ca="1" xml:space="preserve"> SUMIF( Time!$J337:$BQ337, Time!L$28, 'Balance Sheet'!$J12:$BQ12)</f>
        <v>4715522.9353443738</v>
      </c>
      <c r="M12" s="12">
        <f ca="1" xml:space="preserve"> SUMIF( Time!$J337:$BQ337, Time!M$28, 'Balance Sheet'!$J12:$BQ12)</f>
        <v>5355332.5878099194</v>
      </c>
      <c r="N12" s="12">
        <f ca="1" xml:space="preserve"> SUMIF( Time!$J337:$BQ337, Time!N$28, 'Balance Sheet'!$J12:$BQ12)</f>
        <v>7796743.5309883142</v>
      </c>
      <c r="O12" s="12">
        <f ca="1" xml:space="preserve"> SUMIF( Time!$J337:$BQ337, Time!O$28, 'Balance Sheet'!$J12:$BQ12)</f>
        <v>9615102.0522853062</v>
      </c>
      <c r="P12" s="12">
        <f ca="1" xml:space="preserve"> SUMIF( Time!$J337:$BQ337, Time!P$28, 'Balance Sheet'!$J12:$BQ12)</f>
        <v>11646926.264375336</v>
      </c>
      <c r="Q12" s="12">
        <f ca="1" xml:space="preserve"> SUMIF( Time!$J337:$BQ337, Time!Q$28, 'Balance Sheet'!$J12:$BQ12)</f>
        <v>15117302.796632491</v>
      </c>
      <c r="R12" s="12">
        <f ca="1" xml:space="preserve"> SUMIF( Time!$J337:$BQ337, Time!R$28, 'Balance Sheet'!$J12:$BQ12)</f>
        <v>20359586.114585087</v>
      </c>
      <c r="S12" s="12">
        <f ca="1" xml:space="preserve"> SUMIF( Time!$J337:$BQ337, Time!S$28, 'Balance Sheet'!$J12:$BQ12)</f>
        <v>21232863.012193829</v>
      </c>
      <c r="T12" s="12">
        <f ca="1" xml:space="preserve"> SUMIF( Time!$J337:$BQ337, Time!T$28, 'Balance Sheet'!$J12:$BQ12)</f>
        <v>24850787.303804018</v>
      </c>
      <c r="U12" s="12">
        <f ca="1" xml:space="preserve"> SUMIF( Time!$J337:$BQ337, Time!U$28, 'Balance Sheet'!$J12:$BQ12)</f>
        <v>31114646.334921326</v>
      </c>
      <c r="V12" s="12">
        <f ca="1" xml:space="preserve"> SUMIF( Time!$J337:$BQ337, Time!V$28, 'Balance Sheet'!$J12:$BQ12)</f>
        <v>41556031.489608452</v>
      </c>
      <c r="W12" s="12">
        <f ca="1" xml:space="preserve"> SUMIF( Time!$J337:$BQ337, Time!W$28, 'Balance Sheet'!$J12:$BQ12)</f>
        <v>49883610.414920151</v>
      </c>
      <c r="X12" s="12">
        <f ca="1" xml:space="preserve"> SUMIF( Time!$J337:$BQ337, Time!X$28, 'Balance Sheet'!$J12:$BQ12)</f>
        <v>64674053.402012274</v>
      </c>
      <c r="Y12" s="12">
        <f ca="1" xml:space="preserve"> SUMIF( Time!$J337:$BQ337, Time!Y$28, 'Balance Sheet'!$J12:$BQ12)</f>
        <v>82082472.514428034</v>
      </c>
      <c r="Z12" s="12">
        <f ca="1" xml:space="preserve"> SUMIF( Time!$J337:$BQ337, Time!Z$28, 'Balance Sheet'!$J12:$BQ12)</f>
        <v>103473842.19289011</v>
      </c>
      <c r="AA12" s="12">
        <f ca="1" xml:space="preserve"> SUMIF( Time!$J337:$BQ337, Time!AA$28, 'Balance Sheet'!$J12:$BQ12)</f>
        <v>121137555.4666743</v>
      </c>
      <c r="AB12" s="12">
        <f ca="1" xml:space="preserve"> SUMIF( Time!$J337:$BQ337, Time!AB$28, 'Balance Sheet'!$J12:$BQ12)</f>
        <v>151710633.625965</v>
      </c>
      <c r="AC12" s="12">
        <f ca="1" xml:space="preserve"> SUMIF( Time!$J337:$BQ337, Time!AC$28, 'Balance Sheet'!$J12:$BQ12)</f>
        <v>188209688.31956792</v>
      </c>
    </row>
    <row r="14" spans="1:29">
      <c r="E14" s="17" t="str">
        <f xml:space="preserve"> Income!E$27</f>
        <v>Deferred Income</v>
      </c>
      <c r="F14" s="17">
        <f xml:space="preserve"> Income!F$27</f>
        <v>0</v>
      </c>
      <c r="G14" s="17" t="str">
        <f xml:space="preserve"> Income!G$27</f>
        <v>GBP</v>
      </c>
      <c r="H14" s="44">
        <f xml:space="preserve"> Income!H$27</f>
        <v>0</v>
      </c>
      <c r="I14" s="17">
        <f xml:space="preserve"> Income!I$27</f>
        <v>0</v>
      </c>
      <c r="J14" s="10">
        <f ca="1" xml:space="preserve"> SUMIF( Time!$J337:$BQ337, Time!J$28, Income!$J27:$BQ27)</f>
        <v>198000</v>
      </c>
      <c r="K14" s="10">
        <f ca="1" xml:space="preserve"> SUMIF( Time!$J337:$BQ337, Time!K$28, Income!$J27:$BQ27)</f>
        <v>564000</v>
      </c>
      <c r="L14" s="10">
        <f ca="1" xml:space="preserve"> SUMIF( Time!$J337:$BQ337, Time!L$28, Income!$J27:$BQ27)</f>
        <v>1482000</v>
      </c>
      <c r="M14" s="10">
        <f ca="1" xml:space="preserve"> SUMIF( Time!$J337:$BQ337, Time!M$28, Income!$J27:$BQ27)</f>
        <v>2052000</v>
      </c>
      <c r="N14" s="10">
        <f ca="1" xml:space="preserve"> SUMIF( Time!$J337:$BQ337, Time!N$28, Income!$J27:$BQ27)</f>
        <v>3662432.2143384423</v>
      </c>
      <c r="O14" s="10">
        <f ca="1" xml:space="preserve"> SUMIF( Time!$J337:$BQ337, Time!O$28, Income!$J27:$BQ27)</f>
        <v>3622164.2788781589</v>
      </c>
      <c r="P14" s="10">
        <f ca="1" xml:space="preserve"> SUMIF( Time!$J337:$BQ337, Time!P$28, Income!$J27:$BQ27)</f>
        <v>2992164.2788781589</v>
      </c>
      <c r="Q14" s="10">
        <f ca="1" xml:space="preserve"> SUMIF( Time!$J337:$BQ337, Time!Q$28, Income!$J27:$BQ27)</f>
        <v>3622164.2788781589</v>
      </c>
      <c r="R14" s="10">
        <f ca="1" xml:space="preserve"> SUMIF( Time!$J337:$BQ337, Time!R$28, Income!$J27:$BQ27)</f>
        <v>7204164.2788781589</v>
      </c>
      <c r="S14" s="10">
        <f ca="1" xml:space="preserve"> SUMIF( Time!$J337:$BQ337, Time!S$28, Income!$J27:$BQ27)</f>
        <v>8626164.2788781598</v>
      </c>
      <c r="T14" s="10">
        <f ca="1" xml:space="preserve"> SUMIF( Time!$J337:$BQ337, Time!T$28, Income!$J27:$BQ27)</f>
        <v>9304164.2788781598</v>
      </c>
      <c r="U14" s="10">
        <f ca="1" xml:space="preserve"> SUMIF( Time!$J337:$BQ337, Time!U$28, Income!$J27:$BQ27)</f>
        <v>11302164.27887816</v>
      </c>
      <c r="V14" s="10">
        <f ca="1" xml:space="preserve"> SUMIF( Time!$J337:$BQ337, Time!V$28, Income!$J27:$BQ27)</f>
        <v>16396915.508560121</v>
      </c>
      <c r="W14" s="10">
        <f ca="1" xml:space="preserve"> SUMIF( Time!$J337:$BQ337, Time!W$28, Income!$J27:$BQ27)</f>
        <v>21333538.70016484</v>
      </c>
      <c r="X14" s="10">
        <f ca="1" xml:space="preserve"> SUMIF( Time!$J337:$BQ337, Time!X$28, Income!$J27:$BQ27)</f>
        <v>27981048.880408961</v>
      </c>
      <c r="Y14" s="10">
        <f ca="1" xml:space="preserve"> SUMIF( Time!$J337:$BQ337, Time!Y$28, Income!$J27:$BQ27)</f>
        <v>35292871.637006193</v>
      </c>
      <c r="Z14" s="10">
        <f ca="1" xml:space="preserve"> SUMIF( Time!$J337:$BQ337, Time!Z$28, Income!$J27:$BQ27)</f>
        <v>44356261.770489156</v>
      </c>
      <c r="AA14" s="10">
        <f ca="1" xml:space="preserve"> SUMIF( Time!$J337:$BQ337, Time!AA$28, Income!$J27:$BQ27)</f>
        <v>54825395.827817626</v>
      </c>
      <c r="AB14" s="10">
        <f ca="1" xml:space="preserve"> SUMIF( Time!$J337:$BQ337, Time!AB$28, Income!$J27:$BQ27)</f>
        <v>67752703.86242491</v>
      </c>
      <c r="AC14" s="10">
        <f ca="1" xml:space="preserve"> SUMIF( Time!$J337:$BQ337, Time!AC$28, Income!$J27:$BQ27)</f>
        <v>83274637.049738422</v>
      </c>
    </row>
    <row r="15" spans="1:29">
      <c r="E15" s="17" t="str">
        <f xml:space="preserve"> 'Working Capital'!E$36</f>
        <v>Creditors</v>
      </c>
      <c r="F15" s="17">
        <f xml:space="preserve"> 'Working Capital'!F$36</f>
        <v>0</v>
      </c>
      <c r="G15" s="17" t="str">
        <f xml:space="preserve"> 'Working Capital'!G$36</f>
        <v>GBP</v>
      </c>
      <c r="H15" s="44">
        <f xml:space="preserve"> 'Working Capital'!H$36</f>
        <v>0</v>
      </c>
      <c r="I15" s="17">
        <f xml:space="preserve"> 'Working Capital'!I$36</f>
        <v>0</v>
      </c>
      <c r="J15" s="10">
        <f ca="1" xml:space="preserve"> SUMIF( Time!$J337:$BQ337, Time!J$28, 'Working Capital'!$J36:$BQ36)</f>
        <v>315000</v>
      </c>
      <c r="K15" s="10">
        <f ca="1" xml:space="preserve"> SUMIF( Time!$J337:$BQ337, Time!K$28, 'Working Capital'!$J36:$BQ36)</f>
        <v>945000</v>
      </c>
      <c r="L15" s="10">
        <f ca="1" xml:space="preserve"> SUMIF( Time!$J337:$BQ337, Time!L$28, 'Working Capital'!$J36:$BQ36)</f>
        <v>1280999.9999999993</v>
      </c>
      <c r="M15" s="10">
        <f ca="1" xml:space="preserve"> SUMIF( Time!$J337:$BQ337, Time!M$28, 'Working Capital'!$J36:$BQ36)</f>
        <v>692999.9999999993</v>
      </c>
      <c r="N15" s="10">
        <f ca="1" xml:space="preserve"> SUMIF( Time!$J337:$BQ337, Time!N$28, 'Working Capital'!$J36:$BQ36)</f>
        <v>104999.99999999948</v>
      </c>
      <c r="O15" s="10">
        <f ca="1" xml:space="preserve"> SUMIF( Time!$J337:$BQ337, Time!O$28, 'Working Capital'!$J36:$BQ36)</f>
        <v>577499.9999999993</v>
      </c>
      <c r="P15" s="10">
        <f ca="1" xml:space="preserve"> SUMIF( Time!$J337:$BQ337, Time!P$28, 'Working Capital'!$J36:$BQ36)</f>
        <v>1364999.9999999993</v>
      </c>
      <c r="Q15" s="10">
        <f ca="1" xml:space="preserve"> SUMIF( Time!$J337:$BQ337, Time!Q$28, 'Working Capital'!$J36:$BQ36)</f>
        <v>1868999.9999999995</v>
      </c>
      <c r="R15" s="10">
        <f ca="1" xml:space="preserve"> SUMIF( Time!$J337:$BQ337, Time!R$28, 'Working Capital'!$J36:$BQ36)</f>
        <v>2236500</v>
      </c>
      <c r="S15" s="10">
        <f ca="1" xml:space="preserve"> SUMIF( Time!$J337:$BQ337, Time!S$28, 'Working Capital'!$J36:$BQ36)</f>
        <v>2772000.0000000005</v>
      </c>
      <c r="T15" s="10">
        <f ca="1" xml:space="preserve"> SUMIF( Time!$J337:$BQ337, Time!T$28, 'Working Capital'!$J36:$BQ36)</f>
        <v>3633000.0000000005</v>
      </c>
      <c r="U15" s="10">
        <f ca="1" xml:space="preserve"> SUMIF( Time!$J337:$BQ337, Time!U$28, 'Working Capital'!$J36:$BQ36)</f>
        <v>4515000</v>
      </c>
      <c r="V15" s="10">
        <f ca="1" xml:space="preserve"> SUMIF( Time!$J337:$BQ337, Time!V$28, 'Working Capital'!$J36:$BQ36)</f>
        <v>5428499.9999999991</v>
      </c>
      <c r="W15" s="10">
        <f ca="1" xml:space="preserve"> SUMIF( Time!$J337:$BQ337, Time!W$28, 'Working Capital'!$J36:$BQ36)</f>
        <v>6520499.9999999972</v>
      </c>
      <c r="X15" s="10">
        <f ca="1" xml:space="preserve"> SUMIF( Time!$J337:$BQ337, Time!X$28, 'Working Capital'!$J36:$BQ36)</f>
        <v>7643999.9999999991</v>
      </c>
      <c r="Y15" s="10">
        <f ca="1" xml:space="preserve"> SUMIF( Time!$J337:$BQ337, Time!Y$28, 'Working Capital'!$J36:$BQ36)</f>
        <v>9114000.0000000037</v>
      </c>
      <c r="Z15" s="10">
        <f ca="1" xml:space="preserve"> SUMIF( Time!$J337:$BQ337, Time!Z$28, 'Working Capital'!$J36:$BQ36)</f>
        <v>10930500.000000002</v>
      </c>
      <c r="AA15" s="10">
        <f ca="1" xml:space="preserve"> SUMIF( Time!$J337:$BQ337, Time!AA$28, 'Working Capital'!$J36:$BQ36)</f>
        <v>12957000</v>
      </c>
      <c r="AB15" s="10">
        <f ca="1" xml:space="preserve"> SUMIF( Time!$J337:$BQ337, Time!AB$28, 'Working Capital'!$J36:$BQ36)</f>
        <v>15508500</v>
      </c>
      <c r="AC15" s="10">
        <f ca="1" xml:space="preserve"> SUMIF( Time!$J337:$BQ337, Time!AC$28, 'Working Capital'!$J36:$BQ36)</f>
        <v>18438000.000000004</v>
      </c>
    </row>
    <row r="16" spans="1:29">
      <c r="E16" s="17" t="str">
        <f xml:space="preserve"> 'Supply Chain finance'!E$15</f>
        <v>Supply Chain Finance balance</v>
      </c>
      <c r="F16" s="17">
        <f xml:space="preserve"> 'Supply Chain finance'!F$15</f>
        <v>0</v>
      </c>
      <c r="G16" s="17" t="str">
        <f xml:space="preserve"> 'Supply Chain finance'!G$15</f>
        <v>GBP</v>
      </c>
      <c r="H16" s="44">
        <f xml:space="preserve"> 'Supply Chain finance'!H$15</f>
        <v>0</v>
      </c>
      <c r="I16" s="17">
        <f xml:space="preserve"> 'Supply Chain finance'!I$15</f>
        <v>0</v>
      </c>
      <c r="J16" s="10">
        <f ca="1" xml:space="preserve"> SUMIF( Time!$J337:$BQ337, Time!J$28, 'Supply Chain finance'!$J15:$BQ15)</f>
        <v>280000</v>
      </c>
      <c r="K16" s="10">
        <f ca="1" xml:space="preserve"> SUMIF( Time!$J337:$BQ337, Time!K$28, 'Supply Chain finance'!$J15:$BQ15)</f>
        <v>840000</v>
      </c>
      <c r="L16" s="10">
        <f ca="1" xml:space="preserve"> SUMIF( Time!$J337:$BQ337, Time!L$28, 'Supply Chain finance'!$J15:$BQ15)</f>
        <v>1120000</v>
      </c>
      <c r="M16" s="10">
        <f ca="1" xml:space="preserve"> SUMIF( Time!$J337:$BQ337, Time!M$28, 'Supply Chain finance'!$J15:$BQ15)</f>
        <v>560000</v>
      </c>
      <c r="N16" s="10">
        <f ca="1" xml:space="preserve"> SUMIF( Time!$J337:$BQ337, Time!N$28, 'Supply Chain finance'!$J15:$BQ15)</f>
        <v>0</v>
      </c>
      <c r="O16" s="10">
        <f ca="1" xml:space="preserve"> SUMIF( Time!$J337:$BQ337, Time!O$28, 'Supply Chain finance'!$J15:$BQ15)</f>
        <v>420000</v>
      </c>
      <c r="P16" s="10">
        <f ca="1" xml:space="preserve"> SUMIF( Time!$J337:$BQ337, Time!P$28, 'Supply Chain finance'!$J15:$BQ15)</f>
        <v>1120000</v>
      </c>
      <c r="Q16" s="10">
        <f ca="1" xml:space="preserve"> SUMIF( Time!$J337:$BQ337, Time!Q$28, 'Supply Chain finance'!$J15:$BQ15)</f>
        <v>1540000</v>
      </c>
      <c r="R16" s="10">
        <f ca="1" xml:space="preserve"> SUMIF( Time!$J337:$BQ337, Time!R$28, 'Supply Chain finance'!$J15:$BQ15)</f>
        <v>1540000</v>
      </c>
      <c r="S16" s="10">
        <f ca="1" xml:space="preserve"> SUMIF( Time!$J337:$BQ337, Time!S$28, 'Supply Chain finance'!$J15:$BQ15)</f>
        <v>700000</v>
      </c>
      <c r="T16" s="10">
        <f ca="1" xml:space="preserve"> SUMIF( Time!$J337:$BQ337, Time!T$28, 'Supply Chain finance'!$J15:$BQ15)</f>
        <v>0</v>
      </c>
      <c r="U16" s="10">
        <f ca="1" xml:space="preserve"> SUMIF( Time!$J337:$BQ337, Time!U$28, 'Supply Chain finance'!$J15:$BQ15)</f>
        <v>0</v>
      </c>
      <c r="V16" s="10">
        <f ca="1" xml:space="preserve"> SUMIF( Time!$J337:$BQ337, Time!V$28, 'Supply Chain finance'!$J15:$BQ15)</f>
        <v>0</v>
      </c>
      <c r="W16" s="10">
        <f ca="1" xml:space="preserve"> SUMIF( Time!$J337:$BQ337, Time!W$28, 'Supply Chain finance'!$J15:$BQ15)</f>
        <v>0</v>
      </c>
      <c r="X16" s="10">
        <f ca="1" xml:space="preserve"> SUMIF( Time!$J337:$BQ337, Time!X$28, 'Supply Chain finance'!$J15:$BQ15)</f>
        <v>0</v>
      </c>
      <c r="Y16" s="10">
        <f ca="1" xml:space="preserve"> SUMIF( Time!$J337:$BQ337, Time!Y$28, 'Supply Chain finance'!$J15:$BQ15)</f>
        <v>0</v>
      </c>
      <c r="Z16" s="10">
        <f ca="1" xml:space="preserve"> SUMIF( Time!$J337:$BQ337, Time!Z$28, 'Supply Chain finance'!$J15:$BQ15)</f>
        <v>0</v>
      </c>
      <c r="AA16" s="10">
        <f ca="1" xml:space="preserve"> SUMIF( Time!$J337:$BQ337, Time!AA$28, 'Supply Chain finance'!$J15:$BQ15)</f>
        <v>0</v>
      </c>
      <c r="AB16" s="10">
        <f ca="1" xml:space="preserve"> SUMIF( Time!$J337:$BQ337, Time!AB$28, 'Supply Chain finance'!$J15:$BQ15)</f>
        <v>0</v>
      </c>
      <c r="AC16" s="10">
        <f ca="1" xml:space="preserve"> SUMIF( Time!$J337:$BQ337, Time!AC$28, 'Supply Chain finance'!$J15:$BQ15)</f>
        <v>0</v>
      </c>
    </row>
    <row r="17" spans="5:16384">
      <c r="E17" s="17" t="str">
        <f xml:space="preserve"> 'Invoice finance'!E$15</f>
        <v>Invoice finance balance</v>
      </c>
      <c r="F17" s="17">
        <f xml:space="preserve"> 'Invoice finance'!F$15</f>
        <v>0</v>
      </c>
      <c r="G17" s="17" t="str">
        <f xml:space="preserve"> 'Invoice finance'!G$15</f>
        <v>GBP</v>
      </c>
      <c r="H17" s="44">
        <f xml:space="preserve"> 'Invoice finance'!H$15</f>
        <v>0</v>
      </c>
      <c r="I17" s="17">
        <f xml:space="preserve"> 'Invoice finance'!I$15</f>
        <v>0</v>
      </c>
      <c r="J17" s="10">
        <f ca="1" xml:space="preserve"> SUMIF( Time!$J337:$BQ337, Time!J$28, 'Invoice finance'!$J15:$BQ15)</f>
        <v>64800</v>
      </c>
      <c r="K17" s="10">
        <f ca="1" xml:space="preserve"> SUMIF( Time!$J337:$BQ337, Time!K$28, 'Invoice finance'!$J15:$BQ15)</f>
        <v>140400</v>
      </c>
      <c r="L17" s="10">
        <f ca="1" xml:space="preserve"> SUMIF( Time!$J337:$BQ337, Time!L$28, 'Invoice finance'!$J15:$BQ15)</f>
        <v>345600</v>
      </c>
      <c r="M17" s="10">
        <f ca="1" xml:space="preserve"> SUMIF( Time!$J337:$BQ337, Time!M$28, 'Invoice finance'!$J15:$BQ15)</f>
        <v>594000</v>
      </c>
      <c r="N17" s="10">
        <f ca="1" xml:space="preserve"> SUMIF( Time!$J337:$BQ337, Time!N$28, 'Invoice finance'!$J15:$BQ15)</f>
        <v>996811.00709540187</v>
      </c>
      <c r="O17" s="10">
        <f ca="1" xml:space="preserve"> SUMIF( Time!$J337:$BQ337, Time!O$28, 'Invoice finance'!$J15:$BQ15)</f>
        <v>1242000</v>
      </c>
      <c r="P17" s="10">
        <f ca="1" xml:space="preserve"> SUMIF( Time!$J337:$BQ337, Time!P$28, 'Invoice finance'!$J15:$BQ15)</f>
        <v>1242000</v>
      </c>
      <c r="Q17" s="10">
        <f ca="1" xml:space="preserve"> SUMIF( Time!$J337:$BQ337, Time!Q$28, 'Invoice finance'!$J15:$BQ15)</f>
        <v>1404000</v>
      </c>
      <c r="R17" s="10">
        <f ca="1" xml:space="preserve"> SUMIF( Time!$J337:$BQ337, Time!R$28, 'Invoice finance'!$J15:$BQ15)</f>
        <v>869400</v>
      </c>
      <c r="S17" s="10">
        <f ca="1" xml:space="preserve"> SUMIF( Time!$J337:$BQ337, Time!S$28, 'Invoice finance'!$J15:$BQ15)</f>
        <v>0</v>
      </c>
      <c r="T17" s="10">
        <f ca="1" xml:space="preserve"> SUMIF( Time!$J337:$BQ337, Time!T$28, 'Invoice finance'!$J15:$BQ15)</f>
        <v>0</v>
      </c>
      <c r="U17" s="10">
        <f ca="1" xml:space="preserve"> SUMIF( Time!$J337:$BQ337, Time!U$28, 'Invoice finance'!$J15:$BQ15)</f>
        <v>0</v>
      </c>
      <c r="V17" s="10">
        <f ca="1" xml:space="preserve"> SUMIF( Time!$J337:$BQ337, Time!V$28, 'Invoice finance'!$J15:$BQ15)</f>
        <v>0</v>
      </c>
      <c r="W17" s="10">
        <f ca="1" xml:space="preserve"> SUMIF( Time!$J337:$BQ337, Time!W$28, 'Invoice finance'!$J15:$BQ15)</f>
        <v>0</v>
      </c>
      <c r="X17" s="10">
        <f ca="1" xml:space="preserve"> SUMIF( Time!$J337:$BQ337, Time!X$28, 'Invoice finance'!$J15:$BQ15)</f>
        <v>0</v>
      </c>
      <c r="Y17" s="10">
        <f ca="1" xml:space="preserve"> SUMIF( Time!$J337:$BQ337, Time!Y$28, 'Invoice finance'!$J15:$BQ15)</f>
        <v>0</v>
      </c>
      <c r="Z17" s="10">
        <f ca="1" xml:space="preserve"> SUMIF( Time!$J337:$BQ337, Time!Z$28, 'Invoice finance'!$J15:$BQ15)</f>
        <v>0</v>
      </c>
      <c r="AA17" s="10">
        <f ca="1" xml:space="preserve"> SUMIF( Time!$J337:$BQ337, Time!AA$28, 'Invoice finance'!$J15:$BQ15)</f>
        <v>0</v>
      </c>
      <c r="AB17" s="10">
        <f ca="1" xml:space="preserve"> SUMIF( Time!$J337:$BQ337, Time!AB$28, 'Invoice finance'!$J15:$BQ15)</f>
        <v>0</v>
      </c>
      <c r="AC17" s="10">
        <f ca="1" xml:space="preserve"> SUMIF( Time!$J337:$BQ337, Time!AC$28, 'Invoice finance'!$J15:$BQ15)</f>
        <v>0</v>
      </c>
    </row>
    <row r="18" spans="5:16384">
      <c r="E18" s="17" t="str">
        <f xml:space="preserve"> 'Asset Finance'!E$15</f>
        <v>Asset Finance balance</v>
      </c>
      <c r="F18" s="17">
        <f xml:space="preserve"> 'Asset Finance'!F$15</f>
        <v>0</v>
      </c>
      <c r="G18" s="17" t="str">
        <f xml:space="preserve"> 'Asset Finance'!G$15</f>
        <v>GBP</v>
      </c>
      <c r="H18" s="44">
        <f xml:space="preserve"> 'Asset Finance'!H$15</f>
        <v>0</v>
      </c>
      <c r="I18" s="17">
        <f xml:space="preserve"> 'Asset Finance'!I$15</f>
        <v>0</v>
      </c>
      <c r="J18" s="10">
        <f ca="1" xml:space="preserve"> SUMIF( Time!$J337:$BQ337, Time!J$28, 'Asset Finance'!$J15:$BQ15)</f>
        <v>167708.33333333334</v>
      </c>
      <c r="K18" s="10">
        <f ca="1" xml:space="preserve"> SUMIF( Time!$J337:$BQ337, Time!K$28, 'Asset Finance'!$J15:$BQ15)</f>
        <v>497606.14089023921</v>
      </c>
      <c r="L18" s="10">
        <f ca="1" xml:space="preserve"> SUMIF( Time!$J337:$BQ337, Time!L$28, 'Asset Finance'!$J15:$BQ15)</f>
        <v>437961.07611483947</v>
      </c>
      <c r="M18" s="10">
        <f ca="1" xml:space="preserve"> SUMIF( Time!$J337:$BQ337, Time!M$28, 'Asset Finance'!$J15:$BQ15)</f>
        <v>1056906.2798820352</v>
      </c>
      <c r="N18" s="10">
        <f ca="1" xml:space="preserve"> SUMIF( Time!$J337:$BQ337, Time!N$28, 'Asset Finance'!$J15:$BQ15)</f>
        <v>1601662.2328793926</v>
      </c>
      <c r="O18" s="10">
        <f ca="1" xml:space="preserve"> SUMIF( Time!$J337:$BQ337, Time!O$28, 'Asset Finance'!$J15:$BQ15)</f>
        <v>1409680.5835824341</v>
      </c>
      <c r="P18" s="10">
        <f ca="1" xml:space="preserve"> SUMIF( Time!$J337:$BQ337, Time!P$28, 'Asset Finance'!$J15:$BQ15)</f>
        <v>1240710.6235856102</v>
      </c>
      <c r="Q18" s="10">
        <f ca="1" xml:space="preserve"> SUMIF( Time!$J337:$BQ337, Time!Q$28, 'Asset Finance'!$J15:$BQ15)</f>
        <v>1595422.8991005584</v>
      </c>
      <c r="R18" s="10">
        <f ca="1" xml:space="preserve"> SUMIF( Time!$J337:$BQ337, Time!R$28, 'Asset Finance'!$J15:$BQ15)</f>
        <v>1404189.1213365518</v>
      </c>
      <c r="S18" s="10">
        <f ca="1" xml:space="preserve"> SUMIF( Time!$J337:$BQ337, Time!S$28, 'Asset Finance'!$J15:$BQ15)</f>
        <v>1235877.3899957917</v>
      </c>
      <c r="T18" s="10">
        <f ca="1" xml:space="preserve"> SUMIF( Time!$J337:$BQ337, Time!T$28, 'Asset Finance'!$J15:$BQ15)</f>
        <v>1087740.1767996817</v>
      </c>
      <c r="U18" s="10">
        <f ca="1" xml:space="preserve"> SUMIF( Time!$J337:$BQ337, Time!U$28, 'Asset Finance'!$J15:$BQ15)</f>
        <v>957359.28321193054</v>
      </c>
      <c r="V18" s="10">
        <f ca="1" xml:space="preserve"> SUMIF( Time!$J337:$BQ337, Time!V$28, 'Asset Finance'!$J15:$BQ15)</f>
        <v>842606.36565679673</v>
      </c>
      <c r="W18" s="10">
        <f ca="1" xml:space="preserve"> SUMIF( Time!$J337:$BQ337, Time!W$28, 'Asset Finance'!$J15:$BQ15)</f>
        <v>741608.19234275515</v>
      </c>
      <c r="X18" s="10">
        <f ca="1" xml:space="preserve"> SUMIF( Time!$J337:$BQ337, Time!X$28, 'Asset Finance'!$J15:$BQ15)</f>
        <v>652716.06454241194</v>
      </c>
      <c r="Y18" s="10">
        <f ca="1" xml:space="preserve"> SUMIF( Time!$J337:$BQ337, Time!Y$28, 'Asset Finance'!$J15:$BQ15)</f>
        <v>574478.90316026658</v>
      </c>
      <c r="Z18" s="10">
        <f ca="1" xml:space="preserve"> SUMIF( Time!$J337:$BQ337, Time!Z$28, 'Asset Finance'!$J15:$BQ15)</f>
        <v>505619.56125223986</v>
      </c>
      <c r="AA18" s="10">
        <f ca="1" xml:space="preserve"> SUMIF( Time!$J337:$BQ337, Time!AA$28, 'Asset Finance'!$J15:$BQ15)</f>
        <v>445013.97582147003</v>
      </c>
      <c r="AB18" s="10">
        <f ca="1" xml:space="preserve"> SUMIF( Time!$J337:$BQ337, Time!AB$28, 'Asset Finance'!$J15:$BQ15)</f>
        <v>391672.81856335542</v>
      </c>
      <c r="AC18" s="10">
        <f ca="1" xml:space="preserve"> SUMIF( Time!$J337:$BQ337, Time!AC$28, 'Asset Finance'!$J15:$BQ15)</f>
        <v>344725.34602577734</v>
      </c>
    </row>
    <row r="19" spans="5:16384">
      <c r="E19" s="17" t="str">
        <f xml:space="preserve"> VAT!E$32</f>
        <v>VAT balance</v>
      </c>
      <c r="F19" s="17">
        <f xml:space="preserve"> VAT!F$32</f>
        <v>0</v>
      </c>
      <c r="G19" s="17" t="str">
        <f xml:space="preserve"> VAT!G$32</f>
        <v>GBP</v>
      </c>
      <c r="H19" s="44">
        <f xml:space="preserve"> VAT!H$32</f>
        <v>0</v>
      </c>
      <c r="I19" s="17">
        <f xml:space="preserve"> VAT!I$32</f>
        <v>0</v>
      </c>
      <c r="J19" s="10">
        <f ca="1" xml:space="preserve"> SUMIF( Time!$J337:$BQ337, Time!J$28, VAT!$J32:$BQ32)</f>
        <v>-47140</v>
      </c>
      <c r="K19" s="10">
        <f ca="1" xml:space="preserve"> SUMIF( Time!$J337:$BQ337, Time!K$28, VAT!$J32:$BQ32)</f>
        <v>48670.585766757809</v>
      </c>
      <c r="L19" s="10">
        <f ca="1" xml:space="preserve"> SUMIF( Time!$J337:$BQ337, Time!L$28, VAT!$J32:$BQ32)</f>
        <v>4478.5112058631785</v>
      </c>
      <c r="M19" s="10">
        <f ca="1" xml:space="preserve"> SUMIF( Time!$J337:$BQ337, Time!M$28, VAT!$J32:$BQ32)</f>
        <v>-12036.288366619498</v>
      </c>
      <c r="N19" s="10">
        <f ca="1" xml:space="preserve"> SUMIF( Time!$J337:$BQ337, Time!N$28, VAT!$J32:$BQ32)</f>
        <v>93125.02318424196</v>
      </c>
      <c r="O19" s="10">
        <f ca="1" xml:space="preserve"> SUMIF( Time!$J337:$BQ337, Time!O$28, VAT!$J32:$BQ32)</f>
        <v>7346.8122114281286</v>
      </c>
      <c r="P19" s="10">
        <f ca="1" xml:space="preserve"> SUMIF( Time!$J337:$BQ337, Time!P$28, VAT!$J32:$BQ32)</f>
        <v>34097.118137038851</v>
      </c>
      <c r="Q19" s="10">
        <f ca="1" xml:space="preserve"> SUMIF( Time!$J337:$BQ337, Time!Q$28, VAT!$J32:$BQ32)</f>
        <v>54279.507330168621</v>
      </c>
      <c r="R19" s="10">
        <f ca="1" xml:space="preserve"> SUMIF( Time!$J337:$BQ337, Time!R$28, VAT!$J32:$BQ32)</f>
        <v>271971.25842839864</v>
      </c>
      <c r="S19" s="10">
        <f ca="1" xml:space="preserve"> SUMIF( Time!$J337:$BQ337, Time!S$28, VAT!$J32:$BQ32)</f>
        <v>153169.57069925894</v>
      </c>
      <c r="T19" s="10">
        <f ca="1" xml:space="preserve"> SUMIF( Time!$J337:$BQ337, Time!T$28, VAT!$J32:$BQ32)</f>
        <v>255588.93542960618</v>
      </c>
      <c r="U19" s="10">
        <f ca="1" xml:space="preserve"> SUMIF( Time!$J337:$BQ337, Time!U$28, VAT!$J32:$BQ32)</f>
        <v>359867.61621458433</v>
      </c>
      <c r="V19" s="10">
        <f ca="1" xml:space="preserve"> SUMIF( Time!$J337:$BQ337, Time!V$28, VAT!$J32:$BQ32)</f>
        <v>606054.88223736337</v>
      </c>
      <c r="W19" s="10">
        <f ca="1" xml:space="preserve"> SUMIF( Time!$J337:$BQ337, Time!W$28, VAT!$J32:$BQ32)</f>
        <v>562971.11581539409</v>
      </c>
      <c r="X19" s="10">
        <f ca="1" xml:space="preserve"> SUMIF( Time!$J337:$BQ337, Time!X$28, VAT!$J32:$BQ32)</f>
        <v>806381.84405402374</v>
      </c>
      <c r="Y19" s="10">
        <f ca="1" xml:space="preserve"> SUMIF( Time!$J337:$BQ337, Time!Y$28, VAT!$J32:$BQ32)</f>
        <v>1013002.4822518174</v>
      </c>
      <c r="Z19" s="10">
        <f ca="1" xml:space="preserve"> SUMIF( Time!$J337:$BQ337, Time!Z$28, VAT!$J32:$BQ32)</f>
        <v>1217500.7520646723</v>
      </c>
      <c r="AA19" s="10">
        <f ca="1" xml:space="preserve"> SUMIF( Time!$J337:$BQ337, Time!AA$28, VAT!$J32:$BQ32)</f>
        <v>1275464.1841888004</v>
      </c>
      <c r="AB19" s="10">
        <f ca="1" xml:space="preserve"> SUMIF( Time!$J337:$BQ337, Time!AB$28, VAT!$J32:$BQ32)</f>
        <v>1583419.7872073874</v>
      </c>
      <c r="AC19" s="10">
        <f ca="1" xml:space="preserve"> SUMIF( Time!$J337:$BQ337, Time!AC$28, VAT!$J32:$BQ32)</f>
        <v>2066800.2714961162</v>
      </c>
    </row>
    <row r="20" spans="5:16384">
      <c r="E20" s="17" t="str">
        <f xml:space="preserve"> 'Corporation tax'!E$78</f>
        <v>Corporation tax creditor</v>
      </c>
      <c r="F20" s="17">
        <f xml:space="preserve"> 'Corporation tax'!F$78</f>
        <v>0</v>
      </c>
      <c r="G20" s="17" t="str">
        <f xml:space="preserve"> 'Corporation tax'!G$78</f>
        <v>GBP</v>
      </c>
      <c r="H20" s="44">
        <f xml:space="preserve"> 'Corporation tax'!H$78</f>
        <v>0</v>
      </c>
      <c r="I20" s="17">
        <f xml:space="preserve"> 'Corporation tax'!I$78</f>
        <v>0</v>
      </c>
      <c r="J20" s="10">
        <f ca="1" xml:space="preserve"> SUMIF( Time!$J337:$BQ337, Time!J$28, 'Corporation tax'!$J78:$BQ78)</f>
        <v>0</v>
      </c>
      <c r="K20" s="10">
        <f ca="1" xml:space="preserve"> SUMIF( Time!$J337:$BQ337, Time!K$28, 'Corporation tax'!$J78:$BQ78)</f>
        <v>0</v>
      </c>
      <c r="L20" s="10">
        <f ca="1" xml:space="preserve"> SUMIF( Time!$J337:$BQ337, Time!L$28, 'Corporation tax'!$J78:$BQ78)</f>
        <v>23454.58183572589</v>
      </c>
      <c r="M20" s="10">
        <f ca="1" xml:space="preserve"> SUMIF( Time!$J337:$BQ337, Time!M$28, 'Corporation tax'!$J78:$BQ78)</f>
        <v>125236.85163600883</v>
      </c>
      <c r="N20" s="10">
        <f ca="1" xml:space="preserve"> SUMIF( Time!$J337:$BQ337, Time!N$28, 'Corporation tax'!$J78:$BQ78)</f>
        <v>358506.10425785242</v>
      </c>
      <c r="O20" s="10">
        <f ca="1" xml:space="preserve"> SUMIF( Time!$J337:$BQ337, Time!O$28, 'Corporation tax'!$J78:$BQ78)</f>
        <v>323099.25393843593</v>
      </c>
      <c r="P20" s="10">
        <f ca="1" xml:space="preserve"> SUMIF( Time!$J337:$BQ337, Time!P$28, 'Corporation tax'!$J78:$BQ78)</f>
        <v>637283.3992239167</v>
      </c>
      <c r="Q20" s="10">
        <f ca="1" xml:space="preserve"> SUMIF( Time!$J337:$BQ337, Time!Q$28, 'Corporation tax'!$J78:$BQ78)</f>
        <v>973718.97991725383</v>
      </c>
      <c r="R20" s="10">
        <f ca="1" xml:space="preserve"> SUMIF( Time!$J337:$BQ337, Time!R$28, 'Corporation tax'!$J78:$BQ78)</f>
        <v>1415781.5297293758</v>
      </c>
      <c r="S20" s="10">
        <f ca="1" xml:space="preserve"> SUMIF( Time!$J337:$BQ337, Time!S$28, 'Corporation tax'!$J78:$BQ78)</f>
        <v>556531.01135117433</v>
      </c>
      <c r="T20" s="10">
        <f ca="1" xml:space="preserve"> SUMIF( Time!$J337:$BQ337, Time!T$28, 'Corporation tax'!$J78:$BQ78)</f>
        <v>1223651.4968553074</v>
      </c>
      <c r="U20" s="10">
        <f ca="1" xml:space="preserve"> SUMIF( Time!$J337:$BQ337, Time!U$28, 'Corporation tax'!$J78:$BQ78)</f>
        <v>2026774.2675674651</v>
      </c>
      <c r="V20" s="10">
        <f ca="1" xml:space="preserve"> SUMIF( Time!$J337:$BQ337, Time!V$28, 'Corporation tax'!$J78:$BQ78)</f>
        <v>3038017.585057735</v>
      </c>
      <c r="W20" s="10">
        <f ca="1" xml:space="preserve"> SUMIF( Time!$J337:$BQ337, Time!W$28, 'Corporation tax'!$J78:$BQ78)</f>
        <v>1284989.545102691</v>
      </c>
      <c r="X20" s="10">
        <f ca="1" xml:space="preserve"> SUMIF( Time!$J337:$BQ337, Time!X$28, 'Corporation tax'!$J78:$BQ78)</f>
        <v>2893385.6120479233</v>
      </c>
      <c r="Y20" s="10">
        <f ca="1" xml:space="preserve"> SUMIF( Time!$J337:$BQ337, Time!Y$28, 'Corporation tax'!$J78:$BQ78)</f>
        <v>4880352.7841297751</v>
      </c>
      <c r="Z20" s="10">
        <f ca="1" xml:space="preserve"> SUMIF( Time!$J337:$BQ337, Time!Z$28, 'Corporation tax'!$J78:$BQ78)</f>
        <v>7304407.809826185</v>
      </c>
      <c r="AA20" s="10">
        <f ca="1" xml:space="preserve"> SUMIF( Time!$J337:$BQ337, Time!AA$28, 'Corporation tax'!$J78:$BQ78)</f>
        <v>2915933.2707296517</v>
      </c>
      <c r="AB20" s="10">
        <f ca="1" xml:space="preserve"> SUMIF( Time!$J337:$BQ337, Time!AB$28, 'Corporation tax'!$J78:$BQ78)</f>
        <v>6384204.4643923491</v>
      </c>
      <c r="AC20" s="10">
        <f ca="1" xml:space="preserve"> SUMIF( Time!$J337:$BQ337, Time!AC$28, 'Corporation tax'!$J78:$BQ78)</f>
        <v>10501253.115687136</v>
      </c>
    </row>
    <row r="21" spans="5:16384">
      <c r="E21" s="12" t="s">
        <v>226</v>
      </c>
      <c r="F21" s="30"/>
      <c r="G21" s="12" t="s">
        <v>258</v>
      </c>
      <c r="H21" s="56"/>
      <c r="I21" s="30"/>
      <c r="J21" s="12">
        <f ca="1" xml:space="preserve"> SUMIF( Time!$J337:$BQ337, Time!J$28, 'Balance Sheet'!$J21:$BQ21)</f>
        <v>978368.33333333337</v>
      </c>
      <c r="K21" s="12">
        <f ca="1" xml:space="preserve"> SUMIF( Time!$J337:$BQ337, Time!K$28, 'Balance Sheet'!$J21:$BQ21)</f>
        <v>3035676.7266569971</v>
      </c>
      <c r="L21" s="12">
        <f ca="1" xml:space="preserve"> SUMIF( Time!$J337:$BQ337, Time!L$28, 'Balance Sheet'!$J21:$BQ21)</f>
        <v>4694494.1691564284</v>
      </c>
      <c r="M21" s="12">
        <f ca="1" xml:space="preserve"> SUMIF( Time!$J337:$BQ337, Time!M$28, 'Balance Sheet'!$J21:$BQ21)</f>
        <v>5069106.8431514241</v>
      </c>
      <c r="N21" s="12">
        <f ca="1" xml:space="preserve"> SUMIF( Time!$J337:$BQ337, Time!N$28, 'Balance Sheet'!$J21:$BQ21)</f>
        <v>6817536.5817553308</v>
      </c>
      <c r="O21" s="12">
        <f ca="1" xml:space="preserve"> SUMIF( Time!$J337:$BQ337, Time!O$28, 'Balance Sheet'!$J21:$BQ21)</f>
        <v>7601790.9286104552</v>
      </c>
      <c r="P21" s="12">
        <f ca="1" xml:space="preserve"> SUMIF( Time!$J337:$BQ337, Time!P$28, 'Balance Sheet'!$J21:$BQ21)</f>
        <v>8631255.4198247232</v>
      </c>
      <c r="Q21" s="12">
        <f ca="1" xml:space="preserve"> SUMIF( Time!$J337:$BQ337, Time!Q$28, 'Balance Sheet'!$J21:$BQ21)</f>
        <v>11058585.665226139</v>
      </c>
      <c r="R21" s="12">
        <f ca="1" xml:space="preserve"> SUMIF( Time!$J337:$BQ337, Time!R$28, 'Balance Sheet'!$J21:$BQ21)</f>
        <v>14942006.188372485</v>
      </c>
      <c r="S21" s="12">
        <f ca="1" xml:space="preserve"> SUMIF( Time!$J337:$BQ337, Time!S$28, 'Balance Sheet'!$J21:$BQ21)</f>
        <v>14043742.250924384</v>
      </c>
      <c r="T21" s="12">
        <f ca="1" xml:space="preserve"> SUMIF( Time!$J337:$BQ337, Time!T$28, 'Balance Sheet'!$J21:$BQ21)</f>
        <v>15504144.887962755</v>
      </c>
      <c r="U21" s="12">
        <f ca="1" xml:space="preserve"> SUMIF( Time!$J337:$BQ337, Time!U$28, 'Balance Sheet'!$J21:$BQ21)</f>
        <v>19161165.445872135</v>
      </c>
      <c r="V21" s="12">
        <f ca="1" xml:space="preserve"> SUMIF( Time!$J337:$BQ337, Time!V$28, 'Balance Sheet'!$J21:$BQ21)</f>
        <v>26312094.341512017</v>
      </c>
      <c r="W21" s="12">
        <f ca="1" xml:space="preserve"> SUMIF( Time!$J337:$BQ337, Time!W$28, 'Balance Sheet'!$J21:$BQ21)</f>
        <v>30443607.553425673</v>
      </c>
      <c r="X21" s="12">
        <f ca="1" xml:space="preserve"> SUMIF( Time!$J337:$BQ337, Time!X$28, 'Balance Sheet'!$J21:$BQ21)</f>
        <v>39977532.401053317</v>
      </c>
      <c r="Y21" s="12">
        <f ca="1" xml:space="preserve"> SUMIF( Time!$J337:$BQ337, Time!Y$28, 'Balance Sheet'!$J21:$BQ21)</f>
        <v>50874705.806548052</v>
      </c>
      <c r="Z21" s="12">
        <f ca="1" xml:space="preserve"> SUMIF( Time!$J337:$BQ337, Time!Z$28, 'Balance Sheet'!$J21:$BQ21)</f>
        <v>64314289.893632255</v>
      </c>
      <c r="AA21" s="12">
        <f ca="1" xml:space="preserve"> SUMIF( Time!$J337:$BQ337, Time!AA$28, 'Balance Sheet'!$J21:$BQ21)</f>
        <v>72418807.258557528</v>
      </c>
      <c r="AB21" s="12">
        <f ca="1" xml:space="preserve"> SUMIF( Time!$J337:$BQ337, Time!AB$28, 'Balance Sheet'!$J21:$BQ21)</f>
        <v>91620500.932587996</v>
      </c>
      <c r="AC21" s="12">
        <f ca="1" xml:space="preserve"> SUMIF( Time!$J337:$BQ337, Time!AC$28, 'Balance Sheet'!$J21:$BQ21)</f>
        <v>114625415.78294745</v>
      </c>
    </row>
    <row r="23" spans="5:16384">
      <c r="E23" s="67" t="str">
        <f xml:space="preserve"> Financials!E$24</f>
        <v>Net Assets</v>
      </c>
      <c r="F23" s="67"/>
      <c r="G23" s="67" t="str">
        <f xml:space="preserve"> Financials!G$24</f>
        <v>GBP</v>
      </c>
      <c r="H23" s="109">
        <f xml:space="preserve"> Financials!H$24</f>
        <v>0</v>
      </c>
      <c r="I23" s="67">
        <f xml:space="preserve"> Financials!I$24</f>
        <v>0</v>
      </c>
      <c r="J23" s="19">
        <f ca="1" xml:space="preserve"> SUMIF( Time!$J337:$BQ337, Time!J$28, Financials!$J24:$BQ24)</f>
        <v>-67716.666666666744</v>
      </c>
      <c r="K23" s="19">
        <f ca="1" xml:space="preserve"> SUMIF( Time!$J337:$BQ337, Time!K$28, Financials!$J24:$BQ24)</f>
        <v>-98792.111121494323</v>
      </c>
      <c r="L23" s="19">
        <f ca="1" xml:space="preserve"> SUMIF( Time!$J337:$BQ337, Time!L$28, Financials!$J24:$BQ24)</f>
        <v>21028.766187945381</v>
      </c>
      <c r="M23" s="19">
        <f ca="1" xml:space="preserve"> SUMIF( Time!$J337:$BQ337, Time!M$28, Financials!$J24:$BQ24)</f>
        <v>286225.7446584953</v>
      </c>
      <c r="N23" s="19">
        <f ca="1" xml:space="preserve"> SUMIF( Time!$J337:$BQ337, Time!N$28, Financials!$J24:$BQ24)</f>
        <v>979206.9492329834</v>
      </c>
      <c r="O23" s="19">
        <f ca="1" xml:space="preserve"> SUMIF( Time!$J337:$BQ337, Time!O$28, Financials!$J24:$BQ24)</f>
        <v>2013311.1236748509</v>
      </c>
      <c r="P23" s="19">
        <f ca="1" xml:space="preserve"> SUMIF( Time!$J337:$BQ337, Time!P$28, Financials!$J24:$BQ24)</f>
        <v>3015670.8445506133</v>
      </c>
      <c r="Q23" s="19">
        <f ca="1" xml:space="preserve"> SUMIF( Time!$J337:$BQ337, Time!Q$28, Financials!$J24:$BQ24)</f>
        <v>4058717.1314063519</v>
      </c>
      <c r="R23" s="19">
        <f ca="1" xml:space="preserve"> SUMIF( Time!$J337:$BQ337, Time!R$28, Financials!$J24:$BQ24)</f>
        <v>5417579.9262126014</v>
      </c>
      <c r="S23" s="19">
        <f ca="1" xml:space="preserve"> SUMIF( Time!$J337:$BQ337, Time!S$28, Financials!$J24:$BQ24)</f>
        <v>7189120.7612694446</v>
      </c>
      <c r="T23" s="19">
        <f ca="1" xml:space="preserve"> SUMIF( Time!$J337:$BQ337, Time!T$28, Financials!$J24:$BQ24)</f>
        <v>9346642.4158412628</v>
      </c>
      <c r="U23" s="19">
        <f ca="1" xml:space="preserve"> SUMIF( Time!$J337:$BQ337, Time!U$28, Financials!$J24:$BQ24)</f>
        <v>11953480.889049191</v>
      </c>
      <c r="V23" s="19">
        <f ca="1" xml:space="preserve"> SUMIF( Time!$J337:$BQ337, Time!V$28, Financials!$J24:$BQ24)</f>
        <v>15243937.148096435</v>
      </c>
      <c r="W23" s="19">
        <f ca="1" xml:space="preserve"> SUMIF( Time!$J337:$BQ337, Time!W$28, Financials!$J24:$BQ24)</f>
        <v>19440002.861494478</v>
      </c>
      <c r="X23" s="19">
        <f ca="1" xml:space="preserve"> SUMIF( Time!$J337:$BQ337, Time!X$28, Financials!$J24:$BQ24)</f>
        <v>24696521.000958957</v>
      </c>
      <c r="Y23" s="19">
        <f ca="1" xml:space="preserve"> SUMIF( Time!$J337:$BQ337, Time!Y$28, Financials!$J24:$BQ24)</f>
        <v>31207766.707879983</v>
      </c>
      <c r="Z23" s="19">
        <f ca="1" xml:space="preserve"> SUMIF( Time!$J337:$BQ337, Time!Z$28, Financials!$J24:$BQ24)</f>
        <v>39159552.299257852</v>
      </c>
      <c r="AA23" s="19">
        <f ca="1" xml:space="preserve"> SUMIF( Time!$J337:$BQ337, Time!AA$28, Financials!$J24:$BQ24)</f>
        <v>48718748.20811677</v>
      </c>
      <c r="AB23" s="19">
        <f ca="1" xml:space="preserve"> SUMIF( Time!$J337:$BQ337, Time!AB$28, Financials!$J24:$BQ24)</f>
        <v>60090132.693377003</v>
      </c>
      <c r="AC23" s="19">
        <f ca="1" xml:space="preserve"> SUMIF( Time!$J337:$BQ337, Time!AC$28, Financials!$J24:$BQ24)</f>
        <v>73584272.536620468</v>
      </c>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1"/>
      <c r="YX23" s="1"/>
      <c r="YY23" s="1"/>
      <c r="YZ23" s="1"/>
      <c r="ZA23" s="1"/>
      <c r="ZB23" s="1"/>
      <c r="ZC23" s="1"/>
      <c r="ZD23" s="1"/>
      <c r="ZE23" s="1"/>
      <c r="ZF23" s="1"/>
      <c r="ZG23" s="1"/>
      <c r="ZH23" s="1"/>
      <c r="ZI23" s="1"/>
      <c r="ZJ23" s="1"/>
      <c r="ZK23" s="1"/>
      <c r="ZL23" s="1"/>
      <c r="ZM23" s="1"/>
      <c r="ZN23" s="1"/>
      <c r="ZO23" s="1"/>
      <c r="ZP23" s="1"/>
      <c r="ZQ23" s="1"/>
      <c r="ZR23" s="1"/>
      <c r="ZS23" s="1"/>
      <c r="ZT23" s="1"/>
      <c r="ZU23" s="1"/>
      <c r="ZV23" s="1"/>
      <c r="ZW23" s="1"/>
      <c r="ZX23" s="1"/>
      <c r="ZY23" s="1"/>
      <c r="ZZ23" s="1"/>
      <c r="AAA23" s="1"/>
      <c r="AAB23" s="1"/>
      <c r="AAC23" s="1"/>
      <c r="AAD23" s="1"/>
      <c r="AAE23" s="1"/>
      <c r="AAF23" s="1"/>
      <c r="AAG23" s="1"/>
      <c r="AAH23" s="1"/>
      <c r="AAI23" s="1"/>
      <c r="AAJ23" s="1"/>
      <c r="AAK23" s="1"/>
      <c r="AAL23" s="1"/>
      <c r="AAM23" s="1"/>
      <c r="AAN23" s="1"/>
      <c r="AAO23" s="1"/>
      <c r="AAP23" s="1"/>
      <c r="AAQ23" s="1"/>
      <c r="AAR23" s="1"/>
      <c r="AAS23" s="1"/>
      <c r="AAT23" s="1"/>
      <c r="AAU23" s="1"/>
      <c r="AAV23" s="1"/>
      <c r="AAW23" s="1"/>
      <c r="AAX23" s="1"/>
      <c r="AAY23" s="1"/>
      <c r="AAZ23" s="1"/>
      <c r="ABA23" s="1"/>
      <c r="ABB23" s="1"/>
      <c r="ABC23" s="1"/>
      <c r="ABD23" s="1"/>
      <c r="ABE23" s="1"/>
      <c r="ABF23" s="1"/>
      <c r="ABG23" s="1"/>
      <c r="ABH23" s="1"/>
      <c r="ABI23" s="1"/>
      <c r="ABJ23" s="1"/>
      <c r="ABK23" s="1"/>
      <c r="ABL23" s="1"/>
      <c r="ABM23" s="1"/>
      <c r="ABN23" s="1"/>
      <c r="ABO23" s="1"/>
      <c r="ABP23" s="1"/>
      <c r="ABQ23" s="1"/>
      <c r="ABR23" s="1"/>
      <c r="ABS23" s="1"/>
      <c r="ABT23" s="1"/>
      <c r="ABU23" s="1"/>
      <c r="ABV23" s="1"/>
      <c r="ABW23" s="1"/>
      <c r="ABX23" s="1"/>
      <c r="ABY23" s="1"/>
      <c r="ABZ23" s="1"/>
      <c r="ACA23" s="1"/>
      <c r="ACB23" s="1"/>
      <c r="ACC23" s="1"/>
      <c r="ACD23" s="1"/>
      <c r="ACE23" s="1"/>
      <c r="ACF23" s="1"/>
      <c r="ACG23" s="1"/>
      <c r="ACH23" s="1"/>
      <c r="ACI23" s="1"/>
      <c r="ACJ23" s="1"/>
      <c r="ACK23" s="1"/>
      <c r="ACL23" s="1"/>
      <c r="ACM23" s="1"/>
      <c r="ACN23" s="1"/>
      <c r="ACO23" s="1"/>
      <c r="ACP23" s="1"/>
      <c r="ACQ23" s="1"/>
      <c r="ACR23" s="1"/>
      <c r="ACS23" s="1"/>
      <c r="ACT23" s="1"/>
      <c r="ACU23" s="1"/>
      <c r="ACV23" s="1"/>
      <c r="ACW23" s="1"/>
      <c r="ACX23" s="1"/>
      <c r="ACY23" s="1"/>
      <c r="ACZ23" s="1"/>
      <c r="ADA23" s="1"/>
      <c r="ADB23" s="1"/>
      <c r="ADC23" s="1"/>
      <c r="ADD23" s="1"/>
      <c r="ADE23" s="1"/>
      <c r="ADF23" s="1"/>
      <c r="ADG23" s="1"/>
      <c r="ADH23" s="1"/>
      <c r="ADI23" s="1"/>
      <c r="ADJ23" s="1"/>
      <c r="ADK23" s="1"/>
      <c r="ADL23" s="1"/>
      <c r="ADM23" s="1"/>
      <c r="ADN23" s="1"/>
      <c r="ADO23" s="1"/>
      <c r="ADP23" s="1"/>
      <c r="ADQ23" s="1"/>
      <c r="ADR23" s="1"/>
      <c r="ADS23" s="1"/>
      <c r="ADT23" s="1"/>
      <c r="ADU23" s="1"/>
      <c r="ADV23" s="1"/>
      <c r="ADW23" s="1"/>
      <c r="ADX23" s="1"/>
      <c r="ADY23" s="1"/>
      <c r="ADZ23" s="1"/>
      <c r="AEA23" s="1"/>
      <c r="AEB23" s="1"/>
      <c r="AEC23" s="1"/>
      <c r="AED23" s="1"/>
      <c r="AEE23" s="1"/>
      <c r="AEF23" s="1"/>
      <c r="AEG23" s="1"/>
      <c r="AEH23" s="1"/>
      <c r="AEI23" s="1"/>
      <c r="AEJ23" s="1"/>
      <c r="AEK23" s="1"/>
      <c r="AEL23" s="1"/>
      <c r="AEM23" s="1"/>
      <c r="AEN23" s="1"/>
      <c r="AEO23" s="1"/>
      <c r="AEP23" s="1"/>
      <c r="AEQ23" s="1"/>
      <c r="AER23" s="1"/>
      <c r="AES23" s="1"/>
      <c r="AET23" s="1"/>
      <c r="AEU23" s="1"/>
      <c r="AEV23" s="1"/>
      <c r="AEW23" s="1"/>
      <c r="AEX23" s="1"/>
      <c r="AEY23" s="1"/>
      <c r="AEZ23" s="1"/>
      <c r="AFA23" s="1"/>
      <c r="AFB23" s="1"/>
      <c r="AFC23" s="1"/>
      <c r="AFD23" s="1"/>
      <c r="AFE23" s="1"/>
      <c r="AFF23" s="1"/>
      <c r="AFG23" s="1"/>
      <c r="AFH23" s="1"/>
      <c r="AFI23" s="1"/>
      <c r="AFJ23" s="1"/>
      <c r="AFK23" s="1"/>
      <c r="AFL23" s="1"/>
      <c r="AFM23" s="1"/>
      <c r="AFN23" s="1"/>
      <c r="AFO23" s="1"/>
      <c r="AFP23" s="1"/>
      <c r="AFQ23" s="1"/>
      <c r="AFR23" s="1"/>
      <c r="AFS23" s="1"/>
      <c r="AFT23" s="1"/>
      <c r="AFU23" s="1"/>
      <c r="AFV23" s="1"/>
      <c r="AFW23" s="1"/>
      <c r="AFX23" s="1"/>
      <c r="AFY23" s="1"/>
      <c r="AFZ23" s="1"/>
      <c r="AGA23" s="1"/>
      <c r="AGB23" s="1"/>
      <c r="AGC23" s="1"/>
      <c r="AGD23" s="1"/>
      <c r="AGE23" s="1"/>
      <c r="AGF23" s="1"/>
      <c r="AGG23" s="1"/>
      <c r="AGH23" s="1"/>
      <c r="AGI23" s="1"/>
      <c r="AGJ23" s="1"/>
      <c r="AGK23" s="1"/>
      <c r="AGL23" s="1"/>
      <c r="AGM23" s="1"/>
      <c r="AGN23" s="1"/>
      <c r="AGO23" s="1"/>
      <c r="AGP23" s="1"/>
      <c r="AGQ23" s="1"/>
      <c r="AGR23" s="1"/>
      <c r="AGS23" s="1"/>
      <c r="AGT23" s="1"/>
      <c r="AGU23" s="1"/>
      <c r="AGV23" s="1"/>
      <c r="AGW23" s="1"/>
      <c r="AGX23" s="1"/>
      <c r="AGY23" s="1"/>
      <c r="AGZ23" s="1"/>
      <c r="AHA23" s="1"/>
      <c r="AHB23" s="1"/>
      <c r="AHC23" s="1"/>
      <c r="AHD23" s="1"/>
      <c r="AHE23" s="1"/>
      <c r="AHF23" s="1"/>
      <c r="AHG23" s="1"/>
      <c r="AHH23" s="1"/>
      <c r="AHI23" s="1"/>
      <c r="AHJ23" s="1"/>
      <c r="AHK23" s="1"/>
      <c r="AHL23" s="1"/>
      <c r="AHM23" s="1"/>
      <c r="AHN23" s="1"/>
      <c r="AHO23" s="1"/>
      <c r="AHP23" s="1"/>
      <c r="AHQ23" s="1"/>
      <c r="AHR23" s="1"/>
      <c r="AHS23" s="1"/>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c r="AIY23" s="1"/>
      <c r="AIZ23" s="1"/>
      <c r="AJA23" s="1"/>
      <c r="AJB23" s="1"/>
      <c r="AJC23" s="1"/>
      <c r="AJD23" s="1"/>
      <c r="AJE23" s="1"/>
      <c r="AJF23" s="1"/>
      <c r="AJG23" s="1"/>
      <c r="AJH23" s="1"/>
      <c r="AJI23" s="1"/>
      <c r="AJJ23" s="1"/>
      <c r="AJK23" s="1"/>
      <c r="AJL23" s="1"/>
      <c r="AJM23" s="1"/>
      <c r="AJN23" s="1"/>
      <c r="AJO23" s="1"/>
      <c r="AJP23" s="1"/>
      <c r="AJQ23" s="1"/>
      <c r="AJR23" s="1"/>
      <c r="AJS23" s="1"/>
      <c r="AJT23" s="1"/>
      <c r="AJU23" s="1"/>
      <c r="AJV23" s="1"/>
      <c r="AJW23" s="1"/>
      <c r="AJX23" s="1"/>
      <c r="AJY23" s="1"/>
      <c r="AJZ23" s="1"/>
      <c r="AKA23" s="1"/>
      <c r="AKB23" s="1"/>
      <c r="AKC23" s="1"/>
      <c r="AKD23" s="1"/>
      <c r="AKE23" s="1"/>
      <c r="AKF23" s="1"/>
      <c r="AKG23" s="1"/>
      <c r="AKH23" s="1"/>
      <c r="AKI23" s="1"/>
      <c r="AKJ23" s="1"/>
      <c r="AKK23" s="1"/>
      <c r="AKL23" s="1"/>
      <c r="AKM23" s="1"/>
      <c r="AKN23" s="1"/>
      <c r="AKO23" s="1"/>
      <c r="AKP23" s="1"/>
      <c r="AKQ23" s="1"/>
      <c r="AKR23" s="1"/>
      <c r="AKS23" s="1"/>
      <c r="AKT23" s="1"/>
      <c r="AKU23" s="1"/>
      <c r="AKV23" s="1"/>
      <c r="AKW23" s="1"/>
      <c r="AKX23" s="1"/>
      <c r="AKY23" s="1"/>
      <c r="AKZ23" s="1"/>
      <c r="ALA23" s="1"/>
      <c r="ALB23" s="1"/>
      <c r="ALC23" s="1"/>
      <c r="ALD23" s="1"/>
      <c r="ALE23" s="1"/>
      <c r="ALF23" s="1"/>
      <c r="ALG23" s="1"/>
      <c r="ALH23" s="1"/>
      <c r="ALI23" s="1"/>
      <c r="ALJ23" s="1"/>
      <c r="ALK23" s="1"/>
      <c r="ALL23" s="1"/>
      <c r="ALM23" s="1"/>
      <c r="ALN23" s="1"/>
      <c r="ALO23" s="1"/>
      <c r="ALP23" s="1"/>
      <c r="ALQ23" s="1"/>
      <c r="ALR23" s="1"/>
      <c r="ALS23" s="1"/>
      <c r="ALT23" s="1"/>
      <c r="ALU23" s="1"/>
      <c r="ALV23" s="1"/>
      <c r="ALW23" s="1"/>
      <c r="ALX23" s="1"/>
      <c r="ALY23" s="1"/>
      <c r="ALZ23" s="1"/>
      <c r="AMA23" s="1"/>
      <c r="AMB23" s="1"/>
      <c r="AMC23" s="1"/>
      <c r="AMD23" s="1"/>
      <c r="AME23" s="1"/>
      <c r="AMF23" s="1"/>
      <c r="AMG23" s="1"/>
      <c r="AMH23" s="1"/>
      <c r="AMI23" s="1"/>
      <c r="AMJ23" s="1"/>
      <c r="AMK23" s="1"/>
      <c r="AML23" s="1"/>
      <c r="AMM23" s="1"/>
      <c r="AMN23" s="1"/>
      <c r="AMO23" s="1"/>
      <c r="AMP23" s="1"/>
      <c r="AMQ23" s="1"/>
      <c r="AMR23" s="1"/>
      <c r="AMS23" s="1"/>
      <c r="AMT23" s="1"/>
      <c r="AMU23" s="1"/>
      <c r="AMV23" s="1"/>
      <c r="AMW23" s="1"/>
      <c r="AMX23" s="1"/>
      <c r="AMY23" s="1"/>
      <c r="AMZ23" s="1"/>
      <c r="ANA23" s="1"/>
      <c r="ANB23" s="1"/>
      <c r="ANC23" s="1"/>
      <c r="AND23" s="1"/>
      <c r="ANE23" s="1"/>
      <c r="ANF23" s="1"/>
      <c r="ANG23" s="1"/>
      <c r="ANH23" s="1"/>
      <c r="ANI23" s="1"/>
      <c r="ANJ23" s="1"/>
      <c r="ANK23" s="1"/>
      <c r="ANL23" s="1"/>
      <c r="ANM23" s="1"/>
      <c r="ANN23" s="1"/>
      <c r="ANO23" s="1"/>
      <c r="ANP23" s="1"/>
      <c r="ANQ23" s="1"/>
      <c r="ANR23" s="1"/>
      <c r="ANS23" s="1"/>
      <c r="ANT23" s="1"/>
      <c r="ANU23" s="1"/>
      <c r="ANV23" s="1"/>
      <c r="ANW23" s="1"/>
      <c r="ANX23" s="1"/>
      <c r="ANY23" s="1"/>
      <c r="ANZ23" s="1"/>
      <c r="AOA23" s="1"/>
      <c r="AOB23" s="1"/>
      <c r="AOC23" s="1"/>
      <c r="AOD23" s="1"/>
      <c r="AOE23" s="1"/>
      <c r="AOF23" s="1"/>
      <c r="AOG23" s="1"/>
      <c r="AOH23" s="1"/>
      <c r="AOI23" s="1"/>
      <c r="AOJ23" s="1"/>
      <c r="AOK23" s="1"/>
      <c r="AOL23" s="1"/>
      <c r="AOM23" s="1"/>
      <c r="AON23" s="1"/>
      <c r="AOO23" s="1"/>
      <c r="AOP23" s="1"/>
      <c r="AOQ23" s="1"/>
      <c r="AOR23" s="1"/>
      <c r="AOS23" s="1"/>
      <c r="AOT23" s="1"/>
      <c r="AOU23" s="1"/>
      <c r="AOV23" s="1"/>
      <c r="AOW23" s="1"/>
      <c r="AOX23" s="1"/>
      <c r="AOY23" s="1"/>
      <c r="AOZ23" s="1"/>
      <c r="APA23" s="1"/>
      <c r="APB23" s="1"/>
      <c r="APC23" s="1"/>
      <c r="APD23" s="1"/>
      <c r="APE23" s="1"/>
      <c r="APF23" s="1"/>
      <c r="APG23" s="1"/>
      <c r="APH23" s="1"/>
      <c r="API23" s="1"/>
      <c r="APJ23" s="1"/>
      <c r="APK23" s="1"/>
      <c r="APL23" s="1"/>
      <c r="APM23" s="1"/>
      <c r="APN23" s="1"/>
      <c r="APO23" s="1"/>
      <c r="APP23" s="1"/>
      <c r="APQ23" s="1"/>
      <c r="APR23" s="1"/>
      <c r="APS23" s="1"/>
      <c r="APT23" s="1"/>
      <c r="APU23" s="1"/>
      <c r="APV23" s="1"/>
      <c r="APW23" s="1"/>
      <c r="APX23" s="1"/>
      <c r="APY23" s="1"/>
      <c r="APZ23" s="1"/>
      <c r="AQA23" s="1"/>
      <c r="AQB23" s="1"/>
      <c r="AQC23" s="1"/>
      <c r="AQD23" s="1"/>
      <c r="AQE23" s="1"/>
      <c r="AQF23" s="1"/>
      <c r="AQG23" s="1"/>
      <c r="AQH23" s="1"/>
      <c r="AQI23" s="1"/>
      <c r="AQJ23" s="1"/>
      <c r="AQK23" s="1"/>
      <c r="AQL23" s="1"/>
      <c r="AQM23" s="1"/>
      <c r="AQN23" s="1"/>
      <c r="AQO23" s="1"/>
      <c r="AQP23" s="1"/>
      <c r="AQQ23" s="1"/>
      <c r="AQR23" s="1"/>
      <c r="AQS23" s="1"/>
      <c r="AQT23" s="1"/>
      <c r="AQU23" s="1"/>
      <c r="AQV23" s="1"/>
      <c r="AQW23" s="1"/>
      <c r="AQX23" s="1"/>
      <c r="AQY23" s="1"/>
      <c r="AQZ23" s="1"/>
      <c r="ARA23" s="1"/>
      <c r="ARB23" s="1"/>
      <c r="ARC23" s="1"/>
      <c r="ARD23" s="1"/>
      <c r="ARE23" s="1"/>
      <c r="ARF23" s="1"/>
      <c r="ARG23" s="1"/>
      <c r="ARH23" s="1"/>
      <c r="ARI23" s="1"/>
      <c r="ARJ23" s="1"/>
      <c r="ARK23" s="1"/>
      <c r="ARL23" s="1"/>
      <c r="ARM23" s="1"/>
      <c r="ARN23" s="1"/>
      <c r="ARO23" s="1"/>
      <c r="ARP23" s="1"/>
      <c r="ARQ23" s="1"/>
      <c r="ARR23" s="1"/>
      <c r="ARS23" s="1"/>
      <c r="ART23" s="1"/>
      <c r="ARU23" s="1"/>
      <c r="ARV23" s="1"/>
      <c r="ARW23" s="1"/>
      <c r="ARX23" s="1"/>
      <c r="ARY23" s="1"/>
      <c r="ARZ23" s="1"/>
      <c r="ASA23" s="1"/>
      <c r="ASB23" s="1"/>
      <c r="ASC23" s="1"/>
      <c r="ASD23" s="1"/>
      <c r="ASE23" s="1"/>
      <c r="ASF23" s="1"/>
      <c r="ASG23" s="1"/>
      <c r="ASH23" s="1"/>
      <c r="ASI23" s="1"/>
      <c r="ASJ23" s="1"/>
      <c r="ASK23" s="1"/>
      <c r="ASL23" s="1"/>
      <c r="ASM23" s="1"/>
      <c r="ASN23" s="1"/>
      <c r="ASO23" s="1"/>
      <c r="ASP23" s="1"/>
      <c r="ASQ23" s="1"/>
      <c r="ASR23" s="1"/>
      <c r="ASS23" s="1"/>
      <c r="AST23" s="1"/>
      <c r="ASU23" s="1"/>
      <c r="ASV23" s="1"/>
      <c r="ASW23" s="1"/>
      <c r="ASX23" s="1"/>
      <c r="ASY23" s="1"/>
      <c r="ASZ23" s="1"/>
      <c r="ATA23" s="1"/>
      <c r="ATB23" s="1"/>
      <c r="ATC23" s="1"/>
      <c r="ATD23" s="1"/>
      <c r="ATE23" s="1"/>
      <c r="ATF23" s="1"/>
      <c r="ATG23" s="1"/>
      <c r="ATH23" s="1"/>
      <c r="ATI23" s="1"/>
      <c r="ATJ23" s="1"/>
      <c r="ATK23" s="1"/>
      <c r="ATL23" s="1"/>
      <c r="ATM23" s="1"/>
      <c r="ATN23" s="1"/>
      <c r="ATO23" s="1"/>
      <c r="ATP23" s="1"/>
      <c r="ATQ23" s="1"/>
      <c r="ATR23" s="1"/>
      <c r="ATS23" s="1"/>
      <c r="ATT23" s="1"/>
      <c r="ATU23" s="1"/>
      <c r="ATV23" s="1"/>
      <c r="ATW23" s="1"/>
      <c r="ATX23" s="1"/>
      <c r="ATY23" s="1"/>
      <c r="ATZ23" s="1"/>
      <c r="AUA23" s="1"/>
      <c r="AUB23" s="1"/>
      <c r="AUC23" s="1"/>
      <c r="AUD23" s="1"/>
      <c r="AUE23" s="1"/>
      <c r="AUF23" s="1"/>
      <c r="AUG23" s="1"/>
      <c r="AUH23" s="1"/>
      <c r="AUI23" s="1"/>
      <c r="AUJ23" s="1"/>
      <c r="AUK23" s="1"/>
      <c r="AUL23" s="1"/>
      <c r="AUM23" s="1"/>
      <c r="AUN23" s="1"/>
      <c r="AUO23" s="1"/>
      <c r="AUP23" s="1"/>
      <c r="AUQ23" s="1"/>
      <c r="AUR23" s="1"/>
      <c r="AUS23" s="1"/>
      <c r="AUT23" s="1"/>
      <c r="AUU23" s="1"/>
      <c r="AUV23" s="1"/>
      <c r="AUW23" s="1"/>
      <c r="AUX23" s="1"/>
      <c r="AUY23" s="1"/>
      <c r="AUZ23" s="1"/>
      <c r="AVA23" s="1"/>
      <c r="AVB23" s="1"/>
      <c r="AVC23" s="1"/>
      <c r="AVD23" s="1"/>
      <c r="AVE23" s="1"/>
      <c r="AVF23" s="1"/>
      <c r="AVG23" s="1"/>
      <c r="AVH23" s="1"/>
      <c r="AVI23" s="1"/>
      <c r="AVJ23" s="1"/>
      <c r="AVK23" s="1"/>
      <c r="AVL23" s="1"/>
      <c r="AVM23" s="1"/>
      <c r="AVN23" s="1"/>
      <c r="AVO23" s="1"/>
      <c r="AVP23" s="1"/>
      <c r="AVQ23" s="1"/>
      <c r="AVR23" s="1"/>
      <c r="AVS23" s="1"/>
      <c r="AVT23" s="1"/>
      <c r="AVU23" s="1"/>
      <c r="AVV23" s="1"/>
      <c r="AVW23" s="1"/>
      <c r="AVX23" s="1"/>
      <c r="AVY23" s="1"/>
      <c r="AVZ23" s="1"/>
      <c r="AWA23" s="1"/>
      <c r="AWB23" s="1"/>
      <c r="AWC23" s="1"/>
      <c r="AWD23" s="1"/>
      <c r="AWE23" s="1"/>
      <c r="AWF23" s="1"/>
      <c r="AWG23" s="1"/>
      <c r="AWH23" s="1"/>
      <c r="AWI23" s="1"/>
      <c r="AWJ23" s="1"/>
      <c r="AWK23" s="1"/>
      <c r="AWL23" s="1"/>
      <c r="AWM23" s="1"/>
      <c r="AWN23" s="1"/>
      <c r="AWO23" s="1"/>
      <c r="AWP23" s="1"/>
      <c r="AWQ23" s="1"/>
      <c r="AWR23" s="1"/>
      <c r="AWS23" s="1"/>
      <c r="AWT23" s="1"/>
      <c r="AWU23" s="1"/>
      <c r="AWV23" s="1"/>
      <c r="AWW23" s="1"/>
      <c r="AWX23" s="1"/>
      <c r="AWY23" s="1"/>
      <c r="AWZ23" s="1"/>
      <c r="AXA23" s="1"/>
      <c r="AXB23" s="1"/>
      <c r="AXC23" s="1"/>
      <c r="AXD23" s="1"/>
      <c r="AXE23" s="1"/>
      <c r="AXF23" s="1"/>
      <c r="AXG23" s="1"/>
      <c r="AXH23" s="1"/>
      <c r="AXI23" s="1"/>
      <c r="AXJ23" s="1"/>
      <c r="AXK23" s="1"/>
      <c r="AXL23" s="1"/>
      <c r="AXM23" s="1"/>
      <c r="AXN23" s="1"/>
      <c r="AXO23" s="1"/>
      <c r="AXP23" s="1"/>
      <c r="AXQ23" s="1"/>
      <c r="AXR23" s="1"/>
      <c r="AXS23" s="1"/>
      <c r="AXT23" s="1"/>
      <c r="AXU23" s="1"/>
      <c r="AXV23" s="1"/>
      <c r="AXW23" s="1"/>
      <c r="AXX23" s="1"/>
      <c r="AXY23" s="1"/>
      <c r="AXZ23" s="1"/>
      <c r="AYA23" s="1"/>
      <c r="AYB23" s="1"/>
      <c r="AYC23" s="1"/>
      <c r="AYD23" s="1"/>
      <c r="AYE23" s="1"/>
      <c r="AYF23" s="1"/>
      <c r="AYG23" s="1"/>
      <c r="AYH23" s="1"/>
      <c r="AYI23" s="1"/>
      <c r="AYJ23" s="1"/>
      <c r="AYK23" s="1"/>
      <c r="AYL23" s="1"/>
      <c r="AYM23" s="1"/>
      <c r="AYN23" s="1"/>
      <c r="AYO23" s="1"/>
      <c r="AYP23" s="1"/>
      <c r="AYQ23" s="1"/>
      <c r="AYR23" s="1"/>
      <c r="AYS23" s="1"/>
      <c r="AYT23" s="1"/>
      <c r="AYU23" s="1"/>
      <c r="AYV23" s="1"/>
      <c r="AYW23" s="1"/>
      <c r="AYX23" s="1"/>
      <c r="AYY23" s="1"/>
      <c r="AYZ23" s="1"/>
      <c r="AZA23" s="1"/>
      <c r="AZB23" s="1"/>
      <c r="AZC23" s="1"/>
      <c r="AZD23" s="1"/>
      <c r="AZE23" s="1"/>
      <c r="AZF23" s="1"/>
      <c r="AZG23" s="1"/>
      <c r="AZH23" s="1"/>
      <c r="AZI23" s="1"/>
      <c r="AZJ23" s="1"/>
      <c r="AZK23" s="1"/>
      <c r="AZL23" s="1"/>
      <c r="AZM23" s="1"/>
      <c r="AZN23" s="1"/>
      <c r="AZO23" s="1"/>
      <c r="AZP23" s="1"/>
      <c r="AZQ23" s="1"/>
      <c r="AZR23" s="1"/>
      <c r="AZS23" s="1"/>
      <c r="AZT23" s="1"/>
      <c r="AZU23" s="1"/>
      <c r="AZV23" s="1"/>
      <c r="AZW23" s="1"/>
      <c r="AZX23" s="1"/>
      <c r="AZY23" s="1"/>
      <c r="AZZ23" s="1"/>
      <c r="BAA23" s="1"/>
      <c r="BAB23" s="1"/>
      <c r="BAC23" s="1"/>
      <c r="BAD23" s="1"/>
      <c r="BAE23" s="1"/>
      <c r="BAF23" s="1"/>
      <c r="BAG23" s="1"/>
      <c r="BAH23" s="1"/>
      <c r="BAI23" s="1"/>
      <c r="BAJ23" s="1"/>
      <c r="BAK23" s="1"/>
      <c r="BAL23" s="1"/>
      <c r="BAM23" s="1"/>
      <c r="BAN23" s="1"/>
      <c r="BAO23" s="1"/>
      <c r="BAP23" s="1"/>
      <c r="BAQ23" s="1"/>
      <c r="BAR23" s="1"/>
      <c r="BAS23" s="1"/>
      <c r="BAT23" s="1"/>
      <c r="BAU23" s="1"/>
      <c r="BAV23" s="1"/>
      <c r="BAW23" s="1"/>
      <c r="BAX23" s="1"/>
      <c r="BAY23" s="1"/>
      <c r="BAZ23" s="1"/>
      <c r="BBA23" s="1"/>
      <c r="BBB23" s="1"/>
      <c r="BBC23" s="1"/>
      <c r="BBD23" s="1"/>
      <c r="BBE23" s="1"/>
      <c r="BBF23" s="1"/>
      <c r="BBG23" s="1"/>
      <c r="BBH23" s="1"/>
      <c r="BBI23" s="1"/>
      <c r="BBJ23" s="1"/>
      <c r="BBK23" s="1"/>
      <c r="BBL23" s="1"/>
      <c r="BBM23" s="1"/>
      <c r="BBN23" s="1"/>
      <c r="BBO23" s="1"/>
      <c r="BBP23" s="1"/>
      <c r="BBQ23" s="1"/>
      <c r="BBR23" s="1"/>
      <c r="BBS23" s="1"/>
      <c r="BBT23" s="1"/>
      <c r="BBU23" s="1"/>
      <c r="BBV23" s="1"/>
      <c r="BBW23" s="1"/>
      <c r="BBX23" s="1"/>
      <c r="BBY23" s="1"/>
      <c r="BBZ23" s="1"/>
      <c r="BCA23" s="1"/>
      <c r="BCB23" s="1"/>
      <c r="BCC23" s="1"/>
      <c r="BCD23" s="1"/>
      <c r="BCE23" s="1"/>
      <c r="BCF23" s="1"/>
      <c r="BCG23" s="1"/>
      <c r="BCH23" s="1"/>
      <c r="BCI23" s="1"/>
      <c r="BCJ23" s="1"/>
      <c r="BCK23" s="1"/>
      <c r="BCL23" s="1"/>
      <c r="BCM23" s="1"/>
      <c r="BCN23" s="1"/>
      <c r="BCO23" s="1"/>
      <c r="BCP23" s="1"/>
      <c r="BCQ23" s="1"/>
      <c r="BCR23" s="1"/>
      <c r="BCS23" s="1"/>
      <c r="BCT23" s="1"/>
      <c r="BCU23" s="1"/>
      <c r="BCV23" s="1"/>
      <c r="BCW23" s="1"/>
      <c r="BCX23" s="1"/>
      <c r="BCY23" s="1"/>
      <c r="BCZ23" s="1"/>
      <c r="BDA23" s="1"/>
      <c r="BDB23" s="1"/>
      <c r="BDC23" s="1"/>
      <c r="BDD23" s="1"/>
      <c r="BDE23" s="1"/>
      <c r="BDF23" s="1"/>
      <c r="BDG23" s="1"/>
      <c r="BDH23" s="1"/>
      <c r="BDI23" s="1"/>
      <c r="BDJ23" s="1"/>
      <c r="BDK23" s="1"/>
      <c r="BDL23" s="1"/>
      <c r="BDM23" s="1"/>
      <c r="BDN23" s="1"/>
      <c r="BDO23" s="1"/>
      <c r="BDP23" s="1"/>
      <c r="BDQ23" s="1"/>
      <c r="BDR23" s="1"/>
      <c r="BDS23" s="1"/>
      <c r="BDT23" s="1"/>
      <c r="BDU23" s="1"/>
      <c r="BDV23" s="1"/>
      <c r="BDW23" s="1"/>
      <c r="BDX23" s="1"/>
      <c r="BDY23" s="1"/>
      <c r="BDZ23" s="1"/>
      <c r="BEA23" s="1"/>
      <c r="BEB23" s="1"/>
      <c r="BEC23" s="1"/>
      <c r="BED23" s="1"/>
      <c r="BEE23" s="1"/>
      <c r="BEF23" s="1"/>
      <c r="BEG23" s="1"/>
      <c r="BEH23" s="1"/>
      <c r="BEI23" s="1"/>
      <c r="BEJ23" s="1"/>
      <c r="BEK23" s="1"/>
      <c r="BEL23" s="1"/>
      <c r="BEM23" s="1"/>
      <c r="BEN23" s="1"/>
      <c r="BEO23" s="1"/>
      <c r="BEP23" s="1"/>
      <c r="BEQ23" s="1"/>
      <c r="BER23" s="1"/>
      <c r="BES23" s="1"/>
      <c r="BET23" s="1"/>
      <c r="BEU23" s="1"/>
      <c r="BEV23" s="1"/>
      <c r="BEW23" s="1"/>
      <c r="BEX23" s="1"/>
      <c r="BEY23" s="1"/>
      <c r="BEZ23" s="1"/>
      <c r="BFA23" s="1"/>
      <c r="BFB23" s="1"/>
      <c r="BFC23" s="1"/>
      <c r="BFD23" s="1"/>
      <c r="BFE23" s="1"/>
      <c r="BFF23" s="1"/>
      <c r="BFG23" s="1"/>
      <c r="BFH23" s="1"/>
      <c r="BFI23" s="1"/>
      <c r="BFJ23" s="1"/>
      <c r="BFK23" s="1"/>
      <c r="BFL23" s="1"/>
      <c r="BFM23" s="1"/>
      <c r="BFN23" s="1"/>
      <c r="BFO23" s="1"/>
      <c r="BFP23" s="1"/>
      <c r="BFQ23" s="1"/>
      <c r="BFR23" s="1"/>
      <c r="BFS23" s="1"/>
      <c r="BFT23" s="1"/>
      <c r="BFU23" s="1"/>
      <c r="BFV23" s="1"/>
      <c r="BFW23" s="1"/>
      <c r="BFX23" s="1"/>
      <c r="BFY23" s="1"/>
      <c r="BFZ23" s="1"/>
      <c r="BGA23" s="1"/>
      <c r="BGB23" s="1"/>
      <c r="BGC23" s="1"/>
      <c r="BGD23" s="1"/>
      <c r="BGE23" s="1"/>
      <c r="BGF23" s="1"/>
      <c r="BGG23" s="1"/>
      <c r="BGH23" s="1"/>
      <c r="BGI23" s="1"/>
      <c r="BGJ23" s="1"/>
      <c r="BGK23" s="1"/>
      <c r="BGL23" s="1"/>
      <c r="BGM23" s="1"/>
      <c r="BGN23" s="1"/>
      <c r="BGO23" s="1"/>
      <c r="BGP23" s="1"/>
      <c r="BGQ23" s="1"/>
      <c r="BGR23" s="1"/>
      <c r="BGS23" s="1"/>
      <c r="BGT23" s="1"/>
      <c r="BGU23" s="1"/>
      <c r="BGV23" s="1"/>
      <c r="BGW23" s="1"/>
      <c r="BGX23" s="1"/>
      <c r="BGY23" s="1"/>
      <c r="BGZ23" s="1"/>
      <c r="BHA23" s="1"/>
      <c r="BHB23" s="1"/>
      <c r="BHC23" s="1"/>
      <c r="BHD23" s="1"/>
      <c r="BHE23" s="1"/>
      <c r="BHF23" s="1"/>
      <c r="BHG23" s="1"/>
      <c r="BHH23" s="1"/>
      <c r="BHI23" s="1"/>
      <c r="BHJ23" s="1"/>
      <c r="BHK23" s="1"/>
      <c r="BHL23" s="1"/>
      <c r="BHM23" s="1"/>
      <c r="BHN23" s="1"/>
      <c r="BHO23" s="1"/>
      <c r="BHP23" s="1"/>
      <c r="BHQ23" s="1"/>
      <c r="BHR23" s="1"/>
      <c r="BHS23" s="1"/>
      <c r="BHT23" s="1"/>
      <c r="BHU23" s="1"/>
      <c r="BHV23" s="1"/>
      <c r="BHW23" s="1"/>
      <c r="BHX23" s="1"/>
      <c r="BHY23" s="1"/>
      <c r="BHZ23" s="1"/>
      <c r="BIA23" s="1"/>
      <c r="BIB23" s="1"/>
      <c r="BIC23" s="1"/>
      <c r="BID23" s="1"/>
      <c r="BIE23" s="1"/>
      <c r="BIF23" s="1"/>
      <c r="BIG23" s="1"/>
      <c r="BIH23" s="1"/>
      <c r="BII23" s="1"/>
      <c r="BIJ23" s="1"/>
      <c r="BIK23" s="1"/>
      <c r="BIL23" s="1"/>
      <c r="BIM23" s="1"/>
      <c r="BIN23" s="1"/>
      <c r="BIO23" s="1"/>
      <c r="BIP23" s="1"/>
      <c r="BIQ23" s="1"/>
      <c r="BIR23" s="1"/>
      <c r="BIS23" s="1"/>
      <c r="BIT23" s="1"/>
      <c r="BIU23" s="1"/>
      <c r="BIV23" s="1"/>
      <c r="BIW23" s="1"/>
      <c r="BIX23" s="1"/>
      <c r="BIY23" s="1"/>
      <c r="BIZ23" s="1"/>
      <c r="BJA23" s="1"/>
      <c r="BJB23" s="1"/>
      <c r="BJC23" s="1"/>
      <c r="BJD23" s="1"/>
      <c r="BJE23" s="1"/>
      <c r="BJF23" s="1"/>
      <c r="BJG23" s="1"/>
      <c r="BJH23" s="1"/>
      <c r="BJI23" s="1"/>
      <c r="BJJ23" s="1"/>
      <c r="BJK23" s="1"/>
      <c r="BJL23" s="1"/>
      <c r="BJM23" s="1"/>
      <c r="BJN23" s="1"/>
      <c r="BJO23" s="1"/>
      <c r="BJP23" s="1"/>
      <c r="BJQ23" s="1"/>
      <c r="BJR23" s="1"/>
      <c r="BJS23" s="1"/>
      <c r="BJT23" s="1"/>
      <c r="BJU23" s="1"/>
      <c r="BJV23" s="1"/>
      <c r="BJW23" s="1"/>
      <c r="BJX23" s="1"/>
      <c r="BJY23" s="1"/>
      <c r="BJZ23" s="1"/>
      <c r="BKA23" s="1"/>
      <c r="BKB23" s="1"/>
      <c r="BKC23" s="1"/>
      <c r="BKD23" s="1"/>
      <c r="BKE23" s="1"/>
      <c r="BKF23" s="1"/>
      <c r="BKG23" s="1"/>
      <c r="BKH23" s="1"/>
      <c r="BKI23" s="1"/>
      <c r="BKJ23" s="1"/>
      <c r="BKK23" s="1"/>
      <c r="BKL23" s="1"/>
      <c r="BKM23" s="1"/>
      <c r="BKN23" s="1"/>
      <c r="BKO23" s="1"/>
      <c r="BKP23" s="1"/>
      <c r="BKQ23" s="1"/>
      <c r="BKR23" s="1"/>
      <c r="BKS23" s="1"/>
      <c r="BKT23" s="1"/>
      <c r="BKU23" s="1"/>
      <c r="BKV23" s="1"/>
      <c r="BKW23" s="1"/>
      <c r="BKX23" s="1"/>
      <c r="BKY23" s="1"/>
      <c r="BKZ23" s="1"/>
      <c r="BLA23" s="1"/>
      <c r="BLB23" s="1"/>
      <c r="BLC23" s="1"/>
      <c r="BLD23" s="1"/>
      <c r="BLE23" s="1"/>
      <c r="BLF23" s="1"/>
      <c r="BLG23" s="1"/>
      <c r="BLH23" s="1"/>
      <c r="BLI23" s="1"/>
      <c r="BLJ23" s="1"/>
      <c r="BLK23" s="1"/>
      <c r="BLL23" s="1"/>
      <c r="BLM23" s="1"/>
      <c r="BLN23" s="1"/>
      <c r="BLO23" s="1"/>
      <c r="BLP23" s="1"/>
      <c r="BLQ23" s="1"/>
      <c r="BLR23" s="1"/>
      <c r="BLS23" s="1"/>
      <c r="BLT23" s="1"/>
      <c r="BLU23" s="1"/>
      <c r="BLV23" s="1"/>
      <c r="BLW23" s="1"/>
      <c r="BLX23" s="1"/>
      <c r="BLY23" s="1"/>
      <c r="BLZ23" s="1"/>
      <c r="BMA23" s="1"/>
      <c r="BMB23" s="1"/>
      <c r="BMC23" s="1"/>
      <c r="BMD23" s="1"/>
      <c r="BME23" s="1"/>
      <c r="BMF23" s="1"/>
      <c r="BMG23" s="1"/>
      <c r="BMH23" s="1"/>
      <c r="BMI23" s="1"/>
      <c r="BMJ23" s="1"/>
      <c r="BMK23" s="1"/>
      <c r="BML23" s="1"/>
      <c r="BMM23" s="1"/>
      <c r="BMN23" s="1"/>
      <c r="BMO23" s="1"/>
      <c r="BMP23" s="1"/>
      <c r="BMQ23" s="1"/>
      <c r="BMR23" s="1"/>
      <c r="BMS23" s="1"/>
      <c r="BMT23" s="1"/>
      <c r="BMU23" s="1"/>
      <c r="BMV23" s="1"/>
      <c r="BMW23" s="1"/>
      <c r="BMX23" s="1"/>
      <c r="BMY23" s="1"/>
      <c r="BMZ23" s="1"/>
      <c r="BNA23" s="1"/>
      <c r="BNB23" s="1"/>
      <c r="BNC23" s="1"/>
      <c r="BND23" s="1"/>
      <c r="BNE23" s="1"/>
      <c r="BNF23" s="1"/>
      <c r="BNG23" s="1"/>
      <c r="BNH23" s="1"/>
      <c r="BNI23" s="1"/>
      <c r="BNJ23" s="1"/>
      <c r="BNK23" s="1"/>
      <c r="BNL23" s="1"/>
      <c r="BNM23" s="1"/>
      <c r="BNN23" s="1"/>
      <c r="BNO23" s="1"/>
      <c r="BNP23" s="1"/>
      <c r="BNQ23" s="1"/>
      <c r="BNR23" s="1"/>
      <c r="BNS23" s="1"/>
      <c r="BNT23" s="1"/>
      <c r="BNU23" s="1"/>
      <c r="BNV23" s="1"/>
      <c r="BNW23" s="1"/>
      <c r="BNX23" s="1"/>
      <c r="BNY23" s="1"/>
      <c r="BNZ23" s="1"/>
      <c r="BOA23" s="1"/>
      <c r="BOB23" s="1"/>
      <c r="BOC23" s="1"/>
      <c r="BOD23" s="1"/>
      <c r="BOE23" s="1"/>
      <c r="BOF23" s="1"/>
      <c r="BOG23" s="1"/>
      <c r="BOH23" s="1"/>
      <c r="BOI23" s="1"/>
      <c r="BOJ23" s="1"/>
      <c r="BOK23" s="1"/>
      <c r="BOL23" s="1"/>
      <c r="BOM23" s="1"/>
      <c r="BON23" s="1"/>
      <c r="BOO23" s="1"/>
      <c r="BOP23" s="1"/>
      <c r="BOQ23" s="1"/>
      <c r="BOR23" s="1"/>
      <c r="BOS23" s="1"/>
      <c r="BOT23" s="1"/>
      <c r="BOU23" s="1"/>
      <c r="BOV23" s="1"/>
      <c r="BOW23" s="1"/>
      <c r="BOX23" s="1"/>
      <c r="BOY23" s="1"/>
      <c r="BOZ23" s="1"/>
      <c r="BPA23" s="1"/>
      <c r="BPB23" s="1"/>
      <c r="BPC23" s="1"/>
      <c r="BPD23" s="1"/>
      <c r="BPE23" s="1"/>
      <c r="BPF23" s="1"/>
      <c r="BPG23" s="1"/>
      <c r="BPH23" s="1"/>
      <c r="BPI23" s="1"/>
      <c r="BPJ23" s="1"/>
      <c r="BPK23" s="1"/>
      <c r="BPL23" s="1"/>
      <c r="BPM23" s="1"/>
      <c r="BPN23" s="1"/>
      <c r="BPO23" s="1"/>
      <c r="BPP23" s="1"/>
      <c r="BPQ23" s="1"/>
      <c r="BPR23" s="1"/>
      <c r="BPS23" s="1"/>
      <c r="BPT23" s="1"/>
      <c r="BPU23" s="1"/>
      <c r="BPV23" s="1"/>
      <c r="BPW23" s="1"/>
      <c r="BPX23" s="1"/>
      <c r="BPY23" s="1"/>
      <c r="BPZ23" s="1"/>
      <c r="BQA23" s="1"/>
      <c r="BQB23" s="1"/>
      <c r="BQC23" s="1"/>
      <c r="BQD23" s="1"/>
      <c r="BQE23" s="1"/>
      <c r="BQF23" s="1"/>
      <c r="BQG23" s="1"/>
      <c r="BQH23" s="1"/>
      <c r="BQI23" s="1"/>
      <c r="BQJ23" s="1"/>
      <c r="BQK23" s="1"/>
      <c r="BQL23" s="1"/>
      <c r="BQM23" s="1"/>
      <c r="BQN23" s="1"/>
      <c r="BQO23" s="1"/>
      <c r="BQP23" s="1"/>
      <c r="BQQ23" s="1"/>
      <c r="BQR23" s="1"/>
      <c r="BQS23" s="1"/>
      <c r="BQT23" s="1"/>
      <c r="BQU23" s="1"/>
      <c r="BQV23" s="1"/>
      <c r="BQW23" s="1"/>
      <c r="BQX23" s="1"/>
      <c r="BQY23" s="1"/>
      <c r="BQZ23" s="1"/>
      <c r="BRA23" s="1"/>
      <c r="BRB23" s="1"/>
      <c r="BRC23" s="1"/>
      <c r="BRD23" s="1"/>
      <c r="BRE23" s="1"/>
      <c r="BRF23" s="1"/>
      <c r="BRG23" s="1"/>
      <c r="BRH23" s="1"/>
      <c r="BRI23" s="1"/>
      <c r="BRJ23" s="1"/>
      <c r="BRK23" s="1"/>
      <c r="BRL23" s="1"/>
      <c r="BRM23" s="1"/>
      <c r="BRN23" s="1"/>
      <c r="BRO23" s="1"/>
      <c r="BRP23" s="1"/>
      <c r="BRQ23" s="1"/>
      <c r="BRR23" s="1"/>
      <c r="BRS23" s="1"/>
      <c r="BRT23" s="1"/>
      <c r="BRU23" s="1"/>
      <c r="BRV23" s="1"/>
      <c r="BRW23" s="1"/>
      <c r="BRX23" s="1"/>
      <c r="BRY23" s="1"/>
      <c r="BRZ23" s="1"/>
      <c r="BSA23" s="1"/>
      <c r="BSB23" s="1"/>
      <c r="BSC23" s="1"/>
      <c r="BSD23" s="1"/>
      <c r="BSE23" s="1"/>
      <c r="BSF23" s="1"/>
      <c r="BSG23" s="1"/>
      <c r="BSH23" s="1"/>
      <c r="BSI23" s="1"/>
      <c r="BSJ23" s="1"/>
      <c r="BSK23" s="1"/>
      <c r="BSL23" s="1"/>
      <c r="BSM23" s="1"/>
      <c r="BSN23" s="1"/>
      <c r="BSO23" s="1"/>
      <c r="BSP23" s="1"/>
      <c r="BSQ23" s="1"/>
      <c r="BSR23" s="1"/>
      <c r="BSS23" s="1"/>
      <c r="BST23" s="1"/>
      <c r="BSU23" s="1"/>
      <c r="BSV23" s="1"/>
      <c r="BSW23" s="1"/>
      <c r="BSX23" s="1"/>
      <c r="BSY23" s="1"/>
      <c r="BSZ23" s="1"/>
      <c r="BTA23" s="1"/>
      <c r="BTB23" s="1"/>
      <c r="BTC23" s="1"/>
      <c r="BTD23" s="1"/>
      <c r="BTE23" s="1"/>
      <c r="BTF23" s="1"/>
      <c r="BTG23" s="1"/>
      <c r="BTH23" s="1"/>
      <c r="BTI23" s="1"/>
      <c r="BTJ23" s="1"/>
      <c r="BTK23" s="1"/>
      <c r="BTL23" s="1"/>
      <c r="BTM23" s="1"/>
      <c r="BTN23" s="1"/>
      <c r="BTO23" s="1"/>
      <c r="BTP23" s="1"/>
      <c r="BTQ23" s="1"/>
      <c r="BTR23" s="1"/>
      <c r="BTS23" s="1"/>
      <c r="BTT23" s="1"/>
      <c r="BTU23" s="1"/>
      <c r="BTV23" s="1"/>
      <c r="BTW23" s="1"/>
      <c r="BTX23" s="1"/>
      <c r="BTY23" s="1"/>
      <c r="BTZ23" s="1"/>
      <c r="BUA23" s="1"/>
      <c r="BUB23" s="1"/>
      <c r="BUC23" s="1"/>
      <c r="BUD23" s="1"/>
      <c r="BUE23" s="1"/>
      <c r="BUF23" s="1"/>
      <c r="BUG23" s="1"/>
      <c r="BUH23" s="1"/>
      <c r="BUI23" s="1"/>
      <c r="BUJ23" s="1"/>
      <c r="BUK23" s="1"/>
      <c r="BUL23" s="1"/>
      <c r="BUM23" s="1"/>
      <c r="BUN23" s="1"/>
      <c r="BUO23" s="1"/>
      <c r="BUP23" s="1"/>
      <c r="BUQ23" s="1"/>
      <c r="BUR23" s="1"/>
      <c r="BUS23" s="1"/>
      <c r="BUT23" s="1"/>
      <c r="BUU23" s="1"/>
      <c r="BUV23" s="1"/>
      <c r="BUW23" s="1"/>
      <c r="BUX23" s="1"/>
      <c r="BUY23" s="1"/>
      <c r="BUZ23" s="1"/>
      <c r="BVA23" s="1"/>
      <c r="BVB23" s="1"/>
      <c r="BVC23" s="1"/>
      <c r="BVD23" s="1"/>
      <c r="BVE23" s="1"/>
      <c r="BVF23" s="1"/>
      <c r="BVG23" s="1"/>
      <c r="BVH23" s="1"/>
      <c r="BVI23" s="1"/>
      <c r="BVJ23" s="1"/>
      <c r="BVK23" s="1"/>
      <c r="BVL23" s="1"/>
      <c r="BVM23" s="1"/>
      <c r="BVN23" s="1"/>
      <c r="BVO23" s="1"/>
      <c r="BVP23" s="1"/>
      <c r="BVQ23" s="1"/>
      <c r="BVR23" s="1"/>
      <c r="BVS23" s="1"/>
      <c r="BVT23" s="1"/>
      <c r="BVU23" s="1"/>
      <c r="BVV23" s="1"/>
      <c r="BVW23" s="1"/>
      <c r="BVX23" s="1"/>
      <c r="BVY23" s="1"/>
      <c r="BVZ23" s="1"/>
      <c r="BWA23" s="1"/>
      <c r="BWB23" s="1"/>
      <c r="BWC23" s="1"/>
      <c r="BWD23" s="1"/>
      <c r="BWE23" s="1"/>
      <c r="BWF23" s="1"/>
      <c r="BWG23" s="1"/>
      <c r="BWH23" s="1"/>
      <c r="BWI23" s="1"/>
      <c r="BWJ23" s="1"/>
      <c r="BWK23" s="1"/>
      <c r="BWL23" s="1"/>
      <c r="BWM23" s="1"/>
      <c r="BWN23" s="1"/>
      <c r="BWO23" s="1"/>
      <c r="BWP23" s="1"/>
      <c r="BWQ23" s="1"/>
      <c r="BWR23" s="1"/>
      <c r="BWS23" s="1"/>
      <c r="BWT23" s="1"/>
      <c r="BWU23" s="1"/>
      <c r="BWV23" s="1"/>
      <c r="BWW23" s="1"/>
      <c r="BWX23" s="1"/>
      <c r="BWY23" s="1"/>
      <c r="BWZ23" s="1"/>
      <c r="BXA23" s="1"/>
      <c r="BXB23" s="1"/>
      <c r="BXC23" s="1"/>
      <c r="BXD23" s="1"/>
      <c r="BXE23" s="1"/>
      <c r="BXF23" s="1"/>
      <c r="BXG23" s="1"/>
      <c r="BXH23" s="1"/>
      <c r="BXI23" s="1"/>
      <c r="BXJ23" s="1"/>
      <c r="BXK23" s="1"/>
      <c r="BXL23" s="1"/>
      <c r="BXM23" s="1"/>
      <c r="BXN23" s="1"/>
      <c r="BXO23" s="1"/>
      <c r="BXP23" s="1"/>
      <c r="BXQ23" s="1"/>
      <c r="BXR23" s="1"/>
      <c r="BXS23" s="1"/>
      <c r="BXT23" s="1"/>
      <c r="BXU23" s="1"/>
      <c r="BXV23" s="1"/>
      <c r="BXW23" s="1"/>
      <c r="BXX23" s="1"/>
      <c r="BXY23" s="1"/>
      <c r="BXZ23" s="1"/>
      <c r="BYA23" s="1"/>
      <c r="BYB23" s="1"/>
      <c r="BYC23" s="1"/>
      <c r="BYD23" s="1"/>
      <c r="BYE23" s="1"/>
      <c r="BYF23" s="1"/>
      <c r="BYG23" s="1"/>
      <c r="BYH23" s="1"/>
      <c r="BYI23" s="1"/>
      <c r="BYJ23" s="1"/>
      <c r="BYK23" s="1"/>
      <c r="BYL23" s="1"/>
      <c r="BYM23" s="1"/>
      <c r="BYN23" s="1"/>
      <c r="BYO23" s="1"/>
      <c r="BYP23" s="1"/>
      <c r="BYQ23" s="1"/>
      <c r="BYR23" s="1"/>
      <c r="BYS23" s="1"/>
      <c r="BYT23" s="1"/>
      <c r="BYU23" s="1"/>
      <c r="BYV23" s="1"/>
      <c r="BYW23" s="1"/>
      <c r="BYX23" s="1"/>
      <c r="BYY23" s="1"/>
      <c r="BYZ23" s="1"/>
      <c r="BZA23" s="1"/>
      <c r="BZB23" s="1"/>
      <c r="BZC23" s="1"/>
      <c r="BZD23" s="1"/>
      <c r="BZE23" s="1"/>
      <c r="BZF23" s="1"/>
      <c r="BZG23" s="1"/>
      <c r="BZH23" s="1"/>
      <c r="BZI23" s="1"/>
      <c r="BZJ23" s="1"/>
      <c r="BZK23" s="1"/>
      <c r="BZL23" s="1"/>
      <c r="BZM23" s="1"/>
      <c r="BZN23" s="1"/>
      <c r="BZO23" s="1"/>
      <c r="BZP23" s="1"/>
      <c r="BZQ23" s="1"/>
      <c r="BZR23" s="1"/>
      <c r="BZS23" s="1"/>
      <c r="BZT23" s="1"/>
      <c r="BZU23" s="1"/>
      <c r="BZV23" s="1"/>
      <c r="BZW23" s="1"/>
      <c r="BZX23" s="1"/>
      <c r="BZY23" s="1"/>
      <c r="BZZ23" s="1"/>
      <c r="CAA23" s="1"/>
      <c r="CAB23" s="1"/>
      <c r="CAC23" s="1"/>
      <c r="CAD23" s="1"/>
      <c r="CAE23" s="1"/>
      <c r="CAF23" s="1"/>
      <c r="CAG23" s="1"/>
      <c r="CAH23" s="1"/>
      <c r="CAI23" s="1"/>
      <c r="CAJ23" s="1"/>
      <c r="CAK23" s="1"/>
      <c r="CAL23" s="1"/>
      <c r="CAM23" s="1"/>
      <c r="CAN23" s="1"/>
      <c r="CAO23" s="1"/>
      <c r="CAP23" s="1"/>
      <c r="CAQ23" s="1"/>
      <c r="CAR23" s="1"/>
      <c r="CAS23" s="1"/>
      <c r="CAT23" s="1"/>
      <c r="CAU23" s="1"/>
      <c r="CAV23" s="1"/>
      <c r="CAW23" s="1"/>
      <c r="CAX23" s="1"/>
      <c r="CAY23" s="1"/>
      <c r="CAZ23" s="1"/>
      <c r="CBA23" s="1"/>
      <c r="CBB23" s="1"/>
      <c r="CBC23" s="1"/>
      <c r="CBD23" s="1"/>
      <c r="CBE23" s="1"/>
      <c r="CBF23" s="1"/>
      <c r="CBG23" s="1"/>
      <c r="CBH23" s="1"/>
      <c r="CBI23" s="1"/>
      <c r="CBJ23" s="1"/>
      <c r="CBK23" s="1"/>
      <c r="CBL23" s="1"/>
      <c r="CBM23" s="1"/>
      <c r="CBN23" s="1"/>
      <c r="CBO23" s="1"/>
      <c r="CBP23" s="1"/>
      <c r="CBQ23" s="1"/>
      <c r="CBR23" s="1"/>
      <c r="CBS23" s="1"/>
      <c r="CBT23" s="1"/>
      <c r="CBU23" s="1"/>
      <c r="CBV23" s="1"/>
      <c r="CBW23" s="1"/>
      <c r="CBX23" s="1"/>
      <c r="CBY23" s="1"/>
      <c r="CBZ23" s="1"/>
      <c r="CCA23" s="1"/>
      <c r="CCB23" s="1"/>
      <c r="CCC23" s="1"/>
      <c r="CCD23" s="1"/>
      <c r="CCE23" s="1"/>
      <c r="CCF23" s="1"/>
      <c r="CCG23" s="1"/>
      <c r="CCH23" s="1"/>
      <c r="CCI23" s="1"/>
      <c r="CCJ23" s="1"/>
      <c r="CCK23" s="1"/>
      <c r="CCL23" s="1"/>
      <c r="CCM23" s="1"/>
      <c r="CCN23" s="1"/>
      <c r="CCO23" s="1"/>
      <c r="CCP23" s="1"/>
      <c r="CCQ23" s="1"/>
      <c r="CCR23" s="1"/>
      <c r="CCS23" s="1"/>
      <c r="CCT23" s="1"/>
      <c r="CCU23" s="1"/>
      <c r="CCV23" s="1"/>
      <c r="CCW23" s="1"/>
      <c r="CCX23" s="1"/>
      <c r="CCY23" s="1"/>
      <c r="CCZ23" s="1"/>
      <c r="CDA23" s="1"/>
      <c r="CDB23" s="1"/>
      <c r="CDC23" s="1"/>
      <c r="CDD23" s="1"/>
      <c r="CDE23" s="1"/>
      <c r="CDF23" s="1"/>
      <c r="CDG23" s="1"/>
      <c r="CDH23" s="1"/>
      <c r="CDI23" s="1"/>
      <c r="CDJ23" s="1"/>
      <c r="CDK23" s="1"/>
      <c r="CDL23" s="1"/>
      <c r="CDM23" s="1"/>
      <c r="CDN23" s="1"/>
      <c r="CDO23" s="1"/>
      <c r="CDP23" s="1"/>
      <c r="CDQ23" s="1"/>
      <c r="CDR23" s="1"/>
      <c r="CDS23" s="1"/>
      <c r="CDT23" s="1"/>
      <c r="CDU23" s="1"/>
      <c r="CDV23" s="1"/>
      <c r="CDW23" s="1"/>
      <c r="CDX23" s="1"/>
      <c r="CDY23" s="1"/>
      <c r="CDZ23" s="1"/>
      <c r="CEA23" s="1"/>
      <c r="CEB23" s="1"/>
      <c r="CEC23" s="1"/>
      <c r="CED23" s="1"/>
      <c r="CEE23" s="1"/>
      <c r="CEF23" s="1"/>
      <c r="CEG23" s="1"/>
      <c r="CEH23" s="1"/>
      <c r="CEI23" s="1"/>
      <c r="CEJ23" s="1"/>
      <c r="CEK23" s="1"/>
      <c r="CEL23" s="1"/>
      <c r="CEM23" s="1"/>
      <c r="CEN23" s="1"/>
      <c r="CEO23" s="1"/>
      <c r="CEP23" s="1"/>
      <c r="CEQ23" s="1"/>
      <c r="CER23" s="1"/>
      <c r="CES23" s="1"/>
      <c r="CET23" s="1"/>
      <c r="CEU23" s="1"/>
      <c r="CEV23" s="1"/>
      <c r="CEW23" s="1"/>
      <c r="CEX23" s="1"/>
      <c r="CEY23" s="1"/>
      <c r="CEZ23" s="1"/>
      <c r="CFA23" s="1"/>
      <c r="CFB23" s="1"/>
      <c r="CFC23" s="1"/>
      <c r="CFD23" s="1"/>
      <c r="CFE23" s="1"/>
      <c r="CFF23" s="1"/>
      <c r="CFG23" s="1"/>
      <c r="CFH23" s="1"/>
      <c r="CFI23" s="1"/>
      <c r="CFJ23" s="1"/>
      <c r="CFK23" s="1"/>
      <c r="CFL23" s="1"/>
      <c r="CFM23" s="1"/>
      <c r="CFN23" s="1"/>
      <c r="CFO23" s="1"/>
      <c r="CFP23" s="1"/>
      <c r="CFQ23" s="1"/>
      <c r="CFR23" s="1"/>
      <c r="CFS23" s="1"/>
      <c r="CFT23" s="1"/>
      <c r="CFU23" s="1"/>
      <c r="CFV23" s="1"/>
      <c r="CFW23" s="1"/>
      <c r="CFX23" s="1"/>
      <c r="CFY23" s="1"/>
      <c r="CFZ23" s="1"/>
      <c r="CGA23" s="1"/>
      <c r="CGB23" s="1"/>
      <c r="CGC23" s="1"/>
      <c r="CGD23" s="1"/>
      <c r="CGE23" s="1"/>
      <c r="CGF23" s="1"/>
      <c r="CGG23" s="1"/>
      <c r="CGH23" s="1"/>
      <c r="CGI23" s="1"/>
      <c r="CGJ23" s="1"/>
      <c r="CGK23" s="1"/>
      <c r="CGL23" s="1"/>
      <c r="CGM23" s="1"/>
      <c r="CGN23" s="1"/>
      <c r="CGO23" s="1"/>
      <c r="CGP23" s="1"/>
      <c r="CGQ23" s="1"/>
      <c r="CGR23" s="1"/>
      <c r="CGS23" s="1"/>
      <c r="CGT23" s="1"/>
      <c r="CGU23" s="1"/>
      <c r="CGV23" s="1"/>
      <c r="CGW23" s="1"/>
      <c r="CGX23" s="1"/>
      <c r="CGY23" s="1"/>
      <c r="CGZ23" s="1"/>
      <c r="CHA23" s="1"/>
      <c r="CHB23" s="1"/>
      <c r="CHC23" s="1"/>
      <c r="CHD23" s="1"/>
      <c r="CHE23" s="1"/>
      <c r="CHF23" s="1"/>
      <c r="CHG23" s="1"/>
      <c r="CHH23" s="1"/>
      <c r="CHI23" s="1"/>
      <c r="CHJ23" s="1"/>
      <c r="CHK23" s="1"/>
      <c r="CHL23" s="1"/>
      <c r="CHM23" s="1"/>
      <c r="CHN23" s="1"/>
      <c r="CHO23" s="1"/>
      <c r="CHP23" s="1"/>
      <c r="CHQ23" s="1"/>
      <c r="CHR23" s="1"/>
      <c r="CHS23" s="1"/>
      <c r="CHT23" s="1"/>
      <c r="CHU23" s="1"/>
      <c r="CHV23" s="1"/>
      <c r="CHW23" s="1"/>
      <c r="CHX23" s="1"/>
      <c r="CHY23" s="1"/>
      <c r="CHZ23" s="1"/>
      <c r="CIA23" s="1"/>
      <c r="CIB23" s="1"/>
      <c r="CIC23" s="1"/>
      <c r="CID23" s="1"/>
      <c r="CIE23" s="1"/>
      <c r="CIF23" s="1"/>
      <c r="CIG23" s="1"/>
      <c r="CIH23" s="1"/>
      <c r="CII23" s="1"/>
      <c r="CIJ23" s="1"/>
      <c r="CIK23" s="1"/>
      <c r="CIL23" s="1"/>
      <c r="CIM23" s="1"/>
      <c r="CIN23" s="1"/>
      <c r="CIO23" s="1"/>
      <c r="CIP23" s="1"/>
      <c r="CIQ23" s="1"/>
      <c r="CIR23" s="1"/>
      <c r="CIS23" s="1"/>
      <c r="CIT23" s="1"/>
      <c r="CIU23" s="1"/>
      <c r="CIV23" s="1"/>
      <c r="CIW23" s="1"/>
      <c r="CIX23" s="1"/>
      <c r="CIY23" s="1"/>
      <c r="CIZ23" s="1"/>
      <c r="CJA23" s="1"/>
      <c r="CJB23" s="1"/>
      <c r="CJC23" s="1"/>
      <c r="CJD23" s="1"/>
      <c r="CJE23" s="1"/>
      <c r="CJF23" s="1"/>
      <c r="CJG23" s="1"/>
      <c r="CJH23" s="1"/>
      <c r="CJI23" s="1"/>
      <c r="CJJ23" s="1"/>
      <c r="CJK23" s="1"/>
      <c r="CJL23" s="1"/>
      <c r="CJM23" s="1"/>
      <c r="CJN23" s="1"/>
      <c r="CJO23" s="1"/>
      <c r="CJP23" s="1"/>
      <c r="CJQ23" s="1"/>
      <c r="CJR23" s="1"/>
      <c r="CJS23" s="1"/>
      <c r="CJT23" s="1"/>
      <c r="CJU23" s="1"/>
      <c r="CJV23" s="1"/>
      <c r="CJW23" s="1"/>
      <c r="CJX23" s="1"/>
      <c r="CJY23" s="1"/>
      <c r="CJZ23" s="1"/>
      <c r="CKA23" s="1"/>
      <c r="CKB23" s="1"/>
      <c r="CKC23" s="1"/>
      <c r="CKD23" s="1"/>
      <c r="CKE23" s="1"/>
      <c r="CKF23" s="1"/>
      <c r="CKG23" s="1"/>
      <c r="CKH23" s="1"/>
      <c r="CKI23" s="1"/>
      <c r="CKJ23" s="1"/>
      <c r="CKK23" s="1"/>
      <c r="CKL23" s="1"/>
      <c r="CKM23" s="1"/>
      <c r="CKN23" s="1"/>
      <c r="CKO23" s="1"/>
      <c r="CKP23" s="1"/>
      <c r="CKQ23" s="1"/>
      <c r="CKR23" s="1"/>
      <c r="CKS23" s="1"/>
      <c r="CKT23" s="1"/>
      <c r="CKU23" s="1"/>
      <c r="CKV23" s="1"/>
      <c r="CKW23" s="1"/>
      <c r="CKX23" s="1"/>
      <c r="CKY23" s="1"/>
      <c r="CKZ23" s="1"/>
      <c r="CLA23" s="1"/>
      <c r="CLB23" s="1"/>
      <c r="CLC23" s="1"/>
      <c r="CLD23" s="1"/>
      <c r="CLE23" s="1"/>
      <c r="CLF23" s="1"/>
      <c r="CLG23" s="1"/>
      <c r="CLH23" s="1"/>
      <c r="CLI23" s="1"/>
      <c r="CLJ23" s="1"/>
      <c r="CLK23" s="1"/>
      <c r="CLL23" s="1"/>
      <c r="CLM23" s="1"/>
      <c r="CLN23" s="1"/>
      <c r="CLO23" s="1"/>
      <c r="CLP23" s="1"/>
      <c r="CLQ23" s="1"/>
      <c r="CLR23" s="1"/>
      <c r="CLS23" s="1"/>
      <c r="CLT23" s="1"/>
      <c r="CLU23" s="1"/>
      <c r="CLV23" s="1"/>
      <c r="CLW23" s="1"/>
      <c r="CLX23" s="1"/>
      <c r="CLY23" s="1"/>
      <c r="CLZ23" s="1"/>
      <c r="CMA23" s="1"/>
      <c r="CMB23" s="1"/>
      <c r="CMC23" s="1"/>
      <c r="CMD23" s="1"/>
      <c r="CME23" s="1"/>
      <c r="CMF23" s="1"/>
      <c r="CMG23" s="1"/>
      <c r="CMH23" s="1"/>
      <c r="CMI23" s="1"/>
      <c r="CMJ23" s="1"/>
      <c r="CMK23" s="1"/>
      <c r="CML23" s="1"/>
      <c r="CMM23" s="1"/>
      <c r="CMN23" s="1"/>
      <c r="CMO23" s="1"/>
      <c r="CMP23" s="1"/>
      <c r="CMQ23" s="1"/>
      <c r="CMR23" s="1"/>
      <c r="CMS23" s="1"/>
      <c r="CMT23" s="1"/>
      <c r="CMU23" s="1"/>
      <c r="CMV23" s="1"/>
      <c r="CMW23" s="1"/>
      <c r="CMX23" s="1"/>
      <c r="CMY23" s="1"/>
      <c r="CMZ23" s="1"/>
      <c r="CNA23" s="1"/>
      <c r="CNB23" s="1"/>
      <c r="CNC23" s="1"/>
      <c r="CND23" s="1"/>
      <c r="CNE23" s="1"/>
      <c r="CNF23" s="1"/>
      <c r="CNG23" s="1"/>
      <c r="CNH23" s="1"/>
      <c r="CNI23" s="1"/>
      <c r="CNJ23" s="1"/>
      <c r="CNK23" s="1"/>
      <c r="CNL23" s="1"/>
      <c r="CNM23" s="1"/>
      <c r="CNN23" s="1"/>
      <c r="CNO23" s="1"/>
      <c r="CNP23" s="1"/>
      <c r="CNQ23" s="1"/>
      <c r="CNR23" s="1"/>
      <c r="CNS23" s="1"/>
      <c r="CNT23" s="1"/>
      <c r="CNU23" s="1"/>
      <c r="CNV23" s="1"/>
      <c r="CNW23" s="1"/>
      <c r="CNX23" s="1"/>
      <c r="CNY23" s="1"/>
      <c r="CNZ23" s="1"/>
      <c r="COA23" s="1"/>
      <c r="COB23" s="1"/>
      <c r="COC23" s="1"/>
      <c r="COD23" s="1"/>
      <c r="COE23" s="1"/>
      <c r="COF23" s="1"/>
      <c r="COG23" s="1"/>
      <c r="COH23" s="1"/>
      <c r="COI23" s="1"/>
      <c r="COJ23" s="1"/>
      <c r="COK23" s="1"/>
      <c r="COL23" s="1"/>
      <c r="COM23" s="1"/>
      <c r="CON23" s="1"/>
      <c r="COO23" s="1"/>
      <c r="COP23" s="1"/>
      <c r="COQ23" s="1"/>
      <c r="COR23" s="1"/>
      <c r="COS23" s="1"/>
      <c r="COT23" s="1"/>
      <c r="COU23" s="1"/>
      <c r="COV23" s="1"/>
      <c r="COW23" s="1"/>
      <c r="COX23" s="1"/>
      <c r="COY23" s="1"/>
      <c r="COZ23" s="1"/>
      <c r="CPA23" s="1"/>
      <c r="CPB23" s="1"/>
      <c r="CPC23" s="1"/>
      <c r="CPD23" s="1"/>
      <c r="CPE23" s="1"/>
      <c r="CPF23" s="1"/>
      <c r="CPG23" s="1"/>
      <c r="CPH23" s="1"/>
      <c r="CPI23" s="1"/>
      <c r="CPJ23" s="1"/>
      <c r="CPK23" s="1"/>
      <c r="CPL23" s="1"/>
      <c r="CPM23" s="1"/>
      <c r="CPN23" s="1"/>
      <c r="CPO23" s="1"/>
      <c r="CPP23" s="1"/>
      <c r="CPQ23" s="1"/>
      <c r="CPR23" s="1"/>
      <c r="CPS23" s="1"/>
      <c r="CPT23" s="1"/>
      <c r="CPU23" s="1"/>
      <c r="CPV23" s="1"/>
      <c r="CPW23" s="1"/>
      <c r="CPX23" s="1"/>
      <c r="CPY23" s="1"/>
      <c r="CPZ23" s="1"/>
      <c r="CQA23" s="1"/>
      <c r="CQB23" s="1"/>
      <c r="CQC23" s="1"/>
      <c r="CQD23" s="1"/>
      <c r="CQE23" s="1"/>
      <c r="CQF23" s="1"/>
      <c r="CQG23" s="1"/>
      <c r="CQH23" s="1"/>
      <c r="CQI23" s="1"/>
      <c r="CQJ23" s="1"/>
      <c r="CQK23" s="1"/>
      <c r="CQL23" s="1"/>
      <c r="CQM23" s="1"/>
      <c r="CQN23" s="1"/>
      <c r="CQO23" s="1"/>
      <c r="CQP23" s="1"/>
      <c r="CQQ23" s="1"/>
      <c r="CQR23" s="1"/>
      <c r="CQS23" s="1"/>
      <c r="CQT23" s="1"/>
      <c r="CQU23" s="1"/>
      <c r="CQV23" s="1"/>
      <c r="CQW23" s="1"/>
      <c r="CQX23" s="1"/>
      <c r="CQY23" s="1"/>
      <c r="CQZ23" s="1"/>
      <c r="CRA23" s="1"/>
      <c r="CRB23" s="1"/>
      <c r="CRC23" s="1"/>
      <c r="CRD23" s="1"/>
      <c r="CRE23" s="1"/>
      <c r="CRF23" s="1"/>
      <c r="CRG23" s="1"/>
      <c r="CRH23" s="1"/>
      <c r="CRI23" s="1"/>
      <c r="CRJ23" s="1"/>
      <c r="CRK23" s="1"/>
      <c r="CRL23" s="1"/>
      <c r="CRM23" s="1"/>
      <c r="CRN23" s="1"/>
      <c r="CRO23" s="1"/>
      <c r="CRP23" s="1"/>
      <c r="CRQ23" s="1"/>
      <c r="CRR23" s="1"/>
      <c r="CRS23" s="1"/>
      <c r="CRT23" s="1"/>
      <c r="CRU23" s="1"/>
      <c r="CRV23" s="1"/>
      <c r="CRW23" s="1"/>
      <c r="CRX23" s="1"/>
      <c r="CRY23" s="1"/>
      <c r="CRZ23" s="1"/>
      <c r="CSA23" s="1"/>
      <c r="CSB23" s="1"/>
      <c r="CSC23" s="1"/>
      <c r="CSD23" s="1"/>
      <c r="CSE23" s="1"/>
      <c r="CSF23" s="1"/>
      <c r="CSG23" s="1"/>
      <c r="CSH23" s="1"/>
      <c r="CSI23" s="1"/>
      <c r="CSJ23" s="1"/>
      <c r="CSK23" s="1"/>
      <c r="CSL23" s="1"/>
      <c r="CSM23" s="1"/>
      <c r="CSN23" s="1"/>
      <c r="CSO23" s="1"/>
      <c r="CSP23" s="1"/>
      <c r="CSQ23" s="1"/>
      <c r="CSR23" s="1"/>
      <c r="CSS23" s="1"/>
      <c r="CST23" s="1"/>
      <c r="CSU23" s="1"/>
      <c r="CSV23" s="1"/>
      <c r="CSW23" s="1"/>
      <c r="CSX23" s="1"/>
      <c r="CSY23" s="1"/>
      <c r="CSZ23" s="1"/>
      <c r="CTA23" s="1"/>
      <c r="CTB23" s="1"/>
      <c r="CTC23" s="1"/>
      <c r="CTD23" s="1"/>
      <c r="CTE23" s="1"/>
      <c r="CTF23" s="1"/>
      <c r="CTG23" s="1"/>
      <c r="CTH23" s="1"/>
      <c r="CTI23" s="1"/>
      <c r="CTJ23" s="1"/>
      <c r="CTK23" s="1"/>
      <c r="CTL23" s="1"/>
      <c r="CTM23" s="1"/>
      <c r="CTN23" s="1"/>
      <c r="CTO23" s="1"/>
      <c r="CTP23" s="1"/>
      <c r="CTQ23" s="1"/>
      <c r="CTR23" s="1"/>
      <c r="CTS23" s="1"/>
      <c r="CTT23" s="1"/>
      <c r="CTU23" s="1"/>
      <c r="CTV23" s="1"/>
      <c r="CTW23" s="1"/>
      <c r="CTX23" s="1"/>
      <c r="CTY23" s="1"/>
      <c r="CTZ23" s="1"/>
      <c r="CUA23" s="1"/>
      <c r="CUB23" s="1"/>
      <c r="CUC23" s="1"/>
      <c r="CUD23" s="1"/>
      <c r="CUE23" s="1"/>
      <c r="CUF23" s="1"/>
      <c r="CUG23" s="1"/>
      <c r="CUH23" s="1"/>
      <c r="CUI23" s="1"/>
      <c r="CUJ23" s="1"/>
      <c r="CUK23" s="1"/>
      <c r="CUL23" s="1"/>
      <c r="CUM23" s="1"/>
      <c r="CUN23" s="1"/>
      <c r="CUO23" s="1"/>
      <c r="CUP23" s="1"/>
      <c r="CUQ23" s="1"/>
      <c r="CUR23" s="1"/>
      <c r="CUS23" s="1"/>
      <c r="CUT23" s="1"/>
      <c r="CUU23" s="1"/>
      <c r="CUV23" s="1"/>
      <c r="CUW23" s="1"/>
      <c r="CUX23" s="1"/>
      <c r="CUY23" s="1"/>
      <c r="CUZ23" s="1"/>
      <c r="CVA23" s="1"/>
      <c r="CVB23" s="1"/>
      <c r="CVC23" s="1"/>
      <c r="CVD23" s="1"/>
      <c r="CVE23" s="1"/>
      <c r="CVF23" s="1"/>
      <c r="CVG23" s="1"/>
      <c r="CVH23" s="1"/>
      <c r="CVI23" s="1"/>
      <c r="CVJ23" s="1"/>
      <c r="CVK23" s="1"/>
      <c r="CVL23" s="1"/>
      <c r="CVM23" s="1"/>
      <c r="CVN23" s="1"/>
      <c r="CVO23" s="1"/>
      <c r="CVP23" s="1"/>
      <c r="CVQ23" s="1"/>
      <c r="CVR23" s="1"/>
      <c r="CVS23" s="1"/>
      <c r="CVT23" s="1"/>
      <c r="CVU23" s="1"/>
      <c r="CVV23" s="1"/>
      <c r="CVW23" s="1"/>
      <c r="CVX23" s="1"/>
      <c r="CVY23" s="1"/>
      <c r="CVZ23" s="1"/>
      <c r="CWA23" s="1"/>
      <c r="CWB23" s="1"/>
      <c r="CWC23" s="1"/>
      <c r="CWD23" s="1"/>
      <c r="CWE23" s="1"/>
      <c r="CWF23" s="1"/>
      <c r="CWG23" s="1"/>
      <c r="CWH23" s="1"/>
      <c r="CWI23" s="1"/>
      <c r="CWJ23" s="1"/>
      <c r="CWK23" s="1"/>
      <c r="CWL23" s="1"/>
      <c r="CWM23" s="1"/>
      <c r="CWN23" s="1"/>
      <c r="CWO23" s="1"/>
      <c r="CWP23" s="1"/>
      <c r="CWQ23" s="1"/>
      <c r="CWR23" s="1"/>
      <c r="CWS23" s="1"/>
      <c r="CWT23" s="1"/>
      <c r="CWU23" s="1"/>
      <c r="CWV23" s="1"/>
      <c r="CWW23" s="1"/>
      <c r="CWX23" s="1"/>
      <c r="CWY23" s="1"/>
      <c r="CWZ23" s="1"/>
      <c r="CXA23" s="1"/>
      <c r="CXB23" s="1"/>
      <c r="CXC23" s="1"/>
      <c r="CXD23" s="1"/>
      <c r="CXE23" s="1"/>
      <c r="CXF23" s="1"/>
      <c r="CXG23" s="1"/>
      <c r="CXH23" s="1"/>
      <c r="CXI23" s="1"/>
      <c r="CXJ23" s="1"/>
      <c r="CXK23" s="1"/>
      <c r="CXL23" s="1"/>
      <c r="CXM23" s="1"/>
      <c r="CXN23" s="1"/>
      <c r="CXO23" s="1"/>
      <c r="CXP23" s="1"/>
      <c r="CXQ23" s="1"/>
      <c r="CXR23" s="1"/>
      <c r="CXS23" s="1"/>
      <c r="CXT23" s="1"/>
      <c r="CXU23" s="1"/>
      <c r="CXV23" s="1"/>
      <c r="CXW23" s="1"/>
      <c r="CXX23" s="1"/>
      <c r="CXY23" s="1"/>
      <c r="CXZ23" s="1"/>
      <c r="CYA23" s="1"/>
      <c r="CYB23" s="1"/>
      <c r="CYC23" s="1"/>
      <c r="CYD23" s="1"/>
      <c r="CYE23" s="1"/>
      <c r="CYF23" s="1"/>
      <c r="CYG23" s="1"/>
      <c r="CYH23" s="1"/>
      <c r="CYI23" s="1"/>
      <c r="CYJ23" s="1"/>
      <c r="CYK23" s="1"/>
      <c r="CYL23" s="1"/>
      <c r="CYM23" s="1"/>
      <c r="CYN23" s="1"/>
      <c r="CYO23" s="1"/>
      <c r="CYP23" s="1"/>
      <c r="CYQ23" s="1"/>
      <c r="CYR23" s="1"/>
      <c r="CYS23" s="1"/>
      <c r="CYT23" s="1"/>
      <c r="CYU23" s="1"/>
      <c r="CYV23" s="1"/>
      <c r="CYW23" s="1"/>
      <c r="CYX23" s="1"/>
      <c r="CYY23" s="1"/>
      <c r="CYZ23" s="1"/>
      <c r="CZA23" s="1"/>
      <c r="CZB23" s="1"/>
      <c r="CZC23" s="1"/>
      <c r="CZD23" s="1"/>
      <c r="CZE23" s="1"/>
      <c r="CZF23" s="1"/>
      <c r="CZG23" s="1"/>
      <c r="CZH23" s="1"/>
      <c r="CZI23" s="1"/>
      <c r="CZJ23" s="1"/>
      <c r="CZK23" s="1"/>
      <c r="CZL23" s="1"/>
      <c r="CZM23" s="1"/>
      <c r="CZN23" s="1"/>
      <c r="CZO23" s="1"/>
      <c r="CZP23" s="1"/>
      <c r="CZQ23" s="1"/>
      <c r="CZR23" s="1"/>
      <c r="CZS23" s="1"/>
      <c r="CZT23" s="1"/>
      <c r="CZU23" s="1"/>
      <c r="CZV23" s="1"/>
      <c r="CZW23" s="1"/>
      <c r="CZX23" s="1"/>
      <c r="CZY23" s="1"/>
      <c r="CZZ23" s="1"/>
      <c r="DAA23" s="1"/>
      <c r="DAB23" s="1"/>
      <c r="DAC23" s="1"/>
      <c r="DAD23" s="1"/>
      <c r="DAE23" s="1"/>
      <c r="DAF23" s="1"/>
      <c r="DAG23" s="1"/>
      <c r="DAH23" s="1"/>
      <c r="DAI23" s="1"/>
      <c r="DAJ23" s="1"/>
      <c r="DAK23" s="1"/>
      <c r="DAL23" s="1"/>
      <c r="DAM23" s="1"/>
      <c r="DAN23" s="1"/>
      <c r="DAO23" s="1"/>
      <c r="DAP23" s="1"/>
      <c r="DAQ23" s="1"/>
      <c r="DAR23" s="1"/>
      <c r="DAS23" s="1"/>
      <c r="DAT23" s="1"/>
      <c r="DAU23" s="1"/>
      <c r="DAV23" s="1"/>
      <c r="DAW23" s="1"/>
      <c r="DAX23" s="1"/>
      <c r="DAY23" s="1"/>
      <c r="DAZ23" s="1"/>
      <c r="DBA23" s="1"/>
      <c r="DBB23" s="1"/>
      <c r="DBC23" s="1"/>
      <c r="DBD23" s="1"/>
      <c r="DBE23" s="1"/>
      <c r="DBF23" s="1"/>
      <c r="DBG23" s="1"/>
      <c r="DBH23" s="1"/>
      <c r="DBI23" s="1"/>
      <c r="DBJ23" s="1"/>
      <c r="DBK23" s="1"/>
      <c r="DBL23" s="1"/>
      <c r="DBM23" s="1"/>
      <c r="DBN23" s="1"/>
      <c r="DBO23" s="1"/>
      <c r="DBP23" s="1"/>
      <c r="DBQ23" s="1"/>
      <c r="DBR23" s="1"/>
      <c r="DBS23" s="1"/>
      <c r="DBT23" s="1"/>
      <c r="DBU23" s="1"/>
      <c r="DBV23" s="1"/>
      <c r="DBW23" s="1"/>
      <c r="DBX23" s="1"/>
      <c r="DBY23" s="1"/>
      <c r="DBZ23" s="1"/>
      <c r="DCA23" s="1"/>
      <c r="DCB23" s="1"/>
      <c r="DCC23" s="1"/>
      <c r="DCD23" s="1"/>
      <c r="DCE23" s="1"/>
      <c r="DCF23" s="1"/>
      <c r="DCG23" s="1"/>
      <c r="DCH23" s="1"/>
      <c r="DCI23" s="1"/>
      <c r="DCJ23" s="1"/>
      <c r="DCK23" s="1"/>
      <c r="DCL23" s="1"/>
      <c r="DCM23" s="1"/>
      <c r="DCN23" s="1"/>
      <c r="DCO23" s="1"/>
      <c r="DCP23" s="1"/>
      <c r="DCQ23" s="1"/>
      <c r="DCR23" s="1"/>
      <c r="DCS23" s="1"/>
      <c r="DCT23" s="1"/>
      <c r="DCU23" s="1"/>
      <c r="DCV23" s="1"/>
      <c r="DCW23" s="1"/>
      <c r="DCX23" s="1"/>
      <c r="DCY23" s="1"/>
      <c r="DCZ23" s="1"/>
      <c r="DDA23" s="1"/>
      <c r="DDB23" s="1"/>
      <c r="DDC23" s="1"/>
      <c r="DDD23" s="1"/>
      <c r="DDE23" s="1"/>
      <c r="DDF23" s="1"/>
      <c r="DDG23" s="1"/>
      <c r="DDH23" s="1"/>
      <c r="DDI23" s="1"/>
      <c r="DDJ23" s="1"/>
      <c r="DDK23" s="1"/>
      <c r="DDL23" s="1"/>
      <c r="DDM23" s="1"/>
      <c r="DDN23" s="1"/>
      <c r="DDO23" s="1"/>
      <c r="DDP23" s="1"/>
      <c r="DDQ23" s="1"/>
      <c r="DDR23" s="1"/>
      <c r="DDS23" s="1"/>
      <c r="DDT23" s="1"/>
      <c r="DDU23" s="1"/>
      <c r="DDV23" s="1"/>
      <c r="DDW23" s="1"/>
      <c r="DDX23" s="1"/>
      <c r="DDY23" s="1"/>
      <c r="DDZ23" s="1"/>
      <c r="DEA23" s="1"/>
      <c r="DEB23" s="1"/>
      <c r="DEC23" s="1"/>
      <c r="DED23" s="1"/>
      <c r="DEE23" s="1"/>
      <c r="DEF23" s="1"/>
      <c r="DEG23" s="1"/>
      <c r="DEH23" s="1"/>
      <c r="DEI23" s="1"/>
      <c r="DEJ23" s="1"/>
      <c r="DEK23" s="1"/>
      <c r="DEL23" s="1"/>
      <c r="DEM23" s="1"/>
      <c r="DEN23" s="1"/>
      <c r="DEO23" s="1"/>
      <c r="DEP23" s="1"/>
      <c r="DEQ23" s="1"/>
      <c r="DER23" s="1"/>
      <c r="DES23" s="1"/>
      <c r="DET23" s="1"/>
      <c r="DEU23" s="1"/>
      <c r="DEV23" s="1"/>
      <c r="DEW23" s="1"/>
      <c r="DEX23" s="1"/>
      <c r="DEY23" s="1"/>
      <c r="DEZ23" s="1"/>
      <c r="DFA23" s="1"/>
      <c r="DFB23" s="1"/>
      <c r="DFC23" s="1"/>
      <c r="DFD23" s="1"/>
      <c r="DFE23" s="1"/>
      <c r="DFF23" s="1"/>
      <c r="DFG23" s="1"/>
      <c r="DFH23" s="1"/>
      <c r="DFI23" s="1"/>
      <c r="DFJ23" s="1"/>
      <c r="DFK23" s="1"/>
      <c r="DFL23" s="1"/>
      <c r="DFM23" s="1"/>
      <c r="DFN23" s="1"/>
      <c r="DFO23" s="1"/>
      <c r="DFP23" s="1"/>
      <c r="DFQ23" s="1"/>
      <c r="DFR23" s="1"/>
      <c r="DFS23" s="1"/>
      <c r="DFT23" s="1"/>
      <c r="DFU23" s="1"/>
      <c r="DFV23" s="1"/>
      <c r="DFW23" s="1"/>
      <c r="DFX23" s="1"/>
      <c r="DFY23" s="1"/>
      <c r="DFZ23" s="1"/>
      <c r="DGA23" s="1"/>
      <c r="DGB23" s="1"/>
      <c r="DGC23" s="1"/>
      <c r="DGD23" s="1"/>
      <c r="DGE23" s="1"/>
      <c r="DGF23" s="1"/>
      <c r="DGG23" s="1"/>
      <c r="DGH23" s="1"/>
      <c r="DGI23" s="1"/>
      <c r="DGJ23" s="1"/>
      <c r="DGK23" s="1"/>
      <c r="DGL23" s="1"/>
      <c r="DGM23" s="1"/>
      <c r="DGN23" s="1"/>
      <c r="DGO23" s="1"/>
      <c r="DGP23" s="1"/>
      <c r="DGQ23" s="1"/>
      <c r="DGR23" s="1"/>
      <c r="DGS23" s="1"/>
      <c r="DGT23" s="1"/>
      <c r="DGU23" s="1"/>
      <c r="DGV23" s="1"/>
      <c r="DGW23" s="1"/>
      <c r="DGX23" s="1"/>
      <c r="DGY23" s="1"/>
      <c r="DGZ23" s="1"/>
      <c r="DHA23" s="1"/>
      <c r="DHB23" s="1"/>
      <c r="DHC23" s="1"/>
      <c r="DHD23" s="1"/>
      <c r="DHE23" s="1"/>
      <c r="DHF23" s="1"/>
      <c r="DHG23" s="1"/>
      <c r="DHH23" s="1"/>
      <c r="DHI23" s="1"/>
      <c r="DHJ23" s="1"/>
      <c r="DHK23" s="1"/>
      <c r="DHL23" s="1"/>
      <c r="DHM23" s="1"/>
      <c r="DHN23" s="1"/>
      <c r="DHO23" s="1"/>
      <c r="DHP23" s="1"/>
      <c r="DHQ23" s="1"/>
      <c r="DHR23" s="1"/>
      <c r="DHS23" s="1"/>
      <c r="DHT23" s="1"/>
      <c r="DHU23" s="1"/>
      <c r="DHV23" s="1"/>
      <c r="DHW23" s="1"/>
      <c r="DHX23" s="1"/>
      <c r="DHY23" s="1"/>
      <c r="DHZ23" s="1"/>
      <c r="DIA23" s="1"/>
      <c r="DIB23" s="1"/>
      <c r="DIC23" s="1"/>
      <c r="DID23" s="1"/>
      <c r="DIE23" s="1"/>
      <c r="DIF23" s="1"/>
      <c r="DIG23" s="1"/>
      <c r="DIH23" s="1"/>
      <c r="DII23" s="1"/>
      <c r="DIJ23" s="1"/>
      <c r="DIK23" s="1"/>
      <c r="DIL23" s="1"/>
      <c r="DIM23" s="1"/>
      <c r="DIN23" s="1"/>
      <c r="DIO23" s="1"/>
      <c r="DIP23" s="1"/>
      <c r="DIQ23" s="1"/>
      <c r="DIR23" s="1"/>
      <c r="DIS23" s="1"/>
      <c r="DIT23" s="1"/>
      <c r="DIU23" s="1"/>
      <c r="DIV23" s="1"/>
      <c r="DIW23" s="1"/>
      <c r="DIX23" s="1"/>
      <c r="DIY23" s="1"/>
      <c r="DIZ23" s="1"/>
      <c r="DJA23" s="1"/>
      <c r="DJB23" s="1"/>
      <c r="DJC23" s="1"/>
      <c r="DJD23" s="1"/>
      <c r="DJE23" s="1"/>
      <c r="DJF23" s="1"/>
      <c r="DJG23" s="1"/>
      <c r="DJH23" s="1"/>
      <c r="DJI23" s="1"/>
      <c r="DJJ23" s="1"/>
      <c r="DJK23" s="1"/>
      <c r="DJL23" s="1"/>
      <c r="DJM23" s="1"/>
      <c r="DJN23" s="1"/>
      <c r="DJO23" s="1"/>
      <c r="DJP23" s="1"/>
      <c r="DJQ23" s="1"/>
      <c r="DJR23" s="1"/>
      <c r="DJS23" s="1"/>
      <c r="DJT23" s="1"/>
      <c r="DJU23" s="1"/>
      <c r="DJV23" s="1"/>
      <c r="DJW23" s="1"/>
      <c r="DJX23" s="1"/>
      <c r="DJY23" s="1"/>
      <c r="DJZ23" s="1"/>
      <c r="DKA23" s="1"/>
      <c r="DKB23" s="1"/>
      <c r="DKC23" s="1"/>
      <c r="DKD23" s="1"/>
      <c r="DKE23" s="1"/>
      <c r="DKF23" s="1"/>
      <c r="DKG23" s="1"/>
      <c r="DKH23" s="1"/>
      <c r="DKI23" s="1"/>
      <c r="DKJ23" s="1"/>
      <c r="DKK23" s="1"/>
      <c r="DKL23" s="1"/>
      <c r="DKM23" s="1"/>
      <c r="DKN23" s="1"/>
      <c r="DKO23" s="1"/>
      <c r="DKP23" s="1"/>
      <c r="DKQ23" s="1"/>
      <c r="DKR23" s="1"/>
      <c r="DKS23" s="1"/>
      <c r="DKT23" s="1"/>
      <c r="DKU23" s="1"/>
      <c r="DKV23" s="1"/>
      <c r="DKW23" s="1"/>
      <c r="DKX23" s="1"/>
      <c r="DKY23" s="1"/>
      <c r="DKZ23" s="1"/>
      <c r="DLA23" s="1"/>
      <c r="DLB23" s="1"/>
      <c r="DLC23" s="1"/>
      <c r="DLD23" s="1"/>
      <c r="DLE23" s="1"/>
      <c r="DLF23" s="1"/>
      <c r="DLG23" s="1"/>
      <c r="DLH23" s="1"/>
      <c r="DLI23" s="1"/>
      <c r="DLJ23" s="1"/>
      <c r="DLK23" s="1"/>
      <c r="DLL23" s="1"/>
      <c r="DLM23" s="1"/>
      <c r="DLN23" s="1"/>
      <c r="DLO23" s="1"/>
      <c r="DLP23" s="1"/>
      <c r="DLQ23" s="1"/>
      <c r="DLR23" s="1"/>
      <c r="DLS23" s="1"/>
      <c r="DLT23" s="1"/>
      <c r="DLU23" s="1"/>
      <c r="DLV23" s="1"/>
      <c r="DLW23" s="1"/>
      <c r="DLX23" s="1"/>
      <c r="DLY23" s="1"/>
      <c r="DLZ23" s="1"/>
      <c r="DMA23" s="1"/>
      <c r="DMB23" s="1"/>
      <c r="DMC23" s="1"/>
      <c r="DMD23" s="1"/>
      <c r="DME23" s="1"/>
      <c r="DMF23" s="1"/>
      <c r="DMG23" s="1"/>
      <c r="DMH23" s="1"/>
      <c r="DMI23" s="1"/>
      <c r="DMJ23" s="1"/>
      <c r="DMK23" s="1"/>
      <c r="DML23" s="1"/>
      <c r="DMM23" s="1"/>
      <c r="DMN23" s="1"/>
      <c r="DMO23" s="1"/>
      <c r="DMP23" s="1"/>
      <c r="DMQ23" s="1"/>
      <c r="DMR23" s="1"/>
      <c r="DMS23" s="1"/>
      <c r="DMT23" s="1"/>
      <c r="DMU23" s="1"/>
      <c r="DMV23" s="1"/>
      <c r="DMW23" s="1"/>
      <c r="DMX23" s="1"/>
      <c r="DMY23" s="1"/>
      <c r="DMZ23" s="1"/>
      <c r="DNA23" s="1"/>
      <c r="DNB23" s="1"/>
      <c r="DNC23" s="1"/>
      <c r="DND23" s="1"/>
      <c r="DNE23" s="1"/>
      <c r="DNF23" s="1"/>
      <c r="DNG23" s="1"/>
      <c r="DNH23" s="1"/>
      <c r="DNI23" s="1"/>
      <c r="DNJ23" s="1"/>
      <c r="DNK23" s="1"/>
      <c r="DNL23" s="1"/>
      <c r="DNM23" s="1"/>
      <c r="DNN23" s="1"/>
      <c r="DNO23" s="1"/>
      <c r="DNP23" s="1"/>
      <c r="DNQ23" s="1"/>
      <c r="DNR23" s="1"/>
      <c r="DNS23" s="1"/>
      <c r="DNT23" s="1"/>
      <c r="DNU23" s="1"/>
      <c r="DNV23" s="1"/>
      <c r="DNW23" s="1"/>
      <c r="DNX23" s="1"/>
      <c r="DNY23" s="1"/>
      <c r="DNZ23" s="1"/>
      <c r="DOA23" s="1"/>
      <c r="DOB23" s="1"/>
      <c r="DOC23" s="1"/>
      <c r="DOD23" s="1"/>
      <c r="DOE23" s="1"/>
      <c r="DOF23" s="1"/>
      <c r="DOG23" s="1"/>
      <c r="DOH23" s="1"/>
      <c r="DOI23" s="1"/>
      <c r="DOJ23" s="1"/>
      <c r="DOK23" s="1"/>
      <c r="DOL23" s="1"/>
      <c r="DOM23" s="1"/>
      <c r="DON23" s="1"/>
      <c r="DOO23" s="1"/>
      <c r="DOP23" s="1"/>
      <c r="DOQ23" s="1"/>
      <c r="DOR23" s="1"/>
      <c r="DOS23" s="1"/>
      <c r="DOT23" s="1"/>
      <c r="DOU23" s="1"/>
      <c r="DOV23" s="1"/>
      <c r="DOW23" s="1"/>
      <c r="DOX23" s="1"/>
      <c r="DOY23" s="1"/>
      <c r="DOZ23" s="1"/>
      <c r="DPA23" s="1"/>
      <c r="DPB23" s="1"/>
      <c r="DPC23" s="1"/>
      <c r="DPD23" s="1"/>
      <c r="DPE23" s="1"/>
      <c r="DPF23" s="1"/>
      <c r="DPG23" s="1"/>
      <c r="DPH23" s="1"/>
      <c r="DPI23" s="1"/>
      <c r="DPJ23" s="1"/>
      <c r="DPK23" s="1"/>
      <c r="DPL23" s="1"/>
      <c r="DPM23" s="1"/>
      <c r="DPN23" s="1"/>
      <c r="DPO23" s="1"/>
      <c r="DPP23" s="1"/>
      <c r="DPQ23" s="1"/>
      <c r="DPR23" s="1"/>
      <c r="DPS23" s="1"/>
      <c r="DPT23" s="1"/>
      <c r="DPU23" s="1"/>
      <c r="DPV23" s="1"/>
      <c r="DPW23" s="1"/>
      <c r="DPX23" s="1"/>
      <c r="DPY23" s="1"/>
      <c r="DPZ23" s="1"/>
      <c r="DQA23" s="1"/>
      <c r="DQB23" s="1"/>
      <c r="DQC23" s="1"/>
      <c r="DQD23" s="1"/>
      <c r="DQE23" s="1"/>
      <c r="DQF23" s="1"/>
      <c r="DQG23" s="1"/>
      <c r="DQH23" s="1"/>
      <c r="DQI23" s="1"/>
      <c r="DQJ23" s="1"/>
      <c r="DQK23" s="1"/>
      <c r="DQL23" s="1"/>
      <c r="DQM23" s="1"/>
      <c r="DQN23" s="1"/>
      <c r="DQO23" s="1"/>
      <c r="DQP23" s="1"/>
      <c r="DQQ23" s="1"/>
      <c r="DQR23" s="1"/>
      <c r="DQS23" s="1"/>
      <c r="DQT23" s="1"/>
      <c r="DQU23" s="1"/>
      <c r="DQV23" s="1"/>
      <c r="DQW23" s="1"/>
      <c r="DQX23" s="1"/>
      <c r="DQY23" s="1"/>
      <c r="DQZ23" s="1"/>
      <c r="DRA23" s="1"/>
      <c r="DRB23" s="1"/>
      <c r="DRC23" s="1"/>
      <c r="DRD23" s="1"/>
      <c r="DRE23" s="1"/>
      <c r="DRF23" s="1"/>
      <c r="DRG23" s="1"/>
      <c r="DRH23" s="1"/>
      <c r="DRI23" s="1"/>
      <c r="DRJ23" s="1"/>
      <c r="DRK23" s="1"/>
      <c r="DRL23" s="1"/>
      <c r="DRM23" s="1"/>
      <c r="DRN23" s="1"/>
      <c r="DRO23" s="1"/>
      <c r="DRP23" s="1"/>
      <c r="DRQ23" s="1"/>
      <c r="DRR23" s="1"/>
      <c r="DRS23" s="1"/>
      <c r="DRT23" s="1"/>
      <c r="DRU23" s="1"/>
      <c r="DRV23" s="1"/>
      <c r="DRW23" s="1"/>
      <c r="DRX23" s="1"/>
      <c r="DRY23" s="1"/>
      <c r="DRZ23" s="1"/>
      <c r="DSA23" s="1"/>
      <c r="DSB23" s="1"/>
      <c r="DSC23" s="1"/>
      <c r="DSD23" s="1"/>
      <c r="DSE23" s="1"/>
      <c r="DSF23" s="1"/>
      <c r="DSG23" s="1"/>
      <c r="DSH23" s="1"/>
      <c r="DSI23" s="1"/>
      <c r="DSJ23" s="1"/>
      <c r="DSK23" s="1"/>
      <c r="DSL23" s="1"/>
      <c r="DSM23" s="1"/>
      <c r="DSN23" s="1"/>
      <c r="DSO23" s="1"/>
      <c r="DSP23" s="1"/>
      <c r="DSQ23" s="1"/>
      <c r="DSR23" s="1"/>
      <c r="DSS23" s="1"/>
      <c r="DST23" s="1"/>
      <c r="DSU23" s="1"/>
      <c r="DSV23" s="1"/>
      <c r="DSW23" s="1"/>
      <c r="DSX23" s="1"/>
      <c r="DSY23" s="1"/>
      <c r="DSZ23" s="1"/>
      <c r="DTA23" s="1"/>
      <c r="DTB23" s="1"/>
      <c r="DTC23" s="1"/>
      <c r="DTD23" s="1"/>
      <c r="DTE23" s="1"/>
      <c r="DTF23" s="1"/>
      <c r="DTG23" s="1"/>
      <c r="DTH23" s="1"/>
      <c r="DTI23" s="1"/>
      <c r="DTJ23" s="1"/>
      <c r="DTK23" s="1"/>
      <c r="DTL23" s="1"/>
      <c r="DTM23" s="1"/>
      <c r="DTN23" s="1"/>
      <c r="DTO23" s="1"/>
      <c r="DTP23" s="1"/>
      <c r="DTQ23" s="1"/>
      <c r="DTR23" s="1"/>
      <c r="DTS23" s="1"/>
      <c r="DTT23" s="1"/>
      <c r="DTU23" s="1"/>
      <c r="DTV23" s="1"/>
      <c r="DTW23" s="1"/>
      <c r="DTX23" s="1"/>
      <c r="DTY23" s="1"/>
      <c r="DTZ23" s="1"/>
      <c r="DUA23" s="1"/>
      <c r="DUB23" s="1"/>
      <c r="DUC23" s="1"/>
      <c r="DUD23" s="1"/>
      <c r="DUE23" s="1"/>
      <c r="DUF23" s="1"/>
      <c r="DUG23" s="1"/>
      <c r="DUH23" s="1"/>
      <c r="DUI23" s="1"/>
      <c r="DUJ23" s="1"/>
      <c r="DUK23" s="1"/>
      <c r="DUL23" s="1"/>
      <c r="DUM23" s="1"/>
      <c r="DUN23" s="1"/>
      <c r="DUO23" s="1"/>
      <c r="DUP23" s="1"/>
      <c r="DUQ23" s="1"/>
      <c r="DUR23" s="1"/>
      <c r="DUS23" s="1"/>
      <c r="DUT23" s="1"/>
      <c r="DUU23" s="1"/>
      <c r="DUV23" s="1"/>
      <c r="DUW23" s="1"/>
      <c r="DUX23" s="1"/>
      <c r="DUY23" s="1"/>
      <c r="DUZ23" s="1"/>
      <c r="DVA23" s="1"/>
      <c r="DVB23" s="1"/>
      <c r="DVC23" s="1"/>
      <c r="DVD23" s="1"/>
      <c r="DVE23" s="1"/>
      <c r="DVF23" s="1"/>
      <c r="DVG23" s="1"/>
      <c r="DVH23" s="1"/>
      <c r="DVI23" s="1"/>
      <c r="DVJ23" s="1"/>
      <c r="DVK23" s="1"/>
      <c r="DVL23" s="1"/>
      <c r="DVM23" s="1"/>
      <c r="DVN23" s="1"/>
      <c r="DVO23" s="1"/>
      <c r="DVP23" s="1"/>
      <c r="DVQ23" s="1"/>
      <c r="DVR23" s="1"/>
      <c r="DVS23" s="1"/>
      <c r="DVT23" s="1"/>
      <c r="DVU23" s="1"/>
      <c r="DVV23" s="1"/>
      <c r="DVW23" s="1"/>
      <c r="DVX23" s="1"/>
      <c r="DVY23" s="1"/>
      <c r="DVZ23" s="1"/>
      <c r="DWA23" s="1"/>
      <c r="DWB23" s="1"/>
      <c r="DWC23" s="1"/>
      <c r="DWD23" s="1"/>
      <c r="DWE23" s="1"/>
      <c r="DWF23" s="1"/>
      <c r="DWG23" s="1"/>
      <c r="DWH23" s="1"/>
      <c r="DWI23" s="1"/>
      <c r="DWJ23" s="1"/>
      <c r="DWK23" s="1"/>
      <c r="DWL23" s="1"/>
      <c r="DWM23" s="1"/>
      <c r="DWN23" s="1"/>
      <c r="DWO23" s="1"/>
      <c r="DWP23" s="1"/>
      <c r="DWQ23" s="1"/>
      <c r="DWR23" s="1"/>
      <c r="DWS23" s="1"/>
      <c r="DWT23" s="1"/>
      <c r="DWU23" s="1"/>
      <c r="DWV23" s="1"/>
      <c r="DWW23" s="1"/>
      <c r="DWX23" s="1"/>
      <c r="DWY23" s="1"/>
      <c r="DWZ23" s="1"/>
      <c r="DXA23" s="1"/>
      <c r="DXB23" s="1"/>
      <c r="DXC23" s="1"/>
      <c r="DXD23" s="1"/>
      <c r="DXE23" s="1"/>
      <c r="DXF23" s="1"/>
      <c r="DXG23" s="1"/>
      <c r="DXH23" s="1"/>
      <c r="DXI23" s="1"/>
      <c r="DXJ23" s="1"/>
      <c r="DXK23" s="1"/>
      <c r="DXL23" s="1"/>
      <c r="DXM23" s="1"/>
      <c r="DXN23" s="1"/>
      <c r="DXO23" s="1"/>
      <c r="DXP23" s="1"/>
      <c r="DXQ23" s="1"/>
      <c r="DXR23" s="1"/>
      <c r="DXS23" s="1"/>
      <c r="DXT23" s="1"/>
      <c r="DXU23" s="1"/>
      <c r="DXV23" s="1"/>
      <c r="DXW23" s="1"/>
      <c r="DXX23" s="1"/>
      <c r="DXY23" s="1"/>
      <c r="DXZ23" s="1"/>
      <c r="DYA23" s="1"/>
      <c r="DYB23" s="1"/>
      <c r="DYC23" s="1"/>
      <c r="DYD23" s="1"/>
      <c r="DYE23" s="1"/>
      <c r="DYF23" s="1"/>
      <c r="DYG23" s="1"/>
      <c r="DYH23" s="1"/>
      <c r="DYI23" s="1"/>
      <c r="DYJ23" s="1"/>
      <c r="DYK23" s="1"/>
      <c r="DYL23" s="1"/>
      <c r="DYM23" s="1"/>
      <c r="DYN23" s="1"/>
      <c r="DYO23" s="1"/>
      <c r="DYP23" s="1"/>
      <c r="DYQ23" s="1"/>
      <c r="DYR23" s="1"/>
      <c r="DYS23" s="1"/>
      <c r="DYT23" s="1"/>
      <c r="DYU23" s="1"/>
      <c r="DYV23" s="1"/>
      <c r="DYW23" s="1"/>
      <c r="DYX23" s="1"/>
      <c r="DYY23" s="1"/>
      <c r="DYZ23" s="1"/>
      <c r="DZA23" s="1"/>
      <c r="DZB23" s="1"/>
      <c r="DZC23" s="1"/>
      <c r="DZD23" s="1"/>
      <c r="DZE23" s="1"/>
      <c r="DZF23" s="1"/>
      <c r="DZG23" s="1"/>
      <c r="DZH23" s="1"/>
      <c r="DZI23" s="1"/>
      <c r="DZJ23" s="1"/>
      <c r="DZK23" s="1"/>
      <c r="DZL23" s="1"/>
      <c r="DZM23" s="1"/>
      <c r="DZN23" s="1"/>
      <c r="DZO23" s="1"/>
      <c r="DZP23" s="1"/>
      <c r="DZQ23" s="1"/>
      <c r="DZR23" s="1"/>
      <c r="DZS23" s="1"/>
      <c r="DZT23" s="1"/>
      <c r="DZU23" s="1"/>
      <c r="DZV23" s="1"/>
      <c r="DZW23" s="1"/>
      <c r="DZX23" s="1"/>
      <c r="DZY23" s="1"/>
      <c r="DZZ23" s="1"/>
      <c r="EAA23" s="1"/>
      <c r="EAB23" s="1"/>
      <c r="EAC23" s="1"/>
      <c r="EAD23" s="1"/>
      <c r="EAE23" s="1"/>
      <c r="EAF23" s="1"/>
      <c r="EAG23" s="1"/>
      <c r="EAH23" s="1"/>
      <c r="EAI23" s="1"/>
      <c r="EAJ23" s="1"/>
      <c r="EAK23" s="1"/>
      <c r="EAL23" s="1"/>
      <c r="EAM23" s="1"/>
      <c r="EAN23" s="1"/>
      <c r="EAO23" s="1"/>
      <c r="EAP23" s="1"/>
      <c r="EAQ23" s="1"/>
      <c r="EAR23" s="1"/>
      <c r="EAS23" s="1"/>
      <c r="EAT23" s="1"/>
      <c r="EAU23" s="1"/>
      <c r="EAV23" s="1"/>
      <c r="EAW23" s="1"/>
      <c r="EAX23" s="1"/>
      <c r="EAY23" s="1"/>
      <c r="EAZ23" s="1"/>
      <c r="EBA23" s="1"/>
      <c r="EBB23" s="1"/>
      <c r="EBC23" s="1"/>
      <c r="EBD23" s="1"/>
      <c r="EBE23" s="1"/>
      <c r="EBF23" s="1"/>
      <c r="EBG23" s="1"/>
      <c r="EBH23" s="1"/>
      <c r="EBI23" s="1"/>
      <c r="EBJ23" s="1"/>
      <c r="EBK23" s="1"/>
      <c r="EBL23" s="1"/>
      <c r="EBM23" s="1"/>
      <c r="EBN23" s="1"/>
      <c r="EBO23" s="1"/>
      <c r="EBP23" s="1"/>
      <c r="EBQ23" s="1"/>
      <c r="EBR23" s="1"/>
      <c r="EBS23" s="1"/>
      <c r="EBT23" s="1"/>
      <c r="EBU23" s="1"/>
      <c r="EBV23" s="1"/>
      <c r="EBW23" s="1"/>
      <c r="EBX23" s="1"/>
      <c r="EBY23" s="1"/>
      <c r="EBZ23" s="1"/>
      <c r="ECA23" s="1"/>
      <c r="ECB23" s="1"/>
      <c r="ECC23" s="1"/>
      <c r="ECD23" s="1"/>
      <c r="ECE23" s="1"/>
      <c r="ECF23" s="1"/>
      <c r="ECG23" s="1"/>
      <c r="ECH23" s="1"/>
      <c r="ECI23" s="1"/>
      <c r="ECJ23" s="1"/>
      <c r="ECK23" s="1"/>
      <c r="ECL23" s="1"/>
      <c r="ECM23" s="1"/>
      <c r="ECN23" s="1"/>
      <c r="ECO23" s="1"/>
      <c r="ECP23" s="1"/>
      <c r="ECQ23" s="1"/>
      <c r="ECR23" s="1"/>
      <c r="ECS23" s="1"/>
      <c r="ECT23" s="1"/>
      <c r="ECU23" s="1"/>
      <c r="ECV23" s="1"/>
      <c r="ECW23" s="1"/>
      <c r="ECX23" s="1"/>
      <c r="ECY23" s="1"/>
      <c r="ECZ23" s="1"/>
      <c r="EDA23" s="1"/>
      <c r="EDB23" s="1"/>
      <c r="EDC23" s="1"/>
      <c r="EDD23" s="1"/>
      <c r="EDE23" s="1"/>
      <c r="EDF23" s="1"/>
      <c r="EDG23" s="1"/>
      <c r="EDH23" s="1"/>
      <c r="EDI23" s="1"/>
      <c r="EDJ23" s="1"/>
      <c r="EDK23" s="1"/>
      <c r="EDL23" s="1"/>
      <c r="EDM23" s="1"/>
      <c r="EDN23" s="1"/>
      <c r="EDO23" s="1"/>
      <c r="EDP23" s="1"/>
      <c r="EDQ23" s="1"/>
      <c r="EDR23" s="1"/>
      <c r="EDS23" s="1"/>
      <c r="EDT23" s="1"/>
      <c r="EDU23" s="1"/>
      <c r="EDV23" s="1"/>
      <c r="EDW23" s="1"/>
      <c r="EDX23" s="1"/>
      <c r="EDY23" s="1"/>
      <c r="EDZ23" s="1"/>
      <c r="EEA23" s="1"/>
      <c r="EEB23" s="1"/>
      <c r="EEC23" s="1"/>
      <c r="EED23" s="1"/>
      <c r="EEE23" s="1"/>
      <c r="EEF23" s="1"/>
      <c r="EEG23" s="1"/>
      <c r="EEH23" s="1"/>
      <c r="EEI23" s="1"/>
      <c r="EEJ23" s="1"/>
      <c r="EEK23" s="1"/>
      <c r="EEL23" s="1"/>
      <c r="EEM23" s="1"/>
      <c r="EEN23" s="1"/>
      <c r="EEO23" s="1"/>
      <c r="EEP23" s="1"/>
      <c r="EEQ23" s="1"/>
      <c r="EER23" s="1"/>
      <c r="EES23" s="1"/>
      <c r="EET23" s="1"/>
      <c r="EEU23" s="1"/>
      <c r="EEV23" s="1"/>
      <c r="EEW23" s="1"/>
      <c r="EEX23" s="1"/>
      <c r="EEY23" s="1"/>
      <c r="EEZ23" s="1"/>
      <c r="EFA23" s="1"/>
      <c r="EFB23" s="1"/>
      <c r="EFC23" s="1"/>
      <c r="EFD23" s="1"/>
      <c r="EFE23" s="1"/>
      <c r="EFF23" s="1"/>
      <c r="EFG23" s="1"/>
      <c r="EFH23" s="1"/>
      <c r="EFI23" s="1"/>
      <c r="EFJ23" s="1"/>
      <c r="EFK23" s="1"/>
      <c r="EFL23" s="1"/>
      <c r="EFM23" s="1"/>
      <c r="EFN23" s="1"/>
      <c r="EFO23" s="1"/>
      <c r="EFP23" s="1"/>
      <c r="EFQ23" s="1"/>
      <c r="EFR23" s="1"/>
      <c r="EFS23" s="1"/>
      <c r="EFT23" s="1"/>
      <c r="EFU23" s="1"/>
      <c r="EFV23" s="1"/>
      <c r="EFW23" s="1"/>
      <c r="EFX23" s="1"/>
      <c r="EFY23" s="1"/>
      <c r="EFZ23" s="1"/>
      <c r="EGA23" s="1"/>
      <c r="EGB23" s="1"/>
      <c r="EGC23" s="1"/>
      <c r="EGD23" s="1"/>
      <c r="EGE23" s="1"/>
      <c r="EGF23" s="1"/>
      <c r="EGG23" s="1"/>
      <c r="EGH23" s="1"/>
      <c r="EGI23" s="1"/>
      <c r="EGJ23" s="1"/>
      <c r="EGK23" s="1"/>
      <c r="EGL23" s="1"/>
      <c r="EGM23" s="1"/>
      <c r="EGN23" s="1"/>
      <c r="EGO23" s="1"/>
      <c r="EGP23" s="1"/>
      <c r="EGQ23" s="1"/>
      <c r="EGR23" s="1"/>
      <c r="EGS23" s="1"/>
      <c r="EGT23" s="1"/>
      <c r="EGU23" s="1"/>
      <c r="EGV23" s="1"/>
      <c r="EGW23" s="1"/>
      <c r="EGX23" s="1"/>
      <c r="EGY23" s="1"/>
      <c r="EGZ23" s="1"/>
      <c r="EHA23" s="1"/>
      <c r="EHB23" s="1"/>
      <c r="EHC23" s="1"/>
      <c r="EHD23" s="1"/>
      <c r="EHE23" s="1"/>
      <c r="EHF23" s="1"/>
      <c r="EHG23" s="1"/>
      <c r="EHH23" s="1"/>
      <c r="EHI23" s="1"/>
      <c r="EHJ23" s="1"/>
      <c r="EHK23" s="1"/>
      <c r="EHL23" s="1"/>
      <c r="EHM23" s="1"/>
      <c r="EHN23" s="1"/>
      <c r="EHO23" s="1"/>
      <c r="EHP23" s="1"/>
      <c r="EHQ23" s="1"/>
      <c r="EHR23" s="1"/>
      <c r="EHS23" s="1"/>
      <c r="EHT23" s="1"/>
      <c r="EHU23" s="1"/>
      <c r="EHV23" s="1"/>
      <c r="EHW23" s="1"/>
      <c r="EHX23" s="1"/>
      <c r="EHY23" s="1"/>
      <c r="EHZ23" s="1"/>
      <c r="EIA23" s="1"/>
      <c r="EIB23" s="1"/>
      <c r="EIC23" s="1"/>
      <c r="EID23" s="1"/>
      <c r="EIE23" s="1"/>
      <c r="EIF23" s="1"/>
      <c r="EIG23" s="1"/>
      <c r="EIH23" s="1"/>
      <c r="EII23" s="1"/>
      <c r="EIJ23" s="1"/>
      <c r="EIK23" s="1"/>
      <c r="EIL23" s="1"/>
      <c r="EIM23" s="1"/>
      <c r="EIN23" s="1"/>
      <c r="EIO23" s="1"/>
      <c r="EIP23" s="1"/>
      <c r="EIQ23" s="1"/>
      <c r="EIR23" s="1"/>
      <c r="EIS23" s="1"/>
      <c r="EIT23" s="1"/>
      <c r="EIU23" s="1"/>
      <c r="EIV23" s="1"/>
      <c r="EIW23" s="1"/>
      <c r="EIX23" s="1"/>
      <c r="EIY23" s="1"/>
      <c r="EIZ23" s="1"/>
      <c r="EJA23" s="1"/>
      <c r="EJB23" s="1"/>
      <c r="EJC23" s="1"/>
      <c r="EJD23" s="1"/>
      <c r="EJE23" s="1"/>
      <c r="EJF23" s="1"/>
      <c r="EJG23" s="1"/>
      <c r="EJH23" s="1"/>
      <c r="EJI23" s="1"/>
      <c r="EJJ23" s="1"/>
      <c r="EJK23" s="1"/>
      <c r="EJL23" s="1"/>
      <c r="EJM23" s="1"/>
      <c r="EJN23" s="1"/>
      <c r="EJO23" s="1"/>
      <c r="EJP23" s="1"/>
      <c r="EJQ23" s="1"/>
      <c r="EJR23" s="1"/>
      <c r="EJS23" s="1"/>
      <c r="EJT23" s="1"/>
      <c r="EJU23" s="1"/>
      <c r="EJV23" s="1"/>
      <c r="EJW23" s="1"/>
      <c r="EJX23" s="1"/>
      <c r="EJY23" s="1"/>
      <c r="EJZ23" s="1"/>
      <c r="EKA23" s="1"/>
      <c r="EKB23" s="1"/>
      <c r="EKC23" s="1"/>
      <c r="EKD23" s="1"/>
      <c r="EKE23" s="1"/>
      <c r="EKF23" s="1"/>
      <c r="EKG23" s="1"/>
      <c r="EKH23" s="1"/>
      <c r="EKI23" s="1"/>
      <c r="EKJ23" s="1"/>
      <c r="EKK23" s="1"/>
      <c r="EKL23" s="1"/>
      <c r="EKM23" s="1"/>
      <c r="EKN23" s="1"/>
      <c r="EKO23" s="1"/>
      <c r="EKP23" s="1"/>
      <c r="EKQ23" s="1"/>
      <c r="EKR23" s="1"/>
      <c r="EKS23" s="1"/>
      <c r="EKT23" s="1"/>
      <c r="EKU23" s="1"/>
      <c r="EKV23" s="1"/>
      <c r="EKW23" s="1"/>
      <c r="EKX23" s="1"/>
      <c r="EKY23" s="1"/>
      <c r="EKZ23" s="1"/>
      <c r="ELA23" s="1"/>
      <c r="ELB23" s="1"/>
      <c r="ELC23" s="1"/>
      <c r="ELD23" s="1"/>
      <c r="ELE23" s="1"/>
      <c r="ELF23" s="1"/>
      <c r="ELG23" s="1"/>
      <c r="ELH23" s="1"/>
      <c r="ELI23" s="1"/>
      <c r="ELJ23" s="1"/>
      <c r="ELK23" s="1"/>
      <c r="ELL23" s="1"/>
      <c r="ELM23" s="1"/>
      <c r="ELN23" s="1"/>
      <c r="ELO23" s="1"/>
      <c r="ELP23" s="1"/>
      <c r="ELQ23" s="1"/>
      <c r="ELR23" s="1"/>
      <c r="ELS23" s="1"/>
      <c r="ELT23" s="1"/>
      <c r="ELU23" s="1"/>
      <c r="ELV23" s="1"/>
      <c r="ELW23" s="1"/>
      <c r="ELX23" s="1"/>
      <c r="ELY23" s="1"/>
      <c r="ELZ23" s="1"/>
      <c r="EMA23" s="1"/>
      <c r="EMB23" s="1"/>
      <c r="EMC23" s="1"/>
      <c r="EMD23" s="1"/>
      <c r="EME23" s="1"/>
      <c r="EMF23" s="1"/>
      <c r="EMG23" s="1"/>
      <c r="EMH23" s="1"/>
      <c r="EMI23" s="1"/>
      <c r="EMJ23" s="1"/>
      <c r="EMK23" s="1"/>
      <c r="EML23" s="1"/>
      <c r="EMM23" s="1"/>
      <c r="EMN23" s="1"/>
      <c r="EMO23" s="1"/>
      <c r="EMP23" s="1"/>
      <c r="EMQ23" s="1"/>
      <c r="EMR23" s="1"/>
      <c r="EMS23" s="1"/>
      <c r="EMT23" s="1"/>
      <c r="EMU23" s="1"/>
      <c r="EMV23" s="1"/>
      <c r="EMW23" s="1"/>
      <c r="EMX23" s="1"/>
      <c r="EMY23" s="1"/>
      <c r="EMZ23" s="1"/>
      <c r="ENA23" s="1"/>
      <c r="ENB23" s="1"/>
      <c r="ENC23" s="1"/>
      <c r="END23" s="1"/>
      <c r="ENE23" s="1"/>
      <c r="ENF23" s="1"/>
      <c r="ENG23" s="1"/>
      <c r="ENH23" s="1"/>
      <c r="ENI23" s="1"/>
      <c r="ENJ23" s="1"/>
      <c r="ENK23" s="1"/>
      <c r="ENL23" s="1"/>
      <c r="ENM23" s="1"/>
      <c r="ENN23" s="1"/>
      <c r="ENO23" s="1"/>
      <c r="ENP23" s="1"/>
      <c r="ENQ23" s="1"/>
      <c r="ENR23" s="1"/>
      <c r="ENS23" s="1"/>
      <c r="ENT23" s="1"/>
      <c r="ENU23" s="1"/>
      <c r="ENV23" s="1"/>
      <c r="ENW23" s="1"/>
      <c r="ENX23" s="1"/>
      <c r="ENY23" s="1"/>
      <c r="ENZ23" s="1"/>
      <c r="EOA23" s="1"/>
      <c r="EOB23" s="1"/>
      <c r="EOC23" s="1"/>
      <c r="EOD23" s="1"/>
      <c r="EOE23" s="1"/>
      <c r="EOF23" s="1"/>
      <c r="EOG23" s="1"/>
      <c r="EOH23" s="1"/>
      <c r="EOI23" s="1"/>
      <c r="EOJ23" s="1"/>
      <c r="EOK23" s="1"/>
      <c r="EOL23" s="1"/>
      <c r="EOM23" s="1"/>
      <c r="EON23" s="1"/>
      <c r="EOO23" s="1"/>
      <c r="EOP23" s="1"/>
      <c r="EOQ23" s="1"/>
      <c r="EOR23" s="1"/>
      <c r="EOS23" s="1"/>
      <c r="EOT23" s="1"/>
      <c r="EOU23" s="1"/>
      <c r="EOV23" s="1"/>
      <c r="EOW23" s="1"/>
      <c r="EOX23" s="1"/>
      <c r="EOY23" s="1"/>
      <c r="EOZ23" s="1"/>
      <c r="EPA23" s="1"/>
      <c r="EPB23" s="1"/>
      <c r="EPC23" s="1"/>
      <c r="EPD23" s="1"/>
      <c r="EPE23" s="1"/>
      <c r="EPF23" s="1"/>
      <c r="EPG23" s="1"/>
      <c r="EPH23" s="1"/>
      <c r="EPI23" s="1"/>
      <c r="EPJ23" s="1"/>
      <c r="EPK23" s="1"/>
      <c r="EPL23" s="1"/>
      <c r="EPM23" s="1"/>
      <c r="EPN23" s="1"/>
      <c r="EPO23" s="1"/>
      <c r="EPP23" s="1"/>
      <c r="EPQ23" s="1"/>
      <c r="EPR23" s="1"/>
      <c r="EPS23" s="1"/>
      <c r="EPT23" s="1"/>
      <c r="EPU23" s="1"/>
      <c r="EPV23" s="1"/>
      <c r="EPW23" s="1"/>
      <c r="EPX23" s="1"/>
      <c r="EPY23" s="1"/>
      <c r="EPZ23" s="1"/>
      <c r="EQA23" s="1"/>
      <c r="EQB23" s="1"/>
      <c r="EQC23" s="1"/>
      <c r="EQD23" s="1"/>
      <c r="EQE23" s="1"/>
      <c r="EQF23" s="1"/>
      <c r="EQG23" s="1"/>
      <c r="EQH23" s="1"/>
      <c r="EQI23" s="1"/>
      <c r="EQJ23" s="1"/>
      <c r="EQK23" s="1"/>
      <c r="EQL23" s="1"/>
      <c r="EQM23" s="1"/>
      <c r="EQN23" s="1"/>
      <c r="EQO23" s="1"/>
      <c r="EQP23" s="1"/>
      <c r="EQQ23" s="1"/>
      <c r="EQR23" s="1"/>
      <c r="EQS23" s="1"/>
      <c r="EQT23" s="1"/>
      <c r="EQU23" s="1"/>
      <c r="EQV23" s="1"/>
      <c r="EQW23" s="1"/>
      <c r="EQX23" s="1"/>
      <c r="EQY23" s="1"/>
      <c r="EQZ23" s="1"/>
      <c r="ERA23" s="1"/>
      <c r="ERB23" s="1"/>
      <c r="ERC23" s="1"/>
      <c r="ERD23" s="1"/>
      <c r="ERE23" s="1"/>
      <c r="ERF23" s="1"/>
      <c r="ERG23" s="1"/>
      <c r="ERH23" s="1"/>
      <c r="ERI23" s="1"/>
      <c r="ERJ23" s="1"/>
      <c r="ERK23" s="1"/>
      <c r="ERL23" s="1"/>
      <c r="ERM23" s="1"/>
      <c r="ERN23" s="1"/>
      <c r="ERO23" s="1"/>
      <c r="ERP23" s="1"/>
      <c r="ERQ23" s="1"/>
      <c r="ERR23" s="1"/>
      <c r="ERS23" s="1"/>
      <c r="ERT23" s="1"/>
      <c r="ERU23" s="1"/>
      <c r="ERV23" s="1"/>
      <c r="ERW23" s="1"/>
      <c r="ERX23" s="1"/>
      <c r="ERY23" s="1"/>
      <c r="ERZ23" s="1"/>
      <c r="ESA23" s="1"/>
      <c r="ESB23" s="1"/>
      <c r="ESC23" s="1"/>
      <c r="ESD23" s="1"/>
      <c r="ESE23" s="1"/>
      <c r="ESF23" s="1"/>
      <c r="ESG23" s="1"/>
      <c r="ESH23" s="1"/>
      <c r="ESI23" s="1"/>
      <c r="ESJ23" s="1"/>
      <c r="ESK23" s="1"/>
      <c r="ESL23" s="1"/>
      <c r="ESM23" s="1"/>
      <c r="ESN23" s="1"/>
      <c r="ESO23" s="1"/>
      <c r="ESP23" s="1"/>
      <c r="ESQ23" s="1"/>
      <c r="ESR23" s="1"/>
      <c r="ESS23" s="1"/>
      <c r="EST23" s="1"/>
      <c r="ESU23" s="1"/>
      <c r="ESV23" s="1"/>
      <c r="ESW23" s="1"/>
      <c r="ESX23" s="1"/>
      <c r="ESY23" s="1"/>
      <c r="ESZ23" s="1"/>
      <c r="ETA23" s="1"/>
      <c r="ETB23" s="1"/>
      <c r="ETC23" s="1"/>
      <c r="ETD23" s="1"/>
      <c r="ETE23" s="1"/>
      <c r="ETF23" s="1"/>
      <c r="ETG23" s="1"/>
      <c r="ETH23" s="1"/>
      <c r="ETI23" s="1"/>
      <c r="ETJ23" s="1"/>
      <c r="ETK23" s="1"/>
      <c r="ETL23" s="1"/>
      <c r="ETM23" s="1"/>
      <c r="ETN23" s="1"/>
      <c r="ETO23" s="1"/>
      <c r="ETP23" s="1"/>
      <c r="ETQ23" s="1"/>
      <c r="ETR23" s="1"/>
      <c r="ETS23" s="1"/>
      <c r="ETT23" s="1"/>
      <c r="ETU23" s="1"/>
      <c r="ETV23" s="1"/>
      <c r="ETW23" s="1"/>
      <c r="ETX23" s="1"/>
      <c r="ETY23" s="1"/>
      <c r="ETZ23" s="1"/>
      <c r="EUA23" s="1"/>
      <c r="EUB23" s="1"/>
      <c r="EUC23" s="1"/>
      <c r="EUD23" s="1"/>
      <c r="EUE23" s="1"/>
      <c r="EUF23" s="1"/>
      <c r="EUG23" s="1"/>
      <c r="EUH23" s="1"/>
      <c r="EUI23" s="1"/>
      <c r="EUJ23" s="1"/>
      <c r="EUK23" s="1"/>
      <c r="EUL23" s="1"/>
      <c r="EUM23" s="1"/>
      <c r="EUN23" s="1"/>
      <c r="EUO23" s="1"/>
      <c r="EUP23" s="1"/>
      <c r="EUQ23" s="1"/>
      <c r="EUR23" s="1"/>
      <c r="EUS23" s="1"/>
      <c r="EUT23" s="1"/>
      <c r="EUU23" s="1"/>
      <c r="EUV23" s="1"/>
      <c r="EUW23" s="1"/>
      <c r="EUX23" s="1"/>
      <c r="EUY23" s="1"/>
      <c r="EUZ23" s="1"/>
      <c r="EVA23" s="1"/>
      <c r="EVB23" s="1"/>
      <c r="EVC23" s="1"/>
      <c r="EVD23" s="1"/>
      <c r="EVE23" s="1"/>
      <c r="EVF23" s="1"/>
      <c r="EVG23" s="1"/>
      <c r="EVH23" s="1"/>
      <c r="EVI23" s="1"/>
      <c r="EVJ23" s="1"/>
      <c r="EVK23" s="1"/>
      <c r="EVL23" s="1"/>
      <c r="EVM23" s="1"/>
      <c r="EVN23" s="1"/>
      <c r="EVO23" s="1"/>
      <c r="EVP23" s="1"/>
      <c r="EVQ23" s="1"/>
      <c r="EVR23" s="1"/>
      <c r="EVS23" s="1"/>
      <c r="EVT23" s="1"/>
      <c r="EVU23" s="1"/>
      <c r="EVV23" s="1"/>
      <c r="EVW23" s="1"/>
      <c r="EVX23" s="1"/>
      <c r="EVY23" s="1"/>
      <c r="EVZ23" s="1"/>
      <c r="EWA23" s="1"/>
      <c r="EWB23" s="1"/>
      <c r="EWC23" s="1"/>
      <c r="EWD23" s="1"/>
      <c r="EWE23" s="1"/>
      <c r="EWF23" s="1"/>
      <c r="EWG23" s="1"/>
      <c r="EWH23" s="1"/>
      <c r="EWI23" s="1"/>
      <c r="EWJ23" s="1"/>
      <c r="EWK23" s="1"/>
      <c r="EWL23" s="1"/>
      <c r="EWM23" s="1"/>
      <c r="EWN23" s="1"/>
      <c r="EWO23" s="1"/>
      <c r="EWP23" s="1"/>
      <c r="EWQ23" s="1"/>
      <c r="EWR23" s="1"/>
      <c r="EWS23" s="1"/>
      <c r="EWT23" s="1"/>
      <c r="EWU23" s="1"/>
      <c r="EWV23" s="1"/>
      <c r="EWW23" s="1"/>
      <c r="EWX23" s="1"/>
      <c r="EWY23" s="1"/>
      <c r="EWZ23" s="1"/>
      <c r="EXA23" s="1"/>
      <c r="EXB23" s="1"/>
      <c r="EXC23" s="1"/>
      <c r="EXD23" s="1"/>
      <c r="EXE23" s="1"/>
      <c r="EXF23" s="1"/>
      <c r="EXG23" s="1"/>
      <c r="EXH23" s="1"/>
      <c r="EXI23" s="1"/>
      <c r="EXJ23" s="1"/>
      <c r="EXK23" s="1"/>
      <c r="EXL23" s="1"/>
      <c r="EXM23" s="1"/>
      <c r="EXN23" s="1"/>
      <c r="EXO23" s="1"/>
      <c r="EXP23" s="1"/>
      <c r="EXQ23" s="1"/>
      <c r="EXR23" s="1"/>
      <c r="EXS23" s="1"/>
      <c r="EXT23" s="1"/>
      <c r="EXU23" s="1"/>
      <c r="EXV23" s="1"/>
      <c r="EXW23" s="1"/>
      <c r="EXX23" s="1"/>
      <c r="EXY23" s="1"/>
      <c r="EXZ23" s="1"/>
      <c r="EYA23" s="1"/>
      <c r="EYB23" s="1"/>
      <c r="EYC23" s="1"/>
      <c r="EYD23" s="1"/>
      <c r="EYE23" s="1"/>
      <c r="EYF23" s="1"/>
      <c r="EYG23" s="1"/>
      <c r="EYH23" s="1"/>
      <c r="EYI23" s="1"/>
      <c r="EYJ23" s="1"/>
      <c r="EYK23" s="1"/>
      <c r="EYL23" s="1"/>
      <c r="EYM23" s="1"/>
      <c r="EYN23" s="1"/>
      <c r="EYO23" s="1"/>
      <c r="EYP23" s="1"/>
      <c r="EYQ23" s="1"/>
      <c r="EYR23" s="1"/>
      <c r="EYS23" s="1"/>
      <c r="EYT23" s="1"/>
      <c r="EYU23" s="1"/>
      <c r="EYV23" s="1"/>
      <c r="EYW23" s="1"/>
      <c r="EYX23" s="1"/>
      <c r="EYY23" s="1"/>
      <c r="EYZ23" s="1"/>
      <c r="EZA23" s="1"/>
      <c r="EZB23" s="1"/>
      <c r="EZC23" s="1"/>
      <c r="EZD23" s="1"/>
      <c r="EZE23" s="1"/>
      <c r="EZF23" s="1"/>
      <c r="EZG23" s="1"/>
      <c r="EZH23" s="1"/>
      <c r="EZI23" s="1"/>
      <c r="EZJ23" s="1"/>
      <c r="EZK23" s="1"/>
      <c r="EZL23" s="1"/>
      <c r="EZM23" s="1"/>
      <c r="EZN23" s="1"/>
      <c r="EZO23" s="1"/>
      <c r="EZP23" s="1"/>
      <c r="EZQ23" s="1"/>
      <c r="EZR23" s="1"/>
      <c r="EZS23" s="1"/>
      <c r="EZT23" s="1"/>
      <c r="EZU23" s="1"/>
      <c r="EZV23" s="1"/>
      <c r="EZW23" s="1"/>
      <c r="EZX23" s="1"/>
      <c r="EZY23" s="1"/>
      <c r="EZZ23" s="1"/>
      <c r="FAA23" s="1"/>
      <c r="FAB23" s="1"/>
      <c r="FAC23" s="1"/>
      <c r="FAD23" s="1"/>
      <c r="FAE23" s="1"/>
      <c r="FAF23" s="1"/>
      <c r="FAG23" s="1"/>
      <c r="FAH23" s="1"/>
      <c r="FAI23" s="1"/>
      <c r="FAJ23" s="1"/>
      <c r="FAK23" s="1"/>
      <c r="FAL23" s="1"/>
      <c r="FAM23" s="1"/>
      <c r="FAN23" s="1"/>
      <c r="FAO23" s="1"/>
      <c r="FAP23" s="1"/>
      <c r="FAQ23" s="1"/>
      <c r="FAR23" s="1"/>
      <c r="FAS23" s="1"/>
      <c r="FAT23" s="1"/>
      <c r="FAU23" s="1"/>
      <c r="FAV23" s="1"/>
      <c r="FAW23" s="1"/>
      <c r="FAX23" s="1"/>
      <c r="FAY23" s="1"/>
      <c r="FAZ23" s="1"/>
      <c r="FBA23" s="1"/>
      <c r="FBB23" s="1"/>
      <c r="FBC23" s="1"/>
      <c r="FBD23" s="1"/>
      <c r="FBE23" s="1"/>
      <c r="FBF23" s="1"/>
      <c r="FBG23" s="1"/>
      <c r="FBH23" s="1"/>
      <c r="FBI23" s="1"/>
      <c r="FBJ23" s="1"/>
      <c r="FBK23" s="1"/>
      <c r="FBL23" s="1"/>
      <c r="FBM23" s="1"/>
      <c r="FBN23" s="1"/>
      <c r="FBO23" s="1"/>
      <c r="FBP23" s="1"/>
      <c r="FBQ23" s="1"/>
      <c r="FBR23" s="1"/>
      <c r="FBS23" s="1"/>
      <c r="FBT23" s="1"/>
      <c r="FBU23" s="1"/>
      <c r="FBV23" s="1"/>
      <c r="FBW23" s="1"/>
      <c r="FBX23" s="1"/>
      <c r="FBY23" s="1"/>
      <c r="FBZ23" s="1"/>
      <c r="FCA23" s="1"/>
      <c r="FCB23" s="1"/>
      <c r="FCC23" s="1"/>
      <c r="FCD23" s="1"/>
      <c r="FCE23" s="1"/>
      <c r="FCF23" s="1"/>
      <c r="FCG23" s="1"/>
      <c r="FCH23" s="1"/>
      <c r="FCI23" s="1"/>
      <c r="FCJ23" s="1"/>
      <c r="FCK23" s="1"/>
      <c r="FCL23" s="1"/>
      <c r="FCM23" s="1"/>
      <c r="FCN23" s="1"/>
      <c r="FCO23" s="1"/>
      <c r="FCP23" s="1"/>
      <c r="FCQ23" s="1"/>
      <c r="FCR23" s="1"/>
      <c r="FCS23" s="1"/>
      <c r="FCT23" s="1"/>
      <c r="FCU23" s="1"/>
      <c r="FCV23" s="1"/>
      <c r="FCW23" s="1"/>
      <c r="FCX23" s="1"/>
      <c r="FCY23" s="1"/>
      <c r="FCZ23" s="1"/>
      <c r="FDA23" s="1"/>
      <c r="FDB23" s="1"/>
      <c r="FDC23" s="1"/>
      <c r="FDD23" s="1"/>
      <c r="FDE23" s="1"/>
      <c r="FDF23" s="1"/>
      <c r="FDG23" s="1"/>
      <c r="FDH23" s="1"/>
      <c r="FDI23" s="1"/>
      <c r="FDJ23" s="1"/>
      <c r="FDK23" s="1"/>
      <c r="FDL23" s="1"/>
      <c r="FDM23" s="1"/>
      <c r="FDN23" s="1"/>
      <c r="FDO23" s="1"/>
      <c r="FDP23" s="1"/>
      <c r="FDQ23" s="1"/>
      <c r="FDR23" s="1"/>
      <c r="FDS23" s="1"/>
      <c r="FDT23" s="1"/>
      <c r="FDU23" s="1"/>
      <c r="FDV23" s="1"/>
      <c r="FDW23" s="1"/>
      <c r="FDX23" s="1"/>
      <c r="FDY23" s="1"/>
      <c r="FDZ23" s="1"/>
      <c r="FEA23" s="1"/>
      <c r="FEB23" s="1"/>
      <c r="FEC23" s="1"/>
      <c r="FED23" s="1"/>
      <c r="FEE23" s="1"/>
      <c r="FEF23" s="1"/>
      <c r="FEG23" s="1"/>
      <c r="FEH23" s="1"/>
      <c r="FEI23" s="1"/>
      <c r="FEJ23" s="1"/>
      <c r="FEK23" s="1"/>
      <c r="FEL23" s="1"/>
      <c r="FEM23" s="1"/>
      <c r="FEN23" s="1"/>
      <c r="FEO23" s="1"/>
      <c r="FEP23" s="1"/>
      <c r="FEQ23" s="1"/>
      <c r="FER23" s="1"/>
      <c r="FES23" s="1"/>
      <c r="FET23" s="1"/>
      <c r="FEU23" s="1"/>
      <c r="FEV23" s="1"/>
      <c r="FEW23" s="1"/>
      <c r="FEX23" s="1"/>
      <c r="FEY23" s="1"/>
      <c r="FEZ23" s="1"/>
      <c r="FFA23" s="1"/>
      <c r="FFB23" s="1"/>
      <c r="FFC23" s="1"/>
      <c r="FFD23" s="1"/>
      <c r="FFE23" s="1"/>
      <c r="FFF23" s="1"/>
      <c r="FFG23" s="1"/>
      <c r="FFH23" s="1"/>
      <c r="FFI23" s="1"/>
      <c r="FFJ23" s="1"/>
      <c r="FFK23" s="1"/>
      <c r="FFL23" s="1"/>
      <c r="FFM23" s="1"/>
      <c r="FFN23" s="1"/>
      <c r="FFO23" s="1"/>
      <c r="FFP23" s="1"/>
      <c r="FFQ23" s="1"/>
      <c r="FFR23" s="1"/>
      <c r="FFS23" s="1"/>
      <c r="FFT23" s="1"/>
      <c r="FFU23" s="1"/>
      <c r="FFV23" s="1"/>
      <c r="FFW23" s="1"/>
      <c r="FFX23" s="1"/>
      <c r="FFY23" s="1"/>
      <c r="FFZ23" s="1"/>
      <c r="FGA23" s="1"/>
      <c r="FGB23" s="1"/>
      <c r="FGC23" s="1"/>
      <c r="FGD23" s="1"/>
      <c r="FGE23" s="1"/>
      <c r="FGF23" s="1"/>
      <c r="FGG23" s="1"/>
      <c r="FGH23" s="1"/>
      <c r="FGI23" s="1"/>
      <c r="FGJ23" s="1"/>
      <c r="FGK23" s="1"/>
      <c r="FGL23" s="1"/>
      <c r="FGM23" s="1"/>
      <c r="FGN23" s="1"/>
      <c r="FGO23" s="1"/>
      <c r="FGP23" s="1"/>
      <c r="FGQ23" s="1"/>
      <c r="FGR23" s="1"/>
      <c r="FGS23" s="1"/>
      <c r="FGT23" s="1"/>
      <c r="FGU23" s="1"/>
      <c r="FGV23" s="1"/>
      <c r="FGW23" s="1"/>
      <c r="FGX23" s="1"/>
      <c r="FGY23" s="1"/>
      <c r="FGZ23" s="1"/>
      <c r="FHA23" s="1"/>
      <c r="FHB23" s="1"/>
      <c r="FHC23" s="1"/>
      <c r="FHD23" s="1"/>
      <c r="FHE23" s="1"/>
      <c r="FHF23" s="1"/>
      <c r="FHG23" s="1"/>
      <c r="FHH23" s="1"/>
      <c r="FHI23" s="1"/>
      <c r="FHJ23" s="1"/>
      <c r="FHK23" s="1"/>
      <c r="FHL23" s="1"/>
      <c r="FHM23" s="1"/>
      <c r="FHN23" s="1"/>
      <c r="FHO23" s="1"/>
      <c r="FHP23" s="1"/>
      <c r="FHQ23" s="1"/>
      <c r="FHR23" s="1"/>
      <c r="FHS23" s="1"/>
      <c r="FHT23" s="1"/>
      <c r="FHU23" s="1"/>
      <c r="FHV23" s="1"/>
      <c r="FHW23" s="1"/>
      <c r="FHX23" s="1"/>
      <c r="FHY23" s="1"/>
      <c r="FHZ23" s="1"/>
      <c r="FIA23" s="1"/>
      <c r="FIB23" s="1"/>
      <c r="FIC23" s="1"/>
      <c r="FID23" s="1"/>
      <c r="FIE23" s="1"/>
      <c r="FIF23" s="1"/>
      <c r="FIG23" s="1"/>
      <c r="FIH23" s="1"/>
      <c r="FII23" s="1"/>
      <c r="FIJ23" s="1"/>
      <c r="FIK23" s="1"/>
      <c r="FIL23" s="1"/>
      <c r="FIM23" s="1"/>
      <c r="FIN23" s="1"/>
      <c r="FIO23" s="1"/>
      <c r="FIP23" s="1"/>
      <c r="FIQ23" s="1"/>
      <c r="FIR23" s="1"/>
      <c r="FIS23" s="1"/>
      <c r="FIT23" s="1"/>
      <c r="FIU23" s="1"/>
      <c r="FIV23" s="1"/>
      <c r="FIW23" s="1"/>
      <c r="FIX23" s="1"/>
      <c r="FIY23" s="1"/>
      <c r="FIZ23" s="1"/>
      <c r="FJA23" s="1"/>
      <c r="FJB23" s="1"/>
      <c r="FJC23" s="1"/>
      <c r="FJD23" s="1"/>
      <c r="FJE23" s="1"/>
      <c r="FJF23" s="1"/>
      <c r="FJG23" s="1"/>
      <c r="FJH23" s="1"/>
      <c r="FJI23" s="1"/>
      <c r="FJJ23" s="1"/>
      <c r="FJK23" s="1"/>
      <c r="FJL23" s="1"/>
      <c r="FJM23" s="1"/>
      <c r="FJN23" s="1"/>
      <c r="FJO23" s="1"/>
      <c r="FJP23" s="1"/>
      <c r="FJQ23" s="1"/>
      <c r="FJR23" s="1"/>
      <c r="FJS23" s="1"/>
      <c r="FJT23" s="1"/>
      <c r="FJU23" s="1"/>
      <c r="FJV23" s="1"/>
      <c r="FJW23" s="1"/>
      <c r="FJX23" s="1"/>
      <c r="FJY23" s="1"/>
      <c r="FJZ23" s="1"/>
      <c r="FKA23" s="1"/>
      <c r="FKB23" s="1"/>
      <c r="FKC23" s="1"/>
      <c r="FKD23" s="1"/>
      <c r="FKE23" s="1"/>
      <c r="FKF23" s="1"/>
      <c r="FKG23" s="1"/>
      <c r="FKH23" s="1"/>
      <c r="FKI23" s="1"/>
      <c r="FKJ23" s="1"/>
      <c r="FKK23" s="1"/>
      <c r="FKL23" s="1"/>
      <c r="FKM23" s="1"/>
      <c r="FKN23" s="1"/>
      <c r="FKO23" s="1"/>
      <c r="FKP23" s="1"/>
      <c r="FKQ23" s="1"/>
      <c r="FKR23" s="1"/>
      <c r="FKS23" s="1"/>
      <c r="FKT23" s="1"/>
      <c r="FKU23" s="1"/>
      <c r="FKV23" s="1"/>
      <c r="FKW23" s="1"/>
      <c r="FKX23" s="1"/>
      <c r="FKY23" s="1"/>
      <c r="FKZ23" s="1"/>
      <c r="FLA23" s="1"/>
      <c r="FLB23" s="1"/>
      <c r="FLC23" s="1"/>
      <c r="FLD23" s="1"/>
      <c r="FLE23" s="1"/>
      <c r="FLF23" s="1"/>
      <c r="FLG23" s="1"/>
      <c r="FLH23" s="1"/>
      <c r="FLI23" s="1"/>
      <c r="FLJ23" s="1"/>
      <c r="FLK23" s="1"/>
      <c r="FLL23" s="1"/>
      <c r="FLM23" s="1"/>
      <c r="FLN23" s="1"/>
      <c r="FLO23" s="1"/>
      <c r="FLP23" s="1"/>
      <c r="FLQ23" s="1"/>
      <c r="FLR23" s="1"/>
      <c r="FLS23" s="1"/>
      <c r="FLT23" s="1"/>
      <c r="FLU23" s="1"/>
      <c r="FLV23" s="1"/>
      <c r="FLW23" s="1"/>
      <c r="FLX23" s="1"/>
      <c r="FLY23" s="1"/>
      <c r="FLZ23" s="1"/>
      <c r="FMA23" s="1"/>
      <c r="FMB23" s="1"/>
      <c r="FMC23" s="1"/>
      <c r="FMD23" s="1"/>
      <c r="FME23" s="1"/>
      <c r="FMF23" s="1"/>
      <c r="FMG23" s="1"/>
      <c r="FMH23" s="1"/>
      <c r="FMI23" s="1"/>
      <c r="FMJ23" s="1"/>
      <c r="FMK23" s="1"/>
      <c r="FML23" s="1"/>
      <c r="FMM23" s="1"/>
      <c r="FMN23" s="1"/>
      <c r="FMO23" s="1"/>
      <c r="FMP23" s="1"/>
      <c r="FMQ23" s="1"/>
      <c r="FMR23" s="1"/>
      <c r="FMS23" s="1"/>
      <c r="FMT23" s="1"/>
      <c r="FMU23" s="1"/>
      <c r="FMV23" s="1"/>
      <c r="FMW23" s="1"/>
      <c r="FMX23" s="1"/>
      <c r="FMY23" s="1"/>
      <c r="FMZ23" s="1"/>
      <c r="FNA23" s="1"/>
      <c r="FNB23" s="1"/>
      <c r="FNC23" s="1"/>
      <c r="FND23" s="1"/>
      <c r="FNE23" s="1"/>
      <c r="FNF23" s="1"/>
      <c r="FNG23" s="1"/>
      <c r="FNH23" s="1"/>
      <c r="FNI23" s="1"/>
      <c r="FNJ23" s="1"/>
      <c r="FNK23" s="1"/>
      <c r="FNL23" s="1"/>
      <c r="FNM23" s="1"/>
      <c r="FNN23" s="1"/>
      <c r="FNO23" s="1"/>
      <c r="FNP23" s="1"/>
      <c r="FNQ23" s="1"/>
      <c r="FNR23" s="1"/>
      <c r="FNS23" s="1"/>
      <c r="FNT23" s="1"/>
      <c r="FNU23" s="1"/>
      <c r="FNV23" s="1"/>
      <c r="FNW23" s="1"/>
      <c r="FNX23" s="1"/>
      <c r="FNY23" s="1"/>
      <c r="FNZ23" s="1"/>
      <c r="FOA23" s="1"/>
      <c r="FOB23" s="1"/>
      <c r="FOC23" s="1"/>
      <c r="FOD23" s="1"/>
      <c r="FOE23" s="1"/>
      <c r="FOF23" s="1"/>
      <c r="FOG23" s="1"/>
      <c r="FOH23" s="1"/>
      <c r="FOI23" s="1"/>
      <c r="FOJ23" s="1"/>
      <c r="FOK23" s="1"/>
      <c r="FOL23" s="1"/>
      <c r="FOM23" s="1"/>
      <c r="FON23" s="1"/>
      <c r="FOO23" s="1"/>
      <c r="FOP23" s="1"/>
      <c r="FOQ23" s="1"/>
      <c r="FOR23" s="1"/>
      <c r="FOS23" s="1"/>
      <c r="FOT23" s="1"/>
      <c r="FOU23" s="1"/>
      <c r="FOV23" s="1"/>
      <c r="FOW23" s="1"/>
      <c r="FOX23" s="1"/>
      <c r="FOY23" s="1"/>
      <c r="FOZ23" s="1"/>
      <c r="FPA23" s="1"/>
      <c r="FPB23" s="1"/>
      <c r="FPC23" s="1"/>
      <c r="FPD23" s="1"/>
      <c r="FPE23" s="1"/>
      <c r="FPF23" s="1"/>
      <c r="FPG23" s="1"/>
      <c r="FPH23" s="1"/>
      <c r="FPI23" s="1"/>
      <c r="FPJ23" s="1"/>
      <c r="FPK23" s="1"/>
      <c r="FPL23" s="1"/>
      <c r="FPM23" s="1"/>
      <c r="FPN23" s="1"/>
      <c r="FPO23" s="1"/>
      <c r="FPP23" s="1"/>
      <c r="FPQ23" s="1"/>
      <c r="FPR23" s="1"/>
      <c r="FPS23" s="1"/>
      <c r="FPT23" s="1"/>
      <c r="FPU23" s="1"/>
      <c r="FPV23" s="1"/>
      <c r="FPW23" s="1"/>
      <c r="FPX23" s="1"/>
      <c r="FPY23" s="1"/>
      <c r="FPZ23" s="1"/>
      <c r="FQA23" s="1"/>
      <c r="FQB23" s="1"/>
      <c r="FQC23" s="1"/>
      <c r="FQD23" s="1"/>
      <c r="FQE23" s="1"/>
      <c r="FQF23" s="1"/>
      <c r="FQG23" s="1"/>
      <c r="FQH23" s="1"/>
      <c r="FQI23" s="1"/>
      <c r="FQJ23" s="1"/>
      <c r="FQK23" s="1"/>
      <c r="FQL23" s="1"/>
      <c r="FQM23" s="1"/>
      <c r="FQN23" s="1"/>
      <c r="FQO23" s="1"/>
      <c r="FQP23" s="1"/>
      <c r="FQQ23" s="1"/>
      <c r="FQR23" s="1"/>
      <c r="FQS23" s="1"/>
      <c r="FQT23" s="1"/>
      <c r="FQU23" s="1"/>
      <c r="FQV23" s="1"/>
      <c r="FQW23" s="1"/>
      <c r="FQX23" s="1"/>
      <c r="FQY23" s="1"/>
      <c r="FQZ23" s="1"/>
      <c r="FRA23" s="1"/>
      <c r="FRB23" s="1"/>
      <c r="FRC23" s="1"/>
      <c r="FRD23" s="1"/>
      <c r="FRE23" s="1"/>
      <c r="FRF23" s="1"/>
      <c r="FRG23" s="1"/>
      <c r="FRH23" s="1"/>
      <c r="FRI23" s="1"/>
      <c r="FRJ23" s="1"/>
      <c r="FRK23" s="1"/>
      <c r="FRL23" s="1"/>
      <c r="FRM23" s="1"/>
      <c r="FRN23" s="1"/>
      <c r="FRO23" s="1"/>
      <c r="FRP23" s="1"/>
      <c r="FRQ23" s="1"/>
      <c r="FRR23" s="1"/>
      <c r="FRS23" s="1"/>
      <c r="FRT23" s="1"/>
      <c r="FRU23" s="1"/>
      <c r="FRV23" s="1"/>
      <c r="FRW23" s="1"/>
      <c r="FRX23" s="1"/>
      <c r="FRY23" s="1"/>
      <c r="FRZ23" s="1"/>
      <c r="FSA23" s="1"/>
      <c r="FSB23" s="1"/>
      <c r="FSC23" s="1"/>
      <c r="FSD23" s="1"/>
      <c r="FSE23" s="1"/>
      <c r="FSF23" s="1"/>
      <c r="FSG23" s="1"/>
      <c r="FSH23" s="1"/>
      <c r="FSI23" s="1"/>
      <c r="FSJ23" s="1"/>
      <c r="FSK23" s="1"/>
      <c r="FSL23" s="1"/>
      <c r="FSM23" s="1"/>
      <c r="FSN23" s="1"/>
      <c r="FSO23" s="1"/>
      <c r="FSP23" s="1"/>
      <c r="FSQ23" s="1"/>
      <c r="FSR23" s="1"/>
      <c r="FSS23" s="1"/>
      <c r="FST23" s="1"/>
      <c r="FSU23" s="1"/>
      <c r="FSV23" s="1"/>
      <c r="FSW23" s="1"/>
      <c r="FSX23" s="1"/>
      <c r="FSY23" s="1"/>
      <c r="FSZ23" s="1"/>
      <c r="FTA23" s="1"/>
      <c r="FTB23" s="1"/>
      <c r="FTC23" s="1"/>
      <c r="FTD23" s="1"/>
      <c r="FTE23" s="1"/>
      <c r="FTF23" s="1"/>
      <c r="FTG23" s="1"/>
      <c r="FTH23" s="1"/>
      <c r="FTI23" s="1"/>
      <c r="FTJ23" s="1"/>
      <c r="FTK23" s="1"/>
      <c r="FTL23" s="1"/>
      <c r="FTM23" s="1"/>
      <c r="FTN23" s="1"/>
      <c r="FTO23" s="1"/>
      <c r="FTP23" s="1"/>
      <c r="FTQ23" s="1"/>
      <c r="FTR23" s="1"/>
      <c r="FTS23" s="1"/>
      <c r="FTT23" s="1"/>
      <c r="FTU23" s="1"/>
      <c r="FTV23" s="1"/>
      <c r="FTW23" s="1"/>
      <c r="FTX23" s="1"/>
      <c r="FTY23" s="1"/>
      <c r="FTZ23" s="1"/>
      <c r="FUA23" s="1"/>
      <c r="FUB23" s="1"/>
      <c r="FUC23" s="1"/>
      <c r="FUD23" s="1"/>
      <c r="FUE23" s="1"/>
      <c r="FUF23" s="1"/>
      <c r="FUG23" s="1"/>
      <c r="FUH23" s="1"/>
      <c r="FUI23" s="1"/>
      <c r="FUJ23" s="1"/>
      <c r="FUK23" s="1"/>
      <c r="FUL23" s="1"/>
      <c r="FUM23" s="1"/>
      <c r="FUN23" s="1"/>
      <c r="FUO23" s="1"/>
      <c r="FUP23" s="1"/>
      <c r="FUQ23" s="1"/>
      <c r="FUR23" s="1"/>
      <c r="FUS23" s="1"/>
      <c r="FUT23" s="1"/>
      <c r="FUU23" s="1"/>
      <c r="FUV23" s="1"/>
      <c r="FUW23" s="1"/>
      <c r="FUX23" s="1"/>
      <c r="FUY23" s="1"/>
      <c r="FUZ23" s="1"/>
      <c r="FVA23" s="1"/>
      <c r="FVB23" s="1"/>
      <c r="FVC23" s="1"/>
      <c r="FVD23" s="1"/>
      <c r="FVE23" s="1"/>
      <c r="FVF23" s="1"/>
      <c r="FVG23" s="1"/>
      <c r="FVH23" s="1"/>
      <c r="FVI23" s="1"/>
      <c r="FVJ23" s="1"/>
      <c r="FVK23" s="1"/>
      <c r="FVL23" s="1"/>
      <c r="FVM23" s="1"/>
      <c r="FVN23" s="1"/>
      <c r="FVO23" s="1"/>
      <c r="FVP23" s="1"/>
      <c r="FVQ23" s="1"/>
      <c r="FVR23" s="1"/>
      <c r="FVS23" s="1"/>
      <c r="FVT23" s="1"/>
      <c r="FVU23" s="1"/>
      <c r="FVV23" s="1"/>
      <c r="FVW23" s="1"/>
      <c r="FVX23" s="1"/>
      <c r="FVY23" s="1"/>
      <c r="FVZ23" s="1"/>
      <c r="FWA23" s="1"/>
      <c r="FWB23" s="1"/>
      <c r="FWC23" s="1"/>
      <c r="FWD23" s="1"/>
      <c r="FWE23" s="1"/>
      <c r="FWF23" s="1"/>
      <c r="FWG23" s="1"/>
      <c r="FWH23" s="1"/>
      <c r="FWI23" s="1"/>
      <c r="FWJ23" s="1"/>
      <c r="FWK23" s="1"/>
      <c r="FWL23" s="1"/>
      <c r="FWM23" s="1"/>
      <c r="FWN23" s="1"/>
      <c r="FWO23" s="1"/>
      <c r="FWP23" s="1"/>
      <c r="FWQ23" s="1"/>
      <c r="FWR23" s="1"/>
      <c r="FWS23" s="1"/>
      <c r="FWT23" s="1"/>
      <c r="FWU23" s="1"/>
      <c r="FWV23" s="1"/>
      <c r="FWW23" s="1"/>
      <c r="FWX23" s="1"/>
      <c r="FWY23" s="1"/>
      <c r="FWZ23" s="1"/>
      <c r="FXA23" s="1"/>
      <c r="FXB23" s="1"/>
      <c r="FXC23" s="1"/>
      <c r="FXD23" s="1"/>
      <c r="FXE23" s="1"/>
      <c r="FXF23" s="1"/>
      <c r="FXG23" s="1"/>
      <c r="FXH23" s="1"/>
      <c r="FXI23" s="1"/>
      <c r="FXJ23" s="1"/>
      <c r="FXK23" s="1"/>
      <c r="FXL23" s="1"/>
      <c r="FXM23" s="1"/>
      <c r="FXN23" s="1"/>
      <c r="FXO23" s="1"/>
      <c r="FXP23" s="1"/>
      <c r="FXQ23" s="1"/>
      <c r="FXR23" s="1"/>
      <c r="FXS23" s="1"/>
      <c r="FXT23" s="1"/>
      <c r="FXU23" s="1"/>
      <c r="FXV23" s="1"/>
      <c r="FXW23" s="1"/>
      <c r="FXX23" s="1"/>
      <c r="FXY23" s="1"/>
      <c r="FXZ23" s="1"/>
      <c r="FYA23" s="1"/>
      <c r="FYB23" s="1"/>
      <c r="FYC23" s="1"/>
      <c r="FYD23" s="1"/>
      <c r="FYE23" s="1"/>
      <c r="FYF23" s="1"/>
      <c r="FYG23" s="1"/>
      <c r="FYH23" s="1"/>
      <c r="FYI23" s="1"/>
      <c r="FYJ23" s="1"/>
      <c r="FYK23" s="1"/>
      <c r="FYL23" s="1"/>
      <c r="FYM23" s="1"/>
      <c r="FYN23" s="1"/>
      <c r="FYO23" s="1"/>
      <c r="FYP23" s="1"/>
      <c r="FYQ23" s="1"/>
      <c r="FYR23" s="1"/>
      <c r="FYS23" s="1"/>
      <c r="FYT23" s="1"/>
      <c r="FYU23" s="1"/>
      <c r="FYV23" s="1"/>
      <c r="FYW23" s="1"/>
      <c r="FYX23" s="1"/>
      <c r="FYY23" s="1"/>
      <c r="FYZ23" s="1"/>
      <c r="FZA23" s="1"/>
      <c r="FZB23" s="1"/>
      <c r="FZC23" s="1"/>
      <c r="FZD23" s="1"/>
      <c r="FZE23" s="1"/>
      <c r="FZF23" s="1"/>
      <c r="FZG23" s="1"/>
      <c r="FZH23" s="1"/>
      <c r="FZI23" s="1"/>
      <c r="FZJ23" s="1"/>
      <c r="FZK23" s="1"/>
      <c r="FZL23" s="1"/>
      <c r="FZM23" s="1"/>
      <c r="FZN23" s="1"/>
      <c r="FZO23" s="1"/>
      <c r="FZP23" s="1"/>
      <c r="FZQ23" s="1"/>
      <c r="FZR23" s="1"/>
      <c r="FZS23" s="1"/>
      <c r="FZT23" s="1"/>
      <c r="FZU23" s="1"/>
      <c r="FZV23" s="1"/>
      <c r="FZW23" s="1"/>
      <c r="FZX23" s="1"/>
      <c r="FZY23" s="1"/>
      <c r="FZZ23" s="1"/>
      <c r="GAA23" s="1"/>
      <c r="GAB23" s="1"/>
      <c r="GAC23" s="1"/>
      <c r="GAD23" s="1"/>
      <c r="GAE23" s="1"/>
      <c r="GAF23" s="1"/>
      <c r="GAG23" s="1"/>
      <c r="GAH23" s="1"/>
      <c r="GAI23" s="1"/>
      <c r="GAJ23" s="1"/>
      <c r="GAK23" s="1"/>
      <c r="GAL23" s="1"/>
      <c r="GAM23" s="1"/>
      <c r="GAN23" s="1"/>
      <c r="GAO23" s="1"/>
      <c r="GAP23" s="1"/>
      <c r="GAQ23" s="1"/>
      <c r="GAR23" s="1"/>
      <c r="GAS23" s="1"/>
      <c r="GAT23" s="1"/>
      <c r="GAU23" s="1"/>
      <c r="GAV23" s="1"/>
      <c r="GAW23" s="1"/>
      <c r="GAX23" s="1"/>
      <c r="GAY23" s="1"/>
      <c r="GAZ23" s="1"/>
      <c r="GBA23" s="1"/>
      <c r="GBB23" s="1"/>
      <c r="GBC23" s="1"/>
      <c r="GBD23" s="1"/>
      <c r="GBE23" s="1"/>
      <c r="GBF23" s="1"/>
      <c r="GBG23" s="1"/>
      <c r="GBH23" s="1"/>
      <c r="GBI23" s="1"/>
      <c r="GBJ23" s="1"/>
      <c r="GBK23" s="1"/>
      <c r="GBL23" s="1"/>
      <c r="GBM23" s="1"/>
      <c r="GBN23" s="1"/>
      <c r="GBO23" s="1"/>
      <c r="GBP23" s="1"/>
      <c r="GBQ23" s="1"/>
      <c r="GBR23" s="1"/>
      <c r="GBS23" s="1"/>
      <c r="GBT23" s="1"/>
      <c r="GBU23" s="1"/>
      <c r="GBV23" s="1"/>
      <c r="GBW23" s="1"/>
      <c r="GBX23" s="1"/>
      <c r="GBY23" s="1"/>
      <c r="GBZ23" s="1"/>
      <c r="GCA23" s="1"/>
      <c r="GCB23" s="1"/>
      <c r="GCC23" s="1"/>
      <c r="GCD23" s="1"/>
      <c r="GCE23" s="1"/>
      <c r="GCF23" s="1"/>
      <c r="GCG23" s="1"/>
      <c r="GCH23" s="1"/>
      <c r="GCI23" s="1"/>
      <c r="GCJ23" s="1"/>
      <c r="GCK23" s="1"/>
      <c r="GCL23" s="1"/>
      <c r="GCM23" s="1"/>
      <c r="GCN23" s="1"/>
      <c r="GCO23" s="1"/>
      <c r="GCP23" s="1"/>
      <c r="GCQ23" s="1"/>
      <c r="GCR23" s="1"/>
      <c r="GCS23" s="1"/>
      <c r="GCT23" s="1"/>
      <c r="GCU23" s="1"/>
      <c r="GCV23" s="1"/>
      <c r="GCW23" s="1"/>
      <c r="GCX23" s="1"/>
      <c r="GCY23" s="1"/>
      <c r="GCZ23" s="1"/>
      <c r="GDA23" s="1"/>
      <c r="GDB23" s="1"/>
      <c r="GDC23" s="1"/>
      <c r="GDD23" s="1"/>
      <c r="GDE23" s="1"/>
      <c r="GDF23" s="1"/>
      <c r="GDG23" s="1"/>
      <c r="GDH23" s="1"/>
      <c r="GDI23" s="1"/>
      <c r="GDJ23" s="1"/>
      <c r="GDK23" s="1"/>
      <c r="GDL23" s="1"/>
      <c r="GDM23" s="1"/>
      <c r="GDN23" s="1"/>
      <c r="GDO23" s="1"/>
      <c r="GDP23" s="1"/>
      <c r="GDQ23" s="1"/>
      <c r="GDR23" s="1"/>
      <c r="GDS23" s="1"/>
      <c r="GDT23" s="1"/>
      <c r="GDU23" s="1"/>
      <c r="GDV23" s="1"/>
      <c r="GDW23" s="1"/>
      <c r="GDX23" s="1"/>
      <c r="GDY23" s="1"/>
      <c r="GDZ23" s="1"/>
      <c r="GEA23" s="1"/>
      <c r="GEB23" s="1"/>
      <c r="GEC23" s="1"/>
      <c r="GED23" s="1"/>
      <c r="GEE23" s="1"/>
      <c r="GEF23" s="1"/>
      <c r="GEG23" s="1"/>
      <c r="GEH23" s="1"/>
      <c r="GEI23" s="1"/>
      <c r="GEJ23" s="1"/>
      <c r="GEK23" s="1"/>
      <c r="GEL23" s="1"/>
      <c r="GEM23" s="1"/>
      <c r="GEN23" s="1"/>
      <c r="GEO23" s="1"/>
      <c r="GEP23" s="1"/>
      <c r="GEQ23" s="1"/>
      <c r="GER23" s="1"/>
      <c r="GES23" s="1"/>
      <c r="GET23" s="1"/>
      <c r="GEU23" s="1"/>
      <c r="GEV23" s="1"/>
      <c r="GEW23" s="1"/>
      <c r="GEX23" s="1"/>
      <c r="GEY23" s="1"/>
      <c r="GEZ23" s="1"/>
      <c r="GFA23" s="1"/>
      <c r="GFB23" s="1"/>
      <c r="GFC23" s="1"/>
      <c r="GFD23" s="1"/>
      <c r="GFE23" s="1"/>
      <c r="GFF23" s="1"/>
      <c r="GFG23" s="1"/>
      <c r="GFH23" s="1"/>
      <c r="GFI23" s="1"/>
      <c r="GFJ23" s="1"/>
      <c r="GFK23" s="1"/>
      <c r="GFL23" s="1"/>
      <c r="GFM23" s="1"/>
      <c r="GFN23" s="1"/>
      <c r="GFO23" s="1"/>
      <c r="GFP23" s="1"/>
      <c r="GFQ23" s="1"/>
      <c r="GFR23" s="1"/>
      <c r="GFS23" s="1"/>
      <c r="GFT23" s="1"/>
      <c r="GFU23" s="1"/>
      <c r="GFV23" s="1"/>
      <c r="GFW23" s="1"/>
      <c r="GFX23" s="1"/>
      <c r="GFY23" s="1"/>
      <c r="GFZ23" s="1"/>
      <c r="GGA23" s="1"/>
      <c r="GGB23" s="1"/>
      <c r="GGC23" s="1"/>
      <c r="GGD23" s="1"/>
      <c r="GGE23" s="1"/>
      <c r="GGF23" s="1"/>
      <c r="GGG23" s="1"/>
      <c r="GGH23" s="1"/>
      <c r="GGI23" s="1"/>
      <c r="GGJ23" s="1"/>
      <c r="GGK23" s="1"/>
      <c r="GGL23" s="1"/>
      <c r="GGM23" s="1"/>
      <c r="GGN23" s="1"/>
      <c r="GGO23" s="1"/>
      <c r="GGP23" s="1"/>
      <c r="GGQ23" s="1"/>
      <c r="GGR23" s="1"/>
      <c r="GGS23" s="1"/>
      <c r="GGT23" s="1"/>
      <c r="GGU23" s="1"/>
      <c r="GGV23" s="1"/>
      <c r="GGW23" s="1"/>
      <c r="GGX23" s="1"/>
      <c r="GGY23" s="1"/>
      <c r="GGZ23" s="1"/>
      <c r="GHA23" s="1"/>
      <c r="GHB23" s="1"/>
      <c r="GHC23" s="1"/>
      <c r="GHD23" s="1"/>
      <c r="GHE23" s="1"/>
      <c r="GHF23" s="1"/>
      <c r="GHG23" s="1"/>
      <c r="GHH23" s="1"/>
      <c r="GHI23" s="1"/>
      <c r="GHJ23" s="1"/>
      <c r="GHK23" s="1"/>
      <c r="GHL23" s="1"/>
      <c r="GHM23" s="1"/>
      <c r="GHN23" s="1"/>
      <c r="GHO23" s="1"/>
      <c r="GHP23" s="1"/>
      <c r="GHQ23" s="1"/>
      <c r="GHR23" s="1"/>
      <c r="GHS23" s="1"/>
      <c r="GHT23" s="1"/>
      <c r="GHU23" s="1"/>
      <c r="GHV23" s="1"/>
      <c r="GHW23" s="1"/>
      <c r="GHX23" s="1"/>
      <c r="GHY23" s="1"/>
      <c r="GHZ23" s="1"/>
      <c r="GIA23" s="1"/>
      <c r="GIB23" s="1"/>
      <c r="GIC23" s="1"/>
      <c r="GID23" s="1"/>
      <c r="GIE23" s="1"/>
      <c r="GIF23" s="1"/>
      <c r="GIG23" s="1"/>
      <c r="GIH23" s="1"/>
      <c r="GII23" s="1"/>
      <c r="GIJ23" s="1"/>
      <c r="GIK23" s="1"/>
      <c r="GIL23" s="1"/>
      <c r="GIM23" s="1"/>
      <c r="GIN23" s="1"/>
      <c r="GIO23" s="1"/>
      <c r="GIP23" s="1"/>
      <c r="GIQ23" s="1"/>
      <c r="GIR23" s="1"/>
      <c r="GIS23" s="1"/>
      <c r="GIT23" s="1"/>
      <c r="GIU23" s="1"/>
      <c r="GIV23" s="1"/>
      <c r="GIW23" s="1"/>
      <c r="GIX23" s="1"/>
      <c r="GIY23" s="1"/>
      <c r="GIZ23" s="1"/>
      <c r="GJA23" s="1"/>
      <c r="GJB23" s="1"/>
      <c r="GJC23" s="1"/>
      <c r="GJD23" s="1"/>
      <c r="GJE23" s="1"/>
      <c r="GJF23" s="1"/>
      <c r="GJG23" s="1"/>
      <c r="GJH23" s="1"/>
      <c r="GJI23" s="1"/>
      <c r="GJJ23" s="1"/>
      <c r="GJK23" s="1"/>
      <c r="GJL23" s="1"/>
      <c r="GJM23" s="1"/>
      <c r="GJN23" s="1"/>
      <c r="GJO23" s="1"/>
      <c r="GJP23" s="1"/>
      <c r="GJQ23" s="1"/>
      <c r="GJR23" s="1"/>
      <c r="GJS23" s="1"/>
      <c r="GJT23" s="1"/>
      <c r="GJU23" s="1"/>
      <c r="GJV23" s="1"/>
      <c r="GJW23" s="1"/>
      <c r="GJX23" s="1"/>
      <c r="GJY23" s="1"/>
      <c r="GJZ23" s="1"/>
      <c r="GKA23" s="1"/>
      <c r="GKB23" s="1"/>
      <c r="GKC23" s="1"/>
      <c r="GKD23" s="1"/>
      <c r="GKE23" s="1"/>
      <c r="GKF23" s="1"/>
      <c r="GKG23" s="1"/>
      <c r="GKH23" s="1"/>
      <c r="GKI23" s="1"/>
      <c r="GKJ23" s="1"/>
      <c r="GKK23" s="1"/>
      <c r="GKL23" s="1"/>
      <c r="GKM23" s="1"/>
      <c r="GKN23" s="1"/>
      <c r="GKO23" s="1"/>
      <c r="GKP23" s="1"/>
      <c r="GKQ23" s="1"/>
      <c r="GKR23" s="1"/>
      <c r="GKS23" s="1"/>
      <c r="GKT23" s="1"/>
      <c r="GKU23" s="1"/>
      <c r="GKV23" s="1"/>
      <c r="GKW23" s="1"/>
      <c r="GKX23" s="1"/>
      <c r="GKY23" s="1"/>
      <c r="GKZ23" s="1"/>
      <c r="GLA23" s="1"/>
      <c r="GLB23" s="1"/>
      <c r="GLC23" s="1"/>
      <c r="GLD23" s="1"/>
      <c r="GLE23" s="1"/>
      <c r="GLF23" s="1"/>
      <c r="GLG23" s="1"/>
      <c r="GLH23" s="1"/>
      <c r="GLI23" s="1"/>
      <c r="GLJ23" s="1"/>
      <c r="GLK23" s="1"/>
      <c r="GLL23" s="1"/>
      <c r="GLM23" s="1"/>
      <c r="GLN23" s="1"/>
      <c r="GLO23" s="1"/>
      <c r="GLP23" s="1"/>
      <c r="GLQ23" s="1"/>
      <c r="GLR23" s="1"/>
      <c r="GLS23" s="1"/>
      <c r="GLT23" s="1"/>
      <c r="GLU23" s="1"/>
      <c r="GLV23" s="1"/>
      <c r="GLW23" s="1"/>
      <c r="GLX23" s="1"/>
      <c r="GLY23" s="1"/>
      <c r="GLZ23" s="1"/>
      <c r="GMA23" s="1"/>
      <c r="GMB23" s="1"/>
      <c r="GMC23" s="1"/>
      <c r="GMD23" s="1"/>
      <c r="GME23" s="1"/>
      <c r="GMF23" s="1"/>
      <c r="GMG23" s="1"/>
      <c r="GMH23" s="1"/>
      <c r="GMI23" s="1"/>
      <c r="GMJ23" s="1"/>
      <c r="GMK23" s="1"/>
      <c r="GML23" s="1"/>
      <c r="GMM23" s="1"/>
      <c r="GMN23" s="1"/>
      <c r="GMO23" s="1"/>
      <c r="GMP23" s="1"/>
      <c r="GMQ23" s="1"/>
      <c r="GMR23" s="1"/>
      <c r="GMS23" s="1"/>
      <c r="GMT23" s="1"/>
      <c r="GMU23" s="1"/>
      <c r="GMV23" s="1"/>
      <c r="GMW23" s="1"/>
      <c r="GMX23" s="1"/>
      <c r="GMY23" s="1"/>
      <c r="GMZ23" s="1"/>
      <c r="GNA23" s="1"/>
      <c r="GNB23" s="1"/>
      <c r="GNC23" s="1"/>
      <c r="GND23" s="1"/>
      <c r="GNE23" s="1"/>
      <c r="GNF23" s="1"/>
      <c r="GNG23" s="1"/>
      <c r="GNH23" s="1"/>
      <c r="GNI23" s="1"/>
      <c r="GNJ23" s="1"/>
      <c r="GNK23" s="1"/>
      <c r="GNL23" s="1"/>
      <c r="GNM23" s="1"/>
      <c r="GNN23" s="1"/>
      <c r="GNO23" s="1"/>
      <c r="GNP23" s="1"/>
      <c r="GNQ23" s="1"/>
      <c r="GNR23" s="1"/>
      <c r="GNS23" s="1"/>
      <c r="GNT23" s="1"/>
      <c r="GNU23" s="1"/>
      <c r="GNV23" s="1"/>
      <c r="GNW23" s="1"/>
      <c r="GNX23" s="1"/>
      <c r="GNY23" s="1"/>
      <c r="GNZ23" s="1"/>
      <c r="GOA23" s="1"/>
      <c r="GOB23" s="1"/>
      <c r="GOC23" s="1"/>
      <c r="GOD23" s="1"/>
      <c r="GOE23" s="1"/>
      <c r="GOF23" s="1"/>
      <c r="GOG23" s="1"/>
      <c r="GOH23" s="1"/>
      <c r="GOI23" s="1"/>
      <c r="GOJ23" s="1"/>
      <c r="GOK23" s="1"/>
      <c r="GOL23" s="1"/>
      <c r="GOM23" s="1"/>
      <c r="GON23" s="1"/>
      <c r="GOO23" s="1"/>
      <c r="GOP23" s="1"/>
      <c r="GOQ23" s="1"/>
      <c r="GOR23" s="1"/>
      <c r="GOS23" s="1"/>
      <c r="GOT23" s="1"/>
      <c r="GOU23" s="1"/>
      <c r="GOV23" s="1"/>
      <c r="GOW23" s="1"/>
      <c r="GOX23" s="1"/>
      <c r="GOY23" s="1"/>
      <c r="GOZ23" s="1"/>
      <c r="GPA23" s="1"/>
      <c r="GPB23" s="1"/>
      <c r="GPC23" s="1"/>
      <c r="GPD23" s="1"/>
      <c r="GPE23" s="1"/>
      <c r="GPF23" s="1"/>
      <c r="GPG23" s="1"/>
      <c r="GPH23" s="1"/>
      <c r="GPI23" s="1"/>
      <c r="GPJ23" s="1"/>
      <c r="GPK23" s="1"/>
      <c r="GPL23" s="1"/>
      <c r="GPM23" s="1"/>
      <c r="GPN23" s="1"/>
      <c r="GPO23" s="1"/>
      <c r="GPP23" s="1"/>
      <c r="GPQ23" s="1"/>
      <c r="GPR23" s="1"/>
      <c r="GPS23" s="1"/>
      <c r="GPT23" s="1"/>
      <c r="GPU23" s="1"/>
      <c r="GPV23" s="1"/>
      <c r="GPW23" s="1"/>
      <c r="GPX23" s="1"/>
      <c r="GPY23" s="1"/>
      <c r="GPZ23" s="1"/>
      <c r="GQA23" s="1"/>
      <c r="GQB23" s="1"/>
      <c r="GQC23" s="1"/>
      <c r="GQD23" s="1"/>
      <c r="GQE23" s="1"/>
      <c r="GQF23" s="1"/>
      <c r="GQG23" s="1"/>
      <c r="GQH23" s="1"/>
      <c r="GQI23" s="1"/>
      <c r="GQJ23" s="1"/>
      <c r="GQK23" s="1"/>
      <c r="GQL23" s="1"/>
      <c r="GQM23" s="1"/>
      <c r="GQN23" s="1"/>
      <c r="GQO23" s="1"/>
      <c r="GQP23" s="1"/>
      <c r="GQQ23" s="1"/>
      <c r="GQR23" s="1"/>
      <c r="GQS23" s="1"/>
      <c r="GQT23" s="1"/>
      <c r="GQU23" s="1"/>
      <c r="GQV23" s="1"/>
      <c r="GQW23" s="1"/>
      <c r="GQX23" s="1"/>
      <c r="GQY23" s="1"/>
      <c r="GQZ23" s="1"/>
      <c r="GRA23" s="1"/>
      <c r="GRB23" s="1"/>
      <c r="GRC23" s="1"/>
      <c r="GRD23" s="1"/>
      <c r="GRE23" s="1"/>
      <c r="GRF23" s="1"/>
      <c r="GRG23" s="1"/>
      <c r="GRH23" s="1"/>
      <c r="GRI23" s="1"/>
      <c r="GRJ23" s="1"/>
      <c r="GRK23" s="1"/>
      <c r="GRL23" s="1"/>
      <c r="GRM23" s="1"/>
      <c r="GRN23" s="1"/>
      <c r="GRO23" s="1"/>
      <c r="GRP23" s="1"/>
      <c r="GRQ23" s="1"/>
      <c r="GRR23" s="1"/>
      <c r="GRS23" s="1"/>
      <c r="GRT23" s="1"/>
      <c r="GRU23" s="1"/>
      <c r="GRV23" s="1"/>
      <c r="GRW23" s="1"/>
      <c r="GRX23" s="1"/>
      <c r="GRY23" s="1"/>
      <c r="GRZ23" s="1"/>
      <c r="GSA23" s="1"/>
      <c r="GSB23" s="1"/>
      <c r="GSC23" s="1"/>
      <c r="GSD23" s="1"/>
      <c r="GSE23" s="1"/>
      <c r="GSF23" s="1"/>
      <c r="GSG23" s="1"/>
      <c r="GSH23" s="1"/>
      <c r="GSI23" s="1"/>
      <c r="GSJ23" s="1"/>
      <c r="GSK23" s="1"/>
      <c r="GSL23" s="1"/>
      <c r="GSM23" s="1"/>
      <c r="GSN23" s="1"/>
      <c r="GSO23" s="1"/>
      <c r="GSP23" s="1"/>
      <c r="GSQ23" s="1"/>
      <c r="GSR23" s="1"/>
      <c r="GSS23" s="1"/>
      <c r="GST23" s="1"/>
      <c r="GSU23" s="1"/>
      <c r="GSV23" s="1"/>
      <c r="GSW23" s="1"/>
      <c r="GSX23" s="1"/>
      <c r="GSY23" s="1"/>
      <c r="GSZ23" s="1"/>
      <c r="GTA23" s="1"/>
      <c r="GTB23" s="1"/>
      <c r="GTC23" s="1"/>
      <c r="GTD23" s="1"/>
      <c r="GTE23" s="1"/>
      <c r="GTF23" s="1"/>
      <c r="GTG23" s="1"/>
      <c r="GTH23" s="1"/>
      <c r="GTI23" s="1"/>
      <c r="GTJ23" s="1"/>
      <c r="GTK23" s="1"/>
      <c r="GTL23" s="1"/>
      <c r="GTM23" s="1"/>
      <c r="GTN23" s="1"/>
      <c r="GTO23" s="1"/>
      <c r="GTP23" s="1"/>
      <c r="GTQ23" s="1"/>
      <c r="GTR23" s="1"/>
      <c r="GTS23" s="1"/>
      <c r="GTT23" s="1"/>
      <c r="GTU23" s="1"/>
      <c r="GTV23" s="1"/>
      <c r="GTW23" s="1"/>
      <c r="GTX23" s="1"/>
      <c r="GTY23" s="1"/>
      <c r="GTZ23" s="1"/>
      <c r="GUA23" s="1"/>
      <c r="GUB23" s="1"/>
      <c r="GUC23" s="1"/>
      <c r="GUD23" s="1"/>
      <c r="GUE23" s="1"/>
      <c r="GUF23" s="1"/>
      <c r="GUG23" s="1"/>
      <c r="GUH23" s="1"/>
      <c r="GUI23" s="1"/>
      <c r="GUJ23" s="1"/>
      <c r="GUK23" s="1"/>
      <c r="GUL23" s="1"/>
      <c r="GUM23" s="1"/>
      <c r="GUN23" s="1"/>
      <c r="GUO23" s="1"/>
      <c r="GUP23" s="1"/>
      <c r="GUQ23" s="1"/>
      <c r="GUR23" s="1"/>
      <c r="GUS23" s="1"/>
      <c r="GUT23" s="1"/>
      <c r="GUU23" s="1"/>
      <c r="GUV23" s="1"/>
      <c r="GUW23" s="1"/>
      <c r="GUX23" s="1"/>
      <c r="GUY23" s="1"/>
      <c r="GUZ23" s="1"/>
      <c r="GVA23" s="1"/>
      <c r="GVB23" s="1"/>
      <c r="GVC23" s="1"/>
      <c r="GVD23" s="1"/>
      <c r="GVE23" s="1"/>
      <c r="GVF23" s="1"/>
      <c r="GVG23" s="1"/>
      <c r="GVH23" s="1"/>
      <c r="GVI23" s="1"/>
      <c r="GVJ23" s="1"/>
      <c r="GVK23" s="1"/>
      <c r="GVL23" s="1"/>
      <c r="GVM23" s="1"/>
      <c r="GVN23" s="1"/>
      <c r="GVO23" s="1"/>
      <c r="GVP23" s="1"/>
      <c r="GVQ23" s="1"/>
      <c r="GVR23" s="1"/>
      <c r="GVS23" s="1"/>
      <c r="GVT23" s="1"/>
      <c r="GVU23" s="1"/>
      <c r="GVV23" s="1"/>
      <c r="GVW23" s="1"/>
      <c r="GVX23" s="1"/>
      <c r="GVY23" s="1"/>
      <c r="GVZ23" s="1"/>
      <c r="GWA23" s="1"/>
      <c r="GWB23" s="1"/>
      <c r="GWC23" s="1"/>
      <c r="GWD23" s="1"/>
      <c r="GWE23" s="1"/>
      <c r="GWF23" s="1"/>
      <c r="GWG23" s="1"/>
      <c r="GWH23" s="1"/>
      <c r="GWI23" s="1"/>
      <c r="GWJ23" s="1"/>
      <c r="GWK23" s="1"/>
      <c r="GWL23" s="1"/>
      <c r="GWM23" s="1"/>
      <c r="GWN23" s="1"/>
      <c r="GWO23" s="1"/>
      <c r="GWP23" s="1"/>
      <c r="GWQ23" s="1"/>
      <c r="GWR23" s="1"/>
      <c r="GWS23" s="1"/>
      <c r="GWT23" s="1"/>
      <c r="GWU23" s="1"/>
      <c r="GWV23" s="1"/>
      <c r="GWW23" s="1"/>
      <c r="GWX23" s="1"/>
      <c r="GWY23" s="1"/>
      <c r="GWZ23" s="1"/>
      <c r="GXA23" s="1"/>
      <c r="GXB23" s="1"/>
      <c r="GXC23" s="1"/>
      <c r="GXD23" s="1"/>
      <c r="GXE23" s="1"/>
      <c r="GXF23" s="1"/>
      <c r="GXG23" s="1"/>
      <c r="GXH23" s="1"/>
      <c r="GXI23" s="1"/>
      <c r="GXJ23" s="1"/>
      <c r="GXK23" s="1"/>
      <c r="GXL23" s="1"/>
      <c r="GXM23" s="1"/>
      <c r="GXN23" s="1"/>
      <c r="GXO23" s="1"/>
      <c r="GXP23" s="1"/>
      <c r="GXQ23" s="1"/>
      <c r="GXR23" s="1"/>
      <c r="GXS23" s="1"/>
      <c r="GXT23" s="1"/>
      <c r="GXU23" s="1"/>
      <c r="GXV23" s="1"/>
      <c r="GXW23" s="1"/>
      <c r="GXX23" s="1"/>
      <c r="GXY23" s="1"/>
      <c r="GXZ23" s="1"/>
      <c r="GYA23" s="1"/>
      <c r="GYB23" s="1"/>
      <c r="GYC23" s="1"/>
      <c r="GYD23" s="1"/>
      <c r="GYE23" s="1"/>
      <c r="GYF23" s="1"/>
      <c r="GYG23" s="1"/>
      <c r="GYH23" s="1"/>
      <c r="GYI23" s="1"/>
      <c r="GYJ23" s="1"/>
      <c r="GYK23" s="1"/>
      <c r="GYL23" s="1"/>
      <c r="GYM23" s="1"/>
      <c r="GYN23" s="1"/>
      <c r="GYO23" s="1"/>
      <c r="GYP23" s="1"/>
      <c r="GYQ23" s="1"/>
      <c r="GYR23" s="1"/>
      <c r="GYS23" s="1"/>
      <c r="GYT23" s="1"/>
      <c r="GYU23" s="1"/>
      <c r="GYV23" s="1"/>
      <c r="GYW23" s="1"/>
      <c r="GYX23" s="1"/>
      <c r="GYY23" s="1"/>
      <c r="GYZ23" s="1"/>
      <c r="GZA23" s="1"/>
      <c r="GZB23" s="1"/>
      <c r="GZC23" s="1"/>
      <c r="GZD23" s="1"/>
      <c r="GZE23" s="1"/>
      <c r="GZF23" s="1"/>
      <c r="GZG23" s="1"/>
      <c r="GZH23" s="1"/>
      <c r="GZI23" s="1"/>
      <c r="GZJ23" s="1"/>
      <c r="GZK23" s="1"/>
      <c r="GZL23" s="1"/>
      <c r="GZM23" s="1"/>
      <c r="GZN23" s="1"/>
      <c r="GZO23" s="1"/>
      <c r="GZP23" s="1"/>
      <c r="GZQ23" s="1"/>
      <c r="GZR23" s="1"/>
      <c r="GZS23" s="1"/>
      <c r="GZT23" s="1"/>
      <c r="GZU23" s="1"/>
      <c r="GZV23" s="1"/>
      <c r="GZW23" s="1"/>
      <c r="GZX23" s="1"/>
      <c r="GZY23" s="1"/>
      <c r="GZZ23" s="1"/>
      <c r="HAA23" s="1"/>
      <c r="HAB23" s="1"/>
      <c r="HAC23" s="1"/>
      <c r="HAD23" s="1"/>
      <c r="HAE23" s="1"/>
      <c r="HAF23" s="1"/>
      <c r="HAG23" s="1"/>
      <c r="HAH23" s="1"/>
      <c r="HAI23" s="1"/>
      <c r="HAJ23" s="1"/>
      <c r="HAK23" s="1"/>
      <c r="HAL23" s="1"/>
      <c r="HAM23" s="1"/>
      <c r="HAN23" s="1"/>
      <c r="HAO23" s="1"/>
      <c r="HAP23" s="1"/>
      <c r="HAQ23" s="1"/>
      <c r="HAR23" s="1"/>
      <c r="HAS23" s="1"/>
      <c r="HAT23" s="1"/>
      <c r="HAU23" s="1"/>
      <c r="HAV23" s="1"/>
      <c r="HAW23" s="1"/>
      <c r="HAX23" s="1"/>
      <c r="HAY23" s="1"/>
      <c r="HAZ23" s="1"/>
      <c r="HBA23" s="1"/>
      <c r="HBB23" s="1"/>
      <c r="HBC23" s="1"/>
      <c r="HBD23" s="1"/>
      <c r="HBE23" s="1"/>
      <c r="HBF23" s="1"/>
      <c r="HBG23" s="1"/>
      <c r="HBH23" s="1"/>
      <c r="HBI23" s="1"/>
      <c r="HBJ23" s="1"/>
      <c r="HBK23" s="1"/>
      <c r="HBL23" s="1"/>
      <c r="HBM23" s="1"/>
      <c r="HBN23" s="1"/>
      <c r="HBO23" s="1"/>
      <c r="HBP23" s="1"/>
      <c r="HBQ23" s="1"/>
      <c r="HBR23" s="1"/>
      <c r="HBS23" s="1"/>
      <c r="HBT23" s="1"/>
      <c r="HBU23" s="1"/>
      <c r="HBV23" s="1"/>
      <c r="HBW23" s="1"/>
      <c r="HBX23" s="1"/>
      <c r="HBY23" s="1"/>
      <c r="HBZ23" s="1"/>
      <c r="HCA23" s="1"/>
      <c r="HCB23" s="1"/>
      <c r="HCC23" s="1"/>
      <c r="HCD23" s="1"/>
      <c r="HCE23" s="1"/>
      <c r="HCF23" s="1"/>
      <c r="HCG23" s="1"/>
      <c r="HCH23" s="1"/>
      <c r="HCI23" s="1"/>
      <c r="HCJ23" s="1"/>
      <c r="HCK23" s="1"/>
      <c r="HCL23" s="1"/>
      <c r="HCM23" s="1"/>
      <c r="HCN23" s="1"/>
      <c r="HCO23" s="1"/>
      <c r="HCP23" s="1"/>
      <c r="HCQ23" s="1"/>
      <c r="HCR23" s="1"/>
      <c r="HCS23" s="1"/>
      <c r="HCT23" s="1"/>
      <c r="HCU23" s="1"/>
      <c r="HCV23" s="1"/>
      <c r="HCW23" s="1"/>
      <c r="HCX23" s="1"/>
      <c r="HCY23" s="1"/>
      <c r="HCZ23" s="1"/>
      <c r="HDA23" s="1"/>
      <c r="HDB23" s="1"/>
      <c r="HDC23" s="1"/>
      <c r="HDD23" s="1"/>
      <c r="HDE23" s="1"/>
      <c r="HDF23" s="1"/>
      <c r="HDG23" s="1"/>
      <c r="HDH23" s="1"/>
      <c r="HDI23" s="1"/>
      <c r="HDJ23" s="1"/>
      <c r="HDK23" s="1"/>
      <c r="HDL23" s="1"/>
      <c r="HDM23" s="1"/>
      <c r="HDN23" s="1"/>
      <c r="HDO23" s="1"/>
      <c r="HDP23" s="1"/>
      <c r="HDQ23" s="1"/>
      <c r="HDR23" s="1"/>
      <c r="HDS23" s="1"/>
      <c r="HDT23" s="1"/>
      <c r="HDU23" s="1"/>
      <c r="HDV23" s="1"/>
      <c r="HDW23" s="1"/>
      <c r="HDX23" s="1"/>
      <c r="HDY23" s="1"/>
      <c r="HDZ23" s="1"/>
      <c r="HEA23" s="1"/>
      <c r="HEB23" s="1"/>
      <c r="HEC23" s="1"/>
      <c r="HED23" s="1"/>
      <c r="HEE23" s="1"/>
      <c r="HEF23" s="1"/>
      <c r="HEG23" s="1"/>
      <c r="HEH23" s="1"/>
      <c r="HEI23" s="1"/>
      <c r="HEJ23" s="1"/>
      <c r="HEK23" s="1"/>
      <c r="HEL23" s="1"/>
      <c r="HEM23" s="1"/>
      <c r="HEN23" s="1"/>
      <c r="HEO23" s="1"/>
      <c r="HEP23" s="1"/>
      <c r="HEQ23" s="1"/>
      <c r="HER23" s="1"/>
      <c r="HES23" s="1"/>
      <c r="HET23" s="1"/>
      <c r="HEU23" s="1"/>
      <c r="HEV23" s="1"/>
      <c r="HEW23" s="1"/>
      <c r="HEX23" s="1"/>
      <c r="HEY23" s="1"/>
      <c r="HEZ23" s="1"/>
      <c r="HFA23" s="1"/>
      <c r="HFB23" s="1"/>
      <c r="HFC23" s="1"/>
      <c r="HFD23" s="1"/>
      <c r="HFE23" s="1"/>
      <c r="HFF23" s="1"/>
      <c r="HFG23" s="1"/>
      <c r="HFH23" s="1"/>
      <c r="HFI23" s="1"/>
      <c r="HFJ23" s="1"/>
      <c r="HFK23" s="1"/>
      <c r="HFL23" s="1"/>
      <c r="HFM23" s="1"/>
      <c r="HFN23" s="1"/>
      <c r="HFO23" s="1"/>
      <c r="HFP23" s="1"/>
      <c r="HFQ23" s="1"/>
      <c r="HFR23" s="1"/>
      <c r="HFS23" s="1"/>
      <c r="HFT23" s="1"/>
      <c r="HFU23" s="1"/>
      <c r="HFV23" s="1"/>
      <c r="HFW23" s="1"/>
      <c r="HFX23" s="1"/>
      <c r="HFY23" s="1"/>
      <c r="HFZ23" s="1"/>
      <c r="HGA23" s="1"/>
      <c r="HGB23" s="1"/>
      <c r="HGC23" s="1"/>
      <c r="HGD23" s="1"/>
      <c r="HGE23" s="1"/>
      <c r="HGF23" s="1"/>
      <c r="HGG23" s="1"/>
      <c r="HGH23" s="1"/>
      <c r="HGI23" s="1"/>
      <c r="HGJ23" s="1"/>
      <c r="HGK23" s="1"/>
      <c r="HGL23" s="1"/>
      <c r="HGM23" s="1"/>
      <c r="HGN23" s="1"/>
      <c r="HGO23" s="1"/>
      <c r="HGP23" s="1"/>
      <c r="HGQ23" s="1"/>
      <c r="HGR23" s="1"/>
      <c r="HGS23" s="1"/>
      <c r="HGT23" s="1"/>
      <c r="HGU23" s="1"/>
      <c r="HGV23" s="1"/>
      <c r="HGW23" s="1"/>
      <c r="HGX23" s="1"/>
      <c r="HGY23" s="1"/>
      <c r="HGZ23" s="1"/>
      <c r="HHA23" s="1"/>
      <c r="HHB23" s="1"/>
      <c r="HHC23" s="1"/>
      <c r="HHD23" s="1"/>
      <c r="HHE23" s="1"/>
      <c r="HHF23" s="1"/>
      <c r="HHG23" s="1"/>
      <c r="HHH23" s="1"/>
      <c r="HHI23" s="1"/>
      <c r="HHJ23" s="1"/>
      <c r="HHK23" s="1"/>
      <c r="HHL23" s="1"/>
      <c r="HHM23" s="1"/>
      <c r="HHN23" s="1"/>
      <c r="HHO23" s="1"/>
      <c r="HHP23" s="1"/>
      <c r="HHQ23" s="1"/>
      <c r="HHR23" s="1"/>
      <c r="HHS23" s="1"/>
      <c r="HHT23" s="1"/>
      <c r="HHU23" s="1"/>
      <c r="HHV23" s="1"/>
      <c r="HHW23" s="1"/>
      <c r="HHX23" s="1"/>
      <c r="HHY23" s="1"/>
      <c r="HHZ23" s="1"/>
      <c r="HIA23" s="1"/>
      <c r="HIB23" s="1"/>
      <c r="HIC23" s="1"/>
      <c r="HID23" s="1"/>
      <c r="HIE23" s="1"/>
      <c r="HIF23" s="1"/>
      <c r="HIG23" s="1"/>
      <c r="HIH23" s="1"/>
      <c r="HII23" s="1"/>
      <c r="HIJ23" s="1"/>
      <c r="HIK23" s="1"/>
      <c r="HIL23" s="1"/>
      <c r="HIM23" s="1"/>
      <c r="HIN23" s="1"/>
      <c r="HIO23" s="1"/>
      <c r="HIP23" s="1"/>
      <c r="HIQ23" s="1"/>
      <c r="HIR23" s="1"/>
      <c r="HIS23" s="1"/>
      <c r="HIT23" s="1"/>
      <c r="HIU23" s="1"/>
      <c r="HIV23" s="1"/>
      <c r="HIW23" s="1"/>
      <c r="HIX23" s="1"/>
      <c r="HIY23" s="1"/>
      <c r="HIZ23" s="1"/>
      <c r="HJA23" s="1"/>
      <c r="HJB23" s="1"/>
      <c r="HJC23" s="1"/>
      <c r="HJD23" s="1"/>
      <c r="HJE23" s="1"/>
      <c r="HJF23" s="1"/>
      <c r="HJG23" s="1"/>
      <c r="HJH23" s="1"/>
      <c r="HJI23" s="1"/>
      <c r="HJJ23" s="1"/>
      <c r="HJK23" s="1"/>
      <c r="HJL23" s="1"/>
      <c r="HJM23" s="1"/>
      <c r="HJN23" s="1"/>
      <c r="HJO23" s="1"/>
      <c r="HJP23" s="1"/>
      <c r="HJQ23" s="1"/>
      <c r="HJR23" s="1"/>
      <c r="HJS23" s="1"/>
      <c r="HJT23" s="1"/>
      <c r="HJU23" s="1"/>
      <c r="HJV23" s="1"/>
      <c r="HJW23" s="1"/>
      <c r="HJX23" s="1"/>
      <c r="HJY23" s="1"/>
      <c r="HJZ23" s="1"/>
      <c r="HKA23" s="1"/>
      <c r="HKB23" s="1"/>
      <c r="HKC23" s="1"/>
      <c r="HKD23" s="1"/>
      <c r="HKE23" s="1"/>
      <c r="HKF23" s="1"/>
      <c r="HKG23" s="1"/>
      <c r="HKH23" s="1"/>
      <c r="HKI23" s="1"/>
      <c r="HKJ23" s="1"/>
      <c r="HKK23" s="1"/>
      <c r="HKL23" s="1"/>
      <c r="HKM23" s="1"/>
      <c r="HKN23" s="1"/>
      <c r="HKO23" s="1"/>
      <c r="HKP23" s="1"/>
      <c r="HKQ23" s="1"/>
      <c r="HKR23" s="1"/>
      <c r="HKS23" s="1"/>
      <c r="HKT23" s="1"/>
      <c r="HKU23" s="1"/>
      <c r="HKV23" s="1"/>
      <c r="HKW23" s="1"/>
      <c r="HKX23" s="1"/>
      <c r="HKY23" s="1"/>
      <c r="HKZ23" s="1"/>
      <c r="HLA23" s="1"/>
      <c r="HLB23" s="1"/>
      <c r="HLC23" s="1"/>
      <c r="HLD23" s="1"/>
      <c r="HLE23" s="1"/>
      <c r="HLF23" s="1"/>
      <c r="HLG23" s="1"/>
      <c r="HLH23" s="1"/>
      <c r="HLI23" s="1"/>
      <c r="HLJ23" s="1"/>
      <c r="HLK23" s="1"/>
      <c r="HLL23" s="1"/>
      <c r="HLM23" s="1"/>
      <c r="HLN23" s="1"/>
      <c r="HLO23" s="1"/>
      <c r="HLP23" s="1"/>
      <c r="HLQ23" s="1"/>
      <c r="HLR23" s="1"/>
      <c r="HLS23" s="1"/>
      <c r="HLT23" s="1"/>
      <c r="HLU23" s="1"/>
      <c r="HLV23" s="1"/>
      <c r="HLW23" s="1"/>
      <c r="HLX23" s="1"/>
      <c r="HLY23" s="1"/>
      <c r="HLZ23" s="1"/>
      <c r="HMA23" s="1"/>
      <c r="HMB23" s="1"/>
      <c r="HMC23" s="1"/>
      <c r="HMD23" s="1"/>
      <c r="HME23" s="1"/>
      <c r="HMF23" s="1"/>
      <c r="HMG23" s="1"/>
      <c r="HMH23" s="1"/>
      <c r="HMI23" s="1"/>
      <c r="HMJ23" s="1"/>
      <c r="HMK23" s="1"/>
      <c r="HML23" s="1"/>
      <c r="HMM23" s="1"/>
      <c r="HMN23" s="1"/>
      <c r="HMO23" s="1"/>
      <c r="HMP23" s="1"/>
      <c r="HMQ23" s="1"/>
      <c r="HMR23" s="1"/>
      <c r="HMS23" s="1"/>
      <c r="HMT23" s="1"/>
      <c r="HMU23" s="1"/>
      <c r="HMV23" s="1"/>
      <c r="HMW23" s="1"/>
      <c r="HMX23" s="1"/>
      <c r="HMY23" s="1"/>
      <c r="HMZ23" s="1"/>
      <c r="HNA23" s="1"/>
      <c r="HNB23" s="1"/>
      <c r="HNC23" s="1"/>
      <c r="HND23" s="1"/>
      <c r="HNE23" s="1"/>
      <c r="HNF23" s="1"/>
      <c r="HNG23" s="1"/>
      <c r="HNH23" s="1"/>
      <c r="HNI23" s="1"/>
      <c r="HNJ23" s="1"/>
      <c r="HNK23" s="1"/>
      <c r="HNL23" s="1"/>
      <c r="HNM23" s="1"/>
      <c r="HNN23" s="1"/>
      <c r="HNO23" s="1"/>
      <c r="HNP23" s="1"/>
      <c r="HNQ23" s="1"/>
      <c r="HNR23" s="1"/>
      <c r="HNS23" s="1"/>
      <c r="HNT23" s="1"/>
      <c r="HNU23" s="1"/>
      <c r="HNV23" s="1"/>
      <c r="HNW23" s="1"/>
      <c r="HNX23" s="1"/>
      <c r="HNY23" s="1"/>
      <c r="HNZ23" s="1"/>
      <c r="HOA23" s="1"/>
      <c r="HOB23" s="1"/>
      <c r="HOC23" s="1"/>
      <c r="HOD23" s="1"/>
      <c r="HOE23" s="1"/>
      <c r="HOF23" s="1"/>
      <c r="HOG23" s="1"/>
      <c r="HOH23" s="1"/>
      <c r="HOI23" s="1"/>
      <c r="HOJ23" s="1"/>
      <c r="HOK23" s="1"/>
      <c r="HOL23" s="1"/>
      <c r="HOM23" s="1"/>
      <c r="HON23" s="1"/>
      <c r="HOO23" s="1"/>
      <c r="HOP23" s="1"/>
      <c r="HOQ23" s="1"/>
      <c r="HOR23" s="1"/>
      <c r="HOS23" s="1"/>
      <c r="HOT23" s="1"/>
      <c r="HOU23" s="1"/>
      <c r="HOV23" s="1"/>
      <c r="HOW23" s="1"/>
      <c r="HOX23" s="1"/>
      <c r="HOY23" s="1"/>
      <c r="HOZ23" s="1"/>
      <c r="HPA23" s="1"/>
      <c r="HPB23" s="1"/>
      <c r="HPC23" s="1"/>
      <c r="HPD23" s="1"/>
      <c r="HPE23" s="1"/>
      <c r="HPF23" s="1"/>
      <c r="HPG23" s="1"/>
      <c r="HPH23" s="1"/>
      <c r="HPI23" s="1"/>
      <c r="HPJ23" s="1"/>
      <c r="HPK23" s="1"/>
      <c r="HPL23" s="1"/>
      <c r="HPM23" s="1"/>
      <c r="HPN23" s="1"/>
      <c r="HPO23" s="1"/>
      <c r="HPP23" s="1"/>
      <c r="HPQ23" s="1"/>
      <c r="HPR23" s="1"/>
      <c r="HPS23" s="1"/>
      <c r="HPT23" s="1"/>
      <c r="HPU23" s="1"/>
      <c r="HPV23" s="1"/>
      <c r="HPW23" s="1"/>
      <c r="HPX23" s="1"/>
      <c r="HPY23" s="1"/>
      <c r="HPZ23" s="1"/>
      <c r="HQA23" s="1"/>
      <c r="HQB23" s="1"/>
      <c r="HQC23" s="1"/>
      <c r="HQD23" s="1"/>
      <c r="HQE23" s="1"/>
      <c r="HQF23" s="1"/>
      <c r="HQG23" s="1"/>
      <c r="HQH23" s="1"/>
      <c r="HQI23" s="1"/>
      <c r="HQJ23" s="1"/>
      <c r="HQK23" s="1"/>
      <c r="HQL23" s="1"/>
      <c r="HQM23" s="1"/>
      <c r="HQN23" s="1"/>
      <c r="HQO23" s="1"/>
      <c r="HQP23" s="1"/>
      <c r="HQQ23" s="1"/>
      <c r="HQR23" s="1"/>
      <c r="HQS23" s="1"/>
      <c r="HQT23" s="1"/>
      <c r="HQU23" s="1"/>
      <c r="HQV23" s="1"/>
      <c r="HQW23" s="1"/>
      <c r="HQX23" s="1"/>
      <c r="HQY23" s="1"/>
      <c r="HQZ23" s="1"/>
      <c r="HRA23" s="1"/>
      <c r="HRB23" s="1"/>
      <c r="HRC23" s="1"/>
      <c r="HRD23" s="1"/>
      <c r="HRE23" s="1"/>
      <c r="HRF23" s="1"/>
      <c r="HRG23" s="1"/>
      <c r="HRH23" s="1"/>
      <c r="HRI23" s="1"/>
      <c r="HRJ23" s="1"/>
      <c r="HRK23" s="1"/>
      <c r="HRL23" s="1"/>
      <c r="HRM23" s="1"/>
      <c r="HRN23" s="1"/>
      <c r="HRO23" s="1"/>
      <c r="HRP23" s="1"/>
      <c r="HRQ23" s="1"/>
      <c r="HRR23" s="1"/>
      <c r="HRS23" s="1"/>
      <c r="HRT23" s="1"/>
      <c r="HRU23" s="1"/>
      <c r="HRV23" s="1"/>
      <c r="HRW23" s="1"/>
      <c r="HRX23" s="1"/>
      <c r="HRY23" s="1"/>
      <c r="HRZ23" s="1"/>
      <c r="HSA23" s="1"/>
      <c r="HSB23" s="1"/>
      <c r="HSC23" s="1"/>
      <c r="HSD23" s="1"/>
      <c r="HSE23" s="1"/>
      <c r="HSF23" s="1"/>
      <c r="HSG23" s="1"/>
      <c r="HSH23" s="1"/>
      <c r="HSI23" s="1"/>
      <c r="HSJ23" s="1"/>
      <c r="HSK23" s="1"/>
      <c r="HSL23" s="1"/>
      <c r="HSM23" s="1"/>
      <c r="HSN23" s="1"/>
      <c r="HSO23" s="1"/>
      <c r="HSP23" s="1"/>
      <c r="HSQ23" s="1"/>
      <c r="HSR23" s="1"/>
      <c r="HSS23" s="1"/>
      <c r="HST23" s="1"/>
      <c r="HSU23" s="1"/>
      <c r="HSV23" s="1"/>
      <c r="HSW23" s="1"/>
      <c r="HSX23" s="1"/>
      <c r="HSY23" s="1"/>
      <c r="HSZ23" s="1"/>
      <c r="HTA23" s="1"/>
      <c r="HTB23" s="1"/>
      <c r="HTC23" s="1"/>
      <c r="HTD23" s="1"/>
      <c r="HTE23" s="1"/>
      <c r="HTF23" s="1"/>
      <c r="HTG23" s="1"/>
      <c r="HTH23" s="1"/>
      <c r="HTI23" s="1"/>
      <c r="HTJ23" s="1"/>
      <c r="HTK23" s="1"/>
      <c r="HTL23" s="1"/>
      <c r="HTM23" s="1"/>
      <c r="HTN23" s="1"/>
      <c r="HTO23" s="1"/>
      <c r="HTP23" s="1"/>
      <c r="HTQ23" s="1"/>
      <c r="HTR23" s="1"/>
      <c r="HTS23" s="1"/>
      <c r="HTT23" s="1"/>
      <c r="HTU23" s="1"/>
      <c r="HTV23" s="1"/>
      <c r="HTW23" s="1"/>
      <c r="HTX23" s="1"/>
      <c r="HTY23" s="1"/>
      <c r="HTZ23" s="1"/>
      <c r="HUA23" s="1"/>
      <c r="HUB23" s="1"/>
      <c r="HUC23" s="1"/>
      <c r="HUD23" s="1"/>
      <c r="HUE23" s="1"/>
      <c r="HUF23" s="1"/>
      <c r="HUG23" s="1"/>
      <c r="HUH23" s="1"/>
      <c r="HUI23" s="1"/>
      <c r="HUJ23" s="1"/>
      <c r="HUK23" s="1"/>
      <c r="HUL23" s="1"/>
      <c r="HUM23" s="1"/>
      <c r="HUN23" s="1"/>
      <c r="HUO23" s="1"/>
      <c r="HUP23" s="1"/>
      <c r="HUQ23" s="1"/>
      <c r="HUR23" s="1"/>
      <c r="HUS23" s="1"/>
      <c r="HUT23" s="1"/>
      <c r="HUU23" s="1"/>
      <c r="HUV23" s="1"/>
      <c r="HUW23" s="1"/>
      <c r="HUX23" s="1"/>
      <c r="HUY23" s="1"/>
      <c r="HUZ23" s="1"/>
      <c r="HVA23" s="1"/>
      <c r="HVB23" s="1"/>
      <c r="HVC23" s="1"/>
      <c r="HVD23" s="1"/>
      <c r="HVE23" s="1"/>
      <c r="HVF23" s="1"/>
      <c r="HVG23" s="1"/>
      <c r="HVH23" s="1"/>
      <c r="HVI23" s="1"/>
      <c r="HVJ23" s="1"/>
      <c r="HVK23" s="1"/>
      <c r="HVL23" s="1"/>
      <c r="HVM23" s="1"/>
      <c r="HVN23" s="1"/>
      <c r="HVO23" s="1"/>
      <c r="HVP23" s="1"/>
      <c r="HVQ23" s="1"/>
      <c r="HVR23" s="1"/>
      <c r="HVS23" s="1"/>
      <c r="HVT23" s="1"/>
      <c r="HVU23" s="1"/>
      <c r="HVV23" s="1"/>
      <c r="HVW23" s="1"/>
      <c r="HVX23" s="1"/>
      <c r="HVY23" s="1"/>
      <c r="HVZ23" s="1"/>
      <c r="HWA23" s="1"/>
      <c r="HWB23" s="1"/>
      <c r="HWC23" s="1"/>
      <c r="HWD23" s="1"/>
      <c r="HWE23" s="1"/>
      <c r="HWF23" s="1"/>
      <c r="HWG23" s="1"/>
      <c r="HWH23" s="1"/>
      <c r="HWI23" s="1"/>
      <c r="HWJ23" s="1"/>
      <c r="HWK23" s="1"/>
      <c r="HWL23" s="1"/>
      <c r="HWM23" s="1"/>
      <c r="HWN23" s="1"/>
      <c r="HWO23" s="1"/>
      <c r="HWP23" s="1"/>
      <c r="HWQ23" s="1"/>
      <c r="HWR23" s="1"/>
      <c r="HWS23" s="1"/>
      <c r="HWT23" s="1"/>
      <c r="HWU23" s="1"/>
      <c r="HWV23" s="1"/>
      <c r="HWW23" s="1"/>
      <c r="HWX23" s="1"/>
      <c r="HWY23" s="1"/>
      <c r="HWZ23" s="1"/>
      <c r="HXA23" s="1"/>
      <c r="HXB23" s="1"/>
      <c r="HXC23" s="1"/>
      <c r="HXD23" s="1"/>
      <c r="HXE23" s="1"/>
      <c r="HXF23" s="1"/>
      <c r="HXG23" s="1"/>
      <c r="HXH23" s="1"/>
      <c r="HXI23" s="1"/>
      <c r="HXJ23" s="1"/>
      <c r="HXK23" s="1"/>
      <c r="HXL23" s="1"/>
      <c r="HXM23" s="1"/>
      <c r="HXN23" s="1"/>
      <c r="HXO23" s="1"/>
      <c r="HXP23" s="1"/>
      <c r="HXQ23" s="1"/>
      <c r="HXR23" s="1"/>
      <c r="HXS23" s="1"/>
      <c r="HXT23" s="1"/>
      <c r="HXU23" s="1"/>
      <c r="HXV23" s="1"/>
      <c r="HXW23" s="1"/>
      <c r="HXX23" s="1"/>
      <c r="HXY23" s="1"/>
      <c r="HXZ23" s="1"/>
      <c r="HYA23" s="1"/>
      <c r="HYB23" s="1"/>
      <c r="HYC23" s="1"/>
      <c r="HYD23" s="1"/>
      <c r="HYE23" s="1"/>
      <c r="HYF23" s="1"/>
      <c r="HYG23" s="1"/>
      <c r="HYH23" s="1"/>
      <c r="HYI23" s="1"/>
      <c r="HYJ23" s="1"/>
      <c r="HYK23" s="1"/>
      <c r="HYL23" s="1"/>
      <c r="HYM23" s="1"/>
      <c r="HYN23" s="1"/>
      <c r="HYO23" s="1"/>
      <c r="HYP23" s="1"/>
      <c r="HYQ23" s="1"/>
      <c r="HYR23" s="1"/>
      <c r="HYS23" s="1"/>
      <c r="HYT23" s="1"/>
      <c r="HYU23" s="1"/>
      <c r="HYV23" s="1"/>
      <c r="HYW23" s="1"/>
      <c r="HYX23" s="1"/>
      <c r="HYY23" s="1"/>
      <c r="HYZ23" s="1"/>
      <c r="HZA23" s="1"/>
      <c r="HZB23" s="1"/>
      <c r="HZC23" s="1"/>
      <c r="HZD23" s="1"/>
      <c r="HZE23" s="1"/>
      <c r="HZF23" s="1"/>
      <c r="HZG23" s="1"/>
      <c r="HZH23" s="1"/>
      <c r="HZI23" s="1"/>
      <c r="HZJ23" s="1"/>
      <c r="HZK23" s="1"/>
      <c r="HZL23" s="1"/>
      <c r="HZM23" s="1"/>
      <c r="HZN23" s="1"/>
      <c r="HZO23" s="1"/>
      <c r="HZP23" s="1"/>
      <c r="HZQ23" s="1"/>
      <c r="HZR23" s="1"/>
      <c r="HZS23" s="1"/>
      <c r="HZT23" s="1"/>
      <c r="HZU23" s="1"/>
      <c r="HZV23" s="1"/>
      <c r="HZW23" s="1"/>
      <c r="HZX23" s="1"/>
      <c r="HZY23" s="1"/>
      <c r="HZZ23" s="1"/>
      <c r="IAA23" s="1"/>
      <c r="IAB23" s="1"/>
      <c r="IAC23" s="1"/>
      <c r="IAD23" s="1"/>
      <c r="IAE23" s="1"/>
      <c r="IAF23" s="1"/>
      <c r="IAG23" s="1"/>
      <c r="IAH23" s="1"/>
      <c r="IAI23" s="1"/>
      <c r="IAJ23" s="1"/>
      <c r="IAK23" s="1"/>
      <c r="IAL23" s="1"/>
      <c r="IAM23" s="1"/>
      <c r="IAN23" s="1"/>
      <c r="IAO23" s="1"/>
      <c r="IAP23" s="1"/>
      <c r="IAQ23" s="1"/>
      <c r="IAR23" s="1"/>
      <c r="IAS23" s="1"/>
      <c r="IAT23" s="1"/>
      <c r="IAU23" s="1"/>
      <c r="IAV23" s="1"/>
      <c r="IAW23" s="1"/>
      <c r="IAX23" s="1"/>
      <c r="IAY23" s="1"/>
      <c r="IAZ23" s="1"/>
      <c r="IBA23" s="1"/>
      <c r="IBB23" s="1"/>
      <c r="IBC23" s="1"/>
      <c r="IBD23" s="1"/>
      <c r="IBE23" s="1"/>
      <c r="IBF23" s="1"/>
      <c r="IBG23" s="1"/>
      <c r="IBH23" s="1"/>
      <c r="IBI23" s="1"/>
      <c r="IBJ23" s="1"/>
      <c r="IBK23" s="1"/>
      <c r="IBL23" s="1"/>
      <c r="IBM23" s="1"/>
      <c r="IBN23" s="1"/>
      <c r="IBO23" s="1"/>
      <c r="IBP23" s="1"/>
      <c r="IBQ23" s="1"/>
      <c r="IBR23" s="1"/>
      <c r="IBS23" s="1"/>
      <c r="IBT23" s="1"/>
      <c r="IBU23" s="1"/>
      <c r="IBV23" s="1"/>
      <c r="IBW23" s="1"/>
      <c r="IBX23" s="1"/>
      <c r="IBY23" s="1"/>
      <c r="IBZ23" s="1"/>
      <c r="ICA23" s="1"/>
      <c r="ICB23" s="1"/>
      <c r="ICC23" s="1"/>
      <c r="ICD23" s="1"/>
      <c r="ICE23" s="1"/>
      <c r="ICF23" s="1"/>
      <c r="ICG23" s="1"/>
      <c r="ICH23" s="1"/>
      <c r="ICI23" s="1"/>
      <c r="ICJ23" s="1"/>
      <c r="ICK23" s="1"/>
      <c r="ICL23" s="1"/>
      <c r="ICM23" s="1"/>
      <c r="ICN23" s="1"/>
      <c r="ICO23" s="1"/>
      <c r="ICP23" s="1"/>
      <c r="ICQ23" s="1"/>
      <c r="ICR23" s="1"/>
      <c r="ICS23" s="1"/>
      <c r="ICT23" s="1"/>
      <c r="ICU23" s="1"/>
      <c r="ICV23" s="1"/>
      <c r="ICW23" s="1"/>
      <c r="ICX23" s="1"/>
      <c r="ICY23" s="1"/>
      <c r="ICZ23" s="1"/>
      <c r="IDA23" s="1"/>
      <c r="IDB23" s="1"/>
      <c r="IDC23" s="1"/>
      <c r="IDD23" s="1"/>
      <c r="IDE23" s="1"/>
      <c r="IDF23" s="1"/>
      <c r="IDG23" s="1"/>
      <c r="IDH23" s="1"/>
      <c r="IDI23" s="1"/>
      <c r="IDJ23" s="1"/>
      <c r="IDK23" s="1"/>
      <c r="IDL23" s="1"/>
      <c r="IDM23" s="1"/>
      <c r="IDN23" s="1"/>
      <c r="IDO23" s="1"/>
      <c r="IDP23" s="1"/>
      <c r="IDQ23" s="1"/>
      <c r="IDR23" s="1"/>
      <c r="IDS23" s="1"/>
      <c r="IDT23" s="1"/>
      <c r="IDU23" s="1"/>
      <c r="IDV23" s="1"/>
      <c r="IDW23" s="1"/>
      <c r="IDX23" s="1"/>
      <c r="IDY23" s="1"/>
      <c r="IDZ23" s="1"/>
      <c r="IEA23" s="1"/>
      <c r="IEB23" s="1"/>
      <c r="IEC23" s="1"/>
      <c r="IED23" s="1"/>
      <c r="IEE23" s="1"/>
      <c r="IEF23" s="1"/>
      <c r="IEG23" s="1"/>
      <c r="IEH23" s="1"/>
      <c r="IEI23" s="1"/>
      <c r="IEJ23" s="1"/>
      <c r="IEK23" s="1"/>
      <c r="IEL23" s="1"/>
      <c r="IEM23" s="1"/>
      <c r="IEN23" s="1"/>
      <c r="IEO23" s="1"/>
      <c r="IEP23" s="1"/>
      <c r="IEQ23" s="1"/>
      <c r="IER23" s="1"/>
      <c r="IES23" s="1"/>
      <c r="IET23" s="1"/>
      <c r="IEU23" s="1"/>
      <c r="IEV23" s="1"/>
      <c r="IEW23" s="1"/>
      <c r="IEX23" s="1"/>
      <c r="IEY23" s="1"/>
      <c r="IEZ23" s="1"/>
      <c r="IFA23" s="1"/>
      <c r="IFB23" s="1"/>
      <c r="IFC23" s="1"/>
      <c r="IFD23" s="1"/>
      <c r="IFE23" s="1"/>
      <c r="IFF23" s="1"/>
      <c r="IFG23" s="1"/>
      <c r="IFH23" s="1"/>
      <c r="IFI23" s="1"/>
      <c r="IFJ23" s="1"/>
      <c r="IFK23" s="1"/>
      <c r="IFL23" s="1"/>
      <c r="IFM23" s="1"/>
      <c r="IFN23" s="1"/>
      <c r="IFO23" s="1"/>
      <c r="IFP23" s="1"/>
      <c r="IFQ23" s="1"/>
      <c r="IFR23" s="1"/>
      <c r="IFS23" s="1"/>
      <c r="IFT23" s="1"/>
      <c r="IFU23" s="1"/>
      <c r="IFV23" s="1"/>
      <c r="IFW23" s="1"/>
      <c r="IFX23" s="1"/>
      <c r="IFY23" s="1"/>
      <c r="IFZ23" s="1"/>
      <c r="IGA23" s="1"/>
      <c r="IGB23" s="1"/>
      <c r="IGC23" s="1"/>
      <c r="IGD23" s="1"/>
      <c r="IGE23" s="1"/>
      <c r="IGF23" s="1"/>
      <c r="IGG23" s="1"/>
      <c r="IGH23" s="1"/>
      <c r="IGI23" s="1"/>
      <c r="IGJ23" s="1"/>
      <c r="IGK23" s="1"/>
      <c r="IGL23" s="1"/>
      <c r="IGM23" s="1"/>
      <c r="IGN23" s="1"/>
      <c r="IGO23" s="1"/>
      <c r="IGP23" s="1"/>
      <c r="IGQ23" s="1"/>
      <c r="IGR23" s="1"/>
      <c r="IGS23" s="1"/>
      <c r="IGT23" s="1"/>
      <c r="IGU23" s="1"/>
      <c r="IGV23" s="1"/>
      <c r="IGW23" s="1"/>
      <c r="IGX23" s="1"/>
      <c r="IGY23" s="1"/>
      <c r="IGZ23" s="1"/>
      <c r="IHA23" s="1"/>
      <c r="IHB23" s="1"/>
      <c r="IHC23" s="1"/>
      <c r="IHD23" s="1"/>
      <c r="IHE23" s="1"/>
      <c r="IHF23" s="1"/>
      <c r="IHG23" s="1"/>
      <c r="IHH23" s="1"/>
      <c r="IHI23" s="1"/>
      <c r="IHJ23" s="1"/>
      <c r="IHK23" s="1"/>
      <c r="IHL23" s="1"/>
      <c r="IHM23" s="1"/>
      <c r="IHN23" s="1"/>
      <c r="IHO23" s="1"/>
      <c r="IHP23" s="1"/>
      <c r="IHQ23" s="1"/>
      <c r="IHR23" s="1"/>
      <c r="IHS23" s="1"/>
      <c r="IHT23" s="1"/>
      <c r="IHU23" s="1"/>
      <c r="IHV23" s="1"/>
      <c r="IHW23" s="1"/>
      <c r="IHX23" s="1"/>
      <c r="IHY23" s="1"/>
      <c r="IHZ23" s="1"/>
      <c r="IIA23" s="1"/>
      <c r="IIB23" s="1"/>
      <c r="IIC23" s="1"/>
      <c r="IID23" s="1"/>
      <c r="IIE23" s="1"/>
      <c r="IIF23" s="1"/>
      <c r="IIG23" s="1"/>
      <c r="IIH23" s="1"/>
      <c r="III23" s="1"/>
      <c r="IIJ23" s="1"/>
      <c r="IIK23" s="1"/>
      <c r="IIL23" s="1"/>
      <c r="IIM23" s="1"/>
      <c r="IIN23" s="1"/>
      <c r="IIO23" s="1"/>
      <c r="IIP23" s="1"/>
      <c r="IIQ23" s="1"/>
      <c r="IIR23" s="1"/>
      <c r="IIS23" s="1"/>
      <c r="IIT23" s="1"/>
      <c r="IIU23" s="1"/>
      <c r="IIV23" s="1"/>
      <c r="IIW23" s="1"/>
      <c r="IIX23" s="1"/>
      <c r="IIY23" s="1"/>
      <c r="IIZ23" s="1"/>
      <c r="IJA23" s="1"/>
      <c r="IJB23" s="1"/>
      <c r="IJC23" s="1"/>
      <c r="IJD23" s="1"/>
      <c r="IJE23" s="1"/>
      <c r="IJF23" s="1"/>
      <c r="IJG23" s="1"/>
      <c r="IJH23" s="1"/>
      <c r="IJI23" s="1"/>
      <c r="IJJ23" s="1"/>
      <c r="IJK23" s="1"/>
      <c r="IJL23" s="1"/>
      <c r="IJM23" s="1"/>
      <c r="IJN23" s="1"/>
      <c r="IJO23" s="1"/>
      <c r="IJP23" s="1"/>
      <c r="IJQ23" s="1"/>
      <c r="IJR23" s="1"/>
      <c r="IJS23" s="1"/>
      <c r="IJT23" s="1"/>
      <c r="IJU23" s="1"/>
      <c r="IJV23" s="1"/>
      <c r="IJW23" s="1"/>
      <c r="IJX23" s="1"/>
      <c r="IJY23" s="1"/>
      <c r="IJZ23" s="1"/>
      <c r="IKA23" s="1"/>
      <c r="IKB23" s="1"/>
      <c r="IKC23" s="1"/>
      <c r="IKD23" s="1"/>
      <c r="IKE23" s="1"/>
      <c r="IKF23" s="1"/>
      <c r="IKG23" s="1"/>
      <c r="IKH23" s="1"/>
      <c r="IKI23" s="1"/>
      <c r="IKJ23" s="1"/>
      <c r="IKK23" s="1"/>
      <c r="IKL23" s="1"/>
      <c r="IKM23" s="1"/>
      <c r="IKN23" s="1"/>
      <c r="IKO23" s="1"/>
      <c r="IKP23" s="1"/>
      <c r="IKQ23" s="1"/>
      <c r="IKR23" s="1"/>
      <c r="IKS23" s="1"/>
      <c r="IKT23" s="1"/>
      <c r="IKU23" s="1"/>
      <c r="IKV23" s="1"/>
      <c r="IKW23" s="1"/>
      <c r="IKX23" s="1"/>
      <c r="IKY23" s="1"/>
      <c r="IKZ23" s="1"/>
      <c r="ILA23" s="1"/>
      <c r="ILB23" s="1"/>
      <c r="ILC23" s="1"/>
      <c r="ILD23" s="1"/>
      <c r="ILE23" s="1"/>
      <c r="ILF23" s="1"/>
      <c r="ILG23" s="1"/>
      <c r="ILH23" s="1"/>
      <c r="ILI23" s="1"/>
      <c r="ILJ23" s="1"/>
      <c r="ILK23" s="1"/>
      <c r="ILL23" s="1"/>
      <c r="ILM23" s="1"/>
      <c r="ILN23" s="1"/>
      <c r="ILO23" s="1"/>
      <c r="ILP23" s="1"/>
      <c r="ILQ23" s="1"/>
      <c r="ILR23" s="1"/>
      <c r="ILS23" s="1"/>
      <c r="ILT23" s="1"/>
      <c r="ILU23" s="1"/>
      <c r="ILV23" s="1"/>
      <c r="ILW23" s="1"/>
      <c r="ILX23" s="1"/>
      <c r="ILY23" s="1"/>
      <c r="ILZ23" s="1"/>
      <c r="IMA23" s="1"/>
      <c r="IMB23" s="1"/>
      <c r="IMC23" s="1"/>
      <c r="IMD23" s="1"/>
      <c r="IME23" s="1"/>
      <c r="IMF23" s="1"/>
      <c r="IMG23" s="1"/>
      <c r="IMH23" s="1"/>
      <c r="IMI23" s="1"/>
      <c r="IMJ23" s="1"/>
      <c r="IMK23" s="1"/>
      <c r="IML23" s="1"/>
      <c r="IMM23" s="1"/>
      <c r="IMN23" s="1"/>
      <c r="IMO23" s="1"/>
      <c r="IMP23" s="1"/>
      <c r="IMQ23" s="1"/>
      <c r="IMR23" s="1"/>
      <c r="IMS23" s="1"/>
      <c r="IMT23" s="1"/>
      <c r="IMU23" s="1"/>
      <c r="IMV23" s="1"/>
      <c r="IMW23" s="1"/>
      <c r="IMX23" s="1"/>
      <c r="IMY23" s="1"/>
      <c r="IMZ23" s="1"/>
      <c r="INA23" s="1"/>
      <c r="INB23" s="1"/>
      <c r="INC23" s="1"/>
      <c r="IND23" s="1"/>
      <c r="INE23" s="1"/>
      <c r="INF23" s="1"/>
      <c r="ING23" s="1"/>
      <c r="INH23" s="1"/>
      <c r="INI23" s="1"/>
      <c r="INJ23" s="1"/>
      <c r="INK23" s="1"/>
      <c r="INL23" s="1"/>
      <c r="INM23" s="1"/>
      <c r="INN23" s="1"/>
      <c r="INO23" s="1"/>
      <c r="INP23" s="1"/>
      <c r="INQ23" s="1"/>
      <c r="INR23" s="1"/>
      <c r="INS23" s="1"/>
      <c r="INT23" s="1"/>
      <c r="INU23" s="1"/>
      <c r="INV23" s="1"/>
      <c r="INW23" s="1"/>
      <c r="INX23" s="1"/>
      <c r="INY23" s="1"/>
      <c r="INZ23" s="1"/>
      <c r="IOA23" s="1"/>
      <c r="IOB23" s="1"/>
      <c r="IOC23" s="1"/>
      <c r="IOD23" s="1"/>
      <c r="IOE23" s="1"/>
      <c r="IOF23" s="1"/>
      <c r="IOG23" s="1"/>
      <c r="IOH23" s="1"/>
      <c r="IOI23" s="1"/>
      <c r="IOJ23" s="1"/>
      <c r="IOK23" s="1"/>
      <c r="IOL23" s="1"/>
      <c r="IOM23" s="1"/>
      <c r="ION23" s="1"/>
      <c r="IOO23" s="1"/>
      <c r="IOP23" s="1"/>
      <c r="IOQ23" s="1"/>
      <c r="IOR23" s="1"/>
      <c r="IOS23" s="1"/>
      <c r="IOT23" s="1"/>
      <c r="IOU23" s="1"/>
      <c r="IOV23" s="1"/>
      <c r="IOW23" s="1"/>
      <c r="IOX23" s="1"/>
      <c r="IOY23" s="1"/>
      <c r="IOZ23" s="1"/>
      <c r="IPA23" s="1"/>
      <c r="IPB23" s="1"/>
      <c r="IPC23" s="1"/>
      <c r="IPD23" s="1"/>
      <c r="IPE23" s="1"/>
      <c r="IPF23" s="1"/>
      <c r="IPG23" s="1"/>
      <c r="IPH23" s="1"/>
      <c r="IPI23" s="1"/>
      <c r="IPJ23" s="1"/>
      <c r="IPK23" s="1"/>
      <c r="IPL23" s="1"/>
      <c r="IPM23" s="1"/>
      <c r="IPN23" s="1"/>
      <c r="IPO23" s="1"/>
      <c r="IPP23" s="1"/>
      <c r="IPQ23" s="1"/>
      <c r="IPR23" s="1"/>
      <c r="IPS23" s="1"/>
      <c r="IPT23" s="1"/>
      <c r="IPU23" s="1"/>
      <c r="IPV23" s="1"/>
      <c r="IPW23" s="1"/>
      <c r="IPX23" s="1"/>
      <c r="IPY23" s="1"/>
      <c r="IPZ23" s="1"/>
      <c r="IQA23" s="1"/>
      <c r="IQB23" s="1"/>
      <c r="IQC23" s="1"/>
      <c r="IQD23" s="1"/>
      <c r="IQE23" s="1"/>
      <c r="IQF23" s="1"/>
      <c r="IQG23" s="1"/>
      <c r="IQH23" s="1"/>
      <c r="IQI23" s="1"/>
      <c r="IQJ23" s="1"/>
      <c r="IQK23" s="1"/>
      <c r="IQL23" s="1"/>
      <c r="IQM23" s="1"/>
      <c r="IQN23" s="1"/>
      <c r="IQO23" s="1"/>
      <c r="IQP23" s="1"/>
      <c r="IQQ23" s="1"/>
      <c r="IQR23" s="1"/>
      <c r="IQS23" s="1"/>
      <c r="IQT23" s="1"/>
      <c r="IQU23" s="1"/>
      <c r="IQV23" s="1"/>
      <c r="IQW23" s="1"/>
      <c r="IQX23" s="1"/>
      <c r="IQY23" s="1"/>
      <c r="IQZ23" s="1"/>
      <c r="IRA23" s="1"/>
      <c r="IRB23" s="1"/>
      <c r="IRC23" s="1"/>
      <c r="IRD23" s="1"/>
      <c r="IRE23" s="1"/>
      <c r="IRF23" s="1"/>
      <c r="IRG23" s="1"/>
      <c r="IRH23" s="1"/>
      <c r="IRI23" s="1"/>
      <c r="IRJ23" s="1"/>
      <c r="IRK23" s="1"/>
      <c r="IRL23" s="1"/>
      <c r="IRM23" s="1"/>
      <c r="IRN23" s="1"/>
      <c r="IRO23" s="1"/>
      <c r="IRP23" s="1"/>
      <c r="IRQ23" s="1"/>
      <c r="IRR23" s="1"/>
      <c r="IRS23" s="1"/>
      <c r="IRT23" s="1"/>
      <c r="IRU23" s="1"/>
      <c r="IRV23" s="1"/>
      <c r="IRW23" s="1"/>
      <c r="IRX23" s="1"/>
      <c r="IRY23" s="1"/>
      <c r="IRZ23" s="1"/>
      <c r="ISA23" s="1"/>
      <c r="ISB23" s="1"/>
      <c r="ISC23" s="1"/>
      <c r="ISD23" s="1"/>
      <c r="ISE23" s="1"/>
      <c r="ISF23" s="1"/>
      <c r="ISG23" s="1"/>
      <c r="ISH23" s="1"/>
      <c r="ISI23" s="1"/>
      <c r="ISJ23" s="1"/>
      <c r="ISK23" s="1"/>
      <c r="ISL23" s="1"/>
      <c r="ISM23" s="1"/>
      <c r="ISN23" s="1"/>
      <c r="ISO23" s="1"/>
      <c r="ISP23" s="1"/>
      <c r="ISQ23" s="1"/>
      <c r="ISR23" s="1"/>
      <c r="ISS23" s="1"/>
      <c r="IST23" s="1"/>
      <c r="ISU23" s="1"/>
      <c r="ISV23" s="1"/>
      <c r="ISW23" s="1"/>
      <c r="ISX23" s="1"/>
      <c r="ISY23" s="1"/>
      <c r="ISZ23" s="1"/>
      <c r="ITA23" s="1"/>
      <c r="ITB23" s="1"/>
      <c r="ITC23" s="1"/>
      <c r="ITD23" s="1"/>
      <c r="ITE23" s="1"/>
      <c r="ITF23" s="1"/>
      <c r="ITG23" s="1"/>
      <c r="ITH23" s="1"/>
      <c r="ITI23" s="1"/>
      <c r="ITJ23" s="1"/>
      <c r="ITK23" s="1"/>
      <c r="ITL23" s="1"/>
      <c r="ITM23" s="1"/>
      <c r="ITN23" s="1"/>
      <c r="ITO23" s="1"/>
      <c r="ITP23" s="1"/>
      <c r="ITQ23" s="1"/>
      <c r="ITR23" s="1"/>
      <c r="ITS23" s="1"/>
      <c r="ITT23" s="1"/>
      <c r="ITU23" s="1"/>
      <c r="ITV23" s="1"/>
      <c r="ITW23" s="1"/>
      <c r="ITX23" s="1"/>
      <c r="ITY23" s="1"/>
      <c r="ITZ23" s="1"/>
      <c r="IUA23" s="1"/>
      <c r="IUB23" s="1"/>
      <c r="IUC23" s="1"/>
      <c r="IUD23" s="1"/>
      <c r="IUE23" s="1"/>
      <c r="IUF23" s="1"/>
      <c r="IUG23" s="1"/>
      <c r="IUH23" s="1"/>
      <c r="IUI23" s="1"/>
      <c r="IUJ23" s="1"/>
      <c r="IUK23" s="1"/>
      <c r="IUL23" s="1"/>
      <c r="IUM23" s="1"/>
      <c r="IUN23" s="1"/>
      <c r="IUO23" s="1"/>
      <c r="IUP23" s="1"/>
      <c r="IUQ23" s="1"/>
      <c r="IUR23" s="1"/>
      <c r="IUS23" s="1"/>
      <c r="IUT23" s="1"/>
      <c r="IUU23" s="1"/>
      <c r="IUV23" s="1"/>
      <c r="IUW23" s="1"/>
      <c r="IUX23" s="1"/>
      <c r="IUY23" s="1"/>
      <c r="IUZ23" s="1"/>
      <c r="IVA23" s="1"/>
      <c r="IVB23" s="1"/>
      <c r="IVC23" s="1"/>
      <c r="IVD23" s="1"/>
      <c r="IVE23" s="1"/>
      <c r="IVF23" s="1"/>
      <c r="IVG23" s="1"/>
      <c r="IVH23" s="1"/>
      <c r="IVI23" s="1"/>
      <c r="IVJ23" s="1"/>
      <c r="IVK23" s="1"/>
      <c r="IVL23" s="1"/>
      <c r="IVM23" s="1"/>
      <c r="IVN23" s="1"/>
      <c r="IVO23" s="1"/>
      <c r="IVP23" s="1"/>
      <c r="IVQ23" s="1"/>
      <c r="IVR23" s="1"/>
      <c r="IVS23" s="1"/>
      <c r="IVT23" s="1"/>
      <c r="IVU23" s="1"/>
      <c r="IVV23" s="1"/>
      <c r="IVW23" s="1"/>
      <c r="IVX23" s="1"/>
      <c r="IVY23" s="1"/>
      <c r="IVZ23" s="1"/>
      <c r="IWA23" s="1"/>
      <c r="IWB23" s="1"/>
      <c r="IWC23" s="1"/>
      <c r="IWD23" s="1"/>
      <c r="IWE23" s="1"/>
      <c r="IWF23" s="1"/>
      <c r="IWG23" s="1"/>
      <c r="IWH23" s="1"/>
      <c r="IWI23" s="1"/>
      <c r="IWJ23" s="1"/>
      <c r="IWK23" s="1"/>
      <c r="IWL23" s="1"/>
      <c r="IWM23" s="1"/>
      <c r="IWN23" s="1"/>
      <c r="IWO23" s="1"/>
      <c r="IWP23" s="1"/>
      <c r="IWQ23" s="1"/>
      <c r="IWR23" s="1"/>
      <c r="IWS23" s="1"/>
      <c r="IWT23" s="1"/>
      <c r="IWU23" s="1"/>
      <c r="IWV23" s="1"/>
      <c r="IWW23" s="1"/>
      <c r="IWX23" s="1"/>
      <c r="IWY23" s="1"/>
      <c r="IWZ23" s="1"/>
      <c r="IXA23" s="1"/>
      <c r="IXB23" s="1"/>
      <c r="IXC23" s="1"/>
      <c r="IXD23" s="1"/>
      <c r="IXE23" s="1"/>
      <c r="IXF23" s="1"/>
      <c r="IXG23" s="1"/>
      <c r="IXH23" s="1"/>
      <c r="IXI23" s="1"/>
      <c r="IXJ23" s="1"/>
      <c r="IXK23" s="1"/>
      <c r="IXL23" s="1"/>
      <c r="IXM23" s="1"/>
      <c r="IXN23" s="1"/>
      <c r="IXO23" s="1"/>
      <c r="IXP23" s="1"/>
      <c r="IXQ23" s="1"/>
      <c r="IXR23" s="1"/>
      <c r="IXS23" s="1"/>
      <c r="IXT23" s="1"/>
      <c r="IXU23" s="1"/>
      <c r="IXV23" s="1"/>
      <c r="IXW23" s="1"/>
      <c r="IXX23" s="1"/>
      <c r="IXY23" s="1"/>
      <c r="IXZ23" s="1"/>
      <c r="IYA23" s="1"/>
      <c r="IYB23" s="1"/>
      <c r="IYC23" s="1"/>
      <c r="IYD23" s="1"/>
      <c r="IYE23" s="1"/>
      <c r="IYF23" s="1"/>
      <c r="IYG23" s="1"/>
      <c r="IYH23" s="1"/>
      <c r="IYI23" s="1"/>
      <c r="IYJ23" s="1"/>
      <c r="IYK23" s="1"/>
      <c r="IYL23" s="1"/>
      <c r="IYM23" s="1"/>
      <c r="IYN23" s="1"/>
      <c r="IYO23" s="1"/>
      <c r="IYP23" s="1"/>
      <c r="IYQ23" s="1"/>
      <c r="IYR23" s="1"/>
      <c r="IYS23" s="1"/>
      <c r="IYT23" s="1"/>
      <c r="IYU23" s="1"/>
      <c r="IYV23" s="1"/>
      <c r="IYW23" s="1"/>
      <c r="IYX23" s="1"/>
      <c r="IYY23" s="1"/>
      <c r="IYZ23" s="1"/>
      <c r="IZA23" s="1"/>
      <c r="IZB23" s="1"/>
      <c r="IZC23" s="1"/>
      <c r="IZD23" s="1"/>
      <c r="IZE23" s="1"/>
      <c r="IZF23" s="1"/>
      <c r="IZG23" s="1"/>
      <c r="IZH23" s="1"/>
      <c r="IZI23" s="1"/>
      <c r="IZJ23" s="1"/>
      <c r="IZK23" s="1"/>
      <c r="IZL23" s="1"/>
      <c r="IZM23" s="1"/>
      <c r="IZN23" s="1"/>
      <c r="IZO23" s="1"/>
      <c r="IZP23" s="1"/>
      <c r="IZQ23" s="1"/>
      <c r="IZR23" s="1"/>
      <c r="IZS23" s="1"/>
      <c r="IZT23" s="1"/>
      <c r="IZU23" s="1"/>
      <c r="IZV23" s="1"/>
      <c r="IZW23" s="1"/>
      <c r="IZX23" s="1"/>
      <c r="IZY23" s="1"/>
      <c r="IZZ23" s="1"/>
      <c r="JAA23" s="1"/>
      <c r="JAB23" s="1"/>
      <c r="JAC23" s="1"/>
      <c r="JAD23" s="1"/>
      <c r="JAE23" s="1"/>
      <c r="JAF23" s="1"/>
      <c r="JAG23" s="1"/>
      <c r="JAH23" s="1"/>
      <c r="JAI23" s="1"/>
      <c r="JAJ23" s="1"/>
      <c r="JAK23" s="1"/>
      <c r="JAL23" s="1"/>
      <c r="JAM23" s="1"/>
      <c r="JAN23" s="1"/>
      <c r="JAO23" s="1"/>
      <c r="JAP23" s="1"/>
      <c r="JAQ23" s="1"/>
      <c r="JAR23" s="1"/>
      <c r="JAS23" s="1"/>
      <c r="JAT23" s="1"/>
      <c r="JAU23" s="1"/>
      <c r="JAV23" s="1"/>
      <c r="JAW23" s="1"/>
      <c r="JAX23" s="1"/>
      <c r="JAY23" s="1"/>
      <c r="JAZ23" s="1"/>
      <c r="JBA23" s="1"/>
      <c r="JBB23" s="1"/>
      <c r="JBC23" s="1"/>
      <c r="JBD23" s="1"/>
      <c r="JBE23" s="1"/>
      <c r="JBF23" s="1"/>
      <c r="JBG23" s="1"/>
      <c r="JBH23" s="1"/>
      <c r="JBI23" s="1"/>
      <c r="JBJ23" s="1"/>
      <c r="JBK23" s="1"/>
      <c r="JBL23" s="1"/>
      <c r="JBM23" s="1"/>
      <c r="JBN23" s="1"/>
      <c r="JBO23" s="1"/>
      <c r="JBP23" s="1"/>
      <c r="JBQ23" s="1"/>
      <c r="JBR23" s="1"/>
      <c r="JBS23" s="1"/>
      <c r="JBT23" s="1"/>
      <c r="JBU23" s="1"/>
      <c r="JBV23" s="1"/>
      <c r="JBW23" s="1"/>
      <c r="JBX23" s="1"/>
      <c r="JBY23" s="1"/>
      <c r="JBZ23" s="1"/>
      <c r="JCA23" s="1"/>
      <c r="JCB23" s="1"/>
      <c r="JCC23" s="1"/>
      <c r="JCD23" s="1"/>
      <c r="JCE23" s="1"/>
      <c r="JCF23" s="1"/>
      <c r="JCG23" s="1"/>
      <c r="JCH23" s="1"/>
      <c r="JCI23" s="1"/>
      <c r="JCJ23" s="1"/>
      <c r="JCK23" s="1"/>
      <c r="JCL23" s="1"/>
      <c r="JCM23" s="1"/>
      <c r="JCN23" s="1"/>
      <c r="JCO23" s="1"/>
      <c r="JCP23" s="1"/>
      <c r="JCQ23" s="1"/>
      <c r="JCR23" s="1"/>
      <c r="JCS23" s="1"/>
      <c r="JCT23" s="1"/>
      <c r="JCU23" s="1"/>
      <c r="JCV23" s="1"/>
      <c r="JCW23" s="1"/>
      <c r="JCX23" s="1"/>
      <c r="JCY23" s="1"/>
      <c r="JCZ23" s="1"/>
      <c r="JDA23" s="1"/>
      <c r="JDB23" s="1"/>
      <c r="JDC23" s="1"/>
      <c r="JDD23" s="1"/>
      <c r="JDE23" s="1"/>
      <c r="JDF23" s="1"/>
      <c r="JDG23" s="1"/>
      <c r="JDH23" s="1"/>
      <c r="JDI23" s="1"/>
      <c r="JDJ23" s="1"/>
      <c r="JDK23" s="1"/>
      <c r="JDL23" s="1"/>
      <c r="JDM23" s="1"/>
      <c r="JDN23" s="1"/>
      <c r="JDO23" s="1"/>
      <c r="JDP23" s="1"/>
      <c r="JDQ23" s="1"/>
      <c r="JDR23" s="1"/>
      <c r="JDS23" s="1"/>
      <c r="JDT23" s="1"/>
      <c r="JDU23" s="1"/>
      <c r="JDV23" s="1"/>
      <c r="JDW23" s="1"/>
      <c r="JDX23" s="1"/>
      <c r="JDY23" s="1"/>
      <c r="JDZ23" s="1"/>
      <c r="JEA23" s="1"/>
      <c r="JEB23" s="1"/>
      <c r="JEC23" s="1"/>
      <c r="JED23" s="1"/>
      <c r="JEE23" s="1"/>
      <c r="JEF23" s="1"/>
      <c r="JEG23" s="1"/>
      <c r="JEH23" s="1"/>
      <c r="JEI23" s="1"/>
      <c r="JEJ23" s="1"/>
      <c r="JEK23" s="1"/>
      <c r="JEL23" s="1"/>
      <c r="JEM23" s="1"/>
      <c r="JEN23" s="1"/>
      <c r="JEO23" s="1"/>
      <c r="JEP23" s="1"/>
      <c r="JEQ23" s="1"/>
      <c r="JER23" s="1"/>
      <c r="JES23" s="1"/>
      <c r="JET23" s="1"/>
      <c r="JEU23" s="1"/>
      <c r="JEV23" s="1"/>
      <c r="JEW23" s="1"/>
      <c r="JEX23" s="1"/>
      <c r="JEY23" s="1"/>
      <c r="JEZ23" s="1"/>
      <c r="JFA23" s="1"/>
      <c r="JFB23" s="1"/>
      <c r="JFC23" s="1"/>
      <c r="JFD23" s="1"/>
      <c r="JFE23" s="1"/>
      <c r="JFF23" s="1"/>
      <c r="JFG23" s="1"/>
      <c r="JFH23" s="1"/>
      <c r="JFI23" s="1"/>
      <c r="JFJ23" s="1"/>
      <c r="JFK23" s="1"/>
      <c r="JFL23" s="1"/>
      <c r="JFM23" s="1"/>
      <c r="JFN23" s="1"/>
      <c r="JFO23" s="1"/>
      <c r="JFP23" s="1"/>
      <c r="JFQ23" s="1"/>
      <c r="JFR23" s="1"/>
      <c r="JFS23" s="1"/>
      <c r="JFT23" s="1"/>
      <c r="JFU23" s="1"/>
      <c r="JFV23" s="1"/>
      <c r="JFW23" s="1"/>
      <c r="JFX23" s="1"/>
      <c r="JFY23" s="1"/>
      <c r="JFZ23" s="1"/>
      <c r="JGA23" s="1"/>
      <c r="JGB23" s="1"/>
      <c r="JGC23" s="1"/>
      <c r="JGD23" s="1"/>
      <c r="JGE23" s="1"/>
      <c r="JGF23" s="1"/>
      <c r="JGG23" s="1"/>
      <c r="JGH23" s="1"/>
      <c r="JGI23" s="1"/>
      <c r="JGJ23" s="1"/>
      <c r="JGK23" s="1"/>
      <c r="JGL23" s="1"/>
      <c r="JGM23" s="1"/>
      <c r="JGN23" s="1"/>
      <c r="JGO23" s="1"/>
      <c r="JGP23" s="1"/>
      <c r="JGQ23" s="1"/>
      <c r="JGR23" s="1"/>
      <c r="JGS23" s="1"/>
      <c r="JGT23" s="1"/>
      <c r="JGU23" s="1"/>
      <c r="JGV23" s="1"/>
      <c r="JGW23" s="1"/>
      <c r="JGX23" s="1"/>
      <c r="JGY23" s="1"/>
      <c r="JGZ23" s="1"/>
      <c r="JHA23" s="1"/>
      <c r="JHB23" s="1"/>
      <c r="JHC23" s="1"/>
      <c r="JHD23" s="1"/>
      <c r="JHE23" s="1"/>
      <c r="JHF23" s="1"/>
      <c r="JHG23" s="1"/>
      <c r="JHH23" s="1"/>
      <c r="JHI23" s="1"/>
      <c r="JHJ23" s="1"/>
      <c r="JHK23" s="1"/>
      <c r="JHL23" s="1"/>
      <c r="JHM23" s="1"/>
      <c r="JHN23" s="1"/>
      <c r="JHO23" s="1"/>
      <c r="JHP23" s="1"/>
      <c r="JHQ23" s="1"/>
      <c r="JHR23" s="1"/>
      <c r="JHS23" s="1"/>
      <c r="JHT23" s="1"/>
      <c r="JHU23" s="1"/>
      <c r="JHV23" s="1"/>
      <c r="JHW23" s="1"/>
      <c r="JHX23" s="1"/>
      <c r="JHY23" s="1"/>
      <c r="JHZ23" s="1"/>
      <c r="JIA23" s="1"/>
      <c r="JIB23" s="1"/>
      <c r="JIC23" s="1"/>
      <c r="JID23" s="1"/>
      <c r="JIE23" s="1"/>
      <c r="JIF23" s="1"/>
      <c r="JIG23" s="1"/>
      <c r="JIH23" s="1"/>
      <c r="JII23" s="1"/>
      <c r="JIJ23" s="1"/>
      <c r="JIK23" s="1"/>
      <c r="JIL23" s="1"/>
      <c r="JIM23" s="1"/>
      <c r="JIN23" s="1"/>
      <c r="JIO23" s="1"/>
      <c r="JIP23" s="1"/>
      <c r="JIQ23" s="1"/>
      <c r="JIR23" s="1"/>
      <c r="JIS23" s="1"/>
      <c r="JIT23" s="1"/>
      <c r="JIU23" s="1"/>
      <c r="JIV23" s="1"/>
      <c r="JIW23" s="1"/>
      <c r="JIX23" s="1"/>
      <c r="JIY23" s="1"/>
      <c r="JIZ23" s="1"/>
      <c r="JJA23" s="1"/>
      <c r="JJB23" s="1"/>
      <c r="JJC23" s="1"/>
      <c r="JJD23" s="1"/>
      <c r="JJE23" s="1"/>
      <c r="JJF23" s="1"/>
      <c r="JJG23" s="1"/>
      <c r="JJH23" s="1"/>
      <c r="JJI23" s="1"/>
      <c r="JJJ23" s="1"/>
      <c r="JJK23" s="1"/>
      <c r="JJL23" s="1"/>
      <c r="JJM23" s="1"/>
      <c r="JJN23" s="1"/>
      <c r="JJO23" s="1"/>
      <c r="JJP23" s="1"/>
      <c r="JJQ23" s="1"/>
      <c r="JJR23" s="1"/>
      <c r="JJS23" s="1"/>
      <c r="JJT23" s="1"/>
      <c r="JJU23" s="1"/>
      <c r="JJV23" s="1"/>
      <c r="JJW23" s="1"/>
      <c r="JJX23" s="1"/>
      <c r="JJY23" s="1"/>
      <c r="JJZ23" s="1"/>
      <c r="JKA23" s="1"/>
      <c r="JKB23" s="1"/>
      <c r="JKC23" s="1"/>
      <c r="JKD23" s="1"/>
      <c r="JKE23" s="1"/>
      <c r="JKF23" s="1"/>
      <c r="JKG23" s="1"/>
      <c r="JKH23" s="1"/>
      <c r="JKI23" s="1"/>
      <c r="JKJ23" s="1"/>
      <c r="JKK23" s="1"/>
      <c r="JKL23" s="1"/>
      <c r="JKM23" s="1"/>
      <c r="JKN23" s="1"/>
      <c r="JKO23" s="1"/>
      <c r="JKP23" s="1"/>
      <c r="JKQ23" s="1"/>
      <c r="JKR23" s="1"/>
      <c r="JKS23" s="1"/>
      <c r="JKT23" s="1"/>
      <c r="JKU23" s="1"/>
      <c r="JKV23" s="1"/>
      <c r="JKW23" s="1"/>
      <c r="JKX23" s="1"/>
      <c r="JKY23" s="1"/>
      <c r="JKZ23" s="1"/>
      <c r="JLA23" s="1"/>
      <c r="JLB23" s="1"/>
      <c r="JLC23" s="1"/>
      <c r="JLD23" s="1"/>
      <c r="JLE23" s="1"/>
      <c r="JLF23" s="1"/>
      <c r="JLG23" s="1"/>
      <c r="JLH23" s="1"/>
      <c r="JLI23" s="1"/>
      <c r="JLJ23" s="1"/>
      <c r="JLK23" s="1"/>
      <c r="JLL23" s="1"/>
      <c r="JLM23" s="1"/>
      <c r="JLN23" s="1"/>
      <c r="JLO23" s="1"/>
      <c r="JLP23" s="1"/>
      <c r="JLQ23" s="1"/>
      <c r="JLR23" s="1"/>
      <c r="JLS23" s="1"/>
      <c r="JLT23" s="1"/>
      <c r="JLU23" s="1"/>
      <c r="JLV23" s="1"/>
      <c r="JLW23" s="1"/>
      <c r="JLX23" s="1"/>
      <c r="JLY23" s="1"/>
      <c r="JLZ23" s="1"/>
      <c r="JMA23" s="1"/>
      <c r="JMB23" s="1"/>
      <c r="JMC23" s="1"/>
      <c r="JMD23" s="1"/>
      <c r="JME23" s="1"/>
      <c r="JMF23" s="1"/>
      <c r="JMG23" s="1"/>
      <c r="JMH23" s="1"/>
      <c r="JMI23" s="1"/>
      <c r="JMJ23" s="1"/>
      <c r="JMK23" s="1"/>
      <c r="JML23" s="1"/>
      <c r="JMM23" s="1"/>
      <c r="JMN23" s="1"/>
      <c r="JMO23" s="1"/>
      <c r="JMP23" s="1"/>
      <c r="JMQ23" s="1"/>
      <c r="JMR23" s="1"/>
      <c r="JMS23" s="1"/>
      <c r="JMT23" s="1"/>
      <c r="JMU23" s="1"/>
      <c r="JMV23" s="1"/>
      <c r="JMW23" s="1"/>
      <c r="JMX23" s="1"/>
      <c r="JMY23" s="1"/>
      <c r="JMZ23" s="1"/>
      <c r="JNA23" s="1"/>
      <c r="JNB23" s="1"/>
      <c r="JNC23" s="1"/>
      <c r="JND23" s="1"/>
      <c r="JNE23" s="1"/>
      <c r="JNF23" s="1"/>
      <c r="JNG23" s="1"/>
      <c r="JNH23" s="1"/>
      <c r="JNI23" s="1"/>
      <c r="JNJ23" s="1"/>
      <c r="JNK23" s="1"/>
      <c r="JNL23" s="1"/>
      <c r="JNM23" s="1"/>
      <c r="JNN23" s="1"/>
      <c r="JNO23" s="1"/>
      <c r="JNP23" s="1"/>
      <c r="JNQ23" s="1"/>
      <c r="JNR23" s="1"/>
      <c r="JNS23" s="1"/>
      <c r="JNT23" s="1"/>
      <c r="JNU23" s="1"/>
      <c r="JNV23" s="1"/>
      <c r="JNW23" s="1"/>
      <c r="JNX23" s="1"/>
      <c r="JNY23" s="1"/>
      <c r="JNZ23" s="1"/>
      <c r="JOA23" s="1"/>
      <c r="JOB23" s="1"/>
      <c r="JOC23" s="1"/>
      <c r="JOD23" s="1"/>
      <c r="JOE23" s="1"/>
      <c r="JOF23" s="1"/>
      <c r="JOG23" s="1"/>
      <c r="JOH23" s="1"/>
      <c r="JOI23" s="1"/>
      <c r="JOJ23" s="1"/>
      <c r="JOK23" s="1"/>
      <c r="JOL23" s="1"/>
      <c r="JOM23" s="1"/>
      <c r="JON23" s="1"/>
      <c r="JOO23" s="1"/>
      <c r="JOP23" s="1"/>
      <c r="JOQ23" s="1"/>
      <c r="JOR23" s="1"/>
      <c r="JOS23" s="1"/>
      <c r="JOT23" s="1"/>
      <c r="JOU23" s="1"/>
      <c r="JOV23" s="1"/>
      <c r="JOW23" s="1"/>
      <c r="JOX23" s="1"/>
      <c r="JOY23" s="1"/>
      <c r="JOZ23" s="1"/>
      <c r="JPA23" s="1"/>
      <c r="JPB23" s="1"/>
      <c r="JPC23" s="1"/>
      <c r="JPD23" s="1"/>
      <c r="JPE23" s="1"/>
      <c r="JPF23" s="1"/>
      <c r="JPG23" s="1"/>
      <c r="JPH23" s="1"/>
      <c r="JPI23" s="1"/>
      <c r="JPJ23" s="1"/>
      <c r="JPK23" s="1"/>
      <c r="JPL23" s="1"/>
      <c r="JPM23" s="1"/>
      <c r="JPN23" s="1"/>
      <c r="JPO23" s="1"/>
      <c r="JPP23" s="1"/>
      <c r="JPQ23" s="1"/>
      <c r="JPR23" s="1"/>
      <c r="JPS23" s="1"/>
      <c r="JPT23" s="1"/>
      <c r="JPU23" s="1"/>
      <c r="JPV23" s="1"/>
      <c r="JPW23" s="1"/>
      <c r="JPX23" s="1"/>
      <c r="JPY23" s="1"/>
      <c r="JPZ23" s="1"/>
      <c r="JQA23" s="1"/>
      <c r="JQB23" s="1"/>
      <c r="JQC23" s="1"/>
      <c r="JQD23" s="1"/>
      <c r="JQE23" s="1"/>
      <c r="JQF23" s="1"/>
      <c r="JQG23" s="1"/>
      <c r="JQH23" s="1"/>
      <c r="JQI23" s="1"/>
      <c r="JQJ23" s="1"/>
      <c r="JQK23" s="1"/>
      <c r="JQL23" s="1"/>
      <c r="JQM23" s="1"/>
      <c r="JQN23" s="1"/>
      <c r="JQO23" s="1"/>
      <c r="JQP23" s="1"/>
      <c r="JQQ23" s="1"/>
      <c r="JQR23" s="1"/>
      <c r="JQS23" s="1"/>
      <c r="JQT23" s="1"/>
      <c r="JQU23" s="1"/>
      <c r="JQV23" s="1"/>
      <c r="JQW23" s="1"/>
      <c r="JQX23" s="1"/>
      <c r="JQY23" s="1"/>
      <c r="JQZ23" s="1"/>
      <c r="JRA23" s="1"/>
      <c r="JRB23" s="1"/>
      <c r="JRC23" s="1"/>
      <c r="JRD23" s="1"/>
      <c r="JRE23" s="1"/>
      <c r="JRF23" s="1"/>
      <c r="JRG23" s="1"/>
      <c r="JRH23" s="1"/>
      <c r="JRI23" s="1"/>
      <c r="JRJ23" s="1"/>
      <c r="JRK23" s="1"/>
      <c r="JRL23" s="1"/>
      <c r="JRM23" s="1"/>
      <c r="JRN23" s="1"/>
      <c r="JRO23" s="1"/>
      <c r="JRP23" s="1"/>
      <c r="JRQ23" s="1"/>
      <c r="JRR23" s="1"/>
      <c r="JRS23" s="1"/>
      <c r="JRT23" s="1"/>
      <c r="JRU23" s="1"/>
      <c r="JRV23" s="1"/>
      <c r="JRW23" s="1"/>
      <c r="JRX23" s="1"/>
      <c r="JRY23" s="1"/>
      <c r="JRZ23" s="1"/>
      <c r="JSA23" s="1"/>
      <c r="JSB23" s="1"/>
      <c r="JSC23" s="1"/>
      <c r="JSD23" s="1"/>
      <c r="JSE23" s="1"/>
      <c r="JSF23" s="1"/>
      <c r="JSG23" s="1"/>
      <c r="JSH23" s="1"/>
      <c r="JSI23" s="1"/>
      <c r="JSJ23" s="1"/>
      <c r="JSK23" s="1"/>
      <c r="JSL23" s="1"/>
      <c r="JSM23" s="1"/>
      <c r="JSN23" s="1"/>
      <c r="JSO23" s="1"/>
      <c r="JSP23" s="1"/>
      <c r="JSQ23" s="1"/>
      <c r="JSR23" s="1"/>
      <c r="JSS23" s="1"/>
      <c r="JST23" s="1"/>
      <c r="JSU23" s="1"/>
      <c r="JSV23" s="1"/>
      <c r="JSW23" s="1"/>
      <c r="JSX23" s="1"/>
      <c r="JSY23" s="1"/>
      <c r="JSZ23" s="1"/>
      <c r="JTA23" s="1"/>
      <c r="JTB23" s="1"/>
      <c r="JTC23" s="1"/>
      <c r="JTD23" s="1"/>
      <c r="JTE23" s="1"/>
      <c r="JTF23" s="1"/>
      <c r="JTG23" s="1"/>
      <c r="JTH23" s="1"/>
      <c r="JTI23" s="1"/>
      <c r="JTJ23" s="1"/>
      <c r="JTK23" s="1"/>
      <c r="JTL23" s="1"/>
      <c r="JTM23" s="1"/>
      <c r="JTN23" s="1"/>
      <c r="JTO23" s="1"/>
      <c r="JTP23" s="1"/>
      <c r="JTQ23" s="1"/>
      <c r="JTR23" s="1"/>
      <c r="JTS23" s="1"/>
      <c r="JTT23" s="1"/>
      <c r="JTU23" s="1"/>
      <c r="JTV23" s="1"/>
      <c r="JTW23" s="1"/>
      <c r="JTX23" s="1"/>
      <c r="JTY23" s="1"/>
      <c r="JTZ23" s="1"/>
      <c r="JUA23" s="1"/>
      <c r="JUB23" s="1"/>
      <c r="JUC23" s="1"/>
      <c r="JUD23" s="1"/>
      <c r="JUE23" s="1"/>
      <c r="JUF23" s="1"/>
      <c r="JUG23" s="1"/>
      <c r="JUH23" s="1"/>
      <c r="JUI23" s="1"/>
      <c r="JUJ23" s="1"/>
      <c r="JUK23" s="1"/>
      <c r="JUL23" s="1"/>
      <c r="JUM23" s="1"/>
      <c r="JUN23" s="1"/>
      <c r="JUO23" s="1"/>
      <c r="JUP23" s="1"/>
      <c r="JUQ23" s="1"/>
      <c r="JUR23" s="1"/>
      <c r="JUS23" s="1"/>
      <c r="JUT23" s="1"/>
      <c r="JUU23" s="1"/>
      <c r="JUV23" s="1"/>
      <c r="JUW23" s="1"/>
      <c r="JUX23" s="1"/>
      <c r="JUY23" s="1"/>
      <c r="JUZ23" s="1"/>
      <c r="JVA23" s="1"/>
      <c r="JVB23" s="1"/>
      <c r="JVC23" s="1"/>
      <c r="JVD23" s="1"/>
      <c r="JVE23" s="1"/>
      <c r="JVF23" s="1"/>
      <c r="JVG23" s="1"/>
      <c r="JVH23" s="1"/>
      <c r="JVI23" s="1"/>
      <c r="JVJ23" s="1"/>
      <c r="JVK23" s="1"/>
      <c r="JVL23" s="1"/>
      <c r="JVM23" s="1"/>
      <c r="JVN23" s="1"/>
      <c r="JVO23" s="1"/>
      <c r="JVP23" s="1"/>
      <c r="JVQ23" s="1"/>
      <c r="JVR23" s="1"/>
      <c r="JVS23" s="1"/>
      <c r="JVT23" s="1"/>
      <c r="JVU23" s="1"/>
      <c r="JVV23" s="1"/>
      <c r="JVW23" s="1"/>
      <c r="JVX23" s="1"/>
      <c r="JVY23" s="1"/>
      <c r="JVZ23" s="1"/>
      <c r="JWA23" s="1"/>
      <c r="JWB23" s="1"/>
      <c r="JWC23" s="1"/>
      <c r="JWD23" s="1"/>
      <c r="JWE23" s="1"/>
      <c r="JWF23" s="1"/>
      <c r="JWG23" s="1"/>
      <c r="JWH23" s="1"/>
      <c r="JWI23" s="1"/>
      <c r="JWJ23" s="1"/>
      <c r="JWK23" s="1"/>
      <c r="JWL23" s="1"/>
      <c r="JWM23" s="1"/>
      <c r="JWN23" s="1"/>
      <c r="JWO23" s="1"/>
      <c r="JWP23" s="1"/>
      <c r="JWQ23" s="1"/>
      <c r="JWR23" s="1"/>
      <c r="JWS23" s="1"/>
      <c r="JWT23" s="1"/>
      <c r="JWU23" s="1"/>
      <c r="JWV23" s="1"/>
      <c r="JWW23" s="1"/>
      <c r="JWX23" s="1"/>
      <c r="JWY23" s="1"/>
      <c r="JWZ23" s="1"/>
      <c r="JXA23" s="1"/>
      <c r="JXB23" s="1"/>
      <c r="JXC23" s="1"/>
      <c r="JXD23" s="1"/>
      <c r="JXE23" s="1"/>
      <c r="JXF23" s="1"/>
      <c r="JXG23" s="1"/>
      <c r="JXH23" s="1"/>
      <c r="JXI23" s="1"/>
      <c r="JXJ23" s="1"/>
      <c r="JXK23" s="1"/>
      <c r="JXL23" s="1"/>
      <c r="JXM23" s="1"/>
      <c r="JXN23" s="1"/>
      <c r="JXO23" s="1"/>
      <c r="JXP23" s="1"/>
      <c r="JXQ23" s="1"/>
      <c r="JXR23" s="1"/>
      <c r="JXS23" s="1"/>
      <c r="JXT23" s="1"/>
      <c r="JXU23" s="1"/>
      <c r="JXV23" s="1"/>
      <c r="JXW23" s="1"/>
      <c r="JXX23" s="1"/>
      <c r="JXY23" s="1"/>
      <c r="JXZ23" s="1"/>
      <c r="JYA23" s="1"/>
      <c r="JYB23" s="1"/>
      <c r="JYC23" s="1"/>
      <c r="JYD23" s="1"/>
      <c r="JYE23" s="1"/>
      <c r="JYF23" s="1"/>
      <c r="JYG23" s="1"/>
      <c r="JYH23" s="1"/>
      <c r="JYI23" s="1"/>
      <c r="JYJ23" s="1"/>
      <c r="JYK23" s="1"/>
      <c r="JYL23" s="1"/>
      <c r="JYM23" s="1"/>
      <c r="JYN23" s="1"/>
      <c r="JYO23" s="1"/>
      <c r="JYP23" s="1"/>
      <c r="JYQ23" s="1"/>
      <c r="JYR23" s="1"/>
      <c r="JYS23" s="1"/>
      <c r="JYT23" s="1"/>
      <c r="JYU23" s="1"/>
      <c r="JYV23" s="1"/>
      <c r="JYW23" s="1"/>
      <c r="JYX23" s="1"/>
      <c r="JYY23" s="1"/>
      <c r="JYZ23" s="1"/>
      <c r="JZA23" s="1"/>
      <c r="JZB23" s="1"/>
      <c r="JZC23" s="1"/>
      <c r="JZD23" s="1"/>
      <c r="JZE23" s="1"/>
      <c r="JZF23" s="1"/>
      <c r="JZG23" s="1"/>
      <c r="JZH23" s="1"/>
      <c r="JZI23" s="1"/>
      <c r="JZJ23" s="1"/>
      <c r="JZK23" s="1"/>
      <c r="JZL23" s="1"/>
      <c r="JZM23" s="1"/>
      <c r="JZN23" s="1"/>
      <c r="JZO23" s="1"/>
      <c r="JZP23" s="1"/>
      <c r="JZQ23" s="1"/>
      <c r="JZR23" s="1"/>
      <c r="JZS23" s="1"/>
      <c r="JZT23" s="1"/>
      <c r="JZU23" s="1"/>
      <c r="JZV23" s="1"/>
      <c r="JZW23" s="1"/>
      <c r="JZX23" s="1"/>
      <c r="JZY23" s="1"/>
      <c r="JZZ23" s="1"/>
      <c r="KAA23" s="1"/>
      <c r="KAB23" s="1"/>
      <c r="KAC23" s="1"/>
      <c r="KAD23" s="1"/>
      <c r="KAE23" s="1"/>
      <c r="KAF23" s="1"/>
      <c r="KAG23" s="1"/>
      <c r="KAH23" s="1"/>
      <c r="KAI23" s="1"/>
      <c r="KAJ23" s="1"/>
      <c r="KAK23" s="1"/>
      <c r="KAL23" s="1"/>
      <c r="KAM23" s="1"/>
      <c r="KAN23" s="1"/>
      <c r="KAO23" s="1"/>
      <c r="KAP23" s="1"/>
      <c r="KAQ23" s="1"/>
      <c r="KAR23" s="1"/>
      <c r="KAS23" s="1"/>
      <c r="KAT23" s="1"/>
      <c r="KAU23" s="1"/>
      <c r="KAV23" s="1"/>
      <c r="KAW23" s="1"/>
      <c r="KAX23" s="1"/>
      <c r="KAY23" s="1"/>
      <c r="KAZ23" s="1"/>
      <c r="KBA23" s="1"/>
      <c r="KBB23" s="1"/>
      <c r="KBC23" s="1"/>
      <c r="KBD23" s="1"/>
      <c r="KBE23" s="1"/>
      <c r="KBF23" s="1"/>
      <c r="KBG23" s="1"/>
      <c r="KBH23" s="1"/>
      <c r="KBI23" s="1"/>
      <c r="KBJ23" s="1"/>
      <c r="KBK23" s="1"/>
      <c r="KBL23" s="1"/>
      <c r="KBM23" s="1"/>
      <c r="KBN23" s="1"/>
      <c r="KBO23" s="1"/>
      <c r="KBP23" s="1"/>
      <c r="KBQ23" s="1"/>
      <c r="KBR23" s="1"/>
      <c r="KBS23" s="1"/>
      <c r="KBT23" s="1"/>
      <c r="KBU23" s="1"/>
      <c r="KBV23" s="1"/>
      <c r="KBW23" s="1"/>
      <c r="KBX23" s="1"/>
      <c r="KBY23" s="1"/>
      <c r="KBZ23" s="1"/>
      <c r="KCA23" s="1"/>
      <c r="KCB23" s="1"/>
      <c r="KCC23" s="1"/>
      <c r="KCD23" s="1"/>
      <c r="KCE23" s="1"/>
      <c r="KCF23" s="1"/>
      <c r="KCG23" s="1"/>
      <c r="KCH23" s="1"/>
      <c r="KCI23" s="1"/>
      <c r="KCJ23" s="1"/>
      <c r="KCK23" s="1"/>
      <c r="KCL23" s="1"/>
      <c r="KCM23" s="1"/>
      <c r="KCN23" s="1"/>
      <c r="KCO23" s="1"/>
      <c r="KCP23" s="1"/>
      <c r="KCQ23" s="1"/>
      <c r="KCR23" s="1"/>
      <c r="KCS23" s="1"/>
      <c r="KCT23" s="1"/>
      <c r="KCU23" s="1"/>
      <c r="KCV23" s="1"/>
      <c r="KCW23" s="1"/>
      <c r="KCX23" s="1"/>
      <c r="KCY23" s="1"/>
      <c r="KCZ23" s="1"/>
      <c r="KDA23" s="1"/>
      <c r="KDB23" s="1"/>
      <c r="KDC23" s="1"/>
      <c r="KDD23" s="1"/>
      <c r="KDE23" s="1"/>
      <c r="KDF23" s="1"/>
      <c r="KDG23" s="1"/>
      <c r="KDH23" s="1"/>
      <c r="KDI23" s="1"/>
      <c r="KDJ23" s="1"/>
      <c r="KDK23" s="1"/>
      <c r="KDL23" s="1"/>
      <c r="KDM23" s="1"/>
      <c r="KDN23" s="1"/>
      <c r="KDO23" s="1"/>
      <c r="KDP23" s="1"/>
      <c r="KDQ23" s="1"/>
      <c r="KDR23" s="1"/>
      <c r="KDS23" s="1"/>
      <c r="KDT23" s="1"/>
      <c r="KDU23" s="1"/>
      <c r="KDV23" s="1"/>
      <c r="KDW23" s="1"/>
      <c r="KDX23" s="1"/>
      <c r="KDY23" s="1"/>
      <c r="KDZ23" s="1"/>
      <c r="KEA23" s="1"/>
      <c r="KEB23" s="1"/>
      <c r="KEC23" s="1"/>
      <c r="KED23" s="1"/>
      <c r="KEE23" s="1"/>
      <c r="KEF23" s="1"/>
      <c r="KEG23" s="1"/>
      <c r="KEH23" s="1"/>
      <c r="KEI23" s="1"/>
      <c r="KEJ23" s="1"/>
      <c r="KEK23" s="1"/>
      <c r="KEL23" s="1"/>
      <c r="KEM23" s="1"/>
      <c r="KEN23" s="1"/>
      <c r="KEO23" s="1"/>
      <c r="KEP23" s="1"/>
      <c r="KEQ23" s="1"/>
      <c r="KER23" s="1"/>
      <c r="KES23" s="1"/>
      <c r="KET23" s="1"/>
      <c r="KEU23" s="1"/>
      <c r="KEV23" s="1"/>
      <c r="KEW23" s="1"/>
      <c r="KEX23" s="1"/>
      <c r="KEY23" s="1"/>
      <c r="KEZ23" s="1"/>
      <c r="KFA23" s="1"/>
      <c r="KFB23" s="1"/>
      <c r="KFC23" s="1"/>
      <c r="KFD23" s="1"/>
      <c r="KFE23" s="1"/>
      <c r="KFF23" s="1"/>
      <c r="KFG23" s="1"/>
      <c r="KFH23" s="1"/>
      <c r="KFI23" s="1"/>
      <c r="KFJ23" s="1"/>
      <c r="KFK23" s="1"/>
      <c r="KFL23" s="1"/>
      <c r="KFM23" s="1"/>
      <c r="KFN23" s="1"/>
      <c r="KFO23" s="1"/>
      <c r="KFP23" s="1"/>
      <c r="KFQ23" s="1"/>
      <c r="KFR23" s="1"/>
      <c r="KFS23" s="1"/>
      <c r="KFT23" s="1"/>
      <c r="KFU23" s="1"/>
      <c r="KFV23" s="1"/>
      <c r="KFW23" s="1"/>
      <c r="KFX23" s="1"/>
      <c r="KFY23" s="1"/>
      <c r="KFZ23" s="1"/>
      <c r="KGA23" s="1"/>
      <c r="KGB23" s="1"/>
      <c r="KGC23" s="1"/>
      <c r="KGD23" s="1"/>
      <c r="KGE23" s="1"/>
      <c r="KGF23" s="1"/>
      <c r="KGG23" s="1"/>
      <c r="KGH23" s="1"/>
      <c r="KGI23" s="1"/>
      <c r="KGJ23" s="1"/>
      <c r="KGK23" s="1"/>
      <c r="KGL23" s="1"/>
      <c r="KGM23" s="1"/>
      <c r="KGN23" s="1"/>
      <c r="KGO23" s="1"/>
      <c r="KGP23" s="1"/>
      <c r="KGQ23" s="1"/>
      <c r="KGR23" s="1"/>
      <c r="KGS23" s="1"/>
      <c r="KGT23" s="1"/>
      <c r="KGU23" s="1"/>
      <c r="KGV23" s="1"/>
      <c r="KGW23" s="1"/>
      <c r="KGX23" s="1"/>
      <c r="KGY23" s="1"/>
      <c r="KGZ23" s="1"/>
      <c r="KHA23" s="1"/>
      <c r="KHB23" s="1"/>
      <c r="KHC23" s="1"/>
      <c r="KHD23" s="1"/>
      <c r="KHE23" s="1"/>
      <c r="KHF23" s="1"/>
      <c r="KHG23" s="1"/>
      <c r="KHH23" s="1"/>
      <c r="KHI23" s="1"/>
      <c r="KHJ23" s="1"/>
      <c r="KHK23" s="1"/>
      <c r="KHL23" s="1"/>
      <c r="KHM23" s="1"/>
      <c r="KHN23" s="1"/>
      <c r="KHO23" s="1"/>
      <c r="KHP23" s="1"/>
      <c r="KHQ23" s="1"/>
      <c r="KHR23" s="1"/>
      <c r="KHS23" s="1"/>
      <c r="KHT23" s="1"/>
      <c r="KHU23" s="1"/>
      <c r="KHV23" s="1"/>
      <c r="KHW23" s="1"/>
      <c r="KHX23" s="1"/>
      <c r="KHY23" s="1"/>
      <c r="KHZ23" s="1"/>
      <c r="KIA23" s="1"/>
      <c r="KIB23" s="1"/>
      <c r="KIC23" s="1"/>
      <c r="KID23" s="1"/>
      <c r="KIE23" s="1"/>
      <c r="KIF23" s="1"/>
      <c r="KIG23" s="1"/>
      <c r="KIH23" s="1"/>
      <c r="KII23" s="1"/>
      <c r="KIJ23" s="1"/>
      <c r="KIK23" s="1"/>
      <c r="KIL23" s="1"/>
      <c r="KIM23" s="1"/>
      <c r="KIN23" s="1"/>
      <c r="KIO23" s="1"/>
      <c r="KIP23" s="1"/>
      <c r="KIQ23" s="1"/>
      <c r="KIR23" s="1"/>
      <c r="KIS23" s="1"/>
      <c r="KIT23" s="1"/>
      <c r="KIU23" s="1"/>
      <c r="KIV23" s="1"/>
      <c r="KIW23" s="1"/>
      <c r="KIX23" s="1"/>
      <c r="KIY23" s="1"/>
      <c r="KIZ23" s="1"/>
      <c r="KJA23" s="1"/>
      <c r="KJB23" s="1"/>
      <c r="KJC23" s="1"/>
      <c r="KJD23" s="1"/>
      <c r="KJE23" s="1"/>
      <c r="KJF23" s="1"/>
      <c r="KJG23" s="1"/>
      <c r="KJH23" s="1"/>
      <c r="KJI23" s="1"/>
      <c r="KJJ23" s="1"/>
      <c r="KJK23" s="1"/>
      <c r="KJL23" s="1"/>
      <c r="KJM23" s="1"/>
      <c r="KJN23" s="1"/>
      <c r="KJO23" s="1"/>
      <c r="KJP23" s="1"/>
      <c r="KJQ23" s="1"/>
      <c r="KJR23" s="1"/>
      <c r="KJS23" s="1"/>
      <c r="KJT23" s="1"/>
      <c r="KJU23" s="1"/>
      <c r="KJV23" s="1"/>
      <c r="KJW23" s="1"/>
      <c r="KJX23" s="1"/>
      <c r="KJY23" s="1"/>
      <c r="KJZ23" s="1"/>
      <c r="KKA23" s="1"/>
      <c r="KKB23" s="1"/>
      <c r="KKC23" s="1"/>
      <c r="KKD23" s="1"/>
      <c r="KKE23" s="1"/>
      <c r="KKF23" s="1"/>
      <c r="KKG23" s="1"/>
      <c r="KKH23" s="1"/>
      <c r="KKI23" s="1"/>
      <c r="KKJ23" s="1"/>
      <c r="KKK23" s="1"/>
      <c r="KKL23" s="1"/>
      <c r="KKM23" s="1"/>
      <c r="KKN23" s="1"/>
      <c r="KKO23" s="1"/>
      <c r="KKP23" s="1"/>
      <c r="KKQ23" s="1"/>
      <c r="KKR23" s="1"/>
      <c r="KKS23" s="1"/>
      <c r="KKT23" s="1"/>
      <c r="KKU23" s="1"/>
      <c r="KKV23" s="1"/>
      <c r="KKW23" s="1"/>
      <c r="KKX23" s="1"/>
      <c r="KKY23" s="1"/>
      <c r="KKZ23" s="1"/>
      <c r="KLA23" s="1"/>
      <c r="KLB23" s="1"/>
      <c r="KLC23" s="1"/>
      <c r="KLD23" s="1"/>
      <c r="KLE23" s="1"/>
      <c r="KLF23" s="1"/>
      <c r="KLG23" s="1"/>
      <c r="KLH23" s="1"/>
      <c r="KLI23" s="1"/>
      <c r="KLJ23" s="1"/>
      <c r="KLK23" s="1"/>
      <c r="KLL23" s="1"/>
      <c r="KLM23" s="1"/>
      <c r="KLN23" s="1"/>
      <c r="KLO23" s="1"/>
      <c r="KLP23" s="1"/>
      <c r="KLQ23" s="1"/>
      <c r="KLR23" s="1"/>
      <c r="KLS23" s="1"/>
      <c r="KLT23" s="1"/>
      <c r="KLU23" s="1"/>
      <c r="KLV23" s="1"/>
      <c r="KLW23" s="1"/>
      <c r="KLX23" s="1"/>
      <c r="KLY23" s="1"/>
      <c r="KLZ23" s="1"/>
      <c r="KMA23" s="1"/>
      <c r="KMB23" s="1"/>
      <c r="KMC23" s="1"/>
      <c r="KMD23" s="1"/>
      <c r="KME23" s="1"/>
      <c r="KMF23" s="1"/>
      <c r="KMG23" s="1"/>
      <c r="KMH23" s="1"/>
      <c r="KMI23" s="1"/>
      <c r="KMJ23" s="1"/>
      <c r="KMK23" s="1"/>
      <c r="KML23" s="1"/>
      <c r="KMM23" s="1"/>
      <c r="KMN23" s="1"/>
      <c r="KMO23" s="1"/>
      <c r="KMP23" s="1"/>
      <c r="KMQ23" s="1"/>
      <c r="KMR23" s="1"/>
      <c r="KMS23" s="1"/>
      <c r="KMT23" s="1"/>
      <c r="KMU23" s="1"/>
      <c r="KMV23" s="1"/>
      <c r="KMW23" s="1"/>
      <c r="KMX23" s="1"/>
      <c r="KMY23" s="1"/>
      <c r="KMZ23" s="1"/>
      <c r="KNA23" s="1"/>
      <c r="KNB23" s="1"/>
      <c r="KNC23" s="1"/>
      <c r="KND23" s="1"/>
      <c r="KNE23" s="1"/>
      <c r="KNF23" s="1"/>
      <c r="KNG23" s="1"/>
      <c r="KNH23" s="1"/>
      <c r="KNI23" s="1"/>
      <c r="KNJ23" s="1"/>
      <c r="KNK23" s="1"/>
      <c r="KNL23" s="1"/>
      <c r="KNM23" s="1"/>
      <c r="KNN23" s="1"/>
      <c r="KNO23" s="1"/>
      <c r="KNP23" s="1"/>
      <c r="KNQ23" s="1"/>
      <c r="KNR23" s="1"/>
      <c r="KNS23" s="1"/>
      <c r="KNT23" s="1"/>
      <c r="KNU23" s="1"/>
      <c r="KNV23" s="1"/>
      <c r="KNW23" s="1"/>
      <c r="KNX23" s="1"/>
      <c r="KNY23" s="1"/>
      <c r="KNZ23" s="1"/>
      <c r="KOA23" s="1"/>
      <c r="KOB23" s="1"/>
      <c r="KOC23" s="1"/>
      <c r="KOD23" s="1"/>
      <c r="KOE23" s="1"/>
      <c r="KOF23" s="1"/>
      <c r="KOG23" s="1"/>
      <c r="KOH23" s="1"/>
      <c r="KOI23" s="1"/>
      <c r="KOJ23" s="1"/>
      <c r="KOK23" s="1"/>
      <c r="KOL23" s="1"/>
      <c r="KOM23" s="1"/>
      <c r="KON23" s="1"/>
      <c r="KOO23" s="1"/>
      <c r="KOP23" s="1"/>
      <c r="KOQ23" s="1"/>
      <c r="KOR23" s="1"/>
      <c r="KOS23" s="1"/>
      <c r="KOT23" s="1"/>
      <c r="KOU23" s="1"/>
      <c r="KOV23" s="1"/>
      <c r="KOW23" s="1"/>
      <c r="KOX23" s="1"/>
      <c r="KOY23" s="1"/>
      <c r="KOZ23" s="1"/>
      <c r="KPA23" s="1"/>
      <c r="KPB23" s="1"/>
      <c r="KPC23" s="1"/>
      <c r="KPD23" s="1"/>
      <c r="KPE23" s="1"/>
      <c r="KPF23" s="1"/>
      <c r="KPG23" s="1"/>
      <c r="KPH23" s="1"/>
      <c r="KPI23" s="1"/>
      <c r="KPJ23" s="1"/>
      <c r="KPK23" s="1"/>
      <c r="KPL23" s="1"/>
      <c r="KPM23" s="1"/>
      <c r="KPN23" s="1"/>
      <c r="KPO23" s="1"/>
      <c r="KPP23" s="1"/>
      <c r="KPQ23" s="1"/>
      <c r="KPR23" s="1"/>
      <c r="KPS23" s="1"/>
      <c r="KPT23" s="1"/>
      <c r="KPU23" s="1"/>
      <c r="KPV23" s="1"/>
      <c r="KPW23" s="1"/>
      <c r="KPX23" s="1"/>
      <c r="KPY23" s="1"/>
      <c r="KPZ23" s="1"/>
      <c r="KQA23" s="1"/>
      <c r="KQB23" s="1"/>
      <c r="KQC23" s="1"/>
      <c r="KQD23" s="1"/>
      <c r="KQE23" s="1"/>
      <c r="KQF23" s="1"/>
      <c r="KQG23" s="1"/>
      <c r="KQH23" s="1"/>
      <c r="KQI23" s="1"/>
      <c r="KQJ23" s="1"/>
      <c r="KQK23" s="1"/>
      <c r="KQL23" s="1"/>
      <c r="KQM23" s="1"/>
      <c r="KQN23" s="1"/>
      <c r="KQO23" s="1"/>
      <c r="KQP23" s="1"/>
      <c r="KQQ23" s="1"/>
      <c r="KQR23" s="1"/>
      <c r="KQS23" s="1"/>
      <c r="KQT23" s="1"/>
      <c r="KQU23" s="1"/>
      <c r="KQV23" s="1"/>
      <c r="KQW23" s="1"/>
      <c r="KQX23" s="1"/>
      <c r="KQY23" s="1"/>
      <c r="KQZ23" s="1"/>
      <c r="KRA23" s="1"/>
      <c r="KRB23" s="1"/>
      <c r="KRC23" s="1"/>
      <c r="KRD23" s="1"/>
      <c r="KRE23" s="1"/>
      <c r="KRF23" s="1"/>
      <c r="KRG23" s="1"/>
      <c r="KRH23" s="1"/>
      <c r="KRI23" s="1"/>
      <c r="KRJ23" s="1"/>
      <c r="KRK23" s="1"/>
      <c r="KRL23" s="1"/>
      <c r="KRM23" s="1"/>
      <c r="KRN23" s="1"/>
      <c r="KRO23" s="1"/>
      <c r="KRP23" s="1"/>
      <c r="KRQ23" s="1"/>
      <c r="KRR23" s="1"/>
      <c r="KRS23" s="1"/>
      <c r="KRT23" s="1"/>
      <c r="KRU23" s="1"/>
      <c r="KRV23" s="1"/>
      <c r="KRW23" s="1"/>
      <c r="KRX23" s="1"/>
      <c r="KRY23" s="1"/>
      <c r="KRZ23" s="1"/>
      <c r="KSA23" s="1"/>
      <c r="KSB23" s="1"/>
      <c r="KSC23" s="1"/>
      <c r="KSD23" s="1"/>
      <c r="KSE23" s="1"/>
      <c r="KSF23" s="1"/>
      <c r="KSG23" s="1"/>
      <c r="KSH23" s="1"/>
      <c r="KSI23" s="1"/>
      <c r="KSJ23" s="1"/>
      <c r="KSK23" s="1"/>
      <c r="KSL23" s="1"/>
      <c r="KSM23" s="1"/>
      <c r="KSN23" s="1"/>
      <c r="KSO23" s="1"/>
      <c r="KSP23" s="1"/>
      <c r="KSQ23" s="1"/>
      <c r="KSR23" s="1"/>
      <c r="KSS23" s="1"/>
      <c r="KST23" s="1"/>
      <c r="KSU23" s="1"/>
      <c r="KSV23" s="1"/>
      <c r="KSW23" s="1"/>
      <c r="KSX23" s="1"/>
      <c r="KSY23" s="1"/>
      <c r="KSZ23" s="1"/>
      <c r="KTA23" s="1"/>
      <c r="KTB23" s="1"/>
      <c r="KTC23" s="1"/>
      <c r="KTD23" s="1"/>
      <c r="KTE23" s="1"/>
      <c r="KTF23" s="1"/>
      <c r="KTG23" s="1"/>
      <c r="KTH23" s="1"/>
      <c r="KTI23" s="1"/>
      <c r="KTJ23" s="1"/>
      <c r="KTK23" s="1"/>
      <c r="KTL23" s="1"/>
      <c r="KTM23" s="1"/>
      <c r="KTN23" s="1"/>
      <c r="KTO23" s="1"/>
      <c r="KTP23" s="1"/>
      <c r="KTQ23" s="1"/>
      <c r="KTR23" s="1"/>
      <c r="KTS23" s="1"/>
      <c r="KTT23" s="1"/>
      <c r="KTU23" s="1"/>
      <c r="KTV23" s="1"/>
      <c r="KTW23" s="1"/>
      <c r="KTX23" s="1"/>
      <c r="KTY23" s="1"/>
      <c r="KTZ23" s="1"/>
      <c r="KUA23" s="1"/>
      <c r="KUB23" s="1"/>
      <c r="KUC23" s="1"/>
      <c r="KUD23" s="1"/>
      <c r="KUE23" s="1"/>
      <c r="KUF23" s="1"/>
      <c r="KUG23" s="1"/>
      <c r="KUH23" s="1"/>
      <c r="KUI23" s="1"/>
      <c r="KUJ23" s="1"/>
      <c r="KUK23" s="1"/>
      <c r="KUL23" s="1"/>
      <c r="KUM23" s="1"/>
      <c r="KUN23" s="1"/>
      <c r="KUO23" s="1"/>
      <c r="KUP23" s="1"/>
      <c r="KUQ23" s="1"/>
      <c r="KUR23" s="1"/>
      <c r="KUS23" s="1"/>
      <c r="KUT23" s="1"/>
      <c r="KUU23" s="1"/>
      <c r="KUV23" s="1"/>
      <c r="KUW23" s="1"/>
      <c r="KUX23" s="1"/>
      <c r="KUY23" s="1"/>
      <c r="KUZ23" s="1"/>
      <c r="KVA23" s="1"/>
      <c r="KVB23" s="1"/>
      <c r="KVC23" s="1"/>
      <c r="KVD23" s="1"/>
      <c r="KVE23" s="1"/>
      <c r="KVF23" s="1"/>
      <c r="KVG23" s="1"/>
      <c r="KVH23" s="1"/>
      <c r="KVI23" s="1"/>
      <c r="KVJ23" s="1"/>
      <c r="KVK23" s="1"/>
      <c r="KVL23" s="1"/>
      <c r="KVM23" s="1"/>
      <c r="KVN23" s="1"/>
      <c r="KVO23" s="1"/>
      <c r="KVP23" s="1"/>
      <c r="KVQ23" s="1"/>
      <c r="KVR23" s="1"/>
      <c r="KVS23" s="1"/>
      <c r="KVT23" s="1"/>
      <c r="KVU23" s="1"/>
      <c r="KVV23" s="1"/>
      <c r="KVW23" s="1"/>
      <c r="KVX23" s="1"/>
      <c r="KVY23" s="1"/>
      <c r="KVZ23" s="1"/>
      <c r="KWA23" s="1"/>
      <c r="KWB23" s="1"/>
      <c r="KWC23" s="1"/>
      <c r="KWD23" s="1"/>
      <c r="KWE23" s="1"/>
      <c r="KWF23" s="1"/>
      <c r="KWG23" s="1"/>
      <c r="KWH23" s="1"/>
      <c r="KWI23" s="1"/>
      <c r="KWJ23" s="1"/>
      <c r="KWK23" s="1"/>
      <c r="KWL23" s="1"/>
      <c r="KWM23" s="1"/>
      <c r="KWN23" s="1"/>
      <c r="KWO23" s="1"/>
      <c r="KWP23" s="1"/>
      <c r="KWQ23" s="1"/>
      <c r="KWR23" s="1"/>
      <c r="KWS23" s="1"/>
      <c r="KWT23" s="1"/>
      <c r="KWU23" s="1"/>
      <c r="KWV23" s="1"/>
      <c r="KWW23" s="1"/>
      <c r="KWX23" s="1"/>
      <c r="KWY23" s="1"/>
      <c r="KWZ23" s="1"/>
      <c r="KXA23" s="1"/>
      <c r="KXB23" s="1"/>
      <c r="KXC23" s="1"/>
      <c r="KXD23" s="1"/>
      <c r="KXE23" s="1"/>
      <c r="KXF23" s="1"/>
      <c r="KXG23" s="1"/>
      <c r="KXH23" s="1"/>
      <c r="KXI23" s="1"/>
      <c r="KXJ23" s="1"/>
      <c r="KXK23" s="1"/>
      <c r="KXL23" s="1"/>
      <c r="KXM23" s="1"/>
      <c r="KXN23" s="1"/>
      <c r="KXO23" s="1"/>
      <c r="KXP23" s="1"/>
      <c r="KXQ23" s="1"/>
      <c r="KXR23" s="1"/>
      <c r="KXS23" s="1"/>
      <c r="KXT23" s="1"/>
      <c r="KXU23" s="1"/>
      <c r="KXV23" s="1"/>
      <c r="KXW23" s="1"/>
      <c r="KXX23" s="1"/>
      <c r="KXY23" s="1"/>
      <c r="KXZ23" s="1"/>
      <c r="KYA23" s="1"/>
      <c r="KYB23" s="1"/>
      <c r="KYC23" s="1"/>
      <c r="KYD23" s="1"/>
      <c r="KYE23" s="1"/>
      <c r="KYF23" s="1"/>
      <c r="KYG23" s="1"/>
      <c r="KYH23" s="1"/>
      <c r="KYI23" s="1"/>
      <c r="KYJ23" s="1"/>
      <c r="KYK23" s="1"/>
      <c r="KYL23" s="1"/>
      <c r="KYM23" s="1"/>
      <c r="KYN23" s="1"/>
      <c r="KYO23" s="1"/>
      <c r="KYP23" s="1"/>
      <c r="KYQ23" s="1"/>
      <c r="KYR23" s="1"/>
      <c r="KYS23" s="1"/>
      <c r="KYT23" s="1"/>
      <c r="KYU23" s="1"/>
      <c r="KYV23" s="1"/>
      <c r="KYW23" s="1"/>
      <c r="KYX23" s="1"/>
      <c r="KYY23" s="1"/>
      <c r="KYZ23" s="1"/>
      <c r="KZA23" s="1"/>
      <c r="KZB23" s="1"/>
      <c r="KZC23" s="1"/>
      <c r="KZD23" s="1"/>
      <c r="KZE23" s="1"/>
      <c r="KZF23" s="1"/>
      <c r="KZG23" s="1"/>
      <c r="KZH23" s="1"/>
      <c r="KZI23" s="1"/>
      <c r="KZJ23" s="1"/>
      <c r="KZK23" s="1"/>
      <c r="KZL23" s="1"/>
      <c r="KZM23" s="1"/>
      <c r="KZN23" s="1"/>
      <c r="KZO23" s="1"/>
      <c r="KZP23" s="1"/>
      <c r="KZQ23" s="1"/>
      <c r="KZR23" s="1"/>
      <c r="KZS23" s="1"/>
      <c r="KZT23" s="1"/>
      <c r="KZU23" s="1"/>
      <c r="KZV23" s="1"/>
      <c r="KZW23" s="1"/>
      <c r="KZX23" s="1"/>
      <c r="KZY23" s="1"/>
      <c r="KZZ23" s="1"/>
      <c r="LAA23" s="1"/>
      <c r="LAB23" s="1"/>
      <c r="LAC23" s="1"/>
      <c r="LAD23" s="1"/>
      <c r="LAE23" s="1"/>
      <c r="LAF23" s="1"/>
      <c r="LAG23" s="1"/>
      <c r="LAH23" s="1"/>
      <c r="LAI23" s="1"/>
      <c r="LAJ23" s="1"/>
      <c r="LAK23" s="1"/>
      <c r="LAL23" s="1"/>
      <c r="LAM23" s="1"/>
      <c r="LAN23" s="1"/>
      <c r="LAO23" s="1"/>
      <c r="LAP23" s="1"/>
      <c r="LAQ23" s="1"/>
      <c r="LAR23" s="1"/>
      <c r="LAS23" s="1"/>
      <c r="LAT23" s="1"/>
      <c r="LAU23" s="1"/>
      <c r="LAV23" s="1"/>
      <c r="LAW23" s="1"/>
      <c r="LAX23" s="1"/>
      <c r="LAY23" s="1"/>
      <c r="LAZ23" s="1"/>
      <c r="LBA23" s="1"/>
      <c r="LBB23" s="1"/>
      <c r="LBC23" s="1"/>
      <c r="LBD23" s="1"/>
      <c r="LBE23" s="1"/>
      <c r="LBF23" s="1"/>
      <c r="LBG23" s="1"/>
      <c r="LBH23" s="1"/>
      <c r="LBI23" s="1"/>
      <c r="LBJ23" s="1"/>
      <c r="LBK23" s="1"/>
      <c r="LBL23" s="1"/>
      <c r="LBM23" s="1"/>
      <c r="LBN23" s="1"/>
      <c r="LBO23" s="1"/>
      <c r="LBP23" s="1"/>
      <c r="LBQ23" s="1"/>
      <c r="LBR23" s="1"/>
      <c r="LBS23" s="1"/>
      <c r="LBT23" s="1"/>
      <c r="LBU23" s="1"/>
      <c r="LBV23" s="1"/>
      <c r="LBW23" s="1"/>
      <c r="LBX23" s="1"/>
      <c r="LBY23" s="1"/>
      <c r="LBZ23" s="1"/>
      <c r="LCA23" s="1"/>
      <c r="LCB23" s="1"/>
      <c r="LCC23" s="1"/>
      <c r="LCD23" s="1"/>
      <c r="LCE23" s="1"/>
      <c r="LCF23" s="1"/>
      <c r="LCG23" s="1"/>
      <c r="LCH23" s="1"/>
      <c r="LCI23" s="1"/>
      <c r="LCJ23" s="1"/>
      <c r="LCK23" s="1"/>
      <c r="LCL23" s="1"/>
      <c r="LCM23" s="1"/>
      <c r="LCN23" s="1"/>
      <c r="LCO23" s="1"/>
      <c r="LCP23" s="1"/>
      <c r="LCQ23" s="1"/>
      <c r="LCR23" s="1"/>
      <c r="LCS23" s="1"/>
      <c r="LCT23" s="1"/>
      <c r="LCU23" s="1"/>
      <c r="LCV23" s="1"/>
      <c r="LCW23" s="1"/>
      <c r="LCX23" s="1"/>
      <c r="LCY23" s="1"/>
      <c r="LCZ23" s="1"/>
      <c r="LDA23" s="1"/>
      <c r="LDB23" s="1"/>
      <c r="LDC23" s="1"/>
      <c r="LDD23" s="1"/>
      <c r="LDE23" s="1"/>
      <c r="LDF23" s="1"/>
      <c r="LDG23" s="1"/>
      <c r="LDH23" s="1"/>
      <c r="LDI23" s="1"/>
      <c r="LDJ23" s="1"/>
      <c r="LDK23" s="1"/>
      <c r="LDL23" s="1"/>
      <c r="LDM23" s="1"/>
      <c r="LDN23" s="1"/>
      <c r="LDO23" s="1"/>
      <c r="LDP23" s="1"/>
      <c r="LDQ23" s="1"/>
      <c r="LDR23" s="1"/>
      <c r="LDS23" s="1"/>
      <c r="LDT23" s="1"/>
      <c r="LDU23" s="1"/>
      <c r="LDV23" s="1"/>
      <c r="LDW23" s="1"/>
      <c r="LDX23" s="1"/>
      <c r="LDY23" s="1"/>
      <c r="LDZ23" s="1"/>
      <c r="LEA23" s="1"/>
      <c r="LEB23" s="1"/>
      <c r="LEC23" s="1"/>
      <c r="LED23" s="1"/>
      <c r="LEE23" s="1"/>
      <c r="LEF23" s="1"/>
      <c r="LEG23" s="1"/>
      <c r="LEH23" s="1"/>
      <c r="LEI23" s="1"/>
      <c r="LEJ23" s="1"/>
      <c r="LEK23" s="1"/>
      <c r="LEL23" s="1"/>
      <c r="LEM23" s="1"/>
      <c r="LEN23" s="1"/>
      <c r="LEO23" s="1"/>
      <c r="LEP23" s="1"/>
      <c r="LEQ23" s="1"/>
      <c r="LER23" s="1"/>
      <c r="LES23" s="1"/>
      <c r="LET23" s="1"/>
      <c r="LEU23" s="1"/>
      <c r="LEV23" s="1"/>
      <c r="LEW23" s="1"/>
      <c r="LEX23" s="1"/>
      <c r="LEY23" s="1"/>
      <c r="LEZ23" s="1"/>
      <c r="LFA23" s="1"/>
      <c r="LFB23" s="1"/>
      <c r="LFC23" s="1"/>
      <c r="LFD23" s="1"/>
      <c r="LFE23" s="1"/>
      <c r="LFF23" s="1"/>
      <c r="LFG23" s="1"/>
      <c r="LFH23" s="1"/>
      <c r="LFI23" s="1"/>
      <c r="LFJ23" s="1"/>
      <c r="LFK23" s="1"/>
      <c r="LFL23" s="1"/>
      <c r="LFM23" s="1"/>
      <c r="LFN23" s="1"/>
      <c r="LFO23" s="1"/>
      <c r="LFP23" s="1"/>
      <c r="LFQ23" s="1"/>
      <c r="LFR23" s="1"/>
      <c r="LFS23" s="1"/>
      <c r="LFT23" s="1"/>
      <c r="LFU23" s="1"/>
      <c r="LFV23" s="1"/>
      <c r="LFW23" s="1"/>
      <c r="LFX23" s="1"/>
      <c r="LFY23" s="1"/>
      <c r="LFZ23" s="1"/>
      <c r="LGA23" s="1"/>
      <c r="LGB23" s="1"/>
      <c r="LGC23" s="1"/>
      <c r="LGD23" s="1"/>
      <c r="LGE23" s="1"/>
      <c r="LGF23" s="1"/>
      <c r="LGG23" s="1"/>
      <c r="LGH23" s="1"/>
      <c r="LGI23" s="1"/>
      <c r="LGJ23" s="1"/>
      <c r="LGK23" s="1"/>
      <c r="LGL23" s="1"/>
      <c r="LGM23" s="1"/>
      <c r="LGN23" s="1"/>
      <c r="LGO23" s="1"/>
      <c r="LGP23" s="1"/>
      <c r="LGQ23" s="1"/>
      <c r="LGR23" s="1"/>
      <c r="LGS23" s="1"/>
      <c r="LGT23" s="1"/>
      <c r="LGU23" s="1"/>
      <c r="LGV23" s="1"/>
      <c r="LGW23" s="1"/>
      <c r="LGX23" s="1"/>
      <c r="LGY23" s="1"/>
      <c r="LGZ23" s="1"/>
      <c r="LHA23" s="1"/>
      <c r="LHB23" s="1"/>
      <c r="LHC23" s="1"/>
      <c r="LHD23" s="1"/>
      <c r="LHE23" s="1"/>
      <c r="LHF23" s="1"/>
      <c r="LHG23" s="1"/>
      <c r="LHH23" s="1"/>
      <c r="LHI23" s="1"/>
      <c r="LHJ23" s="1"/>
      <c r="LHK23" s="1"/>
      <c r="LHL23" s="1"/>
      <c r="LHM23" s="1"/>
      <c r="LHN23" s="1"/>
      <c r="LHO23" s="1"/>
      <c r="LHP23" s="1"/>
      <c r="LHQ23" s="1"/>
      <c r="LHR23" s="1"/>
      <c r="LHS23" s="1"/>
      <c r="LHT23" s="1"/>
      <c r="LHU23" s="1"/>
      <c r="LHV23" s="1"/>
      <c r="LHW23" s="1"/>
      <c r="LHX23" s="1"/>
      <c r="LHY23" s="1"/>
      <c r="LHZ23" s="1"/>
      <c r="LIA23" s="1"/>
      <c r="LIB23" s="1"/>
      <c r="LIC23" s="1"/>
      <c r="LID23" s="1"/>
      <c r="LIE23" s="1"/>
      <c r="LIF23" s="1"/>
      <c r="LIG23" s="1"/>
      <c r="LIH23" s="1"/>
      <c r="LII23" s="1"/>
      <c r="LIJ23" s="1"/>
      <c r="LIK23" s="1"/>
      <c r="LIL23" s="1"/>
      <c r="LIM23" s="1"/>
      <c r="LIN23" s="1"/>
      <c r="LIO23" s="1"/>
      <c r="LIP23" s="1"/>
      <c r="LIQ23" s="1"/>
      <c r="LIR23" s="1"/>
      <c r="LIS23" s="1"/>
      <c r="LIT23" s="1"/>
      <c r="LIU23" s="1"/>
      <c r="LIV23" s="1"/>
      <c r="LIW23" s="1"/>
      <c r="LIX23" s="1"/>
      <c r="LIY23" s="1"/>
      <c r="LIZ23" s="1"/>
      <c r="LJA23" s="1"/>
      <c r="LJB23" s="1"/>
      <c r="LJC23" s="1"/>
      <c r="LJD23" s="1"/>
      <c r="LJE23" s="1"/>
      <c r="LJF23" s="1"/>
      <c r="LJG23" s="1"/>
      <c r="LJH23" s="1"/>
      <c r="LJI23" s="1"/>
      <c r="LJJ23" s="1"/>
      <c r="LJK23" s="1"/>
      <c r="LJL23" s="1"/>
      <c r="LJM23" s="1"/>
      <c r="LJN23" s="1"/>
      <c r="LJO23" s="1"/>
      <c r="LJP23" s="1"/>
      <c r="LJQ23" s="1"/>
      <c r="LJR23" s="1"/>
      <c r="LJS23" s="1"/>
      <c r="LJT23" s="1"/>
      <c r="LJU23" s="1"/>
      <c r="LJV23" s="1"/>
      <c r="LJW23" s="1"/>
      <c r="LJX23" s="1"/>
      <c r="LJY23" s="1"/>
      <c r="LJZ23" s="1"/>
      <c r="LKA23" s="1"/>
      <c r="LKB23" s="1"/>
      <c r="LKC23" s="1"/>
      <c r="LKD23" s="1"/>
      <c r="LKE23" s="1"/>
      <c r="LKF23" s="1"/>
      <c r="LKG23" s="1"/>
      <c r="LKH23" s="1"/>
      <c r="LKI23" s="1"/>
      <c r="LKJ23" s="1"/>
      <c r="LKK23" s="1"/>
      <c r="LKL23" s="1"/>
      <c r="LKM23" s="1"/>
      <c r="LKN23" s="1"/>
      <c r="LKO23" s="1"/>
      <c r="LKP23" s="1"/>
      <c r="LKQ23" s="1"/>
      <c r="LKR23" s="1"/>
      <c r="LKS23" s="1"/>
      <c r="LKT23" s="1"/>
      <c r="LKU23" s="1"/>
      <c r="LKV23" s="1"/>
      <c r="LKW23" s="1"/>
      <c r="LKX23" s="1"/>
      <c r="LKY23" s="1"/>
      <c r="LKZ23" s="1"/>
      <c r="LLA23" s="1"/>
      <c r="LLB23" s="1"/>
      <c r="LLC23" s="1"/>
      <c r="LLD23" s="1"/>
      <c r="LLE23" s="1"/>
      <c r="LLF23" s="1"/>
      <c r="LLG23" s="1"/>
      <c r="LLH23" s="1"/>
      <c r="LLI23" s="1"/>
      <c r="LLJ23" s="1"/>
      <c r="LLK23" s="1"/>
      <c r="LLL23" s="1"/>
      <c r="LLM23" s="1"/>
      <c r="LLN23" s="1"/>
      <c r="LLO23" s="1"/>
      <c r="LLP23" s="1"/>
      <c r="LLQ23" s="1"/>
      <c r="LLR23" s="1"/>
      <c r="LLS23" s="1"/>
      <c r="LLT23" s="1"/>
      <c r="LLU23" s="1"/>
      <c r="LLV23" s="1"/>
      <c r="LLW23" s="1"/>
      <c r="LLX23" s="1"/>
      <c r="LLY23" s="1"/>
      <c r="LLZ23" s="1"/>
      <c r="LMA23" s="1"/>
      <c r="LMB23" s="1"/>
      <c r="LMC23" s="1"/>
      <c r="LMD23" s="1"/>
      <c r="LME23" s="1"/>
      <c r="LMF23" s="1"/>
      <c r="LMG23" s="1"/>
      <c r="LMH23" s="1"/>
      <c r="LMI23" s="1"/>
      <c r="LMJ23" s="1"/>
      <c r="LMK23" s="1"/>
      <c r="LML23" s="1"/>
      <c r="LMM23" s="1"/>
      <c r="LMN23" s="1"/>
      <c r="LMO23" s="1"/>
      <c r="LMP23" s="1"/>
      <c r="LMQ23" s="1"/>
      <c r="LMR23" s="1"/>
      <c r="LMS23" s="1"/>
      <c r="LMT23" s="1"/>
      <c r="LMU23" s="1"/>
      <c r="LMV23" s="1"/>
      <c r="LMW23" s="1"/>
      <c r="LMX23" s="1"/>
      <c r="LMY23" s="1"/>
      <c r="LMZ23" s="1"/>
      <c r="LNA23" s="1"/>
      <c r="LNB23" s="1"/>
      <c r="LNC23" s="1"/>
      <c r="LND23" s="1"/>
      <c r="LNE23" s="1"/>
      <c r="LNF23" s="1"/>
      <c r="LNG23" s="1"/>
      <c r="LNH23" s="1"/>
      <c r="LNI23" s="1"/>
      <c r="LNJ23" s="1"/>
      <c r="LNK23" s="1"/>
      <c r="LNL23" s="1"/>
      <c r="LNM23" s="1"/>
      <c r="LNN23" s="1"/>
      <c r="LNO23" s="1"/>
      <c r="LNP23" s="1"/>
      <c r="LNQ23" s="1"/>
      <c r="LNR23" s="1"/>
      <c r="LNS23" s="1"/>
      <c r="LNT23" s="1"/>
      <c r="LNU23" s="1"/>
      <c r="LNV23" s="1"/>
      <c r="LNW23" s="1"/>
      <c r="LNX23" s="1"/>
      <c r="LNY23" s="1"/>
      <c r="LNZ23" s="1"/>
      <c r="LOA23" s="1"/>
      <c r="LOB23" s="1"/>
      <c r="LOC23" s="1"/>
      <c r="LOD23" s="1"/>
      <c r="LOE23" s="1"/>
      <c r="LOF23" s="1"/>
      <c r="LOG23" s="1"/>
      <c r="LOH23" s="1"/>
      <c r="LOI23" s="1"/>
      <c r="LOJ23" s="1"/>
      <c r="LOK23" s="1"/>
      <c r="LOL23" s="1"/>
      <c r="LOM23" s="1"/>
      <c r="LON23" s="1"/>
      <c r="LOO23" s="1"/>
      <c r="LOP23" s="1"/>
      <c r="LOQ23" s="1"/>
      <c r="LOR23" s="1"/>
      <c r="LOS23" s="1"/>
      <c r="LOT23" s="1"/>
      <c r="LOU23" s="1"/>
      <c r="LOV23" s="1"/>
      <c r="LOW23" s="1"/>
      <c r="LOX23" s="1"/>
      <c r="LOY23" s="1"/>
      <c r="LOZ23" s="1"/>
      <c r="LPA23" s="1"/>
      <c r="LPB23" s="1"/>
      <c r="LPC23" s="1"/>
      <c r="LPD23" s="1"/>
      <c r="LPE23" s="1"/>
      <c r="LPF23" s="1"/>
      <c r="LPG23" s="1"/>
      <c r="LPH23" s="1"/>
      <c r="LPI23" s="1"/>
      <c r="LPJ23" s="1"/>
      <c r="LPK23" s="1"/>
      <c r="LPL23" s="1"/>
      <c r="LPM23" s="1"/>
      <c r="LPN23" s="1"/>
      <c r="LPO23" s="1"/>
      <c r="LPP23" s="1"/>
      <c r="LPQ23" s="1"/>
      <c r="LPR23" s="1"/>
      <c r="LPS23" s="1"/>
      <c r="LPT23" s="1"/>
      <c r="LPU23" s="1"/>
      <c r="LPV23" s="1"/>
      <c r="LPW23" s="1"/>
      <c r="LPX23" s="1"/>
      <c r="LPY23" s="1"/>
      <c r="LPZ23" s="1"/>
      <c r="LQA23" s="1"/>
      <c r="LQB23" s="1"/>
      <c r="LQC23" s="1"/>
      <c r="LQD23" s="1"/>
      <c r="LQE23" s="1"/>
      <c r="LQF23" s="1"/>
      <c r="LQG23" s="1"/>
      <c r="LQH23" s="1"/>
      <c r="LQI23" s="1"/>
      <c r="LQJ23" s="1"/>
      <c r="LQK23" s="1"/>
      <c r="LQL23" s="1"/>
      <c r="LQM23" s="1"/>
      <c r="LQN23" s="1"/>
      <c r="LQO23" s="1"/>
      <c r="LQP23" s="1"/>
      <c r="LQQ23" s="1"/>
      <c r="LQR23" s="1"/>
      <c r="LQS23" s="1"/>
      <c r="LQT23" s="1"/>
      <c r="LQU23" s="1"/>
      <c r="LQV23" s="1"/>
      <c r="LQW23" s="1"/>
      <c r="LQX23" s="1"/>
      <c r="LQY23" s="1"/>
      <c r="LQZ23" s="1"/>
      <c r="LRA23" s="1"/>
      <c r="LRB23" s="1"/>
      <c r="LRC23" s="1"/>
      <c r="LRD23" s="1"/>
      <c r="LRE23" s="1"/>
      <c r="LRF23" s="1"/>
      <c r="LRG23" s="1"/>
      <c r="LRH23" s="1"/>
      <c r="LRI23" s="1"/>
      <c r="LRJ23" s="1"/>
      <c r="LRK23" s="1"/>
      <c r="LRL23" s="1"/>
      <c r="LRM23" s="1"/>
      <c r="LRN23" s="1"/>
      <c r="LRO23" s="1"/>
      <c r="LRP23" s="1"/>
      <c r="LRQ23" s="1"/>
      <c r="LRR23" s="1"/>
      <c r="LRS23" s="1"/>
      <c r="LRT23" s="1"/>
      <c r="LRU23" s="1"/>
      <c r="LRV23" s="1"/>
      <c r="LRW23" s="1"/>
      <c r="LRX23" s="1"/>
      <c r="LRY23" s="1"/>
      <c r="LRZ23" s="1"/>
      <c r="LSA23" s="1"/>
      <c r="LSB23" s="1"/>
      <c r="LSC23" s="1"/>
      <c r="LSD23" s="1"/>
      <c r="LSE23" s="1"/>
      <c r="LSF23" s="1"/>
      <c r="LSG23" s="1"/>
      <c r="LSH23" s="1"/>
      <c r="LSI23" s="1"/>
      <c r="LSJ23" s="1"/>
      <c r="LSK23" s="1"/>
      <c r="LSL23" s="1"/>
      <c r="LSM23" s="1"/>
      <c r="LSN23" s="1"/>
      <c r="LSO23" s="1"/>
      <c r="LSP23" s="1"/>
      <c r="LSQ23" s="1"/>
      <c r="LSR23" s="1"/>
      <c r="LSS23" s="1"/>
      <c r="LST23" s="1"/>
      <c r="LSU23" s="1"/>
      <c r="LSV23" s="1"/>
      <c r="LSW23" s="1"/>
      <c r="LSX23" s="1"/>
      <c r="LSY23" s="1"/>
      <c r="LSZ23" s="1"/>
      <c r="LTA23" s="1"/>
      <c r="LTB23" s="1"/>
      <c r="LTC23" s="1"/>
      <c r="LTD23" s="1"/>
      <c r="LTE23" s="1"/>
      <c r="LTF23" s="1"/>
      <c r="LTG23" s="1"/>
      <c r="LTH23" s="1"/>
      <c r="LTI23" s="1"/>
      <c r="LTJ23" s="1"/>
      <c r="LTK23" s="1"/>
      <c r="LTL23" s="1"/>
      <c r="LTM23" s="1"/>
      <c r="LTN23" s="1"/>
      <c r="LTO23" s="1"/>
      <c r="LTP23" s="1"/>
      <c r="LTQ23" s="1"/>
      <c r="LTR23" s="1"/>
      <c r="LTS23" s="1"/>
      <c r="LTT23" s="1"/>
      <c r="LTU23" s="1"/>
      <c r="LTV23" s="1"/>
      <c r="LTW23" s="1"/>
      <c r="LTX23" s="1"/>
      <c r="LTY23" s="1"/>
      <c r="LTZ23" s="1"/>
      <c r="LUA23" s="1"/>
      <c r="LUB23" s="1"/>
      <c r="LUC23" s="1"/>
      <c r="LUD23" s="1"/>
      <c r="LUE23" s="1"/>
      <c r="LUF23" s="1"/>
      <c r="LUG23" s="1"/>
      <c r="LUH23" s="1"/>
      <c r="LUI23" s="1"/>
      <c r="LUJ23" s="1"/>
      <c r="LUK23" s="1"/>
      <c r="LUL23" s="1"/>
      <c r="LUM23" s="1"/>
      <c r="LUN23" s="1"/>
      <c r="LUO23" s="1"/>
      <c r="LUP23" s="1"/>
      <c r="LUQ23" s="1"/>
      <c r="LUR23" s="1"/>
      <c r="LUS23" s="1"/>
      <c r="LUT23" s="1"/>
      <c r="LUU23" s="1"/>
      <c r="LUV23" s="1"/>
      <c r="LUW23" s="1"/>
      <c r="LUX23" s="1"/>
      <c r="LUY23" s="1"/>
      <c r="LUZ23" s="1"/>
      <c r="LVA23" s="1"/>
      <c r="LVB23" s="1"/>
      <c r="LVC23" s="1"/>
      <c r="LVD23" s="1"/>
      <c r="LVE23" s="1"/>
      <c r="LVF23" s="1"/>
      <c r="LVG23" s="1"/>
      <c r="LVH23" s="1"/>
      <c r="LVI23" s="1"/>
      <c r="LVJ23" s="1"/>
      <c r="LVK23" s="1"/>
      <c r="LVL23" s="1"/>
      <c r="LVM23" s="1"/>
      <c r="LVN23" s="1"/>
      <c r="LVO23" s="1"/>
      <c r="LVP23" s="1"/>
      <c r="LVQ23" s="1"/>
      <c r="LVR23" s="1"/>
      <c r="LVS23" s="1"/>
      <c r="LVT23" s="1"/>
      <c r="LVU23" s="1"/>
      <c r="LVV23" s="1"/>
      <c r="LVW23" s="1"/>
      <c r="LVX23" s="1"/>
      <c r="LVY23" s="1"/>
      <c r="LVZ23" s="1"/>
      <c r="LWA23" s="1"/>
      <c r="LWB23" s="1"/>
      <c r="LWC23" s="1"/>
      <c r="LWD23" s="1"/>
      <c r="LWE23" s="1"/>
      <c r="LWF23" s="1"/>
      <c r="LWG23" s="1"/>
      <c r="LWH23" s="1"/>
      <c r="LWI23" s="1"/>
      <c r="LWJ23" s="1"/>
      <c r="LWK23" s="1"/>
      <c r="LWL23" s="1"/>
      <c r="LWM23" s="1"/>
      <c r="LWN23" s="1"/>
      <c r="LWO23" s="1"/>
      <c r="LWP23" s="1"/>
      <c r="LWQ23" s="1"/>
      <c r="LWR23" s="1"/>
      <c r="LWS23" s="1"/>
      <c r="LWT23" s="1"/>
      <c r="LWU23" s="1"/>
      <c r="LWV23" s="1"/>
      <c r="LWW23" s="1"/>
      <c r="LWX23" s="1"/>
      <c r="LWY23" s="1"/>
      <c r="LWZ23" s="1"/>
      <c r="LXA23" s="1"/>
      <c r="LXB23" s="1"/>
      <c r="LXC23" s="1"/>
      <c r="LXD23" s="1"/>
      <c r="LXE23" s="1"/>
      <c r="LXF23" s="1"/>
      <c r="LXG23" s="1"/>
      <c r="LXH23" s="1"/>
      <c r="LXI23" s="1"/>
      <c r="LXJ23" s="1"/>
      <c r="LXK23" s="1"/>
      <c r="LXL23" s="1"/>
      <c r="LXM23" s="1"/>
      <c r="LXN23" s="1"/>
      <c r="LXO23" s="1"/>
      <c r="LXP23" s="1"/>
      <c r="LXQ23" s="1"/>
      <c r="LXR23" s="1"/>
      <c r="LXS23" s="1"/>
      <c r="LXT23" s="1"/>
      <c r="LXU23" s="1"/>
      <c r="LXV23" s="1"/>
      <c r="LXW23" s="1"/>
      <c r="LXX23" s="1"/>
      <c r="LXY23" s="1"/>
      <c r="LXZ23" s="1"/>
      <c r="LYA23" s="1"/>
      <c r="LYB23" s="1"/>
      <c r="LYC23" s="1"/>
      <c r="LYD23" s="1"/>
      <c r="LYE23" s="1"/>
      <c r="LYF23" s="1"/>
      <c r="LYG23" s="1"/>
      <c r="LYH23" s="1"/>
      <c r="LYI23" s="1"/>
      <c r="LYJ23" s="1"/>
      <c r="LYK23" s="1"/>
      <c r="LYL23" s="1"/>
      <c r="LYM23" s="1"/>
      <c r="LYN23" s="1"/>
      <c r="LYO23" s="1"/>
      <c r="LYP23" s="1"/>
      <c r="LYQ23" s="1"/>
      <c r="LYR23" s="1"/>
      <c r="LYS23" s="1"/>
      <c r="LYT23" s="1"/>
      <c r="LYU23" s="1"/>
      <c r="LYV23" s="1"/>
      <c r="LYW23" s="1"/>
      <c r="LYX23" s="1"/>
      <c r="LYY23" s="1"/>
      <c r="LYZ23" s="1"/>
      <c r="LZA23" s="1"/>
      <c r="LZB23" s="1"/>
      <c r="LZC23" s="1"/>
      <c r="LZD23" s="1"/>
      <c r="LZE23" s="1"/>
      <c r="LZF23" s="1"/>
      <c r="LZG23" s="1"/>
      <c r="LZH23" s="1"/>
      <c r="LZI23" s="1"/>
      <c r="LZJ23" s="1"/>
      <c r="LZK23" s="1"/>
      <c r="LZL23" s="1"/>
      <c r="LZM23" s="1"/>
      <c r="LZN23" s="1"/>
      <c r="LZO23" s="1"/>
      <c r="LZP23" s="1"/>
      <c r="LZQ23" s="1"/>
      <c r="LZR23" s="1"/>
      <c r="LZS23" s="1"/>
      <c r="LZT23" s="1"/>
      <c r="LZU23" s="1"/>
      <c r="LZV23" s="1"/>
      <c r="LZW23" s="1"/>
      <c r="LZX23" s="1"/>
      <c r="LZY23" s="1"/>
      <c r="LZZ23" s="1"/>
      <c r="MAA23" s="1"/>
      <c r="MAB23" s="1"/>
      <c r="MAC23" s="1"/>
      <c r="MAD23" s="1"/>
      <c r="MAE23" s="1"/>
      <c r="MAF23" s="1"/>
      <c r="MAG23" s="1"/>
      <c r="MAH23" s="1"/>
      <c r="MAI23" s="1"/>
      <c r="MAJ23" s="1"/>
      <c r="MAK23" s="1"/>
      <c r="MAL23" s="1"/>
      <c r="MAM23" s="1"/>
      <c r="MAN23" s="1"/>
      <c r="MAO23" s="1"/>
      <c r="MAP23" s="1"/>
      <c r="MAQ23" s="1"/>
      <c r="MAR23" s="1"/>
      <c r="MAS23" s="1"/>
      <c r="MAT23" s="1"/>
      <c r="MAU23" s="1"/>
      <c r="MAV23" s="1"/>
      <c r="MAW23" s="1"/>
      <c r="MAX23" s="1"/>
      <c r="MAY23" s="1"/>
      <c r="MAZ23" s="1"/>
      <c r="MBA23" s="1"/>
      <c r="MBB23" s="1"/>
      <c r="MBC23" s="1"/>
      <c r="MBD23" s="1"/>
      <c r="MBE23" s="1"/>
      <c r="MBF23" s="1"/>
      <c r="MBG23" s="1"/>
      <c r="MBH23" s="1"/>
      <c r="MBI23" s="1"/>
      <c r="MBJ23" s="1"/>
      <c r="MBK23" s="1"/>
      <c r="MBL23" s="1"/>
      <c r="MBM23" s="1"/>
      <c r="MBN23" s="1"/>
      <c r="MBO23" s="1"/>
      <c r="MBP23" s="1"/>
      <c r="MBQ23" s="1"/>
      <c r="MBR23" s="1"/>
      <c r="MBS23" s="1"/>
      <c r="MBT23" s="1"/>
      <c r="MBU23" s="1"/>
      <c r="MBV23" s="1"/>
      <c r="MBW23" s="1"/>
      <c r="MBX23" s="1"/>
      <c r="MBY23" s="1"/>
      <c r="MBZ23" s="1"/>
      <c r="MCA23" s="1"/>
      <c r="MCB23" s="1"/>
      <c r="MCC23" s="1"/>
      <c r="MCD23" s="1"/>
      <c r="MCE23" s="1"/>
      <c r="MCF23" s="1"/>
      <c r="MCG23" s="1"/>
      <c r="MCH23" s="1"/>
      <c r="MCI23" s="1"/>
      <c r="MCJ23" s="1"/>
      <c r="MCK23" s="1"/>
      <c r="MCL23" s="1"/>
      <c r="MCM23" s="1"/>
      <c r="MCN23" s="1"/>
      <c r="MCO23" s="1"/>
      <c r="MCP23" s="1"/>
      <c r="MCQ23" s="1"/>
      <c r="MCR23" s="1"/>
      <c r="MCS23" s="1"/>
      <c r="MCT23" s="1"/>
      <c r="MCU23" s="1"/>
      <c r="MCV23" s="1"/>
      <c r="MCW23" s="1"/>
      <c r="MCX23" s="1"/>
      <c r="MCY23" s="1"/>
      <c r="MCZ23" s="1"/>
      <c r="MDA23" s="1"/>
      <c r="MDB23" s="1"/>
      <c r="MDC23" s="1"/>
      <c r="MDD23" s="1"/>
      <c r="MDE23" s="1"/>
      <c r="MDF23" s="1"/>
      <c r="MDG23" s="1"/>
      <c r="MDH23" s="1"/>
      <c r="MDI23" s="1"/>
      <c r="MDJ23" s="1"/>
      <c r="MDK23" s="1"/>
      <c r="MDL23" s="1"/>
      <c r="MDM23" s="1"/>
      <c r="MDN23" s="1"/>
      <c r="MDO23" s="1"/>
      <c r="MDP23" s="1"/>
      <c r="MDQ23" s="1"/>
      <c r="MDR23" s="1"/>
      <c r="MDS23" s="1"/>
      <c r="MDT23" s="1"/>
      <c r="MDU23" s="1"/>
      <c r="MDV23" s="1"/>
      <c r="MDW23" s="1"/>
      <c r="MDX23" s="1"/>
      <c r="MDY23" s="1"/>
      <c r="MDZ23" s="1"/>
      <c r="MEA23" s="1"/>
      <c r="MEB23" s="1"/>
      <c r="MEC23" s="1"/>
      <c r="MED23" s="1"/>
      <c r="MEE23" s="1"/>
      <c r="MEF23" s="1"/>
      <c r="MEG23" s="1"/>
      <c r="MEH23" s="1"/>
      <c r="MEI23" s="1"/>
      <c r="MEJ23" s="1"/>
      <c r="MEK23" s="1"/>
      <c r="MEL23" s="1"/>
      <c r="MEM23" s="1"/>
      <c r="MEN23" s="1"/>
      <c r="MEO23" s="1"/>
      <c r="MEP23" s="1"/>
      <c r="MEQ23" s="1"/>
      <c r="MER23" s="1"/>
      <c r="MES23" s="1"/>
      <c r="MET23" s="1"/>
      <c r="MEU23" s="1"/>
      <c r="MEV23" s="1"/>
      <c r="MEW23" s="1"/>
      <c r="MEX23" s="1"/>
      <c r="MEY23" s="1"/>
      <c r="MEZ23" s="1"/>
      <c r="MFA23" s="1"/>
      <c r="MFB23" s="1"/>
      <c r="MFC23" s="1"/>
      <c r="MFD23" s="1"/>
      <c r="MFE23" s="1"/>
      <c r="MFF23" s="1"/>
      <c r="MFG23" s="1"/>
      <c r="MFH23" s="1"/>
      <c r="MFI23" s="1"/>
      <c r="MFJ23" s="1"/>
      <c r="MFK23" s="1"/>
      <c r="MFL23" s="1"/>
      <c r="MFM23" s="1"/>
      <c r="MFN23" s="1"/>
      <c r="MFO23" s="1"/>
      <c r="MFP23" s="1"/>
      <c r="MFQ23" s="1"/>
      <c r="MFR23" s="1"/>
      <c r="MFS23" s="1"/>
      <c r="MFT23" s="1"/>
      <c r="MFU23" s="1"/>
      <c r="MFV23" s="1"/>
      <c r="MFW23" s="1"/>
      <c r="MFX23" s="1"/>
      <c r="MFY23" s="1"/>
      <c r="MFZ23" s="1"/>
      <c r="MGA23" s="1"/>
      <c r="MGB23" s="1"/>
      <c r="MGC23" s="1"/>
      <c r="MGD23" s="1"/>
      <c r="MGE23" s="1"/>
      <c r="MGF23" s="1"/>
      <c r="MGG23" s="1"/>
      <c r="MGH23" s="1"/>
      <c r="MGI23" s="1"/>
      <c r="MGJ23" s="1"/>
      <c r="MGK23" s="1"/>
      <c r="MGL23" s="1"/>
      <c r="MGM23" s="1"/>
      <c r="MGN23" s="1"/>
      <c r="MGO23" s="1"/>
      <c r="MGP23" s="1"/>
      <c r="MGQ23" s="1"/>
      <c r="MGR23" s="1"/>
      <c r="MGS23" s="1"/>
      <c r="MGT23" s="1"/>
      <c r="MGU23" s="1"/>
      <c r="MGV23" s="1"/>
      <c r="MGW23" s="1"/>
      <c r="MGX23" s="1"/>
      <c r="MGY23" s="1"/>
      <c r="MGZ23" s="1"/>
      <c r="MHA23" s="1"/>
      <c r="MHB23" s="1"/>
      <c r="MHC23" s="1"/>
      <c r="MHD23" s="1"/>
      <c r="MHE23" s="1"/>
      <c r="MHF23" s="1"/>
      <c r="MHG23" s="1"/>
      <c r="MHH23" s="1"/>
      <c r="MHI23" s="1"/>
      <c r="MHJ23" s="1"/>
      <c r="MHK23" s="1"/>
      <c r="MHL23" s="1"/>
      <c r="MHM23" s="1"/>
      <c r="MHN23" s="1"/>
      <c r="MHO23" s="1"/>
      <c r="MHP23" s="1"/>
      <c r="MHQ23" s="1"/>
      <c r="MHR23" s="1"/>
      <c r="MHS23" s="1"/>
      <c r="MHT23" s="1"/>
      <c r="MHU23" s="1"/>
      <c r="MHV23" s="1"/>
      <c r="MHW23" s="1"/>
      <c r="MHX23" s="1"/>
      <c r="MHY23" s="1"/>
      <c r="MHZ23" s="1"/>
      <c r="MIA23" s="1"/>
      <c r="MIB23" s="1"/>
      <c r="MIC23" s="1"/>
      <c r="MID23" s="1"/>
      <c r="MIE23" s="1"/>
      <c r="MIF23" s="1"/>
      <c r="MIG23" s="1"/>
      <c r="MIH23" s="1"/>
      <c r="MII23" s="1"/>
      <c r="MIJ23" s="1"/>
      <c r="MIK23" s="1"/>
      <c r="MIL23" s="1"/>
      <c r="MIM23" s="1"/>
      <c r="MIN23" s="1"/>
      <c r="MIO23" s="1"/>
      <c r="MIP23" s="1"/>
      <c r="MIQ23" s="1"/>
      <c r="MIR23" s="1"/>
      <c r="MIS23" s="1"/>
      <c r="MIT23" s="1"/>
      <c r="MIU23" s="1"/>
      <c r="MIV23" s="1"/>
      <c r="MIW23" s="1"/>
      <c r="MIX23" s="1"/>
      <c r="MIY23" s="1"/>
      <c r="MIZ23" s="1"/>
      <c r="MJA23" s="1"/>
      <c r="MJB23" s="1"/>
      <c r="MJC23" s="1"/>
      <c r="MJD23" s="1"/>
      <c r="MJE23" s="1"/>
      <c r="MJF23" s="1"/>
      <c r="MJG23" s="1"/>
      <c r="MJH23" s="1"/>
      <c r="MJI23" s="1"/>
      <c r="MJJ23" s="1"/>
      <c r="MJK23" s="1"/>
      <c r="MJL23" s="1"/>
      <c r="MJM23" s="1"/>
      <c r="MJN23" s="1"/>
      <c r="MJO23" s="1"/>
      <c r="MJP23" s="1"/>
      <c r="MJQ23" s="1"/>
      <c r="MJR23" s="1"/>
      <c r="MJS23" s="1"/>
      <c r="MJT23" s="1"/>
      <c r="MJU23" s="1"/>
      <c r="MJV23" s="1"/>
      <c r="MJW23" s="1"/>
      <c r="MJX23" s="1"/>
      <c r="MJY23" s="1"/>
      <c r="MJZ23" s="1"/>
      <c r="MKA23" s="1"/>
      <c r="MKB23" s="1"/>
      <c r="MKC23" s="1"/>
      <c r="MKD23" s="1"/>
      <c r="MKE23" s="1"/>
      <c r="MKF23" s="1"/>
      <c r="MKG23" s="1"/>
      <c r="MKH23" s="1"/>
      <c r="MKI23" s="1"/>
      <c r="MKJ23" s="1"/>
      <c r="MKK23" s="1"/>
      <c r="MKL23" s="1"/>
      <c r="MKM23" s="1"/>
      <c r="MKN23" s="1"/>
      <c r="MKO23" s="1"/>
      <c r="MKP23" s="1"/>
      <c r="MKQ23" s="1"/>
      <c r="MKR23" s="1"/>
      <c r="MKS23" s="1"/>
      <c r="MKT23" s="1"/>
      <c r="MKU23" s="1"/>
      <c r="MKV23" s="1"/>
      <c r="MKW23" s="1"/>
      <c r="MKX23" s="1"/>
      <c r="MKY23" s="1"/>
      <c r="MKZ23" s="1"/>
      <c r="MLA23" s="1"/>
      <c r="MLB23" s="1"/>
      <c r="MLC23" s="1"/>
      <c r="MLD23" s="1"/>
      <c r="MLE23" s="1"/>
      <c r="MLF23" s="1"/>
      <c r="MLG23" s="1"/>
      <c r="MLH23" s="1"/>
      <c r="MLI23" s="1"/>
      <c r="MLJ23" s="1"/>
      <c r="MLK23" s="1"/>
      <c r="MLL23" s="1"/>
      <c r="MLM23" s="1"/>
      <c r="MLN23" s="1"/>
      <c r="MLO23" s="1"/>
      <c r="MLP23" s="1"/>
      <c r="MLQ23" s="1"/>
      <c r="MLR23" s="1"/>
      <c r="MLS23" s="1"/>
      <c r="MLT23" s="1"/>
      <c r="MLU23" s="1"/>
      <c r="MLV23" s="1"/>
      <c r="MLW23" s="1"/>
      <c r="MLX23" s="1"/>
      <c r="MLY23" s="1"/>
      <c r="MLZ23" s="1"/>
      <c r="MMA23" s="1"/>
      <c r="MMB23" s="1"/>
      <c r="MMC23" s="1"/>
      <c r="MMD23" s="1"/>
      <c r="MME23" s="1"/>
      <c r="MMF23" s="1"/>
      <c r="MMG23" s="1"/>
      <c r="MMH23" s="1"/>
      <c r="MMI23" s="1"/>
      <c r="MMJ23" s="1"/>
      <c r="MMK23" s="1"/>
      <c r="MML23" s="1"/>
      <c r="MMM23" s="1"/>
      <c r="MMN23" s="1"/>
      <c r="MMO23" s="1"/>
      <c r="MMP23" s="1"/>
      <c r="MMQ23" s="1"/>
      <c r="MMR23" s="1"/>
      <c r="MMS23" s="1"/>
      <c r="MMT23" s="1"/>
      <c r="MMU23" s="1"/>
      <c r="MMV23" s="1"/>
      <c r="MMW23" s="1"/>
      <c r="MMX23" s="1"/>
      <c r="MMY23" s="1"/>
      <c r="MMZ23" s="1"/>
      <c r="MNA23" s="1"/>
      <c r="MNB23" s="1"/>
      <c r="MNC23" s="1"/>
      <c r="MND23" s="1"/>
      <c r="MNE23" s="1"/>
      <c r="MNF23" s="1"/>
      <c r="MNG23" s="1"/>
      <c r="MNH23" s="1"/>
      <c r="MNI23" s="1"/>
      <c r="MNJ23" s="1"/>
      <c r="MNK23" s="1"/>
      <c r="MNL23" s="1"/>
      <c r="MNM23" s="1"/>
      <c r="MNN23" s="1"/>
      <c r="MNO23" s="1"/>
      <c r="MNP23" s="1"/>
      <c r="MNQ23" s="1"/>
      <c r="MNR23" s="1"/>
      <c r="MNS23" s="1"/>
      <c r="MNT23" s="1"/>
      <c r="MNU23" s="1"/>
      <c r="MNV23" s="1"/>
      <c r="MNW23" s="1"/>
      <c r="MNX23" s="1"/>
      <c r="MNY23" s="1"/>
      <c r="MNZ23" s="1"/>
      <c r="MOA23" s="1"/>
      <c r="MOB23" s="1"/>
      <c r="MOC23" s="1"/>
      <c r="MOD23" s="1"/>
      <c r="MOE23" s="1"/>
      <c r="MOF23" s="1"/>
      <c r="MOG23" s="1"/>
      <c r="MOH23" s="1"/>
      <c r="MOI23" s="1"/>
      <c r="MOJ23" s="1"/>
      <c r="MOK23" s="1"/>
      <c r="MOL23" s="1"/>
      <c r="MOM23" s="1"/>
      <c r="MON23" s="1"/>
      <c r="MOO23" s="1"/>
      <c r="MOP23" s="1"/>
      <c r="MOQ23" s="1"/>
      <c r="MOR23" s="1"/>
      <c r="MOS23" s="1"/>
      <c r="MOT23" s="1"/>
      <c r="MOU23" s="1"/>
      <c r="MOV23" s="1"/>
      <c r="MOW23" s="1"/>
      <c r="MOX23" s="1"/>
      <c r="MOY23" s="1"/>
      <c r="MOZ23" s="1"/>
      <c r="MPA23" s="1"/>
      <c r="MPB23" s="1"/>
      <c r="MPC23" s="1"/>
      <c r="MPD23" s="1"/>
      <c r="MPE23" s="1"/>
      <c r="MPF23" s="1"/>
      <c r="MPG23" s="1"/>
      <c r="MPH23" s="1"/>
      <c r="MPI23" s="1"/>
      <c r="MPJ23" s="1"/>
      <c r="MPK23" s="1"/>
      <c r="MPL23" s="1"/>
      <c r="MPM23" s="1"/>
      <c r="MPN23" s="1"/>
      <c r="MPO23" s="1"/>
      <c r="MPP23" s="1"/>
      <c r="MPQ23" s="1"/>
      <c r="MPR23" s="1"/>
      <c r="MPS23" s="1"/>
      <c r="MPT23" s="1"/>
      <c r="MPU23" s="1"/>
      <c r="MPV23" s="1"/>
      <c r="MPW23" s="1"/>
      <c r="MPX23" s="1"/>
      <c r="MPY23" s="1"/>
      <c r="MPZ23" s="1"/>
      <c r="MQA23" s="1"/>
      <c r="MQB23" s="1"/>
      <c r="MQC23" s="1"/>
      <c r="MQD23" s="1"/>
      <c r="MQE23" s="1"/>
      <c r="MQF23" s="1"/>
      <c r="MQG23" s="1"/>
      <c r="MQH23" s="1"/>
      <c r="MQI23" s="1"/>
      <c r="MQJ23" s="1"/>
      <c r="MQK23" s="1"/>
      <c r="MQL23" s="1"/>
      <c r="MQM23" s="1"/>
      <c r="MQN23" s="1"/>
      <c r="MQO23" s="1"/>
      <c r="MQP23" s="1"/>
      <c r="MQQ23" s="1"/>
      <c r="MQR23" s="1"/>
      <c r="MQS23" s="1"/>
      <c r="MQT23" s="1"/>
      <c r="MQU23" s="1"/>
      <c r="MQV23" s="1"/>
      <c r="MQW23" s="1"/>
      <c r="MQX23" s="1"/>
      <c r="MQY23" s="1"/>
      <c r="MQZ23" s="1"/>
      <c r="MRA23" s="1"/>
      <c r="MRB23" s="1"/>
      <c r="MRC23" s="1"/>
      <c r="MRD23" s="1"/>
      <c r="MRE23" s="1"/>
      <c r="MRF23" s="1"/>
      <c r="MRG23" s="1"/>
      <c r="MRH23" s="1"/>
      <c r="MRI23" s="1"/>
      <c r="MRJ23" s="1"/>
      <c r="MRK23" s="1"/>
      <c r="MRL23" s="1"/>
      <c r="MRM23" s="1"/>
      <c r="MRN23" s="1"/>
      <c r="MRO23" s="1"/>
      <c r="MRP23" s="1"/>
      <c r="MRQ23" s="1"/>
      <c r="MRR23" s="1"/>
      <c r="MRS23" s="1"/>
      <c r="MRT23" s="1"/>
      <c r="MRU23" s="1"/>
      <c r="MRV23" s="1"/>
      <c r="MRW23" s="1"/>
      <c r="MRX23" s="1"/>
      <c r="MRY23" s="1"/>
      <c r="MRZ23" s="1"/>
      <c r="MSA23" s="1"/>
      <c r="MSB23" s="1"/>
      <c r="MSC23" s="1"/>
      <c r="MSD23" s="1"/>
      <c r="MSE23" s="1"/>
      <c r="MSF23" s="1"/>
      <c r="MSG23" s="1"/>
      <c r="MSH23" s="1"/>
      <c r="MSI23" s="1"/>
      <c r="MSJ23" s="1"/>
      <c r="MSK23" s="1"/>
      <c r="MSL23" s="1"/>
      <c r="MSM23" s="1"/>
      <c r="MSN23" s="1"/>
      <c r="MSO23" s="1"/>
      <c r="MSP23" s="1"/>
      <c r="MSQ23" s="1"/>
      <c r="MSR23" s="1"/>
      <c r="MSS23" s="1"/>
      <c r="MST23" s="1"/>
      <c r="MSU23" s="1"/>
      <c r="MSV23" s="1"/>
      <c r="MSW23" s="1"/>
      <c r="MSX23" s="1"/>
      <c r="MSY23" s="1"/>
      <c r="MSZ23" s="1"/>
      <c r="MTA23" s="1"/>
      <c r="MTB23" s="1"/>
      <c r="MTC23" s="1"/>
      <c r="MTD23" s="1"/>
      <c r="MTE23" s="1"/>
      <c r="MTF23" s="1"/>
      <c r="MTG23" s="1"/>
      <c r="MTH23" s="1"/>
      <c r="MTI23" s="1"/>
      <c r="MTJ23" s="1"/>
      <c r="MTK23" s="1"/>
      <c r="MTL23" s="1"/>
      <c r="MTM23" s="1"/>
      <c r="MTN23" s="1"/>
      <c r="MTO23" s="1"/>
      <c r="MTP23" s="1"/>
      <c r="MTQ23" s="1"/>
      <c r="MTR23" s="1"/>
      <c r="MTS23" s="1"/>
      <c r="MTT23" s="1"/>
      <c r="MTU23" s="1"/>
      <c r="MTV23" s="1"/>
      <c r="MTW23" s="1"/>
      <c r="MTX23" s="1"/>
      <c r="MTY23" s="1"/>
      <c r="MTZ23" s="1"/>
      <c r="MUA23" s="1"/>
      <c r="MUB23" s="1"/>
      <c r="MUC23" s="1"/>
      <c r="MUD23" s="1"/>
      <c r="MUE23" s="1"/>
      <c r="MUF23" s="1"/>
      <c r="MUG23" s="1"/>
      <c r="MUH23" s="1"/>
      <c r="MUI23" s="1"/>
      <c r="MUJ23" s="1"/>
      <c r="MUK23" s="1"/>
      <c r="MUL23" s="1"/>
      <c r="MUM23" s="1"/>
      <c r="MUN23" s="1"/>
      <c r="MUO23" s="1"/>
      <c r="MUP23" s="1"/>
      <c r="MUQ23" s="1"/>
      <c r="MUR23" s="1"/>
      <c r="MUS23" s="1"/>
      <c r="MUT23" s="1"/>
      <c r="MUU23" s="1"/>
      <c r="MUV23" s="1"/>
      <c r="MUW23" s="1"/>
      <c r="MUX23" s="1"/>
      <c r="MUY23" s="1"/>
      <c r="MUZ23" s="1"/>
      <c r="MVA23" s="1"/>
      <c r="MVB23" s="1"/>
      <c r="MVC23" s="1"/>
      <c r="MVD23" s="1"/>
      <c r="MVE23" s="1"/>
      <c r="MVF23" s="1"/>
      <c r="MVG23" s="1"/>
      <c r="MVH23" s="1"/>
      <c r="MVI23" s="1"/>
      <c r="MVJ23" s="1"/>
      <c r="MVK23" s="1"/>
      <c r="MVL23" s="1"/>
      <c r="MVM23" s="1"/>
      <c r="MVN23" s="1"/>
      <c r="MVO23" s="1"/>
      <c r="MVP23" s="1"/>
      <c r="MVQ23" s="1"/>
      <c r="MVR23" s="1"/>
      <c r="MVS23" s="1"/>
      <c r="MVT23" s="1"/>
      <c r="MVU23" s="1"/>
      <c r="MVV23" s="1"/>
      <c r="MVW23" s="1"/>
      <c r="MVX23" s="1"/>
      <c r="MVY23" s="1"/>
      <c r="MVZ23" s="1"/>
      <c r="MWA23" s="1"/>
      <c r="MWB23" s="1"/>
      <c r="MWC23" s="1"/>
      <c r="MWD23" s="1"/>
      <c r="MWE23" s="1"/>
      <c r="MWF23" s="1"/>
      <c r="MWG23" s="1"/>
      <c r="MWH23" s="1"/>
      <c r="MWI23" s="1"/>
      <c r="MWJ23" s="1"/>
      <c r="MWK23" s="1"/>
      <c r="MWL23" s="1"/>
      <c r="MWM23" s="1"/>
      <c r="MWN23" s="1"/>
      <c r="MWO23" s="1"/>
      <c r="MWP23" s="1"/>
      <c r="MWQ23" s="1"/>
      <c r="MWR23" s="1"/>
      <c r="MWS23" s="1"/>
      <c r="MWT23" s="1"/>
      <c r="MWU23" s="1"/>
      <c r="MWV23" s="1"/>
      <c r="MWW23" s="1"/>
      <c r="MWX23" s="1"/>
      <c r="MWY23" s="1"/>
      <c r="MWZ23" s="1"/>
      <c r="MXA23" s="1"/>
      <c r="MXB23" s="1"/>
      <c r="MXC23" s="1"/>
      <c r="MXD23" s="1"/>
      <c r="MXE23" s="1"/>
      <c r="MXF23" s="1"/>
      <c r="MXG23" s="1"/>
      <c r="MXH23" s="1"/>
      <c r="MXI23" s="1"/>
      <c r="MXJ23" s="1"/>
      <c r="MXK23" s="1"/>
      <c r="MXL23" s="1"/>
      <c r="MXM23" s="1"/>
      <c r="MXN23" s="1"/>
      <c r="MXO23" s="1"/>
      <c r="MXP23" s="1"/>
      <c r="MXQ23" s="1"/>
      <c r="MXR23" s="1"/>
      <c r="MXS23" s="1"/>
      <c r="MXT23" s="1"/>
      <c r="MXU23" s="1"/>
      <c r="MXV23" s="1"/>
      <c r="MXW23" s="1"/>
      <c r="MXX23" s="1"/>
      <c r="MXY23" s="1"/>
      <c r="MXZ23" s="1"/>
      <c r="MYA23" s="1"/>
      <c r="MYB23" s="1"/>
      <c r="MYC23" s="1"/>
      <c r="MYD23" s="1"/>
      <c r="MYE23" s="1"/>
      <c r="MYF23" s="1"/>
      <c r="MYG23" s="1"/>
      <c r="MYH23" s="1"/>
      <c r="MYI23" s="1"/>
      <c r="MYJ23" s="1"/>
      <c r="MYK23" s="1"/>
      <c r="MYL23" s="1"/>
      <c r="MYM23" s="1"/>
      <c r="MYN23" s="1"/>
      <c r="MYO23" s="1"/>
      <c r="MYP23" s="1"/>
      <c r="MYQ23" s="1"/>
      <c r="MYR23" s="1"/>
      <c r="MYS23" s="1"/>
      <c r="MYT23" s="1"/>
      <c r="MYU23" s="1"/>
      <c r="MYV23" s="1"/>
      <c r="MYW23" s="1"/>
      <c r="MYX23" s="1"/>
      <c r="MYY23" s="1"/>
      <c r="MYZ23" s="1"/>
      <c r="MZA23" s="1"/>
      <c r="MZB23" s="1"/>
      <c r="MZC23" s="1"/>
      <c r="MZD23" s="1"/>
      <c r="MZE23" s="1"/>
      <c r="MZF23" s="1"/>
      <c r="MZG23" s="1"/>
      <c r="MZH23" s="1"/>
      <c r="MZI23" s="1"/>
      <c r="MZJ23" s="1"/>
      <c r="MZK23" s="1"/>
      <c r="MZL23" s="1"/>
      <c r="MZM23" s="1"/>
      <c r="MZN23" s="1"/>
      <c r="MZO23" s="1"/>
      <c r="MZP23" s="1"/>
      <c r="MZQ23" s="1"/>
      <c r="MZR23" s="1"/>
      <c r="MZS23" s="1"/>
      <c r="MZT23" s="1"/>
      <c r="MZU23" s="1"/>
      <c r="MZV23" s="1"/>
      <c r="MZW23" s="1"/>
      <c r="MZX23" s="1"/>
      <c r="MZY23" s="1"/>
      <c r="MZZ23" s="1"/>
      <c r="NAA23" s="1"/>
      <c r="NAB23" s="1"/>
      <c r="NAC23" s="1"/>
      <c r="NAD23" s="1"/>
      <c r="NAE23" s="1"/>
      <c r="NAF23" s="1"/>
      <c r="NAG23" s="1"/>
      <c r="NAH23" s="1"/>
      <c r="NAI23" s="1"/>
      <c r="NAJ23" s="1"/>
      <c r="NAK23" s="1"/>
      <c r="NAL23" s="1"/>
      <c r="NAM23" s="1"/>
      <c r="NAN23" s="1"/>
      <c r="NAO23" s="1"/>
      <c r="NAP23" s="1"/>
      <c r="NAQ23" s="1"/>
      <c r="NAR23" s="1"/>
      <c r="NAS23" s="1"/>
      <c r="NAT23" s="1"/>
      <c r="NAU23" s="1"/>
      <c r="NAV23" s="1"/>
      <c r="NAW23" s="1"/>
      <c r="NAX23" s="1"/>
      <c r="NAY23" s="1"/>
      <c r="NAZ23" s="1"/>
      <c r="NBA23" s="1"/>
      <c r="NBB23" s="1"/>
      <c r="NBC23" s="1"/>
      <c r="NBD23" s="1"/>
      <c r="NBE23" s="1"/>
      <c r="NBF23" s="1"/>
      <c r="NBG23" s="1"/>
      <c r="NBH23" s="1"/>
      <c r="NBI23" s="1"/>
      <c r="NBJ23" s="1"/>
      <c r="NBK23" s="1"/>
      <c r="NBL23" s="1"/>
      <c r="NBM23" s="1"/>
      <c r="NBN23" s="1"/>
      <c r="NBO23" s="1"/>
      <c r="NBP23" s="1"/>
      <c r="NBQ23" s="1"/>
      <c r="NBR23" s="1"/>
      <c r="NBS23" s="1"/>
      <c r="NBT23" s="1"/>
      <c r="NBU23" s="1"/>
      <c r="NBV23" s="1"/>
      <c r="NBW23" s="1"/>
      <c r="NBX23" s="1"/>
      <c r="NBY23" s="1"/>
      <c r="NBZ23" s="1"/>
      <c r="NCA23" s="1"/>
      <c r="NCB23" s="1"/>
      <c r="NCC23" s="1"/>
      <c r="NCD23" s="1"/>
      <c r="NCE23" s="1"/>
      <c r="NCF23" s="1"/>
      <c r="NCG23" s="1"/>
      <c r="NCH23" s="1"/>
      <c r="NCI23" s="1"/>
      <c r="NCJ23" s="1"/>
      <c r="NCK23" s="1"/>
      <c r="NCL23" s="1"/>
      <c r="NCM23" s="1"/>
      <c r="NCN23" s="1"/>
      <c r="NCO23" s="1"/>
      <c r="NCP23" s="1"/>
      <c r="NCQ23" s="1"/>
      <c r="NCR23" s="1"/>
      <c r="NCS23" s="1"/>
      <c r="NCT23" s="1"/>
      <c r="NCU23" s="1"/>
      <c r="NCV23" s="1"/>
      <c r="NCW23" s="1"/>
      <c r="NCX23" s="1"/>
      <c r="NCY23" s="1"/>
      <c r="NCZ23" s="1"/>
      <c r="NDA23" s="1"/>
      <c r="NDB23" s="1"/>
      <c r="NDC23" s="1"/>
      <c r="NDD23" s="1"/>
      <c r="NDE23" s="1"/>
      <c r="NDF23" s="1"/>
      <c r="NDG23" s="1"/>
      <c r="NDH23" s="1"/>
      <c r="NDI23" s="1"/>
      <c r="NDJ23" s="1"/>
      <c r="NDK23" s="1"/>
      <c r="NDL23" s="1"/>
      <c r="NDM23" s="1"/>
      <c r="NDN23" s="1"/>
      <c r="NDO23" s="1"/>
      <c r="NDP23" s="1"/>
      <c r="NDQ23" s="1"/>
      <c r="NDR23" s="1"/>
      <c r="NDS23" s="1"/>
      <c r="NDT23" s="1"/>
      <c r="NDU23" s="1"/>
      <c r="NDV23" s="1"/>
      <c r="NDW23" s="1"/>
      <c r="NDX23" s="1"/>
      <c r="NDY23" s="1"/>
      <c r="NDZ23" s="1"/>
      <c r="NEA23" s="1"/>
      <c r="NEB23" s="1"/>
      <c r="NEC23" s="1"/>
      <c r="NED23" s="1"/>
      <c r="NEE23" s="1"/>
      <c r="NEF23" s="1"/>
      <c r="NEG23" s="1"/>
      <c r="NEH23" s="1"/>
      <c r="NEI23" s="1"/>
      <c r="NEJ23" s="1"/>
      <c r="NEK23" s="1"/>
      <c r="NEL23" s="1"/>
      <c r="NEM23" s="1"/>
      <c r="NEN23" s="1"/>
      <c r="NEO23" s="1"/>
      <c r="NEP23" s="1"/>
      <c r="NEQ23" s="1"/>
      <c r="NER23" s="1"/>
      <c r="NES23" s="1"/>
      <c r="NET23" s="1"/>
      <c r="NEU23" s="1"/>
      <c r="NEV23" s="1"/>
      <c r="NEW23" s="1"/>
      <c r="NEX23" s="1"/>
      <c r="NEY23" s="1"/>
      <c r="NEZ23" s="1"/>
      <c r="NFA23" s="1"/>
      <c r="NFB23" s="1"/>
      <c r="NFC23" s="1"/>
      <c r="NFD23" s="1"/>
      <c r="NFE23" s="1"/>
      <c r="NFF23" s="1"/>
      <c r="NFG23" s="1"/>
      <c r="NFH23" s="1"/>
      <c r="NFI23" s="1"/>
      <c r="NFJ23" s="1"/>
      <c r="NFK23" s="1"/>
      <c r="NFL23" s="1"/>
      <c r="NFM23" s="1"/>
      <c r="NFN23" s="1"/>
      <c r="NFO23" s="1"/>
      <c r="NFP23" s="1"/>
      <c r="NFQ23" s="1"/>
      <c r="NFR23" s="1"/>
      <c r="NFS23" s="1"/>
      <c r="NFT23" s="1"/>
      <c r="NFU23" s="1"/>
      <c r="NFV23" s="1"/>
      <c r="NFW23" s="1"/>
      <c r="NFX23" s="1"/>
      <c r="NFY23" s="1"/>
      <c r="NFZ23" s="1"/>
      <c r="NGA23" s="1"/>
      <c r="NGB23" s="1"/>
      <c r="NGC23" s="1"/>
      <c r="NGD23" s="1"/>
      <c r="NGE23" s="1"/>
      <c r="NGF23" s="1"/>
      <c r="NGG23" s="1"/>
      <c r="NGH23" s="1"/>
      <c r="NGI23" s="1"/>
      <c r="NGJ23" s="1"/>
      <c r="NGK23" s="1"/>
      <c r="NGL23" s="1"/>
      <c r="NGM23" s="1"/>
      <c r="NGN23" s="1"/>
      <c r="NGO23" s="1"/>
      <c r="NGP23" s="1"/>
      <c r="NGQ23" s="1"/>
      <c r="NGR23" s="1"/>
      <c r="NGS23" s="1"/>
      <c r="NGT23" s="1"/>
      <c r="NGU23" s="1"/>
      <c r="NGV23" s="1"/>
      <c r="NGW23" s="1"/>
      <c r="NGX23" s="1"/>
      <c r="NGY23" s="1"/>
      <c r="NGZ23" s="1"/>
      <c r="NHA23" s="1"/>
      <c r="NHB23" s="1"/>
      <c r="NHC23" s="1"/>
      <c r="NHD23" s="1"/>
      <c r="NHE23" s="1"/>
      <c r="NHF23" s="1"/>
      <c r="NHG23" s="1"/>
      <c r="NHH23" s="1"/>
      <c r="NHI23" s="1"/>
      <c r="NHJ23" s="1"/>
      <c r="NHK23" s="1"/>
      <c r="NHL23" s="1"/>
      <c r="NHM23" s="1"/>
      <c r="NHN23" s="1"/>
      <c r="NHO23" s="1"/>
      <c r="NHP23" s="1"/>
      <c r="NHQ23" s="1"/>
      <c r="NHR23" s="1"/>
      <c r="NHS23" s="1"/>
      <c r="NHT23" s="1"/>
      <c r="NHU23" s="1"/>
      <c r="NHV23" s="1"/>
      <c r="NHW23" s="1"/>
      <c r="NHX23" s="1"/>
      <c r="NHY23" s="1"/>
      <c r="NHZ23" s="1"/>
      <c r="NIA23" s="1"/>
      <c r="NIB23" s="1"/>
      <c r="NIC23" s="1"/>
      <c r="NID23" s="1"/>
      <c r="NIE23" s="1"/>
      <c r="NIF23" s="1"/>
      <c r="NIG23" s="1"/>
      <c r="NIH23" s="1"/>
      <c r="NII23" s="1"/>
      <c r="NIJ23" s="1"/>
      <c r="NIK23" s="1"/>
      <c r="NIL23" s="1"/>
      <c r="NIM23" s="1"/>
      <c r="NIN23" s="1"/>
      <c r="NIO23" s="1"/>
      <c r="NIP23" s="1"/>
      <c r="NIQ23" s="1"/>
      <c r="NIR23" s="1"/>
      <c r="NIS23" s="1"/>
      <c r="NIT23" s="1"/>
      <c r="NIU23" s="1"/>
      <c r="NIV23" s="1"/>
      <c r="NIW23" s="1"/>
      <c r="NIX23" s="1"/>
      <c r="NIY23" s="1"/>
      <c r="NIZ23" s="1"/>
      <c r="NJA23" s="1"/>
      <c r="NJB23" s="1"/>
      <c r="NJC23" s="1"/>
      <c r="NJD23" s="1"/>
      <c r="NJE23" s="1"/>
      <c r="NJF23" s="1"/>
      <c r="NJG23" s="1"/>
      <c r="NJH23" s="1"/>
      <c r="NJI23" s="1"/>
      <c r="NJJ23" s="1"/>
      <c r="NJK23" s="1"/>
      <c r="NJL23" s="1"/>
      <c r="NJM23" s="1"/>
      <c r="NJN23" s="1"/>
      <c r="NJO23" s="1"/>
      <c r="NJP23" s="1"/>
      <c r="NJQ23" s="1"/>
      <c r="NJR23" s="1"/>
      <c r="NJS23" s="1"/>
      <c r="NJT23" s="1"/>
      <c r="NJU23" s="1"/>
      <c r="NJV23" s="1"/>
      <c r="NJW23" s="1"/>
      <c r="NJX23" s="1"/>
      <c r="NJY23" s="1"/>
      <c r="NJZ23" s="1"/>
      <c r="NKA23" s="1"/>
      <c r="NKB23" s="1"/>
      <c r="NKC23" s="1"/>
      <c r="NKD23" s="1"/>
      <c r="NKE23" s="1"/>
      <c r="NKF23" s="1"/>
      <c r="NKG23" s="1"/>
      <c r="NKH23" s="1"/>
      <c r="NKI23" s="1"/>
      <c r="NKJ23" s="1"/>
      <c r="NKK23" s="1"/>
      <c r="NKL23" s="1"/>
      <c r="NKM23" s="1"/>
      <c r="NKN23" s="1"/>
      <c r="NKO23" s="1"/>
      <c r="NKP23" s="1"/>
      <c r="NKQ23" s="1"/>
      <c r="NKR23" s="1"/>
      <c r="NKS23" s="1"/>
      <c r="NKT23" s="1"/>
      <c r="NKU23" s="1"/>
      <c r="NKV23" s="1"/>
      <c r="NKW23" s="1"/>
      <c r="NKX23" s="1"/>
      <c r="NKY23" s="1"/>
      <c r="NKZ23" s="1"/>
      <c r="NLA23" s="1"/>
      <c r="NLB23" s="1"/>
      <c r="NLC23" s="1"/>
      <c r="NLD23" s="1"/>
      <c r="NLE23" s="1"/>
      <c r="NLF23" s="1"/>
      <c r="NLG23" s="1"/>
      <c r="NLH23" s="1"/>
      <c r="NLI23" s="1"/>
      <c r="NLJ23" s="1"/>
      <c r="NLK23" s="1"/>
      <c r="NLL23" s="1"/>
      <c r="NLM23" s="1"/>
      <c r="NLN23" s="1"/>
      <c r="NLO23" s="1"/>
      <c r="NLP23" s="1"/>
      <c r="NLQ23" s="1"/>
      <c r="NLR23" s="1"/>
      <c r="NLS23" s="1"/>
      <c r="NLT23" s="1"/>
      <c r="NLU23" s="1"/>
      <c r="NLV23" s="1"/>
      <c r="NLW23" s="1"/>
      <c r="NLX23" s="1"/>
      <c r="NLY23" s="1"/>
      <c r="NLZ23" s="1"/>
      <c r="NMA23" s="1"/>
      <c r="NMB23" s="1"/>
      <c r="NMC23" s="1"/>
      <c r="NMD23" s="1"/>
      <c r="NME23" s="1"/>
      <c r="NMF23" s="1"/>
      <c r="NMG23" s="1"/>
      <c r="NMH23" s="1"/>
      <c r="NMI23" s="1"/>
      <c r="NMJ23" s="1"/>
      <c r="NMK23" s="1"/>
      <c r="NML23" s="1"/>
      <c r="NMM23" s="1"/>
      <c r="NMN23" s="1"/>
      <c r="NMO23" s="1"/>
      <c r="NMP23" s="1"/>
      <c r="NMQ23" s="1"/>
      <c r="NMR23" s="1"/>
      <c r="NMS23" s="1"/>
      <c r="NMT23" s="1"/>
      <c r="NMU23" s="1"/>
      <c r="NMV23" s="1"/>
      <c r="NMW23" s="1"/>
      <c r="NMX23" s="1"/>
      <c r="NMY23" s="1"/>
      <c r="NMZ23" s="1"/>
      <c r="NNA23" s="1"/>
      <c r="NNB23" s="1"/>
      <c r="NNC23" s="1"/>
      <c r="NND23" s="1"/>
      <c r="NNE23" s="1"/>
      <c r="NNF23" s="1"/>
      <c r="NNG23" s="1"/>
      <c r="NNH23" s="1"/>
      <c r="NNI23" s="1"/>
      <c r="NNJ23" s="1"/>
      <c r="NNK23" s="1"/>
      <c r="NNL23" s="1"/>
      <c r="NNM23" s="1"/>
      <c r="NNN23" s="1"/>
      <c r="NNO23" s="1"/>
      <c r="NNP23" s="1"/>
      <c r="NNQ23" s="1"/>
      <c r="NNR23" s="1"/>
      <c r="NNS23" s="1"/>
      <c r="NNT23" s="1"/>
      <c r="NNU23" s="1"/>
      <c r="NNV23" s="1"/>
      <c r="NNW23" s="1"/>
      <c r="NNX23" s="1"/>
      <c r="NNY23" s="1"/>
      <c r="NNZ23" s="1"/>
      <c r="NOA23" s="1"/>
      <c r="NOB23" s="1"/>
      <c r="NOC23" s="1"/>
      <c r="NOD23" s="1"/>
      <c r="NOE23" s="1"/>
      <c r="NOF23" s="1"/>
      <c r="NOG23" s="1"/>
      <c r="NOH23" s="1"/>
      <c r="NOI23" s="1"/>
      <c r="NOJ23" s="1"/>
      <c r="NOK23" s="1"/>
      <c r="NOL23" s="1"/>
      <c r="NOM23" s="1"/>
      <c r="NON23" s="1"/>
      <c r="NOO23" s="1"/>
      <c r="NOP23" s="1"/>
      <c r="NOQ23" s="1"/>
      <c r="NOR23" s="1"/>
      <c r="NOS23" s="1"/>
      <c r="NOT23" s="1"/>
      <c r="NOU23" s="1"/>
      <c r="NOV23" s="1"/>
      <c r="NOW23" s="1"/>
      <c r="NOX23" s="1"/>
      <c r="NOY23" s="1"/>
      <c r="NOZ23" s="1"/>
      <c r="NPA23" s="1"/>
      <c r="NPB23" s="1"/>
      <c r="NPC23" s="1"/>
      <c r="NPD23" s="1"/>
      <c r="NPE23" s="1"/>
      <c r="NPF23" s="1"/>
      <c r="NPG23" s="1"/>
      <c r="NPH23" s="1"/>
      <c r="NPI23" s="1"/>
      <c r="NPJ23" s="1"/>
      <c r="NPK23" s="1"/>
      <c r="NPL23" s="1"/>
      <c r="NPM23" s="1"/>
      <c r="NPN23" s="1"/>
      <c r="NPO23" s="1"/>
      <c r="NPP23" s="1"/>
      <c r="NPQ23" s="1"/>
      <c r="NPR23" s="1"/>
      <c r="NPS23" s="1"/>
      <c r="NPT23" s="1"/>
      <c r="NPU23" s="1"/>
      <c r="NPV23" s="1"/>
      <c r="NPW23" s="1"/>
      <c r="NPX23" s="1"/>
      <c r="NPY23" s="1"/>
      <c r="NPZ23" s="1"/>
      <c r="NQA23" s="1"/>
      <c r="NQB23" s="1"/>
      <c r="NQC23" s="1"/>
      <c r="NQD23" s="1"/>
      <c r="NQE23" s="1"/>
      <c r="NQF23" s="1"/>
      <c r="NQG23" s="1"/>
      <c r="NQH23" s="1"/>
      <c r="NQI23" s="1"/>
      <c r="NQJ23" s="1"/>
      <c r="NQK23" s="1"/>
      <c r="NQL23" s="1"/>
      <c r="NQM23" s="1"/>
      <c r="NQN23" s="1"/>
      <c r="NQO23" s="1"/>
      <c r="NQP23" s="1"/>
      <c r="NQQ23" s="1"/>
      <c r="NQR23" s="1"/>
      <c r="NQS23" s="1"/>
      <c r="NQT23" s="1"/>
      <c r="NQU23" s="1"/>
      <c r="NQV23" s="1"/>
      <c r="NQW23" s="1"/>
      <c r="NQX23" s="1"/>
      <c r="NQY23" s="1"/>
      <c r="NQZ23" s="1"/>
      <c r="NRA23" s="1"/>
      <c r="NRB23" s="1"/>
      <c r="NRC23" s="1"/>
      <c r="NRD23" s="1"/>
      <c r="NRE23" s="1"/>
      <c r="NRF23" s="1"/>
      <c r="NRG23" s="1"/>
      <c r="NRH23" s="1"/>
      <c r="NRI23" s="1"/>
      <c r="NRJ23" s="1"/>
      <c r="NRK23" s="1"/>
      <c r="NRL23" s="1"/>
      <c r="NRM23" s="1"/>
      <c r="NRN23" s="1"/>
      <c r="NRO23" s="1"/>
      <c r="NRP23" s="1"/>
      <c r="NRQ23" s="1"/>
      <c r="NRR23" s="1"/>
      <c r="NRS23" s="1"/>
      <c r="NRT23" s="1"/>
      <c r="NRU23" s="1"/>
      <c r="NRV23" s="1"/>
      <c r="NRW23" s="1"/>
      <c r="NRX23" s="1"/>
      <c r="NRY23" s="1"/>
      <c r="NRZ23" s="1"/>
      <c r="NSA23" s="1"/>
      <c r="NSB23" s="1"/>
      <c r="NSC23" s="1"/>
      <c r="NSD23" s="1"/>
      <c r="NSE23" s="1"/>
      <c r="NSF23" s="1"/>
      <c r="NSG23" s="1"/>
      <c r="NSH23" s="1"/>
      <c r="NSI23" s="1"/>
      <c r="NSJ23" s="1"/>
      <c r="NSK23" s="1"/>
      <c r="NSL23" s="1"/>
      <c r="NSM23" s="1"/>
      <c r="NSN23" s="1"/>
      <c r="NSO23" s="1"/>
      <c r="NSP23" s="1"/>
      <c r="NSQ23" s="1"/>
      <c r="NSR23" s="1"/>
      <c r="NSS23" s="1"/>
      <c r="NST23" s="1"/>
      <c r="NSU23" s="1"/>
      <c r="NSV23" s="1"/>
      <c r="NSW23" s="1"/>
      <c r="NSX23" s="1"/>
      <c r="NSY23" s="1"/>
      <c r="NSZ23" s="1"/>
      <c r="NTA23" s="1"/>
      <c r="NTB23" s="1"/>
      <c r="NTC23" s="1"/>
      <c r="NTD23" s="1"/>
      <c r="NTE23" s="1"/>
      <c r="NTF23" s="1"/>
      <c r="NTG23" s="1"/>
      <c r="NTH23" s="1"/>
      <c r="NTI23" s="1"/>
      <c r="NTJ23" s="1"/>
      <c r="NTK23" s="1"/>
      <c r="NTL23" s="1"/>
      <c r="NTM23" s="1"/>
      <c r="NTN23" s="1"/>
      <c r="NTO23" s="1"/>
      <c r="NTP23" s="1"/>
      <c r="NTQ23" s="1"/>
      <c r="NTR23" s="1"/>
      <c r="NTS23" s="1"/>
      <c r="NTT23" s="1"/>
      <c r="NTU23" s="1"/>
      <c r="NTV23" s="1"/>
      <c r="NTW23" s="1"/>
      <c r="NTX23" s="1"/>
      <c r="NTY23" s="1"/>
      <c r="NTZ23" s="1"/>
      <c r="NUA23" s="1"/>
      <c r="NUB23" s="1"/>
      <c r="NUC23" s="1"/>
      <c r="NUD23" s="1"/>
      <c r="NUE23" s="1"/>
      <c r="NUF23" s="1"/>
      <c r="NUG23" s="1"/>
      <c r="NUH23" s="1"/>
      <c r="NUI23" s="1"/>
      <c r="NUJ23" s="1"/>
      <c r="NUK23" s="1"/>
      <c r="NUL23" s="1"/>
      <c r="NUM23" s="1"/>
      <c r="NUN23" s="1"/>
      <c r="NUO23" s="1"/>
      <c r="NUP23" s="1"/>
      <c r="NUQ23" s="1"/>
      <c r="NUR23" s="1"/>
      <c r="NUS23" s="1"/>
      <c r="NUT23" s="1"/>
      <c r="NUU23" s="1"/>
      <c r="NUV23" s="1"/>
      <c r="NUW23" s="1"/>
      <c r="NUX23" s="1"/>
      <c r="NUY23" s="1"/>
      <c r="NUZ23" s="1"/>
      <c r="NVA23" s="1"/>
      <c r="NVB23" s="1"/>
      <c r="NVC23" s="1"/>
      <c r="NVD23" s="1"/>
      <c r="NVE23" s="1"/>
      <c r="NVF23" s="1"/>
      <c r="NVG23" s="1"/>
      <c r="NVH23" s="1"/>
      <c r="NVI23" s="1"/>
      <c r="NVJ23" s="1"/>
      <c r="NVK23" s="1"/>
      <c r="NVL23" s="1"/>
      <c r="NVM23" s="1"/>
      <c r="NVN23" s="1"/>
      <c r="NVO23" s="1"/>
      <c r="NVP23" s="1"/>
      <c r="NVQ23" s="1"/>
      <c r="NVR23" s="1"/>
      <c r="NVS23" s="1"/>
      <c r="NVT23" s="1"/>
      <c r="NVU23" s="1"/>
      <c r="NVV23" s="1"/>
      <c r="NVW23" s="1"/>
      <c r="NVX23" s="1"/>
      <c r="NVY23" s="1"/>
      <c r="NVZ23" s="1"/>
      <c r="NWA23" s="1"/>
      <c r="NWB23" s="1"/>
      <c r="NWC23" s="1"/>
      <c r="NWD23" s="1"/>
      <c r="NWE23" s="1"/>
      <c r="NWF23" s="1"/>
      <c r="NWG23" s="1"/>
      <c r="NWH23" s="1"/>
      <c r="NWI23" s="1"/>
      <c r="NWJ23" s="1"/>
      <c r="NWK23" s="1"/>
      <c r="NWL23" s="1"/>
      <c r="NWM23" s="1"/>
      <c r="NWN23" s="1"/>
      <c r="NWO23" s="1"/>
      <c r="NWP23" s="1"/>
      <c r="NWQ23" s="1"/>
      <c r="NWR23" s="1"/>
      <c r="NWS23" s="1"/>
      <c r="NWT23" s="1"/>
      <c r="NWU23" s="1"/>
      <c r="NWV23" s="1"/>
      <c r="NWW23" s="1"/>
      <c r="NWX23" s="1"/>
      <c r="NWY23" s="1"/>
      <c r="NWZ23" s="1"/>
      <c r="NXA23" s="1"/>
      <c r="NXB23" s="1"/>
      <c r="NXC23" s="1"/>
      <c r="NXD23" s="1"/>
      <c r="NXE23" s="1"/>
      <c r="NXF23" s="1"/>
      <c r="NXG23" s="1"/>
      <c r="NXH23" s="1"/>
      <c r="NXI23" s="1"/>
      <c r="NXJ23" s="1"/>
      <c r="NXK23" s="1"/>
      <c r="NXL23" s="1"/>
      <c r="NXM23" s="1"/>
      <c r="NXN23" s="1"/>
      <c r="NXO23" s="1"/>
      <c r="NXP23" s="1"/>
      <c r="NXQ23" s="1"/>
      <c r="NXR23" s="1"/>
      <c r="NXS23" s="1"/>
      <c r="NXT23" s="1"/>
      <c r="NXU23" s="1"/>
      <c r="NXV23" s="1"/>
      <c r="NXW23" s="1"/>
      <c r="NXX23" s="1"/>
      <c r="NXY23" s="1"/>
      <c r="NXZ23" s="1"/>
      <c r="NYA23" s="1"/>
      <c r="NYB23" s="1"/>
      <c r="NYC23" s="1"/>
      <c r="NYD23" s="1"/>
      <c r="NYE23" s="1"/>
      <c r="NYF23" s="1"/>
      <c r="NYG23" s="1"/>
      <c r="NYH23" s="1"/>
      <c r="NYI23" s="1"/>
      <c r="NYJ23" s="1"/>
      <c r="NYK23" s="1"/>
      <c r="NYL23" s="1"/>
      <c r="NYM23" s="1"/>
      <c r="NYN23" s="1"/>
      <c r="NYO23" s="1"/>
      <c r="NYP23" s="1"/>
      <c r="NYQ23" s="1"/>
      <c r="NYR23" s="1"/>
      <c r="NYS23" s="1"/>
      <c r="NYT23" s="1"/>
      <c r="NYU23" s="1"/>
      <c r="NYV23" s="1"/>
      <c r="NYW23" s="1"/>
      <c r="NYX23" s="1"/>
      <c r="NYY23" s="1"/>
      <c r="NYZ23" s="1"/>
      <c r="NZA23" s="1"/>
      <c r="NZB23" s="1"/>
      <c r="NZC23" s="1"/>
      <c r="NZD23" s="1"/>
      <c r="NZE23" s="1"/>
      <c r="NZF23" s="1"/>
      <c r="NZG23" s="1"/>
      <c r="NZH23" s="1"/>
      <c r="NZI23" s="1"/>
      <c r="NZJ23" s="1"/>
      <c r="NZK23" s="1"/>
      <c r="NZL23" s="1"/>
      <c r="NZM23" s="1"/>
      <c r="NZN23" s="1"/>
      <c r="NZO23" s="1"/>
      <c r="NZP23" s="1"/>
      <c r="NZQ23" s="1"/>
      <c r="NZR23" s="1"/>
      <c r="NZS23" s="1"/>
      <c r="NZT23" s="1"/>
      <c r="NZU23" s="1"/>
      <c r="NZV23" s="1"/>
      <c r="NZW23" s="1"/>
      <c r="NZX23" s="1"/>
      <c r="NZY23" s="1"/>
      <c r="NZZ23" s="1"/>
      <c r="OAA23" s="1"/>
      <c r="OAB23" s="1"/>
      <c r="OAC23" s="1"/>
      <c r="OAD23" s="1"/>
      <c r="OAE23" s="1"/>
      <c r="OAF23" s="1"/>
      <c r="OAG23" s="1"/>
      <c r="OAH23" s="1"/>
      <c r="OAI23" s="1"/>
      <c r="OAJ23" s="1"/>
      <c r="OAK23" s="1"/>
      <c r="OAL23" s="1"/>
      <c r="OAM23" s="1"/>
      <c r="OAN23" s="1"/>
      <c r="OAO23" s="1"/>
      <c r="OAP23" s="1"/>
      <c r="OAQ23" s="1"/>
      <c r="OAR23" s="1"/>
      <c r="OAS23" s="1"/>
      <c r="OAT23" s="1"/>
      <c r="OAU23" s="1"/>
      <c r="OAV23" s="1"/>
      <c r="OAW23" s="1"/>
      <c r="OAX23" s="1"/>
      <c r="OAY23" s="1"/>
      <c r="OAZ23" s="1"/>
      <c r="OBA23" s="1"/>
      <c r="OBB23" s="1"/>
      <c r="OBC23" s="1"/>
      <c r="OBD23" s="1"/>
      <c r="OBE23" s="1"/>
      <c r="OBF23" s="1"/>
      <c r="OBG23" s="1"/>
      <c r="OBH23" s="1"/>
      <c r="OBI23" s="1"/>
      <c r="OBJ23" s="1"/>
      <c r="OBK23" s="1"/>
      <c r="OBL23" s="1"/>
      <c r="OBM23" s="1"/>
      <c r="OBN23" s="1"/>
      <c r="OBO23" s="1"/>
      <c r="OBP23" s="1"/>
      <c r="OBQ23" s="1"/>
      <c r="OBR23" s="1"/>
      <c r="OBS23" s="1"/>
      <c r="OBT23" s="1"/>
      <c r="OBU23" s="1"/>
      <c r="OBV23" s="1"/>
      <c r="OBW23" s="1"/>
      <c r="OBX23" s="1"/>
      <c r="OBY23" s="1"/>
      <c r="OBZ23" s="1"/>
      <c r="OCA23" s="1"/>
      <c r="OCB23" s="1"/>
      <c r="OCC23" s="1"/>
      <c r="OCD23" s="1"/>
      <c r="OCE23" s="1"/>
      <c r="OCF23" s="1"/>
      <c r="OCG23" s="1"/>
      <c r="OCH23" s="1"/>
      <c r="OCI23" s="1"/>
      <c r="OCJ23" s="1"/>
      <c r="OCK23" s="1"/>
      <c r="OCL23" s="1"/>
      <c r="OCM23" s="1"/>
      <c r="OCN23" s="1"/>
      <c r="OCO23" s="1"/>
      <c r="OCP23" s="1"/>
      <c r="OCQ23" s="1"/>
      <c r="OCR23" s="1"/>
      <c r="OCS23" s="1"/>
      <c r="OCT23" s="1"/>
      <c r="OCU23" s="1"/>
      <c r="OCV23" s="1"/>
      <c r="OCW23" s="1"/>
      <c r="OCX23" s="1"/>
      <c r="OCY23" s="1"/>
      <c r="OCZ23" s="1"/>
      <c r="ODA23" s="1"/>
      <c r="ODB23" s="1"/>
      <c r="ODC23" s="1"/>
      <c r="ODD23" s="1"/>
      <c r="ODE23" s="1"/>
      <c r="ODF23" s="1"/>
      <c r="ODG23" s="1"/>
      <c r="ODH23" s="1"/>
      <c r="ODI23" s="1"/>
      <c r="ODJ23" s="1"/>
      <c r="ODK23" s="1"/>
      <c r="ODL23" s="1"/>
      <c r="ODM23" s="1"/>
      <c r="ODN23" s="1"/>
      <c r="ODO23" s="1"/>
      <c r="ODP23" s="1"/>
      <c r="ODQ23" s="1"/>
      <c r="ODR23" s="1"/>
      <c r="ODS23" s="1"/>
      <c r="ODT23" s="1"/>
      <c r="ODU23" s="1"/>
      <c r="ODV23" s="1"/>
      <c r="ODW23" s="1"/>
      <c r="ODX23" s="1"/>
      <c r="ODY23" s="1"/>
      <c r="ODZ23" s="1"/>
      <c r="OEA23" s="1"/>
      <c r="OEB23" s="1"/>
      <c r="OEC23" s="1"/>
      <c r="OED23" s="1"/>
      <c r="OEE23" s="1"/>
      <c r="OEF23" s="1"/>
      <c r="OEG23" s="1"/>
      <c r="OEH23" s="1"/>
      <c r="OEI23" s="1"/>
      <c r="OEJ23" s="1"/>
      <c r="OEK23" s="1"/>
      <c r="OEL23" s="1"/>
      <c r="OEM23" s="1"/>
      <c r="OEN23" s="1"/>
      <c r="OEO23" s="1"/>
      <c r="OEP23" s="1"/>
      <c r="OEQ23" s="1"/>
      <c r="OER23" s="1"/>
      <c r="OES23" s="1"/>
      <c r="OET23" s="1"/>
      <c r="OEU23" s="1"/>
      <c r="OEV23" s="1"/>
      <c r="OEW23" s="1"/>
      <c r="OEX23" s="1"/>
      <c r="OEY23" s="1"/>
      <c r="OEZ23" s="1"/>
      <c r="OFA23" s="1"/>
      <c r="OFB23" s="1"/>
      <c r="OFC23" s="1"/>
      <c r="OFD23" s="1"/>
      <c r="OFE23" s="1"/>
      <c r="OFF23" s="1"/>
      <c r="OFG23" s="1"/>
      <c r="OFH23" s="1"/>
      <c r="OFI23" s="1"/>
      <c r="OFJ23" s="1"/>
      <c r="OFK23" s="1"/>
      <c r="OFL23" s="1"/>
      <c r="OFM23" s="1"/>
      <c r="OFN23" s="1"/>
      <c r="OFO23" s="1"/>
      <c r="OFP23" s="1"/>
      <c r="OFQ23" s="1"/>
      <c r="OFR23" s="1"/>
      <c r="OFS23" s="1"/>
      <c r="OFT23" s="1"/>
      <c r="OFU23" s="1"/>
      <c r="OFV23" s="1"/>
      <c r="OFW23" s="1"/>
      <c r="OFX23" s="1"/>
      <c r="OFY23" s="1"/>
      <c r="OFZ23" s="1"/>
      <c r="OGA23" s="1"/>
      <c r="OGB23" s="1"/>
      <c r="OGC23" s="1"/>
      <c r="OGD23" s="1"/>
      <c r="OGE23" s="1"/>
      <c r="OGF23" s="1"/>
      <c r="OGG23" s="1"/>
      <c r="OGH23" s="1"/>
      <c r="OGI23" s="1"/>
      <c r="OGJ23" s="1"/>
      <c r="OGK23" s="1"/>
      <c r="OGL23" s="1"/>
      <c r="OGM23" s="1"/>
      <c r="OGN23" s="1"/>
      <c r="OGO23" s="1"/>
      <c r="OGP23" s="1"/>
      <c r="OGQ23" s="1"/>
      <c r="OGR23" s="1"/>
      <c r="OGS23" s="1"/>
      <c r="OGT23" s="1"/>
      <c r="OGU23" s="1"/>
      <c r="OGV23" s="1"/>
      <c r="OGW23" s="1"/>
      <c r="OGX23" s="1"/>
      <c r="OGY23" s="1"/>
      <c r="OGZ23" s="1"/>
      <c r="OHA23" s="1"/>
      <c r="OHB23" s="1"/>
      <c r="OHC23" s="1"/>
      <c r="OHD23" s="1"/>
      <c r="OHE23" s="1"/>
      <c r="OHF23" s="1"/>
      <c r="OHG23" s="1"/>
      <c r="OHH23" s="1"/>
      <c r="OHI23" s="1"/>
      <c r="OHJ23" s="1"/>
      <c r="OHK23" s="1"/>
      <c r="OHL23" s="1"/>
      <c r="OHM23" s="1"/>
      <c r="OHN23" s="1"/>
      <c r="OHO23" s="1"/>
      <c r="OHP23" s="1"/>
      <c r="OHQ23" s="1"/>
      <c r="OHR23" s="1"/>
      <c r="OHS23" s="1"/>
      <c r="OHT23" s="1"/>
      <c r="OHU23" s="1"/>
      <c r="OHV23" s="1"/>
      <c r="OHW23" s="1"/>
      <c r="OHX23" s="1"/>
      <c r="OHY23" s="1"/>
      <c r="OHZ23" s="1"/>
      <c r="OIA23" s="1"/>
      <c r="OIB23" s="1"/>
      <c r="OIC23" s="1"/>
      <c r="OID23" s="1"/>
      <c r="OIE23" s="1"/>
      <c r="OIF23" s="1"/>
      <c r="OIG23" s="1"/>
      <c r="OIH23" s="1"/>
      <c r="OII23" s="1"/>
      <c r="OIJ23" s="1"/>
      <c r="OIK23" s="1"/>
      <c r="OIL23" s="1"/>
      <c r="OIM23" s="1"/>
      <c r="OIN23" s="1"/>
      <c r="OIO23" s="1"/>
      <c r="OIP23" s="1"/>
      <c r="OIQ23" s="1"/>
      <c r="OIR23" s="1"/>
      <c r="OIS23" s="1"/>
      <c r="OIT23" s="1"/>
      <c r="OIU23" s="1"/>
      <c r="OIV23" s="1"/>
      <c r="OIW23" s="1"/>
      <c r="OIX23" s="1"/>
      <c r="OIY23" s="1"/>
      <c r="OIZ23" s="1"/>
      <c r="OJA23" s="1"/>
      <c r="OJB23" s="1"/>
      <c r="OJC23" s="1"/>
      <c r="OJD23" s="1"/>
      <c r="OJE23" s="1"/>
      <c r="OJF23" s="1"/>
      <c r="OJG23" s="1"/>
      <c r="OJH23" s="1"/>
      <c r="OJI23" s="1"/>
      <c r="OJJ23" s="1"/>
      <c r="OJK23" s="1"/>
      <c r="OJL23" s="1"/>
      <c r="OJM23" s="1"/>
      <c r="OJN23" s="1"/>
      <c r="OJO23" s="1"/>
      <c r="OJP23" s="1"/>
      <c r="OJQ23" s="1"/>
      <c r="OJR23" s="1"/>
      <c r="OJS23" s="1"/>
      <c r="OJT23" s="1"/>
      <c r="OJU23" s="1"/>
      <c r="OJV23" s="1"/>
      <c r="OJW23" s="1"/>
      <c r="OJX23" s="1"/>
      <c r="OJY23" s="1"/>
      <c r="OJZ23" s="1"/>
      <c r="OKA23" s="1"/>
      <c r="OKB23" s="1"/>
      <c r="OKC23" s="1"/>
      <c r="OKD23" s="1"/>
      <c r="OKE23" s="1"/>
      <c r="OKF23" s="1"/>
      <c r="OKG23" s="1"/>
      <c r="OKH23" s="1"/>
      <c r="OKI23" s="1"/>
      <c r="OKJ23" s="1"/>
      <c r="OKK23" s="1"/>
      <c r="OKL23" s="1"/>
      <c r="OKM23" s="1"/>
      <c r="OKN23" s="1"/>
      <c r="OKO23" s="1"/>
      <c r="OKP23" s="1"/>
      <c r="OKQ23" s="1"/>
      <c r="OKR23" s="1"/>
      <c r="OKS23" s="1"/>
      <c r="OKT23" s="1"/>
      <c r="OKU23" s="1"/>
      <c r="OKV23" s="1"/>
      <c r="OKW23" s="1"/>
      <c r="OKX23" s="1"/>
      <c r="OKY23" s="1"/>
      <c r="OKZ23" s="1"/>
      <c r="OLA23" s="1"/>
      <c r="OLB23" s="1"/>
      <c r="OLC23" s="1"/>
      <c r="OLD23" s="1"/>
      <c r="OLE23" s="1"/>
      <c r="OLF23" s="1"/>
      <c r="OLG23" s="1"/>
      <c r="OLH23" s="1"/>
      <c r="OLI23" s="1"/>
      <c r="OLJ23" s="1"/>
      <c r="OLK23" s="1"/>
      <c r="OLL23" s="1"/>
      <c r="OLM23" s="1"/>
      <c r="OLN23" s="1"/>
      <c r="OLO23" s="1"/>
      <c r="OLP23" s="1"/>
      <c r="OLQ23" s="1"/>
      <c r="OLR23" s="1"/>
      <c r="OLS23" s="1"/>
      <c r="OLT23" s="1"/>
      <c r="OLU23" s="1"/>
      <c r="OLV23" s="1"/>
      <c r="OLW23" s="1"/>
      <c r="OLX23" s="1"/>
      <c r="OLY23" s="1"/>
      <c r="OLZ23" s="1"/>
      <c r="OMA23" s="1"/>
      <c r="OMB23" s="1"/>
      <c r="OMC23" s="1"/>
      <c r="OMD23" s="1"/>
      <c r="OME23" s="1"/>
      <c r="OMF23" s="1"/>
      <c r="OMG23" s="1"/>
      <c r="OMH23" s="1"/>
      <c r="OMI23" s="1"/>
      <c r="OMJ23" s="1"/>
      <c r="OMK23" s="1"/>
      <c r="OML23" s="1"/>
      <c r="OMM23" s="1"/>
      <c r="OMN23" s="1"/>
      <c r="OMO23" s="1"/>
      <c r="OMP23" s="1"/>
      <c r="OMQ23" s="1"/>
      <c r="OMR23" s="1"/>
      <c r="OMS23" s="1"/>
      <c r="OMT23" s="1"/>
      <c r="OMU23" s="1"/>
      <c r="OMV23" s="1"/>
      <c r="OMW23" s="1"/>
      <c r="OMX23" s="1"/>
      <c r="OMY23" s="1"/>
      <c r="OMZ23" s="1"/>
      <c r="ONA23" s="1"/>
      <c r="ONB23" s="1"/>
      <c r="ONC23" s="1"/>
      <c r="OND23" s="1"/>
      <c r="ONE23" s="1"/>
      <c r="ONF23" s="1"/>
      <c r="ONG23" s="1"/>
      <c r="ONH23" s="1"/>
      <c r="ONI23" s="1"/>
      <c r="ONJ23" s="1"/>
      <c r="ONK23" s="1"/>
      <c r="ONL23" s="1"/>
      <c r="ONM23" s="1"/>
      <c r="ONN23" s="1"/>
      <c r="ONO23" s="1"/>
      <c r="ONP23" s="1"/>
      <c r="ONQ23" s="1"/>
      <c r="ONR23" s="1"/>
      <c r="ONS23" s="1"/>
      <c r="ONT23" s="1"/>
      <c r="ONU23" s="1"/>
      <c r="ONV23" s="1"/>
      <c r="ONW23" s="1"/>
      <c r="ONX23" s="1"/>
      <c r="ONY23" s="1"/>
      <c r="ONZ23" s="1"/>
      <c r="OOA23" s="1"/>
      <c r="OOB23" s="1"/>
      <c r="OOC23" s="1"/>
      <c r="OOD23" s="1"/>
      <c r="OOE23" s="1"/>
      <c r="OOF23" s="1"/>
      <c r="OOG23" s="1"/>
      <c r="OOH23" s="1"/>
      <c r="OOI23" s="1"/>
      <c r="OOJ23" s="1"/>
      <c r="OOK23" s="1"/>
      <c r="OOL23" s="1"/>
      <c r="OOM23" s="1"/>
      <c r="OON23" s="1"/>
      <c r="OOO23" s="1"/>
      <c r="OOP23" s="1"/>
      <c r="OOQ23" s="1"/>
      <c r="OOR23" s="1"/>
      <c r="OOS23" s="1"/>
      <c r="OOT23" s="1"/>
      <c r="OOU23" s="1"/>
      <c r="OOV23" s="1"/>
      <c r="OOW23" s="1"/>
      <c r="OOX23" s="1"/>
      <c r="OOY23" s="1"/>
      <c r="OOZ23" s="1"/>
      <c r="OPA23" s="1"/>
      <c r="OPB23" s="1"/>
      <c r="OPC23" s="1"/>
      <c r="OPD23" s="1"/>
      <c r="OPE23" s="1"/>
      <c r="OPF23" s="1"/>
      <c r="OPG23" s="1"/>
      <c r="OPH23" s="1"/>
      <c r="OPI23" s="1"/>
      <c r="OPJ23" s="1"/>
      <c r="OPK23" s="1"/>
      <c r="OPL23" s="1"/>
      <c r="OPM23" s="1"/>
      <c r="OPN23" s="1"/>
      <c r="OPO23" s="1"/>
      <c r="OPP23" s="1"/>
      <c r="OPQ23" s="1"/>
      <c r="OPR23" s="1"/>
      <c r="OPS23" s="1"/>
      <c r="OPT23" s="1"/>
      <c r="OPU23" s="1"/>
      <c r="OPV23" s="1"/>
      <c r="OPW23" s="1"/>
      <c r="OPX23" s="1"/>
      <c r="OPY23" s="1"/>
      <c r="OPZ23" s="1"/>
      <c r="OQA23" s="1"/>
      <c r="OQB23" s="1"/>
      <c r="OQC23" s="1"/>
      <c r="OQD23" s="1"/>
      <c r="OQE23" s="1"/>
      <c r="OQF23" s="1"/>
      <c r="OQG23" s="1"/>
      <c r="OQH23" s="1"/>
      <c r="OQI23" s="1"/>
      <c r="OQJ23" s="1"/>
      <c r="OQK23" s="1"/>
      <c r="OQL23" s="1"/>
      <c r="OQM23" s="1"/>
      <c r="OQN23" s="1"/>
      <c r="OQO23" s="1"/>
      <c r="OQP23" s="1"/>
      <c r="OQQ23" s="1"/>
      <c r="OQR23" s="1"/>
      <c r="OQS23" s="1"/>
      <c r="OQT23" s="1"/>
      <c r="OQU23" s="1"/>
      <c r="OQV23" s="1"/>
      <c r="OQW23" s="1"/>
      <c r="OQX23" s="1"/>
      <c r="OQY23" s="1"/>
      <c r="OQZ23" s="1"/>
      <c r="ORA23" s="1"/>
      <c r="ORB23" s="1"/>
      <c r="ORC23" s="1"/>
      <c r="ORD23" s="1"/>
      <c r="ORE23" s="1"/>
      <c r="ORF23" s="1"/>
      <c r="ORG23" s="1"/>
      <c r="ORH23" s="1"/>
      <c r="ORI23" s="1"/>
      <c r="ORJ23" s="1"/>
      <c r="ORK23" s="1"/>
      <c r="ORL23" s="1"/>
      <c r="ORM23" s="1"/>
      <c r="ORN23" s="1"/>
      <c r="ORO23" s="1"/>
      <c r="ORP23" s="1"/>
      <c r="ORQ23" s="1"/>
      <c r="ORR23" s="1"/>
      <c r="ORS23" s="1"/>
      <c r="ORT23" s="1"/>
      <c r="ORU23" s="1"/>
      <c r="ORV23" s="1"/>
      <c r="ORW23" s="1"/>
      <c r="ORX23" s="1"/>
      <c r="ORY23" s="1"/>
      <c r="ORZ23" s="1"/>
      <c r="OSA23" s="1"/>
      <c r="OSB23" s="1"/>
      <c r="OSC23" s="1"/>
      <c r="OSD23" s="1"/>
      <c r="OSE23" s="1"/>
      <c r="OSF23" s="1"/>
      <c r="OSG23" s="1"/>
      <c r="OSH23" s="1"/>
      <c r="OSI23" s="1"/>
      <c r="OSJ23" s="1"/>
      <c r="OSK23" s="1"/>
      <c r="OSL23" s="1"/>
      <c r="OSM23" s="1"/>
      <c r="OSN23" s="1"/>
      <c r="OSO23" s="1"/>
      <c r="OSP23" s="1"/>
      <c r="OSQ23" s="1"/>
      <c r="OSR23" s="1"/>
      <c r="OSS23" s="1"/>
      <c r="OST23" s="1"/>
      <c r="OSU23" s="1"/>
      <c r="OSV23" s="1"/>
      <c r="OSW23" s="1"/>
      <c r="OSX23" s="1"/>
      <c r="OSY23" s="1"/>
      <c r="OSZ23" s="1"/>
      <c r="OTA23" s="1"/>
      <c r="OTB23" s="1"/>
      <c r="OTC23" s="1"/>
      <c r="OTD23" s="1"/>
      <c r="OTE23" s="1"/>
      <c r="OTF23" s="1"/>
      <c r="OTG23" s="1"/>
      <c r="OTH23" s="1"/>
      <c r="OTI23" s="1"/>
      <c r="OTJ23" s="1"/>
      <c r="OTK23" s="1"/>
      <c r="OTL23" s="1"/>
      <c r="OTM23" s="1"/>
      <c r="OTN23" s="1"/>
      <c r="OTO23" s="1"/>
      <c r="OTP23" s="1"/>
      <c r="OTQ23" s="1"/>
      <c r="OTR23" s="1"/>
      <c r="OTS23" s="1"/>
      <c r="OTT23" s="1"/>
      <c r="OTU23" s="1"/>
      <c r="OTV23" s="1"/>
      <c r="OTW23" s="1"/>
      <c r="OTX23" s="1"/>
      <c r="OTY23" s="1"/>
      <c r="OTZ23" s="1"/>
      <c r="OUA23" s="1"/>
      <c r="OUB23" s="1"/>
      <c r="OUC23" s="1"/>
      <c r="OUD23" s="1"/>
      <c r="OUE23" s="1"/>
      <c r="OUF23" s="1"/>
      <c r="OUG23" s="1"/>
      <c r="OUH23" s="1"/>
      <c r="OUI23" s="1"/>
      <c r="OUJ23" s="1"/>
      <c r="OUK23" s="1"/>
      <c r="OUL23" s="1"/>
      <c r="OUM23" s="1"/>
      <c r="OUN23" s="1"/>
      <c r="OUO23" s="1"/>
      <c r="OUP23" s="1"/>
      <c r="OUQ23" s="1"/>
      <c r="OUR23" s="1"/>
      <c r="OUS23" s="1"/>
      <c r="OUT23" s="1"/>
      <c r="OUU23" s="1"/>
      <c r="OUV23" s="1"/>
      <c r="OUW23" s="1"/>
      <c r="OUX23" s="1"/>
      <c r="OUY23" s="1"/>
      <c r="OUZ23" s="1"/>
      <c r="OVA23" s="1"/>
      <c r="OVB23" s="1"/>
      <c r="OVC23" s="1"/>
      <c r="OVD23" s="1"/>
      <c r="OVE23" s="1"/>
      <c r="OVF23" s="1"/>
      <c r="OVG23" s="1"/>
      <c r="OVH23" s="1"/>
      <c r="OVI23" s="1"/>
      <c r="OVJ23" s="1"/>
      <c r="OVK23" s="1"/>
      <c r="OVL23" s="1"/>
      <c r="OVM23" s="1"/>
      <c r="OVN23" s="1"/>
      <c r="OVO23" s="1"/>
      <c r="OVP23" s="1"/>
      <c r="OVQ23" s="1"/>
      <c r="OVR23" s="1"/>
      <c r="OVS23" s="1"/>
      <c r="OVT23" s="1"/>
      <c r="OVU23" s="1"/>
      <c r="OVV23" s="1"/>
      <c r="OVW23" s="1"/>
      <c r="OVX23" s="1"/>
      <c r="OVY23" s="1"/>
      <c r="OVZ23" s="1"/>
      <c r="OWA23" s="1"/>
      <c r="OWB23" s="1"/>
      <c r="OWC23" s="1"/>
      <c r="OWD23" s="1"/>
      <c r="OWE23" s="1"/>
      <c r="OWF23" s="1"/>
      <c r="OWG23" s="1"/>
      <c r="OWH23" s="1"/>
      <c r="OWI23" s="1"/>
      <c r="OWJ23" s="1"/>
      <c r="OWK23" s="1"/>
      <c r="OWL23" s="1"/>
      <c r="OWM23" s="1"/>
      <c r="OWN23" s="1"/>
      <c r="OWO23" s="1"/>
      <c r="OWP23" s="1"/>
      <c r="OWQ23" s="1"/>
      <c r="OWR23" s="1"/>
      <c r="OWS23" s="1"/>
      <c r="OWT23" s="1"/>
      <c r="OWU23" s="1"/>
      <c r="OWV23" s="1"/>
      <c r="OWW23" s="1"/>
      <c r="OWX23" s="1"/>
      <c r="OWY23" s="1"/>
      <c r="OWZ23" s="1"/>
      <c r="OXA23" s="1"/>
      <c r="OXB23" s="1"/>
      <c r="OXC23" s="1"/>
      <c r="OXD23" s="1"/>
      <c r="OXE23" s="1"/>
      <c r="OXF23" s="1"/>
      <c r="OXG23" s="1"/>
      <c r="OXH23" s="1"/>
      <c r="OXI23" s="1"/>
      <c r="OXJ23" s="1"/>
      <c r="OXK23" s="1"/>
      <c r="OXL23" s="1"/>
      <c r="OXM23" s="1"/>
      <c r="OXN23" s="1"/>
      <c r="OXO23" s="1"/>
      <c r="OXP23" s="1"/>
      <c r="OXQ23" s="1"/>
      <c r="OXR23" s="1"/>
      <c r="OXS23" s="1"/>
      <c r="OXT23" s="1"/>
      <c r="OXU23" s="1"/>
      <c r="OXV23" s="1"/>
      <c r="OXW23" s="1"/>
      <c r="OXX23" s="1"/>
      <c r="OXY23" s="1"/>
      <c r="OXZ23" s="1"/>
      <c r="OYA23" s="1"/>
      <c r="OYB23" s="1"/>
      <c r="OYC23" s="1"/>
      <c r="OYD23" s="1"/>
      <c r="OYE23" s="1"/>
      <c r="OYF23" s="1"/>
      <c r="OYG23" s="1"/>
      <c r="OYH23" s="1"/>
      <c r="OYI23" s="1"/>
      <c r="OYJ23" s="1"/>
      <c r="OYK23" s="1"/>
      <c r="OYL23" s="1"/>
      <c r="OYM23" s="1"/>
      <c r="OYN23" s="1"/>
      <c r="OYO23" s="1"/>
      <c r="OYP23" s="1"/>
      <c r="OYQ23" s="1"/>
      <c r="OYR23" s="1"/>
      <c r="OYS23" s="1"/>
      <c r="OYT23" s="1"/>
      <c r="OYU23" s="1"/>
      <c r="OYV23" s="1"/>
      <c r="OYW23" s="1"/>
      <c r="OYX23" s="1"/>
      <c r="OYY23" s="1"/>
      <c r="OYZ23" s="1"/>
      <c r="OZA23" s="1"/>
      <c r="OZB23" s="1"/>
      <c r="OZC23" s="1"/>
      <c r="OZD23" s="1"/>
      <c r="OZE23" s="1"/>
      <c r="OZF23" s="1"/>
      <c r="OZG23" s="1"/>
      <c r="OZH23" s="1"/>
      <c r="OZI23" s="1"/>
      <c r="OZJ23" s="1"/>
      <c r="OZK23" s="1"/>
      <c r="OZL23" s="1"/>
      <c r="OZM23" s="1"/>
      <c r="OZN23" s="1"/>
      <c r="OZO23" s="1"/>
      <c r="OZP23" s="1"/>
      <c r="OZQ23" s="1"/>
      <c r="OZR23" s="1"/>
      <c r="OZS23" s="1"/>
      <c r="OZT23" s="1"/>
      <c r="OZU23" s="1"/>
      <c r="OZV23" s="1"/>
      <c r="OZW23" s="1"/>
      <c r="OZX23" s="1"/>
      <c r="OZY23" s="1"/>
      <c r="OZZ23" s="1"/>
      <c r="PAA23" s="1"/>
      <c r="PAB23" s="1"/>
      <c r="PAC23" s="1"/>
      <c r="PAD23" s="1"/>
      <c r="PAE23" s="1"/>
      <c r="PAF23" s="1"/>
      <c r="PAG23" s="1"/>
      <c r="PAH23" s="1"/>
      <c r="PAI23" s="1"/>
      <c r="PAJ23" s="1"/>
      <c r="PAK23" s="1"/>
      <c r="PAL23" s="1"/>
      <c r="PAM23" s="1"/>
      <c r="PAN23" s="1"/>
      <c r="PAO23" s="1"/>
      <c r="PAP23" s="1"/>
      <c r="PAQ23" s="1"/>
      <c r="PAR23" s="1"/>
      <c r="PAS23" s="1"/>
      <c r="PAT23" s="1"/>
      <c r="PAU23" s="1"/>
      <c r="PAV23" s="1"/>
      <c r="PAW23" s="1"/>
      <c r="PAX23" s="1"/>
      <c r="PAY23" s="1"/>
      <c r="PAZ23" s="1"/>
      <c r="PBA23" s="1"/>
      <c r="PBB23" s="1"/>
      <c r="PBC23" s="1"/>
      <c r="PBD23" s="1"/>
      <c r="PBE23" s="1"/>
      <c r="PBF23" s="1"/>
      <c r="PBG23" s="1"/>
      <c r="PBH23" s="1"/>
      <c r="PBI23" s="1"/>
      <c r="PBJ23" s="1"/>
      <c r="PBK23" s="1"/>
      <c r="PBL23" s="1"/>
      <c r="PBM23" s="1"/>
      <c r="PBN23" s="1"/>
      <c r="PBO23" s="1"/>
      <c r="PBP23" s="1"/>
      <c r="PBQ23" s="1"/>
      <c r="PBR23" s="1"/>
      <c r="PBS23" s="1"/>
      <c r="PBT23" s="1"/>
      <c r="PBU23" s="1"/>
      <c r="PBV23" s="1"/>
      <c r="PBW23" s="1"/>
      <c r="PBX23" s="1"/>
      <c r="PBY23" s="1"/>
      <c r="PBZ23" s="1"/>
      <c r="PCA23" s="1"/>
      <c r="PCB23" s="1"/>
      <c r="PCC23" s="1"/>
      <c r="PCD23" s="1"/>
      <c r="PCE23" s="1"/>
      <c r="PCF23" s="1"/>
      <c r="PCG23" s="1"/>
      <c r="PCH23" s="1"/>
      <c r="PCI23" s="1"/>
      <c r="PCJ23" s="1"/>
      <c r="PCK23" s="1"/>
      <c r="PCL23" s="1"/>
      <c r="PCM23" s="1"/>
      <c r="PCN23" s="1"/>
      <c r="PCO23" s="1"/>
      <c r="PCP23" s="1"/>
      <c r="PCQ23" s="1"/>
      <c r="PCR23" s="1"/>
      <c r="PCS23" s="1"/>
      <c r="PCT23" s="1"/>
      <c r="PCU23" s="1"/>
      <c r="PCV23" s="1"/>
      <c r="PCW23" s="1"/>
      <c r="PCX23" s="1"/>
      <c r="PCY23" s="1"/>
      <c r="PCZ23" s="1"/>
      <c r="PDA23" s="1"/>
      <c r="PDB23" s="1"/>
      <c r="PDC23" s="1"/>
      <c r="PDD23" s="1"/>
      <c r="PDE23" s="1"/>
      <c r="PDF23" s="1"/>
      <c r="PDG23" s="1"/>
      <c r="PDH23" s="1"/>
      <c r="PDI23" s="1"/>
      <c r="PDJ23" s="1"/>
      <c r="PDK23" s="1"/>
      <c r="PDL23" s="1"/>
      <c r="PDM23" s="1"/>
      <c r="PDN23" s="1"/>
      <c r="PDO23" s="1"/>
      <c r="PDP23" s="1"/>
      <c r="PDQ23" s="1"/>
      <c r="PDR23" s="1"/>
      <c r="PDS23" s="1"/>
      <c r="PDT23" s="1"/>
      <c r="PDU23" s="1"/>
      <c r="PDV23" s="1"/>
      <c r="PDW23" s="1"/>
      <c r="PDX23" s="1"/>
      <c r="PDY23" s="1"/>
      <c r="PDZ23" s="1"/>
      <c r="PEA23" s="1"/>
      <c r="PEB23" s="1"/>
      <c r="PEC23" s="1"/>
      <c r="PED23" s="1"/>
      <c r="PEE23" s="1"/>
      <c r="PEF23" s="1"/>
      <c r="PEG23" s="1"/>
      <c r="PEH23" s="1"/>
      <c r="PEI23" s="1"/>
      <c r="PEJ23" s="1"/>
      <c r="PEK23" s="1"/>
      <c r="PEL23" s="1"/>
      <c r="PEM23" s="1"/>
      <c r="PEN23" s="1"/>
      <c r="PEO23" s="1"/>
      <c r="PEP23" s="1"/>
      <c r="PEQ23" s="1"/>
      <c r="PER23" s="1"/>
      <c r="PES23" s="1"/>
      <c r="PET23" s="1"/>
      <c r="PEU23" s="1"/>
      <c r="PEV23" s="1"/>
      <c r="PEW23" s="1"/>
      <c r="PEX23" s="1"/>
      <c r="PEY23" s="1"/>
      <c r="PEZ23" s="1"/>
      <c r="PFA23" s="1"/>
      <c r="PFB23" s="1"/>
      <c r="PFC23" s="1"/>
      <c r="PFD23" s="1"/>
      <c r="PFE23" s="1"/>
      <c r="PFF23" s="1"/>
      <c r="PFG23" s="1"/>
      <c r="PFH23" s="1"/>
      <c r="PFI23" s="1"/>
      <c r="PFJ23" s="1"/>
      <c r="PFK23" s="1"/>
      <c r="PFL23" s="1"/>
      <c r="PFM23" s="1"/>
      <c r="PFN23" s="1"/>
      <c r="PFO23" s="1"/>
      <c r="PFP23" s="1"/>
      <c r="PFQ23" s="1"/>
      <c r="PFR23" s="1"/>
      <c r="PFS23" s="1"/>
      <c r="PFT23" s="1"/>
      <c r="PFU23" s="1"/>
      <c r="PFV23" s="1"/>
      <c r="PFW23" s="1"/>
      <c r="PFX23" s="1"/>
      <c r="PFY23" s="1"/>
      <c r="PFZ23" s="1"/>
      <c r="PGA23" s="1"/>
      <c r="PGB23" s="1"/>
      <c r="PGC23" s="1"/>
      <c r="PGD23" s="1"/>
      <c r="PGE23" s="1"/>
      <c r="PGF23" s="1"/>
      <c r="PGG23" s="1"/>
      <c r="PGH23" s="1"/>
      <c r="PGI23" s="1"/>
      <c r="PGJ23" s="1"/>
      <c r="PGK23" s="1"/>
      <c r="PGL23" s="1"/>
      <c r="PGM23" s="1"/>
      <c r="PGN23" s="1"/>
      <c r="PGO23" s="1"/>
      <c r="PGP23" s="1"/>
      <c r="PGQ23" s="1"/>
      <c r="PGR23" s="1"/>
      <c r="PGS23" s="1"/>
      <c r="PGT23" s="1"/>
      <c r="PGU23" s="1"/>
      <c r="PGV23" s="1"/>
      <c r="PGW23" s="1"/>
      <c r="PGX23" s="1"/>
      <c r="PGY23" s="1"/>
      <c r="PGZ23" s="1"/>
      <c r="PHA23" s="1"/>
      <c r="PHB23" s="1"/>
      <c r="PHC23" s="1"/>
      <c r="PHD23" s="1"/>
      <c r="PHE23" s="1"/>
      <c r="PHF23" s="1"/>
      <c r="PHG23" s="1"/>
      <c r="PHH23" s="1"/>
      <c r="PHI23" s="1"/>
      <c r="PHJ23" s="1"/>
      <c r="PHK23" s="1"/>
      <c r="PHL23" s="1"/>
      <c r="PHM23" s="1"/>
      <c r="PHN23" s="1"/>
      <c r="PHO23" s="1"/>
      <c r="PHP23" s="1"/>
      <c r="PHQ23" s="1"/>
      <c r="PHR23" s="1"/>
      <c r="PHS23" s="1"/>
      <c r="PHT23" s="1"/>
      <c r="PHU23" s="1"/>
      <c r="PHV23" s="1"/>
      <c r="PHW23" s="1"/>
      <c r="PHX23" s="1"/>
      <c r="PHY23" s="1"/>
      <c r="PHZ23" s="1"/>
      <c r="PIA23" s="1"/>
      <c r="PIB23" s="1"/>
      <c r="PIC23" s="1"/>
      <c r="PID23" s="1"/>
      <c r="PIE23" s="1"/>
      <c r="PIF23" s="1"/>
      <c r="PIG23" s="1"/>
      <c r="PIH23" s="1"/>
      <c r="PII23" s="1"/>
      <c r="PIJ23" s="1"/>
      <c r="PIK23" s="1"/>
      <c r="PIL23" s="1"/>
      <c r="PIM23" s="1"/>
      <c r="PIN23" s="1"/>
      <c r="PIO23" s="1"/>
      <c r="PIP23" s="1"/>
      <c r="PIQ23" s="1"/>
      <c r="PIR23" s="1"/>
      <c r="PIS23" s="1"/>
      <c r="PIT23" s="1"/>
      <c r="PIU23" s="1"/>
      <c r="PIV23" s="1"/>
      <c r="PIW23" s="1"/>
      <c r="PIX23" s="1"/>
      <c r="PIY23" s="1"/>
      <c r="PIZ23" s="1"/>
      <c r="PJA23" s="1"/>
      <c r="PJB23" s="1"/>
      <c r="PJC23" s="1"/>
      <c r="PJD23" s="1"/>
      <c r="PJE23" s="1"/>
      <c r="PJF23" s="1"/>
      <c r="PJG23" s="1"/>
      <c r="PJH23" s="1"/>
      <c r="PJI23" s="1"/>
      <c r="PJJ23" s="1"/>
      <c r="PJK23" s="1"/>
      <c r="PJL23" s="1"/>
      <c r="PJM23" s="1"/>
      <c r="PJN23" s="1"/>
      <c r="PJO23" s="1"/>
      <c r="PJP23" s="1"/>
      <c r="PJQ23" s="1"/>
      <c r="PJR23" s="1"/>
      <c r="PJS23" s="1"/>
      <c r="PJT23" s="1"/>
      <c r="PJU23" s="1"/>
      <c r="PJV23" s="1"/>
      <c r="PJW23" s="1"/>
      <c r="PJX23" s="1"/>
      <c r="PJY23" s="1"/>
      <c r="PJZ23" s="1"/>
      <c r="PKA23" s="1"/>
      <c r="PKB23" s="1"/>
      <c r="PKC23" s="1"/>
      <c r="PKD23" s="1"/>
      <c r="PKE23" s="1"/>
      <c r="PKF23" s="1"/>
      <c r="PKG23" s="1"/>
      <c r="PKH23" s="1"/>
      <c r="PKI23" s="1"/>
      <c r="PKJ23" s="1"/>
      <c r="PKK23" s="1"/>
      <c r="PKL23" s="1"/>
      <c r="PKM23" s="1"/>
      <c r="PKN23" s="1"/>
      <c r="PKO23" s="1"/>
      <c r="PKP23" s="1"/>
      <c r="PKQ23" s="1"/>
      <c r="PKR23" s="1"/>
      <c r="PKS23" s="1"/>
      <c r="PKT23" s="1"/>
      <c r="PKU23" s="1"/>
      <c r="PKV23" s="1"/>
      <c r="PKW23" s="1"/>
      <c r="PKX23" s="1"/>
      <c r="PKY23" s="1"/>
      <c r="PKZ23" s="1"/>
      <c r="PLA23" s="1"/>
      <c r="PLB23" s="1"/>
      <c r="PLC23" s="1"/>
      <c r="PLD23" s="1"/>
      <c r="PLE23" s="1"/>
      <c r="PLF23" s="1"/>
      <c r="PLG23" s="1"/>
      <c r="PLH23" s="1"/>
      <c r="PLI23" s="1"/>
      <c r="PLJ23" s="1"/>
      <c r="PLK23" s="1"/>
      <c r="PLL23" s="1"/>
      <c r="PLM23" s="1"/>
      <c r="PLN23" s="1"/>
      <c r="PLO23" s="1"/>
      <c r="PLP23" s="1"/>
      <c r="PLQ23" s="1"/>
      <c r="PLR23" s="1"/>
      <c r="PLS23" s="1"/>
      <c r="PLT23" s="1"/>
      <c r="PLU23" s="1"/>
      <c r="PLV23" s="1"/>
      <c r="PLW23" s="1"/>
      <c r="PLX23" s="1"/>
      <c r="PLY23" s="1"/>
      <c r="PLZ23" s="1"/>
      <c r="PMA23" s="1"/>
      <c r="PMB23" s="1"/>
      <c r="PMC23" s="1"/>
      <c r="PMD23" s="1"/>
      <c r="PME23" s="1"/>
      <c r="PMF23" s="1"/>
      <c r="PMG23" s="1"/>
      <c r="PMH23" s="1"/>
      <c r="PMI23" s="1"/>
      <c r="PMJ23" s="1"/>
      <c r="PMK23" s="1"/>
      <c r="PML23" s="1"/>
      <c r="PMM23" s="1"/>
      <c r="PMN23" s="1"/>
      <c r="PMO23" s="1"/>
      <c r="PMP23" s="1"/>
      <c r="PMQ23" s="1"/>
      <c r="PMR23" s="1"/>
      <c r="PMS23" s="1"/>
      <c r="PMT23" s="1"/>
      <c r="PMU23" s="1"/>
      <c r="PMV23" s="1"/>
      <c r="PMW23" s="1"/>
      <c r="PMX23" s="1"/>
      <c r="PMY23" s="1"/>
      <c r="PMZ23" s="1"/>
      <c r="PNA23" s="1"/>
      <c r="PNB23" s="1"/>
      <c r="PNC23" s="1"/>
      <c r="PND23" s="1"/>
      <c r="PNE23" s="1"/>
      <c r="PNF23" s="1"/>
      <c r="PNG23" s="1"/>
      <c r="PNH23" s="1"/>
      <c r="PNI23" s="1"/>
      <c r="PNJ23" s="1"/>
      <c r="PNK23" s="1"/>
      <c r="PNL23" s="1"/>
      <c r="PNM23" s="1"/>
      <c r="PNN23" s="1"/>
      <c r="PNO23" s="1"/>
      <c r="PNP23" s="1"/>
      <c r="PNQ23" s="1"/>
      <c r="PNR23" s="1"/>
      <c r="PNS23" s="1"/>
      <c r="PNT23" s="1"/>
      <c r="PNU23" s="1"/>
      <c r="PNV23" s="1"/>
      <c r="PNW23" s="1"/>
      <c r="PNX23" s="1"/>
      <c r="PNY23" s="1"/>
      <c r="PNZ23" s="1"/>
      <c r="POA23" s="1"/>
      <c r="POB23" s="1"/>
      <c r="POC23" s="1"/>
      <c r="POD23" s="1"/>
      <c r="POE23" s="1"/>
      <c r="POF23" s="1"/>
      <c r="POG23" s="1"/>
      <c r="POH23" s="1"/>
      <c r="POI23" s="1"/>
      <c r="POJ23" s="1"/>
      <c r="POK23" s="1"/>
      <c r="POL23" s="1"/>
      <c r="POM23" s="1"/>
      <c r="PON23" s="1"/>
      <c r="POO23" s="1"/>
      <c r="POP23" s="1"/>
      <c r="POQ23" s="1"/>
      <c r="POR23" s="1"/>
      <c r="POS23" s="1"/>
      <c r="POT23" s="1"/>
      <c r="POU23" s="1"/>
      <c r="POV23" s="1"/>
      <c r="POW23" s="1"/>
      <c r="POX23" s="1"/>
      <c r="POY23" s="1"/>
      <c r="POZ23" s="1"/>
      <c r="PPA23" s="1"/>
      <c r="PPB23" s="1"/>
      <c r="PPC23" s="1"/>
      <c r="PPD23" s="1"/>
      <c r="PPE23" s="1"/>
      <c r="PPF23" s="1"/>
      <c r="PPG23" s="1"/>
      <c r="PPH23" s="1"/>
      <c r="PPI23" s="1"/>
      <c r="PPJ23" s="1"/>
      <c r="PPK23" s="1"/>
      <c r="PPL23" s="1"/>
      <c r="PPM23" s="1"/>
      <c r="PPN23" s="1"/>
      <c r="PPO23" s="1"/>
      <c r="PPP23" s="1"/>
      <c r="PPQ23" s="1"/>
      <c r="PPR23" s="1"/>
      <c r="PPS23" s="1"/>
      <c r="PPT23" s="1"/>
      <c r="PPU23" s="1"/>
      <c r="PPV23" s="1"/>
      <c r="PPW23" s="1"/>
      <c r="PPX23" s="1"/>
      <c r="PPY23" s="1"/>
      <c r="PPZ23" s="1"/>
      <c r="PQA23" s="1"/>
      <c r="PQB23" s="1"/>
      <c r="PQC23" s="1"/>
      <c r="PQD23" s="1"/>
      <c r="PQE23" s="1"/>
      <c r="PQF23" s="1"/>
      <c r="PQG23" s="1"/>
      <c r="PQH23" s="1"/>
      <c r="PQI23" s="1"/>
      <c r="PQJ23" s="1"/>
      <c r="PQK23" s="1"/>
      <c r="PQL23" s="1"/>
      <c r="PQM23" s="1"/>
      <c r="PQN23" s="1"/>
      <c r="PQO23" s="1"/>
      <c r="PQP23" s="1"/>
      <c r="PQQ23" s="1"/>
      <c r="PQR23" s="1"/>
      <c r="PQS23" s="1"/>
      <c r="PQT23" s="1"/>
      <c r="PQU23" s="1"/>
      <c r="PQV23" s="1"/>
      <c r="PQW23" s="1"/>
      <c r="PQX23" s="1"/>
      <c r="PQY23" s="1"/>
      <c r="PQZ23" s="1"/>
      <c r="PRA23" s="1"/>
      <c r="PRB23" s="1"/>
      <c r="PRC23" s="1"/>
      <c r="PRD23" s="1"/>
      <c r="PRE23" s="1"/>
      <c r="PRF23" s="1"/>
      <c r="PRG23" s="1"/>
      <c r="PRH23" s="1"/>
      <c r="PRI23" s="1"/>
      <c r="PRJ23" s="1"/>
      <c r="PRK23" s="1"/>
      <c r="PRL23" s="1"/>
      <c r="PRM23" s="1"/>
      <c r="PRN23" s="1"/>
      <c r="PRO23" s="1"/>
      <c r="PRP23" s="1"/>
      <c r="PRQ23" s="1"/>
      <c r="PRR23" s="1"/>
      <c r="PRS23" s="1"/>
      <c r="PRT23" s="1"/>
      <c r="PRU23" s="1"/>
      <c r="PRV23" s="1"/>
      <c r="PRW23" s="1"/>
      <c r="PRX23" s="1"/>
      <c r="PRY23" s="1"/>
      <c r="PRZ23" s="1"/>
      <c r="PSA23" s="1"/>
      <c r="PSB23" s="1"/>
      <c r="PSC23" s="1"/>
      <c r="PSD23" s="1"/>
      <c r="PSE23" s="1"/>
      <c r="PSF23" s="1"/>
      <c r="PSG23" s="1"/>
      <c r="PSH23" s="1"/>
      <c r="PSI23" s="1"/>
      <c r="PSJ23" s="1"/>
      <c r="PSK23" s="1"/>
      <c r="PSL23" s="1"/>
      <c r="PSM23" s="1"/>
      <c r="PSN23" s="1"/>
      <c r="PSO23" s="1"/>
      <c r="PSP23" s="1"/>
      <c r="PSQ23" s="1"/>
      <c r="PSR23" s="1"/>
      <c r="PSS23" s="1"/>
      <c r="PST23" s="1"/>
      <c r="PSU23" s="1"/>
      <c r="PSV23" s="1"/>
      <c r="PSW23" s="1"/>
      <c r="PSX23" s="1"/>
      <c r="PSY23" s="1"/>
      <c r="PSZ23" s="1"/>
      <c r="PTA23" s="1"/>
      <c r="PTB23" s="1"/>
      <c r="PTC23" s="1"/>
      <c r="PTD23" s="1"/>
      <c r="PTE23" s="1"/>
      <c r="PTF23" s="1"/>
      <c r="PTG23" s="1"/>
      <c r="PTH23" s="1"/>
      <c r="PTI23" s="1"/>
      <c r="PTJ23" s="1"/>
      <c r="PTK23" s="1"/>
      <c r="PTL23" s="1"/>
      <c r="PTM23" s="1"/>
      <c r="PTN23" s="1"/>
      <c r="PTO23" s="1"/>
      <c r="PTP23" s="1"/>
      <c r="PTQ23" s="1"/>
      <c r="PTR23" s="1"/>
      <c r="PTS23" s="1"/>
      <c r="PTT23" s="1"/>
      <c r="PTU23" s="1"/>
      <c r="PTV23" s="1"/>
      <c r="PTW23" s="1"/>
      <c r="PTX23" s="1"/>
      <c r="PTY23" s="1"/>
      <c r="PTZ23" s="1"/>
      <c r="PUA23" s="1"/>
      <c r="PUB23" s="1"/>
      <c r="PUC23" s="1"/>
      <c r="PUD23" s="1"/>
      <c r="PUE23" s="1"/>
      <c r="PUF23" s="1"/>
      <c r="PUG23" s="1"/>
      <c r="PUH23" s="1"/>
      <c r="PUI23" s="1"/>
      <c r="PUJ23" s="1"/>
      <c r="PUK23" s="1"/>
      <c r="PUL23" s="1"/>
      <c r="PUM23" s="1"/>
      <c r="PUN23" s="1"/>
      <c r="PUO23" s="1"/>
      <c r="PUP23" s="1"/>
      <c r="PUQ23" s="1"/>
      <c r="PUR23" s="1"/>
      <c r="PUS23" s="1"/>
      <c r="PUT23" s="1"/>
      <c r="PUU23" s="1"/>
      <c r="PUV23" s="1"/>
      <c r="PUW23" s="1"/>
      <c r="PUX23" s="1"/>
      <c r="PUY23" s="1"/>
      <c r="PUZ23" s="1"/>
      <c r="PVA23" s="1"/>
      <c r="PVB23" s="1"/>
      <c r="PVC23" s="1"/>
      <c r="PVD23" s="1"/>
      <c r="PVE23" s="1"/>
      <c r="PVF23" s="1"/>
      <c r="PVG23" s="1"/>
      <c r="PVH23" s="1"/>
      <c r="PVI23" s="1"/>
      <c r="PVJ23" s="1"/>
      <c r="PVK23" s="1"/>
      <c r="PVL23" s="1"/>
      <c r="PVM23" s="1"/>
      <c r="PVN23" s="1"/>
      <c r="PVO23" s="1"/>
      <c r="PVP23" s="1"/>
      <c r="PVQ23" s="1"/>
      <c r="PVR23" s="1"/>
      <c r="PVS23" s="1"/>
      <c r="PVT23" s="1"/>
      <c r="PVU23" s="1"/>
      <c r="PVV23" s="1"/>
      <c r="PVW23" s="1"/>
      <c r="PVX23" s="1"/>
      <c r="PVY23" s="1"/>
      <c r="PVZ23" s="1"/>
      <c r="PWA23" s="1"/>
      <c r="PWB23" s="1"/>
      <c r="PWC23" s="1"/>
      <c r="PWD23" s="1"/>
      <c r="PWE23" s="1"/>
      <c r="PWF23" s="1"/>
      <c r="PWG23" s="1"/>
      <c r="PWH23" s="1"/>
      <c r="PWI23" s="1"/>
      <c r="PWJ23" s="1"/>
      <c r="PWK23" s="1"/>
      <c r="PWL23" s="1"/>
      <c r="PWM23" s="1"/>
      <c r="PWN23" s="1"/>
      <c r="PWO23" s="1"/>
      <c r="PWP23" s="1"/>
      <c r="PWQ23" s="1"/>
      <c r="PWR23" s="1"/>
      <c r="PWS23" s="1"/>
      <c r="PWT23" s="1"/>
      <c r="PWU23" s="1"/>
      <c r="PWV23" s="1"/>
      <c r="PWW23" s="1"/>
      <c r="PWX23" s="1"/>
      <c r="PWY23" s="1"/>
      <c r="PWZ23" s="1"/>
      <c r="PXA23" s="1"/>
      <c r="PXB23" s="1"/>
      <c r="PXC23" s="1"/>
      <c r="PXD23" s="1"/>
      <c r="PXE23" s="1"/>
      <c r="PXF23" s="1"/>
      <c r="PXG23" s="1"/>
      <c r="PXH23" s="1"/>
      <c r="PXI23" s="1"/>
      <c r="PXJ23" s="1"/>
      <c r="PXK23" s="1"/>
      <c r="PXL23" s="1"/>
      <c r="PXM23" s="1"/>
      <c r="PXN23" s="1"/>
      <c r="PXO23" s="1"/>
      <c r="PXP23" s="1"/>
      <c r="PXQ23" s="1"/>
      <c r="PXR23" s="1"/>
      <c r="PXS23" s="1"/>
      <c r="PXT23" s="1"/>
      <c r="PXU23" s="1"/>
      <c r="PXV23" s="1"/>
      <c r="PXW23" s="1"/>
      <c r="PXX23" s="1"/>
      <c r="PXY23" s="1"/>
      <c r="PXZ23" s="1"/>
      <c r="PYA23" s="1"/>
      <c r="PYB23" s="1"/>
      <c r="PYC23" s="1"/>
      <c r="PYD23" s="1"/>
      <c r="PYE23" s="1"/>
      <c r="PYF23" s="1"/>
      <c r="PYG23" s="1"/>
      <c r="PYH23" s="1"/>
      <c r="PYI23" s="1"/>
      <c r="PYJ23" s="1"/>
      <c r="PYK23" s="1"/>
      <c r="PYL23" s="1"/>
      <c r="PYM23" s="1"/>
      <c r="PYN23" s="1"/>
      <c r="PYO23" s="1"/>
      <c r="PYP23" s="1"/>
      <c r="PYQ23" s="1"/>
      <c r="PYR23" s="1"/>
      <c r="PYS23" s="1"/>
      <c r="PYT23" s="1"/>
      <c r="PYU23" s="1"/>
      <c r="PYV23" s="1"/>
      <c r="PYW23" s="1"/>
      <c r="PYX23" s="1"/>
      <c r="PYY23" s="1"/>
      <c r="PYZ23" s="1"/>
      <c r="PZA23" s="1"/>
      <c r="PZB23" s="1"/>
      <c r="PZC23" s="1"/>
      <c r="PZD23" s="1"/>
      <c r="PZE23" s="1"/>
      <c r="PZF23" s="1"/>
      <c r="PZG23" s="1"/>
      <c r="PZH23" s="1"/>
      <c r="PZI23" s="1"/>
      <c r="PZJ23" s="1"/>
      <c r="PZK23" s="1"/>
      <c r="PZL23" s="1"/>
      <c r="PZM23" s="1"/>
      <c r="PZN23" s="1"/>
      <c r="PZO23" s="1"/>
      <c r="PZP23" s="1"/>
      <c r="PZQ23" s="1"/>
      <c r="PZR23" s="1"/>
      <c r="PZS23" s="1"/>
      <c r="PZT23" s="1"/>
      <c r="PZU23" s="1"/>
      <c r="PZV23" s="1"/>
      <c r="PZW23" s="1"/>
      <c r="PZX23" s="1"/>
      <c r="PZY23" s="1"/>
      <c r="PZZ23" s="1"/>
      <c r="QAA23" s="1"/>
      <c r="QAB23" s="1"/>
      <c r="QAC23" s="1"/>
      <c r="QAD23" s="1"/>
      <c r="QAE23" s="1"/>
      <c r="QAF23" s="1"/>
      <c r="QAG23" s="1"/>
      <c r="QAH23" s="1"/>
      <c r="QAI23" s="1"/>
      <c r="QAJ23" s="1"/>
      <c r="QAK23" s="1"/>
      <c r="QAL23" s="1"/>
      <c r="QAM23" s="1"/>
      <c r="QAN23" s="1"/>
      <c r="QAO23" s="1"/>
      <c r="QAP23" s="1"/>
      <c r="QAQ23" s="1"/>
      <c r="QAR23" s="1"/>
      <c r="QAS23" s="1"/>
      <c r="QAT23" s="1"/>
      <c r="QAU23" s="1"/>
      <c r="QAV23" s="1"/>
      <c r="QAW23" s="1"/>
      <c r="QAX23" s="1"/>
      <c r="QAY23" s="1"/>
      <c r="QAZ23" s="1"/>
      <c r="QBA23" s="1"/>
      <c r="QBB23" s="1"/>
      <c r="QBC23" s="1"/>
      <c r="QBD23" s="1"/>
      <c r="QBE23" s="1"/>
      <c r="QBF23" s="1"/>
      <c r="QBG23" s="1"/>
      <c r="QBH23" s="1"/>
      <c r="QBI23" s="1"/>
      <c r="QBJ23" s="1"/>
      <c r="QBK23" s="1"/>
      <c r="QBL23" s="1"/>
      <c r="QBM23" s="1"/>
      <c r="QBN23" s="1"/>
      <c r="QBO23" s="1"/>
      <c r="QBP23" s="1"/>
      <c r="QBQ23" s="1"/>
      <c r="QBR23" s="1"/>
      <c r="QBS23" s="1"/>
      <c r="QBT23" s="1"/>
      <c r="QBU23" s="1"/>
      <c r="QBV23" s="1"/>
      <c r="QBW23" s="1"/>
      <c r="QBX23" s="1"/>
      <c r="QBY23" s="1"/>
      <c r="QBZ23" s="1"/>
      <c r="QCA23" s="1"/>
      <c r="QCB23" s="1"/>
      <c r="QCC23" s="1"/>
      <c r="QCD23" s="1"/>
      <c r="QCE23" s="1"/>
      <c r="QCF23" s="1"/>
      <c r="QCG23" s="1"/>
      <c r="QCH23" s="1"/>
      <c r="QCI23" s="1"/>
      <c r="QCJ23" s="1"/>
      <c r="QCK23" s="1"/>
      <c r="QCL23" s="1"/>
      <c r="QCM23" s="1"/>
      <c r="QCN23" s="1"/>
      <c r="QCO23" s="1"/>
      <c r="QCP23" s="1"/>
      <c r="QCQ23" s="1"/>
      <c r="QCR23" s="1"/>
      <c r="QCS23" s="1"/>
      <c r="QCT23" s="1"/>
      <c r="QCU23" s="1"/>
      <c r="QCV23" s="1"/>
      <c r="QCW23" s="1"/>
      <c r="QCX23" s="1"/>
      <c r="QCY23" s="1"/>
      <c r="QCZ23" s="1"/>
      <c r="QDA23" s="1"/>
      <c r="QDB23" s="1"/>
      <c r="QDC23" s="1"/>
      <c r="QDD23" s="1"/>
      <c r="QDE23" s="1"/>
      <c r="QDF23" s="1"/>
      <c r="QDG23" s="1"/>
      <c r="QDH23" s="1"/>
      <c r="QDI23" s="1"/>
      <c r="QDJ23" s="1"/>
      <c r="QDK23" s="1"/>
      <c r="QDL23" s="1"/>
      <c r="QDM23" s="1"/>
      <c r="QDN23" s="1"/>
      <c r="QDO23" s="1"/>
      <c r="QDP23" s="1"/>
      <c r="QDQ23" s="1"/>
      <c r="QDR23" s="1"/>
      <c r="QDS23" s="1"/>
      <c r="QDT23" s="1"/>
      <c r="QDU23" s="1"/>
      <c r="QDV23" s="1"/>
      <c r="QDW23" s="1"/>
      <c r="QDX23" s="1"/>
      <c r="QDY23" s="1"/>
      <c r="QDZ23" s="1"/>
      <c r="QEA23" s="1"/>
      <c r="QEB23" s="1"/>
      <c r="QEC23" s="1"/>
      <c r="QED23" s="1"/>
      <c r="QEE23" s="1"/>
      <c r="QEF23" s="1"/>
      <c r="QEG23" s="1"/>
      <c r="QEH23" s="1"/>
      <c r="QEI23" s="1"/>
      <c r="QEJ23" s="1"/>
      <c r="QEK23" s="1"/>
      <c r="QEL23" s="1"/>
      <c r="QEM23" s="1"/>
      <c r="QEN23" s="1"/>
      <c r="QEO23" s="1"/>
      <c r="QEP23" s="1"/>
      <c r="QEQ23" s="1"/>
      <c r="QER23" s="1"/>
      <c r="QES23" s="1"/>
      <c r="QET23" s="1"/>
      <c r="QEU23" s="1"/>
      <c r="QEV23" s="1"/>
      <c r="QEW23" s="1"/>
      <c r="QEX23" s="1"/>
      <c r="QEY23" s="1"/>
      <c r="QEZ23" s="1"/>
      <c r="QFA23" s="1"/>
      <c r="QFB23" s="1"/>
      <c r="QFC23" s="1"/>
      <c r="QFD23" s="1"/>
      <c r="QFE23" s="1"/>
      <c r="QFF23" s="1"/>
      <c r="QFG23" s="1"/>
      <c r="QFH23" s="1"/>
      <c r="QFI23" s="1"/>
      <c r="QFJ23" s="1"/>
      <c r="QFK23" s="1"/>
      <c r="QFL23" s="1"/>
      <c r="QFM23" s="1"/>
      <c r="QFN23" s="1"/>
      <c r="QFO23" s="1"/>
      <c r="QFP23" s="1"/>
      <c r="QFQ23" s="1"/>
      <c r="QFR23" s="1"/>
      <c r="QFS23" s="1"/>
      <c r="QFT23" s="1"/>
      <c r="QFU23" s="1"/>
      <c r="QFV23" s="1"/>
      <c r="QFW23" s="1"/>
      <c r="QFX23" s="1"/>
      <c r="QFY23" s="1"/>
      <c r="QFZ23" s="1"/>
      <c r="QGA23" s="1"/>
      <c r="QGB23" s="1"/>
      <c r="QGC23" s="1"/>
      <c r="QGD23" s="1"/>
      <c r="QGE23" s="1"/>
      <c r="QGF23" s="1"/>
      <c r="QGG23" s="1"/>
      <c r="QGH23" s="1"/>
      <c r="QGI23" s="1"/>
      <c r="QGJ23" s="1"/>
      <c r="QGK23" s="1"/>
      <c r="QGL23" s="1"/>
      <c r="QGM23" s="1"/>
      <c r="QGN23" s="1"/>
      <c r="QGO23" s="1"/>
      <c r="QGP23" s="1"/>
      <c r="QGQ23" s="1"/>
      <c r="QGR23" s="1"/>
      <c r="QGS23" s="1"/>
      <c r="QGT23" s="1"/>
      <c r="QGU23" s="1"/>
      <c r="QGV23" s="1"/>
      <c r="QGW23" s="1"/>
      <c r="QGX23" s="1"/>
      <c r="QGY23" s="1"/>
      <c r="QGZ23" s="1"/>
      <c r="QHA23" s="1"/>
      <c r="QHB23" s="1"/>
      <c r="QHC23" s="1"/>
      <c r="QHD23" s="1"/>
      <c r="QHE23" s="1"/>
      <c r="QHF23" s="1"/>
      <c r="QHG23" s="1"/>
      <c r="QHH23" s="1"/>
      <c r="QHI23" s="1"/>
      <c r="QHJ23" s="1"/>
      <c r="QHK23" s="1"/>
      <c r="QHL23" s="1"/>
      <c r="QHM23" s="1"/>
      <c r="QHN23" s="1"/>
      <c r="QHO23" s="1"/>
      <c r="QHP23" s="1"/>
      <c r="QHQ23" s="1"/>
      <c r="QHR23" s="1"/>
      <c r="QHS23" s="1"/>
      <c r="QHT23" s="1"/>
      <c r="QHU23" s="1"/>
      <c r="QHV23" s="1"/>
      <c r="QHW23" s="1"/>
      <c r="QHX23" s="1"/>
      <c r="QHY23" s="1"/>
      <c r="QHZ23" s="1"/>
      <c r="QIA23" s="1"/>
      <c r="QIB23" s="1"/>
      <c r="QIC23" s="1"/>
      <c r="QID23" s="1"/>
      <c r="QIE23" s="1"/>
      <c r="QIF23" s="1"/>
      <c r="QIG23" s="1"/>
      <c r="QIH23" s="1"/>
      <c r="QII23" s="1"/>
      <c r="QIJ23" s="1"/>
      <c r="QIK23" s="1"/>
      <c r="QIL23" s="1"/>
      <c r="QIM23" s="1"/>
      <c r="QIN23" s="1"/>
      <c r="QIO23" s="1"/>
      <c r="QIP23" s="1"/>
      <c r="QIQ23" s="1"/>
      <c r="QIR23" s="1"/>
      <c r="QIS23" s="1"/>
      <c r="QIT23" s="1"/>
      <c r="QIU23" s="1"/>
      <c r="QIV23" s="1"/>
      <c r="QIW23" s="1"/>
      <c r="QIX23" s="1"/>
      <c r="QIY23" s="1"/>
      <c r="QIZ23" s="1"/>
      <c r="QJA23" s="1"/>
      <c r="QJB23" s="1"/>
      <c r="QJC23" s="1"/>
      <c r="QJD23" s="1"/>
      <c r="QJE23" s="1"/>
      <c r="QJF23" s="1"/>
      <c r="QJG23" s="1"/>
      <c r="QJH23" s="1"/>
      <c r="QJI23" s="1"/>
      <c r="QJJ23" s="1"/>
      <c r="QJK23" s="1"/>
      <c r="QJL23" s="1"/>
      <c r="QJM23" s="1"/>
      <c r="QJN23" s="1"/>
      <c r="QJO23" s="1"/>
      <c r="QJP23" s="1"/>
      <c r="QJQ23" s="1"/>
      <c r="QJR23" s="1"/>
      <c r="QJS23" s="1"/>
      <c r="QJT23" s="1"/>
      <c r="QJU23" s="1"/>
      <c r="QJV23" s="1"/>
      <c r="QJW23" s="1"/>
      <c r="QJX23" s="1"/>
      <c r="QJY23" s="1"/>
      <c r="QJZ23" s="1"/>
      <c r="QKA23" s="1"/>
      <c r="QKB23" s="1"/>
      <c r="QKC23" s="1"/>
      <c r="QKD23" s="1"/>
      <c r="QKE23" s="1"/>
      <c r="QKF23" s="1"/>
      <c r="QKG23" s="1"/>
      <c r="QKH23" s="1"/>
      <c r="QKI23" s="1"/>
      <c r="QKJ23" s="1"/>
      <c r="QKK23" s="1"/>
      <c r="QKL23" s="1"/>
      <c r="QKM23" s="1"/>
      <c r="QKN23" s="1"/>
      <c r="QKO23" s="1"/>
      <c r="QKP23" s="1"/>
      <c r="QKQ23" s="1"/>
      <c r="QKR23" s="1"/>
      <c r="QKS23" s="1"/>
      <c r="QKT23" s="1"/>
      <c r="QKU23" s="1"/>
      <c r="QKV23" s="1"/>
      <c r="QKW23" s="1"/>
      <c r="QKX23" s="1"/>
      <c r="QKY23" s="1"/>
      <c r="QKZ23" s="1"/>
      <c r="QLA23" s="1"/>
      <c r="QLB23" s="1"/>
      <c r="QLC23" s="1"/>
      <c r="QLD23" s="1"/>
      <c r="QLE23" s="1"/>
      <c r="QLF23" s="1"/>
      <c r="QLG23" s="1"/>
      <c r="QLH23" s="1"/>
      <c r="QLI23" s="1"/>
      <c r="QLJ23" s="1"/>
      <c r="QLK23" s="1"/>
      <c r="QLL23" s="1"/>
      <c r="QLM23" s="1"/>
      <c r="QLN23" s="1"/>
      <c r="QLO23" s="1"/>
      <c r="QLP23" s="1"/>
      <c r="QLQ23" s="1"/>
      <c r="QLR23" s="1"/>
      <c r="QLS23" s="1"/>
      <c r="QLT23" s="1"/>
      <c r="QLU23" s="1"/>
      <c r="QLV23" s="1"/>
      <c r="QLW23" s="1"/>
      <c r="QLX23" s="1"/>
      <c r="QLY23" s="1"/>
      <c r="QLZ23" s="1"/>
      <c r="QMA23" s="1"/>
      <c r="QMB23" s="1"/>
      <c r="QMC23" s="1"/>
      <c r="QMD23" s="1"/>
      <c r="QME23" s="1"/>
      <c r="QMF23" s="1"/>
      <c r="QMG23" s="1"/>
      <c r="QMH23" s="1"/>
      <c r="QMI23" s="1"/>
      <c r="QMJ23" s="1"/>
      <c r="QMK23" s="1"/>
      <c r="QML23" s="1"/>
      <c r="QMM23" s="1"/>
      <c r="QMN23" s="1"/>
      <c r="QMO23" s="1"/>
      <c r="QMP23" s="1"/>
      <c r="QMQ23" s="1"/>
      <c r="QMR23" s="1"/>
      <c r="QMS23" s="1"/>
      <c r="QMT23" s="1"/>
      <c r="QMU23" s="1"/>
      <c r="QMV23" s="1"/>
      <c r="QMW23" s="1"/>
      <c r="QMX23" s="1"/>
      <c r="QMY23" s="1"/>
      <c r="QMZ23" s="1"/>
      <c r="QNA23" s="1"/>
      <c r="QNB23" s="1"/>
      <c r="QNC23" s="1"/>
      <c r="QND23" s="1"/>
      <c r="QNE23" s="1"/>
      <c r="QNF23" s="1"/>
      <c r="QNG23" s="1"/>
      <c r="QNH23" s="1"/>
      <c r="QNI23" s="1"/>
      <c r="QNJ23" s="1"/>
      <c r="QNK23" s="1"/>
      <c r="QNL23" s="1"/>
      <c r="QNM23" s="1"/>
      <c r="QNN23" s="1"/>
      <c r="QNO23" s="1"/>
      <c r="QNP23" s="1"/>
      <c r="QNQ23" s="1"/>
      <c r="QNR23" s="1"/>
      <c r="QNS23" s="1"/>
      <c r="QNT23" s="1"/>
      <c r="QNU23" s="1"/>
      <c r="QNV23" s="1"/>
      <c r="QNW23" s="1"/>
      <c r="QNX23" s="1"/>
      <c r="QNY23" s="1"/>
      <c r="QNZ23" s="1"/>
      <c r="QOA23" s="1"/>
      <c r="QOB23" s="1"/>
      <c r="QOC23" s="1"/>
      <c r="QOD23" s="1"/>
      <c r="QOE23" s="1"/>
      <c r="QOF23" s="1"/>
      <c r="QOG23" s="1"/>
      <c r="QOH23" s="1"/>
      <c r="QOI23" s="1"/>
      <c r="QOJ23" s="1"/>
      <c r="QOK23" s="1"/>
      <c r="QOL23" s="1"/>
      <c r="QOM23" s="1"/>
      <c r="QON23" s="1"/>
      <c r="QOO23" s="1"/>
      <c r="QOP23" s="1"/>
      <c r="QOQ23" s="1"/>
      <c r="QOR23" s="1"/>
      <c r="QOS23" s="1"/>
      <c r="QOT23" s="1"/>
      <c r="QOU23" s="1"/>
      <c r="QOV23" s="1"/>
      <c r="QOW23" s="1"/>
      <c r="QOX23" s="1"/>
      <c r="QOY23" s="1"/>
      <c r="QOZ23" s="1"/>
      <c r="QPA23" s="1"/>
      <c r="QPB23" s="1"/>
      <c r="QPC23" s="1"/>
      <c r="QPD23" s="1"/>
      <c r="QPE23" s="1"/>
      <c r="QPF23" s="1"/>
      <c r="QPG23" s="1"/>
      <c r="QPH23" s="1"/>
      <c r="QPI23" s="1"/>
      <c r="QPJ23" s="1"/>
      <c r="QPK23" s="1"/>
      <c r="QPL23" s="1"/>
      <c r="QPM23" s="1"/>
      <c r="QPN23" s="1"/>
      <c r="QPO23" s="1"/>
      <c r="QPP23" s="1"/>
      <c r="QPQ23" s="1"/>
      <c r="QPR23" s="1"/>
      <c r="QPS23" s="1"/>
      <c r="QPT23" s="1"/>
      <c r="QPU23" s="1"/>
      <c r="QPV23" s="1"/>
      <c r="QPW23" s="1"/>
      <c r="QPX23" s="1"/>
      <c r="QPY23" s="1"/>
      <c r="QPZ23" s="1"/>
      <c r="QQA23" s="1"/>
      <c r="QQB23" s="1"/>
      <c r="QQC23" s="1"/>
      <c r="QQD23" s="1"/>
      <c r="QQE23" s="1"/>
      <c r="QQF23" s="1"/>
      <c r="QQG23" s="1"/>
      <c r="QQH23" s="1"/>
      <c r="QQI23" s="1"/>
      <c r="QQJ23" s="1"/>
      <c r="QQK23" s="1"/>
      <c r="QQL23" s="1"/>
      <c r="QQM23" s="1"/>
      <c r="QQN23" s="1"/>
      <c r="QQO23" s="1"/>
      <c r="QQP23" s="1"/>
      <c r="QQQ23" s="1"/>
      <c r="QQR23" s="1"/>
      <c r="QQS23" s="1"/>
      <c r="QQT23" s="1"/>
      <c r="QQU23" s="1"/>
      <c r="QQV23" s="1"/>
      <c r="QQW23" s="1"/>
      <c r="QQX23" s="1"/>
      <c r="QQY23" s="1"/>
      <c r="QQZ23" s="1"/>
      <c r="QRA23" s="1"/>
      <c r="QRB23" s="1"/>
      <c r="QRC23" s="1"/>
      <c r="QRD23" s="1"/>
      <c r="QRE23" s="1"/>
      <c r="QRF23" s="1"/>
      <c r="QRG23" s="1"/>
      <c r="QRH23" s="1"/>
      <c r="QRI23" s="1"/>
      <c r="QRJ23" s="1"/>
      <c r="QRK23" s="1"/>
      <c r="QRL23" s="1"/>
      <c r="QRM23" s="1"/>
      <c r="QRN23" s="1"/>
      <c r="QRO23" s="1"/>
      <c r="QRP23" s="1"/>
      <c r="QRQ23" s="1"/>
      <c r="QRR23" s="1"/>
      <c r="QRS23" s="1"/>
      <c r="QRT23" s="1"/>
      <c r="QRU23" s="1"/>
      <c r="QRV23" s="1"/>
      <c r="QRW23" s="1"/>
      <c r="QRX23" s="1"/>
      <c r="QRY23" s="1"/>
      <c r="QRZ23" s="1"/>
      <c r="QSA23" s="1"/>
      <c r="QSB23" s="1"/>
      <c r="QSC23" s="1"/>
      <c r="QSD23" s="1"/>
      <c r="QSE23" s="1"/>
      <c r="QSF23" s="1"/>
      <c r="QSG23" s="1"/>
      <c r="QSH23" s="1"/>
      <c r="QSI23" s="1"/>
      <c r="QSJ23" s="1"/>
      <c r="QSK23" s="1"/>
      <c r="QSL23" s="1"/>
      <c r="QSM23" s="1"/>
      <c r="QSN23" s="1"/>
      <c r="QSO23" s="1"/>
      <c r="QSP23" s="1"/>
      <c r="QSQ23" s="1"/>
      <c r="QSR23" s="1"/>
      <c r="QSS23" s="1"/>
      <c r="QST23" s="1"/>
      <c r="QSU23" s="1"/>
      <c r="QSV23" s="1"/>
      <c r="QSW23" s="1"/>
      <c r="QSX23" s="1"/>
      <c r="QSY23" s="1"/>
      <c r="QSZ23" s="1"/>
      <c r="QTA23" s="1"/>
      <c r="QTB23" s="1"/>
      <c r="QTC23" s="1"/>
      <c r="QTD23" s="1"/>
      <c r="QTE23" s="1"/>
      <c r="QTF23" s="1"/>
      <c r="QTG23" s="1"/>
      <c r="QTH23" s="1"/>
      <c r="QTI23" s="1"/>
      <c r="QTJ23" s="1"/>
      <c r="QTK23" s="1"/>
      <c r="QTL23" s="1"/>
      <c r="QTM23" s="1"/>
      <c r="QTN23" s="1"/>
      <c r="QTO23" s="1"/>
      <c r="QTP23" s="1"/>
      <c r="QTQ23" s="1"/>
      <c r="QTR23" s="1"/>
      <c r="QTS23" s="1"/>
      <c r="QTT23" s="1"/>
      <c r="QTU23" s="1"/>
      <c r="QTV23" s="1"/>
      <c r="QTW23" s="1"/>
      <c r="QTX23" s="1"/>
      <c r="QTY23" s="1"/>
      <c r="QTZ23" s="1"/>
      <c r="QUA23" s="1"/>
      <c r="QUB23" s="1"/>
      <c r="QUC23" s="1"/>
      <c r="QUD23" s="1"/>
      <c r="QUE23" s="1"/>
      <c r="QUF23" s="1"/>
      <c r="QUG23" s="1"/>
      <c r="QUH23" s="1"/>
      <c r="QUI23" s="1"/>
      <c r="QUJ23" s="1"/>
      <c r="QUK23" s="1"/>
      <c r="QUL23" s="1"/>
      <c r="QUM23" s="1"/>
      <c r="QUN23" s="1"/>
      <c r="QUO23" s="1"/>
      <c r="QUP23" s="1"/>
      <c r="QUQ23" s="1"/>
      <c r="QUR23" s="1"/>
      <c r="QUS23" s="1"/>
      <c r="QUT23" s="1"/>
      <c r="QUU23" s="1"/>
      <c r="QUV23" s="1"/>
      <c r="QUW23" s="1"/>
      <c r="QUX23" s="1"/>
      <c r="QUY23" s="1"/>
      <c r="QUZ23" s="1"/>
      <c r="QVA23" s="1"/>
      <c r="QVB23" s="1"/>
      <c r="QVC23" s="1"/>
      <c r="QVD23" s="1"/>
      <c r="QVE23" s="1"/>
      <c r="QVF23" s="1"/>
      <c r="QVG23" s="1"/>
      <c r="QVH23" s="1"/>
      <c r="QVI23" s="1"/>
      <c r="QVJ23" s="1"/>
      <c r="QVK23" s="1"/>
      <c r="QVL23" s="1"/>
      <c r="QVM23" s="1"/>
      <c r="QVN23" s="1"/>
      <c r="QVO23" s="1"/>
      <c r="QVP23" s="1"/>
      <c r="QVQ23" s="1"/>
      <c r="QVR23" s="1"/>
      <c r="QVS23" s="1"/>
      <c r="QVT23" s="1"/>
      <c r="QVU23" s="1"/>
      <c r="QVV23" s="1"/>
      <c r="QVW23" s="1"/>
      <c r="QVX23" s="1"/>
      <c r="QVY23" s="1"/>
      <c r="QVZ23" s="1"/>
      <c r="QWA23" s="1"/>
      <c r="QWB23" s="1"/>
      <c r="QWC23" s="1"/>
      <c r="QWD23" s="1"/>
      <c r="QWE23" s="1"/>
      <c r="QWF23" s="1"/>
      <c r="QWG23" s="1"/>
      <c r="QWH23" s="1"/>
      <c r="QWI23" s="1"/>
      <c r="QWJ23" s="1"/>
      <c r="QWK23" s="1"/>
      <c r="QWL23" s="1"/>
      <c r="QWM23" s="1"/>
      <c r="QWN23" s="1"/>
      <c r="QWO23" s="1"/>
      <c r="QWP23" s="1"/>
      <c r="QWQ23" s="1"/>
      <c r="QWR23" s="1"/>
      <c r="QWS23" s="1"/>
      <c r="QWT23" s="1"/>
      <c r="QWU23" s="1"/>
      <c r="QWV23" s="1"/>
      <c r="QWW23" s="1"/>
      <c r="QWX23" s="1"/>
      <c r="QWY23" s="1"/>
      <c r="QWZ23" s="1"/>
      <c r="QXA23" s="1"/>
      <c r="QXB23" s="1"/>
      <c r="QXC23" s="1"/>
      <c r="QXD23" s="1"/>
      <c r="QXE23" s="1"/>
      <c r="QXF23" s="1"/>
      <c r="QXG23" s="1"/>
      <c r="QXH23" s="1"/>
      <c r="QXI23" s="1"/>
      <c r="QXJ23" s="1"/>
      <c r="QXK23" s="1"/>
      <c r="QXL23" s="1"/>
      <c r="QXM23" s="1"/>
      <c r="QXN23" s="1"/>
      <c r="QXO23" s="1"/>
      <c r="QXP23" s="1"/>
      <c r="QXQ23" s="1"/>
      <c r="QXR23" s="1"/>
      <c r="QXS23" s="1"/>
      <c r="QXT23" s="1"/>
      <c r="QXU23" s="1"/>
      <c r="QXV23" s="1"/>
      <c r="QXW23" s="1"/>
      <c r="QXX23" s="1"/>
      <c r="QXY23" s="1"/>
      <c r="QXZ23" s="1"/>
      <c r="QYA23" s="1"/>
      <c r="QYB23" s="1"/>
      <c r="QYC23" s="1"/>
      <c r="QYD23" s="1"/>
      <c r="QYE23" s="1"/>
      <c r="QYF23" s="1"/>
      <c r="QYG23" s="1"/>
      <c r="QYH23" s="1"/>
      <c r="QYI23" s="1"/>
      <c r="QYJ23" s="1"/>
      <c r="QYK23" s="1"/>
      <c r="QYL23" s="1"/>
      <c r="QYM23" s="1"/>
      <c r="QYN23" s="1"/>
      <c r="QYO23" s="1"/>
      <c r="QYP23" s="1"/>
      <c r="QYQ23" s="1"/>
      <c r="QYR23" s="1"/>
      <c r="QYS23" s="1"/>
      <c r="QYT23" s="1"/>
      <c r="QYU23" s="1"/>
      <c r="QYV23" s="1"/>
      <c r="QYW23" s="1"/>
      <c r="QYX23" s="1"/>
      <c r="QYY23" s="1"/>
      <c r="QYZ23" s="1"/>
      <c r="QZA23" s="1"/>
      <c r="QZB23" s="1"/>
      <c r="QZC23" s="1"/>
      <c r="QZD23" s="1"/>
      <c r="QZE23" s="1"/>
      <c r="QZF23" s="1"/>
      <c r="QZG23" s="1"/>
      <c r="QZH23" s="1"/>
      <c r="QZI23" s="1"/>
      <c r="QZJ23" s="1"/>
      <c r="QZK23" s="1"/>
      <c r="QZL23" s="1"/>
      <c r="QZM23" s="1"/>
      <c r="QZN23" s="1"/>
      <c r="QZO23" s="1"/>
      <c r="QZP23" s="1"/>
      <c r="QZQ23" s="1"/>
      <c r="QZR23" s="1"/>
      <c r="QZS23" s="1"/>
      <c r="QZT23" s="1"/>
      <c r="QZU23" s="1"/>
      <c r="QZV23" s="1"/>
      <c r="QZW23" s="1"/>
      <c r="QZX23" s="1"/>
      <c r="QZY23" s="1"/>
      <c r="QZZ23" s="1"/>
      <c r="RAA23" s="1"/>
      <c r="RAB23" s="1"/>
      <c r="RAC23" s="1"/>
      <c r="RAD23" s="1"/>
      <c r="RAE23" s="1"/>
      <c r="RAF23" s="1"/>
      <c r="RAG23" s="1"/>
      <c r="RAH23" s="1"/>
      <c r="RAI23" s="1"/>
      <c r="RAJ23" s="1"/>
      <c r="RAK23" s="1"/>
      <c r="RAL23" s="1"/>
      <c r="RAM23" s="1"/>
      <c r="RAN23" s="1"/>
      <c r="RAO23" s="1"/>
      <c r="RAP23" s="1"/>
      <c r="RAQ23" s="1"/>
      <c r="RAR23" s="1"/>
      <c r="RAS23" s="1"/>
      <c r="RAT23" s="1"/>
      <c r="RAU23" s="1"/>
      <c r="RAV23" s="1"/>
      <c r="RAW23" s="1"/>
      <c r="RAX23" s="1"/>
      <c r="RAY23" s="1"/>
      <c r="RAZ23" s="1"/>
      <c r="RBA23" s="1"/>
      <c r="RBB23" s="1"/>
      <c r="RBC23" s="1"/>
      <c r="RBD23" s="1"/>
      <c r="RBE23" s="1"/>
      <c r="RBF23" s="1"/>
      <c r="RBG23" s="1"/>
      <c r="RBH23" s="1"/>
      <c r="RBI23" s="1"/>
      <c r="RBJ23" s="1"/>
      <c r="RBK23" s="1"/>
      <c r="RBL23" s="1"/>
      <c r="RBM23" s="1"/>
      <c r="RBN23" s="1"/>
      <c r="RBO23" s="1"/>
      <c r="RBP23" s="1"/>
      <c r="RBQ23" s="1"/>
      <c r="RBR23" s="1"/>
      <c r="RBS23" s="1"/>
      <c r="RBT23" s="1"/>
      <c r="RBU23" s="1"/>
      <c r="RBV23" s="1"/>
      <c r="RBW23" s="1"/>
      <c r="RBX23" s="1"/>
      <c r="RBY23" s="1"/>
      <c r="RBZ23" s="1"/>
      <c r="RCA23" s="1"/>
      <c r="RCB23" s="1"/>
      <c r="RCC23" s="1"/>
      <c r="RCD23" s="1"/>
      <c r="RCE23" s="1"/>
      <c r="RCF23" s="1"/>
      <c r="RCG23" s="1"/>
      <c r="RCH23" s="1"/>
      <c r="RCI23" s="1"/>
      <c r="RCJ23" s="1"/>
      <c r="RCK23" s="1"/>
      <c r="RCL23" s="1"/>
      <c r="RCM23" s="1"/>
      <c r="RCN23" s="1"/>
      <c r="RCO23" s="1"/>
      <c r="RCP23" s="1"/>
      <c r="RCQ23" s="1"/>
      <c r="RCR23" s="1"/>
      <c r="RCS23" s="1"/>
      <c r="RCT23" s="1"/>
      <c r="RCU23" s="1"/>
      <c r="RCV23" s="1"/>
      <c r="RCW23" s="1"/>
      <c r="RCX23" s="1"/>
      <c r="RCY23" s="1"/>
      <c r="RCZ23" s="1"/>
      <c r="RDA23" s="1"/>
      <c r="RDB23" s="1"/>
      <c r="RDC23" s="1"/>
      <c r="RDD23" s="1"/>
      <c r="RDE23" s="1"/>
      <c r="RDF23" s="1"/>
      <c r="RDG23" s="1"/>
      <c r="RDH23" s="1"/>
      <c r="RDI23" s="1"/>
      <c r="RDJ23" s="1"/>
      <c r="RDK23" s="1"/>
      <c r="RDL23" s="1"/>
      <c r="RDM23" s="1"/>
      <c r="RDN23" s="1"/>
      <c r="RDO23" s="1"/>
      <c r="RDP23" s="1"/>
      <c r="RDQ23" s="1"/>
      <c r="RDR23" s="1"/>
      <c r="RDS23" s="1"/>
      <c r="RDT23" s="1"/>
      <c r="RDU23" s="1"/>
      <c r="RDV23" s="1"/>
      <c r="RDW23" s="1"/>
      <c r="RDX23" s="1"/>
      <c r="RDY23" s="1"/>
      <c r="RDZ23" s="1"/>
      <c r="REA23" s="1"/>
      <c r="REB23" s="1"/>
      <c r="REC23" s="1"/>
      <c r="RED23" s="1"/>
      <c r="REE23" s="1"/>
      <c r="REF23" s="1"/>
      <c r="REG23" s="1"/>
      <c r="REH23" s="1"/>
      <c r="REI23" s="1"/>
      <c r="REJ23" s="1"/>
      <c r="REK23" s="1"/>
      <c r="REL23" s="1"/>
      <c r="REM23" s="1"/>
      <c r="REN23" s="1"/>
      <c r="REO23" s="1"/>
      <c r="REP23" s="1"/>
      <c r="REQ23" s="1"/>
      <c r="RER23" s="1"/>
      <c r="RES23" s="1"/>
      <c r="RET23" s="1"/>
      <c r="REU23" s="1"/>
      <c r="REV23" s="1"/>
      <c r="REW23" s="1"/>
      <c r="REX23" s="1"/>
      <c r="REY23" s="1"/>
      <c r="REZ23" s="1"/>
      <c r="RFA23" s="1"/>
      <c r="RFB23" s="1"/>
      <c r="RFC23" s="1"/>
      <c r="RFD23" s="1"/>
      <c r="RFE23" s="1"/>
      <c r="RFF23" s="1"/>
      <c r="RFG23" s="1"/>
      <c r="RFH23" s="1"/>
      <c r="RFI23" s="1"/>
      <c r="RFJ23" s="1"/>
      <c r="RFK23" s="1"/>
      <c r="RFL23" s="1"/>
      <c r="RFM23" s="1"/>
      <c r="RFN23" s="1"/>
      <c r="RFO23" s="1"/>
      <c r="RFP23" s="1"/>
      <c r="RFQ23" s="1"/>
      <c r="RFR23" s="1"/>
      <c r="RFS23" s="1"/>
      <c r="RFT23" s="1"/>
      <c r="RFU23" s="1"/>
      <c r="RFV23" s="1"/>
      <c r="RFW23" s="1"/>
      <c r="RFX23" s="1"/>
      <c r="RFY23" s="1"/>
      <c r="RFZ23" s="1"/>
      <c r="RGA23" s="1"/>
      <c r="RGB23" s="1"/>
      <c r="RGC23" s="1"/>
      <c r="RGD23" s="1"/>
      <c r="RGE23" s="1"/>
      <c r="RGF23" s="1"/>
      <c r="RGG23" s="1"/>
      <c r="RGH23" s="1"/>
      <c r="RGI23" s="1"/>
      <c r="RGJ23" s="1"/>
      <c r="RGK23" s="1"/>
      <c r="RGL23" s="1"/>
      <c r="RGM23" s="1"/>
      <c r="RGN23" s="1"/>
      <c r="RGO23" s="1"/>
      <c r="RGP23" s="1"/>
      <c r="RGQ23" s="1"/>
      <c r="RGR23" s="1"/>
      <c r="RGS23" s="1"/>
      <c r="RGT23" s="1"/>
      <c r="RGU23" s="1"/>
      <c r="RGV23" s="1"/>
      <c r="RGW23" s="1"/>
      <c r="RGX23" s="1"/>
      <c r="RGY23" s="1"/>
      <c r="RGZ23" s="1"/>
      <c r="RHA23" s="1"/>
      <c r="RHB23" s="1"/>
      <c r="RHC23" s="1"/>
      <c r="RHD23" s="1"/>
      <c r="RHE23" s="1"/>
      <c r="RHF23" s="1"/>
      <c r="RHG23" s="1"/>
      <c r="RHH23" s="1"/>
      <c r="RHI23" s="1"/>
      <c r="RHJ23" s="1"/>
      <c r="RHK23" s="1"/>
      <c r="RHL23" s="1"/>
      <c r="RHM23" s="1"/>
      <c r="RHN23" s="1"/>
      <c r="RHO23" s="1"/>
      <c r="RHP23" s="1"/>
      <c r="RHQ23" s="1"/>
      <c r="RHR23" s="1"/>
      <c r="RHS23" s="1"/>
      <c r="RHT23" s="1"/>
      <c r="RHU23" s="1"/>
      <c r="RHV23" s="1"/>
      <c r="RHW23" s="1"/>
      <c r="RHX23" s="1"/>
      <c r="RHY23" s="1"/>
      <c r="RHZ23" s="1"/>
      <c r="RIA23" s="1"/>
      <c r="RIB23" s="1"/>
      <c r="RIC23" s="1"/>
      <c r="RID23" s="1"/>
      <c r="RIE23" s="1"/>
      <c r="RIF23" s="1"/>
      <c r="RIG23" s="1"/>
      <c r="RIH23" s="1"/>
      <c r="RII23" s="1"/>
      <c r="RIJ23" s="1"/>
      <c r="RIK23" s="1"/>
      <c r="RIL23" s="1"/>
      <c r="RIM23" s="1"/>
      <c r="RIN23" s="1"/>
      <c r="RIO23" s="1"/>
      <c r="RIP23" s="1"/>
      <c r="RIQ23" s="1"/>
      <c r="RIR23" s="1"/>
      <c r="RIS23" s="1"/>
      <c r="RIT23" s="1"/>
      <c r="RIU23" s="1"/>
      <c r="RIV23" s="1"/>
      <c r="RIW23" s="1"/>
      <c r="RIX23" s="1"/>
      <c r="RIY23" s="1"/>
      <c r="RIZ23" s="1"/>
      <c r="RJA23" s="1"/>
      <c r="RJB23" s="1"/>
      <c r="RJC23" s="1"/>
      <c r="RJD23" s="1"/>
      <c r="RJE23" s="1"/>
      <c r="RJF23" s="1"/>
      <c r="RJG23" s="1"/>
      <c r="RJH23" s="1"/>
      <c r="RJI23" s="1"/>
      <c r="RJJ23" s="1"/>
      <c r="RJK23" s="1"/>
      <c r="RJL23" s="1"/>
      <c r="RJM23" s="1"/>
      <c r="RJN23" s="1"/>
      <c r="RJO23" s="1"/>
      <c r="RJP23" s="1"/>
      <c r="RJQ23" s="1"/>
      <c r="RJR23" s="1"/>
      <c r="RJS23" s="1"/>
      <c r="RJT23" s="1"/>
      <c r="RJU23" s="1"/>
      <c r="RJV23" s="1"/>
      <c r="RJW23" s="1"/>
      <c r="RJX23" s="1"/>
      <c r="RJY23" s="1"/>
      <c r="RJZ23" s="1"/>
      <c r="RKA23" s="1"/>
      <c r="RKB23" s="1"/>
      <c r="RKC23" s="1"/>
      <c r="RKD23" s="1"/>
      <c r="RKE23" s="1"/>
      <c r="RKF23" s="1"/>
      <c r="RKG23" s="1"/>
      <c r="RKH23" s="1"/>
      <c r="RKI23" s="1"/>
      <c r="RKJ23" s="1"/>
      <c r="RKK23" s="1"/>
      <c r="RKL23" s="1"/>
      <c r="RKM23" s="1"/>
      <c r="RKN23" s="1"/>
      <c r="RKO23" s="1"/>
      <c r="RKP23" s="1"/>
      <c r="RKQ23" s="1"/>
      <c r="RKR23" s="1"/>
      <c r="RKS23" s="1"/>
      <c r="RKT23" s="1"/>
      <c r="RKU23" s="1"/>
      <c r="RKV23" s="1"/>
      <c r="RKW23" s="1"/>
      <c r="RKX23" s="1"/>
      <c r="RKY23" s="1"/>
      <c r="RKZ23" s="1"/>
      <c r="RLA23" s="1"/>
      <c r="RLB23" s="1"/>
      <c r="RLC23" s="1"/>
      <c r="RLD23" s="1"/>
      <c r="RLE23" s="1"/>
      <c r="RLF23" s="1"/>
      <c r="RLG23" s="1"/>
      <c r="RLH23" s="1"/>
      <c r="RLI23" s="1"/>
      <c r="RLJ23" s="1"/>
      <c r="RLK23" s="1"/>
      <c r="RLL23" s="1"/>
      <c r="RLM23" s="1"/>
      <c r="RLN23" s="1"/>
      <c r="RLO23" s="1"/>
      <c r="RLP23" s="1"/>
      <c r="RLQ23" s="1"/>
      <c r="RLR23" s="1"/>
      <c r="RLS23" s="1"/>
      <c r="RLT23" s="1"/>
      <c r="RLU23" s="1"/>
      <c r="RLV23" s="1"/>
      <c r="RLW23" s="1"/>
      <c r="RLX23" s="1"/>
      <c r="RLY23" s="1"/>
      <c r="RLZ23" s="1"/>
      <c r="RMA23" s="1"/>
      <c r="RMB23" s="1"/>
      <c r="RMC23" s="1"/>
      <c r="RMD23" s="1"/>
      <c r="RME23" s="1"/>
      <c r="RMF23" s="1"/>
      <c r="RMG23" s="1"/>
      <c r="RMH23" s="1"/>
      <c r="RMI23" s="1"/>
      <c r="RMJ23" s="1"/>
      <c r="RMK23" s="1"/>
      <c r="RML23" s="1"/>
      <c r="RMM23" s="1"/>
      <c r="RMN23" s="1"/>
      <c r="RMO23" s="1"/>
      <c r="RMP23" s="1"/>
      <c r="RMQ23" s="1"/>
      <c r="RMR23" s="1"/>
      <c r="RMS23" s="1"/>
      <c r="RMT23" s="1"/>
      <c r="RMU23" s="1"/>
      <c r="RMV23" s="1"/>
      <c r="RMW23" s="1"/>
      <c r="RMX23" s="1"/>
      <c r="RMY23" s="1"/>
      <c r="RMZ23" s="1"/>
      <c r="RNA23" s="1"/>
      <c r="RNB23" s="1"/>
      <c r="RNC23" s="1"/>
      <c r="RND23" s="1"/>
      <c r="RNE23" s="1"/>
      <c r="RNF23" s="1"/>
      <c r="RNG23" s="1"/>
      <c r="RNH23" s="1"/>
      <c r="RNI23" s="1"/>
      <c r="RNJ23" s="1"/>
      <c r="RNK23" s="1"/>
      <c r="RNL23" s="1"/>
      <c r="RNM23" s="1"/>
      <c r="RNN23" s="1"/>
      <c r="RNO23" s="1"/>
      <c r="RNP23" s="1"/>
      <c r="RNQ23" s="1"/>
      <c r="RNR23" s="1"/>
      <c r="RNS23" s="1"/>
      <c r="RNT23" s="1"/>
      <c r="RNU23" s="1"/>
      <c r="RNV23" s="1"/>
      <c r="RNW23" s="1"/>
      <c r="RNX23" s="1"/>
      <c r="RNY23" s="1"/>
      <c r="RNZ23" s="1"/>
      <c r="ROA23" s="1"/>
      <c r="ROB23" s="1"/>
      <c r="ROC23" s="1"/>
      <c r="ROD23" s="1"/>
      <c r="ROE23" s="1"/>
      <c r="ROF23" s="1"/>
      <c r="ROG23" s="1"/>
      <c r="ROH23" s="1"/>
      <c r="ROI23" s="1"/>
      <c r="ROJ23" s="1"/>
      <c r="ROK23" s="1"/>
      <c r="ROL23" s="1"/>
      <c r="ROM23" s="1"/>
      <c r="RON23" s="1"/>
      <c r="ROO23" s="1"/>
      <c r="ROP23" s="1"/>
      <c r="ROQ23" s="1"/>
      <c r="ROR23" s="1"/>
      <c r="ROS23" s="1"/>
      <c r="ROT23" s="1"/>
      <c r="ROU23" s="1"/>
      <c r="ROV23" s="1"/>
      <c r="ROW23" s="1"/>
      <c r="ROX23" s="1"/>
      <c r="ROY23" s="1"/>
      <c r="ROZ23" s="1"/>
      <c r="RPA23" s="1"/>
      <c r="RPB23" s="1"/>
      <c r="RPC23" s="1"/>
      <c r="RPD23" s="1"/>
      <c r="RPE23" s="1"/>
      <c r="RPF23" s="1"/>
      <c r="RPG23" s="1"/>
      <c r="RPH23" s="1"/>
      <c r="RPI23" s="1"/>
      <c r="RPJ23" s="1"/>
      <c r="RPK23" s="1"/>
      <c r="RPL23" s="1"/>
      <c r="RPM23" s="1"/>
      <c r="RPN23" s="1"/>
      <c r="RPO23" s="1"/>
      <c r="RPP23" s="1"/>
      <c r="RPQ23" s="1"/>
      <c r="RPR23" s="1"/>
      <c r="RPS23" s="1"/>
      <c r="RPT23" s="1"/>
      <c r="RPU23" s="1"/>
      <c r="RPV23" s="1"/>
      <c r="RPW23" s="1"/>
      <c r="RPX23" s="1"/>
      <c r="RPY23" s="1"/>
      <c r="RPZ23" s="1"/>
      <c r="RQA23" s="1"/>
      <c r="RQB23" s="1"/>
      <c r="RQC23" s="1"/>
      <c r="RQD23" s="1"/>
      <c r="RQE23" s="1"/>
      <c r="RQF23" s="1"/>
      <c r="RQG23" s="1"/>
      <c r="RQH23" s="1"/>
      <c r="RQI23" s="1"/>
      <c r="RQJ23" s="1"/>
      <c r="RQK23" s="1"/>
      <c r="RQL23" s="1"/>
      <c r="RQM23" s="1"/>
      <c r="RQN23" s="1"/>
      <c r="RQO23" s="1"/>
      <c r="RQP23" s="1"/>
      <c r="RQQ23" s="1"/>
      <c r="RQR23" s="1"/>
      <c r="RQS23" s="1"/>
      <c r="RQT23" s="1"/>
      <c r="RQU23" s="1"/>
      <c r="RQV23" s="1"/>
      <c r="RQW23" s="1"/>
      <c r="RQX23" s="1"/>
      <c r="RQY23" s="1"/>
      <c r="RQZ23" s="1"/>
      <c r="RRA23" s="1"/>
      <c r="RRB23" s="1"/>
      <c r="RRC23" s="1"/>
      <c r="RRD23" s="1"/>
      <c r="RRE23" s="1"/>
      <c r="RRF23" s="1"/>
      <c r="RRG23" s="1"/>
      <c r="RRH23" s="1"/>
      <c r="RRI23" s="1"/>
      <c r="RRJ23" s="1"/>
      <c r="RRK23" s="1"/>
      <c r="RRL23" s="1"/>
      <c r="RRM23" s="1"/>
      <c r="RRN23" s="1"/>
      <c r="RRO23" s="1"/>
      <c r="RRP23" s="1"/>
      <c r="RRQ23" s="1"/>
      <c r="RRR23" s="1"/>
      <c r="RRS23" s="1"/>
      <c r="RRT23" s="1"/>
      <c r="RRU23" s="1"/>
      <c r="RRV23" s="1"/>
      <c r="RRW23" s="1"/>
      <c r="RRX23" s="1"/>
      <c r="RRY23" s="1"/>
      <c r="RRZ23" s="1"/>
      <c r="RSA23" s="1"/>
      <c r="RSB23" s="1"/>
      <c r="RSC23" s="1"/>
      <c r="RSD23" s="1"/>
      <c r="RSE23" s="1"/>
      <c r="RSF23" s="1"/>
      <c r="RSG23" s="1"/>
      <c r="RSH23" s="1"/>
      <c r="RSI23" s="1"/>
      <c r="RSJ23" s="1"/>
      <c r="RSK23" s="1"/>
      <c r="RSL23" s="1"/>
      <c r="RSM23" s="1"/>
      <c r="RSN23" s="1"/>
      <c r="RSO23" s="1"/>
      <c r="RSP23" s="1"/>
      <c r="RSQ23" s="1"/>
      <c r="RSR23" s="1"/>
      <c r="RSS23" s="1"/>
      <c r="RST23" s="1"/>
      <c r="RSU23" s="1"/>
      <c r="RSV23" s="1"/>
      <c r="RSW23" s="1"/>
      <c r="RSX23" s="1"/>
      <c r="RSY23" s="1"/>
      <c r="RSZ23" s="1"/>
      <c r="RTA23" s="1"/>
      <c r="RTB23" s="1"/>
      <c r="RTC23" s="1"/>
      <c r="RTD23" s="1"/>
      <c r="RTE23" s="1"/>
      <c r="RTF23" s="1"/>
      <c r="RTG23" s="1"/>
      <c r="RTH23" s="1"/>
      <c r="RTI23" s="1"/>
      <c r="RTJ23" s="1"/>
      <c r="RTK23" s="1"/>
      <c r="RTL23" s="1"/>
      <c r="RTM23" s="1"/>
      <c r="RTN23" s="1"/>
      <c r="RTO23" s="1"/>
      <c r="RTP23" s="1"/>
      <c r="RTQ23" s="1"/>
      <c r="RTR23" s="1"/>
      <c r="RTS23" s="1"/>
      <c r="RTT23" s="1"/>
      <c r="RTU23" s="1"/>
      <c r="RTV23" s="1"/>
      <c r="RTW23" s="1"/>
      <c r="RTX23" s="1"/>
      <c r="RTY23" s="1"/>
      <c r="RTZ23" s="1"/>
      <c r="RUA23" s="1"/>
      <c r="RUB23" s="1"/>
      <c r="RUC23" s="1"/>
      <c r="RUD23" s="1"/>
      <c r="RUE23" s="1"/>
      <c r="RUF23" s="1"/>
      <c r="RUG23" s="1"/>
      <c r="RUH23" s="1"/>
      <c r="RUI23" s="1"/>
      <c r="RUJ23" s="1"/>
      <c r="RUK23" s="1"/>
      <c r="RUL23" s="1"/>
      <c r="RUM23" s="1"/>
      <c r="RUN23" s="1"/>
      <c r="RUO23" s="1"/>
      <c r="RUP23" s="1"/>
      <c r="RUQ23" s="1"/>
      <c r="RUR23" s="1"/>
      <c r="RUS23" s="1"/>
      <c r="RUT23" s="1"/>
      <c r="RUU23" s="1"/>
      <c r="RUV23" s="1"/>
      <c r="RUW23" s="1"/>
      <c r="RUX23" s="1"/>
      <c r="RUY23" s="1"/>
      <c r="RUZ23" s="1"/>
      <c r="RVA23" s="1"/>
      <c r="RVB23" s="1"/>
      <c r="RVC23" s="1"/>
      <c r="RVD23" s="1"/>
      <c r="RVE23" s="1"/>
      <c r="RVF23" s="1"/>
      <c r="RVG23" s="1"/>
      <c r="RVH23" s="1"/>
      <c r="RVI23" s="1"/>
      <c r="RVJ23" s="1"/>
      <c r="RVK23" s="1"/>
      <c r="RVL23" s="1"/>
      <c r="RVM23" s="1"/>
      <c r="RVN23" s="1"/>
      <c r="RVO23" s="1"/>
      <c r="RVP23" s="1"/>
      <c r="RVQ23" s="1"/>
      <c r="RVR23" s="1"/>
      <c r="RVS23" s="1"/>
      <c r="RVT23" s="1"/>
      <c r="RVU23" s="1"/>
      <c r="RVV23" s="1"/>
      <c r="RVW23" s="1"/>
      <c r="RVX23" s="1"/>
      <c r="RVY23" s="1"/>
      <c r="RVZ23" s="1"/>
      <c r="RWA23" s="1"/>
      <c r="RWB23" s="1"/>
      <c r="RWC23" s="1"/>
      <c r="RWD23" s="1"/>
      <c r="RWE23" s="1"/>
      <c r="RWF23" s="1"/>
      <c r="RWG23" s="1"/>
      <c r="RWH23" s="1"/>
      <c r="RWI23" s="1"/>
      <c r="RWJ23" s="1"/>
      <c r="RWK23" s="1"/>
      <c r="RWL23" s="1"/>
      <c r="RWM23" s="1"/>
      <c r="RWN23" s="1"/>
      <c r="RWO23" s="1"/>
      <c r="RWP23" s="1"/>
      <c r="RWQ23" s="1"/>
      <c r="RWR23" s="1"/>
      <c r="RWS23" s="1"/>
      <c r="RWT23" s="1"/>
      <c r="RWU23" s="1"/>
      <c r="RWV23" s="1"/>
      <c r="RWW23" s="1"/>
      <c r="RWX23" s="1"/>
      <c r="RWY23" s="1"/>
      <c r="RWZ23" s="1"/>
      <c r="RXA23" s="1"/>
      <c r="RXB23" s="1"/>
      <c r="RXC23" s="1"/>
      <c r="RXD23" s="1"/>
      <c r="RXE23" s="1"/>
      <c r="RXF23" s="1"/>
      <c r="RXG23" s="1"/>
      <c r="RXH23" s="1"/>
      <c r="RXI23" s="1"/>
      <c r="RXJ23" s="1"/>
      <c r="RXK23" s="1"/>
      <c r="RXL23" s="1"/>
      <c r="RXM23" s="1"/>
      <c r="RXN23" s="1"/>
      <c r="RXO23" s="1"/>
      <c r="RXP23" s="1"/>
      <c r="RXQ23" s="1"/>
      <c r="RXR23" s="1"/>
      <c r="RXS23" s="1"/>
      <c r="RXT23" s="1"/>
      <c r="RXU23" s="1"/>
      <c r="RXV23" s="1"/>
      <c r="RXW23" s="1"/>
      <c r="RXX23" s="1"/>
      <c r="RXY23" s="1"/>
      <c r="RXZ23" s="1"/>
      <c r="RYA23" s="1"/>
      <c r="RYB23" s="1"/>
      <c r="RYC23" s="1"/>
      <c r="RYD23" s="1"/>
      <c r="RYE23" s="1"/>
      <c r="RYF23" s="1"/>
      <c r="RYG23" s="1"/>
      <c r="RYH23" s="1"/>
      <c r="RYI23" s="1"/>
      <c r="RYJ23" s="1"/>
      <c r="RYK23" s="1"/>
      <c r="RYL23" s="1"/>
      <c r="RYM23" s="1"/>
      <c r="RYN23" s="1"/>
      <c r="RYO23" s="1"/>
      <c r="RYP23" s="1"/>
      <c r="RYQ23" s="1"/>
      <c r="RYR23" s="1"/>
      <c r="RYS23" s="1"/>
      <c r="RYT23" s="1"/>
      <c r="RYU23" s="1"/>
      <c r="RYV23" s="1"/>
      <c r="RYW23" s="1"/>
      <c r="RYX23" s="1"/>
      <c r="RYY23" s="1"/>
      <c r="RYZ23" s="1"/>
      <c r="RZA23" s="1"/>
      <c r="RZB23" s="1"/>
      <c r="RZC23" s="1"/>
      <c r="RZD23" s="1"/>
      <c r="RZE23" s="1"/>
      <c r="RZF23" s="1"/>
      <c r="RZG23" s="1"/>
      <c r="RZH23" s="1"/>
      <c r="RZI23" s="1"/>
      <c r="RZJ23" s="1"/>
      <c r="RZK23" s="1"/>
      <c r="RZL23" s="1"/>
      <c r="RZM23" s="1"/>
      <c r="RZN23" s="1"/>
      <c r="RZO23" s="1"/>
      <c r="RZP23" s="1"/>
      <c r="RZQ23" s="1"/>
      <c r="RZR23" s="1"/>
      <c r="RZS23" s="1"/>
      <c r="RZT23" s="1"/>
      <c r="RZU23" s="1"/>
      <c r="RZV23" s="1"/>
      <c r="RZW23" s="1"/>
      <c r="RZX23" s="1"/>
      <c r="RZY23" s="1"/>
      <c r="RZZ23" s="1"/>
      <c r="SAA23" s="1"/>
      <c r="SAB23" s="1"/>
      <c r="SAC23" s="1"/>
      <c r="SAD23" s="1"/>
      <c r="SAE23" s="1"/>
      <c r="SAF23" s="1"/>
      <c r="SAG23" s="1"/>
      <c r="SAH23" s="1"/>
      <c r="SAI23" s="1"/>
      <c r="SAJ23" s="1"/>
      <c r="SAK23" s="1"/>
      <c r="SAL23" s="1"/>
      <c r="SAM23" s="1"/>
      <c r="SAN23" s="1"/>
      <c r="SAO23" s="1"/>
      <c r="SAP23" s="1"/>
      <c r="SAQ23" s="1"/>
      <c r="SAR23" s="1"/>
      <c r="SAS23" s="1"/>
      <c r="SAT23" s="1"/>
      <c r="SAU23" s="1"/>
      <c r="SAV23" s="1"/>
      <c r="SAW23" s="1"/>
      <c r="SAX23" s="1"/>
      <c r="SAY23" s="1"/>
      <c r="SAZ23" s="1"/>
      <c r="SBA23" s="1"/>
      <c r="SBB23" s="1"/>
      <c r="SBC23" s="1"/>
      <c r="SBD23" s="1"/>
      <c r="SBE23" s="1"/>
      <c r="SBF23" s="1"/>
      <c r="SBG23" s="1"/>
      <c r="SBH23" s="1"/>
      <c r="SBI23" s="1"/>
      <c r="SBJ23" s="1"/>
      <c r="SBK23" s="1"/>
      <c r="SBL23" s="1"/>
      <c r="SBM23" s="1"/>
      <c r="SBN23" s="1"/>
      <c r="SBO23" s="1"/>
      <c r="SBP23" s="1"/>
      <c r="SBQ23" s="1"/>
      <c r="SBR23" s="1"/>
      <c r="SBS23" s="1"/>
      <c r="SBT23" s="1"/>
      <c r="SBU23" s="1"/>
      <c r="SBV23" s="1"/>
      <c r="SBW23" s="1"/>
      <c r="SBX23" s="1"/>
      <c r="SBY23" s="1"/>
      <c r="SBZ23" s="1"/>
      <c r="SCA23" s="1"/>
      <c r="SCB23" s="1"/>
      <c r="SCC23" s="1"/>
      <c r="SCD23" s="1"/>
      <c r="SCE23" s="1"/>
      <c r="SCF23" s="1"/>
      <c r="SCG23" s="1"/>
      <c r="SCH23" s="1"/>
      <c r="SCI23" s="1"/>
      <c r="SCJ23" s="1"/>
      <c r="SCK23" s="1"/>
      <c r="SCL23" s="1"/>
      <c r="SCM23" s="1"/>
      <c r="SCN23" s="1"/>
      <c r="SCO23" s="1"/>
      <c r="SCP23" s="1"/>
      <c r="SCQ23" s="1"/>
      <c r="SCR23" s="1"/>
      <c r="SCS23" s="1"/>
      <c r="SCT23" s="1"/>
      <c r="SCU23" s="1"/>
      <c r="SCV23" s="1"/>
      <c r="SCW23" s="1"/>
      <c r="SCX23" s="1"/>
      <c r="SCY23" s="1"/>
      <c r="SCZ23" s="1"/>
      <c r="SDA23" s="1"/>
      <c r="SDB23" s="1"/>
      <c r="SDC23" s="1"/>
      <c r="SDD23" s="1"/>
      <c r="SDE23" s="1"/>
      <c r="SDF23" s="1"/>
      <c r="SDG23" s="1"/>
      <c r="SDH23" s="1"/>
      <c r="SDI23" s="1"/>
      <c r="SDJ23" s="1"/>
      <c r="SDK23" s="1"/>
      <c r="SDL23" s="1"/>
      <c r="SDM23" s="1"/>
      <c r="SDN23" s="1"/>
      <c r="SDO23" s="1"/>
      <c r="SDP23" s="1"/>
      <c r="SDQ23" s="1"/>
      <c r="SDR23" s="1"/>
      <c r="SDS23" s="1"/>
      <c r="SDT23" s="1"/>
      <c r="SDU23" s="1"/>
      <c r="SDV23" s="1"/>
      <c r="SDW23" s="1"/>
      <c r="SDX23" s="1"/>
      <c r="SDY23" s="1"/>
      <c r="SDZ23" s="1"/>
      <c r="SEA23" s="1"/>
      <c r="SEB23" s="1"/>
      <c r="SEC23" s="1"/>
      <c r="SED23" s="1"/>
      <c r="SEE23" s="1"/>
      <c r="SEF23" s="1"/>
      <c r="SEG23" s="1"/>
      <c r="SEH23" s="1"/>
      <c r="SEI23" s="1"/>
      <c r="SEJ23" s="1"/>
      <c r="SEK23" s="1"/>
      <c r="SEL23" s="1"/>
      <c r="SEM23" s="1"/>
      <c r="SEN23" s="1"/>
      <c r="SEO23" s="1"/>
      <c r="SEP23" s="1"/>
      <c r="SEQ23" s="1"/>
      <c r="SER23" s="1"/>
      <c r="SES23" s="1"/>
      <c r="SET23" s="1"/>
      <c r="SEU23" s="1"/>
      <c r="SEV23" s="1"/>
      <c r="SEW23" s="1"/>
      <c r="SEX23" s="1"/>
      <c r="SEY23" s="1"/>
      <c r="SEZ23" s="1"/>
      <c r="SFA23" s="1"/>
      <c r="SFB23" s="1"/>
      <c r="SFC23" s="1"/>
      <c r="SFD23" s="1"/>
      <c r="SFE23" s="1"/>
      <c r="SFF23" s="1"/>
      <c r="SFG23" s="1"/>
      <c r="SFH23" s="1"/>
      <c r="SFI23" s="1"/>
      <c r="SFJ23" s="1"/>
      <c r="SFK23" s="1"/>
      <c r="SFL23" s="1"/>
      <c r="SFM23" s="1"/>
      <c r="SFN23" s="1"/>
      <c r="SFO23" s="1"/>
      <c r="SFP23" s="1"/>
      <c r="SFQ23" s="1"/>
      <c r="SFR23" s="1"/>
      <c r="SFS23" s="1"/>
      <c r="SFT23" s="1"/>
      <c r="SFU23" s="1"/>
      <c r="SFV23" s="1"/>
      <c r="SFW23" s="1"/>
      <c r="SFX23" s="1"/>
      <c r="SFY23" s="1"/>
      <c r="SFZ23" s="1"/>
      <c r="SGA23" s="1"/>
      <c r="SGB23" s="1"/>
      <c r="SGC23" s="1"/>
      <c r="SGD23" s="1"/>
      <c r="SGE23" s="1"/>
      <c r="SGF23" s="1"/>
      <c r="SGG23" s="1"/>
      <c r="SGH23" s="1"/>
      <c r="SGI23" s="1"/>
      <c r="SGJ23" s="1"/>
      <c r="SGK23" s="1"/>
      <c r="SGL23" s="1"/>
      <c r="SGM23" s="1"/>
      <c r="SGN23" s="1"/>
      <c r="SGO23" s="1"/>
      <c r="SGP23" s="1"/>
      <c r="SGQ23" s="1"/>
      <c r="SGR23" s="1"/>
      <c r="SGS23" s="1"/>
      <c r="SGT23" s="1"/>
      <c r="SGU23" s="1"/>
      <c r="SGV23" s="1"/>
      <c r="SGW23" s="1"/>
      <c r="SGX23" s="1"/>
      <c r="SGY23" s="1"/>
      <c r="SGZ23" s="1"/>
      <c r="SHA23" s="1"/>
      <c r="SHB23" s="1"/>
      <c r="SHC23" s="1"/>
      <c r="SHD23" s="1"/>
      <c r="SHE23" s="1"/>
      <c r="SHF23" s="1"/>
      <c r="SHG23" s="1"/>
      <c r="SHH23" s="1"/>
      <c r="SHI23" s="1"/>
      <c r="SHJ23" s="1"/>
      <c r="SHK23" s="1"/>
      <c r="SHL23" s="1"/>
      <c r="SHM23" s="1"/>
      <c r="SHN23" s="1"/>
      <c r="SHO23" s="1"/>
      <c r="SHP23" s="1"/>
      <c r="SHQ23" s="1"/>
      <c r="SHR23" s="1"/>
      <c r="SHS23" s="1"/>
      <c r="SHT23" s="1"/>
      <c r="SHU23" s="1"/>
      <c r="SHV23" s="1"/>
      <c r="SHW23" s="1"/>
      <c r="SHX23" s="1"/>
      <c r="SHY23" s="1"/>
      <c r="SHZ23" s="1"/>
      <c r="SIA23" s="1"/>
      <c r="SIB23" s="1"/>
      <c r="SIC23" s="1"/>
      <c r="SID23" s="1"/>
      <c r="SIE23" s="1"/>
      <c r="SIF23" s="1"/>
      <c r="SIG23" s="1"/>
      <c r="SIH23" s="1"/>
      <c r="SII23" s="1"/>
      <c r="SIJ23" s="1"/>
      <c r="SIK23" s="1"/>
      <c r="SIL23" s="1"/>
      <c r="SIM23" s="1"/>
      <c r="SIN23" s="1"/>
      <c r="SIO23" s="1"/>
      <c r="SIP23" s="1"/>
      <c r="SIQ23" s="1"/>
      <c r="SIR23" s="1"/>
      <c r="SIS23" s="1"/>
      <c r="SIT23" s="1"/>
      <c r="SIU23" s="1"/>
      <c r="SIV23" s="1"/>
      <c r="SIW23" s="1"/>
      <c r="SIX23" s="1"/>
      <c r="SIY23" s="1"/>
      <c r="SIZ23" s="1"/>
      <c r="SJA23" s="1"/>
      <c r="SJB23" s="1"/>
      <c r="SJC23" s="1"/>
      <c r="SJD23" s="1"/>
      <c r="SJE23" s="1"/>
      <c r="SJF23" s="1"/>
      <c r="SJG23" s="1"/>
      <c r="SJH23" s="1"/>
      <c r="SJI23" s="1"/>
      <c r="SJJ23" s="1"/>
      <c r="SJK23" s="1"/>
      <c r="SJL23" s="1"/>
      <c r="SJM23" s="1"/>
      <c r="SJN23" s="1"/>
      <c r="SJO23" s="1"/>
      <c r="SJP23" s="1"/>
      <c r="SJQ23" s="1"/>
      <c r="SJR23" s="1"/>
      <c r="SJS23" s="1"/>
      <c r="SJT23" s="1"/>
      <c r="SJU23" s="1"/>
      <c r="SJV23" s="1"/>
      <c r="SJW23" s="1"/>
      <c r="SJX23" s="1"/>
      <c r="SJY23" s="1"/>
      <c r="SJZ23" s="1"/>
      <c r="SKA23" s="1"/>
      <c r="SKB23" s="1"/>
      <c r="SKC23" s="1"/>
      <c r="SKD23" s="1"/>
      <c r="SKE23" s="1"/>
      <c r="SKF23" s="1"/>
      <c r="SKG23" s="1"/>
      <c r="SKH23" s="1"/>
      <c r="SKI23" s="1"/>
      <c r="SKJ23" s="1"/>
      <c r="SKK23" s="1"/>
      <c r="SKL23" s="1"/>
      <c r="SKM23" s="1"/>
      <c r="SKN23" s="1"/>
      <c r="SKO23" s="1"/>
      <c r="SKP23" s="1"/>
      <c r="SKQ23" s="1"/>
      <c r="SKR23" s="1"/>
      <c r="SKS23" s="1"/>
      <c r="SKT23" s="1"/>
      <c r="SKU23" s="1"/>
      <c r="SKV23" s="1"/>
      <c r="SKW23" s="1"/>
      <c r="SKX23" s="1"/>
      <c r="SKY23" s="1"/>
      <c r="SKZ23" s="1"/>
      <c r="SLA23" s="1"/>
      <c r="SLB23" s="1"/>
      <c r="SLC23" s="1"/>
      <c r="SLD23" s="1"/>
      <c r="SLE23" s="1"/>
      <c r="SLF23" s="1"/>
      <c r="SLG23" s="1"/>
      <c r="SLH23" s="1"/>
      <c r="SLI23" s="1"/>
      <c r="SLJ23" s="1"/>
      <c r="SLK23" s="1"/>
      <c r="SLL23" s="1"/>
      <c r="SLM23" s="1"/>
      <c r="SLN23" s="1"/>
      <c r="SLO23" s="1"/>
      <c r="SLP23" s="1"/>
      <c r="SLQ23" s="1"/>
      <c r="SLR23" s="1"/>
      <c r="SLS23" s="1"/>
      <c r="SLT23" s="1"/>
      <c r="SLU23" s="1"/>
      <c r="SLV23" s="1"/>
      <c r="SLW23" s="1"/>
      <c r="SLX23" s="1"/>
      <c r="SLY23" s="1"/>
      <c r="SLZ23" s="1"/>
      <c r="SMA23" s="1"/>
      <c r="SMB23" s="1"/>
      <c r="SMC23" s="1"/>
      <c r="SMD23" s="1"/>
      <c r="SME23" s="1"/>
      <c r="SMF23" s="1"/>
      <c r="SMG23" s="1"/>
      <c r="SMH23" s="1"/>
      <c r="SMI23" s="1"/>
      <c r="SMJ23" s="1"/>
      <c r="SMK23" s="1"/>
      <c r="SML23" s="1"/>
      <c r="SMM23" s="1"/>
      <c r="SMN23" s="1"/>
      <c r="SMO23" s="1"/>
      <c r="SMP23" s="1"/>
      <c r="SMQ23" s="1"/>
      <c r="SMR23" s="1"/>
      <c r="SMS23" s="1"/>
      <c r="SMT23" s="1"/>
      <c r="SMU23" s="1"/>
      <c r="SMV23" s="1"/>
      <c r="SMW23" s="1"/>
      <c r="SMX23" s="1"/>
      <c r="SMY23" s="1"/>
      <c r="SMZ23" s="1"/>
      <c r="SNA23" s="1"/>
      <c r="SNB23" s="1"/>
      <c r="SNC23" s="1"/>
      <c r="SND23" s="1"/>
      <c r="SNE23" s="1"/>
      <c r="SNF23" s="1"/>
      <c r="SNG23" s="1"/>
      <c r="SNH23" s="1"/>
      <c r="SNI23" s="1"/>
      <c r="SNJ23" s="1"/>
      <c r="SNK23" s="1"/>
      <c r="SNL23" s="1"/>
      <c r="SNM23" s="1"/>
      <c r="SNN23" s="1"/>
      <c r="SNO23" s="1"/>
      <c r="SNP23" s="1"/>
      <c r="SNQ23" s="1"/>
      <c r="SNR23" s="1"/>
      <c r="SNS23" s="1"/>
      <c r="SNT23" s="1"/>
      <c r="SNU23" s="1"/>
      <c r="SNV23" s="1"/>
      <c r="SNW23" s="1"/>
      <c r="SNX23" s="1"/>
      <c r="SNY23" s="1"/>
      <c r="SNZ23" s="1"/>
      <c r="SOA23" s="1"/>
      <c r="SOB23" s="1"/>
      <c r="SOC23" s="1"/>
      <c r="SOD23" s="1"/>
      <c r="SOE23" s="1"/>
      <c r="SOF23" s="1"/>
      <c r="SOG23" s="1"/>
      <c r="SOH23" s="1"/>
      <c r="SOI23" s="1"/>
      <c r="SOJ23" s="1"/>
      <c r="SOK23" s="1"/>
      <c r="SOL23" s="1"/>
      <c r="SOM23" s="1"/>
      <c r="SON23" s="1"/>
      <c r="SOO23" s="1"/>
      <c r="SOP23" s="1"/>
      <c r="SOQ23" s="1"/>
      <c r="SOR23" s="1"/>
      <c r="SOS23" s="1"/>
      <c r="SOT23" s="1"/>
      <c r="SOU23" s="1"/>
      <c r="SOV23" s="1"/>
      <c r="SOW23" s="1"/>
      <c r="SOX23" s="1"/>
      <c r="SOY23" s="1"/>
      <c r="SOZ23" s="1"/>
      <c r="SPA23" s="1"/>
      <c r="SPB23" s="1"/>
      <c r="SPC23" s="1"/>
      <c r="SPD23" s="1"/>
      <c r="SPE23" s="1"/>
      <c r="SPF23" s="1"/>
      <c r="SPG23" s="1"/>
      <c r="SPH23" s="1"/>
      <c r="SPI23" s="1"/>
      <c r="SPJ23" s="1"/>
      <c r="SPK23" s="1"/>
      <c r="SPL23" s="1"/>
      <c r="SPM23" s="1"/>
      <c r="SPN23" s="1"/>
      <c r="SPO23" s="1"/>
      <c r="SPP23" s="1"/>
      <c r="SPQ23" s="1"/>
      <c r="SPR23" s="1"/>
      <c r="SPS23" s="1"/>
      <c r="SPT23" s="1"/>
      <c r="SPU23" s="1"/>
      <c r="SPV23" s="1"/>
      <c r="SPW23" s="1"/>
      <c r="SPX23" s="1"/>
      <c r="SPY23" s="1"/>
      <c r="SPZ23" s="1"/>
      <c r="SQA23" s="1"/>
      <c r="SQB23" s="1"/>
      <c r="SQC23" s="1"/>
      <c r="SQD23" s="1"/>
      <c r="SQE23" s="1"/>
      <c r="SQF23" s="1"/>
      <c r="SQG23" s="1"/>
      <c r="SQH23" s="1"/>
      <c r="SQI23" s="1"/>
      <c r="SQJ23" s="1"/>
      <c r="SQK23" s="1"/>
      <c r="SQL23" s="1"/>
      <c r="SQM23" s="1"/>
      <c r="SQN23" s="1"/>
      <c r="SQO23" s="1"/>
      <c r="SQP23" s="1"/>
      <c r="SQQ23" s="1"/>
      <c r="SQR23" s="1"/>
      <c r="SQS23" s="1"/>
      <c r="SQT23" s="1"/>
      <c r="SQU23" s="1"/>
      <c r="SQV23" s="1"/>
      <c r="SQW23" s="1"/>
      <c r="SQX23" s="1"/>
      <c r="SQY23" s="1"/>
      <c r="SQZ23" s="1"/>
      <c r="SRA23" s="1"/>
      <c r="SRB23" s="1"/>
      <c r="SRC23" s="1"/>
      <c r="SRD23" s="1"/>
      <c r="SRE23" s="1"/>
      <c r="SRF23" s="1"/>
      <c r="SRG23" s="1"/>
      <c r="SRH23" s="1"/>
      <c r="SRI23" s="1"/>
      <c r="SRJ23" s="1"/>
      <c r="SRK23" s="1"/>
      <c r="SRL23" s="1"/>
      <c r="SRM23" s="1"/>
      <c r="SRN23" s="1"/>
      <c r="SRO23" s="1"/>
      <c r="SRP23" s="1"/>
      <c r="SRQ23" s="1"/>
      <c r="SRR23" s="1"/>
      <c r="SRS23" s="1"/>
      <c r="SRT23" s="1"/>
      <c r="SRU23" s="1"/>
      <c r="SRV23" s="1"/>
      <c r="SRW23" s="1"/>
      <c r="SRX23" s="1"/>
      <c r="SRY23" s="1"/>
      <c r="SRZ23" s="1"/>
      <c r="SSA23" s="1"/>
      <c r="SSB23" s="1"/>
      <c r="SSC23" s="1"/>
      <c r="SSD23" s="1"/>
      <c r="SSE23" s="1"/>
      <c r="SSF23" s="1"/>
      <c r="SSG23" s="1"/>
      <c r="SSH23" s="1"/>
      <c r="SSI23" s="1"/>
      <c r="SSJ23" s="1"/>
      <c r="SSK23" s="1"/>
      <c r="SSL23" s="1"/>
      <c r="SSM23" s="1"/>
      <c r="SSN23" s="1"/>
      <c r="SSO23" s="1"/>
      <c r="SSP23" s="1"/>
      <c r="SSQ23" s="1"/>
      <c r="SSR23" s="1"/>
      <c r="SSS23" s="1"/>
      <c r="SST23" s="1"/>
      <c r="SSU23" s="1"/>
      <c r="SSV23" s="1"/>
      <c r="SSW23" s="1"/>
      <c r="SSX23" s="1"/>
      <c r="SSY23" s="1"/>
      <c r="SSZ23" s="1"/>
      <c r="STA23" s="1"/>
      <c r="STB23" s="1"/>
      <c r="STC23" s="1"/>
      <c r="STD23" s="1"/>
      <c r="STE23" s="1"/>
      <c r="STF23" s="1"/>
      <c r="STG23" s="1"/>
      <c r="STH23" s="1"/>
      <c r="STI23" s="1"/>
      <c r="STJ23" s="1"/>
      <c r="STK23" s="1"/>
      <c r="STL23" s="1"/>
      <c r="STM23" s="1"/>
      <c r="STN23" s="1"/>
      <c r="STO23" s="1"/>
      <c r="STP23" s="1"/>
      <c r="STQ23" s="1"/>
      <c r="STR23" s="1"/>
      <c r="STS23" s="1"/>
      <c r="STT23" s="1"/>
      <c r="STU23" s="1"/>
      <c r="STV23" s="1"/>
      <c r="STW23" s="1"/>
      <c r="STX23" s="1"/>
      <c r="STY23" s="1"/>
      <c r="STZ23" s="1"/>
      <c r="SUA23" s="1"/>
      <c r="SUB23" s="1"/>
      <c r="SUC23" s="1"/>
      <c r="SUD23" s="1"/>
      <c r="SUE23" s="1"/>
      <c r="SUF23" s="1"/>
      <c r="SUG23" s="1"/>
      <c r="SUH23" s="1"/>
      <c r="SUI23" s="1"/>
      <c r="SUJ23" s="1"/>
      <c r="SUK23" s="1"/>
      <c r="SUL23" s="1"/>
      <c r="SUM23" s="1"/>
      <c r="SUN23" s="1"/>
      <c r="SUO23" s="1"/>
      <c r="SUP23" s="1"/>
      <c r="SUQ23" s="1"/>
      <c r="SUR23" s="1"/>
      <c r="SUS23" s="1"/>
      <c r="SUT23" s="1"/>
      <c r="SUU23" s="1"/>
      <c r="SUV23" s="1"/>
      <c r="SUW23" s="1"/>
      <c r="SUX23" s="1"/>
      <c r="SUY23" s="1"/>
      <c r="SUZ23" s="1"/>
      <c r="SVA23" s="1"/>
      <c r="SVB23" s="1"/>
      <c r="SVC23" s="1"/>
      <c r="SVD23" s="1"/>
      <c r="SVE23" s="1"/>
      <c r="SVF23" s="1"/>
      <c r="SVG23" s="1"/>
      <c r="SVH23" s="1"/>
      <c r="SVI23" s="1"/>
      <c r="SVJ23" s="1"/>
      <c r="SVK23" s="1"/>
      <c r="SVL23" s="1"/>
      <c r="SVM23" s="1"/>
      <c r="SVN23" s="1"/>
      <c r="SVO23" s="1"/>
      <c r="SVP23" s="1"/>
      <c r="SVQ23" s="1"/>
      <c r="SVR23" s="1"/>
      <c r="SVS23" s="1"/>
      <c r="SVT23" s="1"/>
      <c r="SVU23" s="1"/>
      <c r="SVV23" s="1"/>
      <c r="SVW23" s="1"/>
      <c r="SVX23" s="1"/>
      <c r="SVY23" s="1"/>
      <c r="SVZ23" s="1"/>
      <c r="SWA23" s="1"/>
      <c r="SWB23" s="1"/>
      <c r="SWC23" s="1"/>
      <c r="SWD23" s="1"/>
      <c r="SWE23" s="1"/>
      <c r="SWF23" s="1"/>
      <c r="SWG23" s="1"/>
      <c r="SWH23" s="1"/>
      <c r="SWI23" s="1"/>
      <c r="SWJ23" s="1"/>
      <c r="SWK23" s="1"/>
      <c r="SWL23" s="1"/>
      <c r="SWM23" s="1"/>
      <c r="SWN23" s="1"/>
      <c r="SWO23" s="1"/>
      <c r="SWP23" s="1"/>
      <c r="SWQ23" s="1"/>
      <c r="SWR23" s="1"/>
      <c r="SWS23" s="1"/>
      <c r="SWT23" s="1"/>
      <c r="SWU23" s="1"/>
      <c r="SWV23" s="1"/>
      <c r="SWW23" s="1"/>
      <c r="SWX23" s="1"/>
      <c r="SWY23" s="1"/>
      <c r="SWZ23" s="1"/>
      <c r="SXA23" s="1"/>
      <c r="SXB23" s="1"/>
      <c r="SXC23" s="1"/>
      <c r="SXD23" s="1"/>
      <c r="SXE23" s="1"/>
      <c r="SXF23" s="1"/>
      <c r="SXG23" s="1"/>
      <c r="SXH23" s="1"/>
      <c r="SXI23" s="1"/>
      <c r="SXJ23" s="1"/>
      <c r="SXK23" s="1"/>
      <c r="SXL23" s="1"/>
      <c r="SXM23" s="1"/>
      <c r="SXN23" s="1"/>
      <c r="SXO23" s="1"/>
      <c r="SXP23" s="1"/>
      <c r="SXQ23" s="1"/>
      <c r="SXR23" s="1"/>
      <c r="SXS23" s="1"/>
      <c r="SXT23" s="1"/>
      <c r="SXU23" s="1"/>
      <c r="SXV23" s="1"/>
      <c r="SXW23" s="1"/>
      <c r="SXX23" s="1"/>
      <c r="SXY23" s="1"/>
      <c r="SXZ23" s="1"/>
      <c r="SYA23" s="1"/>
      <c r="SYB23" s="1"/>
      <c r="SYC23" s="1"/>
      <c r="SYD23" s="1"/>
      <c r="SYE23" s="1"/>
      <c r="SYF23" s="1"/>
      <c r="SYG23" s="1"/>
      <c r="SYH23" s="1"/>
      <c r="SYI23" s="1"/>
      <c r="SYJ23" s="1"/>
      <c r="SYK23" s="1"/>
      <c r="SYL23" s="1"/>
      <c r="SYM23" s="1"/>
      <c r="SYN23" s="1"/>
      <c r="SYO23" s="1"/>
      <c r="SYP23" s="1"/>
      <c r="SYQ23" s="1"/>
      <c r="SYR23" s="1"/>
      <c r="SYS23" s="1"/>
      <c r="SYT23" s="1"/>
      <c r="SYU23" s="1"/>
      <c r="SYV23" s="1"/>
      <c r="SYW23" s="1"/>
      <c r="SYX23" s="1"/>
      <c r="SYY23" s="1"/>
      <c r="SYZ23" s="1"/>
      <c r="SZA23" s="1"/>
      <c r="SZB23" s="1"/>
      <c r="SZC23" s="1"/>
      <c r="SZD23" s="1"/>
      <c r="SZE23" s="1"/>
      <c r="SZF23" s="1"/>
      <c r="SZG23" s="1"/>
      <c r="SZH23" s="1"/>
      <c r="SZI23" s="1"/>
      <c r="SZJ23" s="1"/>
      <c r="SZK23" s="1"/>
      <c r="SZL23" s="1"/>
      <c r="SZM23" s="1"/>
      <c r="SZN23" s="1"/>
      <c r="SZO23" s="1"/>
      <c r="SZP23" s="1"/>
      <c r="SZQ23" s="1"/>
      <c r="SZR23" s="1"/>
      <c r="SZS23" s="1"/>
      <c r="SZT23" s="1"/>
      <c r="SZU23" s="1"/>
      <c r="SZV23" s="1"/>
      <c r="SZW23" s="1"/>
      <c r="SZX23" s="1"/>
      <c r="SZY23" s="1"/>
      <c r="SZZ23" s="1"/>
      <c r="TAA23" s="1"/>
      <c r="TAB23" s="1"/>
      <c r="TAC23" s="1"/>
      <c r="TAD23" s="1"/>
      <c r="TAE23" s="1"/>
      <c r="TAF23" s="1"/>
      <c r="TAG23" s="1"/>
      <c r="TAH23" s="1"/>
      <c r="TAI23" s="1"/>
      <c r="TAJ23" s="1"/>
      <c r="TAK23" s="1"/>
      <c r="TAL23" s="1"/>
      <c r="TAM23" s="1"/>
      <c r="TAN23" s="1"/>
      <c r="TAO23" s="1"/>
      <c r="TAP23" s="1"/>
      <c r="TAQ23" s="1"/>
      <c r="TAR23" s="1"/>
      <c r="TAS23" s="1"/>
      <c r="TAT23" s="1"/>
      <c r="TAU23" s="1"/>
      <c r="TAV23" s="1"/>
      <c r="TAW23" s="1"/>
      <c r="TAX23" s="1"/>
      <c r="TAY23" s="1"/>
      <c r="TAZ23" s="1"/>
      <c r="TBA23" s="1"/>
      <c r="TBB23" s="1"/>
      <c r="TBC23" s="1"/>
      <c r="TBD23" s="1"/>
      <c r="TBE23" s="1"/>
      <c r="TBF23" s="1"/>
      <c r="TBG23" s="1"/>
      <c r="TBH23" s="1"/>
      <c r="TBI23" s="1"/>
      <c r="TBJ23" s="1"/>
      <c r="TBK23" s="1"/>
      <c r="TBL23" s="1"/>
      <c r="TBM23" s="1"/>
      <c r="TBN23" s="1"/>
      <c r="TBO23" s="1"/>
      <c r="TBP23" s="1"/>
      <c r="TBQ23" s="1"/>
      <c r="TBR23" s="1"/>
      <c r="TBS23" s="1"/>
      <c r="TBT23" s="1"/>
      <c r="TBU23" s="1"/>
      <c r="TBV23" s="1"/>
      <c r="TBW23" s="1"/>
      <c r="TBX23" s="1"/>
      <c r="TBY23" s="1"/>
      <c r="TBZ23" s="1"/>
      <c r="TCA23" s="1"/>
      <c r="TCB23" s="1"/>
      <c r="TCC23" s="1"/>
      <c r="TCD23" s="1"/>
      <c r="TCE23" s="1"/>
      <c r="TCF23" s="1"/>
      <c r="TCG23" s="1"/>
      <c r="TCH23" s="1"/>
      <c r="TCI23" s="1"/>
      <c r="TCJ23" s="1"/>
      <c r="TCK23" s="1"/>
      <c r="TCL23" s="1"/>
      <c r="TCM23" s="1"/>
      <c r="TCN23" s="1"/>
      <c r="TCO23" s="1"/>
      <c r="TCP23" s="1"/>
      <c r="TCQ23" s="1"/>
      <c r="TCR23" s="1"/>
      <c r="TCS23" s="1"/>
      <c r="TCT23" s="1"/>
      <c r="TCU23" s="1"/>
      <c r="TCV23" s="1"/>
      <c r="TCW23" s="1"/>
      <c r="TCX23" s="1"/>
      <c r="TCY23" s="1"/>
      <c r="TCZ23" s="1"/>
      <c r="TDA23" s="1"/>
      <c r="TDB23" s="1"/>
      <c r="TDC23" s="1"/>
      <c r="TDD23" s="1"/>
      <c r="TDE23" s="1"/>
      <c r="TDF23" s="1"/>
      <c r="TDG23" s="1"/>
      <c r="TDH23" s="1"/>
      <c r="TDI23" s="1"/>
      <c r="TDJ23" s="1"/>
      <c r="TDK23" s="1"/>
      <c r="TDL23" s="1"/>
      <c r="TDM23" s="1"/>
      <c r="TDN23" s="1"/>
      <c r="TDO23" s="1"/>
      <c r="TDP23" s="1"/>
      <c r="TDQ23" s="1"/>
      <c r="TDR23" s="1"/>
      <c r="TDS23" s="1"/>
      <c r="TDT23" s="1"/>
      <c r="TDU23" s="1"/>
      <c r="TDV23" s="1"/>
      <c r="TDW23" s="1"/>
      <c r="TDX23" s="1"/>
      <c r="TDY23" s="1"/>
      <c r="TDZ23" s="1"/>
      <c r="TEA23" s="1"/>
      <c r="TEB23" s="1"/>
      <c r="TEC23" s="1"/>
      <c r="TED23" s="1"/>
      <c r="TEE23" s="1"/>
      <c r="TEF23" s="1"/>
      <c r="TEG23" s="1"/>
      <c r="TEH23" s="1"/>
      <c r="TEI23" s="1"/>
      <c r="TEJ23" s="1"/>
      <c r="TEK23" s="1"/>
      <c r="TEL23" s="1"/>
      <c r="TEM23" s="1"/>
      <c r="TEN23" s="1"/>
      <c r="TEO23" s="1"/>
      <c r="TEP23" s="1"/>
      <c r="TEQ23" s="1"/>
      <c r="TER23" s="1"/>
      <c r="TES23" s="1"/>
      <c r="TET23" s="1"/>
      <c r="TEU23" s="1"/>
      <c r="TEV23" s="1"/>
      <c r="TEW23" s="1"/>
      <c r="TEX23" s="1"/>
      <c r="TEY23" s="1"/>
      <c r="TEZ23" s="1"/>
      <c r="TFA23" s="1"/>
      <c r="TFB23" s="1"/>
      <c r="TFC23" s="1"/>
      <c r="TFD23" s="1"/>
      <c r="TFE23" s="1"/>
      <c r="TFF23" s="1"/>
      <c r="TFG23" s="1"/>
      <c r="TFH23" s="1"/>
      <c r="TFI23" s="1"/>
      <c r="TFJ23" s="1"/>
      <c r="TFK23" s="1"/>
      <c r="TFL23" s="1"/>
      <c r="TFM23" s="1"/>
      <c r="TFN23" s="1"/>
      <c r="TFO23" s="1"/>
      <c r="TFP23" s="1"/>
      <c r="TFQ23" s="1"/>
      <c r="TFR23" s="1"/>
      <c r="TFS23" s="1"/>
      <c r="TFT23" s="1"/>
      <c r="TFU23" s="1"/>
      <c r="TFV23" s="1"/>
      <c r="TFW23" s="1"/>
      <c r="TFX23" s="1"/>
      <c r="TFY23" s="1"/>
      <c r="TFZ23" s="1"/>
      <c r="TGA23" s="1"/>
      <c r="TGB23" s="1"/>
      <c r="TGC23" s="1"/>
      <c r="TGD23" s="1"/>
      <c r="TGE23" s="1"/>
      <c r="TGF23" s="1"/>
      <c r="TGG23" s="1"/>
      <c r="TGH23" s="1"/>
      <c r="TGI23" s="1"/>
      <c r="TGJ23" s="1"/>
      <c r="TGK23" s="1"/>
      <c r="TGL23" s="1"/>
      <c r="TGM23" s="1"/>
      <c r="TGN23" s="1"/>
      <c r="TGO23" s="1"/>
      <c r="TGP23" s="1"/>
      <c r="TGQ23" s="1"/>
      <c r="TGR23" s="1"/>
      <c r="TGS23" s="1"/>
      <c r="TGT23" s="1"/>
      <c r="TGU23" s="1"/>
      <c r="TGV23" s="1"/>
      <c r="TGW23" s="1"/>
      <c r="TGX23" s="1"/>
      <c r="TGY23" s="1"/>
      <c r="TGZ23" s="1"/>
      <c r="THA23" s="1"/>
      <c r="THB23" s="1"/>
      <c r="THC23" s="1"/>
      <c r="THD23" s="1"/>
      <c r="THE23" s="1"/>
      <c r="THF23" s="1"/>
      <c r="THG23" s="1"/>
      <c r="THH23" s="1"/>
      <c r="THI23" s="1"/>
      <c r="THJ23" s="1"/>
      <c r="THK23" s="1"/>
      <c r="THL23" s="1"/>
      <c r="THM23" s="1"/>
      <c r="THN23" s="1"/>
      <c r="THO23" s="1"/>
      <c r="THP23" s="1"/>
      <c r="THQ23" s="1"/>
      <c r="THR23" s="1"/>
      <c r="THS23" s="1"/>
      <c r="THT23" s="1"/>
      <c r="THU23" s="1"/>
      <c r="THV23" s="1"/>
      <c r="THW23" s="1"/>
      <c r="THX23" s="1"/>
      <c r="THY23" s="1"/>
      <c r="THZ23" s="1"/>
      <c r="TIA23" s="1"/>
      <c r="TIB23" s="1"/>
      <c r="TIC23" s="1"/>
      <c r="TID23" s="1"/>
      <c r="TIE23" s="1"/>
      <c r="TIF23" s="1"/>
      <c r="TIG23" s="1"/>
      <c r="TIH23" s="1"/>
      <c r="TII23" s="1"/>
      <c r="TIJ23" s="1"/>
      <c r="TIK23" s="1"/>
      <c r="TIL23" s="1"/>
      <c r="TIM23" s="1"/>
      <c r="TIN23" s="1"/>
      <c r="TIO23" s="1"/>
      <c r="TIP23" s="1"/>
      <c r="TIQ23" s="1"/>
      <c r="TIR23" s="1"/>
      <c r="TIS23" s="1"/>
      <c r="TIT23" s="1"/>
      <c r="TIU23" s="1"/>
      <c r="TIV23" s="1"/>
      <c r="TIW23" s="1"/>
      <c r="TIX23" s="1"/>
      <c r="TIY23" s="1"/>
      <c r="TIZ23" s="1"/>
      <c r="TJA23" s="1"/>
      <c r="TJB23" s="1"/>
      <c r="TJC23" s="1"/>
      <c r="TJD23" s="1"/>
      <c r="TJE23" s="1"/>
      <c r="TJF23" s="1"/>
      <c r="TJG23" s="1"/>
      <c r="TJH23" s="1"/>
      <c r="TJI23" s="1"/>
      <c r="TJJ23" s="1"/>
      <c r="TJK23" s="1"/>
      <c r="TJL23" s="1"/>
      <c r="TJM23" s="1"/>
      <c r="TJN23" s="1"/>
      <c r="TJO23" s="1"/>
      <c r="TJP23" s="1"/>
      <c r="TJQ23" s="1"/>
      <c r="TJR23" s="1"/>
      <c r="TJS23" s="1"/>
      <c r="TJT23" s="1"/>
      <c r="TJU23" s="1"/>
      <c r="TJV23" s="1"/>
      <c r="TJW23" s="1"/>
      <c r="TJX23" s="1"/>
      <c r="TJY23" s="1"/>
      <c r="TJZ23" s="1"/>
      <c r="TKA23" s="1"/>
      <c r="TKB23" s="1"/>
      <c r="TKC23" s="1"/>
      <c r="TKD23" s="1"/>
      <c r="TKE23" s="1"/>
      <c r="TKF23" s="1"/>
      <c r="TKG23" s="1"/>
      <c r="TKH23" s="1"/>
      <c r="TKI23" s="1"/>
      <c r="TKJ23" s="1"/>
      <c r="TKK23" s="1"/>
      <c r="TKL23" s="1"/>
      <c r="TKM23" s="1"/>
      <c r="TKN23" s="1"/>
      <c r="TKO23" s="1"/>
      <c r="TKP23" s="1"/>
      <c r="TKQ23" s="1"/>
      <c r="TKR23" s="1"/>
      <c r="TKS23" s="1"/>
      <c r="TKT23" s="1"/>
      <c r="TKU23" s="1"/>
      <c r="TKV23" s="1"/>
      <c r="TKW23" s="1"/>
      <c r="TKX23" s="1"/>
      <c r="TKY23" s="1"/>
      <c r="TKZ23" s="1"/>
      <c r="TLA23" s="1"/>
      <c r="TLB23" s="1"/>
      <c r="TLC23" s="1"/>
      <c r="TLD23" s="1"/>
      <c r="TLE23" s="1"/>
      <c r="TLF23" s="1"/>
      <c r="TLG23" s="1"/>
      <c r="TLH23" s="1"/>
      <c r="TLI23" s="1"/>
      <c r="TLJ23" s="1"/>
      <c r="TLK23" s="1"/>
      <c r="TLL23" s="1"/>
      <c r="TLM23" s="1"/>
      <c r="TLN23" s="1"/>
      <c r="TLO23" s="1"/>
      <c r="TLP23" s="1"/>
      <c r="TLQ23" s="1"/>
      <c r="TLR23" s="1"/>
      <c r="TLS23" s="1"/>
      <c r="TLT23" s="1"/>
      <c r="TLU23" s="1"/>
      <c r="TLV23" s="1"/>
      <c r="TLW23" s="1"/>
      <c r="TLX23" s="1"/>
      <c r="TLY23" s="1"/>
      <c r="TLZ23" s="1"/>
      <c r="TMA23" s="1"/>
      <c r="TMB23" s="1"/>
      <c r="TMC23" s="1"/>
      <c r="TMD23" s="1"/>
      <c r="TME23" s="1"/>
      <c r="TMF23" s="1"/>
      <c r="TMG23" s="1"/>
      <c r="TMH23" s="1"/>
      <c r="TMI23" s="1"/>
      <c r="TMJ23" s="1"/>
      <c r="TMK23" s="1"/>
      <c r="TML23" s="1"/>
      <c r="TMM23" s="1"/>
      <c r="TMN23" s="1"/>
      <c r="TMO23" s="1"/>
      <c r="TMP23" s="1"/>
      <c r="TMQ23" s="1"/>
      <c r="TMR23" s="1"/>
      <c r="TMS23" s="1"/>
      <c r="TMT23" s="1"/>
      <c r="TMU23" s="1"/>
      <c r="TMV23" s="1"/>
      <c r="TMW23" s="1"/>
      <c r="TMX23" s="1"/>
      <c r="TMY23" s="1"/>
      <c r="TMZ23" s="1"/>
      <c r="TNA23" s="1"/>
      <c r="TNB23" s="1"/>
      <c r="TNC23" s="1"/>
      <c r="TND23" s="1"/>
      <c r="TNE23" s="1"/>
      <c r="TNF23" s="1"/>
      <c r="TNG23" s="1"/>
      <c r="TNH23" s="1"/>
      <c r="TNI23" s="1"/>
      <c r="TNJ23" s="1"/>
      <c r="TNK23" s="1"/>
      <c r="TNL23" s="1"/>
      <c r="TNM23" s="1"/>
      <c r="TNN23" s="1"/>
      <c r="TNO23" s="1"/>
      <c r="TNP23" s="1"/>
      <c r="TNQ23" s="1"/>
      <c r="TNR23" s="1"/>
      <c r="TNS23" s="1"/>
      <c r="TNT23" s="1"/>
      <c r="TNU23" s="1"/>
      <c r="TNV23" s="1"/>
      <c r="TNW23" s="1"/>
      <c r="TNX23" s="1"/>
      <c r="TNY23" s="1"/>
      <c r="TNZ23" s="1"/>
      <c r="TOA23" s="1"/>
      <c r="TOB23" s="1"/>
      <c r="TOC23" s="1"/>
      <c r="TOD23" s="1"/>
      <c r="TOE23" s="1"/>
      <c r="TOF23" s="1"/>
      <c r="TOG23" s="1"/>
      <c r="TOH23" s="1"/>
      <c r="TOI23" s="1"/>
      <c r="TOJ23" s="1"/>
      <c r="TOK23" s="1"/>
      <c r="TOL23" s="1"/>
      <c r="TOM23" s="1"/>
      <c r="TON23" s="1"/>
      <c r="TOO23" s="1"/>
      <c r="TOP23" s="1"/>
      <c r="TOQ23" s="1"/>
      <c r="TOR23" s="1"/>
      <c r="TOS23" s="1"/>
      <c r="TOT23" s="1"/>
      <c r="TOU23" s="1"/>
      <c r="TOV23" s="1"/>
      <c r="TOW23" s="1"/>
      <c r="TOX23" s="1"/>
      <c r="TOY23" s="1"/>
      <c r="TOZ23" s="1"/>
      <c r="TPA23" s="1"/>
      <c r="TPB23" s="1"/>
      <c r="TPC23" s="1"/>
      <c r="TPD23" s="1"/>
      <c r="TPE23" s="1"/>
      <c r="TPF23" s="1"/>
      <c r="TPG23" s="1"/>
      <c r="TPH23" s="1"/>
      <c r="TPI23" s="1"/>
      <c r="TPJ23" s="1"/>
      <c r="TPK23" s="1"/>
      <c r="TPL23" s="1"/>
      <c r="TPM23" s="1"/>
      <c r="TPN23" s="1"/>
      <c r="TPO23" s="1"/>
      <c r="TPP23" s="1"/>
      <c r="TPQ23" s="1"/>
      <c r="TPR23" s="1"/>
      <c r="TPS23" s="1"/>
      <c r="TPT23" s="1"/>
      <c r="TPU23" s="1"/>
      <c r="TPV23" s="1"/>
      <c r="TPW23" s="1"/>
      <c r="TPX23" s="1"/>
      <c r="TPY23" s="1"/>
      <c r="TPZ23" s="1"/>
      <c r="TQA23" s="1"/>
      <c r="TQB23" s="1"/>
      <c r="TQC23" s="1"/>
      <c r="TQD23" s="1"/>
      <c r="TQE23" s="1"/>
      <c r="TQF23" s="1"/>
      <c r="TQG23" s="1"/>
      <c r="TQH23" s="1"/>
      <c r="TQI23" s="1"/>
      <c r="TQJ23" s="1"/>
      <c r="TQK23" s="1"/>
      <c r="TQL23" s="1"/>
      <c r="TQM23" s="1"/>
      <c r="TQN23" s="1"/>
      <c r="TQO23" s="1"/>
      <c r="TQP23" s="1"/>
      <c r="TQQ23" s="1"/>
      <c r="TQR23" s="1"/>
      <c r="TQS23" s="1"/>
      <c r="TQT23" s="1"/>
      <c r="TQU23" s="1"/>
      <c r="TQV23" s="1"/>
      <c r="TQW23" s="1"/>
      <c r="TQX23" s="1"/>
      <c r="TQY23" s="1"/>
      <c r="TQZ23" s="1"/>
      <c r="TRA23" s="1"/>
      <c r="TRB23" s="1"/>
      <c r="TRC23" s="1"/>
      <c r="TRD23" s="1"/>
      <c r="TRE23" s="1"/>
      <c r="TRF23" s="1"/>
      <c r="TRG23" s="1"/>
      <c r="TRH23" s="1"/>
      <c r="TRI23" s="1"/>
      <c r="TRJ23" s="1"/>
      <c r="TRK23" s="1"/>
      <c r="TRL23" s="1"/>
      <c r="TRM23" s="1"/>
      <c r="TRN23" s="1"/>
      <c r="TRO23" s="1"/>
      <c r="TRP23" s="1"/>
      <c r="TRQ23" s="1"/>
      <c r="TRR23" s="1"/>
      <c r="TRS23" s="1"/>
      <c r="TRT23" s="1"/>
      <c r="TRU23" s="1"/>
      <c r="TRV23" s="1"/>
      <c r="TRW23" s="1"/>
      <c r="TRX23" s="1"/>
      <c r="TRY23" s="1"/>
      <c r="TRZ23" s="1"/>
      <c r="TSA23" s="1"/>
      <c r="TSB23" s="1"/>
      <c r="TSC23" s="1"/>
      <c r="TSD23" s="1"/>
      <c r="TSE23" s="1"/>
      <c r="TSF23" s="1"/>
      <c r="TSG23" s="1"/>
      <c r="TSH23" s="1"/>
      <c r="TSI23" s="1"/>
      <c r="TSJ23" s="1"/>
      <c r="TSK23" s="1"/>
      <c r="TSL23" s="1"/>
      <c r="TSM23" s="1"/>
      <c r="TSN23" s="1"/>
      <c r="TSO23" s="1"/>
      <c r="TSP23" s="1"/>
      <c r="TSQ23" s="1"/>
      <c r="TSR23" s="1"/>
      <c r="TSS23" s="1"/>
      <c r="TST23" s="1"/>
      <c r="TSU23" s="1"/>
      <c r="TSV23" s="1"/>
      <c r="TSW23" s="1"/>
      <c r="TSX23" s="1"/>
      <c r="TSY23" s="1"/>
      <c r="TSZ23" s="1"/>
      <c r="TTA23" s="1"/>
      <c r="TTB23" s="1"/>
      <c r="TTC23" s="1"/>
      <c r="TTD23" s="1"/>
      <c r="TTE23" s="1"/>
      <c r="TTF23" s="1"/>
      <c r="TTG23" s="1"/>
      <c r="TTH23" s="1"/>
      <c r="TTI23" s="1"/>
      <c r="TTJ23" s="1"/>
      <c r="TTK23" s="1"/>
      <c r="TTL23" s="1"/>
      <c r="TTM23" s="1"/>
      <c r="TTN23" s="1"/>
      <c r="TTO23" s="1"/>
      <c r="TTP23" s="1"/>
      <c r="TTQ23" s="1"/>
      <c r="TTR23" s="1"/>
      <c r="TTS23" s="1"/>
      <c r="TTT23" s="1"/>
      <c r="TTU23" s="1"/>
      <c r="TTV23" s="1"/>
      <c r="TTW23" s="1"/>
      <c r="TTX23" s="1"/>
      <c r="TTY23" s="1"/>
      <c r="TTZ23" s="1"/>
      <c r="TUA23" s="1"/>
      <c r="TUB23" s="1"/>
      <c r="TUC23" s="1"/>
      <c r="TUD23" s="1"/>
      <c r="TUE23" s="1"/>
      <c r="TUF23" s="1"/>
      <c r="TUG23" s="1"/>
      <c r="TUH23" s="1"/>
      <c r="TUI23" s="1"/>
      <c r="TUJ23" s="1"/>
      <c r="TUK23" s="1"/>
      <c r="TUL23" s="1"/>
      <c r="TUM23" s="1"/>
      <c r="TUN23" s="1"/>
      <c r="TUO23" s="1"/>
      <c r="TUP23" s="1"/>
      <c r="TUQ23" s="1"/>
      <c r="TUR23" s="1"/>
      <c r="TUS23" s="1"/>
      <c r="TUT23" s="1"/>
      <c r="TUU23" s="1"/>
      <c r="TUV23" s="1"/>
      <c r="TUW23" s="1"/>
      <c r="TUX23" s="1"/>
      <c r="TUY23" s="1"/>
      <c r="TUZ23" s="1"/>
      <c r="TVA23" s="1"/>
      <c r="TVB23" s="1"/>
      <c r="TVC23" s="1"/>
      <c r="TVD23" s="1"/>
      <c r="TVE23" s="1"/>
      <c r="TVF23" s="1"/>
      <c r="TVG23" s="1"/>
      <c r="TVH23" s="1"/>
      <c r="TVI23" s="1"/>
      <c r="TVJ23" s="1"/>
      <c r="TVK23" s="1"/>
      <c r="TVL23" s="1"/>
      <c r="TVM23" s="1"/>
      <c r="TVN23" s="1"/>
      <c r="TVO23" s="1"/>
      <c r="TVP23" s="1"/>
      <c r="TVQ23" s="1"/>
      <c r="TVR23" s="1"/>
      <c r="TVS23" s="1"/>
      <c r="TVT23" s="1"/>
      <c r="TVU23" s="1"/>
      <c r="TVV23" s="1"/>
      <c r="TVW23" s="1"/>
      <c r="TVX23" s="1"/>
      <c r="TVY23" s="1"/>
      <c r="TVZ23" s="1"/>
      <c r="TWA23" s="1"/>
      <c r="TWB23" s="1"/>
      <c r="TWC23" s="1"/>
      <c r="TWD23" s="1"/>
      <c r="TWE23" s="1"/>
      <c r="TWF23" s="1"/>
      <c r="TWG23" s="1"/>
      <c r="TWH23" s="1"/>
      <c r="TWI23" s="1"/>
      <c r="TWJ23" s="1"/>
      <c r="TWK23" s="1"/>
      <c r="TWL23" s="1"/>
      <c r="TWM23" s="1"/>
      <c r="TWN23" s="1"/>
      <c r="TWO23" s="1"/>
      <c r="TWP23" s="1"/>
      <c r="TWQ23" s="1"/>
      <c r="TWR23" s="1"/>
      <c r="TWS23" s="1"/>
      <c r="TWT23" s="1"/>
      <c r="TWU23" s="1"/>
      <c r="TWV23" s="1"/>
      <c r="TWW23" s="1"/>
      <c r="TWX23" s="1"/>
      <c r="TWY23" s="1"/>
      <c r="TWZ23" s="1"/>
      <c r="TXA23" s="1"/>
      <c r="TXB23" s="1"/>
      <c r="TXC23" s="1"/>
      <c r="TXD23" s="1"/>
      <c r="TXE23" s="1"/>
      <c r="TXF23" s="1"/>
      <c r="TXG23" s="1"/>
      <c r="TXH23" s="1"/>
      <c r="TXI23" s="1"/>
      <c r="TXJ23" s="1"/>
      <c r="TXK23" s="1"/>
      <c r="TXL23" s="1"/>
      <c r="TXM23" s="1"/>
      <c r="TXN23" s="1"/>
      <c r="TXO23" s="1"/>
      <c r="TXP23" s="1"/>
      <c r="TXQ23" s="1"/>
      <c r="TXR23" s="1"/>
      <c r="TXS23" s="1"/>
      <c r="TXT23" s="1"/>
      <c r="TXU23" s="1"/>
      <c r="TXV23" s="1"/>
      <c r="TXW23" s="1"/>
      <c r="TXX23" s="1"/>
      <c r="TXY23" s="1"/>
      <c r="TXZ23" s="1"/>
      <c r="TYA23" s="1"/>
      <c r="TYB23" s="1"/>
      <c r="TYC23" s="1"/>
      <c r="TYD23" s="1"/>
      <c r="TYE23" s="1"/>
      <c r="TYF23" s="1"/>
      <c r="TYG23" s="1"/>
      <c r="TYH23" s="1"/>
      <c r="TYI23" s="1"/>
      <c r="TYJ23" s="1"/>
      <c r="TYK23" s="1"/>
      <c r="TYL23" s="1"/>
      <c r="TYM23" s="1"/>
      <c r="TYN23" s="1"/>
      <c r="TYO23" s="1"/>
      <c r="TYP23" s="1"/>
      <c r="TYQ23" s="1"/>
      <c r="TYR23" s="1"/>
      <c r="TYS23" s="1"/>
      <c r="TYT23" s="1"/>
      <c r="TYU23" s="1"/>
      <c r="TYV23" s="1"/>
      <c r="TYW23" s="1"/>
      <c r="TYX23" s="1"/>
      <c r="TYY23" s="1"/>
      <c r="TYZ23" s="1"/>
      <c r="TZA23" s="1"/>
      <c r="TZB23" s="1"/>
      <c r="TZC23" s="1"/>
      <c r="TZD23" s="1"/>
      <c r="TZE23" s="1"/>
      <c r="TZF23" s="1"/>
      <c r="TZG23" s="1"/>
      <c r="TZH23" s="1"/>
      <c r="TZI23" s="1"/>
      <c r="TZJ23" s="1"/>
      <c r="TZK23" s="1"/>
      <c r="TZL23" s="1"/>
      <c r="TZM23" s="1"/>
      <c r="TZN23" s="1"/>
      <c r="TZO23" s="1"/>
      <c r="TZP23" s="1"/>
      <c r="TZQ23" s="1"/>
      <c r="TZR23" s="1"/>
      <c r="TZS23" s="1"/>
      <c r="TZT23" s="1"/>
      <c r="TZU23" s="1"/>
      <c r="TZV23" s="1"/>
      <c r="TZW23" s="1"/>
      <c r="TZX23" s="1"/>
      <c r="TZY23" s="1"/>
      <c r="TZZ23" s="1"/>
      <c r="UAA23" s="1"/>
      <c r="UAB23" s="1"/>
      <c r="UAC23" s="1"/>
      <c r="UAD23" s="1"/>
      <c r="UAE23" s="1"/>
      <c r="UAF23" s="1"/>
      <c r="UAG23" s="1"/>
      <c r="UAH23" s="1"/>
      <c r="UAI23" s="1"/>
      <c r="UAJ23" s="1"/>
      <c r="UAK23" s="1"/>
      <c r="UAL23" s="1"/>
      <c r="UAM23" s="1"/>
      <c r="UAN23" s="1"/>
      <c r="UAO23" s="1"/>
      <c r="UAP23" s="1"/>
      <c r="UAQ23" s="1"/>
      <c r="UAR23" s="1"/>
      <c r="UAS23" s="1"/>
      <c r="UAT23" s="1"/>
      <c r="UAU23" s="1"/>
      <c r="UAV23" s="1"/>
      <c r="UAW23" s="1"/>
      <c r="UAX23" s="1"/>
      <c r="UAY23" s="1"/>
      <c r="UAZ23" s="1"/>
      <c r="UBA23" s="1"/>
      <c r="UBB23" s="1"/>
      <c r="UBC23" s="1"/>
      <c r="UBD23" s="1"/>
      <c r="UBE23" s="1"/>
      <c r="UBF23" s="1"/>
      <c r="UBG23" s="1"/>
      <c r="UBH23" s="1"/>
      <c r="UBI23" s="1"/>
      <c r="UBJ23" s="1"/>
      <c r="UBK23" s="1"/>
      <c r="UBL23" s="1"/>
      <c r="UBM23" s="1"/>
      <c r="UBN23" s="1"/>
      <c r="UBO23" s="1"/>
      <c r="UBP23" s="1"/>
      <c r="UBQ23" s="1"/>
      <c r="UBR23" s="1"/>
      <c r="UBS23" s="1"/>
      <c r="UBT23" s="1"/>
      <c r="UBU23" s="1"/>
      <c r="UBV23" s="1"/>
      <c r="UBW23" s="1"/>
      <c r="UBX23" s="1"/>
      <c r="UBY23" s="1"/>
      <c r="UBZ23" s="1"/>
      <c r="UCA23" s="1"/>
      <c r="UCB23" s="1"/>
      <c r="UCC23" s="1"/>
      <c r="UCD23" s="1"/>
      <c r="UCE23" s="1"/>
      <c r="UCF23" s="1"/>
      <c r="UCG23" s="1"/>
      <c r="UCH23" s="1"/>
      <c r="UCI23" s="1"/>
      <c r="UCJ23" s="1"/>
      <c r="UCK23" s="1"/>
      <c r="UCL23" s="1"/>
      <c r="UCM23" s="1"/>
      <c r="UCN23" s="1"/>
      <c r="UCO23" s="1"/>
      <c r="UCP23" s="1"/>
      <c r="UCQ23" s="1"/>
      <c r="UCR23" s="1"/>
      <c r="UCS23" s="1"/>
      <c r="UCT23" s="1"/>
      <c r="UCU23" s="1"/>
      <c r="UCV23" s="1"/>
      <c r="UCW23" s="1"/>
      <c r="UCX23" s="1"/>
      <c r="UCY23" s="1"/>
      <c r="UCZ23" s="1"/>
      <c r="UDA23" s="1"/>
      <c r="UDB23" s="1"/>
      <c r="UDC23" s="1"/>
      <c r="UDD23" s="1"/>
      <c r="UDE23" s="1"/>
      <c r="UDF23" s="1"/>
      <c r="UDG23" s="1"/>
      <c r="UDH23" s="1"/>
      <c r="UDI23" s="1"/>
      <c r="UDJ23" s="1"/>
      <c r="UDK23" s="1"/>
      <c r="UDL23" s="1"/>
      <c r="UDM23" s="1"/>
      <c r="UDN23" s="1"/>
      <c r="UDO23" s="1"/>
      <c r="UDP23" s="1"/>
      <c r="UDQ23" s="1"/>
      <c r="UDR23" s="1"/>
      <c r="UDS23" s="1"/>
      <c r="UDT23" s="1"/>
      <c r="UDU23" s="1"/>
      <c r="UDV23" s="1"/>
      <c r="UDW23" s="1"/>
      <c r="UDX23" s="1"/>
      <c r="UDY23" s="1"/>
      <c r="UDZ23" s="1"/>
      <c r="UEA23" s="1"/>
      <c r="UEB23" s="1"/>
      <c r="UEC23" s="1"/>
      <c r="UED23" s="1"/>
      <c r="UEE23" s="1"/>
      <c r="UEF23" s="1"/>
      <c r="UEG23" s="1"/>
      <c r="UEH23" s="1"/>
      <c r="UEI23" s="1"/>
      <c r="UEJ23" s="1"/>
      <c r="UEK23" s="1"/>
      <c r="UEL23" s="1"/>
      <c r="UEM23" s="1"/>
      <c r="UEN23" s="1"/>
      <c r="UEO23" s="1"/>
      <c r="UEP23" s="1"/>
      <c r="UEQ23" s="1"/>
      <c r="UER23" s="1"/>
      <c r="UES23" s="1"/>
      <c r="UET23" s="1"/>
      <c r="UEU23" s="1"/>
      <c r="UEV23" s="1"/>
      <c r="UEW23" s="1"/>
      <c r="UEX23" s="1"/>
      <c r="UEY23" s="1"/>
      <c r="UEZ23" s="1"/>
      <c r="UFA23" s="1"/>
      <c r="UFB23" s="1"/>
      <c r="UFC23" s="1"/>
      <c r="UFD23" s="1"/>
      <c r="UFE23" s="1"/>
      <c r="UFF23" s="1"/>
      <c r="UFG23" s="1"/>
      <c r="UFH23" s="1"/>
      <c r="UFI23" s="1"/>
      <c r="UFJ23" s="1"/>
      <c r="UFK23" s="1"/>
      <c r="UFL23" s="1"/>
      <c r="UFM23" s="1"/>
      <c r="UFN23" s="1"/>
      <c r="UFO23" s="1"/>
      <c r="UFP23" s="1"/>
      <c r="UFQ23" s="1"/>
      <c r="UFR23" s="1"/>
      <c r="UFS23" s="1"/>
      <c r="UFT23" s="1"/>
      <c r="UFU23" s="1"/>
      <c r="UFV23" s="1"/>
      <c r="UFW23" s="1"/>
      <c r="UFX23" s="1"/>
      <c r="UFY23" s="1"/>
      <c r="UFZ23" s="1"/>
      <c r="UGA23" s="1"/>
      <c r="UGB23" s="1"/>
      <c r="UGC23" s="1"/>
      <c r="UGD23" s="1"/>
      <c r="UGE23" s="1"/>
      <c r="UGF23" s="1"/>
      <c r="UGG23" s="1"/>
      <c r="UGH23" s="1"/>
      <c r="UGI23" s="1"/>
      <c r="UGJ23" s="1"/>
      <c r="UGK23" s="1"/>
      <c r="UGL23" s="1"/>
      <c r="UGM23" s="1"/>
      <c r="UGN23" s="1"/>
      <c r="UGO23" s="1"/>
      <c r="UGP23" s="1"/>
      <c r="UGQ23" s="1"/>
      <c r="UGR23" s="1"/>
      <c r="UGS23" s="1"/>
      <c r="UGT23" s="1"/>
      <c r="UGU23" s="1"/>
      <c r="UGV23" s="1"/>
      <c r="UGW23" s="1"/>
      <c r="UGX23" s="1"/>
      <c r="UGY23" s="1"/>
      <c r="UGZ23" s="1"/>
      <c r="UHA23" s="1"/>
      <c r="UHB23" s="1"/>
      <c r="UHC23" s="1"/>
      <c r="UHD23" s="1"/>
      <c r="UHE23" s="1"/>
      <c r="UHF23" s="1"/>
      <c r="UHG23" s="1"/>
      <c r="UHH23" s="1"/>
      <c r="UHI23" s="1"/>
      <c r="UHJ23" s="1"/>
      <c r="UHK23" s="1"/>
      <c r="UHL23" s="1"/>
      <c r="UHM23" s="1"/>
      <c r="UHN23" s="1"/>
      <c r="UHO23" s="1"/>
      <c r="UHP23" s="1"/>
      <c r="UHQ23" s="1"/>
      <c r="UHR23" s="1"/>
      <c r="UHS23" s="1"/>
      <c r="UHT23" s="1"/>
      <c r="UHU23" s="1"/>
      <c r="UHV23" s="1"/>
      <c r="UHW23" s="1"/>
      <c r="UHX23" s="1"/>
      <c r="UHY23" s="1"/>
      <c r="UHZ23" s="1"/>
      <c r="UIA23" s="1"/>
      <c r="UIB23" s="1"/>
      <c r="UIC23" s="1"/>
      <c r="UID23" s="1"/>
      <c r="UIE23" s="1"/>
      <c r="UIF23" s="1"/>
      <c r="UIG23" s="1"/>
      <c r="UIH23" s="1"/>
      <c r="UII23" s="1"/>
      <c r="UIJ23" s="1"/>
      <c r="UIK23" s="1"/>
      <c r="UIL23" s="1"/>
      <c r="UIM23" s="1"/>
      <c r="UIN23" s="1"/>
      <c r="UIO23" s="1"/>
      <c r="UIP23" s="1"/>
      <c r="UIQ23" s="1"/>
      <c r="UIR23" s="1"/>
      <c r="UIS23" s="1"/>
      <c r="UIT23" s="1"/>
      <c r="UIU23" s="1"/>
      <c r="UIV23" s="1"/>
      <c r="UIW23" s="1"/>
      <c r="UIX23" s="1"/>
      <c r="UIY23" s="1"/>
      <c r="UIZ23" s="1"/>
      <c r="UJA23" s="1"/>
      <c r="UJB23" s="1"/>
      <c r="UJC23" s="1"/>
      <c r="UJD23" s="1"/>
      <c r="UJE23" s="1"/>
      <c r="UJF23" s="1"/>
      <c r="UJG23" s="1"/>
      <c r="UJH23" s="1"/>
      <c r="UJI23" s="1"/>
      <c r="UJJ23" s="1"/>
      <c r="UJK23" s="1"/>
      <c r="UJL23" s="1"/>
      <c r="UJM23" s="1"/>
      <c r="UJN23" s="1"/>
      <c r="UJO23" s="1"/>
      <c r="UJP23" s="1"/>
      <c r="UJQ23" s="1"/>
      <c r="UJR23" s="1"/>
      <c r="UJS23" s="1"/>
      <c r="UJT23" s="1"/>
      <c r="UJU23" s="1"/>
      <c r="UJV23" s="1"/>
      <c r="UJW23" s="1"/>
      <c r="UJX23" s="1"/>
      <c r="UJY23" s="1"/>
      <c r="UJZ23" s="1"/>
      <c r="UKA23" s="1"/>
      <c r="UKB23" s="1"/>
      <c r="UKC23" s="1"/>
      <c r="UKD23" s="1"/>
      <c r="UKE23" s="1"/>
      <c r="UKF23" s="1"/>
      <c r="UKG23" s="1"/>
      <c r="UKH23" s="1"/>
      <c r="UKI23" s="1"/>
      <c r="UKJ23" s="1"/>
      <c r="UKK23" s="1"/>
      <c r="UKL23" s="1"/>
      <c r="UKM23" s="1"/>
      <c r="UKN23" s="1"/>
      <c r="UKO23" s="1"/>
      <c r="UKP23" s="1"/>
      <c r="UKQ23" s="1"/>
      <c r="UKR23" s="1"/>
      <c r="UKS23" s="1"/>
      <c r="UKT23" s="1"/>
      <c r="UKU23" s="1"/>
      <c r="UKV23" s="1"/>
      <c r="UKW23" s="1"/>
      <c r="UKX23" s="1"/>
      <c r="UKY23" s="1"/>
      <c r="UKZ23" s="1"/>
      <c r="ULA23" s="1"/>
      <c r="ULB23" s="1"/>
      <c r="ULC23" s="1"/>
      <c r="ULD23" s="1"/>
      <c r="ULE23" s="1"/>
      <c r="ULF23" s="1"/>
      <c r="ULG23" s="1"/>
      <c r="ULH23" s="1"/>
      <c r="ULI23" s="1"/>
      <c r="ULJ23" s="1"/>
      <c r="ULK23" s="1"/>
      <c r="ULL23" s="1"/>
      <c r="ULM23" s="1"/>
      <c r="ULN23" s="1"/>
      <c r="ULO23" s="1"/>
      <c r="ULP23" s="1"/>
      <c r="ULQ23" s="1"/>
      <c r="ULR23" s="1"/>
      <c r="ULS23" s="1"/>
      <c r="ULT23" s="1"/>
      <c r="ULU23" s="1"/>
      <c r="ULV23" s="1"/>
      <c r="ULW23" s="1"/>
      <c r="ULX23" s="1"/>
      <c r="ULY23" s="1"/>
      <c r="ULZ23" s="1"/>
      <c r="UMA23" s="1"/>
      <c r="UMB23" s="1"/>
      <c r="UMC23" s="1"/>
      <c r="UMD23" s="1"/>
      <c r="UME23" s="1"/>
      <c r="UMF23" s="1"/>
      <c r="UMG23" s="1"/>
      <c r="UMH23" s="1"/>
      <c r="UMI23" s="1"/>
      <c r="UMJ23" s="1"/>
      <c r="UMK23" s="1"/>
      <c r="UML23" s="1"/>
      <c r="UMM23" s="1"/>
      <c r="UMN23" s="1"/>
      <c r="UMO23" s="1"/>
      <c r="UMP23" s="1"/>
      <c r="UMQ23" s="1"/>
      <c r="UMR23" s="1"/>
      <c r="UMS23" s="1"/>
      <c r="UMT23" s="1"/>
      <c r="UMU23" s="1"/>
      <c r="UMV23" s="1"/>
      <c r="UMW23" s="1"/>
      <c r="UMX23" s="1"/>
      <c r="UMY23" s="1"/>
      <c r="UMZ23" s="1"/>
      <c r="UNA23" s="1"/>
      <c r="UNB23" s="1"/>
      <c r="UNC23" s="1"/>
      <c r="UND23" s="1"/>
      <c r="UNE23" s="1"/>
      <c r="UNF23" s="1"/>
      <c r="UNG23" s="1"/>
      <c r="UNH23" s="1"/>
      <c r="UNI23" s="1"/>
      <c r="UNJ23" s="1"/>
      <c r="UNK23" s="1"/>
      <c r="UNL23" s="1"/>
      <c r="UNM23" s="1"/>
      <c r="UNN23" s="1"/>
      <c r="UNO23" s="1"/>
      <c r="UNP23" s="1"/>
      <c r="UNQ23" s="1"/>
      <c r="UNR23" s="1"/>
      <c r="UNS23" s="1"/>
      <c r="UNT23" s="1"/>
      <c r="UNU23" s="1"/>
      <c r="UNV23" s="1"/>
      <c r="UNW23" s="1"/>
      <c r="UNX23" s="1"/>
      <c r="UNY23" s="1"/>
      <c r="UNZ23" s="1"/>
      <c r="UOA23" s="1"/>
      <c r="UOB23" s="1"/>
      <c r="UOC23" s="1"/>
      <c r="UOD23" s="1"/>
      <c r="UOE23" s="1"/>
      <c r="UOF23" s="1"/>
      <c r="UOG23" s="1"/>
      <c r="UOH23" s="1"/>
      <c r="UOI23" s="1"/>
      <c r="UOJ23" s="1"/>
      <c r="UOK23" s="1"/>
      <c r="UOL23" s="1"/>
      <c r="UOM23" s="1"/>
      <c r="UON23" s="1"/>
      <c r="UOO23" s="1"/>
      <c r="UOP23" s="1"/>
      <c r="UOQ23" s="1"/>
      <c r="UOR23" s="1"/>
      <c r="UOS23" s="1"/>
      <c r="UOT23" s="1"/>
      <c r="UOU23" s="1"/>
      <c r="UOV23" s="1"/>
      <c r="UOW23" s="1"/>
      <c r="UOX23" s="1"/>
      <c r="UOY23" s="1"/>
      <c r="UOZ23" s="1"/>
      <c r="UPA23" s="1"/>
      <c r="UPB23" s="1"/>
      <c r="UPC23" s="1"/>
      <c r="UPD23" s="1"/>
      <c r="UPE23" s="1"/>
      <c r="UPF23" s="1"/>
      <c r="UPG23" s="1"/>
      <c r="UPH23" s="1"/>
      <c r="UPI23" s="1"/>
      <c r="UPJ23" s="1"/>
      <c r="UPK23" s="1"/>
      <c r="UPL23" s="1"/>
      <c r="UPM23" s="1"/>
      <c r="UPN23" s="1"/>
      <c r="UPO23" s="1"/>
      <c r="UPP23" s="1"/>
      <c r="UPQ23" s="1"/>
      <c r="UPR23" s="1"/>
      <c r="UPS23" s="1"/>
      <c r="UPT23" s="1"/>
      <c r="UPU23" s="1"/>
      <c r="UPV23" s="1"/>
      <c r="UPW23" s="1"/>
      <c r="UPX23" s="1"/>
      <c r="UPY23" s="1"/>
      <c r="UPZ23" s="1"/>
      <c r="UQA23" s="1"/>
      <c r="UQB23" s="1"/>
      <c r="UQC23" s="1"/>
      <c r="UQD23" s="1"/>
      <c r="UQE23" s="1"/>
      <c r="UQF23" s="1"/>
      <c r="UQG23" s="1"/>
      <c r="UQH23" s="1"/>
      <c r="UQI23" s="1"/>
      <c r="UQJ23" s="1"/>
      <c r="UQK23" s="1"/>
      <c r="UQL23" s="1"/>
      <c r="UQM23" s="1"/>
      <c r="UQN23" s="1"/>
      <c r="UQO23" s="1"/>
      <c r="UQP23" s="1"/>
      <c r="UQQ23" s="1"/>
      <c r="UQR23" s="1"/>
      <c r="UQS23" s="1"/>
      <c r="UQT23" s="1"/>
      <c r="UQU23" s="1"/>
      <c r="UQV23" s="1"/>
      <c r="UQW23" s="1"/>
      <c r="UQX23" s="1"/>
      <c r="UQY23" s="1"/>
      <c r="UQZ23" s="1"/>
      <c r="URA23" s="1"/>
      <c r="URB23" s="1"/>
      <c r="URC23" s="1"/>
      <c r="URD23" s="1"/>
      <c r="URE23" s="1"/>
      <c r="URF23" s="1"/>
      <c r="URG23" s="1"/>
      <c r="URH23" s="1"/>
      <c r="URI23" s="1"/>
      <c r="URJ23" s="1"/>
      <c r="URK23" s="1"/>
      <c r="URL23" s="1"/>
      <c r="URM23" s="1"/>
      <c r="URN23" s="1"/>
      <c r="URO23" s="1"/>
      <c r="URP23" s="1"/>
      <c r="URQ23" s="1"/>
      <c r="URR23" s="1"/>
      <c r="URS23" s="1"/>
      <c r="URT23" s="1"/>
      <c r="URU23" s="1"/>
      <c r="URV23" s="1"/>
      <c r="URW23" s="1"/>
      <c r="URX23" s="1"/>
      <c r="URY23" s="1"/>
      <c r="URZ23" s="1"/>
      <c r="USA23" s="1"/>
      <c r="USB23" s="1"/>
      <c r="USC23" s="1"/>
      <c r="USD23" s="1"/>
      <c r="USE23" s="1"/>
      <c r="USF23" s="1"/>
      <c r="USG23" s="1"/>
      <c r="USH23" s="1"/>
      <c r="USI23" s="1"/>
      <c r="USJ23" s="1"/>
      <c r="USK23" s="1"/>
      <c r="USL23" s="1"/>
      <c r="USM23" s="1"/>
      <c r="USN23" s="1"/>
      <c r="USO23" s="1"/>
      <c r="USP23" s="1"/>
      <c r="USQ23" s="1"/>
      <c r="USR23" s="1"/>
      <c r="USS23" s="1"/>
      <c r="UST23" s="1"/>
      <c r="USU23" s="1"/>
      <c r="USV23" s="1"/>
      <c r="USW23" s="1"/>
      <c r="USX23" s="1"/>
      <c r="USY23" s="1"/>
      <c r="USZ23" s="1"/>
      <c r="UTA23" s="1"/>
      <c r="UTB23" s="1"/>
      <c r="UTC23" s="1"/>
      <c r="UTD23" s="1"/>
      <c r="UTE23" s="1"/>
      <c r="UTF23" s="1"/>
      <c r="UTG23" s="1"/>
      <c r="UTH23" s="1"/>
      <c r="UTI23" s="1"/>
      <c r="UTJ23" s="1"/>
      <c r="UTK23" s="1"/>
      <c r="UTL23" s="1"/>
      <c r="UTM23" s="1"/>
      <c r="UTN23" s="1"/>
      <c r="UTO23" s="1"/>
      <c r="UTP23" s="1"/>
      <c r="UTQ23" s="1"/>
      <c r="UTR23" s="1"/>
      <c r="UTS23" s="1"/>
      <c r="UTT23" s="1"/>
      <c r="UTU23" s="1"/>
      <c r="UTV23" s="1"/>
      <c r="UTW23" s="1"/>
      <c r="UTX23" s="1"/>
      <c r="UTY23" s="1"/>
      <c r="UTZ23" s="1"/>
      <c r="UUA23" s="1"/>
      <c r="UUB23" s="1"/>
      <c r="UUC23" s="1"/>
      <c r="UUD23" s="1"/>
      <c r="UUE23" s="1"/>
      <c r="UUF23" s="1"/>
      <c r="UUG23" s="1"/>
      <c r="UUH23" s="1"/>
      <c r="UUI23" s="1"/>
      <c r="UUJ23" s="1"/>
      <c r="UUK23" s="1"/>
      <c r="UUL23" s="1"/>
      <c r="UUM23" s="1"/>
      <c r="UUN23" s="1"/>
      <c r="UUO23" s="1"/>
      <c r="UUP23" s="1"/>
      <c r="UUQ23" s="1"/>
      <c r="UUR23" s="1"/>
      <c r="UUS23" s="1"/>
      <c r="UUT23" s="1"/>
      <c r="UUU23" s="1"/>
      <c r="UUV23" s="1"/>
      <c r="UUW23" s="1"/>
      <c r="UUX23" s="1"/>
      <c r="UUY23" s="1"/>
      <c r="UUZ23" s="1"/>
      <c r="UVA23" s="1"/>
      <c r="UVB23" s="1"/>
      <c r="UVC23" s="1"/>
      <c r="UVD23" s="1"/>
      <c r="UVE23" s="1"/>
      <c r="UVF23" s="1"/>
      <c r="UVG23" s="1"/>
      <c r="UVH23" s="1"/>
      <c r="UVI23" s="1"/>
      <c r="UVJ23" s="1"/>
      <c r="UVK23" s="1"/>
      <c r="UVL23" s="1"/>
      <c r="UVM23" s="1"/>
      <c r="UVN23" s="1"/>
      <c r="UVO23" s="1"/>
      <c r="UVP23" s="1"/>
      <c r="UVQ23" s="1"/>
      <c r="UVR23" s="1"/>
      <c r="UVS23" s="1"/>
      <c r="UVT23" s="1"/>
      <c r="UVU23" s="1"/>
      <c r="UVV23" s="1"/>
      <c r="UVW23" s="1"/>
      <c r="UVX23" s="1"/>
      <c r="UVY23" s="1"/>
      <c r="UVZ23" s="1"/>
      <c r="UWA23" s="1"/>
      <c r="UWB23" s="1"/>
      <c r="UWC23" s="1"/>
      <c r="UWD23" s="1"/>
      <c r="UWE23" s="1"/>
      <c r="UWF23" s="1"/>
      <c r="UWG23" s="1"/>
      <c r="UWH23" s="1"/>
      <c r="UWI23" s="1"/>
      <c r="UWJ23" s="1"/>
      <c r="UWK23" s="1"/>
      <c r="UWL23" s="1"/>
      <c r="UWM23" s="1"/>
      <c r="UWN23" s="1"/>
      <c r="UWO23" s="1"/>
      <c r="UWP23" s="1"/>
      <c r="UWQ23" s="1"/>
      <c r="UWR23" s="1"/>
      <c r="UWS23" s="1"/>
      <c r="UWT23" s="1"/>
      <c r="UWU23" s="1"/>
      <c r="UWV23" s="1"/>
      <c r="UWW23" s="1"/>
      <c r="UWX23" s="1"/>
      <c r="UWY23" s="1"/>
      <c r="UWZ23" s="1"/>
      <c r="UXA23" s="1"/>
      <c r="UXB23" s="1"/>
      <c r="UXC23" s="1"/>
      <c r="UXD23" s="1"/>
      <c r="UXE23" s="1"/>
      <c r="UXF23" s="1"/>
      <c r="UXG23" s="1"/>
      <c r="UXH23" s="1"/>
      <c r="UXI23" s="1"/>
      <c r="UXJ23" s="1"/>
      <c r="UXK23" s="1"/>
      <c r="UXL23" s="1"/>
      <c r="UXM23" s="1"/>
      <c r="UXN23" s="1"/>
      <c r="UXO23" s="1"/>
      <c r="UXP23" s="1"/>
      <c r="UXQ23" s="1"/>
      <c r="UXR23" s="1"/>
      <c r="UXS23" s="1"/>
      <c r="UXT23" s="1"/>
      <c r="UXU23" s="1"/>
      <c r="UXV23" s="1"/>
      <c r="UXW23" s="1"/>
      <c r="UXX23" s="1"/>
      <c r="UXY23" s="1"/>
      <c r="UXZ23" s="1"/>
      <c r="UYA23" s="1"/>
      <c r="UYB23" s="1"/>
      <c r="UYC23" s="1"/>
      <c r="UYD23" s="1"/>
      <c r="UYE23" s="1"/>
      <c r="UYF23" s="1"/>
      <c r="UYG23" s="1"/>
      <c r="UYH23" s="1"/>
      <c r="UYI23" s="1"/>
      <c r="UYJ23" s="1"/>
      <c r="UYK23" s="1"/>
      <c r="UYL23" s="1"/>
      <c r="UYM23" s="1"/>
      <c r="UYN23" s="1"/>
      <c r="UYO23" s="1"/>
      <c r="UYP23" s="1"/>
      <c r="UYQ23" s="1"/>
      <c r="UYR23" s="1"/>
      <c r="UYS23" s="1"/>
      <c r="UYT23" s="1"/>
      <c r="UYU23" s="1"/>
      <c r="UYV23" s="1"/>
      <c r="UYW23" s="1"/>
      <c r="UYX23" s="1"/>
      <c r="UYY23" s="1"/>
      <c r="UYZ23" s="1"/>
      <c r="UZA23" s="1"/>
      <c r="UZB23" s="1"/>
      <c r="UZC23" s="1"/>
      <c r="UZD23" s="1"/>
      <c r="UZE23" s="1"/>
      <c r="UZF23" s="1"/>
      <c r="UZG23" s="1"/>
      <c r="UZH23" s="1"/>
      <c r="UZI23" s="1"/>
      <c r="UZJ23" s="1"/>
      <c r="UZK23" s="1"/>
      <c r="UZL23" s="1"/>
      <c r="UZM23" s="1"/>
      <c r="UZN23" s="1"/>
      <c r="UZO23" s="1"/>
      <c r="UZP23" s="1"/>
      <c r="UZQ23" s="1"/>
      <c r="UZR23" s="1"/>
      <c r="UZS23" s="1"/>
      <c r="UZT23" s="1"/>
      <c r="UZU23" s="1"/>
      <c r="UZV23" s="1"/>
      <c r="UZW23" s="1"/>
      <c r="UZX23" s="1"/>
      <c r="UZY23" s="1"/>
      <c r="UZZ23" s="1"/>
      <c r="VAA23" s="1"/>
      <c r="VAB23" s="1"/>
      <c r="VAC23" s="1"/>
      <c r="VAD23" s="1"/>
      <c r="VAE23" s="1"/>
      <c r="VAF23" s="1"/>
      <c r="VAG23" s="1"/>
      <c r="VAH23" s="1"/>
      <c r="VAI23" s="1"/>
      <c r="VAJ23" s="1"/>
      <c r="VAK23" s="1"/>
      <c r="VAL23" s="1"/>
      <c r="VAM23" s="1"/>
      <c r="VAN23" s="1"/>
      <c r="VAO23" s="1"/>
      <c r="VAP23" s="1"/>
      <c r="VAQ23" s="1"/>
      <c r="VAR23" s="1"/>
      <c r="VAS23" s="1"/>
      <c r="VAT23" s="1"/>
      <c r="VAU23" s="1"/>
      <c r="VAV23" s="1"/>
      <c r="VAW23" s="1"/>
      <c r="VAX23" s="1"/>
      <c r="VAY23" s="1"/>
      <c r="VAZ23" s="1"/>
      <c r="VBA23" s="1"/>
      <c r="VBB23" s="1"/>
      <c r="VBC23" s="1"/>
      <c r="VBD23" s="1"/>
      <c r="VBE23" s="1"/>
      <c r="VBF23" s="1"/>
      <c r="VBG23" s="1"/>
      <c r="VBH23" s="1"/>
      <c r="VBI23" s="1"/>
      <c r="VBJ23" s="1"/>
      <c r="VBK23" s="1"/>
      <c r="VBL23" s="1"/>
      <c r="VBM23" s="1"/>
      <c r="VBN23" s="1"/>
      <c r="VBO23" s="1"/>
      <c r="VBP23" s="1"/>
      <c r="VBQ23" s="1"/>
      <c r="VBR23" s="1"/>
      <c r="VBS23" s="1"/>
      <c r="VBT23" s="1"/>
      <c r="VBU23" s="1"/>
      <c r="VBV23" s="1"/>
      <c r="VBW23" s="1"/>
      <c r="VBX23" s="1"/>
      <c r="VBY23" s="1"/>
      <c r="VBZ23" s="1"/>
      <c r="VCA23" s="1"/>
      <c r="VCB23" s="1"/>
      <c r="VCC23" s="1"/>
      <c r="VCD23" s="1"/>
      <c r="VCE23" s="1"/>
      <c r="VCF23" s="1"/>
      <c r="VCG23" s="1"/>
      <c r="VCH23" s="1"/>
      <c r="VCI23" s="1"/>
      <c r="VCJ23" s="1"/>
      <c r="VCK23" s="1"/>
      <c r="VCL23" s="1"/>
      <c r="VCM23" s="1"/>
      <c r="VCN23" s="1"/>
      <c r="VCO23" s="1"/>
      <c r="VCP23" s="1"/>
      <c r="VCQ23" s="1"/>
      <c r="VCR23" s="1"/>
      <c r="VCS23" s="1"/>
      <c r="VCT23" s="1"/>
      <c r="VCU23" s="1"/>
      <c r="VCV23" s="1"/>
      <c r="VCW23" s="1"/>
      <c r="VCX23" s="1"/>
      <c r="VCY23" s="1"/>
      <c r="VCZ23" s="1"/>
      <c r="VDA23" s="1"/>
      <c r="VDB23" s="1"/>
      <c r="VDC23" s="1"/>
      <c r="VDD23" s="1"/>
      <c r="VDE23" s="1"/>
      <c r="VDF23" s="1"/>
      <c r="VDG23" s="1"/>
      <c r="VDH23" s="1"/>
      <c r="VDI23" s="1"/>
      <c r="VDJ23" s="1"/>
      <c r="VDK23" s="1"/>
      <c r="VDL23" s="1"/>
      <c r="VDM23" s="1"/>
      <c r="VDN23" s="1"/>
      <c r="VDO23" s="1"/>
      <c r="VDP23" s="1"/>
      <c r="VDQ23" s="1"/>
      <c r="VDR23" s="1"/>
      <c r="VDS23" s="1"/>
      <c r="VDT23" s="1"/>
      <c r="VDU23" s="1"/>
      <c r="VDV23" s="1"/>
      <c r="VDW23" s="1"/>
      <c r="VDX23" s="1"/>
      <c r="VDY23" s="1"/>
      <c r="VDZ23" s="1"/>
      <c r="VEA23" s="1"/>
      <c r="VEB23" s="1"/>
      <c r="VEC23" s="1"/>
      <c r="VED23" s="1"/>
      <c r="VEE23" s="1"/>
      <c r="VEF23" s="1"/>
      <c r="VEG23" s="1"/>
      <c r="VEH23" s="1"/>
      <c r="VEI23" s="1"/>
      <c r="VEJ23" s="1"/>
      <c r="VEK23" s="1"/>
      <c r="VEL23" s="1"/>
      <c r="VEM23" s="1"/>
      <c r="VEN23" s="1"/>
      <c r="VEO23" s="1"/>
      <c r="VEP23" s="1"/>
      <c r="VEQ23" s="1"/>
      <c r="VER23" s="1"/>
      <c r="VES23" s="1"/>
      <c r="VET23" s="1"/>
      <c r="VEU23" s="1"/>
      <c r="VEV23" s="1"/>
      <c r="VEW23" s="1"/>
      <c r="VEX23" s="1"/>
      <c r="VEY23" s="1"/>
      <c r="VEZ23" s="1"/>
      <c r="VFA23" s="1"/>
      <c r="VFB23" s="1"/>
      <c r="VFC23" s="1"/>
      <c r="VFD23" s="1"/>
      <c r="VFE23" s="1"/>
      <c r="VFF23" s="1"/>
      <c r="VFG23" s="1"/>
      <c r="VFH23" s="1"/>
      <c r="VFI23" s="1"/>
      <c r="VFJ23" s="1"/>
      <c r="VFK23" s="1"/>
      <c r="VFL23" s="1"/>
      <c r="VFM23" s="1"/>
      <c r="VFN23" s="1"/>
      <c r="VFO23" s="1"/>
      <c r="VFP23" s="1"/>
      <c r="VFQ23" s="1"/>
      <c r="VFR23" s="1"/>
      <c r="VFS23" s="1"/>
      <c r="VFT23" s="1"/>
      <c r="VFU23" s="1"/>
      <c r="VFV23" s="1"/>
      <c r="VFW23" s="1"/>
      <c r="VFX23" s="1"/>
      <c r="VFY23" s="1"/>
      <c r="VFZ23" s="1"/>
      <c r="VGA23" s="1"/>
      <c r="VGB23" s="1"/>
      <c r="VGC23" s="1"/>
      <c r="VGD23" s="1"/>
      <c r="VGE23" s="1"/>
      <c r="VGF23" s="1"/>
      <c r="VGG23" s="1"/>
      <c r="VGH23" s="1"/>
      <c r="VGI23" s="1"/>
      <c r="VGJ23" s="1"/>
      <c r="VGK23" s="1"/>
      <c r="VGL23" s="1"/>
      <c r="VGM23" s="1"/>
      <c r="VGN23" s="1"/>
      <c r="VGO23" s="1"/>
      <c r="VGP23" s="1"/>
      <c r="VGQ23" s="1"/>
      <c r="VGR23" s="1"/>
      <c r="VGS23" s="1"/>
      <c r="VGT23" s="1"/>
      <c r="VGU23" s="1"/>
      <c r="VGV23" s="1"/>
      <c r="VGW23" s="1"/>
      <c r="VGX23" s="1"/>
      <c r="VGY23" s="1"/>
      <c r="VGZ23" s="1"/>
      <c r="VHA23" s="1"/>
      <c r="VHB23" s="1"/>
      <c r="VHC23" s="1"/>
      <c r="VHD23" s="1"/>
      <c r="VHE23" s="1"/>
      <c r="VHF23" s="1"/>
      <c r="VHG23" s="1"/>
      <c r="VHH23" s="1"/>
      <c r="VHI23" s="1"/>
      <c r="VHJ23" s="1"/>
      <c r="VHK23" s="1"/>
      <c r="VHL23" s="1"/>
      <c r="VHM23" s="1"/>
      <c r="VHN23" s="1"/>
      <c r="VHO23" s="1"/>
      <c r="VHP23" s="1"/>
      <c r="VHQ23" s="1"/>
      <c r="VHR23" s="1"/>
      <c r="VHS23" s="1"/>
      <c r="VHT23" s="1"/>
      <c r="VHU23" s="1"/>
      <c r="VHV23" s="1"/>
      <c r="VHW23" s="1"/>
      <c r="VHX23" s="1"/>
      <c r="VHY23" s="1"/>
      <c r="VHZ23" s="1"/>
      <c r="VIA23" s="1"/>
      <c r="VIB23" s="1"/>
      <c r="VIC23" s="1"/>
      <c r="VID23" s="1"/>
      <c r="VIE23" s="1"/>
      <c r="VIF23" s="1"/>
      <c r="VIG23" s="1"/>
      <c r="VIH23" s="1"/>
      <c r="VII23" s="1"/>
      <c r="VIJ23" s="1"/>
      <c r="VIK23" s="1"/>
      <c r="VIL23" s="1"/>
      <c r="VIM23" s="1"/>
      <c r="VIN23" s="1"/>
      <c r="VIO23" s="1"/>
      <c r="VIP23" s="1"/>
      <c r="VIQ23" s="1"/>
      <c r="VIR23" s="1"/>
      <c r="VIS23" s="1"/>
      <c r="VIT23" s="1"/>
      <c r="VIU23" s="1"/>
      <c r="VIV23" s="1"/>
      <c r="VIW23" s="1"/>
      <c r="VIX23" s="1"/>
      <c r="VIY23" s="1"/>
      <c r="VIZ23" s="1"/>
      <c r="VJA23" s="1"/>
      <c r="VJB23" s="1"/>
      <c r="VJC23" s="1"/>
      <c r="VJD23" s="1"/>
      <c r="VJE23" s="1"/>
      <c r="VJF23" s="1"/>
      <c r="VJG23" s="1"/>
      <c r="VJH23" s="1"/>
      <c r="VJI23" s="1"/>
      <c r="VJJ23" s="1"/>
      <c r="VJK23" s="1"/>
      <c r="VJL23" s="1"/>
      <c r="VJM23" s="1"/>
      <c r="VJN23" s="1"/>
      <c r="VJO23" s="1"/>
      <c r="VJP23" s="1"/>
      <c r="VJQ23" s="1"/>
      <c r="VJR23" s="1"/>
      <c r="VJS23" s="1"/>
      <c r="VJT23" s="1"/>
      <c r="VJU23" s="1"/>
      <c r="VJV23" s="1"/>
      <c r="VJW23" s="1"/>
      <c r="VJX23" s="1"/>
      <c r="VJY23" s="1"/>
      <c r="VJZ23" s="1"/>
      <c r="VKA23" s="1"/>
      <c r="VKB23" s="1"/>
      <c r="VKC23" s="1"/>
      <c r="VKD23" s="1"/>
      <c r="VKE23" s="1"/>
      <c r="VKF23" s="1"/>
      <c r="VKG23" s="1"/>
      <c r="VKH23" s="1"/>
      <c r="VKI23" s="1"/>
      <c r="VKJ23" s="1"/>
      <c r="VKK23" s="1"/>
      <c r="VKL23" s="1"/>
      <c r="VKM23" s="1"/>
      <c r="VKN23" s="1"/>
      <c r="VKO23" s="1"/>
      <c r="VKP23" s="1"/>
      <c r="VKQ23" s="1"/>
      <c r="VKR23" s="1"/>
      <c r="VKS23" s="1"/>
      <c r="VKT23" s="1"/>
      <c r="VKU23" s="1"/>
      <c r="VKV23" s="1"/>
      <c r="VKW23" s="1"/>
      <c r="VKX23" s="1"/>
      <c r="VKY23" s="1"/>
      <c r="VKZ23" s="1"/>
      <c r="VLA23" s="1"/>
      <c r="VLB23" s="1"/>
      <c r="VLC23" s="1"/>
      <c r="VLD23" s="1"/>
      <c r="VLE23" s="1"/>
      <c r="VLF23" s="1"/>
      <c r="VLG23" s="1"/>
      <c r="VLH23" s="1"/>
      <c r="VLI23" s="1"/>
      <c r="VLJ23" s="1"/>
      <c r="VLK23" s="1"/>
      <c r="VLL23" s="1"/>
      <c r="VLM23" s="1"/>
      <c r="VLN23" s="1"/>
      <c r="VLO23" s="1"/>
      <c r="VLP23" s="1"/>
      <c r="VLQ23" s="1"/>
      <c r="VLR23" s="1"/>
      <c r="VLS23" s="1"/>
      <c r="VLT23" s="1"/>
      <c r="VLU23" s="1"/>
      <c r="VLV23" s="1"/>
      <c r="VLW23" s="1"/>
      <c r="VLX23" s="1"/>
      <c r="VLY23" s="1"/>
      <c r="VLZ23" s="1"/>
      <c r="VMA23" s="1"/>
      <c r="VMB23" s="1"/>
      <c r="VMC23" s="1"/>
      <c r="VMD23" s="1"/>
      <c r="VME23" s="1"/>
      <c r="VMF23" s="1"/>
      <c r="VMG23" s="1"/>
      <c r="VMH23" s="1"/>
      <c r="VMI23" s="1"/>
      <c r="VMJ23" s="1"/>
      <c r="VMK23" s="1"/>
      <c r="VML23" s="1"/>
      <c r="VMM23" s="1"/>
      <c r="VMN23" s="1"/>
      <c r="VMO23" s="1"/>
      <c r="VMP23" s="1"/>
      <c r="VMQ23" s="1"/>
      <c r="VMR23" s="1"/>
      <c r="VMS23" s="1"/>
      <c r="VMT23" s="1"/>
      <c r="VMU23" s="1"/>
      <c r="VMV23" s="1"/>
      <c r="VMW23" s="1"/>
      <c r="VMX23" s="1"/>
      <c r="VMY23" s="1"/>
      <c r="VMZ23" s="1"/>
      <c r="VNA23" s="1"/>
      <c r="VNB23" s="1"/>
      <c r="VNC23" s="1"/>
      <c r="VND23" s="1"/>
      <c r="VNE23" s="1"/>
      <c r="VNF23" s="1"/>
      <c r="VNG23" s="1"/>
      <c r="VNH23" s="1"/>
      <c r="VNI23" s="1"/>
      <c r="VNJ23" s="1"/>
      <c r="VNK23" s="1"/>
      <c r="VNL23" s="1"/>
      <c r="VNM23" s="1"/>
      <c r="VNN23" s="1"/>
      <c r="VNO23" s="1"/>
      <c r="VNP23" s="1"/>
      <c r="VNQ23" s="1"/>
      <c r="VNR23" s="1"/>
      <c r="VNS23" s="1"/>
      <c r="VNT23" s="1"/>
      <c r="VNU23" s="1"/>
      <c r="VNV23" s="1"/>
      <c r="VNW23" s="1"/>
      <c r="VNX23" s="1"/>
      <c r="VNY23" s="1"/>
      <c r="VNZ23" s="1"/>
      <c r="VOA23" s="1"/>
      <c r="VOB23" s="1"/>
      <c r="VOC23" s="1"/>
      <c r="VOD23" s="1"/>
      <c r="VOE23" s="1"/>
      <c r="VOF23" s="1"/>
      <c r="VOG23" s="1"/>
      <c r="VOH23" s="1"/>
      <c r="VOI23" s="1"/>
      <c r="VOJ23" s="1"/>
      <c r="VOK23" s="1"/>
      <c r="VOL23" s="1"/>
      <c r="VOM23" s="1"/>
      <c r="VON23" s="1"/>
      <c r="VOO23" s="1"/>
      <c r="VOP23" s="1"/>
      <c r="VOQ23" s="1"/>
      <c r="VOR23" s="1"/>
      <c r="VOS23" s="1"/>
      <c r="VOT23" s="1"/>
      <c r="VOU23" s="1"/>
      <c r="VOV23" s="1"/>
      <c r="VOW23" s="1"/>
      <c r="VOX23" s="1"/>
      <c r="VOY23" s="1"/>
      <c r="VOZ23" s="1"/>
      <c r="VPA23" s="1"/>
      <c r="VPB23" s="1"/>
      <c r="VPC23" s="1"/>
      <c r="VPD23" s="1"/>
      <c r="VPE23" s="1"/>
      <c r="VPF23" s="1"/>
      <c r="VPG23" s="1"/>
      <c r="VPH23" s="1"/>
      <c r="VPI23" s="1"/>
      <c r="VPJ23" s="1"/>
      <c r="VPK23" s="1"/>
      <c r="VPL23" s="1"/>
      <c r="VPM23" s="1"/>
      <c r="VPN23" s="1"/>
      <c r="VPO23" s="1"/>
      <c r="VPP23" s="1"/>
      <c r="VPQ23" s="1"/>
      <c r="VPR23" s="1"/>
      <c r="VPS23" s="1"/>
      <c r="VPT23" s="1"/>
      <c r="VPU23" s="1"/>
      <c r="VPV23" s="1"/>
      <c r="VPW23" s="1"/>
      <c r="VPX23" s="1"/>
      <c r="VPY23" s="1"/>
      <c r="VPZ23" s="1"/>
      <c r="VQA23" s="1"/>
      <c r="VQB23" s="1"/>
      <c r="VQC23" s="1"/>
      <c r="VQD23" s="1"/>
      <c r="VQE23" s="1"/>
      <c r="VQF23" s="1"/>
      <c r="VQG23" s="1"/>
      <c r="VQH23" s="1"/>
      <c r="VQI23" s="1"/>
      <c r="VQJ23" s="1"/>
      <c r="VQK23" s="1"/>
      <c r="VQL23" s="1"/>
      <c r="VQM23" s="1"/>
      <c r="VQN23" s="1"/>
      <c r="VQO23" s="1"/>
      <c r="VQP23" s="1"/>
      <c r="VQQ23" s="1"/>
      <c r="VQR23" s="1"/>
      <c r="VQS23" s="1"/>
      <c r="VQT23" s="1"/>
      <c r="VQU23" s="1"/>
      <c r="VQV23" s="1"/>
      <c r="VQW23" s="1"/>
      <c r="VQX23" s="1"/>
      <c r="VQY23" s="1"/>
      <c r="VQZ23" s="1"/>
      <c r="VRA23" s="1"/>
      <c r="VRB23" s="1"/>
      <c r="VRC23" s="1"/>
      <c r="VRD23" s="1"/>
      <c r="VRE23" s="1"/>
      <c r="VRF23" s="1"/>
      <c r="VRG23" s="1"/>
      <c r="VRH23" s="1"/>
      <c r="VRI23" s="1"/>
      <c r="VRJ23" s="1"/>
      <c r="VRK23" s="1"/>
      <c r="VRL23" s="1"/>
      <c r="VRM23" s="1"/>
      <c r="VRN23" s="1"/>
      <c r="VRO23" s="1"/>
      <c r="VRP23" s="1"/>
      <c r="VRQ23" s="1"/>
      <c r="VRR23" s="1"/>
      <c r="VRS23" s="1"/>
      <c r="VRT23" s="1"/>
      <c r="VRU23" s="1"/>
      <c r="VRV23" s="1"/>
      <c r="VRW23" s="1"/>
      <c r="VRX23" s="1"/>
      <c r="VRY23" s="1"/>
      <c r="VRZ23" s="1"/>
      <c r="VSA23" s="1"/>
      <c r="VSB23" s="1"/>
      <c r="VSC23" s="1"/>
      <c r="VSD23" s="1"/>
      <c r="VSE23" s="1"/>
      <c r="VSF23" s="1"/>
      <c r="VSG23" s="1"/>
      <c r="VSH23" s="1"/>
      <c r="VSI23" s="1"/>
      <c r="VSJ23" s="1"/>
      <c r="VSK23" s="1"/>
      <c r="VSL23" s="1"/>
      <c r="VSM23" s="1"/>
      <c r="VSN23" s="1"/>
      <c r="VSO23" s="1"/>
      <c r="VSP23" s="1"/>
      <c r="VSQ23" s="1"/>
      <c r="VSR23" s="1"/>
      <c r="VSS23" s="1"/>
      <c r="VST23" s="1"/>
      <c r="VSU23" s="1"/>
      <c r="VSV23" s="1"/>
      <c r="VSW23" s="1"/>
      <c r="VSX23" s="1"/>
      <c r="VSY23" s="1"/>
      <c r="VSZ23" s="1"/>
      <c r="VTA23" s="1"/>
      <c r="VTB23" s="1"/>
      <c r="VTC23" s="1"/>
      <c r="VTD23" s="1"/>
      <c r="VTE23" s="1"/>
      <c r="VTF23" s="1"/>
      <c r="VTG23" s="1"/>
      <c r="VTH23" s="1"/>
      <c r="VTI23" s="1"/>
      <c r="VTJ23" s="1"/>
      <c r="VTK23" s="1"/>
      <c r="VTL23" s="1"/>
      <c r="VTM23" s="1"/>
      <c r="VTN23" s="1"/>
      <c r="VTO23" s="1"/>
      <c r="VTP23" s="1"/>
      <c r="VTQ23" s="1"/>
      <c r="VTR23" s="1"/>
      <c r="VTS23" s="1"/>
      <c r="VTT23" s="1"/>
      <c r="VTU23" s="1"/>
      <c r="VTV23" s="1"/>
      <c r="VTW23" s="1"/>
      <c r="VTX23" s="1"/>
      <c r="VTY23" s="1"/>
      <c r="VTZ23" s="1"/>
      <c r="VUA23" s="1"/>
      <c r="VUB23" s="1"/>
      <c r="VUC23" s="1"/>
      <c r="VUD23" s="1"/>
      <c r="VUE23" s="1"/>
      <c r="VUF23" s="1"/>
      <c r="VUG23" s="1"/>
      <c r="VUH23" s="1"/>
      <c r="VUI23" s="1"/>
      <c r="VUJ23" s="1"/>
      <c r="VUK23" s="1"/>
      <c r="VUL23" s="1"/>
      <c r="VUM23" s="1"/>
      <c r="VUN23" s="1"/>
      <c r="VUO23" s="1"/>
      <c r="VUP23" s="1"/>
      <c r="VUQ23" s="1"/>
      <c r="VUR23" s="1"/>
      <c r="VUS23" s="1"/>
      <c r="VUT23" s="1"/>
      <c r="VUU23" s="1"/>
      <c r="VUV23" s="1"/>
      <c r="VUW23" s="1"/>
      <c r="VUX23" s="1"/>
      <c r="VUY23" s="1"/>
      <c r="VUZ23" s="1"/>
      <c r="VVA23" s="1"/>
      <c r="VVB23" s="1"/>
      <c r="VVC23" s="1"/>
      <c r="VVD23" s="1"/>
      <c r="VVE23" s="1"/>
      <c r="VVF23" s="1"/>
      <c r="VVG23" s="1"/>
      <c r="VVH23" s="1"/>
      <c r="VVI23" s="1"/>
      <c r="VVJ23" s="1"/>
      <c r="VVK23" s="1"/>
      <c r="VVL23" s="1"/>
      <c r="VVM23" s="1"/>
      <c r="VVN23" s="1"/>
      <c r="VVO23" s="1"/>
      <c r="VVP23" s="1"/>
      <c r="VVQ23" s="1"/>
      <c r="VVR23" s="1"/>
      <c r="VVS23" s="1"/>
      <c r="VVT23" s="1"/>
      <c r="VVU23" s="1"/>
      <c r="VVV23" s="1"/>
      <c r="VVW23" s="1"/>
      <c r="VVX23" s="1"/>
      <c r="VVY23" s="1"/>
      <c r="VVZ23" s="1"/>
      <c r="VWA23" s="1"/>
      <c r="VWB23" s="1"/>
      <c r="VWC23" s="1"/>
      <c r="VWD23" s="1"/>
      <c r="VWE23" s="1"/>
      <c r="VWF23" s="1"/>
      <c r="VWG23" s="1"/>
      <c r="VWH23" s="1"/>
      <c r="VWI23" s="1"/>
      <c r="VWJ23" s="1"/>
      <c r="VWK23" s="1"/>
      <c r="VWL23" s="1"/>
      <c r="VWM23" s="1"/>
      <c r="VWN23" s="1"/>
      <c r="VWO23" s="1"/>
      <c r="VWP23" s="1"/>
      <c r="VWQ23" s="1"/>
      <c r="VWR23" s="1"/>
      <c r="VWS23" s="1"/>
      <c r="VWT23" s="1"/>
      <c r="VWU23" s="1"/>
      <c r="VWV23" s="1"/>
      <c r="VWW23" s="1"/>
      <c r="VWX23" s="1"/>
      <c r="VWY23" s="1"/>
      <c r="VWZ23" s="1"/>
      <c r="VXA23" s="1"/>
      <c r="VXB23" s="1"/>
      <c r="VXC23" s="1"/>
      <c r="VXD23" s="1"/>
      <c r="VXE23" s="1"/>
      <c r="VXF23" s="1"/>
      <c r="VXG23" s="1"/>
      <c r="VXH23" s="1"/>
      <c r="VXI23" s="1"/>
      <c r="VXJ23" s="1"/>
      <c r="VXK23" s="1"/>
      <c r="VXL23" s="1"/>
      <c r="VXM23" s="1"/>
      <c r="VXN23" s="1"/>
      <c r="VXO23" s="1"/>
      <c r="VXP23" s="1"/>
      <c r="VXQ23" s="1"/>
      <c r="VXR23" s="1"/>
      <c r="VXS23" s="1"/>
      <c r="VXT23" s="1"/>
      <c r="VXU23" s="1"/>
      <c r="VXV23" s="1"/>
      <c r="VXW23" s="1"/>
      <c r="VXX23" s="1"/>
      <c r="VXY23" s="1"/>
      <c r="VXZ23" s="1"/>
      <c r="VYA23" s="1"/>
      <c r="VYB23" s="1"/>
      <c r="VYC23" s="1"/>
      <c r="VYD23" s="1"/>
      <c r="VYE23" s="1"/>
      <c r="VYF23" s="1"/>
      <c r="VYG23" s="1"/>
      <c r="VYH23" s="1"/>
      <c r="VYI23" s="1"/>
      <c r="VYJ23" s="1"/>
      <c r="VYK23" s="1"/>
      <c r="VYL23" s="1"/>
      <c r="VYM23" s="1"/>
      <c r="VYN23" s="1"/>
      <c r="VYO23" s="1"/>
      <c r="VYP23" s="1"/>
      <c r="VYQ23" s="1"/>
      <c r="VYR23" s="1"/>
      <c r="VYS23" s="1"/>
      <c r="VYT23" s="1"/>
      <c r="VYU23" s="1"/>
      <c r="VYV23" s="1"/>
      <c r="VYW23" s="1"/>
      <c r="VYX23" s="1"/>
      <c r="VYY23" s="1"/>
      <c r="VYZ23" s="1"/>
      <c r="VZA23" s="1"/>
      <c r="VZB23" s="1"/>
      <c r="VZC23" s="1"/>
      <c r="VZD23" s="1"/>
      <c r="VZE23" s="1"/>
      <c r="VZF23" s="1"/>
      <c r="VZG23" s="1"/>
      <c r="VZH23" s="1"/>
      <c r="VZI23" s="1"/>
      <c r="VZJ23" s="1"/>
      <c r="VZK23" s="1"/>
      <c r="VZL23" s="1"/>
      <c r="VZM23" s="1"/>
      <c r="VZN23" s="1"/>
      <c r="VZO23" s="1"/>
      <c r="VZP23" s="1"/>
      <c r="VZQ23" s="1"/>
      <c r="VZR23" s="1"/>
      <c r="VZS23" s="1"/>
      <c r="VZT23" s="1"/>
      <c r="VZU23" s="1"/>
      <c r="VZV23" s="1"/>
      <c r="VZW23" s="1"/>
      <c r="VZX23" s="1"/>
      <c r="VZY23" s="1"/>
      <c r="VZZ23" s="1"/>
      <c r="WAA23" s="1"/>
      <c r="WAB23" s="1"/>
      <c r="WAC23" s="1"/>
      <c r="WAD23" s="1"/>
      <c r="WAE23" s="1"/>
      <c r="WAF23" s="1"/>
      <c r="WAG23" s="1"/>
      <c r="WAH23" s="1"/>
      <c r="WAI23" s="1"/>
      <c r="WAJ23" s="1"/>
      <c r="WAK23" s="1"/>
      <c r="WAL23" s="1"/>
      <c r="WAM23" s="1"/>
      <c r="WAN23" s="1"/>
      <c r="WAO23" s="1"/>
      <c r="WAP23" s="1"/>
      <c r="WAQ23" s="1"/>
      <c r="WAR23" s="1"/>
      <c r="WAS23" s="1"/>
      <c r="WAT23" s="1"/>
      <c r="WAU23" s="1"/>
      <c r="WAV23" s="1"/>
      <c r="WAW23" s="1"/>
      <c r="WAX23" s="1"/>
      <c r="WAY23" s="1"/>
      <c r="WAZ23" s="1"/>
      <c r="WBA23" s="1"/>
      <c r="WBB23" s="1"/>
      <c r="WBC23" s="1"/>
      <c r="WBD23" s="1"/>
      <c r="WBE23" s="1"/>
      <c r="WBF23" s="1"/>
      <c r="WBG23" s="1"/>
      <c r="WBH23" s="1"/>
      <c r="WBI23" s="1"/>
      <c r="WBJ23" s="1"/>
      <c r="WBK23" s="1"/>
      <c r="WBL23" s="1"/>
      <c r="WBM23" s="1"/>
      <c r="WBN23" s="1"/>
      <c r="WBO23" s="1"/>
      <c r="WBP23" s="1"/>
      <c r="WBQ23" s="1"/>
      <c r="WBR23" s="1"/>
      <c r="WBS23" s="1"/>
      <c r="WBT23" s="1"/>
      <c r="WBU23" s="1"/>
      <c r="WBV23" s="1"/>
      <c r="WBW23" s="1"/>
      <c r="WBX23" s="1"/>
      <c r="WBY23" s="1"/>
      <c r="WBZ23" s="1"/>
      <c r="WCA23" s="1"/>
      <c r="WCB23" s="1"/>
      <c r="WCC23" s="1"/>
      <c r="WCD23" s="1"/>
      <c r="WCE23" s="1"/>
      <c r="WCF23" s="1"/>
      <c r="WCG23" s="1"/>
      <c r="WCH23" s="1"/>
      <c r="WCI23" s="1"/>
      <c r="WCJ23" s="1"/>
      <c r="WCK23" s="1"/>
      <c r="WCL23" s="1"/>
      <c r="WCM23" s="1"/>
      <c r="WCN23" s="1"/>
      <c r="WCO23" s="1"/>
      <c r="WCP23" s="1"/>
      <c r="WCQ23" s="1"/>
      <c r="WCR23" s="1"/>
      <c r="WCS23" s="1"/>
      <c r="WCT23" s="1"/>
      <c r="WCU23" s="1"/>
      <c r="WCV23" s="1"/>
      <c r="WCW23" s="1"/>
      <c r="WCX23" s="1"/>
      <c r="WCY23" s="1"/>
      <c r="WCZ23" s="1"/>
      <c r="WDA23" s="1"/>
      <c r="WDB23" s="1"/>
      <c r="WDC23" s="1"/>
      <c r="WDD23" s="1"/>
      <c r="WDE23" s="1"/>
      <c r="WDF23" s="1"/>
      <c r="WDG23" s="1"/>
      <c r="WDH23" s="1"/>
      <c r="WDI23" s="1"/>
      <c r="WDJ23" s="1"/>
      <c r="WDK23" s="1"/>
      <c r="WDL23" s="1"/>
      <c r="WDM23" s="1"/>
      <c r="WDN23" s="1"/>
      <c r="WDO23" s="1"/>
      <c r="WDP23" s="1"/>
      <c r="WDQ23" s="1"/>
      <c r="WDR23" s="1"/>
      <c r="WDS23" s="1"/>
      <c r="WDT23" s="1"/>
      <c r="WDU23" s="1"/>
      <c r="WDV23" s="1"/>
      <c r="WDW23" s="1"/>
      <c r="WDX23" s="1"/>
      <c r="WDY23" s="1"/>
      <c r="WDZ23" s="1"/>
      <c r="WEA23" s="1"/>
      <c r="WEB23" s="1"/>
      <c r="WEC23" s="1"/>
      <c r="WED23" s="1"/>
      <c r="WEE23" s="1"/>
      <c r="WEF23" s="1"/>
      <c r="WEG23" s="1"/>
      <c r="WEH23" s="1"/>
      <c r="WEI23" s="1"/>
      <c r="WEJ23" s="1"/>
      <c r="WEK23" s="1"/>
      <c r="WEL23" s="1"/>
      <c r="WEM23" s="1"/>
      <c r="WEN23" s="1"/>
      <c r="WEO23" s="1"/>
      <c r="WEP23" s="1"/>
      <c r="WEQ23" s="1"/>
      <c r="WER23" s="1"/>
      <c r="WES23" s="1"/>
      <c r="WET23" s="1"/>
      <c r="WEU23" s="1"/>
      <c r="WEV23" s="1"/>
      <c r="WEW23" s="1"/>
      <c r="WEX23" s="1"/>
      <c r="WEY23" s="1"/>
      <c r="WEZ23" s="1"/>
      <c r="WFA23" s="1"/>
      <c r="WFB23" s="1"/>
      <c r="WFC23" s="1"/>
      <c r="WFD23" s="1"/>
      <c r="WFE23" s="1"/>
      <c r="WFF23" s="1"/>
      <c r="WFG23" s="1"/>
      <c r="WFH23" s="1"/>
      <c r="WFI23" s="1"/>
      <c r="WFJ23" s="1"/>
      <c r="WFK23" s="1"/>
      <c r="WFL23" s="1"/>
      <c r="WFM23" s="1"/>
      <c r="WFN23" s="1"/>
      <c r="WFO23" s="1"/>
      <c r="WFP23" s="1"/>
      <c r="WFQ23" s="1"/>
      <c r="WFR23" s="1"/>
      <c r="WFS23" s="1"/>
      <c r="WFT23" s="1"/>
      <c r="WFU23" s="1"/>
      <c r="WFV23" s="1"/>
      <c r="WFW23" s="1"/>
      <c r="WFX23" s="1"/>
      <c r="WFY23" s="1"/>
      <c r="WFZ23" s="1"/>
      <c r="WGA23" s="1"/>
      <c r="WGB23" s="1"/>
      <c r="WGC23" s="1"/>
      <c r="WGD23" s="1"/>
      <c r="WGE23" s="1"/>
      <c r="WGF23" s="1"/>
      <c r="WGG23" s="1"/>
      <c r="WGH23" s="1"/>
      <c r="WGI23" s="1"/>
      <c r="WGJ23" s="1"/>
      <c r="WGK23" s="1"/>
      <c r="WGL23" s="1"/>
      <c r="WGM23" s="1"/>
      <c r="WGN23" s="1"/>
      <c r="WGO23" s="1"/>
      <c r="WGP23" s="1"/>
      <c r="WGQ23" s="1"/>
      <c r="WGR23" s="1"/>
      <c r="WGS23" s="1"/>
      <c r="WGT23" s="1"/>
      <c r="WGU23" s="1"/>
      <c r="WGV23" s="1"/>
      <c r="WGW23" s="1"/>
      <c r="WGX23" s="1"/>
      <c r="WGY23" s="1"/>
      <c r="WGZ23" s="1"/>
      <c r="WHA23" s="1"/>
      <c r="WHB23" s="1"/>
      <c r="WHC23" s="1"/>
      <c r="WHD23" s="1"/>
      <c r="WHE23" s="1"/>
      <c r="WHF23" s="1"/>
      <c r="WHG23" s="1"/>
      <c r="WHH23" s="1"/>
      <c r="WHI23" s="1"/>
      <c r="WHJ23" s="1"/>
      <c r="WHK23" s="1"/>
      <c r="WHL23" s="1"/>
      <c r="WHM23" s="1"/>
      <c r="WHN23" s="1"/>
      <c r="WHO23" s="1"/>
      <c r="WHP23" s="1"/>
      <c r="WHQ23" s="1"/>
      <c r="WHR23" s="1"/>
      <c r="WHS23" s="1"/>
      <c r="WHT23" s="1"/>
      <c r="WHU23" s="1"/>
      <c r="WHV23" s="1"/>
      <c r="WHW23" s="1"/>
      <c r="WHX23" s="1"/>
      <c r="WHY23" s="1"/>
      <c r="WHZ23" s="1"/>
      <c r="WIA23" s="1"/>
      <c r="WIB23" s="1"/>
      <c r="WIC23" s="1"/>
      <c r="WID23" s="1"/>
      <c r="WIE23" s="1"/>
      <c r="WIF23" s="1"/>
      <c r="WIG23" s="1"/>
      <c r="WIH23" s="1"/>
      <c r="WII23" s="1"/>
      <c r="WIJ23" s="1"/>
      <c r="WIK23" s="1"/>
      <c r="WIL23" s="1"/>
      <c r="WIM23" s="1"/>
      <c r="WIN23" s="1"/>
      <c r="WIO23" s="1"/>
      <c r="WIP23" s="1"/>
      <c r="WIQ23" s="1"/>
      <c r="WIR23" s="1"/>
      <c r="WIS23" s="1"/>
      <c r="WIT23" s="1"/>
      <c r="WIU23" s="1"/>
      <c r="WIV23" s="1"/>
      <c r="WIW23" s="1"/>
      <c r="WIX23" s="1"/>
      <c r="WIY23" s="1"/>
      <c r="WIZ23" s="1"/>
      <c r="WJA23" s="1"/>
      <c r="WJB23" s="1"/>
      <c r="WJC23" s="1"/>
      <c r="WJD23" s="1"/>
      <c r="WJE23" s="1"/>
      <c r="WJF23" s="1"/>
      <c r="WJG23" s="1"/>
      <c r="WJH23" s="1"/>
      <c r="WJI23" s="1"/>
      <c r="WJJ23" s="1"/>
      <c r="WJK23" s="1"/>
      <c r="WJL23" s="1"/>
      <c r="WJM23" s="1"/>
      <c r="WJN23" s="1"/>
      <c r="WJO23" s="1"/>
      <c r="WJP23" s="1"/>
      <c r="WJQ23" s="1"/>
      <c r="WJR23" s="1"/>
      <c r="WJS23" s="1"/>
      <c r="WJT23" s="1"/>
      <c r="WJU23" s="1"/>
      <c r="WJV23" s="1"/>
      <c r="WJW23" s="1"/>
      <c r="WJX23" s="1"/>
      <c r="WJY23" s="1"/>
      <c r="WJZ23" s="1"/>
      <c r="WKA23" s="1"/>
      <c r="WKB23" s="1"/>
      <c r="WKC23" s="1"/>
      <c r="WKD23" s="1"/>
      <c r="WKE23" s="1"/>
      <c r="WKF23" s="1"/>
      <c r="WKG23" s="1"/>
      <c r="WKH23" s="1"/>
      <c r="WKI23" s="1"/>
      <c r="WKJ23" s="1"/>
      <c r="WKK23" s="1"/>
      <c r="WKL23" s="1"/>
      <c r="WKM23" s="1"/>
      <c r="WKN23" s="1"/>
      <c r="WKO23" s="1"/>
      <c r="WKP23" s="1"/>
      <c r="WKQ23" s="1"/>
      <c r="WKR23" s="1"/>
      <c r="WKS23" s="1"/>
      <c r="WKT23" s="1"/>
      <c r="WKU23" s="1"/>
      <c r="WKV23" s="1"/>
      <c r="WKW23" s="1"/>
      <c r="WKX23" s="1"/>
      <c r="WKY23" s="1"/>
      <c r="WKZ23" s="1"/>
      <c r="WLA23" s="1"/>
      <c r="WLB23" s="1"/>
      <c r="WLC23" s="1"/>
      <c r="WLD23" s="1"/>
      <c r="WLE23" s="1"/>
      <c r="WLF23" s="1"/>
      <c r="WLG23" s="1"/>
      <c r="WLH23" s="1"/>
      <c r="WLI23" s="1"/>
      <c r="WLJ23" s="1"/>
      <c r="WLK23" s="1"/>
      <c r="WLL23" s="1"/>
      <c r="WLM23" s="1"/>
      <c r="WLN23" s="1"/>
      <c r="WLO23" s="1"/>
      <c r="WLP23" s="1"/>
      <c r="WLQ23" s="1"/>
      <c r="WLR23" s="1"/>
      <c r="WLS23" s="1"/>
      <c r="WLT23" s="1"/>
      <c r="WLU23" s="1"/>
      <c r="WLV23" s="1"/>
      <c r="WLW23" s="1"/>
      <c r="WLX23" s="1"/>
      <c r="WLY23" s="1"/>
      <c r="WLZ23" s="1"/>
      <c r="WMA23" s="1"/>
      <c r="WMB23" s="1"/>
      <c r="WMC23" s="1"/>
      <c r="WMD23" s="1"/>
      <c r="WME23" s="1"/>
      <c r="WMF23" s="1"/>
      <c r="WMG23" s="1"/>
      <c r="WMH23" s="1"/>
      <c r="WMI23" s="1"/>
      <c r="WMJ23" s="1"/>
      <c r="WMK23" s="1"/>
      <c r="WML23" s="1"/>
      <c r="WMM23" s="1"/>
      <c r="WMN23" s="1"/>
      <c r="WMO23" s="1"/>
      <c r="WMP23" s="1"/>
      <c r="WMQ23" s="1"/>
      <c r="WMR23" s="1"/>
      <c r="WMS23" s="1"/>
      <c r="WMT23" s="1"/>
      <c r="WMU23" s="1"/>
      <c r="WMV23" s="1"/>
      <c r="WMW23" s="1"/>
      <c r="WMX23" s="1"/>
      <c r="WMY23" s="1"/>
      <c r="WMZ23" s="1"/>
      <c r="WNA23" s="1"/>
      <c r="WNB23" s="1"/>
      <c r="WNC23" s="1"/>
      <c r="WND23" s="1"/>
      <c r="WNE23" s="1"/>
      <c r="WNF23" s="1"/>
      <c r="WNG23" s="1"/>
      <c r="WNH23" s="1"/>
      <c r="WNI23" s="1"/>
      <c r="WNJ23" s="1"/>
      <c r="WNK23" s="1"/>
      <c r="WNL23" s="1"/>
      <c r="WNM23" s="1"/>
      <c r="WNN23" s="1"/>
      <c r="WNO23" s="1"/>
      <c r="WNP23" s="1"/>
      <c r="WNQ23" s="1"/>
      <c r="WNR23" s="1"/>
      <c r="WNS23" s="1"/>
      <c r="WNT23" s="1"/>
      <c r="WNU23" s="1"/>
      <c r="WNV23" s="1"/>
      <c r="WNW23" s="1"/>
      <c r="WNX23" s="1"/>
      <c r="WNY23" s="1"/>
      <c r="WNZ23" s="1"/>
      <c r="WOA23" s="1"/>
      <c r="WOB23" s="1"/>
      <c r="WOC23" s="1"/>
      <c r="WOD23" s="1"/>
      <c r="WOE23" s="1"/>
      <c r="WOF23" s="1"/>
      <c r="WOG23" s="1"/>
      <c r="WOH23" s="1"/>
      <c r="WOI23" s="1"/>
      <c r="WOJ23" s="1"/>
      <c r="WOK23" s="1"/>
      <c r="WOL23" s="1"/>
      <c r="WOM23" s="1"/>
      <c r="WON23" s="1"/>
      <c r="WOO23" s="1"/>
      <c r="WOP23" s="1"/>
      <c r="WOQ23" s="1"/>
      <c r="WOR23" s="1"/>
      <c r="WOS23" s="1"/>
      <c r="WOT23" s="1"/>
      <c r="WOU23" s="1"/>
      <c r="WOV23" s="1"/>
      <c r="WOW23" s="1"/>
      <c r="WOX23" s="1"/>
      <c r="WOY23" s="1"/>
      <c r="WOZ23" s="1"/>
      <c r="WPA23" s="1"/>
      <c r="WPB23" s="1"/>
      <c r="WPC23" s="1"/>
      <c r="WPD23" s="1"/>
      <c r="WPE23" s="1"/>
      <c r="WPF23" s="1"/>
      <c r="WPG23" s="1"/>
      <c r="WPH23" s="1"/>
      <c r="WPI23" s="1"/>
      <c r="WPJ23" s="1"/>
      <c r="WPK23" s="1"/>
      <c r="WPL23" s="1"/>
      <c r="WPM23" s="1"/>
      <c r="WPN23" s="1"/>
      <c r="WPO23" s="1"/>
      <c r="WPP23" s="1"/>
      <c r="WPQ23" s="1"/>
      <c r="WPR23" s="1"/>
      <c r="WPS23" s="1"/>
      <c r="WPT23" s="1"/>
      <c r="WPU23" s="1"/>
      <c r="WPV23" s="1"/>
      <c r="WPW23" s="1"/>
      <c r="WPX23" s="1"/>
      <c r="WPY23" s="1"/>
      <c r="WPZ23" s="1"/>
      <c r="WQA23" s="1"/>
      <c r="WQB23" s="1"/>
      <c r="WQC23" s="1"/>
      <c r="WQD23" s="1"/>
      <c r="WQE23" s="1"/>
      <c r="WQF23" s="1"/>
      <c r="WQG23" s="1"/>
      <c r="WQH23" s="1"/>
      <c r="WQI23" s="1"/>
      <c r="WQJ23" s="1"/>
      <c r="WQK23" s="1"/>
      <c r="WQL23" s="1"/>
      <c r="WQM23" s="1"/>
      <c r="WQN23" s="1"/>
      <c r="WQO23" s="1"/>
      <c r="WQP23" s="1"/>
      <c r="WQQ23" s="1"/>
      <c r="WQR23" s="1"/>
      <c r="WQS23" s="1"/>
      <c r="WQT23" s="1"/>
      <c r="WQU23" s="1"/>
      <c r="WQV23" s="1"/>
      <c r="WQW23" s="1"/>
      <c r="WQX23" s="1"/>
      <c r="WQY23" s="1"/>
      <c r="WQZ23" s="1"/>
      <c r="WRA23" s="1"/>
      <c r="WRB23" s="1"/>
      <c r="WRC23" s="1"/>
      <c r="WRD23" s="1"/>
      <c r="WRE23" s="1"/>
      <c r="WRF23" s="1"/>
      <c r="WRG23" s="1"/>
      <c r="WRH23" s="1"/>
      <c r="WRI23" s="1"/>
      <c r="WRJ23" s="1"/>
      <c r="WRK23" s="1"/>
      <c r="WRL23" s="1"/>
      <c r="WRM23" s="1"/>
      <c r="WRN23" s="1"/>
      <c r="WRO23" s="1"/>
      <c r="WRP23" s="1"/>
      <c r="WRQ23" s="1"/>
      <c r="WRR23" s="1"/>
      <c r="WRS23" s="1"/>
      <c r="WRT23" s="1"/>
      <c r="WRU23" s="1"/>
      <c r="WRV23" s="1"/>
      <c r="WRW23" s="1"/>
      <c r="WRX23" s="1"/>
      <c r="WRY23" s="1"/>
      <c r="WRZ23" s="1"/>
      <c r="WSA23" s="1"/>
      <c r="WSB23" s="1"/>
      <c r="WSC23" s="1"/>
      <c r="WSD23" s="1"/>
      <c r="WSE23" s="1"/>
      <c r="WSF23" s="1"/>
      <c r="WSG23" s="1"/>
      <c r="WSH23" s="1"/>
      <c r="WSI23" s="1"/>
      <c r="WSJ23" s="1"/>
      <c r="WSK23" s="1"/>
      <c r="WSL23" s="1"/>
      <c r="WSM23" s="1"/>
      <c r="WSN23" s="1"/>
      <c r="WSO23" s="1"/>
      <c r="WSP23" s="1"/>
      <c r="WSQ23" s="1"/>
      <c r="WSR23" s="1"/>
      <c r="WSS23" s="1"/>
      <c r="WST23" s="1"/>
      <c r="WSU23" s="1"/>
      <c r="WSV23" s="1"/>
      <c r="WSW23" s="1"/>
      <c r="WSX23" s="1"/>
      <c r="WSY23" s="1"/>
      <c r="WSZ23" s="1"/>
      <c r="WTA23" s="1"/>
      <c r="WTB23" s="1"/>
      <c r="WTC23" s="1"/>
      <c r="WTD23" s="1"/>
      <c r="WTE23" s="1"/>
      <c r="WTF23" s="1"/>
      <c r="WTG23" s="1"/>
      <c r="WTH23" s="1"/>
      <c r="WTI23" s="1"/>
      <c r="WTJ23" s="1"/>
      <c r="WTK23" s="1"/>
      <c r="WTL23" s="1"/>
      <c r="WTM23" s="1"/>
      <c r="WTN23" s="1"/>
      <c r="WTO23" s="1"/>
      <c r="WTP23" s="1"/>
      <c r="WTQ23" s="1"/>
      <c r="WTR23" s="1"/>
      <c r="WTS23" s="1"/>
      <c r="WTT23" s="1"/>
      <c r="WTU23" s="1"/>
      <c r="WTV23" s="1"/>
      <c r="WTW23" s="1"/>
      <c r="WTX23" s="1"/>
      <c r="WTY23" s="1"/>
      <c r="WTZ23" s="1"/>
      <c r="WUA23" s="1"/>
      <c r="WUB23" s="1"/>
      <c r="WUC23" s="1"/>
      <c r="WUD23" s="1"/>
      <c r="WUE23" s="1"/>
      <c r="WUF23" s="1"/>
      <c r="WUG23" s="1"/>
      <c r="WUH23" s="1"/>
      <c r="WUI23" s="1"/>
      <c r="WUJ23" s="1"/>
      <c r="WUK23" s="1"/>
      <c r="WUL23" s="1"/>
      <c r="WUM23" s="1"/>
      <c r="WUN23" s="1"/>
      <c r="WUO23" s="1"/>
      <c r="WUP23" s="1"/>
      <c r="WUQ23" s="1"/>
      <c r="WUR23" s="1"/>
      <c r="WUS23" s="1"/>
      <c r="WUT23" s="1"/>
      <c r="WUU23" s="1"/>
      <c r="WUV23" s="1"/>
      <c r="WUW23" s="1"/>
      <c r="WUX23" s="1"/>
      <c r="WUY23" s="1"/>
      <c r="WUZ23" s="1"/>
      <c r="WVA23" s="1"/>
      <c r="WVB23" s="1"/>
      <c r="WVC23" s="1"/>
      <c r="WVD23" s="1"/>
      <c r="WVE23" s="1"/>
      <c r="WVF23" s="1"/>
      <c r="WVG23" s="1"/>
      <c r="WVH23" s="1"/>
      <c r="WVI23" s="1"/>
      <c r="WVJ23" s="1"/>
      <c r="WVK23" s="1"/>
      <c r="WVL23" s="1"/>
      <c r="WVM23" s="1"/>
      <c r="WVN23" s="1"/>
      <c r="WVO23" s="1"/>
      <c r="WVP23" s="1"/>
      <c r="WVQ23" s="1"/>
      <c r="WVR23" s="1"/>
      <c r="WVS23" s="1"/>
      <c r="WVT23" s="1"/>
      <c r="WVU23" s="1"/>
      <c r="WVV23" s="1"/>
      <c r="WVW23" s="1"/>
      <c r="WVX23" s="1"/>
      <c r="WVY23" s="1"/>
      <c r="WVZ23" s="1"/>
      <c r="WWA23" s="1"/>
      <c r="WWB23" s="1"/>
      <c r="WWC23" s="1"/>
      <c r="WWD23" s="1"/>
      <c r="WWE23" s="1"/>
      <c r="WWF23" s="1"/>
      <c r="WWG23" s="1"/>
      <c r="WWH23" s="1"/>
      <c r="WWI23" s="1"/>
      <c r="WWJ23" s="1"/>
      <c r="WWK23" s="1"/>
      <c r="WWL23" s="1"/>
      <c r="WWM23" s="1"/>
      <c r="WWN23" s="1"/>
      <c r="WWO23" s="1"/>
      <c r="WWP23" s="1"/>
      <c r="WWQ23" s="1"/>
      <c r="WWR23" s="1"/>
      <c r="WWS23" s="1"/>
      <c r="WWT23" s="1"/>
      <c r="WWU23" s="1"/>
      <c r="WWV23" s="1"/>
      <c r="WWW23" s="1"/>
      <c r="WWX23" s="1"/>
      <c r="WWY23" s="1"/>
      <c r="WWZ23" s="1"/>
      <c r="WXA23" s="1"/>
      <c r="WXB23" s="1"/>
      <c r="WXC23" s="1"/>
      <c r="WXD23" s="1"/>
      <c r="WXE23" s="1"/>
      <c r="WXF23" s="1"/>
      <c r="WXG23" s="1"/>
      <c r="WXH23" s="1"/>
      <c r="WXI23" s="1"/>
      <c r="WXJ23" s="1"/>
      <c r="WXK23" s="1"/>
      <c r="WXL23" s="1"/>
      <c r="WXM23" s="1"/>
      <c r="WXN23" s="1"/>
      <c r="WXO23" s="1"/>
      <c r="WXP23" s="1"/>
      <c r="WXQ23" s="1"/>
      <c r="WXR23" s="1"/>
      <c r="WXS23" s="1"/>
      <c r="WXT23" s="1"/>
      <c r="WXU23" s="1"/>
      <c r="WXV23" s="1"/>
      <c r="WXW23" s="1"/>
      <c r="WXX23" s="1"/>
      <c r="WXY23" s="1"/>
      <c r="WXZ23" s="1"/>
      <c r="WYA23" s="1"/>
      <c r="WYB23" s="1"/>
      <c r="WYC23" s="1"/>
      <c r="WYD23" s="1"/>
      <c r="WYE23" s="1"/>
      <c r="WYF23" s="1"/>
      <c r="WYG23" s="1"/>
      <c r="WYH23" s="1"/>
      <c r="WYI23" s="1"/>
      <c r="WYJ23" s="1"/>
      <c r="WYK23" s="1"/>
      <c r="WYL23" s="1"/>
      <c r="WYM23" s="1"/>
      <c r="WYN23" s="1"/>
      <c r="WYO23" s="1"/>
      <c r="WYP23" s="1"/>
      <c r="WYQ23" s="1"/>
      <c r="WYR23" s="1"/>
      <c r="WYS23" s="1"/>
      <c r="WYT23" s="1"/>
      <c r="WYU23" s="1"/>
      <c r="WYV23" s="1"/>
      <c r="WYW23" s="1"/>
      <c r="WYX23" s="1"/>
      <c r="WYY23" s="1"/>
      <c r="WYZ23" s="1"/>
      <c r="WZA23" s="1"/>
      <c r="WZB23" s="1"/>
      <c r="WZC23" s="1"/>
      <c r="WZD23" s="1"/>
      <c r="WZE23" s="1"/>
      <c r="WZF23" s="1"/>
      <c r="WZG23" s="1"/>
      <c r="WZH23" s="1"/>
      <c r="WZI23" s="1"/>
      <c r="WZJ23" s="1"/>
      <c r="WZK23" s="1"/>
      <c r="WZL23" s="1"/>
      <c r="WZM23" s="1"/>
      <c r="WZN23" s="1"/>
      <c r="WZO23" s="1"/>
      <c r="WZP23" s="1"/>
      <c r="WZQ23" s="1"/>
      <c r="WZR23" s="1"/>
      <c r="WZS23" s="1"/>
      <c r="WZT23" s="1"/>
      <c r="WZU23" s="1"/>
      <c r="WZV23" s="1"/>
      <c r="WZW23" s="1"/>
      <c r="WZX23" s="1"/>
      <c r="WZY23" s="1"/>
      <c r="WZZ23" s="1"/>
      <c r="XAA23" s="1"/>
      <c r="XAB23" s="1"/>
      <c r="XAC23" s="1"/>
      <c r="XAD23" s="1"/>
      <c r="XAE23" s="1"/>
      <c r="XAF23" s="1"/>
      <c r="XAG23" s="1"/>
      <c r="XAH23" s="1"/>
      <c r="XAI23" s="1"/>
      <c r="XAJ23" s="1"/>
      <c r="XAK23" s="1"/>
      <c r="XAL23" s="1"/>
      <c r="XAM23" s="1"/>
      <c r="XAN23" s="1"/>
      <c r="XAO23" s="1"/>
      <c r="XAP23" s="1"/>
      <c r="XAQ23" s="1"/>
      <c r="XAR23" s="1"/>
      <c r="XAS23" s="1"/>
      <c r="XAT23" s="1"/>
      <c r="XAU23" s="1"/>
      <c r="XAV23" s="1"/>
      <c r="XAW23" s="1"/>
      <c r="XAX23" s="1"/>
      <c r="XAY23" s="1"/>
      <c r="XAZ23" s="1"/>
      <c r="XBA23" s="1"/>
      <c r="XBB23" s="1"/>
      <c r="XBC23" s="1"/>
      <c r="XBD23" s="1"/>
      <c r="XBE23" s="1"/>
      <c r="XBF23" s="1"/>
      <c r="XBG23" s="1"/>
      <c r="XBH23" s="1"/>
      <c r="XBI23" s="1"/>
      <c r="XBJ23" s="1"/>
      <c r="XBK23" s="1"/>
      <c r="XBL23" s="1"/>
      <c r="XBM23" s="1"/>
      <c r="XBN23" s="1"/>
      <c r="XBO23" s="1"/>
      <c r="XBP23" s="1"/>
      <c r="XBQ23" s="1"/>
      <c r="XBR23" s="1"/>
      <c r="XBS23" s="1"/>
      <c r="XBT23" s="1"/>
      <c r="XBU23" s="1"/>
      <c r="XBV23" s="1"/>
      <c r="XBW23" s="1"/>
      <c r="XBX23" s="1"/>
      <c r="XBY23" s="1"/>
      <c r="XBZ23" s="1"/>
      <c r="XCA23" s="1"/>
      <c r="XCB23" s="1"/>
      <c r="XCC23" s="1"/>
      <c r="XCD23" s="1"/>
      <c r="XCE23" s="1"/>
      <c r="XCF23" s="1"/>
      <c r="XCG23" s="1"/>
      <c r="XCH23" s="1"/>
      <c r="XCI23" s="1"/>
      <c r="XCJ23" s="1"/>
      <c r="XCK23" s="1"/>
      <c r="XCL23" s="1"/>
      <c r="XCM23" s="1"/>
      <c r="XCN23" s="1"/>
      <c r="XCO23" s="1"/>
      <c r="XCP23" s="1"/>
      <c r="XCQ23" s="1"/>
      <c r="XCR23" s="1"/>
      <c r="XCS23" s="1"/>
      <c r="XCT23" s="1"/>
      <c r="XCU23" s="1"/>
      <c r="XCV23" s="1"/>
      <c r="XCW23" s="1"/>
      <c r="XCX23" s="1"/>
      <c r="XCY23" s="1"/>
      <c r="XCZ23" s="1"/>
      <c r="XDA23" s="1"/>
      <c r="XDB23" s="1"/>
      <c r="XDC23" s="1"/>
      <c r="XDD23" s="1"/>
      <c r="XDE23" s="1"/>
      <c r="XDF23" s="1"/>
      <c r="XDG23" s="1"/>
      <c r="XDH23" s="1"/>
      <c r="XDI23" s="1"/>
      <c r="XDJ23" s="1"/>
      <c r="XDK23" s="1"/>
      <c r="XDL23" s="1"/>
      <c r="XDM23" s="1"/>
      <c r="XDN23" s="1"/>
      <c r="XDO23" s="1"/>
      <c r="XDP23" s="1"/>
      <c r="XDQ23" s="1"/>
      <c r="XDR23" s="1"/>
      <c r="XDS23" s="1"/>
      <c r="XDT23" s="1"/>
      <c r="XDU23" s="1"/>
      <c r="XDV23" s="1"/>
      <c r="XDW23" s="1"/>
      <c r="XDX23" s="1"/>
      <c r="XDY23" s="1"/>
      <c r="XDZ23" s="1"/>
      <c r="XEA23" s="1"/>
      <c r="XEB23" s="1"/>
      <c r="XEC23" s="1"/>
      <c r="XED23" s="1"/>
      <c r="XEE23" s="1"/>
      <c r="XEF23" s="1"/>
      <c r="XEG23" s="1"/>
      <c r="XEH23" s="1"/>
      <c r="XEI23" s="1"/>
      <c r="XEJ23" s="1"/>
      <c r="XEK23" s="1"/>
      <c r="XEL23" s="1"/>
      <c r="XEM23" s="1"/>
      <c r="XEN23" s="1"/>
      <c r="XEO23" s="1"/>
      <c r="XEP23" s="1"/>
      <c r="XEQ23" s="1"/>
      <c r="XER23" s="1"/>
      <c r="XES23" s="1"/>
      <c r="XET23" s="1"/>
      <c r="XEU23" s="1"/>
      <c r="XEV23" s="1"/>
      <c r="XEW23" s="1"/>
      <c r="XEX23" s="1"/>
      <c r="XEY23" s="1"/>
      <c r="XEZ23" s="1"/>
      <c r="XFA23" s="1"/>
      <c r="XFB23" s="1"/>
      <c r="XFC23" s="1"/>
      <c r="XFD23" s="1"/>
    </row>
    <row r="25" spans="5:16384">
      <c r="E25" s="17" t="str">
        <f xml:space="preserve"> Financials!E$38</f>
        <v>Retained Earnings</v>
      </c>
      <c r="F25" s="17">
        <f xml:space="preserve"> Financials!F$38</f>
        <v>0</v>
      </c>
      <c r="G25" s="17" t="str">
        <f xml:space="preserve"> Financials!G$38</f>
        <v>GBP</v>
      </c>
      <c r="H25" s="44">
        <f xml:space="preserve"> Financials!H$38</f>
        <v>0</v>
      </c>
      <c r="I25" s="17">
        <f xml:space="preserve"> Financials!I$38</f>
        <v>0</v>
      </c>
      <c r="J25" s="10">
        <f ca="1" xml:space="preserve"> SUMIF( Time!$J337:$BQ337, Time!J$28, Financials!$J38:$BQ38)</f>
        <v>-67716.666666666672</v>
      </c>
      <c r="K25" s="10">
        <f ca="1" xml:space="preserve"> SUMIF( Time!$J337:$BQ337, Time!K$28, Financials!$J38:$BQ38)</f>
        <v>-98792.111121494177</v>
      </c>
      <c r="L25" s="10">
        <f ca="1" xml:space="preserve"> SUMIF( Time!$J337:$BQ337, Time!L$28, Financials!$J38:$BQ38)</f>
        <v>21028.766187944522</v>
      </c>
      <c r="M25" s="10">
        <f ca="1" xml:space="preserve"> SUMIF( Time!$J337:$BQ337, Time!M$28, Financials!$J38:$BQ38)</f>
        <v>286225.74465849414</v>
      </c>
      <c r="N25" s="10">
        <f ca="1" xml:space="preserve"> SUMIF( Time!$J337:$BQ337, Time!N$28, Financials!$J38:$BQ38)</f>
        <v>979206.94923298375</v>
      </c>
      <c r="O25" s="10">
        <f ca="1" xml:space="preserve"> SUMIF( Time!$J337:$BQ337, Time!O$28, Financials!$J38:$BQ38)</f>
        <v>2013311.1236748483</v>
      </c>
      <c r="P25" s="10">
        <f ca="1" xml:space="preserve"> SUMIF( Time!$J337:$BQ337, Time!P$28, Financials!$J38:$BQ38)</f>
        <v>3015670.8445506133</v>
      </c>
      <c r="Q25" s="10">
        <f ca="1" xml:space="preserve"> SUMIF( Time!$J337:$BQ337, Time!Q$28, Financials!$J38:$BQ38)</f>
        <v>4058717.1314063538</v>
      </c>
      <c r="R25" s="10">
        <f ca="1" xml:space="preserve"> SUMIF( Time!$J337:$BQ337, Time!R$28, Financials!$J38:$BQ38)</f>
        <v>5417579.9262126014</v>
      </c>
      <c r="S25" s="10">
        <f ca="1" xml:space="preserve"> SUMIF( Time!$J337:$BQ337, Time!S$28, Financials!$J38:$BQ38)</f>
        <v>7189120.7612694446</v>
      </c>
      <c r="T25" s="10">
        <f ca="1" xml:space="preserve"> SUMIF( Time!$J337:$BQ337, Time!T$28, Financials!$J38:$BQ38)</f>
        <v>9346642.4158412665</v>
      </c>
      <c r="U25" s="10">
        <f ca="1" xml:space="preserve"> SUMIF( Time!$J337:$BQ337, Time!U$28, Financials!$J38:$BQ38)</f>
        <v>11953480.889049191</v>
      </c>
      <c r="V25" s="10">
        <f ca="1" xml:space="preserve"> SUMIF( Time!$J337:$BQ337, Time!V$28, Financials!$J38:$BQ38)</f>
        <v>15243937.148096446</v>
      </c>
      <c r="W25" s="10">
        <f ca="1" xml:space="preserve"> SUMIF( Time!$J337:$BQ337, Time!W$28, Financials!$J38:$BQ38)</f>
        <v>19440002.861494482</v>
      </c>
      <c r="X25" s="10">
        <f ca="1" xml:space="preserve"> SUMIF( Time!$J337:$BQ337, Time!X$28, Financials!$J38:$BQ38)</f>
        <v>24696521.000958964</v>
      </c>
      <c r="Y25" s="10">
        <f ca="1" xml:space="preserve"> SUMIF( Time!$J337:$BQ337, Time!Y$28, Financials!$J38:$BQ38)</f>
        <v>31207766.70787999</v>
      </c>
      <c r="Z25" s="10">
        <f ca="1" xml:space="preserve"> SUMIF( Time!$J337:$BQ337, Time!Z$28, Financials!$J38:$BQ38)</f>
        <v>39159552.29925786</v>
      </c>
      <c r="AA25" s="10">
        <f ca="1" xml:space="preserve"> SUMIF( Time!$J337:$BQ337, Time!AA$28, Financials!$J38:$BQ38)</f>
        <v>48718748.208116777</v>
      </c>
      <c r="AB25" s="10">
        <f ca="1" xml:space="preserve"> SUMIF( Time!$J337:$BQ337, Time!AB$28, Financials!$J38:$BQ38)</f>
        <v>60090132.693377018</v>
      </c>
      <c r="AC25" s="10">
        <f ca="1" xml:space="preserve"> SUMIF( Time!$J337:$BQ337, Time!AC$28, Financials!$J38:$BQ38)</f>
        <v>73584272.536620528</v>
      </c>
    </row>
    <row r="26" spans="5:16384">
      <c r="E26" s="17" t="str">
        <f xml:space="preserve"> Equity!E$13</f>
        <v>Share Capital</v>
      </c>
      <c r="F26" s="17">
        <f xml:space="preserve"> Equity!F$13</f>
        <v>0</v>
      </c>
      <c r="G26" s="17" t="str">
        <f xml:space="preserve"> Equity!G$13</f>
        <v>GBP</v>
      </c>
      <c r="H26" s="44">
        <f xml:space="preserve"> Equity!H$13</f>
        <v>0</v>
      </c>
      <c r="I26" s="17">
        <f xml:space="preserve"> Equity!I$13</f>
        <v>0</v>
      </c>
      <c r="J26" s="10">
        <f xml:space="preserve"> SUMIF( Time!$J337:$BQ337, Time!J$28, Equity!$J13:$BQ13)</f>
        <v>0</v>
      </c>
      <c r="K26" s="10">
        <f xml:space="preserve"> SUMIF( Time!$J337:$BQ337, Time!K$28, Equity!$J13:$BQ13)</f>
        <v>0</v>
      </c>
      <c r="L26" s="10">
        <f xml:space="preserve"> SUMIF( Time!$J337:$BQ337, Time!L$28, Equity!$J13:$BQ13)</f>
        <v>0</v>
      </c>
      <c r="M26" s="10">
        <f xml:space="preserve"> SUMIF( Time!$J337:$BQ337, Time!M$28, Equity!$J13:$BQ13)</f>
        <v>0</v>
      </c>
      <c r="N26" s="10">
        <f xml:space="preserve"> SUMIF( Time!$J337:$BQ337, Time!N$28, Equity!$J13:$BQ13)</f>
        <v>0</v>
      </c>
      <c r="O26" s="10">
        <f xml:space="preserve"> SUMIF( Time!$J337:$BQ337, Time!O$28, Equity!$J13:$BQ13)</f>
        <v>0</v>
      </c>
      <c r="P26" s="10">
        <f xml:space="preserve"> SUMIF( Time!$J337:$BQ337, Time!P$28, Equity!$J13:$BQ13)</f>
        <v>0</v>
      </c>
      <c r="Q26" s="10">
        <f xml:space="preserve"> SUMIF( Time!$J337:$BQ337, Time!Q$28, Equity!$J13:$BQ13)</f>
        <v>0</v>
      </c>
      <c r="R26" s="10">
        <f xml:space="preserve"> SUMIF( Time!$J337:$BQ337, Time!R$28, Equity!$J13:$BQ13)</f>
        <v>0</v>
      </c>
      <c r="S26" s="10">
        <f xml:space="preserve"> SUMIF( Time!$J337:$BQ337, Time!S$28, Equity!$J13:$BQ13)</f>
        <v>0</v>
      </c>
      <c r="T26" s="10">
        <f xml:space="preserve"> SUMIF( Time!$J337:$BQ337, Time!T$28, Equity!$J13:$BQ13)</f>
        <v>0</v>
      </c>
      <c r="U26" s="10">
        <f xml:space="preserve"> SUMIF( Time!$J337:$BQ337, Time!U$28, Equity!$J13:$BQ13)</f>
        <v>0</v>
      </c>
      <c r="V26" s="10">
        <f xml:space="preserve"> SUMIF( Time!$J337:$BQ337, Time!V$28, Equity!$J13:$BQ13)</f>
        <v>0</v>
      </c>
      <c r="W26" s="10">
        <f xml:space="preserve"> SUMIF( Time!$J337:$BQ337, Time!W$28, Equity!$J13:$BQ13)</f>
        <v>0</v>
      </c>
      <c r="X26" s="10">
        <f xml:space="preserve"> SUMIF( Time!$J337:$BQ337, Time!X$28, Equity!$J13:$BQ13)</f>
        <v>0</v>
      </c>
      <c r="Y26" s="10">
        <f xml:space="preserve"> SUMIF( Time!$J337:$BQ337, Time!Y$28, Equity!$J13:$BQ13)</f>
        <v>0</v>
      </c>
      <c r="Z26" s="10">
        <f xml:space="preserve"> SUMIF( Time!$J337:$BQ337, Time!Z$28, Equity!$J13:$BQ13)</f>
        <v>0</v>
      </c>
      <c r="AA26" s="10">
        <f xml:space="preserve"> SUMIF( Time!$J337:$BQ337, Time!AA$28, Equity!$J13:$BQ13)</f>
        <v>0</v>
      </c>
      <c r="AB26" s="10">
        <f xml:space="preserve"> SUMIF( Time!$J337:$BQ337, Time!AB$28, Equity!$J13:$BQ13)</f>
        <v>0</v>
      </c>
      <c r="AC26" s="10">
        <f xml:space="preserve"> SUMIF( Time!$J337:$BQ337, Time!AC$28, Equity!$J13:$BQ13)</f>
        <v>0</v>
      </c>
    </row>
    <row r="27" spans="5:16384">
      <c r="E27" s="67" t="str">
        <f xml:space="preserve"> Financials!E$30</f>
        <v>Shareholder Equity</v>
      </c>
      <c r="F27" s="67"/>
      <c r="G27" s="67" t="str">
        <f xml:space="preserve"> Financials!G$30</f>
        <v>GBP</v>
      </c>
      <c r="H27" s="109">
        <f xml:space="preserve"> Financials!H$30</f>
        <v>0</v>
      </c>
      <c r="I27" s="67">
        <f xml:space="preserve"> Financials!I$30</f>
        <v>0</v>
      </c>
      <c r="J27" s="19">
        <f ca="1" xml:space="preserve"> SUMIF( Time!$J337:$BQ337, Time!J$28, Financials!$J30:$BQ30)</f>
        <v>-67716.666666666672</v>
      </c>
      <c r="K27" s="19">
        <f ca="1" xml:space="preserve"> SUMIF( Time!$J337:$BQ337, Time!K$28, Financials!$J30:$BQ30)</f>
        <v>-98792.111121494177</v>
      </c>
      <c r="L27" s="19">
        <f ca="1" xml:space="preserve"> SUMIF( Time!$J337:$BQ337, Time!L$28, Financials!$J30:$BQ30)</f>
        <v>21028.766187944522</v>
      </c>
      <c r="M27" s="19">
        <f ca="1" xml:space="preserve"> SUMIF( Time!$J337:$BQ337, Time!M$28, Financials!$J30:$BQ30)</f>
        <v>286225.74465849414</v>
      </c>
      <c r="N27" s="19">
        <f ca="1" xml:space="preserve"> SUMIF( Time!$J337:$BQ337, Time!N$28, Financials!$J30:$BQ30)</f>
        <v>979206.94923298375</v>
      </c>
      <c r="O27" s="19">
        <f ca="1" xml:space="preserve"> SUMIF( Time!$J337:$BQ337, Time!O$28, Financials!$J30:$BQ30)</f>
        <v>2013311.1236748483</v>
      </c>
      <c r="P27" s="19">
        <f ca="1" xml:space="preserve"> SUMIF( Time!$J337:$BQ337, Time!P$28, Financials!$J30:$BQ30)</f>
        <v>3015670.8445506133</v>
      </c>
      <c r="Q27" s="19">
        <f ca="1" xml:space="preserve"> SUMIF( Time!$J337:$BQ337, Time!Q$28, Financials!$J30:$BQ30)</f>
        <v>4058717.1314063538</v>
      </c>
      <c r="R27" s="19">
        <f ca="1" xml:space="preserve"> SUMIF( Time!$J337:$BQ337, Time!R$28, Financials!$J30:$BQ30)</f>
        <v>5417579.9262126014</v>
      </c>
      <c r="S27" s="19">
        <f ca="1" xml:space="preserve"> SUMIF( Time!$J337:$BQ337, Time!S$28, Financials!$J30:$BQ30)</f>
        <v>7189120.7612694446</v>
      </c>
      <c r="T27" s="19">
        <f ca="1" xml:space="preserve"> SUMIF( Time!$J337:$BQ337, Time!T$28, Financials!$J30:$BQ30)</f>
        <v>9346642.4158412665</v>
      </c>
      <c r="U27" s="19">
        <f ca="1" xml:space="preserve"> SUMIF( Time!$J337:$BQ337, Time!U$28, Financials!$J30:$BQ30)</f>
        <v>11953480.889049191</v>
      </c>
      <c r="V27" s="19">
        <f ca="1" xml:space="preserve"> SUMIF( Time!$J337:$BQ337, Time!V$28, Financials!$J30:$BQ30)</f>
        <v>15243937.148096446</v>
      </c>
      <c r="W27" s="19">
        <f ca="1" xml:space="preserve"> SUMIF( Time!$J337:$BQ337, Time!W$28, Financials!$J30:$BQ30)</f>
        <v>19440002.861494482</v>
      </c>
      <c r="X27" s="19">
        <f ca="1" xml:space="preserve"> SUMIF( Time!$J337:$BQ337, Time!X$28, Financials!$J30:$BQ30)</f>
        <v>24696521.000958964</v>
      </c>
      <c r="Y27" s="19">
        <f ca="1" xml:space="preserve"> SUMIF( Time!$J337:$BQ337, Time!Y$28, Financials!$J30:$BQ30)</f>
        <v>31207766.70787999</v>
      </c>
      <c r="Z27" s="19">
        <f ca="1" xml:space="preserve"> SUMIF( Time!$J337:$BQ337, Time!Z$28, Financials!$J30:$BQ30)</f>
        <v>39159552.29925786</v>
      </c>
      <c r="AA27" s="19">
        <f ca="1" xml:space="preserve"> SUMIF( Time!$J337:$BQ337, Time!AA$28, Financials!$J30:$BQ30)</f>
        <v>48718748.208116777</v>
      </c>
      <c r="AB27" s="19">
        <f ca="1" xml:space="preserve"> SUMIF( Time!$J337:$BQ337, Time!AB$28, Financials!$J30:$BQ30)</f>
        <v>60090132.693377018</v>
      </c>
      <c r="AC27" s="19">
        <f ca="1" xml:space="preserve"> SUMIF( Time!$J337:$BQ337, Time!AC$28, Financials!$J30:$BQ30)</f>
        <v>73584272.536620528</v>
      </c>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c r="BXC27" s="1"/>
      <c r="BXD27" s="1"/>
      <c r="BXE27" s="1"/>
      <c r="BXF27" s="1"/>
      <c r="BXG27" s="1"/>
      <c r="BXH27" s="1"/>
      <c r="BXI27" s="1"/>
      <c r="BXJ27" s="1"/>
      <c r="BXK27" s="1"/>
      <c r="BXL27" s="1"/>
      <c r="BXM27" s="1"/>
      <c r="BXN27" s="1"/>
      <c r="BXO27" s="1"/>
      <c r="BXP27" s="1"/>
      <c r="BXQ27" s="1"/>
      <c r="BXR27" s="1"/>
      <c r="BXS27" s="1"/>
      <c r="BXT27" s="1"/>
      <c r="BXU27" s="1"/>
      <c r="BXV27" s="1"/>
      <c r="BXW27" s="1"/>
      <c r="BXX27" s="1"/>
      <c r="BXY27" s="1"/>
      <c r="BXZ27" s="1"/>
      <c r="BYA27" s="1"/>
      <c r="BYB27" s="1"/>
      <c r="BYC27" s="1"/>
      <c r="BYD27" s="1"/>
      <c r="BYE27" s="1"/>
      <c r="BYF27" s="1"/>
      <c r="BYG27" s="1"/>
      <c r="BYH27" s="1"/>
      <c r="BYI27" s="1"/>
      <c r="BYJ27" s="1"/>
      <c r="BYK27" s="1"/>
      <c r="BYL27" s="1"/>
      <c r="BYM27" s="1"/>
      <c r="BYN27" s="1"/>
      <c r="BYO27" s="1"/>
      <c r="BYP27" s="1"/>
      <c r="BYQ27" s="1"/>
      <c r="BYR27" s="1"/>
      <c r="BYS27" s="1"/>
      <c r="BYT27" s="1"/>
      <c r="BYU27" s="1"/>
      <c r="BYV27" s="1"/>
      <c r="BYW27" s="1"/>
      <c r="BYX27" s="1"/>
      <c r="BYY27" s="1"/>
      <c r="BYZ27" s="1"/>
      <c r="BZA27" s="1"/>
      <c r="BZB27" s="1"/>
      <c r="BZC27" s="1"/>
      <c r="BZD27" s="1"/>
      <c r="BZE27" s="1"/>
      <c r="BZF27" s="1"/>
      <c r="BZG27" s="1"/>
      <c r="BZH27" s="1"/>
      <c r="BZI27" s="1"/>
      <c r="BZJ27" s="1"/>
      <c r="BZK27" s="1"/>
      <c r="BZL27" s="1"/>
      <c r="BZM27" s="1"/>
      <c r="BZN27" s="1"/>
      <c r="BZO27" s="1"/>
      <c r="BZP27" s="1"/>
      <c r="BZQ27" s="1"/>
      <c r="BZR27" s="1"/>
      <c r="BZS27" s="1"/>
      <c r="BZT27" s="1"/>
      <c r="BZU27" s="1"/>
      <c r="BZV27" s="1"/>
      <c r="BZW27" s="1"/>
      <c r="BZX27" s="1"/>
      <c r="BZY27" s="1"/>
      <c r="BZZ27" s="1"/>
      <c r="CAA27" s="1"/>
      <c r="CAB27" s="1"/>
      <c r="CAC27" s="1"/>
      <c r="CAD27" s="1"/>
      <c r="CAE27" s="1"/>
      <c r="CAF27" s="1"/>
      <c r="CAG27" s="1"/>
      <c r="CAH27" s="1"/>
      <c r="CAI27" s="1"/>
      <c r="CAJ27" s="1"/>
      <c r="CAK27" s="1"/>
      <c r="CAL27" s="1"/>
      <c r="CAM27" s="1"/>
      <c r="CAN27" s="1"/>
      <c r="CAO27" s="1"/>
      <c r="CAP27" s="1"/>
      <c r="CAQ27" s="1"/>
      <c r="CAR27" s="1"/>
      <c r="CAS27" s="1"/>
      <c r="CAT27" s="1"/>
      <c r="CAU27" s="1"/>
      <c r="CAV27" s="1"/>
      <c r="CAW27" s="1"/>
      <c r="CAX27" s="1"/>
      <c r="CAY27" s="1"/>
      <c r="CAZ27" s="1"/>
      <c r="CBA27" s="1"/>
      <c r="CBB27" s="1"/>
      <c r="CBC27" s="1"/>
      <c r="CBD27" s="1"/>
      <c r="CBE27" s="1"/>
      <c r="CBF27" s="1"/>
      <c r="CBG27" s="1"/>
      <c r="CBH27" s="1"/>
      <c r="CBI27" s="1"/>
      <c r="CBJ27" s="1"/>
      <c r="CBK27" s="1"/>
      <c r="CBL27" s="1"/>
      <c r="CBM27" s="1"/>
      <c r="CBN27" s="1"/>
      <c r="CBO27" s="1"/>
      <c r="CBP27" s="1"/>
      <c r="CBQ27" s="1"/>
      <c r="CBR27" s="1"/>
      <c r="CBS27" s="1"/>
      <c r="CBT27" s="1"/>
      <c r="CBU27" s="1"/>
      <c r="CBV27" s="1"/>
      <c r="CBW27" s="1"/>
      <c r="CBX27" s="1"/>
      <c r="CBY27" s="1"/>
      <c r="CBZ27" s="1"/>
      <c r="CCA27" s="1"/>
      <c r="CCB27" s="1"/>
      <c r="CCC27" s="1"/>
      <c r="CCD27" s="1"/>
      <c r="CCE27" s="1"/>
      <c r="CCF27" s="1"/>
      <c r="CCG27" s="1"/>
      <c r="CCH27" s="1"/>
      <c r="CCI27" s="1"/>
      <c r="CCJ27" s="1"/>
      <c r="CCK27" s="1"/>
      <c r="CCL27" s="1"/>
      <c r="CCM27" s="1"/>
      <c r="CCN27" s="1"/>
      <c r="CCO27" s="1"/>
      <c r="CCP27" s="1"/>
      <c r="CCQ27" s="1"/>
      <c r="CCR27" s="1"/>
      <c r="CCS27" s="1"/>
      <c r="CCT27" s="1"/>
      <c r="CCU27" s="1"/>
      <c r="CCV27" s="1"/>
      <c r="CCW27" s="1"/>
      <c r="CCX27" s="1"/>
      <c r="CCY27" s="1"/>
      <c r="CCZ27" s="1"/>
      <c r="CDA27" s="1"/>
      <c r="CDB27" s="1"/>
      <c r="CDC27" s="1"/>
      <c r="CDD27" s="1"/>
      <c r="CDE27" s="1"/>
      <c r="CDF27" s="1"/>
      <c r="CDG27" s="1"/>
      <c r="CDH27" s="1"/>
      <c r="CDI27" s="1"/>
      <c r="CDJ27" s="1"/>
      <c r="CDK27" s="1"/>
      <c r="CDL27" s="1"/>
      <c r="CDM27" s="1"/>
      <c r="CDN27" s="1"/>
      <c r="CDO27" s="1"/>
      <c r="CDP27" s="1"/>
      <c r="CDQ27" s="1"/>
      <c r="CDR27" s="1"/>
      <c r="CDS27" s="1"/>
      <c r="CDT27" s="1"/>
      <c r="CDU27" s="1"/>
      <c r="CDV27" s="1"/>
      <c r="CDW27" s="1"/>
      <c r="CDX27" s="1"/>
      <c r="CDY27" s="1"/>
      <c r="CDZ27" s="1"/>
      <c r="CEA27" s="1"/>
      <c r="CEB27" s="1"/>
      <c r="CEC27" s="1"/>
      <c r="CED27" s="1"/>
      <c r="CEE27" s="1"/>
      <c r="CEF27" s="1"/>
      <c r="CEG27" s="1"/>
      <c r="CEH27" s="1"/>
      <c r="CEI27" s="1"/>
      <c r="CEJ27" s="1"/>
      <c r="CEK27" s="1"/>
      <c r="CEL27" s="1"/>
      <c r="CEM27" s="1"/>
      <c r="CEN27" s="1"/>
      <c r="CEO27" s="1"/>
      <c r="CEP27" s="1"/>
      <c r="CEQ27" s="1"/>
      <c r="CER27" s="1"/>
      <c r="CES27" s="1"/>
      <c r="CET27" s="1"/>
      <c r="CEU27" s="1"/>
      <c r="CEV27" s="1"/>
      <c r="CEW27" s="1"/>
      <c r="CEX27" s="1"/>
      <c r="CEY27" s="1"/>
      <c r="CEZ27" s="1"/>
      <c r="CFA27" s="1"/>
      <c r="CFB27" s="1"/>
      <c r="CFC27" s="1"/>
      <c r="CFD27" s="1"/>
      <c r="CFE27" s="1"/>
      <c r="CFF27" s="1"/>
      <c r="CFG27" s="1"/>
      <c r="CFH27" s="1"/>
      <c r="CFI27" s="1"/>
      <c r="CFJ27" s="1"/>
      <c r="CFK27" s="1"/>
      <c r="CFL27" s="1"/>
      <c r="CFM27" s="1"/>
      <c r="CFN27" s="1"/>
      <c r="CFO27" s="1"/>
      <c r="CFP27" s="1"/>
      <c r="CFQ27" s="1"/>
      <c r="CFR27" s="1"/>
      <c r="CFS27" s="1"/>
      <c r="CFT27" s="1"/>
      <c r="CFU27" s="1"/>
      <c r="CFV27" s="1"/>
      <c r="CFW27" s="1"/>
      <c r="CFX27" s="1"/>
      <c r="CFY27" s="1"/>
      <c r="CFZ27" s="1"/>
      <c r="CGA27" s="1"/>
      <c r="CGB27" s="1"/>
      <c r="CGC27" s="1"/>
      <c r="CGD27" s="1"/>
      <c r="CGE27" s="1"/>
      <c r="CGF27" s="1"/>
      <c r="CGG27" s="1"/>
      <c r="CGH27" s="1"/>
      <c r="CGI27" s="1"/>
      <c r="CGJ27" s="1"/>
      <c r="CGK27" s="1"/>
      <c r="CGL27" s="1"/>
      <c r="CGM27" s="1"/>
      <c r="CGN27" s="1"/>
      <c r="CGO27" s="1"/>
      <c r="CGP27" s="1"/>
      <c r="CGQ27" s="1"/>
      <c r="CGR27" s="1"/>
      <c r="CGS27" s="1"/>
      <c r="CGT27" s="1"/>
      <c r="CGU27" s="1"/>
      <c r="CGV27" s="1"/>
      <c r="CGW27" s="1"/>
      <c r="CGX27" s="1"/>
      <c r="CGY27" s="1"/>
      <c r="CGZ27" s="1"/>
      <c r="CHA27" s="1"/>
      <c r="CHB27" s="1"/>
      <c r="CHC27" s="1"/>
      <c r="CHD27" s="1"/>
      <c r="CHE27" s="1"/>
      <c r="CHF27" s="1"/>
      <c r="CHG27" s="1"/>
      <c r="CHH27" s="1"/>
      <c r="CHI27" s="1"/>
      <c r="CHJ27" s="1"/>
      <c r="CHK27" s="1"/>
      <c r="CHL27" s="1"/>
      <c r="CHM27" s="1"/>
      <c r="CHN27" s="1"/>
      <c r="CHO27" s="1"/>
      <c r="CHP27" s="1"/>
      <c r="CHQ27" s="1"/>
      <c r="CHR27" s="1"/>
      <c r="CHS27" s="1"/>
      <c r="CHT27" s="1"/>
      <c r="CHU27" s="1"/>
      <c r="CHV27" s="1"/>
      <c r="CHW27" s="1"/>
      <c r="CHX27" s="1"/>
      <c r="CHY27" s="1"/>
      <c r="CHZ27" s="1"/>
      <c r="CIA27" s="1"/>
      <c r="CIB27" s="1"/>
      <c r="CIC27" s="1"/>
      <c r="CID27" s="1"/>
      <c r="CIE27" s="1"/>
      <c r="CIF27" s="1"/>
      <c r="CIG27" s="1"/>
      <c r="CIH27" s="1"/>
      <c r="CII27" s="1"/>
      <c r="CIJ27" s="1"/>
      <c r="CIK27" s="1"/>
      <c r="CIL27" s="1"/>
      <c r="CIM27" s="1"/>
      <c r="CIN27" s="1"/>
      <c r="CIO27" s="1"/>
      <c r="CIP27" s="1"/>
      <c r="CIQ27" s="1"/>
      <c r="CIR27" s="1"/>
      <c r="CIS27" s="1"/>
      <c r="CIT27" s="1"/>
      <c r="CIU27" s="1"/>
      <c r="CIV27" s="1"/>
      <c r="CIW27" s="1"/>
      <c r="CIX27" s="1"/>
      <c r="CIY27" s="1"/>
      <c r="CIZ27" s="1"/>
      <c r="CJA27" s="1"/>
      <c r="CJB27" s="1"/>
      <c r="CJC27" s="1"/>
      <c r="CJD27" s="1"/>
      <c r="CJE27" s="1"/>
      <c r="CJF27" s="1"/>
      <c r="CJG27" s="1"/>
      <c r="CJH27" s="1"/>
      <c r="CJI27" s="1"/>
      <c r="CJJ27" s="1"/>
      <c r="CJK27" s="1"/>
      <c r="CJL27" s="1"/>
      <c r="CJM27" s="1"/>
      <c r="CJN27" s="1"/>
      <c r="CJO27" s="1"/>
      <c r="CJP27" s="1"/>
      <c r="CJQ27" s="1"/>
      <c r="CJR27" s="1"/>
      <c r="CJS27" s="1"/>
      <c r="CJT27" s="1"/>
      <c r="CJU27" s="1"/>
      <c r="CJV27" s="1"/>
      <c r="CJW27" s="1"/>
      <c r="CJX27" s="1"/>
      <c r="CJY27" s="1"/>
      <c r="CJZ27" s="1"/>
      <c r="CKA27" s="1"/>
      <c r="CKB27" s="1"/>
      <c r="CKC27" s="1"/>
      <c r="CKD27" s="1"/>
      <c r="CKE27" s="1"/>
      <c r="CKF27" s="1"/>
      <c r="CKG27" s="1"/>
      <c r="CKH27" s="1"/>
      <c r="CKI27" s="1"/>
      <c r="CKJ27" s="1"/>
      <c r="CKK27" s="1"/>
      <c r="CKL27" s="1"/>
      <c r="CKM27" s="1"/>
      <c r="CKN27" s="1"/>
      <c r="CKO27" s="1"/>
      <c r="CKP27" s="1"/>
      <c r="CKQ27" s="1"/>
      <c r="CKR27" s="1"/>
      <c r="CKS27" s="1"/>
      <c r="CKT27" s="1"/>
      <c r="CKU27" s="1"/>
      <c r="CKV27" s="1"/>
      <c r="CKW27" s="1"/>
      <c r="CKX27" s="1"/>
      <c r="CKY27" s="1"/>
      <c r="CKZ27" s="1"/>
      <c r="CLA27" s="1"/>
      <c r="CLB27" s="1"/>
      <c r="CLC27" s="1"/>
      <c r="CLD27" s="1"/>
      <c r="CLE27" s="1"/>
      <c r="CLF27" s="1"/>
      <c r="CLG27" s="1"/>
      <c r="CLH27" s="1"/>
      <c r="CLI27" s="1"/>
      <c r="CLJ27" s="1"/>
      <c r="CLK27" s="1"/>
      <c r="CLL27" s="1"/>
      <c r="CLM27" s="1"/>
      <c r="CLN27" s="1"/>
      <c r="CLO27" s="1"/>
      <c r="CLP27" s="1"/>
      <c r="CLQ27" s="1"/>
      <c r="CLR27" s="1"/>
      <c r="CLS27" s="1"/>
      <c r="CLT27" s="1"/>
      <c r="CLU27" s="1"/>
      <c r="CLV27" s="1"/>
      <c r="CLW27" s="1"/>
      <c r="CLX27" s="1"/>
      <c r="CLY27" s="1"/>
      <c r="CLZ27" s="1"/>
      <c r="CMA27" s="1"/>
      <c r="CMB27" s="1"/>
      <c r="CMC27" s="1"/>
      <c r="CMD27" s="1"/>
      <c r="CME27" s="1"/>
      <c r="CMF27" s="1"/>
      <c r="CMG27" s="1"/>
      <c r="CMH27" s="1"/>
      <c r="CMI27" s="1"/>
      <c r="CMJ27" s="1"/>
      <c r="CMK27" s="1"/>
      <c r="CML27" s="1"/>
      <c r="CMM27" s="1"/>
      <c r="CMN27" s="1"/>
      <c r="CMO27" s="1"/>
      <c r="CMP27" s="1"/>
      <c r="CMQ27" s="1"/>
      <c r="CMR27" s="1"/>
      <c r="CMS27" s="1"/>
      <c r="CMT27" s="1"/>
      <c r="CMU27" s="1"/>
      <c r="CMV27" s="1"/>
      <c r="CMW27" s="1"/>
      <c r="CMX27" s="1"/>
      <c r="CMY27" s="1"/>
      <c r="CMZ27" s="1"/>
      <c r="CNA27" s="1"/>
      <c r="CNB27" s="1"/>
      <c r="CNC27" s="1"/>
      <c r="CND27" s="1"/>
      <c r="CNE27" s="1"/>
      <c r="CNF27" s="1"/>
      <c r="CNG27" s="1"/>
      <c r="CNH27" s="1"/>
      <c r="CNI27" s="1"/>
      <c r="CNJ27" s="1"/>
      <c r="CNK27" s="1"/>
      <c r="CNL27" s="1"/>
      <c r="CNM27" s="1"/>
      <c r="CNN27" s="1"/>
      <c r="CNO27" s="1"/>
      <c r="CNP27" s="1"/>
      <c r="CNQ27" s="1"/>
      <c r="CNR27" s="1"/>
      <c r="CNS27" s="1"/>
      <c r="CNT27" s="1"/>
      <c r="CNU27" s="1"/>
      <c r="CNV27" s="1"/>
      <c r="CNW27" s="1"/>
      <c r="CNX27" s="1"/>
      <c r="CNY27" s="1"/>
      <c r="CNZ27" s="1"/>
      <c r="COA27" s="1"/>
      <c r="COB27" s="1"/>
      <c r="COC27" s="1"/>
      <c r="COD27" s="1"/>
      <c r="COE27" s="1"/>
      <c r="COF27" s="1"/>
      <c r="COG27" s="1"/>
      <c r="COH27" s="1"/>
      <c r="COI27" s="1"/>
      <c r="COJ27" s="1"/>
      <c r="COK27" s="1"/>
      <c r="COL27" s="1"/>
      <c r="COM27" s="1"/>
      <c r="CON27" s="1"/>
      <c r="COO27" s="1"/>
      <c r="COP27" s="1"/>
      <c r="COQ27" s="1"/>
      <c r="COR27" s="1"/>
      <c r="COS27" s="1"/>
      <c r="COT27" s="1"/>
      <c r="COU27" s="1"/>
      <c r="COV27" s="1"/>
      <c r="COW27" s="1"/>
      <c r="COX27" s="1"/>
      <c r="COY27" s="1"/>
      <c r="COZ27" s="1"/>
      <c r="CPA27" s="1"/>
      <c r="CPB27" s="1"/>
      <c r="CPC27" s="1"/>
      <c r="CPD27" s="1"/>
      <c r="CPE27" s="1"/>
      <c r="CPF27" s="1"/>
      <c r="CPG27" s="1"/>
      <c r="CPH27" s="1"/>
      <c r="CPI27" s="1"/>
      <c r="CPJ27" s="1"/>
      <c r="CPK27" s="1"/>
      <c r="CPL27" s="1"/>
      <c r="CPM27" s="1"/>
      <c r="CPN27" s="1"/>
      <c r="CPO27" s="1"/>
      <c r="CPP27" s="1"/>
      <c r="CPQ27" s="1"/>
      <c r="CPR27" s="1"/>
      <c r="CPS27" s="1"/>
      <c r="CPT27" s="1"/>
      <c r="CPU27" s="1"/>
      <c r="CPV27" s="1"/>
      <c r="CPW27" s="1"/>
      <c r="CPX27" s="1"/>
      <c r="CPY27" s="1"/>
      <c r="CPZ27" s="1"/>
      <c r="CQA27" s="1"/>
      <c r="CQB27" s="1"/>
      <c r="CQC27" s="1"/>
      <c r="CQD27" s="1"/>
      <c r="CQE27" s="1"/>
      <c r="CQF27" s="1"/>
      <c r="CQG27" s="1"/>
      <c r="CQH27" s="1"/>
      <c r="CQI27" s="1"/>
      <c r="CQJ27" s="1"/>
      <c r="CQK27" s="1"/>
      <c r="CQL27" s="1"/>
      <c r="CQM27" s="1"/>
      <c r="CQN27" s="1"/>
      <c r="CQO27" s="1"/>
      <c r="CQP27" s="1"/>
      <c r="CQQ27" s="1"/>
      <c r="CQR27" s="1"/>
      <c r="CQS27" s="1"/>
      <c r="CQT27" s="1"/>
      <c r="CQU27" s="1"/>
      <c r="CQV27" s="1"/>
      <c r="CQW27" s="1"/>
      <c r="CQX27" s="1"/>
      <c r="CQY27" s="1"/>
      <c r="CQZ27" s="1"/>
      <c r="CRA27" s="1"/>
      <c r="CRB27" s="1"/>
      <c r="CRC27" s="1"/>
      <c r="CRD27" s="1"/>
      <c r="CRE27" s="1"/>
      <c r="CRF27" s="1"/>
      <c r="CRG27" s="1"/>
      <c r="CRH27" s="1"/>
      <c r="CRI27" s="1"/>
      <c r="CRJ27" s="1"/>
      <c r="CRK27" s="1"/>
      <c r="CRL27" s="1"/>
      <c r="CRM27" s="1"/>
      <c r="CRN27" s="1"/>
      <c r="CRO27" s="1"/>
      <c r="CRP27" s="1"/>
      <c r="CRQ27" s="1"/>
      <c r="CRR27" s="1"/>
      <c r="CRS27" s="1"/>
      <c r="CRT27" s="1"/>
      <c r="CRU27" s="1"/>
      <c r="CRV27" s="1"/>
      <c r="CRW27" s="1"/>
      <c r="CRX27" s="1"/>
      <c r="CRY27" s="1"/>
      <c r="CRZ27" s="1"/>
      <c r="CSA27" s="1"/>
      <c r="CSB27" s="1"/>
      <c r="CSC27" s="1"/>
      <c r="CSD27" s="1"/>
      <c r="CSE27" s="1"/>
      <c r="CSF27" s="1"/>
      <c r="CSG27" s="1"/>
      <c r="CSH27" s="1"/>
      <c r="CSI27" s="1"/>
      <c r="CSJ27" s="1"/>
      <c r="CSK27" s="1"/>
      <c r="CSL27" s="1"/>
      <c r="CSM27" s="1"/>
      <c r="CSN27" s="1"/>
      <c r="CSO27" s="1"/>
      <c r="CSP27" s="1"/>
      <c r="CSQ27" s="1"/>
      <c r="CSR27" s="1"/>
      <c r="CSS27" s="1"/>
      <c r="CST27" s="1"/>
      <c r="CSU27" s="1"/>
      <c r="CSV27" s="1"/>
      <c r="CSW27" s="1"/>
      <c r="CSX27" s="1"/>
      <c r="CSY27" s="1"/>
      <c r="CSZ27" s="1"/>
      <c r="CTA27" s="1"/>
      <c r="CTB27" s="1"/>
      <c r="CTC27" s="1"/>
      <c r="CTD27" s="1"/>
      <c r="CTE27" s="1"/>
      <c r="CTF27" s="1"/>
      <c r="CTG27" s="1"/>
      <c r="CTH27" s="1"/>
      <c r="CTI27" s="1"/>
      <c r="CTJ27" s="1"/>
      <c r="CTK27" s="1"/>
      <c r="CTL27" s="1"/>
      <c r="CTM27" s="1"/>
      <c r="CTN27" s="1"/>
      <c r="CTO27" s="1"/>
      <c r="CTP27" s="1"/>
      <c r="CTQ27" s="1"/>
      <c r="CTR27" s="1"/>
      <c r="CTS27" s="1"/>
      <c r="CTT27" s="1"/>
      <c r="CTU27" s="1"/>
      <c r="CTV27" s="1"/>
      <c r="CTW27" s="1"/>
      <c r="CTX27" s="1"/>
      <c r="CTY27" s="1"/>
      <c r="CTZ27" s="1"/>
      <c r="CUA27" s="1"/>
      <c r="CUB27" s="1"/>
      <c r="CUC27" s="1"/>
      <c r="CUD27" s="1"/>
      <c r="CUE27" s="1"/>
      <c r="CUF27" s="1"/>
      <c r="CUG27" s="1"/>
      <c r="CUH27" s="1"/>
      <c r="CUI27" s="1"/>
      <c r="CUJ27" s="1"/>
      <c r="CUK27" s="1"/>
      <c r="CUL27" s="1"/>
      <c r="CUM27" s="1"/>
      <c r="CUN27" s="1"/>
      <c r="CUO27" s="1"/>
      <c r="CUP27" s="1"/>
      <c r="CUQ27" s="1"/>
      <c r="CUR27" s="1"/>
      <c r="CUS27" s="1"/>
      <c r="CUT27" s="1"/>
      <c r="CUU27" s="1"/>
      <c r="CUV27" s="1"/>
      <c r="CUW27" s="1"/>
      <c r="CUX27" s="1"/>
      <c r="CUY27" s="1"/>
      <c r="CUZ27" s="1"/>
      <c r="CVA27" s="1"/>
      <c r="CVB27" s="1"/>
      <c r="CVC27" s="1"/>
      <c r="CVD27" s="1"/>
      <c r="CVE27" s="1"/>
      <c r="CVF27" s="1"/>
      <c r="CVG27" s="1"/>
      <c r="CVH27" s="1"/>
      <c r="CVI27" s="1"/>
      <c r="CVJ27" s="1"/>
      <c r="CVK27" s="1"/>
      <c r="CVL27" s="1"/>
      <c r="CVM27" s="1"/>
      <c r="CVN27" s="1"/>
      <c r="CVO27" s="1"/>
      <c r="CVP27" s="1"/>
      <c r="CVQ27" s="1"/>
      <c r="CVR27" s="1"/>
      <c r="CVS27" s="1"/>
      <c r="CVT27" s="1"/>
      <c r="CVU27" s="1"/>
      <c r="CVV27" s="1"/>
      <c r="CVW27" s="1"/>
      <c r="CVX27" s="1"/>
      <c r="CVY27" s="1"/>
      <c r="CVZ27" s="1"/>
      <c r="CWA27" s="1"/>
      <c r="CWB27" s="1"/>
      <c r="CWC27" s="1"/>
      <c r="CWD27" s="1"/>
      <c r="CWE27" s="1"/>
      <c r="CWF27" s="1"/>
      <c r="CWG27" s="1"/>
      <c r="CWH27" s="1"/>
      <c r="CWI27" s="1"/>
      <c r="CWJ27" s="1"/>
      <c r="CWK27" s="1"/>
      <c r="CWL27" s="1"/>
      <c r="CWM27" s="1"/>
      <c r="CWN27" s="1"/>
      <c r="CWO27" s="1"/>
      <c r="CWP27" s="1"/>
      <c r="CWQ27" s="1"/>
      <c r="CWR27" s="1"/>
      <c r="CWS27" s="1"/>
      <c r="CWT27" s="1"/>
      <c r="CWU27" s="1"/>
      <c r="CWV27" s="1"/>
      <c r="CWW27" s="1"/>
      <c r="CWX27" s="1"/>
      <c r="CWY27" s="1"/>
      <c r="CWZ27" s="1"/>
      <c r="CXA27" s="1"/>
      <c r="CXB27" s="1"/>
      <c r="CXC27" s="1"/>
      <c r="CXD27" s="1"/>
      <c r="CXE27" s="1"/>
      <c r="CXF27" s="1"/>
      <c r="CXG27" s="1"/>
      <c r="CXH27" s="1"/>
      <c r="CXI27" s="1"/>
      <c r="CXJ27" s="1"/>
      <c r="CXK27" s="1"/>
      <c r="CXL27" s="1"/>
      <c r="CXM27" s="1"/>
      <c r="CXN27" s="1"/>
      <c r="CXO27" s="1"/>
      <c r="CXP27" s="1"/>
      <c r="CXQ27" s="1"/>
      <c r="CXR27" s="1"/>
      <c r="CXS27" s="1"/>
      <c r="CXT27" s="1"/>
      <c r="CXU27" s="1"/>
      <c r="CXV27" s="1"/>
      <c r="CXW27" s="1"/>
      <c r="CXX27" s="1"/>
      <c r="CXY27" s="1"/>
      <c r="CXZ27" s="1"/>
      <c r="CYA27" s="1"/>
      <c r="CYB27" s="1"/>
      <c r="CYC27" s="1"/>
      <c r="CYD27" s="1"/>
      <c r="CYE27" s="1"/>
      <c r="CYF27" s="1"/>
      <c r="CYG27" s="1"/>
      <c r="CYH27" s="1"/>
      <c r="CYI27" s="1"/>
      <c r="CYJ27" s="1"/>
      <c r="CYK27" s="1"/>
      <c r="CYL27" s="1"/>
      <c r="CYM27" s="1"/>
      <c r="CYN27" s="1"/>
      <c r="CYO27" s="1"/>
      <c r="CYP27" s="1"/>
      <c r="CYQ27" s="1"/>
      <c r="CYR27" s="1"/>
      <c r="CYS27" s="1"/>
      <c r="CYT27" s="1"/>
      <c r="CYU27" s="1"/>
      <c r="CYV27" s="1"/>
      <c r="CYW27" s="1"/>
      <c r="CYX27" s="1"/>
      <c r="CYY27" s="1"/>
      <c r="CYZ27" s="1"/>
      <c r="CZA27" s="1"/>
      <c r="CZB27" s="1"/>
      <c r="CZC27" s="1"/>
      <c r="CZD27" s="1"/>
      <c r="CZE27" s="1"/>
      <c r="CZF27" s="1"/>
      <c r="CZG27" s="1"/>
      <c r="CZH27" s="1"/>
      <c r="CZI27" s="1"/>
      <c r="CZJ27" s="1"/>
      <c r="CZK27" s="1"/>
      <c r="CZL27" s="1"/>
      <c r="CZM27" s="1"/>
      <c r="CZN27" s="1"/>
      <c r="CZO27" s="1"/>
      <c r="CZP27" s="1"/>
      <c r="CZQ27" s="1"/>
      <c r="CZR27" s="1"/>
      <c r="CZS27" s="1"/>
      <c r="CZT27" s="1"/>
      <c r="CZU27" s="1"/>
      <c r="CZV27" s="1"/>
      <c r="CZW27" s="1"/>
      <c r="CZX27" s="1"/>
      <c r="CZY27" s="1"/>
      <c r="CZZ27" s="1"/>
      <c r="DAA27" s="1"/>
      <c r="DAB27" s="1"/>
      <c r="DAC27" s="1"/>
      <c r="DAD27" s="1"/>
      <c r="DAE27" s="1"/>
      <c r="DAF27" s="1"/>
      <c r="DAG27" s="1"/>
      <c r="DAH27" s="1"/>
      <c r="DAI27" s="1"/>
      <c r="DAJ27" s="1"/>
      <c r="DAK27" s="1"/>
      <c r="DAL27" s="1"/>
      <c r="DAM27" s="1"/>
      <c r="DAN27" s="1"/>
      <c r="DAO27" s="1"/>
      <c r="DAP27" s="1"/>
      <c r="DAQ27" s="1"/>
      <c r="DAR27" s="1"/>
      <c r="DAS27" s="1"/>
      <c r="DAT27" s="1"/>
      <c r="DAU27" s="1"/>
      <c r="DAV27" s="1"/>
      <c r="DAW27" s="1"/>
      <c r="DAX27" s="1"/>
      <c r="DAY27" s="1"/>
      <c r="DAZ27" s="1"/>
      <c r="DBA27" s="1"/>
      <c r="DBB27" s="1"/>
      <c r="DBC27" s="1"/>
      <c r="DBD27" s="1"/>
      <c r="DBE27" s="1"/>
      <c r="DBF27" s="1"/>
      <c r="DBG27" s="1"/>
      <c r="DBH27" s="1"/>
      <c r="DBI27" s="1"/>
      <c r="DBJ27" s="1"/>
      <c r="DBK27" s="1"/>
      <c r="DBL27" s="1"/>
      <c r="DBM27" s="1"/>
      <c r="DBN27" s="1"/>
      <c r="DBO27" s="1"/>
      <c r="DBP27" s="1"/>
      <c r="DBQ27" s="1"/>
      <c r="DBR27" s="1"/>
      <c r="DBS27" s="1"/>
      <c r="DBT27" s="1"/>
      <c r="DBU27" s="1"/>
      <c r="DBV27" s="1"/>
      <c r="DBW27" s="1"/>
      <c r="DBX27" s="1"/>
      <c r="DBY27" s="1"/>
      <c r="DBZ27" s="1"/>
      <c r="DCA27" s="1"/>
      <c r="DCB27" s="1"/>
      <c r="DCC27" s="1"/>
      <c r="DCD27" s="1"/>
      <c r="DCE27" s="1"/>
      <c r="DCF27" s="1"/>
      <c r="DCG27" s="1"/>
      <c r="DCH27" s="1"/>
      <c r="DCI27" s="1"/>
      <c r="DCJ27" s="1"/>
      <c r="DCK27" s="1"/>
      <c r="DCL27" s="1"/>
      <c r="DCM27" s="1"/>
      <c r="DCN27" s="1"/>
      <c r="DCO27" s="1"/>
      <c r="DCP27" s="1"/>
      <c r="DCQ27" s="1"/>
      <c r="DCR27" s="1"/>
      <c r="DCS27" s="1"/>
      <c r="DCT27" s="1"/>
      <c r="DCU27" s="1"/>
      <c r="DCV27" s="1"/>
      <c r="DCW27" s="1"/>
      <c r="DCX27" s="1"/>
      <c r="DCY27" s="1"/>
      <c r="DCZ27" s="1"/>
      <c r="DDA27" s="1"/>
      <c r="DDB27" s="1"/>
      <c r="DDC27" s="1"/>
      <c r="DDD27" s="1"/>
      <c r="DDE27" s="1"/>
      <c r="DDF27" s="1"/>
      <c r="DDG27" s="1"/>
      <c r="DDH27" s="1"/>
      <c r="DDI27" s="1"/>
      <c r="DDJ27" s="1"/>
      <c r="DDK27" s="1"/>
      <c r="DDL27" s="1"/>
      <c r="DDM27" s="1"/>
      <c r="DDN27" s="1"/>
      <c r="DDO27" s="1"/>
      <c r="DDP27" s="1"/>
      <c r="DDQ27" s="1"/>
      <c r="DDR27" s="1"/>
      <c r="DDS27" s="1"/>
      <c r="DDT27" s="1"/>
      <c r="DDU27" s="1"/>
      <c r="DDV27" s="1"/>
      <c r="DDW27" s="1"/>
      <c r="DDX27" s="1"/>
      <c r="DDY27" s="1"/>
      <c r="DDZ27" s="1"/>
      <c r="DEA27" s="1"/>
      <c r="DEB27" s="1"/>
      <c r="DEC27" s="1"/>
      <c r="DED27" s="1"/>
      <c r="DEE27" s="1"/>
      <c r="DEF27" s="1"/>
      <c r="DEG27" s="1"/>
      <c r="DEH27" s="1"/>
      <c r="DEI27" s="1"/>
      <c r="DEJ27" s="1"/>
      <c r="DEK27" s="1"/>
      <c r="DEL27" s="1"/>
      <c r="DEM27" s="1"/>
      <c r="DEN27" s="1"/>
      <c r="DEO27" s="1"/>
      <c r="DEP27" s="1"/>
      <c r="DEQ27" s="1"/>
      <c r="DER27" s="1"/>
      <c r="DES27" s="1"/>
      <c r="DET27" s="1"/>
      <c r="DEU27" s="1"/>
      <c r="DEV27" s="1"/>
      <c r="DEW27" s="1"/>
      <c r="DEX27" s="1"/>
      <c r="DEY27" s="1"/>
      <c r="DEZ27" s="1"/>
      <c r="DFA27" s="1"/>
      <c r="DFB27" s="1"/>
      <c r="DFC27" s="1"/>
      <c r="DFD27" s="1"/>
      <c r="DFE27" s="1"/>
      <c r="DFF27" s="1"/>
      <c r="DFG27" s="1"/>
      <c r="DFH27" s="1"/>
      <c r="DFI27" s="1"/>
      <c r="DFJ27" s="1"/>
      <c r="DFK27" s="1"/>
      <c r="DFL27" s="1"/>
      <c r="DFM27" s="1"/>
      <c r="DFN27" s="1"/>
      <c r="DFO27" s="1"/>
      <c r="DFP27" s="1"/>
      <c r="DFQ27" s="1"/>
      <c r="DFR27" s="1"/>
      <c r="DFS27" s="1"/>
      <c r="DFT27" s="1"/>
      <c r="DFU27" s="1"/>
      <c r="DFV27" s="1"/>
      <c r="DFW27" s="1"/>
      <c r="DFX27" s="1"/>
      <c r="DFY27" s="1"/>
      <c r="DFZ27" s="1"/>
      <c r="DGA27" s="1"/>
      <c r="DGB27" s="1"/>
      <c r="DGC27" s="1"/>
      <c r="DGD27" s="1"/>
      <c r="DGE27" s="1"/>
      <c r="DGF27" s="1"/>
      <c r="DGG27" s="1"/>
      <c r="DGH27" s="1"/>
      <c r="DGI27" s="1"/>
      <c r="DGJ27" s="1"/>
      <c r="DGK27" s="1"/>
      <c r="DGL27" s="1"/>
      <c r="DGM27" s="1"/>
      <c r="DGN27" s="1"/>
      <c r="DGO27" s="1"/>
      <c r="DGP27" s="1"/>
      <c r="DGQ27" s="1"/>
      <c r="DGR27" s="1"/>
      <c r="DGS27" s="1"/>
      <c r="DGT27" s="1"/>
      <c r="DGU27" s="1"/>
      <c r="DGV27" s="1"/>
      <c r="DGW27" s="1"/>
      <c r="DGX27" s="1"/>
      <c r="DGY27" s="1"/>
      <c r="DGZ27" s="1"/>
      <c r="DHA27" s="1"/>
      <c r="DHB27" s="1"/>
      <c r="DHC27" s="1"/>
      <c r="DHD27" s="1"/>
      <c r="DHE27" s="1"/>
      <c r="DHF27" s="1"/>
      <c r="DHG27" s="1"/>
      <c r="DHH27" s="1"/>
      <c r="DHI27" s="1"/>
      <c r="DHJ27" s="1"/>
      <c r="DHK27" s="1"/>
      <c r="DHL27" s="1"/>
      <c r="DHM27" s="1"/>
      <c r="DHN27" s="1"/>
      <c r="DHO27" s="1"/>
      <c r="DHP27" s="1"/>
      <c r="DHQ27" s="1"/>
      <c r="DHR27" s="1"/>
      <c r="DHS27" s="1"/>
      <c r="DHT27" s="1"/>
      <c r="DHU27" s="1"/>
      <c r="DHV27" s="1"/>
      <c r="DHW27" s="1"/>
      <c r="DHX27" s="1"/>
      <c r="DHY27" s="1"/>
      <c r="DHZ27" s="1"/>
      <c r="DIA27" s="1"/>
      <c r="DIB27" s="1"/>
      <c r="DIC27" s="1"/>
      <c r="DID27" s="1"/>
      <c r="DIE27" s="1"/>
      <c r="DIF27" s="1"/>
      <c r="DIG27" s="1"/>
      <c r="DIH27" s="1"/>
      <c r="DII27" s="1"/>
      <c r="DIJ27" s="1"/>
      <c r="DIK27" s="1"/>
      <c r="DIL27" s="1"/>
      <c r="DIM27" s="1"/>
      <c r="DIN27" s="1"/>
      <c r="DIO27" s="1"/>
      <c r="DIP27" s="1"/>
      <c r="DIQ27" s="1"/>
      <c r="DIR27" s="1"/>
      <c r="DIS27" s="1"/>
      <c r="DIT27" s="1"/>
      <c r="DIU27" s="1"/>
      <c r="DIV27" s="1"/>
      <c r="DIW27" s="1"/>
      <c r="DIX27" s="1"/>
      <c r="DIY27" s="1"/>
      <c r="DIZ27" s="1"/>
      <c r="DJA27" s="1"/>
      <c r="DJB27" s="1"/>
      <c r="DJC27" s="1"/>
      <c r="DJD27" s="1"/>
      <c r="DJE27" s="1"/>
      <c r="DJF27" s="1"/>
      <c r="DJG27" s="1"/>
      <c r="DJH27" s="1"/>
      <c r="DJI27" s="1"/>
      <c r="DJJ27" s="1"/>
      <c r="DJK27" s="1"/>
      <c r="DJL27" s="1"/>
      <c r="DJM27" s="1"/>
      <c r="DJN27" s="1"/>
      <c r="DJO27" s="1"/>
      <c r="DJP27" s="1"/>
      <c r="DJQ27" s="1"/>
      <c r="DJR27" s="1"/>
      <c r="DJS27" s="1"/>
      <c r="DJT27" s="1"/>
      <c r="DJU27" s="1"/>
      <c r="DJV27" s="1"/>
      <c r="DJW27" s="1"/>
      <c r="DJX27" s="1"/>
      <c r="DJY27" s="1"/>
      <c r="DJZ27" s="1"/>
      <c r="DKA27" s="1"/>
      <c r="DKB27" s="1"/>
      <c r="DKC27" s="1"/>
      <c r="DKD27" s="1"/>
      <c r="DKE27" s="1"/>
      <c r="DKF27" s="1"/>
      <c r="DKG27" s="1"/>
      <c r="DKH27" s="1"/>
      <c r="DKI27" s="1"/>
      <c r="DKJ27" s="1"/>
      <c r="DKK27" s="1"/>
      <c r="DKL27" s="1"/>
      <c r="DKM27" s="1"/>
      <c r="DKN27" s="1"/>
      <c r="DKO27" s="1"/>
      <c r="DKP27" s="1"/>
      <c r="DKQ27" s="1"/>
      <c r="DKR27" s="1"/>
      <c r="DKS27" s="1"/>
      <c r="DKT27" s="1"/>
      <c r="DKU27" s="1"/>
      <c r="DKV27" s="1"/>
      <c r="DKW27" s="1"/>
      <c r="DKX27" s="1"/>
      <c r="DKY27" s="1"/>
      <c r="DKZ27" s="1"/>
      <c r="DLA27" s="1"/>
      <c r="DLB27" s="1"/>
      <c r="DLC27" s="1"/>
      <c r="DLD27" s="1"/>
      <c r="DLE27" s="1"/>
      <c r="DLF27" s="1"/>
      <c r="DLG27" s="1"/>
      <c r="DLH27" s="1"/>
      <c r="DLI27" s="1"/>
      <c r="DLJ27" s="1"/>
      <c r="DLK27" s="1"/>
      <c r="DLL27" s="1"/>
      <c r="DLM27" s="1"/>
      <c r="DLN27" s="1"/>
      <c r="DLO27" s="1"/>
      <c r="DLP27" s="1"/>
      <c r="DLQ27" s="1"/>
      <c r="DLR27" s="1"/>
      <c r="DLS27" s="1"/>
      <c r="DLT27" s="1"/>
      <c r="DLU27" s="1"/>
      <c r="DLV27" s="1"/>
      <c r="DLW27" s="1"/>
      <c r="DLX27" s="1"/>
      <c r="DLY27" s="1"/>
      <c r="DLZ27" s="1"/>
      <c r="DMA27" s="1"/>
      <c r="DMB27" s="1"/>
      <c r="DMC27" s="1"/>
      <c r="DMD27" s="1"/>
      <c r="DME27" s="1"/>
      <c r="DMF27" s="1"/>
      <c r="DMG27" s="1"/>
      <c r="DMH27" s="1"/>
      <c r="DMI27" s="1"/>
      <c r="DMJ27" s="1"/>
      <c r="DMK27" s="1"/>
      <c r="DML27" s="1"/>
      <c r="DMM27" s="1"/>
      <c r="DMN27" s="1"/>
      <c r="DMO27" s="1"/>
      <c r="DMP27" s="1"/>
      <c r="DMQ27" s="1"/>
      <c r="DMR27" s="1"/>
      <c r="DMS27" s="1"/>
      <c r="DMT27" s="1"/>
      <c r="DMU27" s="1"/>
      <c r="DMV27" s="1"/>
      <c r="DMW27" s="1"/>
      <c r="DMX27" s="1"/>
      <c r="DMY27" s="1"/>
      <c r="DMZ27" s="1"/>
      <c r="DNA27" s="1"/>
      <c r="DNB27" s="1"/>
      <c r="DNC27" s="1"/>
      <c r="DND27" s="1"/>
      <c r="DNE27" s="1"/>
      <c r="DNF27" s="1"/>
      <c r="DNG27" s="1"/>
      <c r="DNH27" s="1"/>
      <c r="DNI27" s="1"/>
      <c r="DNJ27" s="1"/>
      <c r="DNK27" s="1"/>
      <c r="DNL27" s="1"/>
      <c r="DNM27" s="1"/>
      <c r="DNN27" s="1"/>
      <c r="DNO27" s="1"/>
      <c r="DNP27" s="1"/>
      <c r="DNQ27" s="1"/>
      <c r="DNR27" s="1"/>
      <c r="DNS27" s="1"/>
      <c r="DNT27" s="1"/>
      <c r="DNU27" s="1"/>
      <c r="DNV27" s="1"/>
      <c r="DNW27" s="1"/>
      <c r="DNX27" s="1"/>
      <c r="DNY27" s="1"/>
      <c r="DNZ27" s="1"/>
      <c r="DOA27" s="1"/>
      <c r="DOB27" s="1"/>
      <c r="DOC27" s="1"/>
      <c r="DOD27" s="1"/>
      <c r="DOE27" s="1"/>
      <c r="DOF27" s="1"/>
      <c r="DOG27" s="1"/>
      <c r="DOH27" s="1"/>
      <c r="DOI27" s="1"/>
      <c r="DOJ27" s="1"/>
      <c r="DOK27" s="1"/>
      <c r="DOL27" s="1"/>
      <c r="DOM27" s="1"/>
      <c r="DON27" s="1"/>
      <c r="DOO27" s="1"/>
      <c r="DOP27" s="1"/>
      <c r="DOQ27" s="1"/>
      <c r="DOR27" s="1"/>
      <c r="DOS27" s="1"/>
      <c r="DOT27" s="1"/>
      <c r="DOU27" s="1"/>
      <c r="DOV27" s="1"/>
      <c r="DOW27" s="1"/>
      <c r="DOX27" s="1"/>
      <c r="DOY27" s="1"/>
      <c r="DOZ27" s="1"/>
      <c r="DPA27" s="1"/>
      <c r="DPB27" s="1"/>
      <c r="DPC27" s="1"/>
      <c r="DPD27" s="1"/>
      <c r="DPE27" s="1"/>
      <c r="DPF27" s="1"/>
      <c r="DPG27" s="1"/>
      <c r="DPH27" s="1"/>
      <c r="DPI27" s="1"/>
      <c r="DPJ27" s="1"/>
      <c r="DPK27" s="1"/>
      <c r="DPL27" s="1"/>
      <c r="DPM27" s="1"/>
      <c r="DPN27" s="1"/>
      <c r="DPO27" s="1"/>
      <c r="DPP27" s="1"/>
      <c r="DPQ27" s="1"/>
      <c r="DPR27" s="1"/>
      <c r="DPS27" s="1"/>
      <c r="DPT27" s="1"/>
      <c r="DPU27" s="1"/>
      <c r="DPV27" s="1"/>
      <c r="DPW27" s="1"/>
      <c r="DPX27" s="1"/>
      <c r="DPY27" s="1"/>
      <c r="DPZ27" s="1"/>
      <c r="DQA27" s="1"/>
      <c r="DQB27" s="1"/>
      <c r="DQC27" s="1"/>
      <c r="DQD27" s="1"/>
      <c r="DQE27" s="1"/>
      <c r="DQF27" s="1"/>
      <c r="DQG27" s="1"/>
      <c r="DQH27" s="1"/>
      <c r="DQI27" s="1"/>
      <c r="DQJ27" s="1"/>
      <c r="DQK27" s="1"/>
      <c r="DQL27" s="1"/>
      <c r="DQM27" s="1"/>
      <c r="DQN27" s="1"/>
      <c r="DQO27" s="1"/>
      <c r="DQP27" s="1"/>
      <c r="DQQ27" s="1"/>
      <c r="DQR27" s="1"/>
      <c r="DQS27" s="1"/>
      <c r="DQT27" s="1"/>
      <c r="DQU27" s="1"/>
      <c r="DQV27" s="1"/>
      <c r="DQW27" s="1"/>
      <c r="DQX27" s="1"/>
      <c r="DQY27" s="1"/>
      <c r="DQZ27" s="1"/>
      <c r="DRA27" s="1"/>
      <c r="DRB27" s="1"/>
      <c r="DRC27" s="1"/>
      <c r="DRD27" s="1"/>
      <c r="DRE27" s="1"/>
      <c r="DRF27" s="1"/>
      <c r="DRG27" s="1"/>
      <c r="DRH27" s="1"/>
      <c r="DRI27" s="1"/>
      <c r="DRJ27" s="1"/>
      <c r="DRK27" s="1"/>
      <c r="DRL27" s="1"/>
      <c r="DRM27" s="1"/>
      <c r="DRN27" s="1"/>
      <c r="DRO27" s="1"/>
      <c r="DRP27" s="1"/>
      <c r="DRQ27" s="1"/>
      <c r="DRR27" s="1"/>
      <c r="DRS27" s="1"/>
      <c r="DRT27" s="1"/>
      <c r="DRU27" s="1"/>
      <c r="DRV27" s="1"/>
      <c r="DRW27" s="1"/>
      <c r="DRX27" s="1"/>
      <c r="DRY27" s="1"/>
      <c r="DRZ27" s="1"/>
      <c r="DSA27" s="1"/>
      <c r="DSB27" s="1"/>
      <c r="DSC27" s="1"/>
      <c r="DSD27" s="1"/>
      <c r="DSE27" s="1"/>
      <c r="DSF27" s="1"/>
      <c r="DSG27" s="1"/>
      <c r="DSH27" s="1"/>
      <c r="DSI27" s="1"/>
      <c r="DSJ27" s="1"/>
      <c r="DSK27" s="1"/>
      <c r="DSL27" s="1"/>
      <c r="DSM27" s="1"/>
      <c r="DSN27" s="1"/>
      <c r="DSO27" s="1"/>
      <c r="DSP27" s="1"/>
      <c r="DSQ27" s="1"/>
      <c r="DSR27" s="1"/>
      <c r="DSS27" s="1"/>
      <c r="DST27" s="1"/>
      <c r="DSU27" s="1"/>
      <c r="DSV27" s="1"/>
      <c r="DSW27" s="1"/>
      <c r="DSX27" s="1"/>
      <c r="DSY27" s="1"/>
      <c r="DSZ27" s="1"/>
      <c r="DTA27" s="1"/>
      <c r="DTB27" s="1"/>
      <c r="DTC27" s="1"/>
      <c r="DTD27" s="1"/>
      <c r="DTE27" s="1"/>
      <c r="DTF27" s="1"/>
      <c r="DTG27" s="1"/>
      <c r="DTH27" s="1"/>
      <c r="DTI27" s="1"/>
      <c r="DTJ27" s="1"/>
      <c r="DTK27" s="1"/>
      <c r="DTL27" s="1"/>
      <c r="DTM27" s="1"/>
      <c r="DTN27" s="1"/>
      <c r="DTO27" s="1"/>
      <c r="DTP27" s="1"/>
      <c r="DTQ27" s="1"/>
      <c r="DTR27" s="1"/>
      <c r="DTS27" s="1"/>
      <c r="DTT27" s="1"/>
      <c r="DTU27" s="1"/>
      <c r="DTV27" s="1"/>
      <c r="DTW27" s="1"/>
      <c r="DTX27" s="1"/>
      <c r="DTY27" s="1"/>
      <c r="DTZ27" s="1"/>
      <c r="DUA27" s="1"/>
      <c r="DUB27" s="1"/>
      <c r="DUC27" s="1"/>
      <c r="DUD27" s="1"/>
      <c r="DUE27" s="1"/>
      <c r="DUF27" s="1"/>
      <c r="DUG27" s="1"/>
      <c r="DUH27" s="1"/>
      <c r="DUI27" s="1"/>
      <c r="DUJ27" s="1"/>
      <c r="DUK27" s="1"/>
      <c r="DUL27" s="1"/>
      <c r="DUM27" s="1"/>
      <c r="DUN27" s="1"/>
      <c r="DUO27" s="1"/>
      <c r="DUP27" s="1"/>
      <c r="DUQ27" s="1"/>
      <c r="DUR27" s="1"/>
      <c r="DUS27" s="1"/>
      <c r="DUT27" s="1"/>
      <c r="DUU27" s="1"/>
      <c r="DUV27" s="1"/>
      <c r="DUW27" s="1"/>
      <c r="DUX27" s="1"/>
      <c r="DUY27" s="1"/>
      <c r="DUZ27" s="1"/>
      <c r="DVA27" s="1"/>
      <c r="DVB27" s="1"/>
      <c r="DVC27" s="1"/>
      <c r="DVD27" s="1"/>
      <c r="DVE27" s="1"/>
      <c r="DVF27" s="1"/>
      <c r="DVG27" s="1"/>
      <c r="DVH27" s="1"/>
      <c r="DVI27" s="1"/>
      <c r="DVJ27" s="1"/>
      <c r="DVK27" s="1"/>
      <c r="DVL27" s="1"/>
      <c r="DVM27" s="1"/>
      <c r="DVN27" s="1"/>
      <c r="DVO27" s="1"/>
      <c r="DVP27" s="1"/>
      <c r="DVQ27" s="1"/>
      <c r="DVR27" s="1"/>
      <c r="DVS27" s="1"/>
      <c r="DVT27" s="1"/>
      <c r="DVU27" s="1"/>
      <c r="DVV27" s="1"/>
      <c r="DVW27" s="1"/>
      <c r="DVX27" s="1"/>
      <c r="DVY27" s="1"/>
      <c r="DVZ27" s="1"/>
      <c r="DWA27" s="1"/>
      <c r="DWB27" s="1"/>
      <c r="DWC27" s="1"/>
      <c r="DWD27" s="1"/>
      <c r="DWE27" s="1"/>
      <c r="DWF27" s="1"/>
      <c r="DWG27" s="1"/>
      <c r="DWH27" s="1"/>
      <c r="DWI27" s="1"/>
      <c r="DWJ27" s="1"/>
      <c r="DWK27" s="1"/>
      <c r="DWL27" s="1"/>
      <c r="DWM27" s="1"/>
      <c r="DWN27" s="1"/>
      <c r="DWO27" s="1"/>
      <c r="DWP27" s="1"/>
      <c r="DWQ27" s="1"/>
      <c r="DWR27" s="1"/>
      <c r="DWS27" s="1"/>
      <c r="DWT27" s="1"/>
      <c r="DWU27" s="1"/>
      <c r="DWV27" s="1"/>
      <c r="DWW27" s="1"/>
      <c r="DWX27" s="1"/>
      <c r="DWY27" s="1"/>
      <c r="DWZ27" s="1"/>
      <c r="DXA27" s="1"/>
      <c r="DXB27" s="1"/>
      <c r="DXC27" s="1"/>
      <c r="DXD27" s="1"/>
      <c r="DXE27" s="1"/>
      <c r="DXF27" s="1"/>
      <c r="DXG27" s="1"/>
      <c r="DXH27" s="1"/>
      <c r="DXI27" s="1"/>
      <c r="DXJ27" s="1"/>
      <c r="DXK27" s="1"/>
      <c r="DXL27" s="1"/>
      <c r="DXM27" s="1"/>
      <c r="DXN27" s="1"/>
      <c r="DXO27" s="1"/>
      <c r="DXP27" s="1"/>
      <c r="DXQ27" s="1"/>
      <c r="DXR27" s="1"/>
      <c r="DXS27" s="1"/>
      <c r="DXT27" s="1"/>
      <c r="DXU27" s="1"/>
      <c r="DXV27" s="1"/>
      <c r="DXW27" s="1"/>
      <c r="DXX27" s="1"/>
      <c r="DXY27" s="1"/>
      <c r="DXZ27" s="1"/>
      <c r="DYA27" s="1"/>
      <c r="DYB27" s="1"/>
      <c r="DYC27" s="1"/>
      <c r="DYD27" s="1"/>
      <c r="DYE27" s="1"/>
      <c r="DYF27" s="1"/>
      <c r="DYG27" s="1"/>
      <c r="DYH27" s="1"/>
      <c r="DYI27" s="1"/>
      <c r="DYJ27" s="1"/>
      <c r="DYK27" s="1"/>
      <c r="DYL27" s="1"/>
      <c r="DYM27" s="1"/>
      <c r="DYN27" s="1"/>
      <c r="DYO27" s="1"/>
      <c r="DYP27" s="1"/>
      <c r="DYQ27" s="1"/>
      <c r="DYR27" s="1"/>
      <c r="DYS27" s="1"/>
      <c r="DYT27" s="1"/>
      <c r="DYU27" s="1"/>
      <c r="DYV27" s="1"/>
      <c r="DYW27" s="1"/>
      <c r="DYX27" s="1"/>
      <c r="DYY27" s="1"/>
      <c r="DYZ27" s="1"/>
      <c r="DZA27" s="1"/>
      <c r="DZB27" s="1"/>
      <c r="DZC27" s="1"/>
      <c r="DZD27" s="1"/>
      <c r="DZE27" s="1"/>
      <c r="DZF27" s="1"/>
      <c r="DZG27" s="1"/>
      <c r="DZH27" s="1"/>
      <c r="DZI27" s="1"/>
      <c r="DZJ27" s="1"/>
      <c r="DZK27" s="1"/>
      <c r="DZL27" s="1"/>
      <c r="DZM27" s="1"/>
      <c r="DZN27" s="1"/>
      <c r="DZO27" s="1"/>
      <c r="DZP27" s="1"/>
      <c r="DZQ27" s="1"/>
      <c r="DZR27" s="1"/>
      <c r="DZS27" s="1"/>
      <c r="DZT27" s="1"/>
      <c r="DZU27" s="1"/>
      <c r="DZV27" s="1"/>
      <c r="DZW27" s="1"/>
      <c r="DZX27" s="1"/>
      <c r="DZY27" s="1"/>
      <c r="DZZ27" s="1"/>
      <c r="EAA27" s="1"/>
      <c r="EAB27" s="1"/>
      <c r="EAC27" s="1"/>
      <c r="EAD27" s="1"/>
      <c r="EAE27" s="1"/>
      <c r="EAF27" s="1"/>
      <c r="EAG27" s="1"/>
      <c r="EAH27" s="1"/>
      <c r="EAI27" s="1"/>
      <c r="EAJ27" s="1"/>
      <c r="EAK27" s="1"/>
      <c r="EAL27" s="1"/>
      <c r="EAM27" s="1"/>
      <c r="EAN27" s="1"/>
      <c r="EAO27" s="1"/>
      <c r="EAP27" s="1"/>
      <c r="EAQ27" s="1"/>
      <c r="EAR27" s="1"/>
      <c r="EAS27" s="1"/>
      <c r="EAT27" s="1"/>
      <c r="EAU27" s="1"/>
      <c r="EAV27" s="1"/>
      <c r="EAW27" s="1"/>
      <c r="EAX27" s="1"/>
      <c r="EAY27" s="1"/>
      <c r="EAZ27" s="1"/>
      <c r="EBA27" s="1"/>
      <c r="EBB27" s="1"/>
      <c r="EBC27" s="1"/>
      <c r="EBD27" s="1"/>
      <c r="EBE27" s="1"/>
      <c r="EBF27" s="1"/>
      <c r="EBG27" s="1"/>
      <c r="EBH27" s="1"/>
      <c r="EBI27" s="1"/>
      <c r="EBJ27" s="1"/>
      <c r="EBK27" s="1"/>
      <c r="EBL27" s="1"/>
      <c r="EBM27" s="1"/>
      <c r="EBN27" s="1"/>
      <c r="EBO27" s="1"/>
      <c r="EBP27" s="1"/>
      <c r="EBQ27" s="1"/>
      <c r="EBR27" s="1"/>
      <c r="EBS27" s="1"/>
      <c r="EBT27" s="1"/>
      <c r="EBU27" s="1"/>
      <c r="EBV27" s="1"/>
      <c r="EBW27" s="1"/>
      <c r="EBX27" s="1"/>
      <c r="EBY27" s="1"/>
      <c r="EBZ27" s="1"/>
      <c r="ECA27" s="1"/>
      <c r="ECB27" s="1"/>
      <c r="ECC27" s="1"/>
      <c r="ECD27" s="1"/>
      <c r="ECE27" s="1"/>
      <c r="ECF27" s="1"/>
      <c r="ECG27" s="1"/>
      <c r="ECH27" s="1"/>
      <c r="ECI27" s="1"/>
      <c r="ECJ27" s="1"/>
      <c r="ECK27" s="1"/>
      <c r="ECL27" s="1"/>
      <c r="ECM27" s="1"/>
      <c r="ECN27" s="1"/>
      <c r="ECO27" s="1"/>
      <c r="ECP27" s="1"/>
      <c r="ECQ27" s="1"/>
      <c r="ECR27" s="1"/>
      <c r="ECS27" s="1"/>
      <c r="ECT27" s="1"/>
      <c r="ECU27" s="1"/>
      <c r="ECV27" s="1"/>
      <c r="ECW27" s="1"/>
      <c r="ECX27" s="1"/>
      <c r="ECY27" s="1"/>
      <c r="ECZ27" s="1"/>
      <c r="EDA27" s="1"/>
      <c r="EDB27" s="1"/>
      <c r="EDC27" s="1"/>
      <c r="EDD27" s="1"/>
      <c r="EDE27" s="1"/>
      <c r="EDF27" s="1"/>
      <c r="EDG27" s="1"/>
      <c r="EDH27" s="1"/>
      <c r="EDI27" s="1"/>
      <c r="EDJ27" s="1"/>
      <c r="EDK27" s="1"/>
      <c r="EDL27" s="1"/>
      <c r="EDM27" s="1"/>
      <c r="EDN27" s="1"/>
      <c r="EDO27" s="1"/>
      <c r="EDP27" s="1"/>
      <c r="EDQ27" s="1"/>
      <c r="EDR27" s="1"/>
      <c r="EDS27" s="1"/>
      <c r="EDT27" s="1"/>
      <c r="EDU27" s="1"/>
      <c r="EDV27" s="1"/>
      <c r="EDW27" s="1"/>
      <c r="EDX27" s="1"/>
      <c r="EDY27" s="1"/>
      <c r="EDZ27" s="1"/>
      <c r="EEA27" s="1"/>
      <c r="EEB27" s="1"/>
      <c r="EEC27" s="1"/>
      <c r="EED27" s="1"/>
      <c r="EEE27" s="1"/>
      <c r="EEF27" s="1"/>
      <c r="EEG27" s="1"/>
      <c r="EEH27" s="1"/>
      <c r="EEI27" s="1"/>
      <c r="EEJ27" s="1"/>
      <c r="EEK27" s="1"/>
      <c r="EEL27" s="1"/>
      <c r="EEM27" s="1"/>
      <c r="EEN27" s="1"/>
      <c r="EEO27" s="1"/>
      <c r="EEP27" s="1"/>
      <c r="EEQ27" s="1"/>
      <c r="EER27" s="1"/>
      <c r="EES27" s="1"/>
      <c r="EET27" s="1"/>
      <c r="EEU27" s="1"/>
      <c r="EEV27" s="1"/>
      <c r="EEW27" s="1"/>
      <c r="EEX27" s="1"/>
      <c r="EEY27" s="1"/>
      <c r="EEZ27" s="1"/>
      <c r="EFA27" s="1"/>
      <c r="EFB27" s="1"/>
      <c r="EFC27" s="1"/>
      <c r="EFD27" s="1"/>
      <c r="EFE27" s="1"/>
      <c r="EFF27" s="1"/>
      <c r="EFG27" s="1"/>
      <c r="EFH27" s="1"/>
      <c r="EFI27" s="1"/>
      <c r="EFJ27" s="1"/>
      <c r="EFK27" s="1"/>
      <c r="EFL27" s="1"/>
      <c r="EFM27" s="1"/>
      <c r="EFN27" s="1"/>
      <c r="EFO27" s="1"/>
      <c r="EFP27" s="1"/>
      <c r="EFQ27" s="1"/>
      <c r="EFR27" s="1"/>
      <c r="EFS27" s="1"/>
      <c r="EFT27" s="1"/>
      <c r="EFU27" s="1"/>
      <c r="EFV27" s="1"/>
      <c r="EFW27" s="1"/>
      <c r="EFX27" s="1"/>
      <c r="EFY27" s="1"/>
      <c r="EFZ27" s="1"/>
      <c r="EGA27" s="1"/>
      <c r="EGB27" s="1"/>
      <c r="EGC27" s="1"/>
      <c r="EGD27" s="1"/>
      <c r="EGE27" s="1"/>
      <c r="EGF27" s="1"/>
      <c r="EGG27" s="1"/>
      <c r="EGH27" s="1"/>
      <c r="EGI27" s="1"/>
      <c r="EGJ27" s="1"/>
      <c r="EGK27" s="1"/>
      <c r="EGL27" s="1"/>
      <c r="EGM27" s="1"/>
      <c r="EGN27" s="1"/>
      <c r="EGO27" s="1"/>
      <c r="EGP27" s="1"/>
      <c r="EGQ27" s="1"/>
      <c r="EGR27" s="1"/>
      <c r="EGS27" s="1"/>
      <c r="EGT27" s="1"/>
      <c r="EGU27" s="1"/>
      <c r="EGV27" s="1"/>
      <c r="EGW27" s="1"/>
      <c r="EGX27" s="1"/>
      <c r="EGY27" s="1"/>
      <c r="EGZ27" s="1"/>
      <c r="EHA27" s="1"/>
      <c r="EHB27" s="1"/>
      <c r="EHC27" s="1"/>
      <c r="EHD27" s="1"/>
      <c r="EHE27" s="1"/>
      <c r="EHF27" s="1"/>
      <c r="EHG27" s="1"/>
      <c r="EHH27" s="1"/>
      <c r="EHI27" s="1"/>
      <c r="EHJ27" s="1"/>
      <c r="EHK27" s="1"/>
      <c r="EHL27" s="1"/>
      <c r="EHM27" s="1"/>
      <c r="EHN27" s="1"/>
      <c r="EHO27" s="1"/>
      <c r="EHP27" s="1"/>
      <c r="EHQ27" s="1"/>
      <c r="EHR27" s="1"/>
      <c r="EHS27" s="1"/>
      <c r="EHT27" s="1"/>
      <c r="EHU27" s="1"/>
      <c r="EHV27" s="1"/>
      <c r="EHW27" s="1"/>
      <c r="EHX27" s="1"/>
      <c r="EHY27" s="1"/>
      <c r="EHZ27" s="1"/>
      <c r="EIA27" s="1"/>
      <c r="EIB27" s="1"/>
      <c r="EIC27" s="1"/>
      <c r="EID27" s="1"/>
      <c r="EIE27" s="1"/>
      <c r="EIF27" s="1"/>
      <c r="EIG27" s="1"/>
      <c r="EIH27" s="1"/>
      <c r="EII27" s="1"/>
      <c r="EIJ27" s="1"/>
      <c r="EIK27" s="1"/>
      <c r="EIL27" s="1"/>
      <c r="EIM27" s="1"/>
      <c r="EIN27" s="1"/>
      <c r="EIO27" s="1"/>
      <c r="EIP27" s="1"/>
      <c r="EIQ27" s="1"/>
      <c r="EIR27" s="1"/>
      <c r="EIS27" s="1"/>
      <c r="EIT27" s="1"/>
      <c r="EIU27" s="1"/>
      <c r="EIV27" s="1"/>
      <c r="EIW27" s="1"/>
      <c r="EIX27" s="1"/>
      <c r="EIY27" s="1"/>
      <c r="EIZ27" s="1"/>
      <c r="EJA27" s="1"/>
      <c r="EJB27" s="1"/>
      <c r="EJC27" s="1"/>
      <c r="EJD27" s="1"/>
      <c r="EJE27" s="1"/>
      <c r="EJF27" s="1"/>
      <c r="EJG27" s="1"/>
      <c r="EJH27" s="1"/>
      <c r="EJI27" s="1"/>
      <c r="EJJ27" s="1"/>
      <c r="EJK27" s="1"/>
      <c r="EJL27" s="1"/>
      <c r="EJM27" s="1"/>
      <c r="EJN27" s="1"/>
      <c r="EJO27" s="1"/>
      <c r="EJP27" s="1"/>
      <c r="EJQ27" s="1"/>
      <c r="EJR27" s="1"/>
      <c r="EJS27" s="1"/>
      <c r="EJT27" s="1"/>
      <c r="EJU27" s="1"/>
      <c r="EJV27" s="1"/>
      <c r="EJW27" s="1"/>
      <c r="EJX27" s="1"/>
      <c r="EJY27" s="1"/>
      <c r="EJZ27" s="1"/>
      <c r="EKA27" s="1"/>
      <c r="EKB27" s="1"/>
      <c r="EKC27" s="1"/>
      <c r="EKD27" s="1"/>
      <c r="EKE27" s="1"/>
      <c r="EKF27" s="1"/>
      <c r="EKG27" s="1"/>
      <c r="EKH27" s="1"/>
      <c r="EKI27" s="1"/>
      <c r="EKJ27" s="1"/>
      <c r="EKK27" s="1"/>
      <c r="EKL27" s="1"/>
      <c r="EKM27" s="1"/>
      <c r="EKN27" s="1"/>
      <c r="EKO27" s="1"/>
      <c r="EKP27" s="1"/>
      <c r="EKQ27" s="1"/>
      <c r="EKR27" s="1"/>
      <c r="EKS27" s="1"/>
      <c r="EKT27" s="1"/>
      <c r="EKU27" s="1"/>
      <c r="EKV27" s="1"/>
      <c r="EKW27" s="1"/>
      <c r="EKX27" s="1"/>
      <c r="EKY27" s="1"/>
      <c r="EKZ27" s="1"/>
      <c r="ELA27" s="1"/>
      <c r="ELB27" s="1"/>
      <c r="ELC27" s="1"/>
      <c r="ELD27" s="1"/>
      <c r="ELE27" s="1"/>
      <c r="ELF27" s="1"/>
      <c r="ELG27" s="1"/>
      <c r="ELH27" s="1"/>
      <c r="ELI27" s="1"/>
      <c r="ELJ27" s="1"/>
      <c r="ELK27" s="1"/>
      <c r="ELL27" s="1"/>
      <c r="ELM27" s="1"/>
      <c r="ELN27" s="1"/>
      <c r="ELO27" s="1"/>
      <c r="ELP27" s="1"/>
      <c r="ELQ27" s="1"/>
      <c r="ELR27" s="1"/>
      <c r="ELS27" s="1"/>
      <c r="ELT27" s="1"/>
      <c r="ELU27" s="1"/>
      <c r="ELV27" s="1"/>
      <c r="ELW27" s="1"/>
      <c r="ELX27" s="1"/>
      <c r="ELY27" s="1"/>
      <c r="ELZ27" s="1"/>
      <c r="EMA27" s="1"/>
      <c r="EMB27" s="1"/>
      <c r="EMC27" s="1"/>
      <c r="EMD27" s="1"/>
      <c r="EME27" s="1"/>
      <c r="EMF27" s="1"/>
      <c r="EMG27" s="1"/>
      <c r="EMH27" s="1"/>
      <c r="EMI27" s="1"/>
      <c r="EMJ27" s="1"/>
      <c r="EMK27" s="1"/>
      <c r="EML27" s="1"/>
      <c r="EMM27" s="1"/>
      <c r="EMN27" s="1"/>
      <c r="EMO27" s="1"/>
      <c r="EMP27" s="1"/>
      <c r="EMQ27" s="1"/>
      <c r="EMR27" s="1"/>
      <c r="EMS27" s="1"/>
      <c r="EMT27" s="1"/>
      <c r="EMU27" s="1"/>
      <c r="EMV27" s="1"/>
      <c r="EMW27" s="1"/>
      <c r="EMX27" s="1"/>
      <c r="EMY27" s="1"/>
      <c r="EMZ27" s="1"/>
      <c r="ENA27" s="1"/>
      <c r="ENB27" s="1"/>
      <c r="ENC27" s="1"/>
      <c r="END27" s="1"/>
      <c r="ENE27" s="1"/>
      <c r="ENF27" s="1"/>
      <c r="ENG27" s="1"/>
      <c r="ENH27" s="1"/>
      <c r="ENI27" s="1"/>
      <c r="ENJ27" s="1"/>
      <c r="ENK27" s="1"/>
      <c r="ENL27" s="1"/>
      <c r="ENM27" s="1"/>
      <c r="ENN27" s="1"/>
      <c r="ENO27" s="1"/>
      <c r="ENP27" s="1"/>
      <c r="ENQ27" s="1"/>
      <c r="ENR27" s="1"/>
      <c r="ENS27" s="1"/>
      <c r="ENT27" s="1"/>
      <c r="ENU27" s="1"/>
      <c r="ENV27" s="1"/>
      <c r="ENW27" s="1"/>
      <c r="ENX27" s="1"/>
      <c r="ENY27" s="1"/>
      <c r="ENZ27" s="1"/>
      <c r="EOA27" s="1"/>
      <c r="EOB27" s="1"/>
      <c r="EOC27" s="1"/>
      <c r="EOD27" s="1"/>
      <c r="EOE27" s="1"/>
      <c r="EOF27" s="1"/>
      <c r="EOG27" s="1"/>
      <c r="EOH27" s="1"/>
      <c r="EOI27" s="1"/>
      <c r="EOJ27" s="1"/>
      <c r="EOK27" s="1"/>
      <c r="EOL27" s="1"/>
      <c r="EOM27" s="1"/>
      <c r="EON27" s="1"/>
      <c r="EOO27" s="1"/>
      <c r="EOP27" s="1"/>
      <c r="EOQ27" s="1"/>
      <c r="EOR27" s="1"/>
      <c r="EOS27" s="1"/>
      <c r="EOT27" s="1"/>
      <c r="EOU27" s="1"/>
      <c r="EOV27" s="1"/>
      <c r="EOW27" s="1"/>
      <c r="EOX27" s="1"/>
      <c r="EOY27" s="1"/>
      <c r="EOZ27" s="1"/>
      <c r="EPA27" s="1"/>
      <c r="EPB27" s="1"/>
      <c r="EPC27" s="1"/>
      <c r="EPD27" s="1"/>
      <c r="EPE27" s="1"/>
      <c r="EPF27" s="1"/>
      <c r="EPG27" s="1"/>
      <c r="EPH27" s="1"/>
      <c r="EPI27" s="1"/>
      <c r="EPJ27" s="1"/>
      <c r="EPK27" s="1"/>
      <c r="EPL27" s="1"/>
      <c r="EPM27" s="1"/>
      <c r="EPN27" s="1"/>
      <c r="EPO27" s="1"/>
      <c r="EPP27" s="1"/>
      <c r="EPQ27" s="1"/>
      <c r="EPR27" s="1"/>
      <c r="EPS27" s="1"/>
      <c r="EPT27" s="1"/>
      <c r="EPU27" s="1"/>
      <c r="EPV27" s="1"/>
      <c r="EPW27" s="1"/>
      <c r="EPX27" s="1"/>
      <c r="EPY27" s="1"/>
      <c r="EPZ27" s="1"/>
      <c r="EQA27" s="1"/>
      <c r="EQB27" s="1"/>
      <c r="EQC27" s="1"/>
      <c r="EQD27" s="1"/>
      <c r="EQE27" s="1"/>
      <c r="EQF27" s="1"/>
      <c r="EQG27" s="1"/>
      <c r="EQH27" s="1"/>
      <c r="EQI27" s="1"/>
      <c r="EQJ27" s="1"/>
      <c r="EQK27" s="1"/>
      <c r="EQL27" s="1"/>
      <c r="EQM27" s="1"/>
      <c r="EQN27" s="1"/>
      <c r="EQO27" s="1"/>
      <c r="EQP27" s="1"/>
      <c r="EQQ27" s="1"/>
      <c r="EQR27" s="1"/>
      <c r="EQS27" s="1"/>
      <c r="EQT27" s="1"/>
      <c r="EQU27" s="1"/>
      <c r="EQV27" s="1"/>
      <c r="EQW27" s="1"/>
      <c r="EQX27" s="1"/>
      <c r="EQY27" s="1"/>
      <c r="EQZ27" s="1"/>
      <c r="ERA27" s="1"/>
      <c r="ERB27" s="1"/>
      <c r="ERC27" s="1"/>
      <c r="ERD27" s="1"/>
      <c r="ERE27" s="1"/>
      <c r="ERF27" s="1"/>
      <c r="ERG27" s="1"/>
      <c r="ERH27" s="1"/>
      <c r="ERI27" s="1"/>
      <c r="ERJ27" s="1"/>
      <c r="ERK27" s="1"/>
      <c r="ERL27" s="1"/>
      <c r="ERM27" s="1"/>
      <c r="ERN27" s="1"/>
      <c r="ERO27" s="1"/>
      <c r="ERP27" s="1"/>
      <c r="ERQ27" s="1"/>
      <c r="ERR27" s="1"/>
      <c r="ERS27" s="1"/>
      <c r="ERT27" s="1"/>
      <c r="ERU27" s="1"/>
      <c r="ERV27" s="1"/>
      <c r="ERW27" s="1"/>
      <c r="ERX27" s="1"/>
      <c r="ERY27" s="1"/>
      <c r="ERZ27" s="1"/>
      <c r="ESA27" s="1"/>
      <c r="ESB27" s="1"/>
      <c r="ESC27" s="1"/>
      <c r="ESD27" s="1"/>
      <c r="ESE27" s="1"/>
      <c r="ESF27" s="1"/>
      <c r="ESG27" s="1"/>
      <c r="ESH27" s="1"/>
      <c r="ESI27" s="1"/>
      <c r="ESJ27" s="1"/>
      <c r="ESK27" s="1"/>
      <c r="ESL27" s="1"/>
      <c r="ESM27" s="1"/>
      <c r="ESN27" s="1"/>
      <c r="ESO27" s="1"/>
      <c r="ESP27" s="1"/>
      <c r="ESQ27" s="1"/>
      <c r="ESR27" s="1"/>
      <c r="ESS27" s="1"/>
      <c r="EST27" s="1"/>
      <c r="ESU27" s="1"/>
      <c r="ESV27" s="1"/>
      <c r="ESW27" s="1"/>
      <c r="ESX27" s="1"/>
      <c r="ESY27" s="1"/>
      <c r="ESZ27" s="1"/>
      <c r="ETA27" s="1"/>
      <c r="ETB27" s="1"/>
      <c r="ETC27" s="1"/>
      <c r="ETD27" s="1"/>
      <c r="ETE27" s="1"/>
      <c r="ETF27" s="1"/>
      <c r="ETG27" s="1"/>
      <c r="ETH27" s="1"/>
      <c r="ETI27" s="1"/>
      <c r="ETJ27" s="1"/>
      <c r="ETK27" s="1"/>
      <c r="ETL27" s="1"/>
      <c r="ETM27" s="1"/>
      <c r="ETN27" s="1"/>
      <c r="ETO27" s="1"/>
      <c r="ETP27" s="1"/>
      <c r="ETQ27" s="1"/>
      <c r="ETR27" s="1"/>
      <c r="ETS27" s="1"/>
      <c r="ETT27" s="1"/>
      <c r="ETU27" s="1"/>
      <c r="ETV27" s="1"/>
      <c r="ETW27" s="1"/>
      <c r="ETX27" s="1"/>
      <c r="ETY27" s="1"/>
      <c r="ETZ27" s="1"/>
      <c r="EUA27" s="1"/>
      <c r="EUB27" s="1"/>
      <c r="EUC27" s="1"/>
      <c r="EUD27" s="1"/>
      <c r="EUE27" s="1"/>
      <c r="EUF27" s="1"/>
      <c r="EUG27" s="1"/>
      <c r="EUH27" s="1"/>
      <c r="EUI27" s="1"/>
      <c r="EUJ27" s="1"/>
      <c r="EUK27" s="1"/>
      <c r="EUL27" s="1"/>
      <c r="EUM27" s="1"/>
      <c r="EUN27" s="1"/>
      <c r="EUO27" s="1"/>
      <c r="EUP27" s="1"/>
      <c r="EUQ27" s="1"/>
      <c r="EUR27" s="1"/>
      <c r="EUS27" s="1"/>
      <c r="EUT27" s="1"/>
      <c r="EUU27" s="1"/>
      <c r="EUV27" s="1"/>
      <c r="EUW27" s="1"/>
      <c r="EUX27" s="1"/>
      <c r="EUY27" s="1"/>
      <c r="EUZ27" s="1"/>
      <c r="EVA27" s="1"/>
      <c r="EVB27" s="1"/>
      <c r="EVC27" s="1"/>
      <c r="EVD27" s="1"/>
      <c r="EVE27" s="1"/>
      <c r="EVF27" s="1"/>
      <c r="EVG27" s="1"/>
      <c r="EVH27" s="1"/>
      <c r="EVI27" s="1"/>
      <c r="EVJ27" s="1"/>
      <c r="EVK27" s="1"/>
      <c r="EVL27" s="1"/>
      <c r="EVM27" s="1"/>
      <c r="EVN27" s="1"/>
      <c r="EVO27" s="1"/>
      <c r="EVP27" s="1"/>
      <c r="EVQ27" s="1"/>
      <c r="EVR27" s="1"/>
      <c r="EVS27" s="1"/>
      <c r="EVT27" s="1"/>
      <c r="EVU27" s="1"/>
      <c r="EVV27" s="1"/>
      <c r="EVW27" s="1"/>
      <c r="EVX27" s="1"/>
      <c r="EVY27" s="1"/>
      <c r="EVZ27" s="1"/>
      <c r="EWA27" s="1"/>
      <c r="EWB27" s="1"/>
      <c r="EWC27" s="1"/>
      <c r="EWD27" s="1"/>
      <c r="EWE27" s="1"/>
      <c r="EWF27" s="1"/>
      <c r="EWG27" s="1"/>
      <c r="EWH27" s="1"/>
      <c r="EWI27" s="1"/>
      <c r="EWJ27" s="1"/>
      <c r="EWK27" s="1"/>
      <c r="EWL27" s="1"/>
      <c r="EWM27" s="1"/>
      <c r="EWN27" s="1"/>
      <c r="EWO27" s="1"/>
      <c r="EWP27" s="1"/>
      <c r="EWQ27" s="1"/>
      <c r="EWR27" s="1"/>
      <c r="EWS27" s="1"/>
      <c r="EWT27" s="1"/>
      <c r="EWU27" s="1"/>
      <c r="EWV27" s="1"/>
      <c r="EWW27" s="1"/>
      <c r="EWX27" s="1"/>
      <c r="EWY27" s="1"/>
      <c r="EWZ27" s="1"/>
      <c r="EXA27" s="1"/>
      <c r="EXB27" s="1"/>
      <c r="EXC27" s="1"/>
      <c r="EXD27" s="1"/>
      <c r="EXE27" s="1"/>
      <c r="EXF27" s="1"/>
      <c r="EXG27" s="1"/>
      <c r="EXH27" s="1"/>
      <c r="EXI27" s="1"/>
      <c r="EXJ27" s="1"/>
      <c r="EXK27" s="1"/>
      <c r="EXL27" s="1"/>
      <c r="EXM27" s="1"/>
      <c r="EXN27" s="1"/>
      <c r="EXO27" s="1"/>
      <c r="EXP27" s="1"/>
      <c r="EXQ27" s="1"/>
      <c r="EXR27" s="1"/>
      <c r="EXS27" s="1"/>
      <c r="EXT27" s="1"/>
      <c r="EXU27" s="1"/>
      <c r="EXV27" s="1"/>
      <c r="EXW27" s="1"/>
      <c r="EXX27" s="1"/>
      <c r="EXY27" s="1"/>
      <c r="EXZ27" s="1"/>
      <c r="EYA27" s="1"/>
      <c r="EYB27" s="1"/>
      <c r="EYC27" s="1"/>
      <c r="EYD27" s="1"/>
      <c r="EYE27" s="1"/>
      <c r="EYF27" s="1"/>
      <c r="EYG27" s="1"/>
      <c r="EYH27" s="1"/>
      <c r="EYI27" s="1"/>
      <c r="EYJ27" s="1"/>
      <c r="EYK27" s="1"/>
      <c r="EYL27" s="1"/>
      <c r="EYM27" s="1"/>
      <c r="EYN27" s="1"/>
      <c r="EYO27" s="1"/>
      <c r="EYP27" s="1"/>
      <c r="EYQ27" s="1"/>
      <c r="EYR27" s="1"/>
      <c r="EYS27" s="1"/>
      <c r="EYT27" s="1"/>
      <c r="EYU27" s="1"/>
      <c r="EYV27" s="1"/>
      <c r="EYW27" s="1"/>
      <c r="EYX27" s="1"/>
      <c r="EYY27" s="1"/>
      <c r="EYZ27" s="1"/>
      <c r="EZA27" s="1"/>
      <c r="EZB27" s="1"/>
      <c r="EZC27" s="1"/>
      <c r="EZD27" s="1"/>
      <c r="EZE27" s="1"/>
      <c r="EZF27" s="1"/>
      <c r="EZG27" s="1"/>
      <c r="EZH27" s="1"/>
      <c r="EZI27" s="1"/>
      <c r="EZJ27" s="1"/>
      <c r="EZK27" s="1"/>
      <c r="EZL27" s="1"/>
      <c r="EZM27" s="1"/>
      <c r="EZN27" s="1"/>
      <c r="EZO27" s="1"/>
      <c r="EZP27" s="1"/>
      <c r="EZQ27" s="1"/>
      <c r="EZR27" s="1"/>
      <c r="EZS27" s="1"/>
      <c r="EZT27" s="1"/>
      <c r="EZU27" s="1"/>
      <c r="EZV27" s="1"/>
      <c r="EZW27" s="1"/>
      <c r="EZX27" s="1"/>
      <c r="EZY27" s="1"/>
      <c r="EZZ27" s="1"/>
      <c r="FAA27" s="1"/>
      <c r="FAB27" s="1"/>
      <c r="FAC27" s="1"/>
      <c r="FAD27" s="1"/>
      <c r="FAE27" s="1"/>
      <c r="FAF27" s="1"/>
      <c r="FAG27" s="1"/>
      <c r="FAH27" s="1"/>
      <c r="FAI27" s="1"/>
      <c r="FAJ27" s="1"/>
      <c r="FAK27" s="1"/>
      <c r="FAL27" s="1"/>
      <c r="FAM27" s="1"/>
      <c r="FAN27" s="1"/>
      <c r="FAO27" s="1"/>
      <c r="FAP27" s="1"/>
      <c r="FAQ27" s="1"/>
      <c r="FAR27" s="1"/>
      <c r="FAS27" s="1"/>
      <c r="FAT27" s="1"/>
      <c r="FAU27" s="1"/>
      <c r="FAV27" s="1"/>
      <c r="FAW27" s="1"/>
      <c r="FAX27" s="1"/>
      <c r="FAY27" s="1"/>
      <c r="FAZ27" s="1"/>
      <c r="FBA27" s="1"/>
      <c r="FBB27" s="1"/>
      <c r="FBC27" s="1"/>
      <c r="FBD27" s="1"/>
      <c r="FBE27" s="1"/>
      <c r="FBF27" s="1"/>
      <c r="FBG27" s="1"/>
      <c r="FBH27" s="1"/>
      <c r="FBI27" s="1"/>
      <c r="FBJ27" s="1"/>
      <c r="FBK27" s="1"/>
      <c r="FBL27" s="1"/>
      <c r="FBM27" s="1"/>
      <c r="FBN27" s="1"/>
      <c r="FBO27" s="1"/>
      <c r="FBP27" s="1"/>
      <c r="FBQ27" s="1"/>
      <c r="FBR27" s="1"/>
      <c r="FBS27" s="1"/>
      <c r="FBT27" s="1"/>
      <c r="FBU27" s="1"/>
      <c r="FBV27" s="1"/>
      <c r="FBW27" s="1"/>
      <c r="FBX27" s="1"/>
      <c r="FBY27" s="1"/>
      <c r="FBZ27" s="1"/>
      <c r="FCA27" s="1"/>
      <c r="FCB27" s="1"/>
      <c r="FCC27" s="1"/>
      <c r="FCD27" s="1"/>
      <c r="FCE27" s="1"/>
      <c r="FCF27" s="1"/>
      <c r="FCG27" s="1"/>
      <c r="FCH27" s="1"/>
      <c r="FCI27" s="1"/>
      <c r="FCJ27" s="1"/>
      <c r="FCK27" s="1"/>
      <c r="FCL27" s="1"/>
      <c r="FCM27" s="1"/>
      <c r="FCN27" s="1"/>
      <c r="FCO27" s="1"/>
      <c r="FCP27" s="1"/>
      <c r="FCQ27" s="1"/>
      <c r="FCR27" s="1"/>
      <c r="FCS27" s="1"/>
      <c r="FCT27" s="1"/>
      <c r="FCU27" s="1"/>
      <c r="FCV27" s="1"/>
      <c r="FCW27" s="1"/>
      <c r="FCX27" s="1"/>
      <c r="FCY27" s="1"/>
      <c r="FCZ27" s="1"/>
      <c r="FDA27" s="1"/>
      <c r="FDB27" s="1"/>
      <c r="FDC27" s="1"/>
      <c r="FDD27" s="1"/>
      <c r="FDE27" s="1"/>
      <c r="FDF27" s="1"/>
      <c r="FDG27" s="1"/>
      <c r="FDH27" s="1"/>
      <c r="FDI27" s="1"/>
      <c r="FDJ27" s="1"/>
      <c r="FDK27" s="1"/>
      <c r="FDL27" s="1"/>
      <c r="FDM27" s="1"/>
      <c r="FDN27" s="1"/>
      <c r="FDO27" s="1"/>
      <c r="FDP27" s="1"/>
      <c r="FDQ27" s="1"/>
      <c r="FDR27" s="1"/>
      <c r="FDS27" s="1"/>
      <c r="FDT27" s="1"/>
      <c r="FDU27" s="1"/>
      <c r="FDV27" s="1"/>
      <c r="FDW27" s="1"/>
      <c r="FDX27" s="1"/>
      <c r="FDY27" s="1"/>
      <c r="FDZ27" s="1"/>
      <c r="FEA27" s="1"/>
      <c r="FEB27" s="1"/>
      <c r="FEC27" s="1"/>
      <c r="FED27" s="1"/>
      <c r="FEE27" s="1"/>
      <c r="FEF27" s="1"/>
      <c r="FEG27" s="1"/>
      <c r="FEH27" s="1"/>
      <c r="FEI27" s="1"/>
      <c r="FEJ27" s="1"/>
      <c r="FEK27" s="1"/>
      <c r="FEL27" s="1"/>
      <c r="FEM27" s="1"/>
      <c r="FEN27" s="1"/>
      <c r="FEO27" s="1"/>
      <c r="FEP27" s="1"/>
      <c r="FEQ27" s="1"/>
      <c r="FER27" s="1"/>
      <c r="FES27" s="1"/>
      <c r="FET27" s="1"/>
      <c r="FEU27" s="1"/>
      <c r="FEV27" s="1"/>
      <c r="FEW27" s="1"/>
      <c r="FEX27" s="1"/>
      <c r="FEY27" s="1"/>
      <c r="FEZ27" s="1"/>
      <c r="FFA27" s="1"/>
      <c r="FFB27" s="1"/>
      <c r="FFC27" s="1"/>
      <c r="FFD27" s="1"/>
      <c r="FFE27" s="1"/>
      <c r="FFF27" s="1"/>
      <c r="FFG27" s="1"/>
      <c r="FFH27" s="1"/>
      <c r="FFI27" s="1"/>
      <c r="FFJ27" s="1"/>
      <c r="FFK27" s="1"/>
      <c r="FFL27" s="1"/>
      <c r="FFM27" s="1"/>
      <c r="FFN27" s="1"/>
      <c r="FFO27" s="1"/>
      <c r="FFP27" s="1"/>
      <c r="FFQ27" s="1"/>
      <c r="FFR27" s="1"/>
      <c r="FFS27" s="1"/>
      <c r="FFT27" s="1"/>
      <c r="FFU27" s="1"/>
      <c r="FFV27" s="1"/>
      <c r="FFW27" s="1"/>
      <c r="FFX27" s="1"/>
      <c r="FFY27" s="1"/>
      <c r="FFZ27" s="1"/>
      <c r="FGA27" s="1"/>
      <c r="FGB27" s="1"/>
      <c r="FGC27" s="1"/>
      <c r="FGD27" s="1"/>
      <c r="FGE27" s="1"/>
      <c r="FGF27" s="1"/>
      <c r="FGG27" s="1"/>
      <c r="FGH27" s="1"/>
      <c r="FGI27" s="1"/>
      <c r="FGJ27" s="1"/>
      <c r="FGK27" s="1"/>
      <c r="FGL27" s="1"/>
      <c r="FGM27" s="1"/>
      <c r="FGN27" s="1"/>
      <c r="FGO27" s="1"/>
      <c r="FGP27" s="1"/>
      <c r="FGQ27" s="1"/>
      <c r="FGR27" s="1"/>
      <c r="FGS27" s="1"/>
      <c r="FGT27" s="1"/>
      <c r="FGU27" s="1"/>
      <c r="FGV27" s="1"/>
      <c r="FGW27" s="1"/>
      <c r="FGX27" s="1"/>
      <c r="FGY27" s="1"/>
      <c r="FGZ27" s="1"/>
      <c r="FHA27" s="1"/>
      <c r="FHB27" s="1"/>
      <c r="FHC27" s="1"/>
      <c r="FHD27" s="1"/>
      <c r="FHE27" s="1"/>
      <c r="FHF27" s="1"/>
      <c r="FHG27" s="1"/>
      <c r="FHH27" s="1"/>
      <c r="FHI27" s="1"/>
      <c r="FHJ27" s="1"/>
      <c r="FHK27" s="1"/>
      <c r="FHL27" s="1"/>
      <c r="FHM27" s="1"/>
      <c r="FHN27" s="1"/>
      <c r="FHO27" s="1"/>
      <c r="FHP27" s="1"/>
      <c r="FHQ27" s="1"/>
      <c r="FHR27" s="1"/>
      <c r="FHS27" s="1"/>
      <c r="FHT27" s="1"/>
      <c r="FHU27" s="1"/>
      <c r="FHV27" s="1"/>
      <c r="FHW27" s="1"/>
      <c r="FHX27" s="1"/>
      <c r="FHY27" s="1"/>
      <c r="FHZ27" s="1"/>
      <c r="FIA27" s="1"/>
      <c r="FIB27" s="1"/>
      <c r="FIC27" s="1"/>
      <c r="FID27" s="1"/>
      <c r="FIE27" s="1"/>
      <c r="FIF27" s="1"/>
      <c r="FIG27" s="1"/>
      <c r="FIH27" s="1"/>
      <c r="FII27" s="1"/>
      <c r="FIJ27" s="1"/>
      <c r="FIK27" s="1"/>
      <c r="FIL27" s="1"/>
      <c r="FIM27" s="1"/>
      <c r="FIN27" s="1"/>
      <c r="FIO27" s="1"/>
      <c r="FIP27" s="1"/>
      <c r="FIQ27" s="1"/>
      <c r="FIR27" s="1"/>
      <c r="FIS27" s="1"/>
      <c r="FIT27" s="1"/>
      <c r="FIU27" s="1"/>
      <c r="FIV27" s="1"/>
      <c r="FIW27" s="1"/>
      <c r="FIX27" s="1"/>
      <c r="FIY27" s="1"/>
      <c r="FIZ27" s="1"/>
      <c r="FJA27" s="1"/>
      <c r="FJB27" s="1"/>
      <c r="FJC27" s="1"/>
      <c r="FJD27" s="1"/>
      <c r="FJE27" s="1"/>
      <c r="FJF27" s="1"/>
      <c r="FJG27" s="1"/>
      <c r="FJH27" s="1"/>
      <c r="FJI27" s="1"/>
      <c r="FJJ27" s="1"/>
      <c r="FJK27" s="1"/>
      <c r="FJL27" s="1"/>
      <c r="FJM27" s="1"/>
      <c r="FJN27" s="1"/>
      <c r="FJO27" s="1"/>
      <c r="FJP27" s="1"/>
      <c r="FJQ27" s="1"/>
      <c r="FJR27" s="1"/>
      <c r="FJS27" s="1"/>
      <c r="FJT27" s="1"/>
      <c r="FJU27" s="1"/>
      <c r="FJV27" s="1"/>
      <c r="FJW27" s="1"/>
      <c r="FJX27" s="1"/>
      <c r="FJY27" s="1"/>
      <c r="FJZ27" s="1"/>
      <c r="FKA27" s="1"/>
      <c r="FKB27" s="1"/>
      <c r="FKC27" s="1"/>
      <c r="FKD27" s="1"/>
      <c r="FKE27" s="1"/>
      <c r="FKF27" s="1"/>
      <c r="FKG27" s="1"/>
      <c r="FKH27" s="1"/>
      <c r="FKI27" s="1"/>
      <c r="FKJ27" s="1"/>
      <c r="FKK27" s="1"/>
      <c r="FKL27" s="1"/>
      <c r="FKM27" s="1"/>
      <c r="FKN27" s="1"/>
      <c r="FKO27" s="1"/>
      <c r="FKP27" s="1"/>
      <c r="FKQ27" s="1"/>
      <c r="FKR27" s="1"/>
      <c r="FKS27" s="1"/>
      <c r="FKT27" s="1"/>
      <c r="FKU27" s="1"/>
      <c r="FKV27" s="1"/>
      <c r="FKW27" s="1"/>
      <c r="FKX27" s="1"/>
      <c r="FKY27" s="1"/>
      <c r="FKZ27" s="1"/>
      <c r="FLA27" s="1"/>
      <c r="FLB27" s="1"/>
      <c r="FLC27" s="1"/>
      <c r="FLD27" s="1"/>
      <c r="FLE27" s="1"/>
      <c r="FLF27" s="1"/>
      <c r="FLG27" s="1"/>
      <c r="FLH27" s="1"/>
      <c r="FLI27" s="1"/>
      <c r="FLJ27" s="1"/>
      <c r="FLK27" s="1"/>
      <c r="FLL27" s="1"/>
      <c r="FLM27" s="1"/>
      <c r="FLN27" s="1"/>
      <c r="FLO27" s="1"/>
      <c r="FLP27" s="1"/>
      <c r="FLQ27" s="1"/>
      <c r="FLR27" s="1"/>
      <c r="FLS27" s="1"/>
      <c r="FLT27" s="1"/>
      <c r="FLU27" s="1"/>
      <c r="FLV27" s="1"/>
      <c r="FLW27" s="1"/>
      <c r="FLX27" s="1"/>
      <c r="FLY27" s="1"/>
      <c r="FLZ27" s="1"/>
      <c r="FMA27" s="1"/>
      <c r="FMB27" s="1"/>
      <c r="FMC27" s="1"/>
      <c r="FMD27" s="1"/>
      <c r="FME27" s="1"/>
      <c r="FMF27" s="1"/>
      <c r="FMG27" s="1"/>
      <c r="FMH27" s="1"/>
      <c r="FMI27" s="1"/>
      <c r="FMJ27" s="1"/>
      <c r="FMK27" s="1"/>
      <c r="FML27" s="1"/>
      <c r="FMM27" s="1"/>
      <c r="FMN27" s="1"/>
      <c r="FMO27" s="1"/>
      <c r="FMP27" s="1"/>
      <c r="FMQ27" s="1"/>
      <c r="FMR27" s="1"/>
      <c r="FMS27" s="1"/>
      <c r="FMT27" s="1"/>
      <c r="FMU27" s="1"/>
      <c r="FMV27" s="1"/>
      <c r="FMW27" s="1"/>
      <c r="FMX27" s="1"/>
      <c r="FMY27" s="1"/>
      <c r="FMZ27" s="1"/>
      <c r="FNA27" s="1"/>
      <c r="FNB27" s="1"/>
      <c r="FNC27" s="1"/>
      <c r="FND27" s="1"/>
      <c r="FNE27" s="1"/>
      <c r="FNF27" s="1"/>
      <c r="FNG27" s="1"/>
      <c r="FNH27" s="1"/>
      <c r="FNI27" s="1"/>
      <c r="FNJ27" s="1"/>
      <c r="FNK27" s="1"/>
      <c r="FNL27" s="1"/>
      <c r="FNM27" s="1"/>
      <c r="FNN27" s="1"/>
      <c r="FNO27" s="1"/>
      <c r="FNP27" s="1"/>
      <c r="FNQ27" s="1"/>
      <c r="FNR27" s="1"/>
      <c r="FNS27" s="1"/>
      <c r="FNT27" s="1"/>
      <c r="FNU27" s="1"/>
      <c r="FNV27" s="1"/>
      <c r="FNW27" s="1"/>
      <c r="FNX27" s="1"/>
      <c r="FNY27" s="1"/>
      <c r="FNZ27" s="1"/>
      <c r="FOA27" s="1"/>
      <c r="FOB27" s="1"/>
      <c r="FOC27" s="1"/>
      <c r="FOD27" s="1"/>
      <c r="FOE27" s="1"/>
      <c r="FOF27" s="1"/>
      <c r="FOG27" s="1"/>
      <c r="FOH27" s="1"/>
      <c r="FOI27" s="1"/>
      <c r="FOJ27" s="1"/>
      <c r="FOK27" s="1"/>
      <c r="FOL27" s="1"/>
      <c r="FOM27" s="1"/>
      <c r="FON27" s="1"/>
      <c r="FOO27" s="1"/>
      <c r="FOP27" s="1"/>
      <c r="FOQ27" s="1"/>
      <c r="FOR27" s="1"/>
      <c r="FOS27" s="1"/>
      <c r="FOT27" s="1"/>
      <c r="FOU27" s="1"/>
      <c r="FOV27" s="1"/>
      <c r="FOW27" s="1"/>
      <c r="FOX27" s="1"/>
      <c r="FOY27" s="1"/>
      <c r="FOZ27" s="1"/>
      <c r="FPA27" s="1"/>
      <c r="FPB27" s="1"/>
      <c r="FPC27" s="1"/>
      <c r="FPD27" s="1"/>
      <c r="FPE27" s="1"/>
      <c r="FPF27" s="1"/>
      <c r="FPG27" s="1"/>
      <c r="FPH27" s="1"/>
      <c r="FPI27" s="1"/>
      <c r="FPJ27" s="1"/>
      <c r="FPK27" s="1"/>
      <c r="FPL27" s="1"/>
      <c r="FPM27" s="1"/>
      <c r="FPN27" s="1"/>
      <c r="FPO27" s="1"/>
      <c r="FPP27" s="1"/>
      <c r="FPQ27" s="1"/>
      <c r="FPR27" s="1"/>
      <c r="FPS27" s="1"/>
      <c r="FPT27" s="1"/>
      <c r="FPU27" s="1"/>
      <c r="FPV27" s="1"/>
      <c r="FPW27" s="1"/>
      <c r="FPX27" s="1"/>
      <c r="FPY27" s="1"/>
      <c r="FPZ27" s="1"/>
      <c r="FQA27" s="1"/>
      <c r="FQB27" s="1"/>
      <c r="FQC27" s="1"/>
      <c r="FQD27" s="1"/>
      <c r="FQE27" s="1"/>
      <c r="FQF27" s="1"/>
      <c r="FQG27" s="1"/>
      <c r="FQH27" s="1"/>
      <c r="FQI27" s="1"/>
      <c r="FQJ27" s="1"/>
      <c r="FQK27" s="1"/>
      <c r="FQL27" s="1"/>
      <c r="FQM27" s="1"/>
      <c r="FQN27" s="1"/>
      <c r="FQO27" s="1"/>
      <c r="FQP27" s="1"/>
      <c r="FQQ27" s="1"/>
      <c r="FQR27" s="1"/>
      <c r="FQS27" s="1"/>
      <c r="FQT27" s="1"/>
      <c r="FQU27" s="1"/>
      <c r="FQV27" s="1"/>
      <c r="FQW27" s="1"/>
      <c r="FQX27" s="1"/>
      <c r="FQY27" s="1"/>
      <c r="FQZ27" s="1"/>
      <c r="FRA27" s="1"/>
      <c r="FRB27" s="1"/>
      <c r="FRC27" s="1"/>
      <c r="FRD27" s="1"/>
      <c r="FRE27" s="1"/>
      <c r="FRF27" s="1"/>
      <c r="FRG27" s="1"/>
      <c r="FRH27" s="1"/>
      <c r="FRI27" s="1"/>
      <c r="FRJ27" s="1"/>
      <c r="FRK27" s="1"/>
      <c r="FRL27" s="1"/>
      <c r="FRM27" s="1"/>
      <c r="FRN27" s="1"/>
      <c r="FRO27" s="1"/>
      <c r="FRP27" s="1"/>
      <c r="FRQ27" s="1"/>
      <c r="FRR27" s="1"/>
      <c r="FRS27" s="1"/>
      <c r="FRT27" s="1"/>
      <c r="FRU27" s="1"/>
      <c r="FRV27" s="1"/>
      <c r="FRW27" s="1"/>
      <c r="FRX27" s="1"/>
      <c r="FRY27" s="1"/>
      <c r="FRZ27" s="1"/>
      <c r="FSA27" s="1"/>
      <c r="FSB27" s="1"/>
      <c r="FSC27" s="1"/>
      <c r="FSD27" s="1"/>
      <c r="FSE27" s="1"/>
      <c r="FSF27" s="1"/>
      <c r="FSG27" s="1"/>
      <c r="FSH27" s="1"/>
      <c r="FSI27" s="1"/>
      <c r="FSJ27" s="1"/>
      <c r="FSK27" s="1"/>
      <c r="FSL27" s="1"/>
      <c r="FSM27" s="1"/>
      <c r="FSN27" s="1"/>
      <c r="FSO27" s="1"/>
      <c r="FSP27" s="1"/>
      <c r="FSQ27" s="1"/>
      <c r="FSR27" s="1"/>
      <c r="FSS27" s="1"/>
      <c r="FST27" s="1"/>
      <c r="FSU27" s="1"/>
      <c r="FSV27" s="1"/>
      <c r="FSW27" s="1"/>
      <c r="FSX27" s="1"/>
      <c r="FSY27" s="1"/>
      <c r="FSZ27" s="1"/>
      <c r="FTA27" s="1"/>
      <c r="FTB27" s="1"/>
      <c r="FTC27" s="1"/>
      <c r="FTD27" s="1"/>
      <c r="FTE27" s="1"/>
      <c r="FTF27" s="1"/>
      <c r="FTG27" s="1"/>
      <c r="FTH27" s="1"/>
      <c r="FTI27" s="1"/>
      <c r="FTJ27" s="1"/>
      <c r="FTK27" s="1"/>
      <c r="FTL27" s="1"/>
      <c r="FTM27" s="1"/>
      <c r="FTN27" s="1"/>
      <c r="FTO27" s="1"/>
      <c r="FTP27" s="1"/>
      <c r="FTQ27" s="1"/>
      <c r="FTR27" s="1"/>
      <c r="FTS27" s="1"/>
      <c r="FTT27" s="1"/>
      <c r="FTU27" s="1"/>
      <c r="FTV27" s="1"/>
      <c r="FTW27" s="1"/>
      <c r="FTX27" s="1"/>
      <c r="FTY27" s="1"/>
      <c r="FTZ27" s="1"/>
      <c r="FUA27" s="1"/>
      <c r="FUB27" s="1"/>
      <c r="FUC27" s="1"/>
      <c r="FUD27" s="1"/>
      <c r="FUE27" s="1"/>
      <c r="FUF27" s="1"/>
      <c r="FUG27" s="1"/>
      <c r="FUH27" s="1"/>
      <c r="FUI27" s="1"/>
      <c r="FUJ27" s="1"/>
      <c r="FUK27" s="1"/>
      <c r="FUL27" s="1"/>
      <c r="FUM27" s="1"/>
      <c r="FUN27" s="1"/>
      <c r="FUO27" s="1"/>
      <c r="FUP27" s="1"/>
      <c r="FUQ27" s="1"/>
      <c r="FUR27" s="1"/>
      <c r="FUS27" s="1"/>
      <c r="FUT27" s="1"/>
      <c r="FUU27" s="1"/>
      <c r="FUV27" s="1"/>
      <c r="FUW27" s="1"/>
      <c r="FUX27" s="1"/>
      <c r="FUY27" s="1"/>
      <c r="FUZ27" s="1"/>
      <c r="FVA27" s="1"/>
      <c r="FVB27" s="1"/>
      <c r="FVC27" s="1"/>
      <c r="FVD27" s="1"/>
      <c r="FVE27" s="1"/>
      <c r="FVF27" s="1"/>
      <c r="FVG27" s="1"/>
      <c r="FVH27" s="1"/>
      <c r="FVI27" s="1"/>
      <c r="FVJ27" s="1"/>
      <c r="FVK27" s="1"/>
      <c r="FVL27" s="1"/>
      <c r="FVM27" s="1"/>
      <c r="FVN27" s="1"/>
      <c r="FVO27" s="1"/>
      <c r="FVP27" s="1"/>
      <c r="FVQ27" s="1"/>
      <c r="FVR27" s="1"/>
      <c r="FVS27" s="1"/>
      <c r="FVT27" s="1"/>
      <c r="FVU27" s="1"/>
      <c r="FVV27" s="1"/>
      <c r="FVW27" s="1"/>
      <c r="FVX27" s="1"/>
      <c r="FVY27" s="1"/>
      <c r="FVZ27" s="1"/>
      <c r="FWA27" s="1"/>
      <c r="FWB27" s="1"/>
      <c r="FWC27" s="1"/>
      <c r="FWD27" s="1"/>
      <c r="FWE27" s="1"/>
      <c r="FWF27" s="1"/>
      <c r="FWG27" s="1"/>
      <c r="FWH27" s="1"/>
      <c r="FWI27" s="1"/>
      <c r="FWJ27" s="1"/>
      <c r="FWK27" s="1"/>
      <c r="FWL27" s="1"/>
      <c r="FWM27" s="1"/>
      <c r="FWN27" s="1"/>
      <c r="FWO27" s="1"/>
      <c r="FWP27" s="1"/>
      <c r="FWQ27" s="1"/>
      <c r="FWR27" s="1"/>
      <c r="FWS27" s="1"/>
      <c r="FWT27" s="1"/>
      <c r="FWU27" s="1"/>
      <c r="FWV27" s="1"/>
      <c r="FWW27" s="1"/>
      <c r="FWX27" s="1"/>
      <c r="FWY27" s="1"/>
      <c r="FWZ27" s="1"/>
      <c r="FXA27" s="1"/>
      <c r="FXB27" s="1"/>
      <c r="FXC27" s="1"/>
      <c r="FXD27" s="1"/>
      <c r="FXE27" s="1"/>
      <c r="FXF27" s="1"/>
      <c r="FXG27" s="1"/>
      <c r="FXH27" s="1"/>
      <c r="FXI27" s="1"/>
      <c r="FXJ27" s="1"/>
      <c r="FXK27" s="1"/>
      <c r="FXL27" s="1"/>
      <c r="FXM27" s="1"/>
      <c r="FXN27" s="1"/>
      <c r="FXO27" s="1"/>
      <c r="FXP27" s="1"/>
      <c r="FXQ27" s="1"/>
      <c r="FXR27" s="1"/>
      <c r="FXS27" s="1"/>
      <c r="FXT27" s="1"/>
      <c r="FXU27" s="1"/>
      <c r="FXV27" s="1"/>
      <c r="FXW27" s="1"/>
      <c r="FXX27" s="1"/>
      <c r="FXY27" s="1"/>
      <c r="FXZ27" s="1"/>
      <c r="FYA27" s="1"/>
      <c r="FYB27" s="1"/>
      <c r="FYC27" s="1"/>
      <c r="FYD27" s="1"/>
      <c r="FYE27" s="1"/>
      <c r="FYF27" s="1"/>
      <c r="FYG27" s="1"/>
      <c r="FYH27" s="1"/>
      <c r="FYI27" s="1"/>
      <c r="FYJ27" s="1"/>
      <c r="FYK27" s="1"/>
      <c r="FYL27" s="1"/>
      <c r="FYM27" s="1"/>
      <c r="FYN27" s="1"/>
      <c r="FYO27" s="1"/>
      <c r="FYP27" s="1"/>
      <c r="FYQ27" s="1"/>
      <c r="FYR27" s="1"/>
      <c r="FYS27" s="1"/>
      <c r="FYT27" s="1"/>
      <c r="FYU27" s="1"/>
      <c r="FYV27" s="1"/>
      <c r="FYW27" s="1"/>
      <c r="FYX27" s="1"/>
      <c r="FYY27" s="1"/>
      <c r="FYZ27" s="1"/>
      <c r="FZA27" s="1"/>
      <c r="FZB27" s="1"/>
      <c r="FZC27" s="1"/>
      <c r="FZD27" s="1"/>
      <c r="FZE27" s="1"/>
      <c r="FZF27" s="1"/>
      <c r="FZG27" s="1"/>
      <c r="FZH27" s="1"/>
      <c r="FZI27" s="1"/>
      <c r="FZJ27" s="1"/>
      <c r="FZK27" s="1"/>
      <c r="FZL27" s="1"/>
      <c r="FZM27" s="1"/>
      <c r="FZN27" s="1"/>
      <c r="FZO27" s="1"/>
      <c r="FZP27" s="1"/>
      <c r="FZQ27" s="1"/>
      <c r="FZR27" s="1"/>
      <c r="FZS27" s="1"/>
      <c r="FZT27" s="1"/>
      <c r="FZU27" s="1"/>
      <c r="FZV27" s="1"/>
      <c r="FZW27" s="1"/>
      <c r="FZX27" s="1"/>
      <c r="FZY27" s="1"/>
      <c r="FZZ27" s="1"/>
      <c r="GAA27" s="1"/>
      <c r="GAB27" s="1"/>
      <c r="GAC27" s="1"/>
      <c r="GAD27" s="1"/>
      <c r="GAE27" s="1"/>
      <c r="GAF27" s="1"/>
      <c r="GAG27" s="1"/>
      <c r="GAH27" s="1"/>
      <c r="GAI27" s="1"/>
      <c r="GAJ27" s="1"/>
      <c r="GAK27" s="1"/>
      <c r="GAL27" s="1"/>
      <c r="GAM27" s="1"/>
      <c r="GAN27" s="1"/>
      <c r="GAO27" s="1"/>
      <c r="GAP27" s="1"/>
      <c r="GAQ27" s="1"/>
      <c r="GAR27" s="1"/>
      <c r="GAS27" s="1"/>
      <c r="GAT27" s="1"/>
      <c r="GAU27" s="1"/>
      <c r="GAV27" s="1"/>
      <c r="GAW27" s="1"/>
      <c r="GAX27" s="1"/>
      <c r="GAY27" s="1"/>
      <c r="GAZ27" s="1"/>
      <c r="GBA27" s="1"/>
      <c r="GBB27" s="1"/>
      <c r="GBC27" s="1"/>
      <c r="GBD27" s="1"/>
      <c r="GBE27" s="1"/>
      <c r="GBF27" s="1"/>
      <c r="GBG27" s="1"/>
      <c r="GBH27" s="1"/>
      <c r="GBI27" s="1"/>
      <c r="GBJ27" s="1"/>
      <c r="GBK27" s="1"/>
      <c r="GBL27" s="1"/>
      <c r="GBM27" s="1"/>
      <c r="GBN27" s="1"/>
      <c r="GBO27" s="1"/>
      <c r="GBP27" s="1"/>
      <c r="GBQ27" s="1"/>
      <c r="GBR27" s="1"/>
      <c r="GBS27" s="1"/>
      <c r="GBT27" s="1"/>
      <c r="GBU27" s="1"/>
      <c r="GBV27" s="1"/>
      <c r="GBW27" s="1"/>
      <c r="GBX27" s="1"/>
      <c r="GBY27" s="1"/>
      <c r="GBZ27" s="1"/>
      <c r="GCA27" s="1"/>
      <c r="GCB27" s="1"/>
      <c r="GCC27" s="1"/>
      <c r="GCD27" s="1"/>
      <c r="GCE27" s="1"/>
      <c r="GCF27" s="1"/>
      <c r="GCG27" s="1"/>
      <c r="GCH27" s="1"/>
      <c r="GCI27" s="1"/>
      <c r="GCJ27" s="1"/>
      <c r="GCK27" s="1"/>
      <c r="GCL27" s="1"/>
      <c r="GCM27" s="1"/>
      <c r="GCN27" s="1"/>
      <c r="GCO27" s="1"/>
      <c r="GCP27" s="1"/>
      <c r="GCQ27" s="1"/>
      <c r="GCR27" s="1"/>
      <c r="GCS27" s="1"/>
      <c r="GCT27" s="1"/>
      <c r="GCU27" s="1"/>
      <c r="GCV27" s="1"/>
      <c r="GCW27" s="1"/>
      <c r="GCX27" s="1"/>
      <c r="GCY27" s="1"/>
      <c r="GCZ27" s="1"/>
      <c r="GDA27" s="1"/>
      <c r="GDB27" s="1"/>
      <c r="GDC27" s="1"/>
      <c r="GDD27" s="1"/>
      <c r="GDE27" s="1"/>
      <c r="GDF27" s="1"/>
      <c r="GDG27" s="1"/>
      <c r="GDH27" s="1"/>
      <c r="GDI27" s="1"/>
      <c r="GDJ27" s="1"/>
      <c r="GDK27" s="1"/>
      <c r="GDL27" s="1"/>
      <c r="GDM27" s="1"/>
      <c r="GDN27" s="1"/>
      <c r="GDO27" s="1"/>
      <c r="GDP27" s="1"/>
      <c r="GDQ27" s="1"/>
      <c r="GDR27" s="1"/>
      <c r="GDS27" s="1"/>
      <c r="GDT27" s="1"/>
      <c r="GDU27" s="1"/>
      <c r="GDV27" s="1"/>
      <c r="GDW27" s="1"/>
      <c r="GDX27" s="1"/>
      <c r="GDY27" s="1"/>
      <c r="GDZ27" s="1"/>
      <c r="GEA27" s="1"/>
      <c r="GEB27" s="1"/>
      <c r="GEC27" s="1"/>
      <c r="GED27" s="1"/>
      <c r="GEE27" s="1"/>
      <c r="GEF27" s="1"/>
      <c r="GEG27" s="1"/>
      <c r="GEH27" s="1"/>
      <c r="GEI27" s="1"/>
      <c r="GEJ27" s="1"/>
      <c r="GEK27" s="1"/>
      <c r="GEL27" s="1"/>
      <c r="GEM27" s="1"/>
      <c r="GEN27" s="1"/>
      <c r="GEO27" s="1"/>
      <c r="GEP27" s="1"/>
      <c r="GEQ27" s="1"/>
      <c r="GER27" s="1"/>
      <c r="GES27" s="1"/>
      <c r="GET27" s="1"/>
      <c r="GEU27" s="1"/>
      <c r="GEV27" s="1"/>
      <c r="GEW27" s="1"/>
      <c r="GEX27" s="1"/>
      <c r="GEY27" s="1"/>
      <c r="GEZ27" s="1"/>
      <c r="GFA27" s="1"/>
      <c r="GFB27" s="1"/>
      <c r="GFC27" s="1"/>
      <c r="GFD27" s="1"/>
      <c r="GFE27" s="1"/>
      <c r="GFF27" s="1"/>
      <c r="GFG27" s="1"/>
      <c r="GFH27" s="1"/>
      <c r="GFI27" s="1"/>
      <c r="GFJ27" s="1"/>
      <c r="GFK27" s="1"/>
      <c r="GFL27" s="1"/>
      <c r="GFM27" s="1"/>
      <c r="GFN27" s="1"/>
      <c r="GFO27" s="1"/>
      <c r="GFP27" s="1"/>
      <c r="GFQ27" s="1"/>
      <c r="GFR27" s="1"/>
      <c r="GFS27" s="1"/>
      <c r="GFT27" s="1"/>
      <c r="GFU27" s="1"/>
      <c r="GFV27" s="1"/>
      <c r="GFW27" s="1"/>
      <c r="GFX27" s="1"/>
      <c r="GFY27" s="1"/>
      <c r="GFZ27" s="1"/>
      <c r="GGA27" s="1"/>
      <c r="GGB27" s="1"/>
      <c r="GGC27" s="1"/>
      <c r="GGD27" s="1"/>
      <c r="GGE27" s="1"/>
      <c r="GGF27" s="1"/>
      <c r="GGG27" s="1"/>
      <c r="GGH27" s="1"/>
      <c r="GGI27" s="1"/>
      <c r="GGJ27" s="1"/>
      <c r="GGK27" s="1"/>
      <c r="GGL27" s="1"/>
      <c r="GGM27" s="1"/>
      <c r="GGN27" s="1"/>
      <c r="GGO27" s="1"/>
      <c r="GGP27" s="1"/>
      <c r="GGQ27" s="1"/>
      <c r="GGR27" s="1"/>
      <c r="GGS27" s="1"/>
      <c r="GGT27" s="1"/>
      <c r="GGU27" s="1"/>
      <c r="GGV27" s="1"/>
      <c r="GGW27" s="1"/>
      <c r="GGX27" s="1"/>
      <c r="GGY27" s="1"/>
      <c r="GGZ27" s="1"/>
      <c r="GHA27" s="1"/>
      <c r="GHB27" s="1"/>
      <c r="GHC27" s="1"/>
      <c r="GHD27" s="1"/>
      <c r="GHE27" s="1"/>
      <c r="GHF27" s="1"/>
      <c r="GHG27" s="1"/>
      <c r="GHH27" s="1"/>
      <c r="GHI27" s="1"/>
      <c r="GHJ27" s="1"/>
      <c r="GHK27" s="1"/>
      <c r="GHL27" s="1"/>
      <c r="GHM27" s="1"/>
      <c r="GHN27" s="1"/>
      <c r="GHO27" s="1"/>
      <c r="GHP27" s="1"/>
      <c r="GHQ27" s="1"/>
      <c r="GHR27" s="1"/>
      <c r="GHS27" s="1"/>
      <c r="GHT27" s="1"/>
      <c r="GHU27" s="1"/>
      <c r="GHV27" s="1"/>
      <c r="GHW27" s="1"/>
      <c r="GHX27" s="1"/>
      <c r="GHY27" s="1"/>
      <c r="GHZ27" s="1"/>
      <c r="GIA27" s="1"/>
      <c r="GIB27" s="1"/>
      <c r="GIC27" s="1"/>
      <c r="GID27" s="1"/>
      <c r="GIE27" s="1"/>
      <c r="GIF27" s="1"/>
      <c r="GIG27" s="1"/>
      <c r="GIH27" s="1"/>
      <c r="GII27" s="1"/>
      <c r="GIJ27" s="1"/>
      <c r="GIK27" s="1"/>
      <c r="GIL27" s="1"/>
      <c r="GIM27" s="1"/>
      <c r="GIN27" s="1"/>
      <c r="GIO27" s="1"/>
      <c r="GIP27" s="1"/>
      <c r="GIQ27" s="1"/>
      <c r="GIR27" s="1"/>
      <c r="GIS27" s="1"/>
      <c r="GIT27" s="1"/>
      <c r="GIU27" s="1"/>
      <c r="GIV27" s="1"/>
      <c r="GIW27" s="1"/>
      <c r="GIX27" s="1"/>
      <c r="GIY27" s="1"/>
      <c r="GIZ27" s="1"/>
      <c r="GJA27" s="1"/>
      <c r="GJB27" s="1"/>
      <c r="GJC27" s="1"/>
      <c r="GJD27" s="1"/>
      <c r="GJE27" s="1"/>
      <c r="GJF27" s="1"/>
      <c r="GJG27" s="1"/>
      <c r="GJH27" s="1"/>
      <c r="GJI27" s="1"/>
      <c r="GJJ27" s="1"/>
      <c r="GJK27" s="1"/>
      <c r="GJL27" s="1"/>
      <c r="GJM27" s="1"/>
      <c r="GJN27" s="1"/>
      <c r="GJO27" s="1"/>
      <c r="GJP27" s="1"/>
      <c r="GJQ27" s="1"/>
      <c r="GJR27" s="1"/>
      <c r="GJS27" s="1"/>
      <c r="GJT27" s="1"/>
      <c r="GJU27" s="1"/>
      <c r="GJV27" s="1"/>
      <c r="GJW27" s="1"/>
      <c r="GJX27" s="1"/>
      <c r="GJY27" s="1"/>
      <c r="GJZ27" s="1"/>
      <c r="GKA27" s="1"/>
      <c r="GKB27" s="1"/>
      <c r="GKC27" s="1"/>
      <c r="GKD27" s="1"/>
      <c r="GKE27" s="1"/>
      <c r="GKF27" s="1"/>
      <c r="GKG27" s="1"/>
      <c r="GKH27" s="1"/>
      <c r="GKI27" s="1"/>
      <c r="GKJ27" s="1"/>
      <c r="GKK27" s="1"/>
      <c r="GKL27" s="1"/>
      <c r="GKM27" s="1"/>
      <c r="GKN27" s="1"/>
      <c r="GKO27" s="1"/>
      <c r="GKP27" s="1"/>
      <c r="GKQ27" s="1"/>
      <c r="GKR27" s="1"/>
      <c r="GKS27" s="1"/>
      <c r="GKT27" s="1"/>
      <c r="GKU27" s="1"/>
      <c r="GKV27" s="1"/>
      <c r="GKW27" s="1"/>
      <c r="GKX27" s="1"/>
      <c r="GKY27" s="1"/>
      <c r="GKZ27" s="1"/>
      <c r="GLA27" s="1"/>
      <c r="GLB27" s="1"/>
      <c r="GLC27" s="1"/>
      <c r="GLD27" s="1"/>
      <c r="GLE27" s="1"/>
      <c r="GLF27" s="1"/>
      <c r="GLG27" s="1"/>
      <c r="GLH27" s="1"/>
      <c r="GLI27" s="1"/>
      <c r="GLJ27" s="1"/>
      <c r="GLK27" s="1"/>
      <c r="GLL27" s="1"/>
      <c r="GLM27" s="1"/>
      <c r="GLN27" s="1"/>
      <c r="GLO27" s="1"/>
      <c r="GLP27" s="1"/>
      <c r="GLQ27" s="1"/>
      <c r="GLR27" s="1"/>
      <c r="GLS27" s="1"/>
      <c r="GLT27" s="1"/>
      <c r="GLU27" s="1"/>
      <c r="GLV27" s="1"/>
      <c r="GLW27" s="1"/>
      <c r="GLX27" s="1"/>
      <c r="GLY27" s="1"/>
      <c r="GLZ27" s="1"/>
      <c r="GMA27" s="1"/>
      <c r="GMB27" s="1"/>
      <c r="GMC27" s="1"/>
      <c r="GMD27" s="1"/>
      <c r="GME27" s="1"/>
      <c r="GMF27" s="1"/>
      <c r="GMG27" s="1"/>
      <c r="GMH27" s="1"/>
      <c r="GMI27" s="1"/>
      <c r="GMJ27" s="1"/>
      <c r="GMK27" s="1"/>
      <c r="GML27" s="1"/>
      <c r="GMM27" s="1"/>
      <c r="GMN27" s="1"/>
      <c r="GMO27" s="1"/>
      <c r="GMP27" s="1"/>
      <c r="GMQ27" s="1"/>
      <c r="GMR27" s="1"/>
      <c r="GMS27" s="1"/>
      <c r="GMT27" s="1"/>
      <c r="GMU27" s="1"/>
      <c r="GMV27" s="1"/>
      <c r="GMW27" s="1"/>
      <c r="GMX27" s="1"/>
      <c r="GMY27" s="1"/>
      <c r="GMZ27" s="1"/>
      <c r="GNA27" s="1"/>
      <c r="GNB27" s="1"/>
      <c r="GNC27" s="1"/>
      <c r="GND27" s="1"/>
      <c r="GNE27" s="1"/>
      <c r="GNF27" s="1"/>
      <c r="GNG27" s="1"/>
      <c r="GNH27" s="1"/>
      <c r="GNI27" s="1"/>
      <c r="GNJ27" s="1"/>
      <c r="GNK27" s="1"/>
      <c r="GNL27" s="1"/>
      <c r="GNM27" s="1"/>
      <c r="GNN27" s="1"/>
      <c r="GNO27" s="1"/>
      <c r="GNP27" s="1"/>
      <c r="GNQ27" s="1"/>
      <c r="GNR27" s="1"/>
      <c r="GNS27" s="1"/>
      <c r="GNT27" s="1"/>
      <c r="GNU27" s="1"/>
      <c r="GNV27" s="1"/>
      <c r="GNW27" s="1"/>
      <c r="GNX27" s="1"/>
      <c r="GNY27" s="1"/>
      <c r="GNZ27" s="1"/>
      <c r="GOA27" s="1"/>
      <c r="GOB27" s="1"/>
      <c r="GOC27" s="1"/>
      <c r="GOD27" s="1"/>
      <c r="GOE27" s="1"/>
      <c r="GOF27" s="1"/>
      <c r="GOG27" s="1"/>
      <c r="GOH27" s="1"/>
      <c r="GOI27" s="1"/>
      <c r="GOJ27" s="1"/>
      <c r="GOK27" s="1"/>
      <c r="GOL27" s="1"/>
      <c r="GOM27" s="1"/>
      <c r="GON27" s="1"/>
      <c r="GOO27" s="1"/>
      <c r="GOP27" s="1"/>
      <c r="GOQ27" s="1"/>
      <c r="GOR27" s="1"/>
      <c r="GOS27" s="1"/>
      <c r="GOT27" s="1"/>
      <c r="GOU27" s="1"/>
      <c r="GOV27" s="1"/>
      <c r="GOW27" s="1"/>
      <c r="GOX27" s="1"/>
      <c r="GOY27" s="1"/>
      <c r="GOZ27" s="1"/>
      <c r="GPA27" s="1"/>
      <c r="GPB27" s="1"/>
      <c r="GPC27" s="1"/>
      <c r="GPD27" s="1"/>
      <c r="GPE27" s="1"/>
      <c r="GPF27" s="1"/>
      <c r="GPG27" s="1"/>
      <c r="GPH27" s="1"/>
      <c r="GPI27" s="1"/>
      <c r="GPJ27" s="1"/>
      <c r="GPK27" s="1"/>
      <c r="GPL27" s="1"/>
      <c r="GPM27" s="1"/>
      <c r="GPN27" s="1"/>
      <c r="GPO27" s="1"/>
      <c r="GPP27" s="1"/>
      <c r="GPQ27" s="1"/>
      <c r="GPR27" s="1"/>
      <c r="GPS27" s="1"/>
      <c r="GPT27" s="1"/>
      <c r="GPU27" s="1"/>
      <c r="GPV27" s="1"/>
      <c r="GPW27" s="1"/>
      <c r="GPX27" s="1"/>
      <c r="GPY27" s="1"/>
      <c r="GPZ27" s="1"/>
      <c r="GQA27" s="1"/>
      <c r="GQB27" s="1"/>
      <c r="GQC27" s="1"/>
      <c r="GQD27" s="1"/>
      <c r="GQE27" s="1"/>
      <c r="GQF27" s="1"/>
      <c r="GQG27" s="1"/>
      <c r="GQH27" s="1"/>
      <c r="GQI27" s="1"/>
      <c r="GQJ27" s="1"/>
      <c r="GQK27" s="1"/>
      <c r="GQL27" s="1"/>
      <c r="GQM27" s="1"/>
      <c r="GQN27" s="1"/>
      <c r="GQO27" s="1"/>
      <c r="GQP27" s="1"/>
      <c r="GQQ27" s="1"/>
      <c r="GQR27" s="1"/>
      <c r="GQS27" s="1"/>
      <c r="GQT27" s="1"/>
      <c r="GQU27" s="1"/>
      <c r="GQV27" s="1"/>
      <c r="GQW27" s="1"/>
      <c r="GQX27" s="1"/>
      <c r="GQY27" s="1"/>
      <c r="GQZ27" s="1"/>
      <c r="GRA27" s="1"/>
      <c r="GRB27" s="1"/>
      <c r="GRC27" s="1"/>
      <c r="GRD27" s="1"/>
      <c r="GRE27" s="1"/>
      <c r="GRF27" s="1"/>
      <c r="GRG27" s="1"/>
      <c r="GRH27" s="1"/>
      <c r="GRI27" s="1"/>
      <c r="GRJ27" s="1"/>
      <c r="GRK27" s="1"/>
      <c r="GRL27" s="1"/>
      <c r="GRM27" s="1"/>
      <c r="GRN27" s="1"/>
      <c r="GRO27" s="1"/>
      <c r="GRP27" s="1"/>
      <c r="GRQ27" s="1"/>
      <c r="GRR27" s="1"/>
      <c r="GRS27" s="1"/>
      <c r="GRT27" s="1"/>
      <c r="GRU27" s="1"/>
      <c r="GRV27" s="1"/>
      <c r="GRW27" s="1"/>
      <c r="GRX27" s="1"/>
      <c r="GRY27" s="1"/>
      <c r="GRZ27" s="1"/>
      <c r="GSA27" s="1"/>
      <c r="GSB27" s="1"/>
      <c r="GSC27" s="1"/>
      <c r="GSD27" s="1"/>
      <c r="GSE27" s="1"/>
      <c r="GSF27" s="1"/>
      <c r="GSG27" s="1"/>
      <c r="GSH27" s="1"/>
      <c r="GSI27" s="1"/>
      <c r="GSJ27" s="1"/>
      <c r="GSK27" s="1"/>
      <c r="GSL27" s="1"/>
      <c r="GSM27" s="1"/>
      <c r="GSN27" s="1"/>
      <c r="GSO27" s="1"/>
      <c r="GSP27" s="1"/>
      <c r="GSQ27" s="1"/>
      <c r="GSR27" s="1"/>
      <c r="GSS27" s="1"/>
      <c r="GST27" s="1"/>
      <c r="GSU27" s="1"/>
      <c r="GSV27" s="1"/>
      <c r="GSW27" s="1"/>
      <c r="GSX27" s="1"/>
      <c r="GSY27" s="1"/>
      <c r="GSZ27" s="1"/>
      <c r="GTA27" s="1"/>
      <c r="GTB27" s="1"/>
      <c r="GTC27" s="1"/>
      <c r="GTD27" s="1"/>
      <c r="GTE27" s="1"/>
      <c r="GTF27" s="1"/>
      <c r="GTG27" s="1"/>
      <c r="GTH27" s="1"/>
      <c r="GTI27" s="1"/>
      <c r="GTJ27" s="1"/>
      <c r="GTK27" s="1"/>
      <c r="GTL27" s="1"/>
      <c r="GTM27" s="1"/>
      <c r="GTN27" s="1"/>
      <c r="GTO27" s="1"/>
      <c r="GTP27" s="1"/>
      <c r="GTQ27" s="1"/>
      <c r="GTR27" s="1"/>
      <c r="GTS27" s="1"/>
      <c r="GTT27" s="1"/>
      <c r="GTU27" s="1"/>
      <c r="GTV27" s="1"/>
      <c r="GTW27" s="1"/>
      <c r="GTX27" s="1"/>
      <c r="GTY27" s="1"/>
      <c r="GTZ27" s="1"/>
      <c r="GUA27" s="1"/>
      <c r="GUB27" s="1"/>
      <c r="GUC27" s="1"/>
      <c r="GUD27" s="1"/>
      <c r="GUE27" s="1"/>
      <c r="GUF27" s="1"/>
      <c r="GUG27" s="1"/>
      <c r="GUH27" s="1"/>
      <c r="GUI27" s="1"/>
      <c r="GUJ27" s="1"/>
      <c r="GUK27" s="1"/>
      <c r="GUL27" s="1"/>
      <c r="GUM27" s="1"/>
      <c r="GUN27" s="1"/>
      <c r="GUO27" s="1"/>
      <c r="GUP27" s="1"/>
      <c r="GUQ27" s="1"/>
      <c r="GUR27" s="1"/>
      <c r="GUS27" s="1"/>
      <c r="GUT27" s="1"/>
      <c r="GUU27" s="1"/>
      <c r="GUV27" s="1"/>
      <c r="GUW27" s="1"/>
      <c r="GUX27" s="1"/>
      <c r="GUY27" s="1"/>
      <c r="GUZ27" s="1"/>
      <c r="GVA27" s="1"/>
      <c r="GVB27" s="1"/>
      <c r="GVC27" s="1"/>
      <c r="GVD27" s="1"/>
      <c r="GVE27" s="1"/>
      <c r="GVF27" s="1"/>
      <c r="GVG27" s="1"/>
      <c r="GVH27" s="1"/>
      <c r="GVI27" s="1"/>
      <c r="GVJ27" s="1"/>
      <c r="GVK27" s="1"/>
      <c r="GVL27" s="1"/>
      <c r="GVM27" s="1"/>
      <c r="GVN27" s="1"/>
      <c r="GVO27" s="1"/>
      <c r="GVP27" s="1"/>
      <c r="GVQ27" s="1"/>
      <c r="GVR27" s="1"/>
      <c r="GVS27" s="1"/>
      <c r="GVT27" s="1"/>
      <c r="GVU27" s="1"/>
      <c r="GVV27" s="1"/>
      <c r="GVW27" s="1"/>
      <c r="GVX27" s="1"/>
      <c r="GVY27" s="1"/>
      <c r="GVZ27" s="1"/>
      <c r="GWA27" s="1"/>
      <c r="GWB27" s="1"/>
      <c r="GWC27" s="1"/>
      <c r="GWD27" s="1"/>
      <c r="GWE27" s="1"/>
      <c r="GWF27" s="1"/>
      <c r="GWG27" s="1"/>
      <c r="GWH27" s="1"/>
      <c r="GWI27" s="1"/>
      <c r="GWJ27" s="1"/>
      <c r="GWK27" s="1"/>
      <c r="GWL27" s="1"/>
      <c r="GWM27" s="1"/>
      <c r="GWN27" s="1"/>
      <c r="GWO27" s="1"/>
      <c r="GWP27" s="1"/>
      <c r="GWQ27" s="1"/>
      <c r="GWR27" s="1"/>
      <c r="GWS27" s="1"/>
      <c r="GWT27" s="1"/>
      <c r="GWU27" s="1"/>
      <c r="GWV27" s="1"/>
      <c r="GWW27" s="1"/>
      <c r="GWX27" s="1"/>
      <c r="GWY27" s="1"/>
      <c r="GWZ27" s="1"/>
      <c r="GXA27" s="1"/>
      <c r="GXB27" s="1"/>
      <c r="GXC27" s="1"/>
      <c r="GXD27" s="1"/>
      <c r="GXE27" s="1"/>
      <c r="GXF27" s="1"/>
      <c r="GXG27" s="1"/>
      <c r="GXH27" s="1"/>
      <c r="GXI27" s="1"/>
      <c r="GXJ27" s="1"/>
      <c r="GXK27" s="1"/>
      <c r="GXL27" s="1"/>
      <c r="GXM27" s="1"/>
      <c r="GXN27" s="1"/>
      <c r="GXO27" s="1"/>
      <c r="GXP27" s="1"/>
      <c r="GXQ27" s="1"/>
      <c r="GXR27" s="1"/>
      <c r="GXS27" s="1"/>
      <c r="GXT27" s="1"/>
      <c r="GXU27" s="1"/>
      <c r="GXV27" s="1"/>
      <c r="GXW27" s="1"/>
      <c r="GXX27" s="1"/>
      <c r="GXY27" s="1"/>
      <c r="GXZ27" s="1"/>
      <c r="GYA27" s="1"/>
      <c r="GYB27" s="1"/>
      <c r="GYC27" s="1"/>
      <c r="GYD27" s="1"/>
      <c r="GYE27" s="1"/>
      <c r="GYF27" s="1"/>
      <c r="GYG27" s="1"/>
      <c r="GYH27" s="1"/>
      <c r="GYI27" s="1"/>
      <c r="GYJ27" s="1"/>
      <c r="GYK27" s="1"/>
      <c r="GYL27" s="1"/>
      <c r="GYM27" s="1"/>
      <c r="GYN27" s="1"/>
      <c r="GYO27" s="1"/>
      <c r="GYP27" s="1"/>
      <c r="GYQ27" s="1"/>
      <c r="GYR27" s="1"/>
      <c r="GYS27" s="1"/>
      <c r="GYT27" s="1"/>
      <c r="GYU27" s="1"/>
      <c r="GYV27" s="1"/>
      <c r="GYW27" s="1"/>
      <c r="GYX27" s="1"/>
      <c r="GYY27" s="1"/>
      <c r="GYZ27" s="1"/>
      <c r="GZA27" s="1"/>
      <c r="GZB27" s="1"/>
      <c r="GZC27" s="1"/>
      <c r="GZD27" s="1"/>
      <c r="GZE27" s="1"/>
      <c r="GZF27" s="1"/>
      <c r="GZG27" s="1"/>
      <c r="GZH27" s="1"/>
      <c r="GZI27" s="1"/>
      <c r="GZJ27" s="1"/>
      <c r="GZK27" s="1"/>
      <c r="GZL27" s="1"/>
      <c r="GZM27" s="1"/>
      <c r="GZN27" s="1"/>
      <c r="GZO27" s="1"/>
      <c r="GZP27" s="1"/>
      <c r="GZQ27" s="1"/>
      <c r="GZR27" s="1"/>
      <c r="GZS27" s="1"/>
      <c r="GZT27" s="1"/>
      <c r="GZU27" s="1"/>
      <c r="GZV27" s="1"/>
      <c r="GZW27" s="1"/>
      <c r="GZX27" s="1"/>
      <c r="GZY27" s="1"/>
      <c r="GZZ27" s="1"/>
      <c r="HAA27" s="1"/>
      <c r="HAB27" s="1"/>
      <c r="HAC27" s="1"/>
      <c r="HAD27" s="1"/>
      <c r="HAE27" s="1"/>
      <c r="HAF27" s="1"/>
      <c r="HAG27" s="1"/>
      <c r="HAH27" s="1"/>
      <c r="HAI27" s="1"/>
      <c r="HAJ27" s="1"/>
      <c r="HAK27" s="1"/>
      <c r="HAL27" s="1"/>
      <c r="HAM27" s="1"/>
      <c r="HAN27" s="1"/>
      <c r="HAO27" s="1"/>
      <c r="HAP27" s="1"/>
      <c r="HAQ27" s="1"/>
      <c r="HAR27" s="1"/>
      <c r="HAS27" s="1"/>
      <c r="HAT27" s="1"/>
      <c r="HAU27" s="1"/>
      <c r="HAV27" s="1"/>
      <c r="HAW27" s="1"/>
      <c r="HAX27" s="1"/>
      <c r="HAY27" s="1"/>
      <c r="HAZ27" s="1"/>
      <c r="HBA27" s="1"/>
      <c r="HBB27" s="1"/>
      <c r="HBC27" s="1"/>
      <c r="HBD27" s="1"/>
      <c r="HBE27" s="1"/>
      <c r="HBF27" s="1"/>
      <c r="HBG27" s="1"/>
      <c r="HBH27" s="1"/>
      <c r="HBI27" s="1"/>
      <c r="HBJ27" s="1"/>
      <c r="HBK27" s="1"/>
      <c r="HBL27" s="1"/>
      <c r="HBM27" s="1"/>
      <c r="HBN27" s="1"/>
      <c r="HBO27" s="1"/>
      <c r="HBP27" s="1"/>
      <c r="HBQ27" s="1"/>
      <c r="HBR27" s="1"/>
      <c r="HBS27" s="1"/>
      <c r="HBT27" s="1"/>
      <c r="HBU27" s="1"/>
      <c r="HBV27" s="1"/>
      <c r="HBW27" s="1"/>
      <c r="HBX27" s="1"/>
      <c r="HBY27" s="1"/>
      <c r="HBZ27" s="1"/>
      <c r="HCA27" s="1"/>
      <c r="HCB27" s="1"/>
      <c r="HCC27" s="1"/>
      <c r="HCD27" s="1"/>
      <c r="HCE27" s="1"/>
      <c r="HCF27" s="1"/>
      <c r="HCG27" s="1"/>
      <c r="HCH27" s="1"/>
      <c r="HCI27" s="1"/>
      <c r="HCJ27" s="1"/>
      <c r="HCK27" s="1"/>
      <c r="HCL27" s="1"/>
      <c r="HCM27" s="1"/>
      <c r="HCN27" s="1"/>
      <c r="HCO27" s="1"/>
      <c r="HCP27" s="1"/>
      <c r="HCQ27" s="1"/>
      <c r="HCR27" s="1"/>
      <c r="HCS27" s="1"/>
      <c r="HCT27" s="1"/>
      <c r="HCU27" s="1"/>
      <c r="HCV27" s="1"/>
      <c r="HCW27" s="1"/>
      <c r="HCX27" s="1"/>
      <c r="HCY27" s="1"/>
      <c r="HCZ27" s="1"/>
      <c r="HDA27" s="1"/>
      <c r="HDB27" s="1"/>
      <c r="HDC27" s="1"/>
      <c r="HDD27" s="1"/>
      <c r="HDE27" s="1"/>
      <c r="HDF27" s="1"/>
      <c r="HDG27" s="1"/>
      <c r="HDH27" s="1"/>
      <c r="HDI27" s="1"/>
      <c r="HDJ27" s="1"/>
      <c r="HDK27" s="1"/>
      <c r="HDL27" s="1"/>
      <c r="HDM27" s="1"/>
      <c r="HDN27" s="1"/>
      <c r="HDO27" s="1"/>
      <c r="HDP27" s="1"/>
      <c r="HDQ27" s="1"/>
      <c r="HDR27" s="1"/>
      <c r="HDS27" s="1"/>
      <c r="HDT27" s="1"/>
      <c r="HDU27" s="1"/>
      <c r="HDV27" s="1"/>
      <c r="HDW27" s="1"/>
      <c r="HDX27" s="1"/>
      <c r="HDY27" s="1"/>
      <c r="HDZ27" s="1"/>
      <c r="HEA27" s="1"/>
      <c r="HEB27" s="1"/>
      <c r="HEC27" s="1"/>
      <c r="HED27" s="1"/>
      <c r="HEE27" s="1"/>
      <c r="HEF27" s="1"/>
      <c r="HEG27" s="1"/>
      <c r="HEH27" s="1"/>
      <c r="HEI27" s="1"/>
      <c r="HEJ27" s="1"/>
      <c r="HEK27" s="1"/>
      <c r="HEL27" s="1"/>
      <c r="HEM27" s="1"/>
      <c r="HEN27" s="1"/>
      <c r="HEO27" s="1"/>
      <c r="HEP27" s="1"/>
      <c r="HEQ27" s="1"/>
      <c r="HER27" s="1"/>
      <c r="HES27" s="1"/>
      <c r="HET27" s="1"/>
      <c r="HEU27" s="1"/>
      <c r="HEV27" s="1"/>
      <c r="HEW27" s="1"/>
      <c r="HEX27" s="1"/>
      <c r="HEY27" s="1"/>
      <c r="HEZ27" s="1"/>
      <c r="HFA27" s="1"/>
      <c r="HFB27" s="1"/>
      <c r="HFC27" s="1"/>
      <c r="HFD27" s="1"/>
      <c r="HFE27" s="1"/>
      <c r="HFF27" s="1"/>
      <c r="HFG27" s="1"/>
      <c r="HFH27" s="1"/>
      <c r="HFI27" s="1"/>
      <c r="HFJ27" s="1"/>
      <c r="HFK27" s="1"/>
      <c r="HFL27" s="1"/>
      <c r="HFM27" s="1"/>
      <c r="HFN27" s="1"/>
      <c r="HFO27" s="1"/>
      <c r="HFP27" s="1"/>
      <c r="HFQ27" s="1"/>
      <c r="HFR27" s="1"/>
      <c r="HFS27" s="1"/>
      <c r="HFT27" s="1"/>
      <c r="HFU27" s="1"/>
      <c r="HFV27" s="1"/>
      <c r="HFW27" s="1"/>
      <c r="HFX27" s="1"/>
      <c r="HFY27" s="1"/>
      <c r="HFZ27" s="1"/>
      <c r="HGA27" s="1"/>
      <c r="HGB27" s="1"/>
      <c r="HGC27" s="1"/>
      <c r="HGD27" s="1"/>
      <c r="HGE27" s="1"/>
      <c r="HGF27" s="1"/>
      <c r="HGG27" s="1"/>
      <c r="HGH27" s="1"/>
      <c r="HGI27" s="1"/>
      <c r="HGJ27" s="1"/>
      <c r="HGK27" s="1"/>
      <c r="HGL27" s="1"/>
      <c r="HGM27" s="1"/>
      <c r="HGN27" s="1"/>
      <c r="HGO27" s="1"/>
      <c r="HGP27" s="1"/>
      <c r="HGQ27" s="1"/>
      <c r="HGR27" s="1"/>
      <c r="HGS27" s="1"/>
      <c r="HGT27" s="1"/>
      <c r="HGU27" s="1"/>
      <c r="HGV27" s="1"/>
      <c r="HGW27" s="1"/>
      <c r="HGX27" s="1"/>
      <c r="HGY27" s="1"/>
      <c r="HGZ27" s="1"/>
      <c r="HHA27" s="1"/>
      <c r="HHB27" s="1"/>
      <c r="HHC27" s="1"/>
      <c r="HHD27" s="1"/>
      <c r="HHE27" s="1"/>
      <c r="HHF27" s="1"/>
      <c r="HHG27" s="1"/>
      <c r="HHH27" s="1"/>
      <c r="HHI27" s="1"/>
      <c r="HHJ27" s="1"/>
      <c r="HHK27" s="1"/>
      <c r="HHL27" s="1"/>
      <c r="HHM27" s="1"/>
      <c r="HHN27" s="1"/>
      <c r="HHO27" s="1"/>
      <c r="HHP27" s="1"/>
      <c r="HHQ27" s="1"/>
      <c r="HHR27" s="1"/>
      <c r="HHS27" s="1"/>
      <c r="HHT27" s="1"/>
      <c r="HHU27" s="1"/>
      <c r="HHV27" s="1"/>
      <c r="HHW27" s="1"/>
      <c r="HHX27" s="1"/>
      <c r="HHY27" s="1"/>
      <c r="HHZ27" s="1"/>
      <c r="HIA27" s="1"/>
      <c r="HIB27" s="1"/>
      <c r="HIC27" s="1"/>
      <c r="HID27" s="1"/>
      <c r="HIE27" s="1"/>
      <c r="HIF27" s="1"/>
      <c r="HIG27" s="1"/>
      <c r="HIH27" s="1"/>
      <c r="HII27" s="1"/>
      <c r="HIJ27" s="1"/>
      <c r="HIK27" s="1"/>
      <c r="HIL27" s="1"/>
      <c r="HIM27" s="1"/>
      <c r="HIN27" s="1"/>
      <c r="HIO27" s="1"/>
      <c r="HIP27" s="1"/>
      <c r="HIQ27" s="1"/>
      <c r="HIR27" s="1"/>
      <c r="HIS27" s="1"/>
      <c r="HIT27" s="1"/>
      <c r="HIU27" s="1"/>
      <c r="HIV27" s="1"/>
      <c r="HIW27" s="1"/>
      <c r="HIX27" s="1"/>
      <c r="HIY27" s="1"/>
      <c r="HIZ27" s="1"/>
      <c r="HJA27" s="1"/>
      <c r="HJB27" s="1"/>
      <c r="HJC27" s="1"/>
      <c r="HJD27" s="1"/>
      <c r="HJE27" s="1"/>
      <c r="HJF27" s="1"/>
      <c r="HJG27" s="1"/>
      <c r="HJH27" s="1"/>
      <c r="HJI27" s="1"/>
      <c r="HJJ27" s="1"/>
      <c r="HJK27" s="1"/>
      <c r="HJL27" s="1"/>
      <c r="HJM27" s="1"/>
      <c r="HJN27" s="1"/>
      <c r="HJO27" s="1"/>
      <c r="HJP27" s="1"/>
      <c r="HJQ27" s="1"/>
      <c r="HJR27" s="1"/>
      <c r="HJS27" s="1"/>
      <c r="HJT27" s="1"/>
      <c r="HJU27" s="1"/>
      <c r="HJV27" s="1"/>
      <c r="HJW27" s="1"/>
      <c r="HJX27" s="1"/>
      <c r="HJY27" s="1"/>
      <c r="HJZ27" s="1"/>
      <c r="HKA27" s="1"/>
      <c r="HKB27" s="1"/>
      <c r="HKC27" s="1"/>
      <c r="HKD27" s="1"/>
      <c r="HKE27" s="1"/>
      <c r="HKF27" s="1"/>
      <c r="HKG27" s="1"/>
      <c r="HKH27" s="1"/>
      <c r="HKI27" s="1"/>
      <c r="HKJ27" s="1"/>
      <c r="HKK27" s="1"/>
      <c r="HKL27" s="1"/>
      <c r="HKM27" s="1"/>
      <c r="HKN27" s="1"/>
      <c r="HKO27" s="1"/>
      <c r="HKP27" s="1"/>
      <c r="HKQ27" s="1"/>
      <c r="HKR27" s="1"/>
      <c r="HKS27" s="1"/>
      <c r="HKT27" s="1"/>
      <c r="HKU27" s="1"/>
      <c r="HKV27" s="1"/>
      <c r="HKW27" s="1"/>
      <c r="HKX27" s="1"/>
      <c r="HKY27" s="1"/>
      <c r="HKZ27" s="1"/>
      <c r="HLA27" s="1"/>
      <c r="HLB27" s="1"/>
      <c r="HLC27" s="1"/>
      <c r="HLD27" s="1"/>
      <c r="HLE27" s="1"/>
      <c r="HLF27" s="1"/>
      <c r="HLG27" s="1"/>
      <c r="HLH27" s="1"/>
      <c r="HLI27" s="1"/>
      <c r="HLJ27" s="1"/>
      <c r="HLK27" s="1"/>
      <c r="HLL27" s="1"/>
      <c r="HLM27" s="1"/>
      <c r="HLN27" s="1"/>
      <c r="HLO27" s="1"/>
      <c r="HLP27" s="1"/>
      <c r="HLQ27" s="1"/>
      <c r="HLR27" s="1"/>
      <c r="HLS27" s="1"/>
      <c r="HLT27" s="1"/>
      <c r="HLU27" s="1"/>
      <c r="HLV27" s="1"/>
      <c r="HLW27" s="1"/>
      <c r="HLX27" s="1"/>
      <c r="HLY27" s="1"/>
      <c r="HLZ27" s="1"/>
      <c r="HMA27" s="1"/>
      <c r="HMB27" s="1"/>
      <c r="HMC27" s="1"/>
      <c r="HMD27" s="1"/>
      <c r="HME27" s="1"/>
      <c r="HMF27" s="1"/>
      <c r="HMG27" s="1"/>
      <c r="HMH27" s="1"/>
      <c r="HMI27" s="1"/>
      <c r="HMJ27" s="1"/>
      <c r="HMK27" s="1"/>
      <c r="HML27" s="1"/>
      <c r="HMM27" s="1"/>
      <c r="HMN27" s="1"/>
      <c r="HMO27" s="1"/>
      <c r="HMP27" s="1"/>
      <c r="HMQ27" s="1"/>
      <c r="HMR27" s="1"/>
      <c r="HMS27" s="1"/>
      <c r="HMT27" s="1"/>
      <c r="HMU27" s="1"/>
      <c r="HMV27" s="1"/>
      <c r="HMW27" s="1"/>
      <c r="HMX27" s="1"/>
      <c r="HMY27" s="1"/>
      <c r="HMZ27" s="1"/>
      <c r="HNA27" s="1"/>
      <c r="HNB27" s="1"/>
      <c r="HNC27" s="1"/>
      <c r="HND27" s="1"/>
      <c r="HNE27" s="1"/>
      <c r="HNF27" s="1"/>
      <c r="HNG27" s="1"/>
      <c r="HNH27" s="1"/>
      <c r="HNI27" s="1"/>
      <c r="HNJ27" s="1"/>
      <c r="HNK27" s="1"/>
      <c r="HNL27" s="1"/>
      <c r="HNM27" s="1"/>
      <c r="HNN27" s="1"/>
      <c r="HNO27" s="1"/>
      <c r="HNP27" s="1"/>
      <c r="HNQ27" s="1"/>
      <c r="HNR27" s="1"/>
      <c r="HNS27" s="1"/>
      <c r="HNT27" s="1"/>
      <c r="HNU27" s="1"/>
      <c r="HNV27" s="1"/>
      <c r="HNW27" s="1"/>
      <c r="HNX27" s="1"/>
      <c r="HNY27" s="1"/>
      <c r="HNZ27" s="1"/>
      <c r="HOA27" s="1"/>
      <c r="HOB27" s="1"/>
      <c r="HOC27" s="1"/>
      <c r="HOD27" s="1"/>
      <c r="HOE27" s="1"/>
      <c r="HOF27" s="1"/>
      <c r="HOG27" s="1"/>
      <c r="HOH27" s="1"/>
      <c r="HOI27" s="1"/>
      <c r="HOJ27" s="1"/>
      <c r="HOK27" s="1"/>
      <c r="HOL27" s="1"/>
      <c r="HOM27" s="1"/>
      <c r="HON27" s="1"/>
      <c r="HOO27" s="1"/>
      <c r="HOP27" s="1"/>
      <c r="HOQ27" s="1"/>
      <c r="HOR27" s="1"/>
      <c r="HOS27" s="1"/>
      <c r="HOT27" s="1"/>
      <c r="HOU27" s="1"/>
      <c r="HOV27" s="1"/>
      <c r="HOW27" s="1"/>
      <c r="HOX27" s="1"/>
      <c r="HOY27" s="1"/>
      <c r="HOZ27" s="1"/>
      <c r="HPA27" s="1"/>
      <c r="HPB27" s="1"/>
      <c r="HPC27" s="1"/>
      <c r="HPD27" s="1"/>
      <c r="HPE27" s="1"/>
      <c r="HPF27" s="1"/>
      <c r="HPG27" s="1"/>
      <c r="HPH27" s="1"/>
      <c r="HPI27" s="1"/>
      <c r="HPJ27" s="1"/>
      <c r="HPK27" s="1"/>
      <c r="HPL27" s="1"/>
      <c r="HPM27" s="1"/>
      <c r="HPN27" s="1"/>
      <c r="HPO27" s="1"/>
      <c r="HPP27" s="1"/>
      <c r="HPQ27" s="1"/>
      <c r="HPR27" s="1"/>
      <c r="HPS27" s="1"/>
      <c r="HPT27" s="1"/>
      <c r="HPU27" s="1"/>
      <c r="HPV27" s="1"/>
      <c r="HPW27" s="1"/>
      <c r="HPX27" s="1"/>
      <c r="HPY27" s="1"/>
      <c r="HPZ27" s="1"/>
      <c r="HQA27" s="1"/>
      <c r="HQB27" s="1"/>
      <c r="HQC27" s="1"/>
      <c r="HQD27" s="1"/>
      <c r="HQE27" s="1"/>
      <c r="HQF27" s="1"/>
      <c r="HQG27" s="1"/>
      <c r="HQH27" s="1"/>
      <c r="HQI27" s="1"/>
      <c r="HQJ27" s="1"/>
      <c r="HQK27" s="1"/>
      <c r="HQL27" s="1"/>
      <c r="HQM27" s="1"/>
      <c r="HQN27" s="1"/>
      <c r="HQO27" s="1"/>
      <c r="HQP27" s="1"/>
      <c r="HQQ27" s="1"/>
      <c r="HQR27" s="1"/>
      <c r="HQS27" s="1"/>
      <c r="HQT27" s="1"/>
      <c r="HQU27" s="1"/>
      <c r="HQV27" s="1"/>
      <c r="HQW27" s="1"/>
      <c r="HQX27" s="1"/>
      <c r="HQY27" s="1"/>
      <c r="HQZ27" s="1"/>
      <c r="HRA27" s="1"/>
      <c r="HRB27" s="1"/>
      <c r="HRC27" s="1"/>
      <c r="HRD27" s="1"/>
      <c r="HRE27" s="1"/>
      <c r="HRF27" s="1"/>
      <c r="HRG27" s="1"/>
      <c r="HRH27" s="1"/>
      <c r="HRI27" s="1"/>
      <c r="HRJ27" s="1"/>
      <c r="HRK27" s="1"/>
      <c r="HRL27" s="1"/>
      <c r="HRM27" s="1"/>
      <c r="HRN27" s="1"/>
      <c r="HRO27" s="1"/>
      <c r="HRP27" s="1"/>
      <c r="HRQ27" s="1"/>
      <c r="HRR27" s="1"/>
      <c r="HRS27" s="1"/>
      <c r="HRT27" s="1"/>
      <c r="HRU27" s="1"/>
      <c r="HRV27" s="1"/>
      <c r="HRW27" s="1"/>
      <c r="HRX27" s="1"/>
      <c r="HRY27" s="1"/>
      <c r="HRZ27" s="1"/>
      <c r="HSA27" s="1"/>
      <c r="HSB27" s="1"/>
      <c r="HSC27" s="1"/>
      <c r="HSD27" s="1"/>
      <c r="HSE27" s="1"/>
      <c r="HSF27" s="1"/>
      <c r="HSG27" s="1"/>
      <c r="HSH27" s="1"/>
      <c r="HSI27" s="1"/>
      <c r="HSJ27" s="1"/>
      <c r="HSK27" s="1"/>
      <c r="HSL27" s="1"/>
      <c r="HSM27" s="1"/>
      <c r="HSN27" s="1"/>
      <c r="HSO27" s="1"/>
      <c r="HSP27" s="1"/>
      <c r="HSQ27" s="1"/>
      <c r="HSR27" s="1"/>
      <c r="HSS27" s="1"/>
      <c r="HST27" s="1"/>
      <c r="HSU27" s="1"/>
      <c r="HSV27" s="1"/>
      <c r="HSW27" s="1"/>
      <c r="HSX27" s="1"/>
      <c r="HSY27" s="1"/>
      <c r="HSZ27" s="1"/>
      <c r="HTA27" s="1"/>
      <c r="HTB27" s="1"/>
      <c r="HTC27" s="1"/>
      <c r="HTD27" s="1"/>
      <c r="HTE27" s="1"/>
      <c r="HTF27" s="1"/>
      <c r="HTG27" s="1"/>
      <c r="HTH27" s="1"/>
      <c r="HTI27" s="1"/>
      <c r="HTJ27" s="1"/>
      <c r="HTK27" s="1"/>
      <c r="HTL27" s="1"/>
      <c r="HTM27" s="1"/>
      <c r="HTN27" s="1"/>
      <c r="HTO27" s="1"/>
      <c r="HTP27" s="1"/>
      <c r="HTQ27" s="1"/>
      <c r="HTR27" s="1"/>
      <c r="HTS27" s="1"/>
      <c r="HTT27" s="1"/>
      <c r="HTU27" s="1"/>
      <c r="HTV27" s="1"/>
      <c r="HTW27" s="1"/>
      <c r="HTX27" s="1"/>
      <c r="HTY27" s="1"/>
      <c r="HTZ27" s="1"/>
      <c r="HUA27" s="1"/>
      <c r="HUB27" s="1"/>
      <c r="HUC27" s="1"/>
      <c r="HUD27" s="1"/>
      <c r="HUE27" s="1"/>
      <c r="HUF27" s="1"/>
      <c r="HUG27" s="1"/>
      <c r="HUH27" s="1"/>
      <c r="HUI27" s="1"/>
      <c r="HUJ27" s="1"/>
      <c r="HUK27" s="1"/>
      <c r="HUL27" s="1"/>
      <c r="HUM27" s="1"/>
      <c r="HUN27" s="1"/>
      <c r="HUO27" s="1"/>
      <c r="HUP27" s="1"/>
      <c r="HUQ27" s="1"/>
      <c r="HUR27" s="1"/>
      <c r="HUS27" s="1"/>
      <c r="HUT27" s="1"/>
      <c r="HUU27" s="1"/>
      <c r="HUV27" s="1"/>
      <c r="HUW27" s="1"/>
      <c r="HUX27" s="1"/>
      <c r="HUY27" s="1"/>
      <c r="HUZ27" s="1"/>
      <c r="HVA27" s="1"/>
      <c r="HVB27" s="1"/>
      <c r="HVC27" s="1"/>
      <c r="HVD27" s="1"/>
      <c r="HVE27" s="1"/>
      <c r="HVF27" s="1"/>
      <c r="HVG27" s="1"/>
      <c r="HVH27" s="1"/>
      <c r="HVI27" s="1"/>
      <c r="HVJ27" s="1"/>
      <c r="HVK27" s="1"/>
      <c r="HVL27" s="1"/>
      <c r="HVM27" s="1"/>
      <c r="HVN27" s="1"/>
      <c r="HVO27" s="1"/>
      <c r="HVP27" s="1"/>
      <c r="HVQ27" s="1"/>
      <c r="HVR27" s="1"/>
      <c r="HVS27" s="1"/>
      <c r="HVT27" s="1"/>
      <c r="HVU27" s="1"/>
      <c r="HVV27" s="1"/>
      <c r="HVW27" s="1"/>
      <c r="HVX27" s="1"/>
      <c r="HVY27" s="1"/>
      <c r="HVZ27" s="1"/>
      <c r="HWA27" s="1"/>
      <c r="HWB27" s="1"/>
      <c r="HWC27" s="1"/>
      <c r="HWD27" s="1"/>
      <c r="HWE27" s="1"/>
      <c r="HWF27" s="1"/>
      <c r="HWG27" s="1"/>
      <c r="HWH27" s="1"/>
      <c r="HWI27" s="1"/>
      <c r="HWJ27" s="1"/>
      <c r="HWK27" s="1"/>
      <c r="HWL27" s="1"/>
      <c r="HWM27" s="1"/>
      <c r="HWN27" s="1"/>
      <c r="HWO27" s="1"/>
      <c r="HWP27" s="1"/>
      <c r="HWQ27" s="1"/>
      <c r="HWR27" s="1"/>
      <c r="HWS27" s="1"/>
      <c r="HWT27" s="1"/>
      <c r="HWU27" s="1"/>
      <c r="HWV27" s="1"/>
      <c r="HWW27" s="1"/>
      <c r="HWX27" s="1"/>
      <c r="HWY27" s="1"/>
      <c r="HWZ27" s="1"/>
      <c r="HXA27" s="1"/>
      <c r="HXB27" s="1"/>
      <c r="HXC27" s="1"/>
      <c r="HXD27" s="1"/>
      <c r="HXE27" s="1"/>
      <c r="HXF27" s="1"/>
      <c r="HXG27" s="1"/>
      <c r="HXH27" s="1"/>
      <c r="HXI27" s="1"/>
      <c r="HXJ27" s="1"/>
      <c r="HXK27" s="1"/>
      <c r="HXL27" s="1"/>
      <c r="HXM27" s="1"/>
      <c r="HXN27" s="1"/>
      <c r="HXO27" s="1"/>
      <c r="HXP27" s="1"/>
      <c r="HXQ27" s="1"/>
      <c r="HXR27" s="1"/>
      <c r="HXS27" s="1"/>
      <c r="HXT27" s="1"/>
      <c r="HXU27" s="1"/>
      <c r="HXV27" s="1"/>
      <c r="HXW27" s="1"/>
      <c r="HXX27" s="1"/>
      <c r="HXY27" s="1"/>
      <c r="HXZ27" s="1"/>
      <c r="HYA27" s="1"/>
      <c r="HYB27" s="1"/>
      <c r="HYC27" s="1"/>
      <c r="HYD27" s="1"/>
      <c r="HYE27" s="1"/>
      <c r="HYF27" s="1"/>
      <c r="HYG27" s="1"/>
      <c r="HYH27" s="1"/>
      <c r="HYI27" s="1"/>
      <c r="HYJ27" s="1"/>
      <c r="HYK27" s="1"/>
      <c r="HYL27" s="1"/>
      <c r="HYM27" s="1"/>
      <c r="HYN27" s="1"/>
      <c r="HYO27" s="1"/>
      <c r="HYP27" s="1"/>
      <c r="HYQ27" s="1"/>
      <c r="HYR27" s="1"/>
      <c r="HYS27" s="1"/>
      <c r="HYT27" s="1"/>
      <c r="HYU27" s="1"/>
      <c r="HYV27" s="1"/>
      <c r="HYW27" s="1"/>
      <c r="HYX27" s="1"/>
      <c r="HYY27" s="1"/>
      <c r="HYZ27" s="1"/>
      <c r="HZA27" s="1"/>
      <c r="HZB27" s="1"/>
      <c r="HZC27" s="1"/>
      <c r="HZD27" s="1"/>
      <c r="HZE27" s="1"/>
      <c r="HZF27" s="1"/>
      <c r="HZG27" s="1"/>
      <c r="HZH27" s="1"/>
      <c r="HZI27" s="1"/>
      <c r="HZJ27" s="1"/>
      <c r="HZK27" s="1"/>
      <c r="HZL27" s="1"/>
      <c r="HZM27" s="1"/>
      <c r="HZN27" s="1"/>
      <c r="HZO27" s="1"/>
      <c r="HZP27" s="1"/>
      <c r="HZQ27" s="1"/>
      <c r="HZR27" s="1"/>
      <c r="HZS27" s="1"/>
      <c r="HZT27" s="1"/>
      <c r="HZU27" s="1"/>
      <c r="HZV27" s="1"/>
      <c r="HZW27" s="1"/>
      <c r="HZX27" s="1"/>
      <c r="HZY27" s="1"/>
      <c r="HZZ27" s="1"/>
      <c r="IAA27" s="1"/>
      <c r="IAB27" s="1"/>
      <c r="IAC27" s="1"/>
      <c r="IAD27" s="1"/>
      <c r="IAE27" s="1"/>
      <c r="IAF27" s="1"/>
      <c r="IAG27" s="1"/>
      <c r="IAH27" s="1"/>
      <c r="IAI27" s="1"/>
      <c r="IAJ27" s="1"/>
      <c r="IAK27" s="1"/>
      <c r="IAL27" s="1"/>
      <c r="IAM27" s="1"/>
      <c r="IAN27" s="1"/>
      <c r="IAO27" s="1"/>
      <c r="IAP27" s="1"/>
      <c r="IAQ27" s="1"/>
      <c r="IAR27" s="1"/>
      <c r="IAS27" s="1"/>
      <c r="IAT27" s="1"/>
      <c r="IAU27" s="1"/>
      <c r="IAV27" s="1"/>
      <c r="IAW27" s="1"/>
      <c r="IAX27" s="1"/>
      <c r="IAY27" s="1"/>
      <c r="IAZ27" s="1"/>
      <c r="IBA27" s="1"/>
      <c r="IBB27" s="1"/>
      <c r="IBC27" s="1"/>
      <c r="IBD27" s="1"/>
      <c r="IBE27" s="1"/>
      <c r="IBF27" s="1"/>
      <c r="IBG27" s="1"/>
      <c r="IBH27" s="1"/>
      <c r="IBI27" s="1"/>
      <c r="IBJ27" s="1"/>
      <c r="IBK27" s="1"/>
      <c r="IBL27" s="1"/>
      <c r="IBM27" s="1"/>
      <c r="IBN27" s="1"/>
      <c r="IBO27" s="1"/>
      <c r="IBP27" s="1"/>
      <c r="IBQ27" s="1"/>
      <c r="IBR27" s="1"/>
      <c r="IBS27" s="1"/>
      <c r="IBT27" s="1"/>
      <c r="IBU27" s="1"/>
      <c r="IBV27" s="1"/>
      <c r="IBW27" s="1"/>
      <c r="IBX27" s="1"/>
      <c r="IBY27" s="1"/>
      <c r="IBZ27" s="1"/>
      <c r="ICA27" s="1"/>
      <c r="ICB27" s="1"/>
      <c r="ICC27" s="1"/>
      <c r="ICD27" s="1"/>
      <c r="ICE27" s="1"/>
      <c r="ICF27" s="1"/>
      <c r="ICG27" s="1"/>
      <c r="ICH27" s="1"/>
      <c r="ICI27" s="1"/>
      <c r="ICJ27" s="1"/>
      <c r="ICK27" s="1"/>
      <c r="ICL27" s="1"/>
      <c r="ICM27" s="1"/>
      <c r="ICN27" s="1"/>
      <c r="ICO27" s="1"/>
      <c r="ICP27" s="1"/>
      <c r="ICQ27" s="1"/>
      <c r="ICR27" s="1"/>
      <c r="ICS27" s="1"/>
      <c r="ICT27" s="1"/>
      <c r="ICU27" s="1"/>
      <c r="ICV27" s="1"/>
      <c r="ICW27" s="1"/>
      <c r="ICX27" s="1"/>
      <c r="ICY27" s="1"/>
      <c r="ICZ27" s="1"/>
      <c r="IDA27" s="1"/>
      <c r="IDB27" s="1"/>
      <c r="IDC27" s="1"/>
      <c r="IDD27" s="1"/>
      <c r="IDE27" s="1"/>
      <c r="IDF27" s="1"/>
      <c r="IDG27" s="1"/>
      <c r="IDH27" s="1"/>
      <c r="IDI27" s="1"/>
      <c r="IDJ27" s="1"/>
      <c r="IDK27" s="1"/>
      <c r="IDL27" s="1"/>
      <c r="IDM27" s="1"/>
      <c r="IDN27" s="1"/>
      <c r="IDO27" s="1"/>
      <c r="IDP27" s="1"/>
      <c r="IDQ27" s="1"/>
      <c r="IDR27" s="1"/>
      <c r="IDS27" s="1"/>
      <c r="IDT27" s="1"/>
      <c r="IDU27" s="1"/>
      <c r="IDV27" s="1"/>
      <c r="IDW27" s="1"/>
      <c r="IDX27" s="1"/>
      <c r="IDY27" s="1"/>
      <c r="IDZ27" s="1"/>
      <c r="IEA27" s="1"/>
      <c r="IEB27" s="1"/>
      <c r="IEC27" s="1"/>
      <c r="IED27" s="1"/>
      <c r="IEE27" s="1"/>
      <c r="IEF27" s="1"/>
      <c r="IEG27" s="1"/>
      <c r="IEH27" s="1"/>
      <c r="IEI27" s="1"/>
      <c r="IEJ27" s="1"/>
      <c r="IEK27" s="1"/>
      <c r="IEL27" s="1"/>
      <c r="IEM27" s="1"/>
      <c r="IEN27" s="1"/>
      <c r="IEO27" s="1"/>
      <c r="IEP27" s="1"/>
      <c r="IEQ27" s="1"/>
      <c r="IER27" s="1"/>
      <c r="IES27" s="1"/>
      <c r="IET27" s="1"/>
      <c r="IEU27" s="1"/>
      <c r="IEV27" s="1"/>
      <c r="IEW27" s="1"/>
      <c r="IEX27" s="1"/>
      <c r="IEY27" s="1"/>
      <c r="IEZ27" s="1"/>
      <c r="IFA27" s="1"/>
      <c r="IFB27" s="1"/>
      <c r="IFC27" s="1"/>
      <c r="IFD27" s="1"/>
      <c r="IFE27" s="1"/>
      <c r="IFF27" s="1"/>
      <c r="IFG27" s="1"/>
      <c r="IFH27" s="1"/>
      <c r="IFI27" s="1"/>
      <c r="IFJ27" s="1"/>
      <c r="IFK27" s="1"/>
      <c r="IFL27" s="1"/>
      <c r="IFM27" s="1"/>
      <c r="IFN27" s="1"/>
      <c r="IFO27" s="1"/>
      <c r="IFP27" s="1"/>
      <c r="IFQ27" s="1"/>
      <c r="IFR27" s="1"/>
      <c r="IFS27" s="1"/>
      <c r="IFT27" s="1"/>
      <c r="IFU27" s="1"/>
      <c r="IFV27" s="1"/>
      <c r="IFW27" s="1"/>
      <c r="IFX27" s="1"/>
      <c r="IFY27" s="1"/>
      <c r="IFZ27" s="1"/>
      <c r="IGA27" s="1"/>
      <c r="IGB27" s="1"/>
      <c r="IGC27" s="1"/>
      <c r="IGD27" s="1"/>
      <c r="IGE27" s="1"/>
      <c r="IGF27" s="1"/>
      <c r="IGG27" s="1"/>
      <c r="IGH27" s="1"/>
      <c r="IGI27" s="1"/>
      <c r="IGJ27" s="1"/>
      <c r="IGK27" s="1"/>
      <c r="IGL27" s="1"/>
      <c r="IGM27" s="1"/>
      <c r="IGN27" s="1"/>
      <c r="IGO27" s="1"/>
      <c r="IGP27" s="1"/>
      <c r="IGQ27" s="1"/>
      <c r="IGR27" s="1"/>
      <c r="IGS27" s="1"/>
      <c r="IGT27" s="1"/>
      <c r="IGU27" s="1"/>
      <c r="IGV27" s="1"/>
      <c r="IGW27" s="1"/>
      <c r="IGX27" s="1"/>
      <c r="IGY27" s="1"/>
      <c r="IGZ27" s="1"/>
      <c r="IHA27" s="1"/>
      <c r="IHB27" s="1"/>
      <c r="IHC27" s="1"/>
      <c r="IHD27" s="1"/>
      <c r="IHE27" s="1"/>
      <c r="IHF27" s="1"/>
      <c r="IHG27" s="1"/>
      <c r="IHH27" s="1"/>
      <c r="IHI27" s="1"/>
      <c r="IHJ27" s="1"/>
      <c r="IHK27" s="1"/>
      <c r="IHL27" s="1"/>
      <c r="IHM27" s="1"/>
      <c r="IHN27" s="1"/>
      <c r="IHO27" s="1"/>
      <c r="IHP27" s="1"/>
      <c r="IHQ27" s="1"/>
      <c r="IHR27" s="1"/>
      <c r="IHS27" s="1"/>
      <c r="IHT27" s="1"/>
      <c r="IHU27" s="1"/>
      <c r="IHV27" s="1"/>
      <c r="IHW27" s="1"/>
      <c r="IHX27" s="1"/>
      <c r="IHY27" s="1"/>
      <c r="IHZ27" s="1"/>
      <c r="IIA27" s="1"/>
      <c r="IIB27" s="1"/>
      <c r="IIC27" s="1"/>
      <c r="IID27" s="1"/>
      <c r="IIE27" s="1"/>
      <c r="IIF27" s="1"/>
      <c r="IIG27" s="1"/>
      <c r="IIH27" s="1"/>
      <c r="III27" s="1"/>
      <c r="IIJ27" s="1"/>
      <c r="IIK27" s="1"/>
      <c r="IIL27" s="1"/>
      <c r="IIM27" s="1"/>
      <c r="IIN27" s="1"/>
      <c r="IIO27" s="1"/>
      <c r="IIP27" s="1"/>
      <c r="IIQ27" s="1"/>
      <c r="IIR27" s="1"/>
      <c r="IIS27" s="1"/>
      <c r="IIT27" s="1"/>
      <c r="IIU27" s="1"/>
      <c r="IIV27" s="1"/>
      <c r="IIW27" s="1"/>
      <c r="IIX27" s="1"/>
      <c r="IIY27" s="1"/>
      <c r="IIZ27" s="1"/>
      <c r="IJA27" s="1"/>
      <c r="IJB27" s="1"/>
      <c r="IJC27" s="1"/>
      <c r="IJD27" s="1"/>
      <c r="IJE27" s="1"/>
      <c r="IJF27" s="1"/>
      <c r="IJG27" s="1"/>
      <c r="IJH27" s="1"/>
      <c r="IJI27" s="1"/>
      <c r="IJJ27" s="1"/>
      <c r="IJK27" s="1"/>
      <c r="IJL27" s="1"/>
      <c r="IJM27" s="1"/>
      <c r="IJN27" s="1"/>
      <c r="IJO27" s="1"/>
      <c r="IJP27" s="1"/>
      <c r="IJQ27" s="1"/>
      <c r="IJR27" s="1"/>
      <c r="IJS27" s="1"/>
      <c r="IJT27" s="1"/>
      <c r="IJU27" s="1"/>
      <c r="IJV27" s="1"/>
      <c r="IJW27" s="1"/>
      <c r="IJX27" s="1"/>
      <c r="IJY27" s="1"/>
      <c r="IJZ27" s="1"/>
      <c r="IKA27" s="1"/>
      <c r="IKB27" s="1"/>
      <c r="IKC27" s="1"/>
      <c r="IKD27" s="1"/>
      <c r="IKE27" s="1"/>
      <c r="IKF27" s="1"/>
      <c r="IKG27" s="1"/>
      <c r="IKH27" s="1"/>
      <c r="IKI27" s="1"/>
      <c r="IKJ27" s="1"/>
      <c r="IKK27" s="1"/>
      <c r="IKL27" s="1"/>
      <c r="IKM27" s="1"/>
      <c r="IKN27" s="1"/>
      <c r="IKO27" s="1"/>
      <c r="IKP27" s="1"/>
      <c r="IKQ27" s="1"/>
      <c r="IKR27" s="1"/>
      <c r="IKS27" s="1"/>
      <c r="IKT27" s="1"/>
      <c r="IKU27" s="1"/>
      <c r="IKV27" s="1"/>
      <c r="IKW27" s="1"/>
      <c r="IKX27" s="1"/>
      <c r="IKY27" s="1"/>
      <c r="IKZ27" s="1"/>
      <c r="ILA27" s="1"/>
      <c r="ILB27" s="1"/>
      <c r="ILC27" s="1"/>
      <c r="ILD27" s="1"/>
      <c r="ILE27" s="1"/>
      <c r="ILF27" s="1"/>
      <c r="ILG27" s="1"/>
      <c r="ILH27" s="1"/>
      <c r="ILI27" s="1"/>
      <c r="ILJ27" s="1"/>
      <c r="ILK27" s="1"/>
      <c r="ILL27" s="1"/>
      <c r="ILM27" s="1"/>
      <c r="ILN27" s="1"/>
      <c r="ILO27" s="1"/>
      <c r="ILP27" s="1"/>
      <c r="ILQ27" s="1"/>
      <c r="ILR27" s="1"/>
      <c r="ILS27" s="1"/>
      <c r="ILT27" s="1"/>
      <c r="ILU27" s="1"/>
      <c r="ILV27" s="1"/>
      <c r="ILW27" s="1"/>
      <c r="ILX27" s="1"/>
      <c r="ILY27" s="1"/>
      <c r="ILZ27" s="1"/>
      <c r="IMA27" s="1"/>
      <c r="IMB27" s="1"/>
      <c r="IMC27" s="1"/>
      <c r="IMD27" s="1"/>
      <c r="IME27" s="1"/>
      <c r="IMF27" s="1"/>
      <c r="IMG27" s="1"/>
      <c r="IMH27" s="1"/>
      <c r="IMI27" s="1"/>
      <c r="IMJ27" s="1"/>
      <c r="IMK27" s="1"/>
      <c r="IML27" s="1"/>
      <c r="IMM27" s="1"/>
      <c r="IMN27" s="1"/>
      <c r="IMO27" s="1"/>
      <c r="IMP27" s="1"/>
      <c r="IMQ27" s="1"/>
      <c r="IMR27" s="1"/>
      <c r="IMS27" s="1"/>
      <c r="IMT27" s="1"/>
      <c r="IMU27" s="1"/>
      <c r="IMV27" s="1"/>
      <c r="IMW27" s="1"/>
      <c r="IMX27" s="1"/>
      <c r="IMY27" s="1"/>
      <c r="IMZ27" s="1"/>
      <c r="INA27" s="1"/>
      <c r="INB27" s="1"/>
      <c r="INC27" s="1"/>
      <c r="IND27" s="1"/>
      <c r="INE27" s="1"/>
      <c r="INF27" s="1"/>
      <c r="ING27" s="1"/>
      <c r="INH27" s="1"/>
      <c r="INI27" s="1"/>
      <c r="INJ27" s="1"/>
      <c r="INK27" s="1"/>
      <c r="INL27" s="1"/>
      <c r="INM27" s="1"/>
      <c r="INN27" s="1"/>
      <c r="INO27" s="1"/>
      <c r="INP27" s="1"/>
      <c r="INQ27" s="1"/>
      <c r="INR27" s="1"/>
      <c r="INS27" s="1"/>
      <c r="INT27" s="1"/>
      <c r="INU27" s="1"/>
      <c r="INV27" s="1"/>
      <c r="INW27" s="1"/>
      <c r="INX27" s="1"/>
      <c r="INY27" s="1"/>
      <c r="INZ27" s="1"/>
      <c r="IOA27" s="1"/>
      <c r="IOB27" s="1"/>
      <c r="IOC27" s="1"/>
      <c r="IOD27" s="1"/>
      <c r="IOE27" s="1"/>
      <c r="IOF27" s="1"/>
      <c r="IOG27" s="1"/>
      <c r="IOH27" s="1"/>
      <c r="IOI27" s="1"/>
      <c r="IOJ27" s="1"/>
      <c r="IOK27" s="1"/>
      <c r="IOL27" s="1"/>
      <c r="IOM27" s="1"/>
      <c r="ION27" s="1"/>
      <c r="IOO27" s="1"/>
      <c r="IOP27" s="1"/>
      <c r="IOQ27" s="1"/>
      <c r="IOR27" s="1"/>
      <c r="IOS27" s="1"/>
      <c r="IOT27" s="1"/>
      <c r="IOU27" s="1"/>
      <c r="IOV27" s="1"/>
      <c r="IOW27" s="1"/>
      <c r="IOX27" s="1"/>
      <c r="IOY27" s="1"/>
      <c r="IOZ27" s="1"/>
      <c r="IPA27" s="1"/>
      <c r="IPB27" s="1"/>
      <c r="IPC27" s="1"/>
      <c r="IPD27" s="1"/>
      <c r="IPE27" s="1"/>
      <c r="IPF27" s="1"/>
      <c r="IPG27" s="1"/>
      <c r="IPH27" s="1"/>
      <c r="IPI27" s="1"/>
      <c r="IPJ27" s="1"/>
      <c r="IPK27" s="1"/>
      <c r="IPL27" s="1"/>
      <c r="IPM27" s="1"/>
      <c r="IPN27" s="1"/>
      <c r="IPO27" s="1"/>
      <c r="IPP27" s="1"/>
      <c r="IPQ27" s="1"/>
      <c r="IPR27" s="1"/>
      <c r="IPS27" s="1"/>
      <c r="IPT27" s="1"/>
      <c r="IPU27" s="1"/>
      <c r="IPV27" s="1"/>
      <c r="IPW27" s="1"/>
      <c r="IPX27" s="1"/>
      <c r="IPY27" s="1"/>
      <c r="IPZ27" s="1"/>
      <c r="IQA27" s="1"/>
      <c r="IQB27" s="1"/>
      <c r="IQC27" s="1"/>
      <c r="IQD27" s="1"/>
      <c r="IQE27" s="1"/>
      <c r="IQF27" s="1"/>
      <c r="IQG27" s="1"/>
      <c r="IQH27" s="1"/>
      <c r="IQI27" s="1"/>
      <c r="IQJ27" s="1"/>
      <c r="IQK27" s="1"/>
      <c r="IQL27" s="1"/>
      <c r="IQM27" s="1"/>
      <c r="IQN27" s="1"/>
      <c r="IQO27" s="1"/>
      <c r="IQP27" s="1"/>
      <c r="IQQ27" s="1"/>
      <c r="IQR27" s="1"/>
      <c r="IQS27" s="1"/>
      <c r="IQT27" s="1"/>
      <c r="IQU27" s="1"/>
      <c r="IQV27" s="1"/>
      <c r="IQW27" s="1"/>
      <c r="IQX27" s="1"/>
      <c r="IQY27" s="1"/>
      <c r="IQZ27" s="1"/>
      <c r="IRA27" s="1"/>
      <c r="IRB27" s="1"/>
      <c r="IRC27" s="1"/>
      <c r="IRD27" s="1"/>
      <c r="IRE27" s="1"/>
      <c r="IRF27" s="1"/>
      <c r="IRG27" s="1"/>
      <c r="IRH27" s="1"/>
      <c r="IRI27" s="1"/>
      <c r="IRJ27" s="1"/>
      <c r="IRK27" s="1"/>
      <c r="IRL27" s="1"/>
      <c r="IRM27" s="1"/>
      <c r="IRN27" s="1"/>
      <c r="IRO27" s="1"/>
      <c r="IRP27" s="1"/>
      <c r="IRQ27" s="1"/>
      <c r="IRR27" s="1"/>
      <c r="IRS27" s="1"/>
      <c r="IRT27" s="1"/>
      <c r="IRU27" s="1"/>
      <c r="IRV27" s="1"/>
      <c r="IRW27" s="1"/>
      <c r="IRX27" s="1"/>
      <c r="IRY27" s="1"/>
      <c r="IRZ27" s="1"/>
      <c r="ISA27" s="1"/>
      <c r="ISB27" s="1"/>
      <c r="ISC27" s="1"/>
      <c r="ISD27" s="1"/>
      <c r="ISE27" s="1"/>
      <c r="ISF27" s="1"/>
      <c r="ISG27" s="1"/>
      <c r="ISH27" s="1"/>
      <c r="ISI27" s="1"/>
      <c r="ISJ27" s="1"/>
      <c r="ISK27" s="1"/>
      <c r="ISL27" s="1"/>
      <c r="ISM27" s="1"/>
      <c r="ISN27" s="1"/>
      <c r="ISO27" s="1"/>
      <c r="ISP27" s="1"/>
      <c r="ISQ27" s="1"/>
      <c r="ISR27" s="1"/>
      <c r="ISS27" s="1"/>
      <c r="IST27" s="1"/>
      <c r="ISU27" s="1"/>
      <c r="ISV27" s="1"/>
      <c r="ISW27" s="1"/>
      <c r="ISX27" s="1"/>
      <c r="ISY27" s="1"/>
      <c r="ISZ27" s="1"/>
      <c r="ITA27" s="1"/>
      <c r="ITB27" s="1"/>
      <c r="ITC27" s="1"/>
      <c r="ITD27" s="1"/>
      <c r="ITE27" s="1"/>
      <c r="ITF27" s="1"/>
      <c r="ITG27" s="1"/>
      <c r="ITH27" s="1"/>
      <c r="ITI27" s="1"/>
      <c r="ITJ27" s="1"/>
      <c r="ITK27" s="1"/>
      <c r="ITL27" s="1"/>
      <c r="ITM27" s="1"/>
      <c r="ITN27" s="1"/>
      <c r="ITO27" s="1"/>
      <c r="ITP27" s="1"/>
      <c r="ITQ27" s="1"/>
      <c r="ITR27" s="1"/>
      <c r="ITS27" s="1"/>
      <c r="ITT27" s="1"/>
      <c r="ITU27" s="1"/>
      <c r="ITV27" s="1"/>
      <c r="ITW27" s="1"/>
      <c r="ITX27" s="1"/>
      <c r="ITY27" s="1"/>
      <c r="ITZ27" s="1"/>
      <c r="IUA27" s="1"/>
      <c r="IUB27" s="1"/>
      <c r="IUC27" s="1"/>
      <c r="IUD27" s="1"/>
      <c r="IUE27" s="1"/>
      <c r="IUF27" s="1"/>
      <c r="IUG27" s="1"/>
      <c r="IUH27" s="1"/>
      <c r="IUI27" s="1"/>
      <c r="IUJ27" s="1"/>
      <c r="IUK27" s="1"/>
      <c r="IUL27" s="1"/>
      <c r="IUM27" s="1"/>
      <c r="IUN27" s="1"/>
      <c r="IUO27" s="1"/>
      <c r="IUP27" s="1"/>
      <c r="IUQ27" s="1"/>
      <c r="IUR27" s="1"/>
      <c r="IUS27" s="1"/>
      <c r="IUT27" s="1"/>
      <c r="IUU27" s="1"/>
      <c r="IUV27" s="1"/>
      <c r="IUW27" s="1"/>
      <c r="IUX27" s="1"/>
      <c r="IUY27" s="1"/>
      <c r="IUZ27" s="1"/>
      <c r="IVA27" s="1"/>
      <c r="IVB27" s="1"/>
      <c r="IVC27" s="1"/>
      <c r="IVD27" s="1"/>
      <c r="IVE27" s="1"/>
      <c r="IVF27" s="1"/>
      <c r="IVG27" s="1"/>
      <c r="IVH27" s="1"/>
      <c r="IVI27" s="1"/>
      <c r="IVJ27" s="1"/>
      <c r="IVK27" s="1"/>
      <c r="IVL27" s="1"/>
      <c r="IVM27" s="1"/>
      <c r="IVN27" s="1"/>
      <c r="IVO27" s="1"/>
      <c r="IVP27" s="1"/>
      <c r="IVQ27" s="1"/>
      <c r="IVR27" s="1"/>
      <c r="IVS27" s="1"/>
      <c r="IVT27" s="1"/>
      <c r="IVU27" s="1"/>
      <c r="IVV27" s="1"/>
      <c r="IVW27" s="1"/>
      <c r="IVX27" s="1"/>
      <c r="IVY27" s="1"/>
      <c r="IVZ27" s="1"/>
      <c r="IWA27" s="1"/>
      <c r="IWB27" s="1"/>
      <c r="IWC27" s="1"/>
      <c r="IWD27" s="1"/>
      <c r="IWE27" s="1"/>
      <c r="IWF27" s="1"/>
      <c r="IWG27" s="1"/>
      <c r="IWH27" s="1"/>
      <c r="IWI27" s="1"/>
      <c r="IWJ27" s="1"/>
      <c r="IWK27" s="1"/>
      <c r="IWL27" s="1"/>
      <c r="IWM27" s="1"/>
      <c r="IWN27" s="1"/>
      <c r="IWO27" s="1"/>
      <c r="IWP27" s="1"/>
      <c r="IWQ27" s="1"/>
      <c r="IWR27" s="1"/>
      <c r="IWS27" s="1"/>
      <c r="IWT27" s="1"/>
      <c r="IWU27" s="1"/>
      <c r="IWV27" s="1"/>
      <c r="IWW27" s="1"/>
      <c r="IWX27" s="1"/>
      <c r="IWY27" s="1"/>
      <c r="IWZ27" s="1"/>
      <c r="IXA27" s="1"/>
      <c r="IXB27" s="1"/>
      <c r="IXC27" s="1"/>
      <c r="IXD27" s="1"/>
      <c r="IXE27" s="1"/>
      <c r="IXF27" s="1"/>
      <c r="IXG27" s="1"/>
      <c r="IXH27" s="1"/>
      <c r="IXI27" s="1"/>
      <c r="IXJ27" s="1"/>
      <c r="IXK27" s="1"/>
      <c r="IXL27" s="1"/>
      <c r="IXM27" s="1"/>
      <c r="IXN27" s="1"/>
      <c r="IXO27" s="1"/>
      <c r="IXP27" s="1"/>
      <c r="IXQ27" s="1"/>
      <c r="IXR27" s="1"/>
      <c r="IXS27" s="1"/>
      <c r="IXT27" s="1"/>
      <c r="IXU27" s="1"/>
      <c r="IXV27" s="1"/>
      <c r="IXW27" s="1"/>
      <c r="IXX27" s="1"/>
      <c r="IXY27" s="1"/>
      <c r="IXZ27" s="1"/>
      <c r="IYA27" s="1"/>
      <c r="IYB27" s="1"/>
      <c r="IYC27" s="1"/>
      <c r="IYD27" s="1"/>
      <c r="IYE27" s="1"/>
      <c r="IYF27" s="1"/>
      <c r="IYG27" s="1"/>
      <c r="IYH27" s="1"/>
      <c r="IYI27" s="1"/>
      <c r="IYJ27" s="1"/>
      <c r="IYK27" s="1"/>
      <c r="IYL27" s="1"/>
      <c r="IYM27" s="1"/>
      <c r="IYN27" s="1"/>
      <c r="IYO27" s="1"/>
      <c r="IYP27" s="1"/>
      <c r="IYQ27" s="1"/>
      <c r="IYR27" s="1"/>
      <c r="IYS27" s="1"/>
      <c r="IYT27" s="1"/>
      <c r="IYU27" s="1"/>
      <c r="IYV27" s="1"/>
      <c r="IYW27" s="1"/>
      <c r="IYX27" s="1"/>
      <c r="IYY27" s="1"/>
      <c r="IYZ27" s="1"/>
      <c r="IZA27" s="1"/>
      <c r="IZB27" s="1"/>
      <c r="IZC27" s="1"/>
      <c r="IZD27" s="1"/>
      <c r="IZE27" s="1"/>
      <c r="IZF27" s="1"/>
      <c r="IZG27" s="1"/>
      <c r="IZH27" s="1"/>
      <c r="IZI27" s="1"/>
      <c r="IZJ27" s="1"/>
      <c r="IZK27" s="1"/>
      <c r="IZL27" s="1"/>
      <c r="IZM27" s="1"/>
      <c r="IZN27" s="1"/>
      <c r="IZO27" s="1"/>
      <c r="IZP27" s="1"/>
      <c r="IZQ27" s="1"/>
      <c r="IZR27" s="1"/>
      <c r="IZS27" s="1"/>
      <c r="IZT27" s="1"/>
      <c r="IZU27" s="1"/>
      <c r="IZV27" s="1"/>
      <c r="IZW27" s="1"/>
      <c r="IZX27" s="1"/>
      <c r="IZY27" s="1"/>
      <c r="IZZ27" s="1"/>
      <c r="JAA27" s="1"/>
      <c r="JAB27" s="1"/>
      <c r="JAC27" s="1"/>
      <c r="JAD27" s="1"/>
      <c r="JAE27" s="1"/>
      <c r="JAF27" s="1"/>
      <c r="JAG27" s="1"/>
      <c r="JAH27" s="1"/>
      <c r="JAI27" s="1"/>
      <c r="JAJ27" s="1"/>
      <c r="JAK27" s="1"/>
      <c r="JAL27" s="1"/>
      <c r="JAM27" s="1"/>
      <c r="JAN27" s="1"/>
      <c r="JAO27" s="1"/>
      <c r="JAP27" s="1"/>
      <c r="JAQ27" s="1"/>
      <c r="JAR27" s="1"/>
      <c r="JAS27" s="1"/>
      <c r="JAT27" s="1"/>
      <c r="JAU27" s="1"/>
      <c r="JAV27" s="1"/>
      <c r="JAW27" s="1"/>
      <c r="JAX27" s="1"/>
      <c r="JAY27" s="1"/>
      <c r="JAZ27" s="1"/>
      <c r="JBA27" s="1"/>
      <c r="JBB27" s="1"/>
      <c r="JBC27" s="1"/>
      <c r="JBD27" s="1"/>
      <c r="JBE27" s="1"/>
      <c r="JBF27" s="1"/>
      <c r="JBG27" s="1"/>
      <c r="JBH27" s="1"/>
      <c r="JBI27" s="1"/>
      <c r="JBJ27" s="1"/>
      <c r="JBK27" s="1"/>
      <c r="JBL27" s="1"/>
      <c r="JBM27" s="1"/>
      <c r="JBN27" s="1"/>
      <c r="JBO27" s="1"/>
      <c r="JBP27" s="1"/>
      <c r="JBQ27" s="1"/>
      <c r="JBR27" s="1"/>
      <c r="JBS27" s="1"/>
      <c r="JBT27" s="1"/>
      <c r="JBU27" s="1"/>
      <c r="JBV27" s="1"/>
      <c r="JBW27" s="1"/>
      <c r="JBX27" s="1"/>
      <c r="JBY27" s="1"/>
      <c r="JBZ27" s="1"/>
      <c r="JCA27" s="1"/>
      <c r="JCB27" s="1"/>
      <c r="JCC27" s="1"/>
      <c r="JCD27" s="1"/>
      <c r="JCE27" s="1"/>
      <c r="JCF27" s="1"/>
      <c r="JCG27" s="1"/>
      <c r="JCH27" s="1"/>
      <c r="JCI27" s="1"/>
      <c r="JCJ27" s="1"/>
      <c r="JCK27" s="1"/>
      <c r="JCL27" s="1"/>
      <c r="JCM27" s="1"/>
      <c r="JCN27" s="1"/>
      <c r="JCO27" s="1"/>
      <c r="JCP27" s="1"/>
      <c r="JCQ27" s="1"/>
      <c r="JCR27" s="1"/>
      <c r="JCS27" s="1"/>
      <c r="JCT27" s="1"/>
      <c r="JCU27" s="1"/>
      <c r="JCV27" s="1"/>
      <c r="JCW27" s="1"/>
      <c r="JCX27" s="1"/>
      <c r="JCY27" s="1"/>
      <c r="JCZ27" s="1"/>
      <c r="JDA27" s="1"/>
      <c r="JDB27" s="1"/>
      <c r="JDC27" s="1"/>
      <c r="JDD27" s="1"/>
      <c r="JDE27" s="1"/>
      <c r="JDF27" s="1"/>
      <c r="JDG27" s="1"/>
      <c r="JDH27" s="1"/>
      <c r="JDI27" s="1"/>
      <c r="JDJ27" s="1"/>
      <c r="JDK27" s="1"/>
      <c r="JDL27" s="1"/>
      <c r="JDM27" s="1"/>
      <c r="JDN27" s="1"/>
      <c r="JDO27" s="1"/>
      <c r="JDP27" s="1"/>
      <c r="JDQ27" s="1"/>
      <c r="JDR27" s="1"/>
      <c r="JDS27" s="1"/>
      <c r="JDT27" s="1"/>
      <c r="JDU27" s="1"/>
      <c r="JDV27" s="1"/>
      <c r="JDW27" s="1"/>
      <c r="JDX27" s="1"/>
      <c r="JDY27" s="1"/>
      <c r="JDZ27" s="1"/>
      <c r="JEA27" s="1"/>
      <c r="JEB27" s="1"/>
      <c r="JEC27" s="1"/>
      <c r="JED27" s="1"/>
      <c r="JEE27" s="1"/>
      <c r="JEF27" s="1"/>
      <c r="JEG27" s="1"/>
      <c r="JEH27" s="1"/>
      <c r="JEI27" s="1"/>
      <c r="JEJ27" s="1"/>
      <c r="JEK27" s="1"/>
      <c r="JEL27" s="1"/>
      <c r="JEM27" s="1"/>
      <c r="JEN27" s="1"/>
      <c r="JEO27" s="1"/>
      <c r="JEP27" s="1"/>
      <c r="JEQ27" s="1"/>
      <c r="JER27" s="1"/>
      <c r="JES27" s="1"/>
      <c r="JET27" s="1"/>
      <c r="JEU27" s="1"/>
      <c r="JEV27" s="1"/>
      <c r="JEW27" s="1"/>
      <c r="JEX27" s="1"/>
      <c r="JEY27" s="1"/>
      <c r="JEZ27" s="1"/>
      <c r="JFA27" s="1"/>
      <c r="JFB27" s="1"/>
      <c r="JFC27" s="1"/>
      <c r="JFD27" s="1"/>
      <c r="JFE27" s="1"/>
      <c r="JFF27" s="1"/>
      <c r="JFG27" s="1"/>
      <c r="JFH27" s="1"/>
      <c r="JFI27" s="1"/>
      <c r="JFJ27" s="1"/>
      <c r="JFK27" s="1"/>
      <c r="JFL27" s="1"/>
      <c r="JFM27" s="1"/>
      <c r="JFN27" s="1"/>
      <c r="JFO27" s="1"/>
      <c r="JFP27" s="1"/>
      <c r="JFQ27" s="1"/>
      <c r="JFR27" s="1"/>
      <c r="JFS27" s="1"/>
      <c r="JFT27" s="1"/>
      <c r="JFU27" s="1"/>
      <c r="JFV27" s="1"/>
      <c r="JFW27" s="1"/>
      <c r="JFX27" s="1"/>
      <c r="JFY27" s="1"/>
      <c r="JFZ27" s="1"/>
      <c r="JGA27" s="1"/>
      <c r="JGB27" s="1"/>
      <c r="JGC27" s="1"/>
      <c r="JGD27" s="1"/>
      <c r="JGE27" s="1"/>
      <c r="JGF27" s="1"/>
      <c r="JGG27" s="1"/>
      <c r="JGH27" s="1"/>
      <c r="JGI27" s="1"/>
      <c r="JGJ27" s="1"/>
      <c r="JGK27" s="1"/>
      <c r="JGL27" s="1"/>
      <c r="JGM27" s="1"/>
      <c r="JGN27" s="1"/>
      <c r="JGO27" s="1"/>
      <c r="JGP27" s="1"/>
      <c r="JGQ27" s="1"/>
      <c r="JGR27" s="1"/>
      <c r="JGS27" s="1"/>
      <c r="JGT27" s="1"/>
      <c r="JGU27" s="1"/>
      <c r="JGV27" s="1"/>
      <c r="JGW27" s="1"/>
      <c r="JGX27" s="1"/>
      <c r="JGY27" s="1"/>
      <c r="JGZ27" s="1"/>
      <c r="JHA27" s="1"/>
      <c r="JHB27" s="1"/>
      <c r="JHC27" s="1"/>
      <c r="JHD27" s="1"/>
      <c r="JHE27" s="1"/>
      <c r="JHF27" s="1"/>
      <c r="JHG27" s="1"/>
      <c r="JHH27" s="1"/>
      <c r="JHI27" s="1"/>
      <c r="JHJ27" s="1"/>
      <c r="JHK27" s="1"/>
      <c r="JHL27" s="1"/>
      <c r="JHM27" s="1"/>
      <c r="JHN27" s="1"/>
      <c r="JHO27" s="1"/>
      <c r="JHP27" s="1"/>
      <c r="JHQ27" s="1"/>
      <c r="JHR27" s="1"/>
      <c r="JHS27" s="1"/>
      <c r="JHT27" s="1"/>
      <c r="JHU27" s="1"/>
      <c r="JHV27" s="1"/>
      <c r="JHW27" s="1"/>
      <c r="JHX27" s="1"/>
      <c r="JHY27" s="1"/>
      <c r="JHZ27" s="1"/>
      <c r="JIA27" s="1"/>
      <c r="JIB27" s="1"/>
      <c r="JIC27" s="1"/>
      <c r="JID27" s="1"/>
      <c r="JIE27" s="1"/>
      <c r="JIF27" s="1"/>
      <c r="JIG27" s="1"/>
      <c r="JIH27" s="1"/>
      <c r="JII27" s="1"/>
      <c r="JIJ27" s="1"/>
      <c r="JIK27" s="1"/>
      <c r="JIL27" s="1"/>
      <c r="JIM27" s="1"/>
      <c r="JIN27" s="1"/>
      <c r="JIO27" s="1"/>
      <c r="JIP27" s="1"/>
      <c r="JIQ27" s="1"/>
      <c r="JIR27" s="1"/>
      <c r="JIS27" s="1"/>
      <c r="JIT27" s="1"/>
      <c r="JIU27" s="1"/>
      <c r="JIV27" s="1"/>
      <c r="JIW27" s="1"/>
      <c r="JIX27" s="1"/>
      <c r="JIY27" s="1"/>
      <c r="JIZ27" s="1"/>
      <c r="JJA27" s="1"/>
      <c r="JJB27" s="1"/>
      <c r="JJC27" s="1"/>
      <c r="JJD27" s="1"/>
      <c r="JJE27" s="1"/>
      <c r="JJF27" s="1"/>
      <c r="JJG27" s="1"/>
      <c r="JJH27" s="1"/>
      <c r="JJI27" s="1"/>
      <c r="JJJ27" s="1"/>
      <c r="JJK27" s="1"/>
      <c r="JJL27" s="1"/>
      <c r="JJM27" s="1"/>
      <c r="JJN27" s="1"/>
      <c r="JJO27" s="1"/>
      <c r="JJP27" s="1"/>
      <c r="JJQ27" s="1"/>
      <c r="JJR27" s="1"/>
      <c r="JJS27" s="1"/>
      <c r="JJT27" s="1"/>
      <c r="JJU27" s="1"/>
      <c r="JJV27" s="1"/>
      <c r="JJW27" s="1"/>
      <c r="JJX27" s="1"/>
      <c r="JJY27" s="1"/>
      <c r="JJZ27" s="1"/>
      <c r="JKA27" s="1"/>
      <c r="JKB27" s="1"/>
      <c r="JKC27" s="1"/>
      <c r="JKD27" s="1"/>
      <c r="JKE27" s="1"/>
      <c r="JKF27" s="1"/>
      <c r="JKG27" s="1"/>
      <c r="JKH27" s="1"/>
      <c r="JKI27" s="1"/>
      <c r="JKJ27" s="1"/>
      <c r="JKK27" s="1"/>
      <c r="JKL27" s="1"/>
      <c r="JKM27" s="1"/>
      <c r="JKN27" s="1"/>
      <c r="JKO27" s="1"/>
      <c r="JKP27" s="1"/>
      <c r="JKQ27" s="1"/>
      <c r="JKR27" s="1"/>
      <c r="JKS27" s="1"/>
      <c r="JKT27" s="1"/>
      <c r="JKU27" s="1"/>
      <c r="JKV27" s="1"/>
      <c r="JKW27" s="1"/>
      <c r="JKX27" s="1"/>
      <c r="JKY27" s="1"/>
      <c r="JKZ27" s="1"/>
      <c r="JLA27" s="1"/>
      <c r="JLB27" s="1"/>
      <c r="JLC27" s="1"/>
      <c r="JLD27" s="1"/>
      <c r="JLE27" s="1"/>
      <c r="JLF27" s="1"/>
      <c r="JLG27" s="1"/>
      <c r="JLH27" s="1"/>
      <c r="JLI27" s="1"/>
      <c r="JLJ27" s="1"/>
      <c r="JLK27" s="1"/>
      <c r="JLL27" s="1"/>
      <c r="JLM27" s="1"/>
      <c r="JLN27" s="1"/>
      <c r="JLO27" s="1"/>
      <c r="JLP27" s="1"/>
      <c r="JLQ27" s="1"/>
      <c r="JLR27" s="1"/>
      <c r="JLS27" s="1"/>
      <c r="JLT27" s="1"/>
      <c r="JLU27" s="1"/>
      <c r="JLV27" s="1"/>
      <c r="JLW27" s="1"/>
      <c r="JLX27" s="1"/>
      <c r="JLY27" s="1"/>
      <c r="JLZ27" s="1"/>
      <c r="JMA27" s="1"/>
      <c r="JMB27" s="1"/>
      <c r="JMC27" s="1"/>
      <c r="JMD27" s="1"/>
      <c r="JME27" s="1"/>
      <c r="JMF27" s="1"/>
      <c r="JMG27" s="1"/>
      <c r="JMH27" s="1"/>
      <c r="JMI27" s="1"/>
      <c r="JMJ27" s="1"/>
      <c r="JMK27" s="1"/>
      <c r="JML27" s="1"/>
      <c r="JMM27" s="1"/>
      <c r="JMN27" s="1"/>
      <c r="JMO27" s="1"/>
      <c r="JMP27" s="1"/>
      <c r="JMQ27" s="1"/>
      <c r="JMR27" s="1"/>
      <c r="JMS27" s="1"/>
      <c r="JMT27" s="1"/>
      <c r="JMU27" s="1"/>
      <c r="JMV27" s="1"/>
      <c r="JMW27" s="1"/>
      <c r="JMX27" s="1"/>
      <c r="JMY27" s="1"/>
      <c r="JMZ27" s="1"/>
      <c r="JNA27" s="1"/>
      <c r="JNB27" s="1"/>
      <c r="JNC27" s="1"/>
      <c r="JND27" s="1"/>
      <c r="JNE27" s="1"/>
      <c r="JNF27" s="1"/>
      <c r="JNG27" s="1"/>
      <c r="JNH27" s="1"/>
      <c r="JNI27" s="1"/>
      <c r="JNJ27" s="1"/>
      <c r="JNK27" s="1"/>
      <c r="JNL27" s="1"/>
      <c r="JNM27" s="1"/>
      <c r="JNN27" s="1"/>
      <c r="JNO27" s="1"/>
      <c r="JNP27" s="1"/>
      <c r="JNQ27" s="1"/>
      <c r="JNR27" s="1"/>
      <c r="JNS27" s="1"/>
      <c r="JNT27" s="1"/>
      <c r="JNU27" s="1"/>
      <c r="JNV27" s="1"/>
      <c r="JNW27" s="1"/>
      <c r="JNX27" s="1"/>
      <c r="JNY27" s="1"/>
      <c r="JNZ27" s="1"/>
      <c r="JOA27" s="1"/>
      <c r="JOB27" s="1"/>
      <c r="JOC27" s="1"/>
      <c r="JOD27" s="1"/>
      <c r="JOE27" s="1"/>
      <c r="JOF27" s="1"/>
      <c r="JOG27" s="1"/>
      <c r="JOH27" s="1"/>
      <c r="JOI27" s="1"/>
      <c r="JOJ27" s="1"/>
      <c r="JOK27" s="1"/>
      <c r="JOL27" s="1"/>
      <c r="JOM27" s="1"/>
      <c r="JON27" s="1"/>
      <c r="JOO27" s="1"/>
      <c r="JOP27" s="1"/>
      <c r="JOQ27" s="1"/>
      <c r="JOR27" s="1"/>
      <c r="JOS27" s="1"/>
      <c r="JOT27" s="1"/>
      <c r="JOU27" s="1"/>
      <c r="JOV27" s="1"/>
      <c r="JOW27" s="1"/>
      <c r="JOX27" s="1"/>
      <c r="JOY27" s="1"/>
      <c r="JOZ27" s="1"/>
      <c r="JPA27" s="1"/>
      <c r="JPB27" s="1"/>
      <c r="JPC27" s="1"/>
      <c r="JPD27" s="1"/>
      <c r="JPE27" s="1"/>
      <c r="JPF27" s="1"/>
      <c r="JPG27" s="1"/>
      <c r="JPH27" s="1"/>
      <c r="JPI27" s="1"/>
      <c r="JPJ27" s="1"/>
      <c r="JPK27" s="1"/>
      <c r="JPL27" s="1"/>
      <c r="JPM27" s="1"/>
      <c r="JPN27" s="1"/>
      <c r="JPO27" s="1"/>
      <c r="JPP27" s="1"/>
      <c r="JPQ27" s="1"/>
      <c r="JPR27" s="1"/>
      <c r="JPS27" s="1"/>
      <c r="JPT27" s="1"/>
      <c r="JPU27" s="1"/>
      <c r="JPV27" s="1"/>
      <c r="JPW27" s="1"/>
      <c r="JPX27" s="1"/>
      <c r="JPY27" s="1"/>
      <c r="JPZ27" s="1"/>
      <c r="JQA27" s="1"/>
      <c r="JQB27" s="1"/>
      <c r="JQC27" s="1"/>
      <c r="JQD27" s="1"/>
      <c r="JQE27" s="1"/>
      <c r="JQF27" s="1"/>
      <c r="JQG27" s="1"/>
      <c r="JQH27" s="1"/>
      <c r="JQI27" s="1"/>
      <c r="JQJ27" s="1"/>
      <c r="JQK27" s="1"/>
      <c r="JQL27" s="1"/>
      <c r="JQM27" s="1"/>
      <c r="JQN27" s="1"/>
      <c r="JQO27" s="1"/>
      <c r="JQP27" s="1"/>
      <c r="JQQ27" s="1"/>
      <c r="JQR27" s="1"/>
      <c r="JQS27" s="1"/>
      <c r="JQT27" s="1"/>
      <c r="JQU27" s="1"/>
      <c r="JQV27" s="1"/>
      <c r="JQW27" s="1"/>
      <c r="JQX27" s="1"/>
      <c r="JQY27" s="1"/>
      <c r="JQZ27" s="1"/>
      <c r="JRA27" s="1"/>
      <c r="JRB27" s="1"/>
      <c r="JRC27" s="1"/>
      <c r="JRD27" s="1"/>
      <c r="JRE27" s="1"/>
      <c r="JRF27" s="1"/>
      <c r="JRG27" s="1"/>
      <c r="JRH27" s="1"/>
      <c r="JRI27" s="1"/>
      <c r="JRJ27" s="1"/>
      <c r="JRK27" s="1"/>
      <c r="JRL27" s="1"/>
      <c r="JRM27" s="1"/>
      <c r="JRN27" s="1"/>
      <c r="JRO27" s="1"/>
      <c r="JRP27" s="1"/>
      <c r="JRQ27" s="1"/>
      <c r="JRR27" s="1"/>
      <c r="JRS27" s="1"/>
      <c r="JRT27" s="1"/>
      <c r="JRU27" s="1"/>
      <c r="JRV27" s="1"/>
      <c r="JRW27" s="1"/>
      <c r="JRX27" s="1"/>
      <c r="JRY27" s="1"/>
      <c r="JRZ27" s="1"/>
      <c r="JSA27" s="1"/>
      <c r="JSB27" s="1"/>
      <c r="JSC27" s="1"/>
      <c r="JSD27" s="1"/>
      <c r="JSE27" s="1"/>
      <c r="JSF27" s="1"/>
      <c r="JSG27" s="1"/>
      <c r="JSH27" s="1"/>
      <c r="JSI27" s="1"/>
      <c r="JSJ27" s="1"/>
      <c r="JSK27" s="1"/>
      <c r="JSL27" s="1"/>
      <c r="JSM27" s="1"/>
      <c r="JSN27" s="1"/>
      <c r="JSO27" s="1"/>
      <c r="JSP27" s="1"/>
      <c r="JSQ27" s="1"/>
      <c r="JSR27" s="1"/>
      <c r="JSS27" s="1"/>
      <c r="JST27" s="1"/>
      <c r="JSU27" s="1"/>
      <c r="JSV27" s="1"/>
      <c r="JSW27" s="1"/>
      <c r="JSX27" s="1"/>
      <c r="JSY27" s="1"/>
      <c r="JSZ27" s="1"/>
      <c r="JTA27" s="1"/>
      <c r="JTB27" s="1"/>
      <c r="JTC27" s="1"/>
      <c r="JTD27" s="1"/>
      <c r="JTE27" s="1"/>
      <c r="JTF27" s="1"/>
      <c r="JTG27" s="1"/>
      <c r="JTH27" s="1"/>
      <c r="JTI27" s="1"/>
      <c r="JTJ27" s="1"/>
      <c r="JTK27" s="1"/>
      <c r="JTL27" s="1"/>
      <c r="JTM27" s="1"/>
      <c r="JTN27" s="1"/>
      <c r="JTO27" s="1"/>
      <c r="JTP27" s="1"/>
      <c r="JTQ27" s="1"/>
      <c r="JTR27" s="1"/>
      <c r="JTS27" s="1"/>
      <c r="JTT27" s="1"/>
      <c r="JTU27" s="1"/>
      <c r="JTV27" s="1"/>
      <c r="JTW27" s="1"/>
      <c r="JTX27" s="1"/>
      <c r="JTY27" s="1"/>
      <c r="JTZ27" s="1"/>
      <c r="JUA27" s="1"/>
      <c r="JUB27" s="1"/>
      <c r="JUC27" s="1"/>
      <c r="JUD27" s="1"/>
      <c r="JUE27" s="1"/>
      <c r="JUF27" s="1"/>
      <c r="JUG27" s="1"/>
      <c r="JUH27" s="1"/>
      <c r="JUI27" s="1"/>
      <c r="JUJ27" s="1"/>
      <c r="JUK27" s="1"/>
      <c r="JUL27" s="1"/>
      <c r="JUM27" s="1"/>
      <c r="JUN27" s="1"/>
      <c r="JUO27" s="1"/>
      <c r="JUP27" s="1"/>
      <c r="JUQ27" s="1"/>
      <c r="JUR27" s="1"/>
      <c r="JUS27" s="1"/>
      <c r="JUT27" s="1"/>
      <c r="JUU27" s="1"/>
      <c r="JUV27" s="1"/>
      <c r="JUW27" s="1"/>
      <c r="JUX27" s="1"/>
      <c r="JUY27" s="1"/>
      <c r="JUZ27" s="1"/>
      <c r="JVA27" s="1"/>
      <c r="JVB27" s="1"/>
      <c r="JVC27" s="1"/>
      <c r="JVD27" s="1"/>
      <c r="JVE27" s="1"/>
      <c r="JVF27" s="1"/>
      <c r="JVG27" s="1"/>
      <c r="JVH27" s="1"/>
      <c r="JVI27" s="1"/>
      <c r="JVJ27" s="1"/>
      <c r="JVK27" s="1"/>
      <c r="JVL27" s="1"/>
      <c r="JVM27" s="1"/>
      <c r="JVN27" s="1"/>
      <c r="JVO27" s="1"/>
      <c r="JVP27" s="1"/>
      <c r="JVQ27" s="1"/>
      <c r="JVR27" s="1"/>
      <c r="JVS27" s="1"/>
      <c r="JVT27" s="1"/>
      <c r="JVU27" s="1"/>
      <c r="JVV27" s="1"/>
      <c r="JVW27" s="1"/>
      <c r="JVX27" s="1"/>
      <c r="JVY27" s="1"/>
      <c r="JVZ27" s="1"/>
      <c r="JWA27" s="1"/>
      <c r="JWB27" s="1"/>
      <c r="JWC27" s="1"/>
      <c r="JWD27" s="1"/>
      <c r="JWE27" s="1"/>
      <c r="JWF27" s="1"/>
      <c r="JWG27" s="1"/>
      <c r="JWH27" s="1"/>
      <c r="JWI27" s="1"/>
      <c r="JWJ27" s="1"/>
      <c r="JWK27" s="1"/>
      <c r="JWL27" s="1"/>
      <c r="JWM27" s="1"/>
      <c r="JWN27" s="1"/>
      <c r="JWO27" s="1"/>
      <c r="JWP27" s="1"/>
      <c r="JWQ27" s="1"/>
      <c r="JWR27" s="1"/>
      <c r="JWS27" s="1"/>
      <c r="JWT27" s="1"/>
      <c r="JWU27" s="1"/>
      <c r="JWV27" s="1"/>
      <c r="JWW27" s="1"/>
      <c r="JWX27" s="1"/>
      <c r="JWY27" s="1"/>
      <c r="JWZ27" s="1"/>
      <c r="JXA27" s="1"/>
      <c r="JXB27" s="1"/>
      <c r="JXC27" s="1"/>
      <c r="JXD27" s="1"/>
      <c r="JXE27" s="1"/>
      <c r="JXF27" s="1"/>
      <c r="JXG27" s="1"/>
      <c r="JXH27" s="1"/>
      <c r="JXI27" s="1"/>
      <c r="JXJ27" s="1"/>
      <c r="JXK27" s="1"/>
      <c r="JXL27" s="1"/>
      <c r="JXM27" s="1"/>
      <c r="JXN27" s="1"/>
      <c r="JXO27" s="1"/>
      <c r="JXP27" s="1"/>
      <c r="JXQ27" s="1"/>
      <c r="JXR27" s="1"/>
      <c r="JXS27" s="1"/>
      <c r="JXT27" s="1"/>
      <c r="JXU27" s="1"/>
      <c r="JXV27" s="1"/>
      <c r="JXW27" s="1"/>
      <c r="JXX27" s="1"/>
      <c r="JXY27" s="1"/>
      <c r="JXZ27" s="1"/>
      <c r="JYA27" s="1"/>
      <c r="JYB27" s="1"/>
      <c r="JYC27" s="1"/>
      <c r="JYD27" s="1"/>
      <c r="JYE27" s="1"/>
      <c r="JYF27" s="1"/>
      <c r="JYG27" s="1"/>
      <c r="JYH27" s="1"/>
      <c r="JYI27" s="1"/>
      <c r="JYJ27" s="1"/>
      <c r="JYK27" s="1"/>
      <c r="JYL27" s="1"/>
      <c r="JYM27" s="1"/>
      <c r="JYN27" s="1"/>
      <c r="JYO27" s="1"/>
      <c r="JYP27" s="1"/>
      <c r="JYQ27" s="1"/>
      <c r="JYR27" s="1"/>
      <c r="JYS27" s="1"/>
      <c r="JYT27" s="1"/>
      <c r="JYU27" s="1"/>
      <c r="JYV27" s="1"/>
      <c r="JYW27" s="1"/>
      <c r="JYX27" s="1"/>
      <c r="JYY27" s="1"/>
      <c r="JYZ27" s="1"/>
      <c r="JZA27" s="1"/>
      <c r="JZB27" s="1"/>
      <c r="JZC27" s="1"/>
      <c r="JZD27" s="1"/>
      <c r="JZE27" s="1"/>
      <c r="JZF27" s="1"/>
      <c r="JZG27" s="1"/>
      <c r="JZH27" s="1"/>
      <c r="JZI27" s="1"/>
      <c r="JZJ27" s="1"/>
      <c r="JZK27" s="1"/>
      <c r="JZL27" s="1"/>
      <c r="JZM27" s="1"/>
      <c r="JZN27" s="1"/>
      <c r="JZO27" s="1"/>
      <c r="JZP27" s="1"/>
      <c r="JZQ27" s="1"/>
      <c r="JZR27" s="1"/>
      <c r="JZS27" s="1"/>
      <c r="JZT27" s="1"/>
      <c r="JZU27" s="1"/>
      <c r="JZV27" s="1"/>
      <c r="JZW27" s="1"/>
      <c r="JZX27" s="1"/>
      <c r="JZY27" s="1"/>
      <c r="JZZ27" s="1"/>
      <c r="KAA27" s="1"/>
      <c r="KAB27" s="1"/>
      <c r="KAC27" s="1"/>
      <c r="KAD27" s="1"/>
      <c r="KAE27" s="1"/>
      <c r="KAF27" s="1"/>
      <c r="KAG27" s="1"/>
      <c r="KAH27" s="1"/>
      <c r="KAI27" s="1"/>
      <c r="KAJ27" s="1"/>
      <c r="KAK27" s="1"/>
      <c r="KAL27" s="1"/>
      <c r="KAM27" s="1"/>
      <c r="KAN27" s="1"/>
      <c r="KAO27" s="1"/>
      <c r="KAP27" s="1"/>
      <c r="KAQ27" s="1"/>
      <c r="KAR27" s="1"/>
      <c r="KAS27" s="1"/>
      <c r="KAT27" s="1"/>
      <c r="KAU27" s="1"/>
      <c r="KAV27" s="1"/>
      <c r="KAW27" s="1"/>
      <c r="KAX27" s="1"/>
      <c r="KAY27" s="1"/>
      <c r="KAZ27" s="1"/>
      <c r="KBA27" s="1"/>
      <c r="KBB27" s="1"/>
      <c r="KBC27" s="1"/>
      <c r="KBD27" s="1"/>
      <c r="KBE27" s="1"/>
      <c r="KBF27" s="1"/>
      <c r="KBG27" s="1"/>
      <c r="KBH27" s="1"/>
      <c r="KBI27" s="1"/>
      <c r="KBJ27" s="1"/>
      <c r="KBK27" s="1"/>
      <c r="KBL27" s="1"/>
      <c r="KBM27" s="1"/>
      <c r="KBN27" s="1"/>
      <c r="KBO27" s="1"/>
      <c r="KBP27" s="1"/>
      <c r="KBQ27" s="1"/>
      <c r="KBR27" s="1"/>
      <c r="KBS27" s="1"/>
      <c r="KBT27" s="1"/>
      <c r="KBU27" s="1"/>
      <c r="KBV27" s="1"/>
      <c r="KBW27" s="1"/>
      <c r="KBX27" s="1"/>
      <c r="KBY27" s="1"/>
      <c r="KBZ27" s="1"/>
      <c r="KCA27" s="1"/>
      <c r="KCB27" s="1"/>
      <c r="KCC27" s="1"/>
      <c r="KCD27" s="1"/>
      <c r="KCE27" s="1"/>
      <c r="KCF27" s="1"/>
      <c r="KCG27" s="1"/>
      <c r="KCH27" s="1"/>
      <c r="KCI27" s="1"/>
      <c r="KCJ27" s="1"/>
      <c r="KCK27" s="1"/>
      <c r="KCL27" s="1"/>
      <c r="KCM27" s="1"/>
      <c r="KCN27" s="1"/>
      <c r="KCO27" s="1"/>
      <c r="KCP27" s="1"/>
      <c r="KCQ27" s="1"/>
      <c r="KCR27" s="1"/>
      <c r="KCS27" s="1"/>
      <c r="KCT27" s="1"/>
      <c r="KCU27" s="1"/>
      <c r="KCV27" s="1"/>
      <c r="KCW27" s="1"/>
      <c r="KCX27" s="1"/>
      <c r="KCY27" s="1"/>
      <c r="KCZ27" s="1"/>
      <c r="KDA27" s="1"/>
      <c r="KDB27" s="1"/>
      <c r="KDC27" s="1"/>
      <c r="KDD27" s="1"/>
      <c r="KDE27" s="1"/>
      <c r="KDF27" s="1"/>
      <c r="KDG27" s="1"/>
      <c r="KDH27" s="1"/>
      <c r="KDI27" s="1"/>
      <c r="KDJ27" s="1"/>
      <c r="KDK27" s="1"/>
      <c r="KDL27" s="1"/>
      <c r="KDM27" s="1"/>
      <c r="KDN27" s="1"/>
      <c r="KDO27" s="1"/>
      <c r="KDP27" s="1"/>
      <c r="KDQ27" s="1"/>
      <c r="KDR27" s="1"/>
      <c r="KDS27" s="1"/>
      <c r="KDT27" s="1"/>
      <c r="KDU27" s="1"/>
      <c r="KDV27" s="1"/>
      <c r="KDW27" s="1"/>
      <c r="KDX27" s="1"/>
      <c r="KDY27" s="1"/>
      <c r="KDZ27" s="1"/>
      <c r="KEA27" s="1"/>
      <c r="KEB27" s="1"/>
      <c r="KEC27" s="1"/>
      <c r="KED27" s="1"/>
      <c r="KEE27" s="1"/>
      <c r="KEF27" s="1"/>
      <c r="KEG27" s="1"/>
      <c r="KEH27" s="1"/>
      <c r="KEI27" s="1"/>
      <c r="KEJ27" s="1"/>
      <c r="KEK27" s="1"/>
      <c r="KEL27" s="1"/>
      <c r="KEM27" s="1"/>
      <c r="KEN27" s="1"/>
      <c r="KEO27" s="1"/>
      <c r="KEP27" s="1"/>
      <c r="KEQ27" s="1"/>
      <c r="KER27" s="1"/>
      <c r="KES27" s="1"/>
      <c r="KET27" s="1"/>
      <c r="KEU27" s="1"/>
      <c r="KEV27" s="1"/>
      <c r="KEW27" s="1"/>
      <c r="KEX27" s="1"/>
      <c r="KEY27" s="1"/>
      <c r="KEZ27" s="1"/>
      <c r="KFA27" s="1"/>
      <c r="KFB27" s="1"/>
      <c r="KFC27" s="1"/>
      <c r="KFD27" s="1"/>
      <c r="KFE27" s="1"/>
      <c r="KFF27" s="1"/>
      <c r="KFG27" s="1"/>
      <c r="KFH27" s="1"/>
      <c r="KFI27" s="1"/>
      <c r="KFJ27" s="1"/>
      <c r="KFK27" s="1"/>
      <c r="KFL27" s="1"/>
      <c r="KFM27" s="1"/>
      <c r="KFN27" s="1"/>
      <c r="KFO27" s="1"/>
      <c r="KFP27" s="1"/>
      <c r="KFQ27" s="1"/>
      <c r="KFR27" s="1"/>
      <c r="KFS27" s="1"/>
      <c r="KFT27" s="1"/>
      <c r="KFU27" s="1"/>
      <c r="KFV27" s="1"/>
      <c r="KFW27" s="1"/>
      <c r="KFX27" s="1"/>
      <c r="KFY27" s="1"/>
      <c r="KFZ27" s="1"/>
      <c r="KGA27" s="1"/>
      <c r="KGB27" s="1"/>
      <c r="KGC27" s="1"/>
      <c r="KGD27" s="1"/>
      <c r="KGE27" s="1"/>
      <c r="KGF27" s="1"/>
      <c r="KGG27" s="1"/>
      <c r="KGH27" s="1"/>
      <c r="KGI27" s="1"/>
      <c r="KGJ27" s="1"/>
      <c r="KGK27" s="1"/>
      <c r="KGL27" s="1"/>
      <c r="KGM27" s="1"/>
      <c r="KGN27" s="1"/>
      <c r="KGO27" s="1"/>
      <c r="KGP27" s="1"/>
      <c r="KGQ27" s="1"/>
      <c r="KGR27" s="1"/>
      <c r="KGS27" s="1"/>
      <c r="KGT27" s="1"/>
      <c r="KGU27" s="1"/>
      <c r="KGV27" s="1"/>
      <c r="KGW27" s="1"/>
      <c r="KGX27" s="1"/>
      <c r="KGY27" s="1"/>
      <c r="KGZ27" s="1"/>
      <c r="KHA27" s="1"/>
      <c r="KHB27" s="1"/>
      <c r="KHC27" s="1"/>
      <c r="KHD27" s="1"/>
      <c r="KHE27" s="1"/>
      <c r="KHF27" s="1"/>
      <c r="KHG27" s="1"/>
      <c r="KHH27" s="1"/>
      <c r="KHI27" s="1"/>
      <c r="KHJ27" s="1"/>
      <c r="KHK27" s="1"/>
      <c r="KHL27" s="1"/>
      <c r="KHM27" s="1"/>
      <c r="KHN27" s="1"/>
      <c r="KHO27" s="1"/>
      <c r="KHP27" s="1"/>
      <c r="KHQ27" s="1"/>
      <c r="KHR27" s="1"/>
      <c r="KHS27" s="1"/>
      <c r="KHT27" s="1"/>
      <c r="KHU27" s="1"/>
      <c r="KHV27" s="1"/>
      <c r="KHW27" s="1"/>
      <c r="KHX27" s="1"/>
      <c r="KHY27" s="1"/>
      <c r="KHZ27" s="1"/>
      <c r="KIA27" s="1"/>
      <c r="KIB27" s="1"/>
      <c r="KIC27" s="1"/>
      <c r="KID27" s="1"/>
      <c r="KIE27" s="1"/>
      <c r="KIF27" s="1"/>
      <c r="KIG27" s="1"/>
      <c r="KIH27" s="1"/>
      <c r="KII27" s="1"/>
      <c r="KIJ27" s="1"/>
      <c r="KIK27" s="1"/>
      <c r="KIL27" s="1"/>
      <c r="KIM27" s="1"/>
      <c r="KIN27" s="1"/>
      <c r="KIO27" s="1"/>
      <c r="KIP27" s="1"/>
      <c r="KIQ27" s="1"/>
      <c r="KIR27" s="1"/>
      <c r="KIS27" s="1"/>
      <c r="KIT27" s="1"/>
      <c r="KIU27" s="1"/>
      <c r="KIV27" s="1"/>
      <c r="KIW27" s="1"/>
      <c r="KIX27" s="1"/>
      <c r="KIY27" s="1"/>
      <c r="KIZ27" s="1"/>
      <c r="KJA27" s="1"/>
      <c r="KJB27" s="1"/>
      <c r="KJC27" s="1"/>
      <c r="KJD27" s="1"/>
      <c r="KJE27" s="1"/>
      <c r="KJF27" s="1"/>
      <c r="KJG27" s="1"/>
      <c r="KJH27" s="1"/>
      <c r="KJI27" s="1"/>
      <c r="KJJ27" s="1"/>
      <c r="KJK27" s="1"/>
      <c r="KJL27" s="1"/>
      <c r="KJM27" s="1"/>
      <c r="KJN27" s="1"/>
      <c r="KJO27" s="1"/>
      <c r="KJP27" s="1"/>
      <c r="KJQ27" s="1"/>
      <c r="KJR27" s="1"/>
      <c r="KJS27" s="1"/>
      <c r="KJT27" s="1"/>
      <c r="KJU27" s="1"/>
      <c r="KJV27" s="1"/>
      <c r="KJW27" s="1"/>
      <c r="KJX27" s="1"/>
      <c r="KJY27" s="1"/>
      <c r="KJZ27" s="1"/>
      <c r="KKA27" s="1"/>
      <c r="KKB27" s="1"/>
      <c r="KKC27" s="1"/>
      <c r="KKD27" s="1"/>
      <c r="KKE27" s="1"/>
      <c r="KKF27" s="1"/>
      <c r="KKG27" s="1"/>
      <c r="KKH27" s="1"/>
      <c r="KKI27" s="1"/>
      <c r="KKJ27" s="1"/>
      <c r="KKK27" s="1"/>
      <c r="KKL27" s="1"/>
      <c r="KKM27" s="1"/>
      <c r="KKN27" s="1"/>
      <c r="KKO27" s="1"/>
      <c r="KKP27" s="1"/>
      <c r="KKQ27" s="1"/>
      <c r="KKR27" s="1"/>
      <c r="KKS27" s="1"/>
      <c r="KKT27" s="1"/>
      <c r="KKU27" s="1"/>
      <c r="KKV27" s="1"/>
      <c r="KKW27" s="1"/>
      <c r="KKX27" s="1"/>
      <c r="KKY27" s="1"/>
      <c r="KKZ27" s="1"/>
      <c r="KLA27" s="1"/>
      <c r="KLB27" s="1"/>
      <c r="KLC27" s="1"/>
      <c r="KLD27" s="1"/>
      <c r="KLE27" s="1"/>
      <c r="KLF27" s="1"/>
      <c r="KLG27" s="1"/>
      <c r="KLH27" s="1"/>
      <c r="KLI27" s="1"/>
      <c r="KLJ27" s="1"/>
      <c r="KLK27" s="1"/>
      <c r="KLL27" s="1"/>
      <c r="KLM27" s="1"/>
      <c r="KLN27" s="1"/>
      <c r="KLO27" s="1"/>
      <c r="KLP27" s="1"/>
      <c r="KLQ27" s="1"/>
      <c r="KLR27" s="1"/>
      <c r="KLS27" s="1"/>
      <c r="KLT27" s="1"/>
      <c r="KLU27" s="1"/>
      <c r="KLV27" s="1"/>
      <c r="KLW27" s="1"/>
      <c r="KLX27" s="1"/>
      <c r="KLY27" s="1"/>
      <c r="KLZ27" s="1"/>
      <c r="KMA27" s="1"/>
      <c r="KMB27" s="1"/>
      <c r="KMC27" s="1"/>
      <c r="KMD27" s="1"/>
      <c r="KME27" s="1"/>
      <c r="KMF27" s="1"/>
      <c r="KMG27" s="1"/>
      <c r="KMH27" s="1"/>
      <c r="KMI27" s="1"/>
      <c r="KMJ27" s="1"/>
      <c r="KMK27" s="1"/>
      <c r="KML27" s="1"/>
      <c r="KMM27" s="1"/>
      <c r="KMN27" s="1"/>
      <c r="KMO27" s="1"/>
      <c r="KMP27" s="1"/>
      <c r="KMQ27" s="1"/>
      <c r="KMR27" s="1"/>
      <c r="KMS27" s="1"/>
      <c r="KMT27" s="1"/>
      <c r="KMU27" s="1"/>
      <c r="KMV27" s="1"/>
      <c r="KMW27" s="1"/>
      <c r="KMX27" s="1"/>
      <c r="KMY27" s="1"/>
      <c r="KMZ27" s="1"/>
      <c r="KNA27" s="1"/>
      <c r="KNB27" s="1"/>
      <c r="KNC27" s="1"/>
      <c r="KND27" s="1"/>
      <c r="KNE27" s="1"/>
      <c r="KNF27" s="1"/>
      <c r="KNG27" s="1"/>
      <c r="KNH27" s="1"/>
      <c r="KNI27" s="1"/>
      <c r="KNJ27" s="1"/>
      <c r="KNK27" s="1"/>
      <c r="KNL27" s="1"/>
      <c r="KNM27" s="1"/>
      <c r="KNN27" s="1"/>
      <c r="KNO27" s="1"/>
      <c r="KNP27" s="1"/>
      <c r="KNQ27" s="1"/>
      <c r="KNR27" s="1"/>
      <c r="KNS27" s="1"/>
      <c r="KNT27" s="1"/>
      <c r="KNU27" s="1"/>
      <c r="KNV27" s="1"/>
      <c r="KNW27" s="1"/>
      <c r="KNX27" s="1"/>
      <c r="KNY27" s="1"/>
      <c r="KNZ27" s="1"/>
      <c r="KOA27" s="1"/>
      <c r="KOB27" s="1"/>
      <c r="KOC27" s="1"/>
      <c r="KOD27" s="1"/>
      <c r="KOE27" s="1"/>
      <c r="KOF27" s="1"/>
      <c r="KOG27" s="1"/>
      <c r="KOH27" s="1"/>
      <c r="KOI27" s="1"/>
      <c r="KOJ27" s="1"/>
      <c r="KOK27" s="1"/>
      <c r="KOL27" s="1"/>
      <c r="KOM27" s="1"/>
      <c r="KON27" s="1"/>
      <c r="KOO27" s="1"/>
      <c r="KOP27" s="1"/>
      <c r="KOQ27" s="1"/>
      <c r="KOR27" s="1"/>
      <c r="KOS27" s="1"/>
      <c r="KOT27" s="1"/>
      <c r="KOU27" s="1"/>
      <c r="KOV27" s="1"/>
      <c r="KOW27" s="1"/>
      <c r="KOX27" s="1"/>
      <c r="KOY27" s="1"/>
      <c r="KOZ27" s="1"/>
      <c r="KPA27" s="1"/>
      <c r="KPB27" s="1"/>
      <c r="KPC27" s="1"/>
      <c r="KPD27" s="1"/>
      <c r="KPE27" s="1"/>
      <c r="KPF27" s="1"/>
      <c r="KPG27" s="1"/>
      <c r="KPH27" s="1"/>
      <c r="KPI27" s="1"/>
      <c r="KPJ27" s="1"/>
      <c r="KPK27" s="1"/>
      <c r="KPL27" s="1"/>
      <c r="KPM27" s="1"/>
      <c r="KPN27" s="1"/>
      <c r="KPO27" s="1"/>
      <c r="KPP27" s="1"/>
      <c r="KPQ27" s="1"/>
      <c r="KPR27" s="1"/>
      <c r="KPS27" s="1"/>
      <c r="KPT27" s="1"/>
      <c r="KPU27" s="1"/>
      <c r="KPV27" s="1"/>
      <c r="KPW27" s="1"/>
      <c r="KPX27" s="1"/>
      <c r="KPY27" s="1"/>
      <c r="KPZ27" s="1"/>
      <c r="KQA27" s="1"/>
      <c r="KQB27" s="1"/>
      <c r="KQC27" s="1"/>
      <c r="KQD27" s="1"/>
      <c r="KQE27" s="1"/>
      <c r="KQF27" s="1"/>
      <c r="KQG27" s="1"/>
      <c r="KQH27" s="1"/>
      <c r="KQI27" s="1"/>
      <c r="KQJ27" s="1"/>
      <c r="KQK27" s="1"/>
      <c r="KQL27" s="1"/>
      <c r="KQM27" s="1"/>
      <c r="KQN27" s="1"/>
      <c r="KQO27" s="1"/>
      <c r="KQP27" s="1"/>
      <c r="KQQ27" s="1"/>
      <c r="KQR27" s="1"/>
      <c r="KQS27" s="1"/>
      <c r="KQT27" s="1"/>
      <c r="KQU27" s="1"/>
      <c r="KQV27" s="1"/>
      <c r="KQW27" s="1"/>
      <c r="KQX27" s="1"/>
      <c r="KQY27" s="1"/>
      <c r="KQZ27" s="1"/>
      <c r="KRA27" s="1"/>
      <c r="KRB27" s="1"/>
      <c r="KRC27" s="1"/>
      <c r="KRD27" s="1"/>
      <c r="KRE27" s="1"/>
      <c r="KRF27" s="1"/>
      <c r="KRG27" s="1"/>
      <c r="KRH27" s="1"/>
      <c r="KRI27" s="1"/>
      <c r="KRJ27" s="1"/>
      <c r="KRK27" s="1"/>
      <c r="KRL27" s="1"/>
      <c r="KRM27" s="1"/>
      <c r="KRN27" s="1"/>
      <c r="KRO27" s="1"/>
      <c r="KRP27" s="1"/>
      <c r="KRQ27" s="1"/>
      <c r="KRR27" s="1"/>
      <c r="KRS27" s="1"/>
      <c r="KRT27" s="1"/>
      <c r="KRU27" s="1"/>
      <c r="KRV27" s="1"/>
      <c r="KRW27" s="1"/>
      <c r="KRX27" s="1"/>
      <c r="KRY27" s="1"/>
      <c r="KRZ27" s="1"/>
      <c r="KSA27" s="1"/>
      <c r="KSB27" s="1"/>
      <c r="KSC27" s="1"/>
      <c r="KSD27" s="1"/>
      <c r="KSE27" s="1"/>
      <c r="KSF27" s="1"/>
      <c r="KSG27" s="1"/>
      <c r="KSH27" s="1"/>
      <c r="KSI27" s="1"/>
      <c r="KSJ27" s="1"/>
      <c r="KSK27" s="1"/>
      <c r="KSL27" s="1"/>
      <c r="KSM27" s="1"/>
      <c r="KSN27" s="1"/>
      <c r="KSO27" s="1"/>
      <c r="KSP27" s="1"/>
      <c r="KSQ27" s="1"/>
      <c r="KSR27" s="1"/>
      <c r="KSS27" s="1"/>
      <c r="KST27" s="1"/>
      <c r="KSU27" s="1"/>
      <c r="KSV27" s="1"/>
      <c r="KSW27" s="1"/>
      <c r="KSX27" s="1"/>
      <c r="KSY27" s="1"/>
      <c r="KSZ27" s="1"/>
      <c r="KTA27" s="1"/>
      <c r="KTB27" s="1"/>
      <c r="KTC27" s="1"/>
      <c r="KTD27" s="1"/>
      <c r="KTE27" s="1"/>
      <c r="KTF27" s="1"/>
      <c r="KTG27" s="1"/>
      <c r="KTH27" s="1"/>
      <c r="KTI27" s="1"/>
      <c r="KTJ27" s="1"/>
      <c r="KTK27" s="1"/>
      <c r="KTL27" s="1"/>
      <c r="KTM27" s="1"/>
      <c r="KTN27" s="1"/>
      <c r="KTO27" s="1"/>
      <c r="KTP27" s="1"/>
      <c r="KTQ27" s="1"/>
      <c r="KTR27" s="1"/>
      <c r="KTS27" s="1"/>
      <c r="KTT27" s="1"/>
      <c r="KTU27" s="1"/>
      <c r="KTV27" s="1"/>
      <c r="KTW27" s="1"/>
      <c r="KTX27" s="1"/>
      <c r="KTY27" s="1"/>
      <c r="KTZ27" s="1"/>
      <c r="KUA27" s="1"/>
      <c r="KUB27" s="1"/>
      <c r="KUC27" s="1"/>
      <c r="KUD27" s="1"/>
      <c r="KUE27" s="1"/>
      <c r="KUF27" s="1"/>
      <c r="KUG27" s="1"/>
      <c r="KUH27" s="1"/>
      <c r="KUI27" s="1"/>
      <c r="KUJ27" s="1"/>
      <c r="KUK27" s="1"/>
      <c r="KUL27" s="1"/>
      <c r="KUM27" s="1"/>
      <c r="KUN27" s="1"/>
      <c r="KUO27" s="1"/>
      <c r="KUP27" s="1"/>
      <c r="KUQ27" s="1"/>
      <c r="KUR27" s="1"/>
      <c r="KUS27" s="1"/>
      <c r="KUT27" s="1"/>
      <c r="KUU27" s="1"/>
      <c r="KUV27" s="1"/>
      <c r="KUW27" s="1"/>
      <c r="KUX27" s="1"/>
      <c r="KUY27" s="1"/>
      <c r="KUZ27" s="1"/>
      <c r="KVA27" s="1"/>
      <c r="KVB27" s="1"/>
      <c r="KVC27" s="1"/>
      <c r="KVD27" s="1"/>
      <c r="KVE27" s="1"/>
      <c r="KVF27" s="1"/>
      <c r="KVG27" s="1"/>
      <c r="KVH27" s="1"/>
      <c r="KVI27" s="1"/>
      <c r="KVJ27" s="1"/>
      <c r="KVK27" s="1"/>
      <c r="KVL27" s="1"/>
      <c r="KVM27" s="1"/>
      <c r="KVN27" s="1"/>
      <c r="KVO27" s="1"/>
      <c r="KVP27" s="1"/>
      <c r="KVQ27" s="1"/>
      <c r="KVR27" s="1"/>
      <c r="KVS27" s="1"/>
      <c r="KVT27" s="1"/>
      <c r="KVU27" s="1"/>
      <c r="KVV27" s="1"/>
      <c r="KVW27" s="1"/>
      <c r="KVX27" s="1"/>
      <c r="KVY27" s="1"/>
      <c r="KVZ27" s="1"/>
      <c r="KWA27" s="1"/>
      <c r="KWB27" s="1"/>
      <c r="KWC27" s="1"/>
      <c r="KWD27" s="1"/>
      <c r="KWE27" s="1"/>
      <c r="KWF27" s="1"/>
      <c r="KWG27" s="1"/>
      <c r="KWH27" s="1"/>
      <c r="KWI27" s="1"/>
      <c r="KWJ27" s="1"/>
      <c r="KWK27" s="1"/>
      <c r="KWL27" s="1"/>
      <c r="KWM27" s="1"/>
      <c r="KWN27" s="1"/>
      <c r="KWO27" s="1"/>
      <c r="KWP27" s="1"/>
      <c r="KWQ27" s="1"/>
      <c r="KWR27" s="1"/>
      <c r="KWS27" s="1"/>
      <c r="KWT27" s="1"/>
      <c r="KWU27" s="1"/>
      <c r="KWV27" s="1"/>
      <c r="KWW27" s="1"/>
      <c r="KWX27" s="1"/>
      <c r="KWY27" s="1"/>
      <c r="KWZ27" s="1"/>
      <c r="KXA27" s="1"/>
      <c r="KXB27" s="1"/>
      <c r="KXC27" s="1"/>
      <c r="KXD27" s="1"/>
      <c r="KXE27" s="1"/>
      <c r="KXF27" s="1"/>
      <c r="KXG27" s="1"/>
      <c r="KXH27" s="1"/>
      <c r="KXI27" s="1"/>
      <c r="KXJ27" s="1"/>
      <c r="KXK27" s="1"/>
      <c r="KXL27" s="1"/>
      <c r="KXM27" s="1"/>
      <c r="KXN27" s="1"/>
      <c r="KXO27" s="1"/>
      <c r="KXP27" s="1"/>
      <c r="KXQ27" s="1"/>
      <c r="KXR27" s="1"/>
      <c r="KXS27" s="1"/>
      <c r="KXT27" s="1"/>
      <c r="KXU27" s="1"/>
      <c r="KXV27" s="1"/>
      <c r="KXW27" s="1"/>
      <c r="KXX27" s="1"/>
      <c r="KXY27" s="1"/>
      <c r="KXZ27" s="1"/>
      <c r="KYA27" s="1"/>
      <c r="KYB27" s="1"/>
      <c r="KYC27" s="1"/>
      <c r="KYD27" s="1"/>
      <c r="KYE27" s="1"/>
      <c r="KYF27" s="1"/>
      <c r="KYG27" s="1"/>
      <c r="KYH27" s="1"/>
      <c r="KYI27" s="1"/>
      <c r="KYJ27" s="1"/>
      <c r="KYK27" s="1"/>
      <c r="KYL27" s="1"/>
      <c r="KYM27" s="1"/>
      <c r="KYN27" s="1"/>
      <c r="KYO27" s="1"/>
      <c r="KYP27" s="1"/>
      <c r="KYQ27" s="1"/>
      <c r="KYR27" s="1"/>
      <c r="KYS27" s="1"/>
      <c r="KYT27" s="1"/>
      <c r="KYU27" s="1"/>
      <c r="KYV27" s="1"/>
      <c r="KYW27" s="1"/>
      <c r="KYX27" s="1"/>
      <c r="KYY27" s="1"/>
      <c r="KYZ27" s="1"/>
      <c r="KZA27" s="1"/>
      <c r="KZB27" s="1"/>
      <c r="KZC27" s="1"/>
      <c r="KZD27" s="1"/>
      <c r="KZE27" s="1"/>
      <c r="KZF27" s="1"/>
      <c r="KZG27" s="1"/>
      <c r="KZH27" s="1"/>
      <c r="KZI27" s="1"/>
      <c r="KZJ27" s="1"/>
      <c r="KZK27" s="1"/>
      <c r="KZL27" s="1"/>
      <c r="KZM27" s="1"/>
      <c r="KZN27" s="1"/>
      <c r="KZO27" s="1"/>
      <c r="KZP27" s="1"/>
      <c r="KZQ27" s="1"/>
      <c r="KZR27" s="1"/>
      <c r="KZS27" s="1"/>
      <c r="KZT27" s="1"/>
      <c r="KZU27" s="1"/>
      <c r="KZV27" s="1"/>
      <c r="KZW27" s="1"/>
      <c r="KZX27" s="1"/>
      <c r="KZY27" s="1"/>
      <c r="KZZ27" s="1"/>
      <c r="LAA27" s="1"/>
      <c r="LAB27" s="1"/>
      <c r="LAC27" s="1"/>
      <c r="LAD27" s="1"/>
      <c r="LAE27" s="1"/>
      <c r="LAF27" s="1"/>
      <c r="LAG27" s="1"/>
      <c r="LAH27" s="1"/>
      <c r="LAI27" s="1"/>
      <c r="LAJ27" s="1"/>
      <c r="LAK27" s="1"/>
      <c r="LAL27" s="1"/>
      <c r="LAM27" s="1"/>
      <c r="LAN27" s="1"/>
      <c r="LAO27" s="1"/>
      <c r="LAP27" s="1"/>
      <c r="LAQ27" s="1"/>
      <c r="LAR27" s="1"/>
      <c r="LAS27" s="1"/>
      <c r="LAT27" s="1"/>
      <c r="LAU27" s="1"/>
      <c r="LAV27" s="1"/>
      <c r="LAW27" s="1"/>
      <c r="LAX27" s="1"/>
      <c r="LAY27" s="1"/>
      <c r="LAZ27" s="1"/>
      <c r="LBA27" s="1"/>
      <c r="LBB27" s="1"/>
      <c r="LBC27" s="1"/>
      <c r="LBD27" s="1"/>
      <c r="LBE27" s="1"/>
      <c r="LBF27" s="1"/>
      <c r="LBG27" s="1"/>
      <c r="LBH27" s="1"/>
      <c r="LBI27" s="1"/>
      <c r="LBJ27" s="1"/>
      <c r="LBK27" s="1"/>
      <c r="LBL27" s="1"/>
      <c r="LBM27" s="1"/>
      <c r="LBN27" s="1"/>
      <c r="LBO27" s="1"/>
      <c r="LBP27" s="1"/>
      <c r="LBQ27" s="1"/>
      <c r="LBR27" s="1"/>
      <c r="LBS27" s="1"/>
      <c r="LBT27" s="1"/>
      <c r="LBU27" s="1"/>
      <c r="LBV27" s="1"/>
      <c r="LBW27" s="1"/>
      <c r="LBX27" s="1"/>
      <c r="LBY27" s="1"/>
      <c r="LBZ27" s="1"/>
      <c r="LCA27" s="1"/>
      <c r="LCB27" s="1"/>
      <c r="LCC27" s="1"/>
      <c r="LCD27" s="1"/>
      <c r="LCE27" s="1"/>
      <c r="LCF27" s="1"/>
      <c r="LCG27" s="1"/>
      <c r="LCH27" s="1"/>
      <c r="LCI27" s="1"/>
      <c r="LCJ27" s="1"/>
      <c r="LCK27" s="1"/>
      <c r="LCL27" s="1"/>
      <c r="LCM27" s="1"/>
      <c r="LCN27" s="1"/>
      <c r="LCO27" s="1"/>
      <c r="LCP27" s="1"/>
      <c r="LCQ27" s="1"/>
      <c r="LCR27" s="1"/>
      <c r="LCS27" s="1"/>
      <c r="LCT27" s="1"/>
      <c r="LCU27" s="1"/>
      <c r="LCV27" s="1"/>
      <c r="LCW27" s="1"/>
      <c r="LCX27" s="1"/>
      <c r="LCY27" s="1"/>
      <c r="LCZ27" s="1"/>
      <c r="LDA27" s="1"/>
      <c r="LDB27" s="1"/>
      <c r="LDC27" s="1"/>
      <c r="LDD27" s="1"/>
      <c r="LDE27" s="1"/>
      <c r="LDF27" s="1"/>
      <c r="LDG27" s="1"/>
      <c r="LDH27" s="1"/>
      <c r="LDI27" s="1"/>
      <c r="LDJ27" s="1"/>
      <c r="LDK27" s="1"/>
      <c r="LDL27" s="1"/>
      <c r="LDM27" s="1"/>
      <c r="LDN27" s="1"/>
      <c r="LDO27" s="1"/>
      <c r="LDP27" s="1"/>
      <c r="LDQ27" s="1"/>
      <c r="LDR27" s="1"/>
      <c r="LDS27" s="1"/>
      <c r="LDT27" s="1"/>
      <c r="LDU27" s="1"/>
      <c r="LDV27" s="1"/>
      <c r="LDW27" s="1"/>
      <c r="LDX27" s="1"/>
      <c r="LDY27" s="1"/>
      <c r="LDZ27" s="1"/>
      <c r="LEA27" s="1"/>
      <c r="LEB27" s="1"/>
      <c r="LEC27" s="1"/>
      <c r="LED27" s="1"/>
      <c r="LEE27" s="1"/>
      <c r="LEF27" s="1"/>
      <c r="LEG27" s="1"/>
      <c r="LEH27" s="1"/>
      <c r="LEI27" s="1"/>
      <c r="LEJ27" s="1"/>
      <c r="LEK27" s="1"/>
      <c r="LEL27" s="1"/>
      <c r="LEM27" s="1"/>
      <c r="LEN27" s="1"/>
      <c r="LEO27" s="1"/>
      <c r="LEP27" s="1"/>
      <c r="LEQ27" s="1"/>
      <c r="LER27" s="1"/>
      <c r="LES27" s="1"/>
      <c r="LET27" s="1"/>
      <c r="LEU27" s="1"/>
      <c r="LEV27" s="1"/>
      <c r="LEW27" s="1"/>
      <c r="LEX27" s="1"/>
      <c r="LEY27" s="1"/>
      <c r="LEZ27" s="1"/>
      <c r="LFA27" s="1"/>
      <c r="LFB27" s="1"/>
      <c r="LFC27" s="1"/>
      <c r="LFD27" s="1"/>
      <c r="LFE27" s="1"/>
      <c r="LFF27" s="1"/>
      <c r="LFG27" s="1"/>
      <c r="LFH27" s="1"/>
      <c r="LFI27" s="1"/>
      <c r="LFJ27" s="1"/>
      <c r="LFK27" s="1"/>
      <c r="LFL27" s="1"/>
      <c r="LFM27" s="1"/>
      <c r="LFN27" s="1"/>
      <c r="LFO27" s="1"/>
      <c r="LFP27" s="1"/>
      <c r="LFQ27" s="1"/>
      <c r="LFR27" s="1"/>
      <c r="LFS27" s="1"/>
      <c r="LFT27" s="1"/>
      <c r="LFU27" s="1"/>
      <c r="LFV27" s="1"/>
      <c r="LFW27" s="1"/>
      <c r="LFX27" s="1"/>
      <c r="LFY27" s="1"/>
      <c r="LFZ27" s="1"/>
      <c r="LGA27" s="1"/>
      <c r="LGB27" s="1"/>
      <c r="LGC27" s="1"/>
      <c r="LGD27" s="1"/>
      <c r="LGE27" s="1"/>
      <c r="LGF27" s="1"/>
      <c r="LGG27" s="1"/>
      <c r="LGH27" s="1"/>
      <c r="LGI27" s="1"/>
      <c r="LGJ27" s="1"/>
      <c r="LGK27" s="1"/>
      <c r="LGL27" s="1"/>
      <c r="LGM27" s="1"/>
      <c r="LGN27" s="1"/>
      <c r="LGO27" s="1"/>
      <c r="LGP27" s="1"/>
      <c r="LGQ27" s="1"/>
      <c r="LGR27" s="1"/>
      <c r="LGS27" s="1"/>
      <c r="LGT27" s="1"/>
      <c r="LGU27" s="1"/>
      <c r="LGV27" s="1"/>
      <c r="LGW27" s="1"/>
      <c r="LGX27" s="1"/>
      <c r="LGY27" s="1"/>
      <c r="LGZ27" s="1"/>
      <c r="LHA27" s="1"/>
      <c r="LHB27" s="1"/>
      <c r="LHC27" s="1"/>
      <c r="LHD27" s="1"/>
      <c r="LHE27" s="1"/>
      <c r="LHF27" s="1"/>
      <c r="LHG27" s="1"/>
      <c r="LHH27" s="1"/>
      <c r="LHI27" s="1"/>
      <c r="LHJ27" s="1"/>
      <c r="LHK27" s="1"/>
      <c r="LHL27" s="1"/>
      <c r="LHM27" s="1"/>
      <c r="LHN27" s="1"/>
      <c r="LHO27" s="1"/>
      <c r="LHP27" s="1"/>
      <c r="LHQ27" s="1"/>
      <c r="LHR27" s="1"/>
      <c r="LHS27" s="1"/>
      <c r="LHT27" s="1"/>
      <c r="LHU27" s="1"/>
      <c r="LHV27" s="1"/>
      <c r="LHW27" s="1"/>
      <c r="LHX27" s="1"/>
      <c r="LHY27" s="1"/>
      <c r="LHZ27" s="1"/>
      <c r="LIA27" s="1"/>
      <c r="LIB27" s="1"/>
      <c r="LIC27" s="1"/>
      <c r="LID27" s="1"/>
      <c r="LIE27" s="1"/>
      <c r="LIF27" s="1"/>
      <c r="LIG27" s="1"/>
      <c r="LIH27" s="1"/>
      <c r="LII27" s="1"/>
      <c r="LIJ27" s="1"/>
      <c r="LIK27" s="1"/>
      <c r="LIL27" s="1"/>
      <c r="LIM27" s="1"/>
      <c r="LIN27" s="1"/>
      <c r="LIO27" s="1"/>
      <c r="LIP27" s="1"/>
      <c r="LIQ27" s="1"/>
      <c r="LIR27" s="1"/>
      <c r="LIS27" s="1"/>
      <c r="LIT27" s="1"/>
      <c r="LIU27" s="1"/>
      <c r="LIV27" s="1"/>
      <c r="LIW27" s="1"/>
      <c r="LIX27" s="1"/>
      <c r="LIY27" s="1"/>
      <c r="LIZ27" s="1"/>
      <c r="LJA27" s="1"/>
      <c r="LJB27" s="1"/>
      <c r="LJC27" s="1"/>
      <c r="LJD27" s="1"/>
      <c r="LJE27" s="1"/>
      <c r="LJF27" s="1"/>
      <c r="LJG27" s="1"/>
      <c r="LJH27" s="1"/>
      <c r="LJI27" s="1"/>
      <c r="LJJ27" s="1"/>
      <c r="LJK27" s="1"/>
      <c r="LJL27" s="1"/>
      <c r="LJM27" s="1"/>
      <c r="LJN27" s="1"/>
      <c r="LJO27" s="1"/>
      <c r="LJP27" s="1"/>
      <c r="LJQ27" s="1"/>
      <c r="LJR27" s="1"/>
      <c r="LJS27" s="1"/>
      <c r="LJT27" s="1"/>
      <c r="LJU27" s="1"/>
      <c r="LJV27" s="1"/>
      <c r="LJW27" s="1"/>
      <c r="LJX27" s="1"/>
      <c r="LJY27" s="1"/>
      <c r="LJZ27" s="1"/>
      <c r="LKA27" s="1"/>
      <c r="LKB27" s="1"/>
      <c r="LKC27" s="1"/>
      <c r="LKD27" s="1"/>
      <c r="LKE27" s="1"/>
      <c r="LKF27" s="1"/>
      <c r="LKG27" s="1"/>
      <c r="LKH27" s="1"/>
      <c r="LKI27" s="1"/>
      <c r="LKJ27" s="1"/>
      <c r="LKK27" s="1"/>
      <c r="LKL27" s="1"/>
      <c r="LKM27" s="1"/>
      <c r="LKN27" s="1"/>
      <c r="LKO27" s="1"/>
      <c r="LKP27" s="1"/>
      <c r="LKQ27" s="1"/>
      <c r="LKR27" s="1"/>
      <c r="LKS27" s="1"/>
      <c r="LKT27" s="1"/>
      <c r="LKU27" s="1"/>
      <c r="LKV27" s="1"/>
      <c r="LKW27" s="1"/>
      <c r="LKX27" s="1"/>
      <c r="LKY27" s="1"/>
      <c r="LKZ27" s="1"/>
      <c r="LLA27" s="1"/>
      <c r="LLB27" s="1"/>
      <c r="LLC27" s="1"/>
      <c r="LLD27" s="1"/>
      <c r="LLE27" s="1"/>
      <c r="LLF27" s="1"/>
      <c r="LLG27" s="1"/>
      <c r="LLH27" s="1"/>
      <c r="LLI27" s="1"/>
      <c r="LLJ27" s="1"/>
      <c r="LLK27" s="1"/>
      <c r="LLL27" s="1"/>
      <c r="LLM27" s="1"/>
      <c r="LLN27" s="1"/>
      <c r="LLO27" s="1"/>
      <c r="LLP27" s="1"/>
      <c r="LLQ27" s="1"/>
      <c r="LLR27" s="1"/>
      <c r="LLS27" s="1"/>
      <c r="LLT27" s="1"/>
      <c r="LLU27" s="1"/>
      <c r="LLV27" s="1"/>
      <c r="LLW27" s="1"/>
      <c r="LLX27" s="1"/>
      <c r="LLY27" s="1"/>
      <c r="LLZ27" s="1"/>
      <c r="LMA27" s="1"/>
      <c r="LMB27" s="1"/>
      <c r="LMC27" s="1"/>
      <c r="LMD27" s="1"/>
      <c r="LME27" s="1"/>
      <c r="LMF27" s="1"/>
      <c r="LMG27" s="1"/>
      <c r="LMH27" s="1"/>
      <c r="LMI27" s="1"/>
      <c r="LMJ27" s="1"/>
      <c r="LMK27" s="1"/>
      <c r="LML27" s="1"/>
      <c r="LMM27" s="1"/>
      <c r="LMN27" s="1"/>
      <c r="LMO27" s="1"/>
      <c r="LMP27" s="1"/>
      <c r="LMQ27" s="1"/>
      <c r="LMR27" s="1"/>
      <c r="LMS27" s="1"/>
      <c r="LMT27" s="1"/>
      <c r="LMU27" s="1"/>
      <c r="LMV27" s="1"/>
      <c r="LMW27" s="1"/>
      <c r="LMX27" s="1"/>
      <c r="LMY27" s="1"/>
      <c r="LMZ27" s="1"/>
      <c r="LNA27" s="1"/>
      <c r="LNB27" s="1"/>
      <c r="LNC27" s="1"/>
      <c r="LND27" s="1"/>
      <c r="LNE27" s="1"/>
      <c r="LNF27" s="1"/>
      <c r="LNG27" s="1"/>
      <c r="LNH27" s="1"/>
      <c r="LNI27" s="1"/>
      <c r="LNJ27" s="1"/>
      <c r="LNK27" s="1"/>
      <c r="LNL27" s="1"/>
      <c r="LNM27" s="1"/>
      <c r="LNN27" s="1"/>
      <c r="LNO27" s="1"/>
      <c r="LNP27" s="1"/>
      <c r="LNQ27" s="1"/>
      <c r="LNR27" s="1"/>
      <c r="LNS27" s="1"/>
      <c r="LNT27" s="1"/>
      <c r="LNU27" s="1"/>
      <c r="LNV27" s="1"/>
      <c r="LNW27" s="1"/>
      <c r="LNX27" s="1"/>
      <c r="LNY27" s="1"/>
      <c r="LNZ27" s="1"/>
      <c r="LOA27" s="1"/>
      <c r="LOB27" s="1"/>
      <c r="LOC27" s="1"/>
      <c r="LOD27" s="1"/>
      <c r="LOE27" s="1"/>
      <c r="LOF27" s="1"/>
      <c r="LOG27" s="1"/>
      <c r="LOH27" s="1"/>
      <c r="LOI27" s="1"/>
      <c r="LOJ27" s="1"/>
      <c r="LOK27" s="1"/>
      <c r="LOL27" s="1"/>
      <c r="LOM27" s="1"/>
      <c r="LON27" s="1"/>
      <c r="LOO27" s="1"/>
      <c r="LOP27" s="1"/>
      <c r="LOQ27" s="1"/>
      <c r="LOR27" s="1"/>
      <c r="LOS27" s="1"/>
      <c r="LOT27" s="1"/>
      <c r="LOU27" s="1"/>
      <c r="LOV27" s="1"/>
      <c r="LOW27" s="1"/>
      <c r="LOX27" s="1"/>
      <c r="LOY27" s="1"/>
      <c r="LOZ27" s="1"/>
      <c r="LPA27" s="1"/>
      <c r="LPB27" s="1"/>
      <c r="LPC27" s="1"/>
      <c r="LPD27" s="1"/>
      <c r="LPE27" s="1"/>
      <c r="LPF27" s="1"/>
      <c r="LPG27" s="1"/>
      <c r="LPH27" s="1"/>
      <c r="LPI27" s="1"/>
      <c r="LPJ27" s="1"/>
      <c r="LPK27" s="1"/>
      <c r="LPL27" s="1"/>
      <c r="LPM27" s="1"/>
      <c r="LPN27" s="1"/>
      <c r="LPO27" s="1"/>
      <c r="LPP27" s="1"/>
      <c r="LPQ27" s="1"/>
      <c r="LPR27" s="1"/>
      <c r="LPS27" s="1"/>
      <c r="LPT27" s="1"/>
      <c r="LPU27" s="1"/>
      <c r="LPV27" s="1"/>
      <c r="LPW27" s="1"/>
      <c r="LPX27" s="1"/>
      <c r="LPY27" s="1"/>
      <c r="LPZ27" s="1"/>
      <c r="LQA27" s="1"/>
      <c r="LQB27" s="1"/>
      <c r="LQC27" s="1"/>
      <c r="LQD27" s="1"/>
      <c r="LQE27" s="1"/>
      <c r="LQF27" s="1"/>
      <c r="LQG27" s="1"/>
      <c r="LQH27" s="1"/>
      <c r="LQI27" s="1"/>
      <c r="LQJ27" s="1"/>
      <c r="LQK27" s="1"/>
      <c r="LQL27" s="1"/>
      <c r="LQM27" s="1"/>
      <c r="LQN27" s="1"/>
      <c r="LQO27" s="1"/>
      <c r="LQP27" s="1"/>
      <c r="LQQ27" s="1"/>
      <c r="LQR27" s="1"/>
      <c r="LQS27" s="1"/>
      <c r="LQT27" s="1"/>
      <c r="LQU27" s="1"/>
      <c r="LQV27" s="1"/>
      <c r="LQW27" s="1"/>
      <c r="LQX27" s="1"/>
      <c r="LQY27" s="1"/>
      <c r="LQZ27" s="1"/>
      <c r="LRA27" s="1"/>
      <c r="LRB27" s="1"/>
      <c r="LRC27" s="1"/>
      <c r="LRD27" s="1"/>
      <c r="LRE27" s="1"/>
      <c r="LRF27" s="1"/>
      <c r="LRG27" s="1"/>
      <c r="LRH27" s="1"/>
      <c r="LRI27" s="1"/>
      <c r="LRJ27" s="1"/>
      <c r="LRK27" s="1"/>
      <c r="LRL27" s="1"/>
      <c r="LRM27" s="1"/>
      <c r="LRN27" s="1"/>
      <c r="LRO27" s="1"/>
      <c r="LRP27" s="1"/>
      <c r="LRQ27" s="1"/>
      <c r="LRR27" s="1"/>
      <c r="LRS27" s="1"/>
      <c r="LRT27" s="1"/>
      <c r="LRU27" s="1"/>
      <c r="LRV27" s="1"/>
      <c r="LRW27" s="1"/>
      <c r="LRX27" s="1"/>
      <c r="LRY27" s="1"/>
      <c r="LRZ27" s="1"/>
      <c r="LSA27" s="1"/>
      <c r="LSB27" s="1"/>
      <c r="LSC27" s="1"/>
      <c r="LSD27" s="1"/>
      <c r="LSE27" s="1"/>
      <c r="LSF27" s="1"/>
      <c r="LSG27" s="1"/>
      <c r="LSH27" s="1"/>
      <c r="LSI27" s="1"/>
      <c r="LSJ27" s="1"/>
      <c r="LSK27" s="1"/>
      <c r="LSL27" s="1"/>
      <c r="LSM27" s="1"/>
      <c r="LSN27" s="1"/>
      <c r="LSO27" s="1"/>
      <c r="LSP27" s="1"/>
      <c r="LSQ27" s="1"/>
      <c r="LSR27" s="1"/>
      <c r="LSS27" s="1"/>
      <c r="LST27" s="1"/>
      <c r="LSU27" s="1"/>
      <c r="LSV27" s="1"/>
      <c r="LSW27" s="1"/>
      <c r="LSX27" s="1"/>
      <c r="LSY27" s="1"/>
      <c r="LSZ27" s="1"/>
      <c r="LTA27" s="1"/>
      <c r="LTB27" s="1"/>
      <c r="LTC27" s="1"/>
      <c r="LTD27" s="1"/>
      <c r="LTE27" s="1"/>
      <c r="LTF27" s="1"/>
      <c r="LTG27" s="1"/>
      <c r="LTH27" s="1"/>
      <c r="LTI27" s="1"/>
      <c r="LTJ27" s="1"/>
      <c r="LTK27" s="1"/>
      <c r="LTL27" s="1"/>
      <c r="LTM27" s="1"/>
      <c r="LTN27" s="1"/>
      <c r="LTO27" s="1"/>
      <c r="LTP27" s="1"/>
      <c r="LTQ27" s="1"/>
      <c r="LTR27" s="1"/>
      <c r="LTS27" s="1"/>
      <c r="LTT27" s="1"/>
      <c r="LTU27" s="1"/>
      <c r="LTV27" s="1"/>
      <c r="LTW27" s="1"/>
      <c r="LTX27" s="1"/>
      <c r="LTY27" s="1"/>
      <c r="LTZ27" s="1"/>
      <c r="LUA27" s="1"/>
      <c r="LUB27" s="1"/>
      <c r="LUC27" s="1"/>
      <c r="LUD27" s="1"/>
      <c r="LUE27" s="1"/>
      <c r="LUF27" s="1"/>
      <c r="LUG27" s="1"/>
      <c r="LUH27" s="1"/>
      <c r="LUI27" s="1"/>
      <c r="LUJ27" s="1"/>
      <c r="LUK27" s="1"/>
      <c r="LUL27" s="1"/>
      <c r="LUM27" s="1"/>
      <c r="LUN27" s="1"/>
      <c r="LUO27" s="1"/>
      <c r="LUP27" s="1"/>
      <c r="LUQ27" s="1"/>
      <c r="LUR27" s="1"/>
      <c r="LUS27" s="1"/>
      <c r="LUT27" s="1"/>
      <c r="LUU27" s="1"/>
      <c r="LUV27" s="1"/>
      <c r="LUW27" s="1"/>
      <c r="LUX27" s="1"/>
      <c r="LUY27" s="1"/>
      <c r="LUZ27" s="1"/>
      <c r="LVA27" s="1"/>
      <c r="LVB27" s="1"/>
      <c r="LVC27" s="1"/>
      <c r="LVD27" s="1"/>
      <c r="LVE27" s="1"/>
      <c r="LVF27" s="1"/>
      <c r="LVG27" s="1"/>
      <c r="LVH27" s="1"/>
      <c r="LVI27" s="1"/>
      <c r="LVJ27" s="1"/>
      <c r="LVK27" s="1"/>
      <c r="LVL27" s="1"/>
      <c r="LVM27" s="1"/>
      <c r="LVN27" s="1"/>
      <c r="LVO27" s="1"/>
      <c r="LVP27" s="1"/>
      <c r="LVQ27" s="1"/>
      <c r="LVR27" s="1"/>
      <c r="LVS27" s="1"/>
      <c r="LVT27" s="1"/>
      <c r="LVU27" s="1"/>
      <c r="LVV27" s="1"/>
      <c r="LVW27" s="1"/>
      <c r="LVX27" s="1"/>
      <c r="LVY27" s="1"/>
      <c r="LVZ27" s="1"/>
      <c r="LWA27" s="1"/>
      <c r="LWB27" s="1"/>
      <c r="LWC27" s="1"/>
      <c r="LWD27" s="1"/>
      <c r="LWE27" s="1"/>
      <c r="LWF27" s="1"/>
      <c r="LWG27" s="1"/>
      <c r="LWH27" s="1"/>
      <c r="LWI27" s="1"/>
      <c r="LWJ27" s="1"/>
      <c r="LWK27" s="1"/>
      <c r="LWL27" s="1"/>
      <c r="LWM27" s="1"/>
      <c r="LWN27" s="1"/>
      <c r="LWO27" s="1"/>
      <c r="LWP27" s="1"/>
      <c r="LWQ27" s="1"/>
      <c r="LWR27" s="1"/>
      <c r="LWS27" s="1"/>
      <c r="LWT27" s="1"/>
      <c r="LWU27" s="1"/>
      <c r="LWV27" s="1"/>
      <c r="LWW27" s="1"/>
      <c r="LWX27" s="1"/>
      <c r="LWY27" s="1"/>
      <c r="LWZ27" s="1"/>
      <c r="LXA27" s="1"/>
      <c r="LXB27" s="1"/>
      <c r="LXC27" s="1"/>
      <c r="LXD27" s="1"/>
      <c r="LXE27" s="1"/>
      <c r="LXF27" s="1"/>
      <c r="LXG27" s="1"/>
      <c r="LXH27" s="1"/>
      <c r="LXI27" s="1"/>
      <c r="LXJ27" s="1"/>
      <c r="LXK27" s="1"/>
      <c r="LXL27" s="1"/>
      <c r="LXM27" s="1"/>
      <c r="LXN27" s="1"/>
      <c r="LXO27" s="1"/>
      <c r="LXP27" s="1"/>
      <c r="LXQ27" s="1"/>
      <c r="LXR27" s="1"/>
      <c r="LXS27" s="1"/>
      <c r="LXT27" s="1"/>
      <c r="LXU27" s="1"/>
      <c r="LXV27" s="1"/>
      <c r="LXW27" s="1"/>
      <c r="LXX27" s="1"/>
      <c r="LXY27" s="1"/>
      <c r="LXZ27" s="1"/>
      <c r="LYA27" s="1"/>
      <c r="LYB27" s="1"/>
      <c r="LYC27" s="1"/>
      <c r="LYD27" s="1"/>
      <c r="LYE27" s="1"/>
      <c r="LYF27" s="1"/>
      <c r="LYG27" s="1"/>
      <c r="LYH27" s="1"/>
      <c r="LYI27" s="1"/>
      <c r="LYJ27" s="1"/>
      <c r="LYK27" s="1"/>
      <c r="LYL27" s="1"/>
      <c r="LYM27" s="1"/>
      <c r="LYN27" s="1"/>
      <c r="LYO27" s="1"/>
      <c r="LYP27" s="1"/>
      <c r="LYQ27" s="1"/>
      <c r="LYR27" s="1"/>
      <c r="LYS27" s="1"/>
      <c r="LYT27" s="1"/>
      <c r="LYU27" s="1"/>
      <c r="LYV27" s="1"/>
      <c r="LYW27" s="1"/>
      <c r="LYX27" s="1"/>
      <c r="LYY27" s="1"/>
      <c r="LYZ27" s="1"/>
      <c r="LZA27" s="1"/>
      <c r="LZB27" s="1"/>
      <c r="LZC27" s="1"/>
      <c r="LZD27" s="1"/>
      <c r="LZE27" s="1"/>
      <c r="LZF27" s="1"/>
      <c r="LZG27" s="1"/>
      <c r="LZH27" s="1"/>
      <c r="LZI27" s="1"/>
      <c r="LZJ27" s="1"/>
      <c r="LZK27" s="1"/>
      <c r="LZL27" s="1"/>
      <c r="LZM27" s="1"/>
      <c r="LZN27" s="1"/>
      <c r="LZO27" s="1"/>
      <c r="LZP27" s="1"/>
      <c r="LZQ27" s="1"/>
      <c r="LZR27" s="1"/>
      <c r="LZS27" s="1"/>
      <c r="LZT27" s="1"/>
      <c r="LZU27" s="1"/>
      <c r="LZV27" s="1"/>
      <c r="LZW27" s="1"/>
      <c r="LZX27" s="1"/>
      <c r="LZY27" s="1"/>
      <c r="LZZ27" s="1"/>
      <c r="MAA27" s="1"/>
      <c r="MAB27" s="1"/>
      <c r="MAC27" s="1"/>
      <c r="MAD27" s="1"/>
      <c r="MAE27" s="1"/>
      <c r="MAF27" s="1"/>
      <c r="MAG27" s="1"/>
      <c r="MAH27" s="1"/>
      <c r="MAI27" s="1"/>
      <c r="MAJ27" s="1"/>
      <c r="MAK27" s="1"/>
      <c r="MAL27" s="1"/>
      <c r="MAM27" s="1"/>
      <c r="MAN27" s="1"/>
      <c r="MAO27" s="1"/>
      <c r="MAP27" s="1"/>
      <c r="MAQ27" s="1"/>
      <c r="MAR27" s="1"/>
      <c r="MAS27" s="1"/>
      <c r="MAT27" s="1"/>
      <c r="MAU27" s="1"/>
      <c r="MAV27" s="1"/>
      <c r="MAW27" s="1"/>
      <c r="MAX27" s="1"/>
      <c r="MAY27" s="1"/>
      <c r="MAZ27" s="1"/>
      <c r="MBA27" s="1"/>
      <c r="MBB27" s="1"/>
      <c r="MBC27" s="1"/>
      <c r="MBD27" s="1"/>
      <c r="MBE27" s="1"/>
      <c r="MBF27" s="1"/>
      <c r="MBG27" s="1"/>
      <c r="MBH27" s="1"/>
      <c r="MBI27" s="1"/>
      <c r="MBJ27" s="1"/>
      <c r="MBK27" s="1"/>
      <c r="MBL27" s="1"/>
      <c r="MBM27" s="1"/>
      <c r="MBN27" s="1"/>
      <c r="MBO27" s="1"/>
      <c r="MBP27" s="1"/>
      <c r="MBQ27" s="1"/>
      <c r="MBR27" s="1"/>
      <c r="MBS27" s="1"/>
      <c r="MBT27" s="1"/>
      <c r="MBU27" s="1"/>
      <c r="MBV27" s="1"/>
      <c r="MBW27" s="1"/>
      <c r="MBX27" s="1"/>
      <c r="MBY27" s="1"/>
      <c r="MBZ27" s="1"/>
      <c r="MCA27" s="1"/>
      <c r="MCB27" s="1"/>
      <c r="MCC27" s="1"/>
      <c r="MCD27" s="1"/>
      <c r="MCE27" s="1"/>
      <c r="MCF27" s="1"/>
      <c r="MCG27" s="1"/>
      <c r="MCH27" s="1"/>
      <c r="MCI27" s="1"/>
      <c r="MCJ27" s="1"/>
      <c r="MCK27" s="1"/>
      <c r="MCL27" s="1"/>
      <c r="MCM27" s="1"/>
      <c r="MCN27" s="1"/>
      <c r="MCO27" s="1"/>
      <c r="MCP27" s="1"/>
      <c r="MCQ27" s="1"/>
      <c r="MCR27" s="1"/>
      <c r="MCS27" s="1"/>
      <c r="MCT27" s="1"/>
      <c r="MCU27" s="1"/>
      <c r="MCV27" s="1"/>
      <c r="MCW27" s="1"/>
      <c r="MCX27" s="1"/>
      <c r="MCY27" s="1"/>
      <c r="MCZ27" s="1"/>
      <c r="MDA27" s="1"/>
      <c r="MDB27" s="1"/>
      <c r="MDC27" s="1"/>
      <c r="MDD27" s="1"/>
      <c r="MDE27" s="1"/>
      <c r="MDF27" s="1"/>
      <c r="MDG27" s="1"/>
      <c r="MDH27" s="1"/>
      <c r="MDI27" s="1"/>
      <c r="MDJ27" s="1"/>
      <c r="MDK27" s="1"/>
      <c r="MDL27" s="1"/>
      <c r="MDM27" s="1"/>
      <c r="MDN27" s="1"/>
      <c r="MDO27" s="1"/>
      <c r="MDP27" s="1"/>
      <c r="MDQ27" s="1"/>
      <c r="MDR27" s="1"/>
      <c r="MDS27" s="1"/>
      <c r="MDT27" s="1"/>
      <c r="MDU27" s="1"/>
      <c r="MDV27" s="1"/>
      <c r="MDW27" s="1"/>
      <c r="MDX27" s="1"/>
      <c r="MDY27" s="1"/>
      <c r="MDZ27" s="1"/>
      <c r="MEA27" s="1"/>
      <c r="MEB27" s="1"/>
      <c r="MEC27" s="1"/>
      <c r="MED27" s="1"/>
      <c r="MEE27" s="1"/>
      <c r="MEF27" s="1"/>
      <c r="MEG27" s="1"/>
      <c r="MEH27" s="1"/>
      <c r="MEI27" s="1"/>
      <c r="MEJ27" s="1"/>
      <c r="MEK27" s="1"/>
      <c r="MEL27" s="1"/>
      <c r="MEM27" s="1"/>
      <c r="MEN27" s="1"/>
      <c r="MEO27" s="1"/>
      <c r="MEP27" s="1"/>
      <c r="MEQ27" s="1"/>
      <c r="MER27" s="1"/>
      <c r="MES27" s="1"/>
      <c r="MET27" s="1"/>
      <c r="MEU27" s="1"/>
      <c r="MEV27" s="1"/>
      <c r="MEW27" s="1"/>
      <c r="MEX27" s="1"/>
      <c r="MEY27" s="1"/>
      <c r="MEZ27" s="1"/>
      <c r="MFA27" s="1"/>
      <c r="MFB27" s="1"/>
      <c r="MFC27" s="1"/>
      <c r="MFD27" s="1"/>
      <c r="MFE27" s="1"/>
      <c r="MFF27" s="1"/>
      <c r="MFG27" s="1"/>
      <c r="MFH27" s="1"/>
      <c r="MFI27" s="1"/>
      <c r="MFJ27" s="1"/>
      <c r="MFK27" s="1"/>
      <c r="MFL27" s="1"/>
      <c r="MFM27" s="1"/>
      <c r="MFN27" s="1"/>
      <c r="MFO27" s="1"/>
      <c r="MFP27" s="1"/>
      <c r="MFQ27" s="1"/>
      <c r="MFR27" s="1"/>
      <c r="MFS27" s="1"/>
      <c r="MFT27" s="1"/>
      <c r="MFU27" s="1"/>
      <c r="MFV27" s="1"/>
      <c r="MFW27" s="1"/>
      <c r="MFX27" s="1"/>
      <c r="MFY27" s="1"/>
      <c r="MFZ27" s="1"/>
      <c r="MGA27" s="1"/>
      <c r="MGB27" s="1"/>
      <c r="MGC27" s="1"/>
      <c r="MGD27" s="1"/>
      <c r="MGE27" s="1"/>
      <c r="MGF27" s="1"/>
      <c r="MGG27" s="1"/>
      <c r="MGH27" s="1"/>
      <c r="MGI27" s="1"/>
      <c r="MGJ27" s="1"/>
      <c r="MGK27" s="1"/>
      <c r="MGL27" s="1"/>
      <c r="MGM27" s="1"/>
      <c r="MGN27" s="1"/>
      <c r="MGO27" s="1"/>
      <c r="MGP27" s="1"/>
      <c r="MGQ27" s="1"/>
      <c r="MGR27" s="1"/>
      <c r="MGS27" s="1"/>
      <c r="MGT27" s="1"/>
      <c r="MGU27" s="1"/>
      <c r="MGV27" s="1"/>
      <c r="MGW27" s="1"/>
      <c r="MGX27" s="1"/>
      <c r="MGY27" s="1"/>
      <c r="MGZ27" s="1"/>
      <c r="MHA27" s="1"/>
      <c r="MHB27" s="1"/>
      <c r="MHC27" s="1"/>
      <c r="MHD27" s="1"/>
      <c r="MHE27" s="1"/>
      <c r="MHF27" s="1"/>
      <c r="MHG27" s="1"/>
      <c r="MHH27" s="1"/>
      <c r="MHI27" s="1"/>
      <c r="MHJ27" s="1"/>
      <c r="MHK27" s="1"/>
      <c r="MHL27" s="1"/>
      <c r="MHM27" s="1"/>
      <c r="MHN27" s="1"/>
      <c r="MHO27" s="1"/>
      <c r="MHP27" s="1"/>
      <c r="MHQ27" s="1"/>
      <c r="MHR27" s="1"/>
      <c r="MHS27" s="1"/>
      <c r="MHT27" s="1"/>
      <c r="MHU27" s="1"/>
      <c r="MHV27" s="1"/>
      <c r="MHW27" s="1"/>
      <c r="MHX27" s="1"/>
      <c r="MHY27" s="1"/>
      <c r="MHZ27" s="1"/>
      <c r="MIA27" s="1"/>
      <c r="MIB27" s="1"/>
      <c r="MIC27" s="1"/>
      <c r="MID27" s="1"/>
      <c r="MIE27" s="1"/>
      <c r="MIF27" s="1"/>
      <c r="MIG27" s="1"/>
      <c r="MIH27" s="1"/>
      <c r="MII27" s="1"/>
      <c r="MIJ27" s="1"/>
      <c r="MIK27" s="1"/>
      <c r="MIL27" s="1"/>
      <c r="MIM27" s="1"/>
      <c r="MIN27" s="1"/>
      <c r="MIO27" s="1"/>
      <c r="MIP27" s="1"/>
      <c r="MIQ27" s="1"/>
      <c r="MIR27" s="1"/>
      <c r="MIS27" s="1"/>
      <c r="MIT27" s="1"/>
      <c r="MIU27" s="1"/>
      <c r="MIV27" s="1"/>
      <c r="MIW27" s="1"/>
      <c r="MIX27" s="1"/>
      <c r="MIY27" s="1"/>
      <c r="MIZ27" s="1"/>
      <c r="MJA27" s="1"/>
      <c r="MJB27" s="1"/>
      <c r="MJC27" s="1"/>
      <c r="MJD27" s="1"/>
      <c r="MJE27" s="1"/>
      <c r="MJF27" s="1"/>
      <c r="MJG27" s="1"/>
      <c r="MJH27" s="1"/>
      <c r="MJI27" s="1"/>
      <c r="MJJ27" s="1"/>
      <c r="MJK27" s="1"/>
      <c r="MJL27" s="1"/>
      <c r="MJM27" s="1"/>
      <c r="MJN27" s="1"/>
      <c r="MJO27" s="1"/>
      <c r="MJP27" s="1"/>
      <c r="MJQ27" s="1"/>
      <c r="MJR27" s="1"/>
      <c r="MJS27" s="1"/>
      <c r="MJT27" s="1"/>
      <c r="MJU27" s="1"/>
      <c r="MJV27" s="1"/>
      <c r="MJW27" s="1"/>
      <c r="MJX27" s="1"/>
      <c r="MJY27" s="1"/>
      <c r="MJZ27" s="1"/>
      <c r="MKA27" s="1"/>
      <c r="MKB27" s="1"/>
      <c r="MKC27" s="1"/>
      <c r="MKD27" s="1"/>
      <c r="MKE27" s="1"/>
      <c r="MKF27" s="1"/>
      <c r="MKG27" s="1"/>
      <c r="MKH27" s="1"/>
      <c r="MKI27" s="1"/>
      <c r="MKJ27" s="1"/>
      <c r="MKK27" s="1"/>
      <c r="MKL27" s="1"/>
      <c r="MKM27" s="1"/>
      <c r="MKN27" s="1"/>
      <c r="MKO27" s="1"/>
      <c r="MKP27" s="1"/>
      <c r="MKQ27" s="1"/>
      <c r="MKR27" s="1"/>
      <c r="MKS27" s="1"/>
      <c r="MKT27" s="1"/>
      <c r="MKU27" s="1"/>
      <c r="MKV27" s="1"/>
      <c r="MKW27" s="1"/>
      <c r="MKX27" s="1"/>
      <c r="MKY27" s="1"/>
      <c r="MKZ27" s="1"/>
      <c r="MLA27" s="1"/>
      <c r="MLB27" s="1"/>
      <c r="MLC27" s="1"/>
      <c r="MLD27" s="1"/>
      <c r="MLE27" s="1"/>
      <c r="MLF27" s="1"/>
      <c r="MLG27" s="1"/>
      <c r="MLH27" s="1"/>
      <c r="MLI27" s="1"/>
      <c r="MLJ27" s="1"/>
      <c r="MLK27" s="1"/>
      <c r="MLL27" s="1"/>
      <c r="MLM27" s="1"/>
      <c r="MLN27" s="1"/>
      <c r="MLO27" s="1"/>
      <c r="MLP27" s="1"/>
      <c r="MLQ27" s="1"/>
      <c r="MLR27" s="1"/>
      <c r="MLS27" s="1"/>
      <c r="MLT27" s="1"/>
      <c r="MLU27" s="1"/>
      <c r="MLV27" s="1"/>
      <c r="MLW27" s="1"/>
      <c r="MLX27" s="1"/>
      <c r="MLY27" s="1"/>
      <c r="MLZ27" s="1"/>
      <c r="MMA27" s="1"/>
      <c r="MMB27" s="1"/>
      <c r="MMC27" s="1"/>
      <c r="MMD27" s="1"/>
      <c r="MME27" s="1"/>
      <c r="MMF27" s="1"/>
      <c r="MMG27" s="1"/>
      <c r="MMH27" s="1"/>
      <c r="MMI27" s="1"/>
      <c r="MMJ27" s="1"/>
      <c r="MMK27" s="1"/>
      <c r="MML27" s="1"/>
      <c r="MMM27" s="1"/>
      <c r="MMN27" s="1"/>
      <c r="MMO27" s="1"/>
      <c r="MMP27" s="1"/>
      <c r="MMQ27" s="1"/>
      <c r="MMR27" s="1"/>
      <c r="MMS27" s="1"/>
      <c r="MMT27" s="1"/>
      <c r="MMU27" s="1"/>
      <c r="MMV27" s="1"/>
      <c r="MMW27" s="1"/>
      <c r="MMX27" s="1"/>
      <c r="MMY27" s="1"/>
      <c r="MMZ27" s="1"/>
      <c r="MNA27" s="1"/>
      <c r="MNB27" s="1"/>
      <c r="MNC27" s="1"/>
      <c r="MND27" s="1"/>
      <c r="MNE27" s="1"/>
      <c r="MNF27" s="1"/>
      <c r="MNG27" s="1"/>
      <c r="MNH27" s="1"/>
      <c r="MNI27" s="1"/>
      <c r="MNJ27" s="1"/>
      <c r="MNK27" s="1"/>
      <c r="MNL27" s="1"/>
      <c r="MNM27" s="1"/>
      <c r="MNN27" s="1"/>
      <c r="MNO27" s="1"/>
      <c r="MNP27" s="1"/>
      <c r="MNQ27" s="1"/>
      <c r="MNR27" s="1"/>
      <c r="MNS27" s="1"/>
      <c r="MNT27" s="1"/>
      <c r="MNU27" s="1"/>
      <c r="MNV27" s="1"/>
      <c r="MNW27" s="1"/>
      <c r="MNX27" s="1"/>
      <c r="MNY27" s="1"/>
      <c r="MNZ27" s="1"/>
      <c r="MOA27" s="1"/>
      <c r="MOB27" s="1"/>
      <c r="MOC27" s="1"/>
      <c r="MOD27" s="1"/>
      <c r="MOE27" s="1"/>
      <c r="MOF27" s="1"/>
      <c r="MOG27" s="1"/>
      <c r="MOH27" s="1"/>
      <c r="MOI27" s="1"/>
      <c r="MOJ27" s="1"/>
      <c r="MOK27" s="1"/>
      <c r="MOL27" s="1"/>
      <c r="MOM27" s="1"/>
      <c r="MON27" s="1"/>
      <c r="MOO27" s="1"/>
      <c r="MOP27" s="1"/>
      <c r="MOQ27" s="1"/>
      <c r="MOR27" s="1"/>
      <c r="MOS27" s="1"/>
      <c r="MOT27" s="1"/>
      <c r="MOU27" s="1"/>
      <c r="MOV27" s="1"/>
      <c r="MOW27" s="1"/>
      <c r="MOX27" s="1"/>
      <c r="MOY27" s="1"/>
      <c r="MOZ27" s="1"/>
      <c r="MPA27" s="1"/>
      <c r="MPB27" s="1"/>
      <c r="MPC27" s="1"/>
      <c r="MPD27" s="1"/>
      <c r="MPE27" s="1"/>
      <c r="MPF27" s="1"/>
      <c r="MPG27" s="1"/>
      <c r="MPH27" s="1"/>
      <c r="MPI27" s="1"/>
      <c r="MPJ27" s="1"/>
      <c r="MPK27" s="1"/>
      <c r="MPL27" s="1"/>
      <c r="MPM27" s="1"/>
      <c r="MPN27" s="1"/>
      <c r="MPO27" s="1"/>
      <c r="MPP27" s="1"/>
      <c r="MPQ27" s="1"/>
      <c r="MPR27" s="1"/>
      <c r="MPS27" s="1"/>
      <c r="MPT27" s="1"/>
      <c r="MPU27" s="1"/>
      <c r="MPV27" s="1"/>
      <c r="MPW27" s="1"/>
      <c r="MPX27" s="1"/>
      <c r="MPY27" s="1"/>
      <c r="MPZ27" s="1"/>
      <c r="MQA27" s="1"/>
      <c r="MQB27" s="1"/>
      <c r="MQC27" s="1"/>
      <c r="MQD27" s="1"/>
      <c r="MQE27" s="1"/>
      <c r="MQF27" s="1"/>
      <c r="MQG27" s="1"/>
      <c r="MQH27" s="1"/>
      <c r="MQI27" s="1"/>
      <c r="MQJ27" s="1"/>
      <c r="MQK27" s="1"/>
      <c r="MQL27" s="1"/>
      <c r="MQM27" s="1"/>
      <c r="MQN27" s="1"/>
      <c r="MQO27" s="1"/>
      <c r="MQP27" s="1"/>
      <c r="MQQ27" s="1"/>
      <c r="MQR27" s="1"/>
      <c r="MQS27" s="1"/>
      <c r="MQT27" s="1"/>
      <c r="MQU27" s="1"/>
      <c r="MQV27" s="1"/>
      <c r="MQW27" s="1"/>
      <c r="MQX27" s="1"/>
      <c r="MQY27" s="1"/>
      <c r="MQZ27" s="1"/>
      <c r="MRA27" s="1"/>
      <c r="MRB27" s="1"/>
      <c r="MRC27" s="1"/>
      <c r="MRD27" s="1"/>
      <c r="MRE27" s="1"/>
      <c r="MRF27" s="1"/>
      <c r="MRG27" s="1"/>
      <c r="MRH27" s="1"/>
      <c r="MRI27" s="1"/>
      <c r="MRJ27" s="1"/>
      <c r="MRK27" s="1"/>
      <c r="MRL27" s="1"/>
      <c r="MRM27" s="1"/>
      <c r="MRN27" s="1"/>
      <c r="MRO27" s="1"/>
      <c r="MRP27" s="1"/>
      <c r="MRQ27" s="1"/>
      <c r="MRR27" s="1"/>
      <c r="MRS27" s="1"/>
      <c r="MRT27" s="1"/>
      <c r="MRU27" s="1"/>
      <c r="MRV27" s="1"/>
      <c r="MRW27" s="1"/>
      <c r="MRX27" s="1"/>
      <c r="MRY27" s="1"/>
      <c r="MRZ27" s="1"/>
      <c r="MSA27" s="1"/>
      <c r="MSB27" s="1"/>
      <c r="MSC27" s="1"/>
      <c r="MSD27" s="1"/>
      <c r="MSE27" s="1"/>
      <c r="MSF27" s="1"/>
      <c r="MSG27" s="1"/>
      <c r="MSH27" s="1"/>
      <c r="MSI27" s="1"/>
      <c r="MSJ27" s="1"/>
      <c r="MSK27" s="1"/>
      <c r="MSL27" s="1"/>
      <c r="MSM27" s="1"/>
      <c r="MSN27" s="1"/>
      <c r="MSO27" s="1"/>
      <c r="MSP27" s="1"/>
      <c r="MSQ27" s="1"/>
      <c r="MSR27" s="1"/>
      <c r="MSS27" s="1"/>
      <c r="MST27" s="1"/>
      <c r="MSU27" s="1"/>
      <c r="MSV27" s="1"/>
      <c r="MSW27" s="1"/>
      <c r="MSX27" s="1"/>
      <c r="MSY27" s="1"/>
      <c r="MSZ27" s="1"/>
      <c r="MTA27" s="1"/>
      <c r="MTB27" s="1"/>
      <c r="MTC27" s="1"/>
      <c r="MTD27" s="1"/>
      <c r="MTE27" s="1"/>
      <c r="MTF27" s="1"/>
      <c r="MTG27" s="1"/>
      <c r="MTH27" s="1"/>
      <c r="MTI27" s="1"/>
      <c r="MTJ27" s="1"/>
      <c r="MTK27" s="1"/>
      <c r="MTL27" s="1"/>
      <c r="MTM27" s="1"/>
      <c r="MTN27" s="1"/>
      <c r="MTO27" s="1"/>
      <c r="MTP27" s="1"/>
      <c r="MTQ27" s="1"/>
      <c r="MTR27" s="1"/>
      <c r="MTS27" s="1"/>
      <c r="MTT27" s="1"/>
      <c r="MTU27" s="1"/>
      <c r="MTV27" s="1"/>
      <c r="MTW27" s="1"/>
      <c r="MTX27" s="1"/>
      <c r="MTY27" s="1"/>
      <c r="MTZ27" s="1"/>
      <c r="MUA27" s="1"/>
      <c r="MUB27" s="1"/>
      <c r="MUC27" s="1"/>
      <c r="MUD27" s="1"/>
      <c r="MUE27" s="1"/>
      <c r="MUF27" s="1"/>
      <c r="MUG27" s="1"/>
      <c r="MUH27" s="1"/>
      <c r="MUI27" s="1"/>
      <c r="MUJ27" s="1"/>
      <c r="MUK27" s="1"/>
      <c r="MUL27" s="1"/>
      <c r="MUM27" s="1"/>
      <c r="MUN27" s="1"/>
      <c r="MUO27" s="1"/>
      <c r="MUP27" s="1"/>
      <c r="MUQ27" s="1"/>
      <c r="MUR27" s="1"/>
      <c r="MUS27" s="1"/>
      <c r="MUT27" s="1"/>
      <c r="MUU27" s="1"/>
      <c r="MUV27" s="1"/>
      <c r="MUW27" s="1"/>
      <c r="MUX27" s="1"/>
      <c r="MUY27" s="1"/>
      <c r="MUZ27" s="1"/>
      <c r="MVA27" s="1"/>
      <c r="MVB27" s="1"/>
      <c r="MVC27" s="1"/>
      <c r="MVD27" s="1"/>
      <c r="MVE27" s="1"/>
      <c r="MVF27" s="1"/>
      <c r="MVG27" s="1"/>
      <c r="MVH27" s="1"/>
      <c r="MVI27" s="1"/>
      <c r="MVJ27" s="1"/>
      <c r="MVK27" s="1"/>
      <c r="MVL27" s="1"/>
      <c r="MVM27" s="1"/>
      <c r="MVN27" s="1"/>
      <c r="MVO27" s="1"/>
      <c r="MVP27" s="1"/>
      <c r="MVQ27" s="1"/>
      <c r="MVR27" s="1"/>
      <c r="MVS27" s="1"/>
      <c r="MVT27" s="1"/>
      <c r="MVU27" s="1"/>
      <c r="MVV27" s="1"/>
      <c r="MVW27" s="1"/>
      <c r="MVX27" s="1"/>
      <c r="MVY27" s="1"/>
      <c r="MVZ27" s="1"/>
      <c r="MWA27" s="1"/>
      <c r="MWB27" s="1"/>
      <c r="MWC27" s="1"/>
      <c r="MWD27" s="1"/>
      <c r="MWE27" s="1"/>
      <c r="MWF27" s="1"/>
      <c r="MWG27" s="1"/>
      <c r="MWH27" s="1"/>
      <c r="MWI27" s="1"/>
      <c r="MWJ27" s="1"/>
      <c r="MWK27" s="1"/>
      <c r="MWL27" s="1"/>
      <c r="MWM27" s="1"/>
      <c r="MWN27" s="1"/>
      <c r="MWO27" s="1"/>
      <c r="MWP27" s="1"/>
      <c r="MWQ27" s="1"/>
      <c r="MWR27" s="1"/>
      <c r="MWS27" s="1"/>
      <c r="MWT27" s="1"/>
      <c r="MWU27" s="1"/>
      <c r="MWV27" s="1"/>
      <c r="MWW27" s="1"/>
      <c r="MWX27" s="1"/>
      <c r="MWY27" s="1"/>
      <c r="MWZ27" s="1"/>
      <c r="MXA27" s="1"/>
      <c r="MXB27" s="1"/>
      <c r="MXC27" s="1"/>
      <c r="MXD27" s="1"/>
      <c r="MXE27" s="1"/>
      <c r="MXF27" s="1"/>
      <c r="MXG27" s="1"/>
      <c r="MXH27" s="1"/>
      <c r="MXI27" s="1"/>
      <c r="MXJ27" s="1"/>
      <c r="MXK27" s="1"/>
      <c r="MXL27" s="1"/>
      <c r="MXM27" s="1"/>
      <c r="MXN27" s="1"/>
      <c r="MXO27" s="1"/>
      <c r="MXP27" s="1"/>
      <c r="MXQ27" s="1"/>
      <c r="MXR27" s="1"/>
      <c r="MXS27" s="1"/>
      <c r="MXT27" s="1"/>
      <c r="MXU27" s="1"/>
      <c r="MXV27" s="1"/>
      <c r="MXW27" s="1"/>
      <c r="MXX27" s="1"/>
      <c r="MXY27" s="1"/>
      <c r="MXZ27" s="1"/>
      <c r="MYA27" s="1"/>
      <c r="MYB27" s="1"/>
      <c r="MYC27" s="1"/>
      <c r="MYD27" s="1"/>
      <c r="MYE27" s="1"/>
      <c r="MYF27" s="1"/>
      <c r="MYG27" s="1"/>
      <c r="MYH27" s="1"/>
      <c r="MYI27" s="1"/>
      <c r="MYJ27" s="1"/>
      <c r="MYK27" s="1"/>
      <c r="MYL27" s="1"/>
      <c r="MYM27" s="1"/>
      <c r="MYN27" s="1"/>
      <c r="MYO27" s="1"/>
      <c r="MYP27" s="1"/>
      <c r="MYQ27" s="1"/>
      <c r="MYR27" s="1"/>
      <c r="MYS27" s="1"/>
      <c r="MYT27" s="1"/>
      <c r="MYU27" s="1"/>
      <c r="MYV27" s="1"/>
      <c r="MYW27" s="1"/>
      <c r="MYX27" s="1"/>
      <c r="MYY27" s="1"/>
      <c r="MYZ27" s="1"/>
      <c r="MZA27" s="1"/>
      <c r="MZB27" s="1"/>
      <c r="MZC27" s="1"/>
      <c r="MZD27" s="1"/>
      <c r="MZE27" s="1"/>
      <c r="MZF27" s="1"/>
      <c r="MZG27" s="1"/>
      <c r="MZH27" s="1"/>
      <c r="MZI27" s="1"/>
      <c r="MZJ27" s="1"/>
      <c r="MZK27" s="1"/>
      <c r="MZL27" s="1"/>
      <c r="MZM27" s="1"/>
      <c r="MZN27" s="1"/>
      <c r="MZO27" s="1"/>
      <c r="MZP27" s="1"/>
      <c r="MZQ27" s="1"/>
      <c r="MZR27" s="1"/>
      <c r="MZS27" s="1"/>
      <c r="MZT27" s="1"/>
      <c r="MZU27" s="1"/>
      <c r="MZV27" s="1"/>
      <c r="MZW27" s="1"/>
      <c r="MZX27" s="1"/>
      <c r="MZY27" s="1"/>
      <c r="MZZ27" s="1"/>
      <c r="NAA27" s="1"/>
      <c r="NAB27" s="1"/>
      <c r="NAC27" s="1"/>
      <c r="NAD27" s="1"/>
      <c r="NAE27" s="1"/>
      <c r="NAF27" s="1"/>
      <c r="NAG27" s="1"/>
      <c r="NAH27" s="1"/>
      <c r="NAI27" s="1"/>
      <c r="NAJ27" s="1"/>
      <c r="NAK27" s="1"/>
      <c r="NAL27" s="1"/>
      <c r="NAM27" s="1"/>
      <c r="NAN27" s="1"/>
      <c r="NAO27" s="1"/>
      <c r="NAP27" s="1"/>
      <c r="NAQ27" s="1"/>
      <c r="NAR27" s="1"/>
      <c r="NAS27" s="1"/>
      <c r="NAT27" s="1"/>
      <c r="NAU27" s="1"/>
      <c r="NAV27" s="1"/>
      <c r="NAW27" s="1"/>
      <c r="NAX27" s="1"/>
      <c r="NAY27" s="1"/>
      <c r="NAZ27" s="1"/>
      <c r="NBA27" s="1"/>
      <c r="NBB27" s="1"/>
      <c r="NBC27" s="1"/>
      <c r="NBD27" s="1"/>
      <c r="NBE27" s="1"/>
      <c r="NBF27" s="1"/>
      <c r="NBG27" s="1"/>
      <c r="NBH27" s="1"/>
      <c r="NBI27" s="1"/>
      <c r="NBJ27" s="1"/>
      <c r="NBK27" s="1"/>
      <c r="NBL27" s="1"/>
      <c r="NBM27" s="1"/>
      <c r="NBN27" s="1"/>
      <c r="NBO27" s="1"/>
      <c r="NBP27" s="1"/>
      <c r="NBQ27" s="1"/>
      <c r="NBR27" s="1"/>
      <c r="NBS27" s="1"/>
      <c r="NBT27" s="1"/>
      <c r="NBU27" s="1"/>
      <c r="NBV27" s="1"/>
      <c r="NBW27" s="1"/>
      <c r="NBX27" s="1"/>
      <c r="NBY27" s="1"/>
      <c r="NBZ27" s="1"/>
      <c r="NCA27" s="1"/>
      <c r="NCB27" s="1"/>
      <c r="NCC27" s="1"/>
      <c r="NCD27" s="1"/>
      <c r="NCE27" s="1"/>
      <c r="NCF27" s="1"/>
      <c r="NCG27" s="1"/>
      <c r="NCH27" s="1"/>
      <c r="NCI27" s="1"/>
      <c r="NCJ27" s="1"/>
      <c r="NCK27" s="1"/>
      <c r="NCL27" s="1"/>
      <c r="NCM27" s="1"/>
      <c r="NCN27" s="1"/>
      <c r="NCO27" s="1"/>
      <c r="NCP27" s="1"/>
      <c r="NCQ27" s="1"/>
      <c r="NCR27" s="1"/>
      <c r="NCS27" s="1"/>
      <c r="NCT27" s="1"/>
      <c r="NCU27" s="1"/>
      <c r="NCV27" s="1"/>
      <c r="NCW27" s="1"/>
      <c r="NCX27" s="1"/>
      <c r="NCY27" s="1"/>
      <c r="NCZ27" s="1"/>
      <c r="NDA27" s="1"/>
      <c r="NDB27" s="1"/>
      <c r="NDC27" s="1"/>
      <c r="NDD27" s="1"/>
      <c r="NDE27" s="1"/>
      <c r="NDF27" s="1"/>
      <c r="NDG27" s="1"/>
      <c r="NDH27" s="1"/>
      <c r="NDI27" s="1"/>
      <c r="NDJ27" s="1"/>
      <c r="NDK27" s="1"/>
      <c r="NDL27" s="1"/>
      <c r="NDM27" s="1"/>
      <c r="NDN27" s="1"/>
      <c r="NDO27" s="1"/>
      <c r="NDP27" s="1"/>
      <c r="NDQ27" s="1"/>
      <c r="NDR27" s="1"/>
      <c r="NDS27" s="1"/>
      <c r="NDT27" s="1"/>
      <c r="NDU27" s="1"/>
      <c r="NDV27" s="1"/>
      <c r="NDW27" s="1"/>
      <c r="NDX27" s="1"/>
      <c r="NDY27" s="1"/>
      <c r="NDZ27" s="1"/>
      <c r="NEA27" s="1"/>
      <c r="NEB27" s="1"/>
      <c r="NEC27" s="1"/>
      <c r="NED27" s="1"/>
      <c r="NEE27" s="1"/>
      <c r="NEF27" s="1"/>
      <c r="NEG27" s="1"/>
      <c r="NEH27" s="1"/>
      <c r="NEI27" s="1"/>
      <c r="NEJ27" s="1"/>
      <c r="NEK27" s="1"/>
      <c r="NEL27" s="1"/>
      <c r="NEM27" s="1"/>
      <c r="NEN27" s="1"/>
      <c r="NEO27" s="1"/>
      <c r="NEP27" s="1"/>
      <c r="NEQ27" s="1"/>
      <c r="NER27" s="1"/>
      <c r="NES27" s="1"/>
      <c r="NET27" s="1"/>
      <c r="NEU27" s="1"/>
      <c r="NEV27" s="1"/>
      <c r="NEW27" s="1"/>
      <c r="NEX27" s="1"/>
      <c r="NEY27" s="1"/>
      <c r="NEZ27" s="1"/>
      <c r="NFA27" s="1"/>
      <c r="NFB27" s="1"/>
      <c r="NFC27" s="1"/>
      <c r="NFD27" s="1"/>
      <c r="NFE27" s="1"/>
      <c r="NFF27" s="1"/>
      <c r="NFG27" s="1"/>
      <c r="NFH27" s="1"/>
      <c r="NFI27" s="1"/>
      <c r="NFJ27" s="1"/>
      <c r="NFK27" s="1"/>
      <c r="NFL27" s="1"/>
      <c r="NFM27" s="1"/>
      <c r="NFN27" s="1"/>
      <c r="NFO27" s="1"/>
      <c r="NFP27" s="1"/>
      <c r="NFQ27" s="1"/>
      <c r="NFR27" s="1"/>
      <c r="NFS27" s="1"/>
      <c r="NFT27" s="1"/>
      <c r="NFU27" s="1"/>
      <c r="NFV27" s="1"/>
      <c r="NFW27" s="1"/>
      <c r="NFX27" s="1"/>
      <c r="NFY27" s="1"/>
      <c r="NFZ27" s="1"/>
      <c r="NGA27" s="1"/>
      <c r="NGB27" s="1"/>
      <c r="NGC27" s="1"/>
      <c r="NGD27" s="1"/>
      <c r="NGE27" s="1"/>
      <c r="NGF27" s="1"/>
      <c r="NGG27" s="1"/>
      <c r="NGH27" s="1"/>
      <c r="NGI27" s="1"/>
      <c r="NGJ27" s="1"/>
      <c r="NGK27" s="1"/>
      <c r="NGL27" s="1"/>
      <c r="NGM27" s="1"/>
      <c r="NGN27" s="1"/>
      <c r="NGO27" s="1"/>
      <c r="NGP27" s="1"/>
      <c r="NGQ27" s="1"/>
      <c r="NGR27" s="1"/>
      <c r="NGS27" s="1"/>
      <c r="NGT27" s="1"/>
      <c r="NGU27" s="1"/>
      <c r="NGV27" s="1"/>
      <c r="NGW27" s="1"/>
      <c r="NGX27" s="1"/>
      <c r="NGY27" s="1"/>
      <c r="NGZ27" s="1"/>
      <c r="NHA27" s="1"/>
      <c r="NHB27" s="1"/>
      <c r="NHC27" s="1"/>
      <c r="NHD27" s="1"/>
      <c r="NHE27" s="1"/>
      <c r="NHF27" s="1"/>
      <c r="NHG27" s="1"/>
      <c r="NHH27" s="1"/>
      <c r="NHI27" s="1"/>
      <c r="NHJ27" s="1"/>
      <c r="NHK27" s="1"/>
      <c r="NHL27" s="1"/>
      <c r="NHM27" s="1"/>
      <c r="NHN27" s="1"/>
      <c r="NHO27" s="1"/>
      <c r="NHP27" s="1"/>
      <c r="NHQ27" s="1"/>
      <c r="NHR27" s="1"/>
      <c r="NHS27" s="1"/>
      <c r="NHT27" s="1"/>
      <c r="NHU27" s="1"/>
      <c r="NHV27" s="1"/>
      <c r="NHW27" s="1"/>
      <c r="NHX27" s="1"/>
      <c r="NHY27" s="1"/>
      <c r="NHZ27" s="1"/>
      <c r="NIA27" s="1"/>
      <c r="NIB27" s="1"/>
      <c r="NIC27" s="1"/>
      <c r="NID27" s="1"/>
      <c r="NIE27" s="1"/>
      <c r="NIF27" s="1"/>
      <c r="NIG27" s="1"/>
      <c r="NIH27" s="1"/>
      <c r="NII27" s="1"/>
      <c r="NIJ27" s="1"/>
      <c r="NIK27" s="1"/>
      <c r="NIL27" s="1"/>
      <c r="NIM27" s="1"/>
      <c r="NIN27" s="1"/>
      <c r="NIO27" s="1"/>
      <c r="NIP27" s="1"/>
      <c r="NIQ27" s="1"/>
      <c r="NIR27" s="1"/>
      <c r="NIS27" s="1"/>
      <c r="NIT27" s="1"/>
      <c r="NIU27" s="1"/>
      <c r="NIV27" s="1"/>
      <c r="NIW27" s="1"/>
      <c r="NIX27" s="1"/>
      <c r="NIY27" s="1"/>
      <c r="NIZ27" s="1"/>
      <c r="NJA27" s="1"/>
      <c r="NJB27" s="1"/>
      <c r="NJC27" s="1"/>
      <c r="NJD27" s="1"/>
      <c r="NJE27" s="1"/>
      <c r="NJF27" s="1"/>
      <c r="NJG27" s="1"/>
      <c r="NJH27" s="1"/>
      <c r="NJI27" s="1"/>
      <c r="NJJ27" s="1"/>
      <c r="NJK27" s="1"/>
      <c r="NJL27" s="1"/>
      <c r="NJM27" s="1"/>
      <c r="NJN27" s="1"/>
      <c r="NJO27" s="1"/>
      <c r="NJP27" s="1"/>
      <c r="NJQ27" s="1"/>
      <c r="NJR27" s="1"/>
      <c r="NJS27" s="1"/>
      <c r="NJT27" s="1"/>
      <c r="NJU27" s="1"/>
      <c r="NJV27" s="1"/>
      <c r="NJW27" s="1"/>
      <c r="NJX27" s="1"/>
      <c r="NJY27" s="1"/>
      <c r="NJZ27" s="1"/>
      <c r="NKA27" s="1"/>
      <c r="NKB27" s="1"/>
      <c r="NKC27" s="1"/>
      <c r="NKD27" s="1"/>
      <c r="NKE27" s="1"/>
      <c r="NKF27" s="1"/>
      <c r="NKG27" s="1"/>
      <c r="NKH27" s="1"/>
      <c r="NKI27" s="1"/>
      <c r="NKJ27" s="1"/>
      <c r="NKK27" s="1"/>
      <c r="NKL27" s="1"/>
      <c r="NKM27" s="1"/>
      <c r="NKN27" s="1"/>
      <c r="NKO27" s="1"/>
      <c r="NKP27" s="1"/>
      <c r="NKQ27" s="1"/>
      <c r="NKR27" s="1"/>
      <c r="NKS27" s="1"/>
      <c r="NKT27" s="1"/>
      <c r="NKU27" s="1"/>
      <c r="NKV27" s="1"/>
      <c r="NKW27" s="1"/>
      <c r="NKX27" s="1"/>
      <c r="NKY27" s="1"/>
      <c r="NKZ27" s="1"/>
      <c r="NLA27" s="1"/>
      <c r="NLB27" s="1"/>
      <c r="NLC27" s="1"/>
      <c r="NLD27" s="1"/>
      <c r="NLE27" s="1"/>
      <c r="NLF27" s="1"/>
      <c r="NLG27" s="1"/>
      <c r="NLH27" s="1"/>
      <c r="NLI27" s="1"/>
      <c r="NLJ27" s="1"/>
      <c r="NLK27" s="1"/>
      <c r="NLL27" s="1"/>
      <c r="NLM27" s="1"/>
      <c r="NLN27" s="1"/>
      <c r="NLO27" s="1"/>
      <c r="NLP27" s="1"/>
      <c r="NLQ27" s="1"/>
      <c r="NLR27" s="1"/>
      <c r="NLS27" s="1"/>
      <c r="NLT27" s="1"/>
      <c r="NLU27" s="1"/>
      <c r="NLV27" s="1"/>
      <c r="NLW27" s="1"/>
      <c r="NLX27" s="1"/>
      <c r="NLY27" s="1"/>
      <c r="NLZ27" s="1"/>
      <c r="NMA27" s="1"/>
      <c r="NMB27" s="1"/>
      <c r="NMC27" s="1"/>
      <c r="NMD27" s="1"/>
      <c r="NME27" s="1"/>
      <c r="NMF27" s="1"/>
      <c r="NMG27" s="1"/>
      <c r="NMH27" s="1"/>
      <c r="NMI27" s="1"/>
      <c r="NMJ27" s="1"/>
      <c r="NMK27" s="1"/>
      <c r="NML27" s="1"/>
      <c r="NMM27" s="1"/>
      <c r="NMN27" s="1"/>
      <c r="NMO27" s="1"/>
      <c r="NMP27" s="1"/>
      <c r="NMQ27" s="1"/>
      <c r="NMR27" s="1"/>
      <c r="NMS27" s="1"/>
      <c r="NMT27" s="1"/>
      <c r="NMU27" s="1"/>
      <c r="NMV27" s="1"/>
      <c r="NMW27" s="1"/>
      <c r="NMX27" s="1"/>
      <c r="NMY27" s="1"/>
      <c r="NMZ27" s="1"/>
      <c r="NNA27" s="1"/>
      <c r="NNB27" s="1"/>
      <c r="NNC27" s="1"/>
      <c r="NND27" s="1"/>
      <c r="NNE27" s="1"/>
      <c r="NNF27" s="1"/>
      <c r="NNG27" s="1"/>
      <c r="NNH27" s="1"/>
      <c r="NNI27" s="1"/>
      <c r="NNJ27" s="1"/>
      <c r="NNK27" s="1"/>
      <c r="NNL27" s="1"/>
      <c r="NNM27" s="1"/>
      <c r="NNN27" s="1"/>
      <c r="NNO27" s="1"/>
      <c r="NNP27" s="1"/>
      <c r="NNQ27" s="1"/>
      <c r="NNR27" s="1"/>
      <c r="NNS27" s="1"/>
      <c r="NNT27" s="1"/>
      <c r="NNU27" s="1"/>
      <c r="NNV27" s="1"/>
      <c r="NNW27" s="1"/>
      <c r="NNX27" s="1"/>
      <c r="NNY27" s="1"/>
      <c r="NNZ27" s="1"/>
      <c r="NOA27" s="1"/>
      <c r="NOB27" s="1"/>
      <c r="NOC27" s="1"/>
      <c r="NOD27" s="1"/>
      <c r="NOE27" s="1"/>
      <c r="NOF27" s="1"/>
      <c r="NOG27" s="1"/>
      <c r="NOH27" s="1"/>
      <c r="NOI27" s="1"/>
      <c r="NOJ27" s="1"/>
      <c r="NOK27" s="1"/>
      <c r="NOL27" s="1"/>
      <c r="NOM27" s="1"/>
      <c r="NON27" s="1"/>
      <c r="NOO27" s="1"/>
      <c r="NOP27" s="1"/>
      <c r="NOQ27" s="1"/>
      <c r="NOR27" s="1"/>
      <c r="NOS27" s="1"/>
      <c r="NOT27" s="1"/>
      <c r="NOU27" s="1"/>
      <c r="NOV27" s="1"/>
      <c r="NOW27" s="1"/>
      <c r="NOX27" s="1"/>
      <c r="NOY27" s="1"/>
      <c r="NOZ27" s="1"/>
      <c r="NPA27" s="1"/>
      <c r="NPB27" s="1"/>
      <c r="NPC27" s="1"/>
      <c r="NPD27" s="1"/>
      <c r="NPE27" s="1"/>
      <c r="NPF27" s="1"/>
      <c r="NPG27" s="1"/>
      <c r="NPH27" s="1"/>
      <c r="NPI27" s="1"/>
      <c r="NPJ27" s="1"/>
      <c r="NPK27" s="1"/>
      <c r="NPL27" s="1"/>
      <c r="NPM27" s="1"/>
      <c r="NPN27" s="1"/>
      <c r="NPO27" s="1"/>
      <c r="NPP27" s="1"/>
      <c r="NPQ27" s="1"/>
      <c r="NPR27" s="1"/>
      <c r="NPS27" s="1"/>
      <c r="NPT27" s="1"/>
      <c r="NPU27" s="1"/>
      <c r="NPV27" s="1"/>
      <c r="NPW27" s="1"/>
      <c r="NPX27" s="1"/>
      <c r="NPY27" s="1"/>
      <c r="NPZ27" s="1"/>
      <c r="NQA27" s="1"/>
      <c r="NQB27" s="1"/>
      <c r="NQC27" s="1"/>
      <c r="NQD27" s="1"/>
      <c r="NQE27" s="1"/>
      <c r="NQF27" s="1"/>
      <c r="NQG27" s="1"/>
      <c r="NQH27" s="1"/>
      <c r="NQI27" s="1"/>
      <c r="NQJ27" s="1"/>
      <c r="NQK27" s="1"/>
      <c r="NQL27" s="1"/>
      <c r="NQM27" s="1"/>
      <c r="NQN27" s="1"/>
      <c r="NQO27" s="1"/>
      <c r="NQP27" s="1"/>
      <c r="NQQ27" s="1"/>
      <c r="NQR27" s="1"/>
      <c r="NQS27" s="1"/>
      <c r="NQT27" s="1"/>
      <c r="NQU27" s="1"/>
      <c r="NQV27" s="1"/>
      <c r="NQW27" s="1"/>
      <c r="NQX27" s="1"/>
      <c r="NQY27" s="1"/>
      <c r="NQZ27" s="1"/>
      <c r="NRA27" s="1"/>
      <c r="NRB27" s="1"/>
      <c r="NRC27" s="1"/>
      <c r="NRD27" s="1"/>
      <c r="NRE27" s="1"/>
      <c r="NRF27" s="1"/>
      <c r="NRG27" s="1"/>
      <c r="NRH27" s="1"/>
      <c r="NRI27" s="1"/>
      <c r="NRJ27" s="1"/>
      <c r="NRK27" s="1"/>
      <c r="NRL27" s="1"/>
      <c r="NRM27" s="1"/>
      <c r="NRN27" s="1"/>
      <c r="NRO27" s="1"/>
      <c r="NRP27" s="1"/>
      <c r="NRQ27" s="1"/>
      <c r="NRR27" s="1"/>
      <c r="NRS27" s="1"/>
      <c r="NRT27" s="1"/>
      <c r="NRU27" s="1"/>
      <c r="NRV27" s="1"/>
      <c r="NRW27" s="1"/>
      <c r="NRX27" s="1"/>
      <c r="NRY27" s="1"/>
      <c r="NRZ27" s="1"/>
      <c r="NSA27" s="1"/>
      <c r="NSB27" s="1"/>
      <c r="NSC27" s="1"/>
      <c r="NSD27" s="1"/>
      <c r="NSE27" s="1"/>
      <c r="NSF27" s="1"/>
      <c r="NSG27" s="1"/>
      <c r="NSH27" s="1"/>
      <c r="NSI27" s="1"/>
      <c r="NSJ27" s="1"/>
      <c r="NSK27" s="1"/>
      <c r="NSL27" s="1"/>
      <c r="NSM27" s="1"/>
      <c r="NSN27" s="1"/>
      <c r="NSO27" s="1"/>
      <c r="NSP27" s="1"/>
      <c r="NSQ27" s="1"/>
      <c r="NSR27" s="1"/>
      <c r="NSS27" s="1"/>
      <c r="NST27" s="1"/>
      <c r="NSU27" s="1"/>
      <c r="NSV27" s="1"/>
      <c r="NSW27" s="1"/>
      <c r="NSX27" s="1"/>
      <c r="NSY27" s="1"/>
      <c r="NSZ27" s="1"/>
      <c r="NTA27" s="1"/>
      <c r="NTB27" s="1"/>
      <c r="NTC27" s="1"/>
      <c r="NTD27" s="1"/>
      <c r="NTE27" s="1"/>
      <c r="NTF27" s="1"/>
      <c r="NTG27" s="1"/>
      <c r="NTH27" s="1"/>
      <c r="NTI27" s="1"/>
      <c r="NTJ27" s="1"/>
      <c r="NTK27" s="1"/>
      <c r="NTL27" s="1"/>
      <c r="NTM27" s="1"/>
      <c r="NTN27" s="1"/>
      <c r="NTO27" s="1"/>
      <c r="NTP27" s="1"/>
      <c r="NTQ27" s="1"/>
      <c r="NTR27" s="1"/>
      <c r="NTS27" s="1"/>
      <c r="NTT27" s="1"/>
      <c r="NTU27" s="1"/>
      <c r="NTV27" s="1"/>
      <c r="NTW27" s="1"/>
      <c r="NTX27" s="1"/>
      <c r="NTY27" s="1"/>
      <c r="NTZ27" s="1"/>
      <c r="NUA27" s="1"/>
      <c r="NUB27" s="1"/>
      <c r="NUC27" s="1"/>
      <c r="NUD27" s="1"/>
      <c r="NUE27" s="1"/>
      <c r="NUF27" s="1"/>
      <c r="NUG27" s="1"/>
      <c r="NUH27" s="1"/>
      <c r="NUI27" s="1"/>
      <c r="NUJ27" s="1"/>
      <c r="NUK27" s="1"/>
      <c r="NUL27" s="1"/>
      <c r="NUM27" s="1"/>
      <c r="NUN27" s="1"/>
      <c r="NUO27" s="1"/>
      <c r="NUP27" s="1"/>
      <c r="NUQ27" s="1"/>
      <c r="NUR27" s="1"/>
      <c r="NUS27" s="1"/>
      <c r="NUT27" s="1"/>
      <c r="NUU27" s="1"/>
      <c r="NUV27" s="1"/>
      <c r="NUW27" s="1"/>
      <c r="NUX27" s="1"/>
      <c r="NUY27" s="1"/>
      <c r="NUZ27" s="1"/>
      <c r="NVA27" s="1"/>
      <c r="NVB27" s="1"/>
      <c r="NVC27" s="1"/>
      <c r="NVD27" s="1"/>
      <c r="NVE27" s="1"/>
      <c r="NVF27" s="1"/>
      <c r="NVG27" s="1"/>
      <c r="NVH27" s="1"/>
      <c r="NVI27" s="1"/>
      <c r="NVJ27" s="1"/>
      <c r="NVK27" s="1"/>
      <c r="NVL27" s="1"/>
      <c r="NVM27" s="1"/>
      <c r="NVN27" s="1"/>
      <c r="NVO27" s="1"/>
      <c r="NVP27" s="1"/>
      <c r="NVQ27" s="1"/>
      <c r="NVR27" s="1"/>
      <c r="NVS27" s="1"/>
      <c r="NVT27" s="1"/>
      <c r="NVU27" s="1"/>
      <c r="NVV27" s="1"/>
      <c r="NVW27" s="1"/>
      <c r="NVX27" s="1"/>
      <c r="NVY27" s="1"/>
      <c r="NVZ27" s="1"/>
      <c r="NWA27" s="1"/>
      <c r="NWB27" s="1"/>
      <c r="NWC27" s="1"/>
      <c r="NWD27" s="1"/>
      <c r="NWE27" s="1"/>
      <c r="NWF27" s="1"/>
      <c r="NWG27" s="1"/>
      <c r="NWH27" s="1"/>
      <c r="NWI27" s="1"/>
      <c r="NWJ27" s="1"/>
      <c r="NWK27" s="1"/>
      <c r="NWL27" s="1"/>
      <c r="NWM27" s="1"/>
      <c r="NWN27" s="1"/>
      <c r="NWO27" s="1"/>
      <c r="NWP27" s="1"/>
      <c r="NWQ27" s="1"/>
      <c r="NWR27" s="1"/>
      <c r="NWS27" s="1"/>
      <c r="NWT27" s="1"/>
      <c r="NWU27" s="1"/>
      <c r="NWV27" s="1"/>
      <c r="NWW27" s="1"/>
      <c r="NWX27" s="1"/>
      <c r="NWY27" s="1"/>
      <c r="NWZ27" s="1"/>
      <c r="NXA27" s="1"/>
      <c r="NXB27" s="1"/>
      <c r="NXC27" s="1"/>
      <c r="NXD27" s="1"/>
      <c r="NXE27" s="1"/>
      <c r="NXF27" s="1"/>
      <c r="NXG27" s="1"/>
      <c r="NXH27" s="1"/>
      <c r="NXI27" s="1"/>
      <c r="NXJ27" s="1"/>
      <c r="NXK27" s="1"/>
      <c r="NXL27" s="1"/>
      <c r="NXM27" s="1"/>
      <c r="NXN27" s="1"/>
      <c r="NXO27" s="1"/>
      <c r="NXP27" s="1"/>
      <c r="NXQ27" s="1"/>
      <c r="NXR27" s="1"/>
      <c r="NXS27" s="1"/>
      <c r="NXT27" s="1"/>
      <c r="NXU27" s="1"/>
      <c r="NXV27" s="1"/>
      <c r="NXW27" s="1"/>
      <c r="NXX27" s="1"/>
      <c r="NXY27" s="1"/>
      <c r="NXZ27" s="1"/>
      <c r="NYA27" s="1"/>
      <c r="NYB27" s="1"/>
      <c r="NYC27" s="1"/>
      <c r="NYD27" s="1"/>
      <c r="NYE27" s="1"/>
      <c r="NYF27" s="1"/>
      <c r="NYG27" s="1"/>
      <c r="NYH27" s="1"/>
      <c r="NYI27" s="1"/>
      <c r="NYJ27" s="1"/>
      <c r="NYK27" s="1"/>
      <c r="NYL27" s="1"/>
      <c r="NYM27" s="1"/>
      <c r="NYN27" s="1"/>
      <c r="NYO27" s="1"/>
      <c r="NYP27" s="1"/>
      <c r="NYQ27" s="1"/>
      <c r="NYR27" s="1"/>
      <c r="NYS27" s="1"/>
      <c r="NYT27" s="1"/>
      <c r="NYU27" s="1"/>
      <c r="NYV27" s="1"/>
      <c r="NYW27" s="1"/>
      <c r="NYX27" s="1"/>
      <c r="NYY27" s="1"/>
      <c r="NYZ27" s="1"/>
      <c r="NZA27" s="1"/>
      <c r="NZB27" s="1"/>
      <c r="NZC27" s="1"/>
      <c r="NZD27" s="1"/>
      <c r="NZE27" s="1"/>
      <c r="NZF27" s="1"/>
      <c r="NZG27" s="1"/>
      <c r="NZH27" s="1"/>
      <c r="NZI27" s="1"/>
      <c r="NZJ27" s="1"/>
      <c r="NZK27" s="1"/>
      <c r="NZL27" s="1"/>
      <c r="NZM27" s="1"/>
      <c r="NZN27" s="1"/>
      <c r="NZO27" s="1"/>
      <c r="NZP27" s="1"/>
      <c r="NZQ27" s="1"/>
      <c r="NZR27" s="1"/>
      <c r="NZS27" s="1"/>
      <c r="NZT27" s="1"/>
      <c r="NZU27" s="1"/>
      <c r="NZV27" s="1"/>
      <c r="NZW27" s="1"/>
      <c r="NZX27" s="1"/>
      <c r="NZY27" s="1"/>
      <c r="NZZ27" s="1"/>
      <c r="OAA27" s="1"/>
      <c r="OAB27" s="1"/>
      <c r="OAC27" s="1"/>
      <c r="OAD27" s="1"/>
      <c r="OAE27" s="1"/>
      <c r="OAF27" s="1"/>
      <c r="OAG27" s="1"/>
      <c r="OAH27" s="1"/>
      <c r="OAI27" s="1"/>
      <c r="OAJ27" s="1"/>
      <c r="OAK27" s="1"/>
      <c r="OAL27" s="1"/>
      <c r="OAM27" s="1"/>
      <c r="OAN27" s="1"/>
      <c r="OAO27" s="1"/>
      <c r="OAP27" s="1"/>
      <c r="OAQ27" s="1"/>
      <c r="OAR27" s="1"/>
      <c r="OAS27" s="1"/>
      <c r="OAT27" s="1"/>
      <c r="OAU27" s="1"/>
      <c r="OAV27" s="1"/>
      <c r="OAW27" s="1"/>
      <c r="OAX27" s="1"/>
      <c r="OAY27" s="1"/>
      <c r="OAZ27" s="1"/>
      <c r="OBA27" s="1"/>
      <c r="OBB27" s="1"/>
      <c r="OBC27" s="1"/>
      <c r="OBD27" s="1"/>
      <c r="OBE27" s="1"/>
      <c r="OBF27" s="1"/>
      <c r="OBG27" s="1"/>
      <c r="OBH27" s="1"/>
      <c r="OBI27" s="1"/>
      <c r="OBJ27" s="1"/>
      <c r="OBK27" s="1"/>
      <c r="OBL27" s="1"/>
      <c r="OBM27" s="1"/>
      <c r="OBN27" s="1"/>
      <c r="OBO27" s="1"/>
      <c r="OBP27" s="1"/>
      <c r="OBQ27" s="1"/>
      <c r="OBR27" s="1"/>
      <c r="OBS27" s="1"/>
      <c r="OBT27" s="1"/>
      <c r="OBU27" s="1"/>
      <c r="OBV27" s="1"/>
      <c r="OBW27" s="1"/>
      <c r="OBX27" s="1"/>
      <c r="OBY27" s="1"/>
      <c r="OBZ27" s="1"/>
      <c r="OCA27" s="1"/>
      <c r="OCB27" s="1"/>
      <c r="OCC27" s="1"/>
      <c r="OCD27" s="1"/>
      <c r="OCE27" s="1"/>
      <c r="OCF27" s="1"/>
      <c r="OCG27" s="1"/>
      <c r="OCH27" s="1"/>
      <c r="OCI27" s="1"/>
      <c r="OCJ27" s="1"/>
      <c r="OCK27" s="1"/>
      <c r="OCL27" s="1"/>
      <c r="OCM27" s="1"/>
      <c r="OCN27" s="1"/>
      <c r="OCO27" s="1"/>
      <c r="OCP27" s="1"/>
      <c r="OCQ27" s="1"/>
      <c r="OCR27" s="1"/>
      <c r="OCS27" s="1"/>
      <c r="OCT27" s="1"/>
      <c r="OCU27" s="1"/>
      <c r="OCV27" s="1"/>
      <c r="OCW27" s="1"/>
      <c r="OCX27" s="1"/>
      <c r="OCY27" s="1"/>
      <c r="OCZ27" s="1"/>
      <c r="ODA27" s="1"/>
      <c r="ODB27" s="1"/>
      <c r="ODC27" s="1"/>
      <c r="ODD27" s="1"/>
      <c r="ODE27" s="1"/>
      <c r="ODF27" s="1"/>
      <c r="ODG27" s="1"/>
      <c r="ODH27" s="1"/>
      <c r="ODI27" s="1"/>
      <c r="ODJ27" s="1"/>
      <c r="ODK27" s="1"/>
      <c r="ODL27" s="1"/>
      <c r="ODM27" s="1"/>
      <c r="ODN27" s="1"/>
      <c r="ODO27" s="1"/>
      <c r="ODP27" s="1"/>
      <c r="ODQ27" s="1"/>
      <c r="ODR27" s="1"/>
      <c r="ODS27" s="1"/>
      <c r="ODT27" s="1"/>
      <c r="ODU27" s="1"/>
      <c r="ODV27" s="1"/>
      <c r="ODW27" s="1"/>
      <c r="ODX27" s="1"/>
      <c r="ODY27" s="1"/>
      <c r="ODZ27" s="1"/>
      <c r="OEA27" s="1"/>
      <c r="OEB27" s="1"/>
      <c r="OEC27" s="1"/>
      <c r="OED27" s="1"/>
      <c r="OEE27" s="1"/>
      <c r="OEF27" s="1"/>
      <c r="OEG27" s="1"/>
      <c r="OEH27" s="1"/>
      <c r="OEI27" s="1"/>
      <c r="OEJ27" s="1"/>
      <c r="OEK27" s="1"/>
      <c r="OEL27" s="1"/>
      <c r="OEM27" s="1"/>
      <c r="OEN27" s="1"/>
      <c r="OEO27" s="1"/>
      <c r="OEP27" s="1"/>
      <c r="OEQ27" s="1"/>
      <c r="OER27" s="1"/>
      <c r="OES27" s="1"/>
      <c r="OET27" s="1"/>
      <c r="OEU27" s="1"/>
      <c r="OEV27" s="1"/>
      <c r="OEW27" s="1"/>
      <c r="OEX27" s="1"/>
      <c r="OEY27" s="1"/>
      <c r="OEZ27" s="1"/>
      <c r="OFA27" s="1"/>
      <c r="OFB27" s="1"/>
      <c r="OFC27" s="1"/>
      <c r="OFD27" s="1"/>
      <c r="OFE27" s="1"/>
      <c r="OFF27" s="1"/>
      <c r="OFG27" s="1"/>
      <c r="OFH27" s="1"/>
      <c r="OFI27" s="1"/>
      <c r="OFJ27" s="1"/>
      <c r="OFK27" s="1"/>
      <c r="OFL27" s="1"/>
      <c r="OFM27" s="1"/>
      <c r="OFN27" s="1"/>
      <c r="OFO27" s="1"/>
      <c r="OFP27" s="1"/>
      <c r="OFQ27" s="1"/>
      <c r="OFR27" s="1"/>
      <c r="OFS27" s="1"/>
      <c r="OFT27" s="1"/>
      <c r="OFU27" s="1"/>
      <c r="OFV27" s="1"/>
      <c r="OFW27" s="1"/>
      <c r="OFX27" s="1"/>
      <c r="OFY27" s="1"/>
      <c r="OFZ27" s="1"/>
      <c r="OGA27" s="1"/>
      <c r="OGB27" s="1"/>
      <c r="OGC27" s="1"/>
      <c r="OGD27" s="1"/>
      <c r="OGE27" s="1"/>
      <c r="OGF27" s="1"/>
      <c r="OGG27" s="1"/>
      <c r="OGH27" s="1"/>
      <c r="OGI27" s="1"/>
      <c r="OGJ27" s="1"/>
      <c r="OGK27" s="1"/>
      <c r="OGL27" s="1"/>
      <c r="OGM27" s="1"/>
      <c r="OGN27" s="1"/>
      <c r="OGO27" s="1"/>
      <c r="OGP27" s="1"/>
      <c r="OGQ27" s="1"/>
      <c r="OGR27" s="1"/>
      <c r="OGS27" s="1"/>
      <c r="OGT27" s="1"/>
      <c r="OGU27" s="1"/>
      <c r="OGV27" s="1"/>
      <c r="OGW27" s="1"/>
      <c r="OGX27" s="1"/>
      <c r="OGY27" s="1"/>
      <c r="OGZ27" s="1"/>
      <c r="OHA27" s="1"/>
      <c r="OHB27" s="1"/>
      <c r="OHC27" s="1"/>
      <c r="OHD27" s="1"/>
      <c r="OHE27" s="1"/>
      <c r="OHF27" s="1"/>
      <c r="OHG27" s="1"/>
      <c r="OHH27" s="1"/>
      <c r="OHI27" s="1"/>
      <c r="OHJ27" s="1"/>
      <c r="OHK27" s="1"/>
      <c r="OHL27" s="1"/>
      <c r="OHM27" s="1"/>
      <c r="OHN27" s="1"/>
      <c r="OHO27" s="1"/>
      <c r="OHP27" s="1"/>
      <c r="OHQ27" s="1"/>
      <c r="OHR27" s="1"/>
      <c r="OHS27" s="1"/>
      <c r="OHT27" s="1"/>
      <c r="OHU27" s="1"/>
      <c r="OHV27" s="1"/>
      <c r="OHW27" s="1"/>
      <c r="OHX27" s="1"/>
      <c r="OHY27" s="1"/>
      <c r="OHZ27" s="1"/>
      <c r="OIA27" s="1"/>
      <c r="OIB27" s="1"/>
      <c r="OIC27" s="1"/>
      <c r="OID27" s="1"/>
      <c r="OIE27" s="1"/>
      <c r="OIF27" s="1"/>
      <c r="OIG27" s="1"/>
      <c r="OIH27" s="1"/>
      <c r="OII27" s="1"/>
      <c r="OIJ27" s="1"/>
      <c r="OIK27" s="1"/>
      <c r="OIL27" s="1"/>
      <c r="OIM27" s="1"/>
      <c r="OIN27" s="1"/>
      <c r="OIO27" s="1"/>
      <c r="OIP27" s="1"/>
      <c r="OIQ27" s="1"/>
      <c r="OIR27" s="1"/>
      <c r="OIS27" s="1"/>
      <c r="OIT27" s="1"/>
      <c r="OIU27" s="1"/>
      <c r="OIV27" s="1"/>
      <c r="OIW27" s="1"/>
      <c r="OIX27" s="1"/>
      <c r="OIY27" s="1"/>
      <c r="OIZ27" s="1"/>
      <c r="OJA27" s="1"/>
      <c r="OJB27" s="1"/>
      <c r="OJC27" s="1"/>
      <c r="OJD27" s="1"/>
      <c r="OJE27" s="1"/>
      <c r="OJF27" s="1"/>
      <c r="OJG27" s="1"/>
      <c r="OJH27" s="1"/>
      <c r="OJI27" s="1"/>
      <c r="OJJ27" s="1"/>
      <c r="OJK27" s="1"/>
      <c r="OJL27" s="1"/>
      <c r="OJM27" s="1"/>
      <c r="OJN27" s="1"/>
      <c r="OJO27" s="1"/>
      <c r="OJP27" s="1"/>
      <c r="OJQ27" s="1"/>
      <c r="OJR27" s="1"/>
      <c r="OJS27" s="1"/>
      <c r="OJT27" s="1"/>
      <c r="OJU27" s="1"/>
      <c r="OJV27" s="1"/>
      <c r="OJW27" s="1"/>
      <c r="OJX27" s="1"/>
      <c r="OJY27" s="1"/>
      <c r="OJZ27" s="1"/>
      <c r="OKA27" s="1"/>
      <c r="OKB27" s="1"/>
      <c r="OKC27" s="1"/>
      <c r="OKD27" s="1"/>
      <c r="OKE27" s="1"/>
      <c r="OKF27" s="1"/>
      <c r="OKG27" s="1"/>
      <c r="OKH27" s="1"/>
      <c r="OKI27" s="1"/>
      <c r="OKJ27" s="1"/>
      <c r="OKK27" s="1"/>
      <c r="OKL27" s="1"/>
      <c r="OKM27" s="1"/>
      <c r="OKN27" s="1"/>
      <c r="OKO27" s="1"/>
      <c r="OKP27" s="1"/>
      <c r="OKQ27" s="1"/>
      <c r="OKR27" s="1"/>
      <c r="OKS27" s="1"/>
      <c r="OKT27" s="1"/>
      <c r="OKU27" s="1"/>
      <c r="OKV27" s="1"/>
      <c r="OKW27" s="1"/>
      <c r="OKX27" s="1"/>
      <c r="OKY27" s="1"/>
      <c r="OKZ27" s="1"/>
      <c r="OLA27" s="1"/>
      <c r="OLB27" s="1"/>
      <c r="OLC27" s="1"/>
      <c r="OLD27" s="1"/>
      <c r="OLE27" s="1"/>
      <c r="OLF27" s="1"/>
      <c r="OLG27" s="1"/>
      <c r="OLH27" s="1"/>
      <c r="OLI27" s="1"/>
      <c r="OLJ27" s="1"/>
      <c r="OLK27" s="1"/>
      <c r="OLL27" s="1"/>
      <c r="OLM27" s="1"/>
      <c r="OLN27" s="1"/>
      <c r="OLO27" s="1"/>
      <c r="OLP27" s="1"/>
      <c r="OLQ27" s="1"/>
      <c r="OLR27" s="1"/>
      <c r="OLS27" s="1"/>
      <c r="OLT27" s="1"/>
      <c r="OLU27" s="1"/>
      <c r="OLV27" s="1"/>
      <c r="OLW27" s="1"/>
      <c r="OLX27" s="1"/>
      <c r="OLY27" s="1"/>
      <c r="OLZ27" s="1"/>
      <c r="OMA27" s="1"/>
      <c r="OMB27" s="1"/>
      <c r="OMC27" s="1"/>
      <c r="OMD27" s="1"/>
      <c r="OME27" s="1"/>
      <c r="OMF27" s="1"/>
      <c r="OMG27" s="1"/>
      <c r="OMH27" s="1"/>
      <c r="OMI27" s="1"/>
      <c r="OMJ27" s="1"/>
      <c r="OMK27" s="1"/>
      <c r="OML27" s="1"/>
      <c r="OMM27" s="1"/>
      <c r="OMN27" s="1"/>
      <c r="OMO27" s="1"/>
      <c r="OMP27" s="1"/>
      <c r="OMQ27" s="1"/>
      <c r="OMR27" s="1"/>
      <c r="OMS27" s="1"/>
      <c r="OMT27" s="1"/>
      <c r="OMU27" s="1"/>
      <c r="OMV27" s="1"/>
      <c r="OMW27" s="1"/>
      <c r="OMX27" s="1"/>
      <c r="OMY27" s="1"/>
      <c r="OMZ27" s="1"/>
      <c r="ONA27" s="1"/>
      <c r="ONB27" s="1"/>
      <c r="ONC27" s="1"/>
      <c r="OND27" s="1"/>
      <c r="ONE27" s="1"/>
      <c r="ONF27" s="1"/>
      <c r="ONG27" s="1"/>
      <c r="ONH27" s="1"/>
      <c r="ONI27" s="1"/>
      <c r="ONJ27" s="1"/>
      <c r="ONK27" s="1"/>
      <c r="ONL27" s="1"/>
      <c r="ONM27" s="1"/>
      <c r="ONN27" s="1"/>
      <c r="ONO27" s="1"/>
      <c r="ONP27" s="1"/>
      <c r="ONQ27" s="1"/>
      <c r="ONR27" s="1"/>
      <c r="ONS27" s="1"/>
      <c r="ONT27" s="1"/>
      <c r="ONU27" s="1"/>
      <c r="ONV27" s="1"/>
      <c r="ONW27" s="1"/>
      <c r="ONX27" s="1"/>
      <c r="ONY27" s="1"/>
      <c r="ONZ27" s="1"/>
      <c r="OOA27" s="1"/>
      <c r="OOB27" s="1"/>
      <c r="OOC27" s="1"/>
      <c r="OOD27" s="1"/>
      <c r="OOE27" s="1"/>
      <c r="OOF27" s="1"/>
      <c r="OOG27" s="1"/>
      <c r="OOH27" s="1"/>
      <c r="OOI27" s="1"/>
      <c r="OOJ27" s="1"/>
      <c r="OOK27" s="1"/>
      <c r="OOL27" s="1"/>
      <c r="OOM27" s="1"/>
      <c r="OON27" s="1"/>
      <c r="OOO27" s="1"/>
      <c r="OOP27" s="1"/>
      <c r="OOQ27" s="1"/>
      <c r="OOR27" s="1"/>
      <c r="OOS27" s="1"/>
      <c r="OOT27" s="1"/>
      <c r="OOU27" s="1"/>
      <c r="OOV27" s="1"/>
      <c r="OOW27" s="1"/>
      <c r="OOX27" s="1"/>
      <c r="OOY27" s="1"/>
      <c r="OOZ27" s="1"/>
      <c r="OPA27" s="1"/>
      <c r="OPB27" s="1"/>
      <c r="OPC27" s="1"/>
      <c r="OPD27" s="1"/>
      <c r="OPE27" s="1"/>
      <c r="OPF27" s="1"/>
      <c r="OPG27" s="1"/>
      <c r="OPH27" s="1"/>
      <c r="OPI27" s="1"/>
      <c r="OPJ27" s="1"/>
      <c r="OPK27" s="1"/>
      <c r="OPL27" s="1"/>
      <c r="OPM27" s="1"/>
      <c r="OPN27" s="1"/>
      <c r="OPO27" s="1"/>
      <c r="OPP27" s="1"/>
      <c r="OPQ27" s="1"/>
      <c r="OPR27" s="1"/>
      <c r="OPS27" s="1"/>
      <c r="OPT27" s="1"/>
      <c r="OPU27" s="1"/>
      <c r="OPV27" s="1"/>
      <c r="OPW27" s="1"/>
      <c r="OPX27" s="1"/>
      <c r="OPY27" s="1"/>
      <c r="OPZ27" s="1"/>
      <c r="OQA27" s="1"/>
      <c r="OQB27" s="1"/>
      <c r="OQC27" s="1"/>
      <c r="OQD27" s="1"/>
      <c r="OQE27" s="1"/>
      <c r="OQF27" s="1"/>
      <c r="OQG27" s="1"/>
      <c r="OQH27" s="1"/>
      <c r="OQI27" s="1"/>
      <c r="OQJ27" s="1"/>
      <c r="OQK27" s="1"/>
      <c r="OQL27" s="1"/>
      <c r="OQM27" s="1"/>
      <c r="OQN27" s="1"/>
      <c r="OQO27" s="1"/>
      <c r="OQP27" s="1"/>
      <c r="OQQ27" s="1"/>
      <c r="OQR27" s="1"/>
      <c r="OQS27" s="1"/>
      <c r="OQT27" s="1"/>
      <c r="OQU27" s="1"/>
      <c r="OQV27" s="1"/>
      <c r="OQW27" s="1"/>
      <c r="OQX27" s="1"/>
      <c r="OQY27" s="1"/>
      <c r="OQZ27" s="1"/>
      <c r="ORA27" s="1"/>
      <c r="ORB27" s="1"/>
      <c r="ORC27" s="1"/>
      <c r="ORD27" s="1"/>
      <c r="ORE27" s="1"/>
      <c r="ORF27" s="1"/>
      <c r="ORG27" s="1"/>
      <c r="ORH27" s="1"/>
      <c r="ORI27" s="1"/>
      <c r="ORJ27" s="1"/>
      <c r="ORK27" s="1"/>
      <c r="ORL27" s="1"/>
      <c r="ORM27" s="1"/>
      <c r="ORN27" s="1"/>
      <c r="ORO27" s="1"/>
      <c r="ORP27" s="1"/>
      <c r="ORQ27" s="1"/>
      <c r="ORR27" s="1"/>
      <c r="ORS27" s="1"/>
      <c r="ORT27" s="1"/>
      <c r="ORU27" s="1"/>
      <c r="ORV27" s="1"/>
      <c r="ORW27" s="1"/>
      <c r="ORX27" s="1"/>
      <c r="ORY27" s="1"/>
      <c r="ORZ27" s="1"/>
      <c r="OSA27" s="1"/>
      <c r="OSB27" s="1"/>
      <c r="OSC27" s="1"/>
      <c r="OSD27" s="1"/>
      <c r="OSE27" s="1"/>
      <c r="OSF27" s="1"/>
      <c r="OSG27" s="1"/>
      <c r="OSH27" s="1"/>
      <c r="OSI27" s="1"/>
      <c r="OSJ27" s="1"/>
      <c r="OSK27" s="1"/>
      <c r="OSL27" s="1"/>
      <c r="OSM27" s="1"/>
      <c r="OSN27" s="1"/>
      <c r="OSO27" s="1"/>
      <c r="OSP27" s="1"/>
      <c r="OSQ27" s="1"/>
      <c r="OSR27" s="1"/>
      <c r="OSS27" s="1"/>
      <c r="OST27" s="1"/>
      <c r="OSU27" s="1"/>
      <c r="OSV27" s="1"/>
      <c r="OSW27" s="1"/>
      <c r="OSX27" s="1"/>
      <c r="OSY27" s="1"/>
      <c r="OSZ27" s="1"/>
      <c r="OTA27" s="1"/>
      <c r="OTB27" s="1"/>
      <c r="OTC27" s="1"/>
      <c r="OTD27" s="1"/>
      <c r="OTE27" s="1"/>
      <c r="OTF27" s="1"/>
      <c r="OTG27" s="1"/>
      <c r="OTH27" s="1"/>
      <c r="OTI27" s="1"/>
      <c r="OTJ27" s="1"/>
      <c r="OTK27" s="1"/>
      <c r="OTL27" s="1"/>
      <c r="OTM27" s="1"/>
      <c r="OTN27" s="1"/>
      <c r="OTO27" s="1"/>
      <c r="OTP27" s="1"/>
      <c r="OTQ27" s="1"/>
      <c r="OTR27" s="1"/>
      <c r="OTS27" s="1"/>
      <c r="OTT27" s="1"/>
      <c r="OTU27" s="1"/>
      <c r="OTV27" s="1"/>
      <c r="OTW27" s="1"/>
      <c r="OTX27" s="1"/>
      <c r="OTY27" s="1"/>
      <c r="OTZ27" s="1"/>
      <c r="OUA27" s="1"/>
      <c r="OUB27" s="1"/>
      <c r="OUC27" s="1"/>
      <c r="OUD27" s="1"/>
      <c r="OUE27" s="1"/>
      <c r="OUF27" s="1"/>
      <c r="OUG27" s="1"/>
      <c r="OUH27" s="1"/>
      <c r="OUI27" s="1"/>
      <c r="OUJ27" s="1"/>
      <c r="OUK27" s="1"/>
      <c r="OUL27" s="1"/>
      <c r="OUM27" s="1"/>
      <c r="OUN27" s="1"/>
      <c r="OUO27" s="1"/>
      <c r="OUP27" s="1"/>
      <c r="OUQ27" s="1"/>
      <c r="OUR27" s="1"/>
      <c r="OUS27" s="1"/>
      <c r="OUT27" s="1"/>
      <c r="OUU27" s="1"/>
      <c r="OUV27" s="1"/>
      <c r="OUW27" s="1"/>
      <c r="OUX27" s="1"/>
      <c r="OUY27" s="1"/>
      <c r="OUZ27" s="1"/>
      <c r="OVA27" s="1"/>
      <c r="OVB27" s="1"/>
      <c r="OVC27" s="1"/>
      <c r="OVD27" s="1"/>
      <c r="OVE27" s="1"/>
      <c r="OVF27" s="1"/>
      <c r="OVG27" s="1"/>
      <c r="OVH27" s="1"/>
      <c r="OVI27" s="1"/>
      <c r="OVJ27" s="1"/>
      <c r="OVK27" s="1"/>
      <c r="OVL27" s="1"/>
      <c r="OVM27" s="1"/>
      <c r="OVN27" s="1"/>
      <c r="OVO27" s="1"/>
      <c r="OVP27" s="1"/>
      <c r="OVQ27" s="1"/>
      <c r="OVR27" s="1"/>
      <c r="OVS27" s="1"/>
      <c r="OVT27" s="1"/>
      <c r="OVU27" s="1"/>
      <c r="OVV27" s="1"/>
      <c r="OVW27" s="1"/>
      <c r="OVX27" s="1"/>
      <c r="OVY27" s="1"/>
      <c r="OVZ27" s="1"/>
      <c r="OWA27" s="1"/>
      <c r="OWB27" s="1"/>
      <c r="OWC27" s="1"/>
      <c r="OWD27" s="1"/>
      <c r="OWE27" s="1"/>
      <c r="OWF27" s="1"/>
      <c r="OWG27" s="1"/>
      <c r="OWH27" s="1"/>
      <c r="OWI27" s="1"/>
      <c r="OWJ27" s="1"/>
      <c r="OWK27" s="1"/>
      <c r="OWL27" s="1"/>
      <c r="OWM27" s="1"/>
      <c r="OWN27" s="1"/>
      <c r="OWO27" s="1"/>
      <c r="OWP27" s="1"/>
      <c r="OWQ27" s="1"/>
      <c r="OWR27" s="1"/>
      <c r="OWS27" s="1"/>
      <c r="OWT27" s="1"/>
      <c r="OWU27" s="1"/>
      <c r="OWV27" s="1"/>
      <c r="OWW27" s="1"/>
      <c r="OWX27" s="1"/>
      <c r="OWY27" s="1"/>
      <c r="OWZ27" s="1"/>
      <c r="OXA27" s="1"/>
      <c r="OXB27" s="1"/>
      <c r="OXC27" s="1"/>
      <c r="OXD27" s="1"/>
      <c r="OXE27" s="1"/>
      <c r="OXF27" s="1"/>
      <c r="OXG27" s="1"/>
      <c r="OXH27" s="1"/>
      <c r="OXI27" s="1"/>
      <c r="OXJ27" s="1"/>
      <c r="OXK27" s="1"/>
      <c r="OXL27" s="1"/>
      <c r="OXM27" s="1"/>
      <c r="OXN27" s="1"/>
      <c r="OXO27" s="1"/>
      <c r="OXP27" s="1"/>
      <c r="OXQ27" s="1"/>
      <c r="OXR27" s="1"/>
      <c r="OXS27" s="1"/>
      <c r="OXT27" s="1"/>
      <c r="OXU27" s="1"/>
      <c r="OXV27" s="1"/>
      <c r="OXW27" s="1"/>
      <c r="OXX27" s="1"/>
      <c r="OXY27" s="1"/>
      <c r="OXZ27" s="1"/>
      <c r="OYA27" s="1"/>
      <c r="OYB27" s="1"/>
      <c r="OYC27" s="1"/>
      <c r="OYD27" s="1"/>
      <c r="OYE27" s="1"/>
      <c r="OYF27" s="1"/>
      <c r="OYG27" s="1"/>
      <c r="OYH27" s="1"/>
      <c r="OYI27" s="1"/>
      <c r="OYJ27" s="1"/>
      <c r="OYK27" s="1"/>
      <c r="OYL27" s="1"/>
      <c r="OYM27" s="1"/>
      <c r="OYN27" s="1"/>
      <c r="OYO27" s="1"/>
      <c r="OYP27" s="1"/>
      <c r="OYQ27" s="1"/>
      <c r="OYR27" s="1"/>
      <c r="OYS27" s="1"/>
      <c r="OYT27" s="1"/>
      <c r="OYU27" s="1"/>
      <c r="OYV27" s="1"/>
      <c r="OYW27" s="1"/>
      <c r="OYX27" s="1"/>
      <c r="OYY27" s="1"/>
      <c r="OYZ27" s="1"/>
      <c r="OZA27" s="1"/>
      <c r="OZB27" s="1"/>
      <c r="OZC27" s="1"/>
      <c r="OZD27" s="1"/>
      <c r="OZE27" s="1"/>
      <c r="OZF27" s="1"/>
      <c r="OZG27" s="1"/>
      <c r="OZH27" s="1"/>
      <c r="OZI27" s="1"/>
      <c r="OZJ27" s="1"/>
      <c r="OZK27" s="1"/>
      <c r="OZL27" s="1"/>
      <c r="OZM27" s="1"/>
      <c r="OZN27" s="1"/>
      <c r="OZO27" s="1"/>
      <c r="OZP27" s="1"/>
      <c r="OZQ27" s="1"/>
      <c r="OZR27" s="1"/>
      <c r="OZS27" s="1"/>
      <c r="OZT27" s="1"/>
      <c r="OZU27" s="1"/>
      <c r="OZV27" s="1"/>
      <c r="OZW27" s="1"/>
      <c r="OZX27" s="1"/>
      <c r="OZY27" s="1"/>
      <c r="OZZ27" s="1"/>
      <c r="PAA27" s="1"/>
      <c r="PAB27" s="1"/>
      <c r="PAC27" s="1"/>
      <c r="PAD27" s="1"/>
      <c r="PAE27" s="1"/>
      <c r="PAF27" s="1"/>
      <c r="PAG27" s="1"/>
      <c r="PAH27" s="1"/>
      <c r="PAI27" s="1"/>
      <c r="PAJ27" s="1"/>
      <c r="PAK27" s="1"/>
      <c r="PAL27" s="1"/>
      <c r="PAM27" s="1"/>
      <c r="PAN27" s="1"/>
      <c r="PAO27" s="1"/>
      <c r="PAP27" s="1"/>
      <c r="PAQ27" s="1"/>
      <c r="PAR27" s="1"/>
      <c r="PAS27" s="1"/>
      <c r="PAT27" s="1"/>
      <c r="PAU27" s="1"/>
      <c r="PAV27" s="1"/>
      <c r="PAW27" s="1"/>
      <c r="PAX27" s="1"/>
      <c r="PAY27" s="1"/>
      <c r="PAZ27" s="1"/>
      <c r="PBA27" s="1"/>
      <c r="PBB27" s="1"/>
      <c r="PBC27" s="1"/>
      <c r="PBD27" s="1"/>
      <c r="PBE27" s="1"/>
      <c r="PBF27" s="1"/>
      <c r="PBG27" s="1"/>
      <c r="PBH27" s="1"/>
      <c r="PBI27" s="1"/>
      <c r="PBJ27" s="1"/>
      <c r="PBK27" s="1"/>
      <c r="PBL27" s="1"/>
      <c r="PBM27" s="1"/>
      <c r="PBN27" s="1"/>
      <c r="PBO27" s="1"/>
      <c r="PBP27" s="1"/>
      <c r="PBQ27" s="1"/>
      <c r="PBR27" s="1"/>
      <c r="PBS27" s="1"/>
      <c r="PBT27" s="1"/>
      <c r="PBU27" s="1"/>
      <c r="PBV27" s="1"/>
      <c r="PBW27" s="1"/>
      <c r="PBX27" s="1"/>
      <c r="PBY27" s="1"/>
      <c r="PBZ27" s="1"/>
      <c r="PCA27" s="1"/>
      <c r="PCB27" s="1"/>
      <c r="PCC27" s="1"/>
      <c r="PCD27" s="1"/>
      <c r="PCE27" s="1"/>
      <c r="PCF27" s="1"/>
      <c r="PCG27" s="1"/>
      <c r="PCH27" s="1"/>
      <c r="PCI27" s="1"/>
      <c r="PCJ27" s="1"/>
      <c r="PCK27" s="1"/>
      <c r="PCL27" s="1"/>
      <c r="PCM27" s="1"/>
      <c r="PCN27" s="1"/>
      <c r="PCO27" s="1"/>
      <c r="PCP27" s="1"/>
      <c r="PCQ27" s="1"/>
      <c r="PCR27" s="1"/>
      <c r="PCS27" s="1"/>
      <c r="PCT27" s="1"/>
      <c r="PCU27" s="1"/>
      <c r="PCV27" s="1"/>
      <c r="PCW27" s="1"/>
      <c r="PCX27" s="1"/>
      <c r="PCY27" s="1"/>
      <c r="PCZ27" s="1"/>
      <c r="PDA27" s="1"/>
      <c r="PDB27" s="1"/>
      <c r="PDC27" s="1"/>
      <c r="PDD27" s="1"/>
      <c r="PDE27" s="1"/>
      <c r="PDF27" s="1"/>
      <c r="PDG27" s="1"/>
      <c r="PDH27" s="1"/>
      <c r="PDI27" s="1"/>
      <c r="PDJ27" s="1"/>
      <c r="PDK27" s="1"/>
      <c r="PDL27" s="1"/>
      <c r="PDM27" s="1"/>
      <c r="PDN27" s="1"/>
      <c r="PDO27" s="1"/>
      <c r="PDP27" s="1"/>
      <c r="PDQ27" s="1"/>
      <c r="PDR27" s="1"/>
      <c r="PDS27" s="1"/>
      <c r="PDT27" s="1"/>
      <c r="PDU27" s="1"/>
      <c r="PDV27" s="1"/>
      <c r="PDW27" s="1"/>
      <c r="PDX27" s="1"/>
      <c r="PDY27" s="1"/>
      <c r="PDZ27" s="1"/>
      <c r="PEA27" s="1"/>
      <c r="PEB27" s="1"/>
      <c r="PEC27" s="1"/>
      <c r="PED27" s="1"/>
      <c r="PEE27" s="1"/>
      <c r="PEF27" s="1"/>
      <c r="PEG27" s="1"/>
      <c r="PEH27" s="1"/>
      <c r="PEI27" s="1"/>
      <c r="PEJ27" s="1"/>
      <c r="PEK27" s="1"/>
      <c r="PEL27" s="1"/>
      <c r="PEM27" s="1"/>
      <c r="PEN27" s="1"/>
      <c r="PEO27" s="1"/>
      <c r="PEP27" s="1"/>
      <c r="PEQ27" s="1"/>
      <c r="PER27" s="1"/>
      <c r="PES27" s="1"/>
      <c r="PET27" s="1"/>
      <c r="PEU27" s="1"/>
      <c r="PEV27" s="1"/>
      <c r="PEW27" s="1"/>
      <c r="PEX27" s="1"/>
      <c r="PEY27" s="1"/>
      <c r="PEZ27" s="1"/>
      <c r="PFA27" s="1"/>
      <c r="PFB27" s="1"/>
      <c r="PFC27" s="1"/>
      <c r="PFD27" s="1"/>
      <c r="PFE27" s="1"/>
      <c r="PFF27" s="1"/>
      <c r="PFG27" s="1"/>
      <c r="PFH27" s="1"/>
      <c r="PFI27" s="1"/>
      <c r="PFJ27" s="1"/>
      <c r="PFK27" s="1"/>
      <c r="PFL27" s="1"/>
      <c r="PFM27" s="1"/>
      <c r="PFN27" s="1"/>
      <c r="PFO27" s="1"/>
      <c r="PFP27" s="1"/>
      <c r="PFQ27" s="1"/>
      <c r="PFR27" s="1"/>
      <c r="PFS27" s="1"/>
      <c r="PFT27" s="1"/>
      <c r="PFU27" s="1"/>
      <c r="PFV27" s="1"/>
      <c r="PFW27" s="1"/>
      <c r="PFX27" s="1"/>
      <c r="PFY27" s="1"/>
      <c r="PFZ27" s="1"/>
      <c r="PGA27" s="1"/>
      <c r="PGB27" s="1"/>
      <c r="PGC27" s="1"/>
      <c r="PGD27" s="1"/>
      <c r="PGE27" s="1"/>
      <c r="PGF27" s="1"/>
      <c r="PGG27" s="1"/>
      <c r="PGH27" s="1"/>
      <c r="PGI27" s="1"/>
      <c r="PGJ27" s="1"/>
      <c r="PGK27" s="1"/>
      <c r="PGL27" s="1"/>
      <c r="PGM27" s="1"/>
      <c r="PGN27" s="1"/>
      <c r="PGO27" s="1"/>
      <c r="PGP27" s="1"/>
      <c r="PGQ27" s="1"/>
      <c r="PGR27" s="1"/>
      <c r="PGS27" s="1"/>
      <c r="PGT27" s="1"/>
      <c r="PGU27" s="1"/>
      <c r="PGV27" s="1"/>
      <c r="PGW27" s="1"/>
      <c r="PGX27" s="1"/>
      <c r="PGY27" s="1"/>
      <c r="PGZ27" s="1"/>
      <c r="PHA27" s="1"/>
      <c r="PHB27" s="1"/>
      <c r="PHC27" s="1"/>
      <c r="PHD27" s="1"/>
      <c r="PHE27" s="1"/>
      <c r="PHF27" s="1"/>
      <c r="PHG27" s="1"/>
      <c r="PHH27" s="1"/>
      <c r="PHI27" s="1"/>
      <c r="PHJ27" s="1"/>
      <c r="PHK27" s="1"/>
      <c r="PHL27" s="1"/>
      <c r="PHM27" s="1"/>
      <c r="PHN27" s="1"/>
      <c r="PHO27" s="1"/>
      <c r="PHP27" s="1"/>
      <c r="PHQ27" s="1"/>
      <c r="PHR27" s="1"/>
      <c r="PHS27" s="1"/>
      <c r="PHT27" s="1"/>
      <c r="PHU27" s="1"/>
      <c r="PHV27" s="1"/>
      <c r="PHW27" s="1"/>
      <c r="PHX27" s="1"/>
      <c r="PHY27" s="1"/>
      <c r="PHZ27" s="1"/>
      <c r="PIA27" s="1"/>
      <c r="PIB27" s="1"/>
      <c r="PIC27" s="1"/>
      <c r="PID27" s="1"/>
      <c r="PIE27" s="1"/>
      <c r="PIF27" s="1"/>
      <c r="PIG27" s="1"/>
      <c r="PIH27" s="1"/>
      <c r="PII27" s="1"/>
      <c r="PIJ27" s="1"/>
      <c r="PIK27" s="1"/>
      <c r="PIL27" s="1"/>
      <c r="PIM27" s="1"/>
      <c r="PIN27" s="1"/>
      <c r="PIO27" s="1"/>
      <c r="PIP27" s="1"/>
      <c r="PIQ27" s="1"/>
      <c r="PIR27" s="1"/>
      <c r="PIS27" s="1"/>
      <c r="PIT27" s="1"/>
      <c r="PIU27" s="1"/>
      <c r="PIV27" s="1"/>
      <c r="PIW27" s="1"/>
      <c r="PIX27" s="1"/>
      <c r="PIY27" s="1"/>
      <c r="PIZ27" s="1"/>
      <c r="PJA27" s="1"/>
      <c r="PJB27" s="1"/>
      <c r="PJC27" s="1"/>
      <c r="PJD27" s="1"/>
      <c r="PJE27" s="1"/>
      <c r="PJF27" s="1"/>
      <c r="PJG27" s="1"/>
      <c r="PJH27" s="1"/>
      <c r="PJI27" s="1"/>
      <c r="PJJ27" s="1"/>
      <c r="PJK27" s="1"/>
      <c r="PJL27" s="1"/>
      <c r="PJM27" s="1"/>
      <c r="PJN27" s="1"/>
      <c r="PJO27" s="1"/>
      <c r="PJP27" s="1"/>
      <c r="PJQ27" s="1"/>
      <c r="PJR27" s="1"/>
      <c r="PJS27" s="1"/>
      <c r="PJT27" s="1"/>
      <c r="PJU27" s="1"/>
      <c r="PJV27" s="1"/>
      <c r="PJW27" s="1"/>
      <c r="PJX27" s="1"/>
      <c r="PJY27" s="1"/>
      <c r="PJZ27" s="1"/>
      <c r="PKA27" s="1"/>
      <c r="PKB27" s="1"/>
      <c r="PKC27" s="1"/>
      <c r="PKD27" s="1"/>
      <c r="PKE27" s="1"/>
      <c r="PKF27" s="1"/>
      <c r="PKG27" s="1"/>
      <c r="PKH27" s="1"/>
      <c r="PKI27" s="1"/>
      <c r="PKJ27" s="1"/>
      <c r="PKK27" s="1"/>
      <c r="PKL27" s="1"/>
      <c r="PKM27" s="1"/>
      <c r="PKN27" s="1"/>
      <c r="PKO27" s="1"/>
      <c r="PKP27" s="1"/>
      <c r="PKQ27" s="1"/>
      <c r="PKR27" s="1"/>
      <c r="PKS27" s="1"/>
      <c r="PKT27" s="1"/>
      <c r="PKU27" s="1"/>
      <c r="PKV27" s="1"/>
      <c r="PKW27" s="1"/>
      <c r="PKX27" s="1"/>
      <c r="PKY27" s="1"/>
      <c r="PKZ27" s="1"/>
      <c r="PLA27" s="1"/>
      <c r="PLB27" s="1"/>
      <c r="PLC27" s="1"/>
      <c r="PLD27" s="1"/>
      <c r="PLE27" s="1"/>
      <c r="PLF27" s="1"/>
      <c r="PLG27" s="1"/>
      <c r="PLH27" s="1"/>
      <c r="PLI27" s="1"/>
      <c r="PLJ27" s="1"/>
      <c r="PLK27" s="1"/>
      <c r="PLL27" s="1"/>
      <c r="PLM27" s="1"/>
      <c r="PLN27" s="1"/>
      <c r="PLO27" s="1"/>
      <c r="PLP27" s="1"/>
      <c r="PLQ27" s="1"/>
      <c r="PLR27" s="1"/>
      <c r="PLS27" s="1"/>
      <c r="PLT27" s="1"/>
      <c r="PLU27" s="1"/>
      <c r="PLV27" s="1"/>
      <c r="PLW27" s="1"/>
      <c r="PLX27" s="1"/>
      <c r="PLY27" s="1"/>
      <c r="PLZ27" s="1"/>
      <c r="PMA27" s="1"/>
      <c r="PMB27" s="1"/>
      <c r="PMC27" s="1"/>
      <c r="PMD27" s="1"/>
      <c r="PME27" s="1"/>
      <c r="PMF27" s="1"/>
      <c r="PMG27" s="1"/>
      <c r="PMH27" s="1"/>
      <c r="PMI27" s="1"/>
      <c r="PMJ27" s="1"/>
      <c r="PMK27" s="1"/>
      <c r="PML27" s="1"/>
      <c r="PMM27" s="1"/>
      <c r="PMN27" s="1"/>
      <c r="PMO27" s="1"/>
      <c r="PMP27" s="1"/>
      <c r="PMQ27" s="1"/>
      <c r="PMR27" s="1"/>
      <c r="PMS27" s="1"/>
      <c r="PMT27" s="1"/>
      <c r="PMU27" s="1"/>
      <c r="PMV27" s="1"/>
      <c r="PMW27" s="1"/>
      <c r="PMX27" s="1"/>
      <c r="PMY27" s="1"/>
      <c r="PMZ27" s="1"/>
      <c r="PNA27" s="1"/>
      <c r="PNB27" s="1"/>
      <c r="PNC27" s="1"/>
      <c r="PND27" s="1"/>
      <c r="PNE27" s="1"/>
      <c r="PNF27" s="1"/>
      <c r="PNG27" s="1"/>
      <c r="PNH27" s="1"/>
      <c r="PNI27" s="1"/>
      <c r="PNJ27" s="1"/>
      <c r="PNK27" s="1"/>
      <c r="PNL27" s="1"/>
      <c r="PNM27" s="1"/>
      <c r="PNN27" s="1"/>
      <c r="PNO27" s="1"/>
      <c r="PNP27" s="1"/>
      <c r="PNQ27" s="1"/>
      <c r="PNR27" s="1"/>
      <c r="PNS27" s="1"/>
      <c r="PNT27" s="1"/>
      <c r="PNU27" s="1"/>
      <c r="PNV27" s="1"/>
      <c r="PNW27" s="1"/>
      <c r="PNX27" s="1"/>
      <c r="PNY27" s="1"/>
      <c r="PNZ27" s="1"/>
      <c r="POA27" s="1"/>
      <c r="POB27" s="1"/>
      <c r="POC27" s="1"/>
      <c r="POD27" s="1"/>
      <c r="POE27" s="1"/>
      <c r="POF27" s="1"/>
      <c r="POG27" s="1"/>
      <c r="POH27" s="1"/>
      <c r="POI27" s="1"/>
      <c r="POJ27" s="1"/>
      <c r="POK27" s="1"/>
      <c r="POL27" s="1"/>
      <c r="POM27" s="1"/>
      <c r="PON27" s="1"/>
      <c r="POO27" s="1"/>
      <c r="POP27" s="1"/>
      <c r="POQ27" s="1"/>
      <c r="POR27" s="1"/>
      <c r="POS27" s="1"/>
      <c r="POT27" s="1"/>
      <c r="POU27" s="1"/>
      <c r="POV27" s="1"/>
      <c r="POW27" s="1"/>
      <c r="POX27" s="1"/>
      <c r="POY27" s="1"/>
      <c r="POZ27" s="1"/>
      <c r="PPA27" s="1"/>
      <c r="PPB27" s="1"/>
      <c r="PPC27" s="1"/>
      <c r="PPD27" s="1"/>
      <c r="PPE27" s="1"/>
      <c r="PPF27" s="1"/>
      <c r="PPG27" s="1"/>
      <c r="PPH27" s="1"/>
      <c r="PPI27" s="1"/>
      <c r="PPJ27" s="1"/>
      <c r="PPK27" s="1"/>
      <c r="PPL27" s="1"/>
      <c r="PPM27" s="1"/>
      <c r="PPN27" s="1"/>
      <c r="PPO27" s="1"/>
      <c r="PPP27" s="1"/>
      <c r="PPQ27" s="1"/>
      <c r="PPR27" s="1"/>
      <c r="PPS27" s="1"/>
      <c r="PPT27" s="1"/>
      <c r="PPU27" s="1"/>
      <c r="PPV27" s="1"/>
      <c r="PPW27" s="1"/>
      <c r="PPX27" s="1"/>
      <c r="PPY27" s="1"/>
      <c r="PPZ27" s="1"/>
      <c r="PQA27" s="1"/>
      <c r="PQB27" s="1"/>
      <c r="PQC27" s="1"/>
      <c r="PQD27" s="1"/>
      <c r="PQE27" s="1"/>
      <c r="PQF27" s="1"/>
      <c r="PQG27" s="1"/>
      <c r="PQH27" s="1"/>
      <c r="PQI27" s="1"/>
      <c r="PQJ27" s="1"/>
      <c r="PQK27" s="1"/>
      <c r="PQL27" s="1"/>
      <c r="PQM27" s="1"/>
      <c r="PQN27" s="1"/>
      <c r="PQO27" s="1"/>
      <c r="PQP27" s="1"/>
      <c r="PQQ27" s="1"/>
      <c r="PQR27" s="1"/>
      <c r="PQS27" s="1"/>
      <c r="PQT27" s="1"/>
      <c r="PQU27" s="1"/>
      <c r="PQV27" s="1"/>
      <c r="PQW27" s="1"/>
      <c r="PQX27" s="1"/>
      <c r="PQY27" s="1"/>
      <c r="PQZ27" s="1"/>
      <c r="PRA27" s="1"/>
      <c r="PRB27" s="1"/>
      <c r="PRC27" s="1"/>
      <c r="PRD27" s="1"/>
      <c r="PRE27" s="1"/>
      <c r="PRF27" s="1"/>
      <c r="PRG27" s="1"/>
      <c r="PRH27" s="1"/>
      <c r="PRI27" s="1"/>
      <c r="PRJ27" s="1"/>
      <c r="PRK27" s="1"/>
      <c r="PRL27" s="1"/>
      <c r="PRM27" s="1"/>
      <c r="PRN27" s="1"/>
      <c r="PRO27" s="1"/>
      <c r="PRP27" s="1"/>
      <c r="PRQ27" s="1"/>
      <c r="PRR27" s="1"/>
      <c r="PRS27" s="1"/>
      <c r="PRT27" s="1"/>
      <c r="PRU27" s="1"/>
      <c r="PRV27" s="1"/>
      <c r="PRW27" s="1"/>
      <c r="PRX27" s="1"/>
      <c r="PRY27" s="1"/>
      <c r="PRZ27" s="1"/>
      <c r="PSA27" s="1"/>
      <c r="PSB27" s="1"/>
      <c r="PSC27" s="1"/>
      <c r="PSD27" s="1"/>
      <c r="PSE27" s="1"/>
      <c r="PSF27" s="1"/>
      <c r="PSG27" s="1"/>
      <c r="PSH27" s="1"/>
      <c r="PSI27" s="1"/>
      <c r="PSJ27" s="1"/>
      <c r="PSK27" s="1"/>
      <c r="PSL27" s="1"/>
      <c r="PSM27" s="1"/>
      <c r="PSN27" s="1"/>
      <c r="PSO27" s="1"/>
      <c r="PSP27" s="1"/>
      <c r="PSQ27" s="1"/>
      <c r="PSR27" s="1"/>
      <c r="PSS27" s="1"/>
      <c r="PST27" s="1"/>
      <c r="PSU27" s="1"/>
      <c r="PSV27" s="1"/>
      <c r="PSW27" s="1"/>
      <c r="PSX27" s="1"/>
      <c r="PSY27" s="1"/>
      <c r="PSZ27" s="1"/>
      <c r="PTA27" s="1"/>
      <c r="PTB27" s="1"/>
      <c r="PTC27" s="1"/>
      <c r="PTD27" s="1"/>
      <c r="PTE27" s="1"/>
      <c r="PTF27" s="1"/>
      <c r="PTG27" s="1"/>
      <c r="PTH27" s="1"/>
      <c r="PTI27" s="1"/>
      <c r="PTJ27" s="1"/>
      <c r="PTK27" s="1"/>
      <c r="PTL27" s="1"/>
      <c r="PTM27" s="1"/>
      <c r="PTN27" s="1"/>
      <c r="PTO27" s="1"/>
      <c r="PTP27" s="1"/>
      <c r="PTQ27" s="1"/>
      <c r="PTR27" s="1"/>
      <c r="PTS27" s="1"/>
      <c r="PTT27" s="1"/>
      <c r="PTU27" s="1"/>
      <c r="PTV27" s="1"/>
      <c r="PTW27" s="1"/>
      <c r="PTX27" s="1"/>
      <c r="PTY27" s="1"/>
      <c r="PTZ27" s="1"/>
      <c r="PUA27" s="1"/>
      <c r="PUB27" s="1"/>
      <c r="PUC27" s="1"/>
      <c r="PUD27" s="1"/>
      <c r="PUE27" s="1"/>
      <c r="PUF27" s="1"/>
      <c r="PUG27" s="1"/>
      <c r="PUH27" s="1"/>
      <c r="PUI27" s="1"/>
      <c r="PUJ27" s="1"/>
      <c r="PUK27" s="1"/>
      <c r="PUL27" s="1"/>
      <c r="PUM27" s="1"/>
      <c r="PUN27" s="1"/>
      <c r="PUO27" s="1"/>
      <c r="PUP27" s="1"/>
      <c r="PUQ27" s="1"/>
      <c r="PUR27" s="1"/>
      <c r="PUS27" s="1"/>
      <c r="PUT27" s="1"/>
      <c r="PUU27" s="1"/>
      <c r="PUV27" s="1"/>
      <c r="PUW27" s="1"/>
      <c r="PUX27" s="1"/>
      <c r="PUY27" s="1"/>
      <c r="PUZ27" s="1"/>
      <c r="PVA27" s="1"/>
      <c r="PVB27" s="1"/>
      <c r="PVC27" s="1"/>
      <c r="PVD27" s="1"/>
      <c r="PVE27" s="1"/>
      <c r="PVF27" s="1"/>
      <c r="PVG27" s="1"/>
      <c r="PVH27" s="1"/>
      <c r="PVI27" s="1"/>
      <c r="PVJ27" s="1"/>
      <c r="PVK27" s="1"/>
      <c r="PVL27" s="1"/>
      <c r="PVM27" s="1"/>
      <c r="PVN27" s="1"/>
      <c r="PVO27" s="1"/>
      <c r="PVP27" s="1"/>
      <c r="PVQ27" s="1"/>
      <c r="PVR27" s="1"/>
      <c r="PVS27" s="1"/>
      <c r="PVT27" s="1"/>
      <c r="PVU27" s="1"/>
      <c r="PVV27" s="1"/>
      <c r="PVW27" s="1"/>
      <c r="PVX27" s="1"/>
      <c r="PVY27" s="1"/>
      <c r="PVZ27" s="1"/>
      <c r="PWA27" s="1"/>
      <c r="PWB27" s="1"/>
      <c r="PWC27" s="1"/>
      <c r="PWD27" s="1"/>
      <c r="PWE27" s="1"/>
      <c r="PWF27" s="1"/>
      <c r="PWG27" s="1"/>
      <c r="PWH27" s="1"/>
      <c r="PWI27" s="1"/>
      <c r="PWJ27" s="1"/>
      <c r="PWK27" s="1"/>
      <c r="PWL27" s="1"/>
      <c r="PWM27" s="1"/>
      <c r="PWN27" s="1"/>
      <c r="PWO27" s="1"/>
      <c r="PWP27" s="1"/>
      <c r="PWQ27" s="1"/>
      <c r="PWR27" s="1"/>
      <c r="PWS27" s="1"/>
      <c r="PWT27" s="1"/>
      <c r="PWU27" s="1"/>
      <c r="PWV27" s="1"/>
      <c r="PWW27" s="1"/>
      <c r="PWX27" s="1"/>
      <c r="PWY27" s="1"/>
      <c r="PWZ27" s="1"/>
      <c r="PXA27" s="1"/>
      <c r="PXB27" s="1"/>
      <c r="PXC27" s="1"/>
      <c r="PXD27" s="1"/>
      <c r="PXE27" s="1"/>
      <c r="PXF27" s="1"/>
      <c r="PXG27" s="1"/>
      <c r="PXH27" s="1"/>
      <c r="PXI27" s="1"/>
      <c r="PXJ27" s="1"/>
      <c r="PXK27" s="1"/>
      <c r="PXL27" s="1"/>
      <c r="PXM27" s="1"/>
      <c r="PXN27" s="1"/>
      <c r="PXO27" s="1"/>
      <c r="PXP27" s="1"/>
      <c r="PXQ27" s="1"/>
      <c r="PXR27" s="1"/>
      <c r="PXS27" s="1"/>
      <c r="PXT27" s="1"/>
      <c r="PXU27" s="1"/>
      <c r="PXV27" s="1"/>
      <c r="PXW27" s="1"/>
      <c r="PXX27" s="1"/>
      <c r="PXY27" s="1"/>
      <c r="PXZ27" s="1"/>
      <c r="PYA27" s="1"/>
      <c r="PYB27" s="1"/>
      <c r="PYC27" s="1"/>
      <c r="PYD27" s="1"/>
      <c r="PYE27" s="1"/>
      <c r="PYF27" s="1"/>
      <c r="PYG27" s="1"/>
      <c r="PYH27" s="1"/>
      <c r="PYI27" s="1"/>
      <c r="PYJ27" s="1"/>
      <c r="PYK27" s="1"/>
      <c r="PYL27" s="1"/>
      <c r="PYM27" s="1"/>
      <c r="PYN27" s="1"/>
      <c r="PYO27" s="1"/>
      <c r="PYP27" s="1"/>
      <c r="PYQ27" s="1"/>
      <c r="PYR27" s="1"/>
      <c r="PYS27" s="1"/>
      <c r="PYT27" s="1"/>
      <c r="PYU27" s="1"/>
      <c r="PYV27" s="1"/>
      <c r="PYW27" s="1"/>
      <c r="PYX27" s="1"/>
      <c r="PYY27" s="1"/>
      <c r="PYZ27" s="1"/>
      <c r="PZA27" s="1"/>
      <c r="PZB27" s="1"/>
      <c r="PZC27" s="1"/>
      <c r="PZD27" s="1"/>
      <c r="PZE27" s="1"/>
      <c r="PZF27" s="1"/>
      <c r="PZG27" s="1"/>
      <c r="PZH27" s="1"/>
      <c r="PZI27" s="1"/>
      <c r="PZJ27" s="1"/>
      <c r="PZK27" s="1"/>
      <c r="PZL27" s="1"/>
      <c r="PZM27" s="1"/>
      <c r="PZN27" s="1"/>
      <c r="PZO27" s="1"/>
      <c r="PZP27" s="1"/>
      <c r="PZQ27" s="1"/>
      <c r="PZR27" s="1"/>
      <c r="PZS27" s="1"/>
      <c r="PZT27" s="1"/>
      <c r="PZU27" s="1"/>
      <c r="PZV27" s="1"/>
      <c r="PZW27" s="1"/>
      <c r="PZX27" s="1"/>
      <c r="PZY27" s="1"/>
      <c r="PZZ27" s="1"/>
      <c r="QAA27" s="1"/>
      <c r="QAB27" s="1"/>
      <c r="QAC27" s="1"/>
      <c r="QAD27" s="1"/>
      <c r="QAE27" s="1"/>
      <c r="QAF27" s="1"/>
      <c r="QAG27" s="1"/>
      <c r="QAH27" s="1"/>
      <c r="QAI27" s="1"/>
      <c r="QAJ27" s="1"/>
      <c r="QAK27" s="1"/>
      <c r="QAL27" s="1"/>
      <c r="QAM27" s="1"/>
      <c r="QAN27" s="1"/>
      <c r="QAO27" s="1"/>
      <c r="QAP27" s="1"/>
      <c r="QAQ27" s="1"/>
      <c r="QAR27" s="1"/>
      <c r="QAS27" s="1"/>
      <c r="QAT27" s="1"/>
      <c r="QAU27" s="1"/>
      <c r="QAV27" s="1"/>
      <c r="QAW27" s="1"/>
      <c r="QAX27" s="1"/>
      <c r="QAY27" s="1"/>
      <c r="QAZ27" s="1"/>
      <c r="QBA27" s="1"/>
      <c r="QBB27" s="1"/>
      <c r="QBC27" s="1"/>
      <c r="QBD27" s="1"/>
      <c r="QBE27" s="1"/>
      <c r="QBF27" s="1"/>
      <c r="QBG27" s="1"/>
      <c r="QBH27" s="1"/>
      <c r="QBI27" s="1"/>
      <c r="QBJ27" s="1"/>
      <c r="QBK27" s="1"/>
      <c r="QBL27" s="1"/>
      <c r="QBM27" s="1"/>
      <c r="QBN27" s="1"/>
      <c r="QBO27" s="1"/>
      <c r="QBP27" s="1"/>
      <c r="QBQ27" s="1"/>
      <c r="QBR27" s="1"/>
      <c r="QBS27" s="1"/>
      <c r="QBT27" s="1"/>
      <c r="QBU27" s="1"/>
      <c r="QBV27" s="1"/>
      <c r="QBW27" s="1"/>
      <c r="QBX27" s="1"/>
      <c r="QBY27" s="1"/>
      <c r="QBZ27" s="1"/>
      <c r="QCA27" s="1"/>
      <c r="QCB27" s="1"/>
      <c r="QCC27" s="1"/>
      <c r="QCD27" s="1"/>
      <c r="QCE27" s="1"/>
      <c r="QCF27" s="1"/>
      <c r="QCG27" s="1"/>
      <c r="QCH27" s="1"/>
      <c r="QCI27" s="1"/>
      <c r="QCJ27" s="1"/>
      <c r="QCK27" s="1"/>
      <c r="QCL27" s="1"/>
      <c r="QCM27" s="1"/>
      <c r="QCN27" s="1"/>
      <c r="QCO27" s="1"/>
      <c r="QCP27" s="1"/>
      <c r="QCQ27" s="1"/>
      <c r="QCR27" s="1"/>
      <c r="QCS27" s="1"/>
      <c r="QCT27" s="1"/>
      <c r="QCU27" s="1"/>
      <c r="QCV27" s="1"/>
      <c r="QCW27" s="1"/>
      <c r="QCX27" s="1"/>
      <c r="QCY27" s="1"/>
      <c r="QCZ27" s="1"/>
      <c r="QDA27" s="1"/>
      <c r="QDB27" s="1"/>
      <c r="QDC27" s="1"/>
      <c r="QDD27" s="1"/>
      <c r="QDE27" s="1"/>
      <c r="QDF27" s="1"/>
      <c r="QDG27" s="1"/>
      <c r="QDH27" s="1"/>
      <c r="QDI27" s="1"/>
      <c r="QDJ27" s="1"/>
      <c r="QDK27" s="1"/>
      <c r="QDL27" s="1"/>
      <c r="QDM27" s="1"/>
      <c r="QDN27" s="1"/>
      <c r="QDO27" s="1"/>
      <c r="QDP27" s="1"/>
      <c r="QDQ27" s="1"/>
      <c r="QDR27" s="1"/>
      <c r="QDS27" s="1"/>
      <c r="QDT27" s="1"/>
      <c r="QDU27" s="1"/>
      <c r="QDV27" s="1"/>
      <c r="QDW27" s="1"/>
      <c r="QDX27" s="1"/>
      <c r="QDY27" s="1"/>
      <c r="QDZ27" s="1"/>
      <c r="QEA27" s="1"/>
      <c r="QEB27" s="1"/>
      <c r="QEC27" s="1"/>
      <c r="QED27" s="1"/>
      <c r="QEE27" s="1"/>
      <c r="QEF27" s="1"/>
      <c r="QEG27" s="1"/>
      <c r="QEH27" s="1"/>
      <c r="QEI27" s="1"/>
      <c r="QEJ27" s="1"/>
      <c r="QEK27" s="1"/>
      <c r="QEL27" s="1"/>
      <c r="QEM27" s="1"/>
      <c r="QEN27" s="1"/>
      <c r="QEO27" s="1"/>
      <c r="QEP27" s="1"/>
      <c r="QEQ27" s="1"/>
      <c r="QER27" s="1"/>
      <c r="QES27" s="1"/>
      <c r="QET27" s="1"/>
      <c r="QEU27" s="1"/>
      <c r="QEV27" s="1"/>
      <c r="QEW27" s="1"/>
      <c r="QEX27" s="1"/>
      <c r="QEY27" s="1"/>
      <c r="QEZ27" s="1"/>
      <c r="QFA27" s="1"/>
      <c r="QFB27" s="1"/>
      <c r="QFC27" s="1"/>
      <c r="QFD27" s="1"/>
      <c r="QFE27" s="1"/>
      <c r="QFF27" s="1"/>
      <c r="QFG27" s="1"/>
      <c r="QFH27" s="1"/>
      <c r="QFI27" s="1"/>
      <c r="QFJ27" s="1"/>
      <c r="QFK27" s="1"/>
      <c r="QFL27" s="1"/>
      <c r="QFM27" s="1"/>
      <c r="QFN27" s="1"/>
      <c r="QFO27" s="1"/>
      <c r="QFP27" s="1"/>
      <c r="QFQ27" s="1"/>
      <c r="QFR27" s="1"/>
      <c r="QFS27" s="1"/>
      <c r="QFT27" s="1"/>
      <c r="QFU27" s="1"/>
      <c r="QFV27" s="1"/>
      <c r="QFW27" s="1"/>
      <c r="QFX27" s="1"/>
      <c r="QFY27" s="1"/>
      <c r="QFZ27" s="1"/>
      <c r="QGA27" s="1"/>
      <c r="QGB27" s="1"/>
      <c r="QGC27" s="1"/>
      <c r="QGD27" s="1"/>
      <c r="QGE27" s="1"/>
      <c r="QGF27" s="1"/>
      <c r="QGG27" s="1"/>
      <c r="QGH27" s="1"/>
      <c r="QGI27" s="1"/>
      <c r="QGJ27" s="1"/>
      <c r="QGK27" s="1"/>
      <c r="QGL27" s="1"/>
      <c r="QGM27" s="1"/>
      <c r="QGN27" s="1"/>
      <c r="QGO27" s="1"/>
      <c r="QGP27" s="1"/>
      <c r="QGQ27" s="1"/>
      <c r="QGR27" s="1"/>
      <c r="QGS27" s="1"/>
      <c r="QGT27" s="1"/>
      <c r="QGU27" s="1"/>
      <c r="QGV27" s="1"/>
      <c r="QGW27" s="1"/>
      <c r="QGX27" s="1"/>
      <c r="QGY27" s="1"/>
      <c r="QGZ27" s="1"/>
      <c r="QHA27" s="1"/>
      <c r="QHB27" s="1"/>
      <c r="QHC27" s="1"/>
      <c r="QHD27" s="1"/>
      <c r="QHE27" s="1"/>
      <c r="QHF27" s="1"/>
      <c r="QHG27" s="1"/>
      <c r="QHH27" s="1"/>
      <c r="QHI27" s="1"/>
      <c r="QHJ27" s="1"/>
      <c r="QHK27" s="1"/>
      <c r="QHL27" s="1"/>
      <c r="QHM27" s="1"/>
      <c r="QHN27" s="1"/>
      <c r="QHO27" s="1"/>
      <c r="QHP27" s="1"/>
      <c r="QHQ27" s="1"/>
      <c r="QHR27" s="1"/>
      <c r="QHS27" s="1"/>
      <c r="QHT27" s="1"/>
      <c r="QHU27" s="1"/>
      <c r="QHV27" s="1"/>
      <c r="QHW27" s="1"/>
      <c r="QHX27" s="1"/>
      <c r="QHY27" s="1"/>
      <c r="QHZ27" s="1"/>
      <c r="QIA27" s="1"/>
      <c r="QIB27" s="1"/>
      <c r="QIC27" s="1"/>
      <c r="QID27" s="1"/>
      <c r="QIE27" s="1"/>
      <c r="QIF27" s="1"/>
      <c r="QIG27" s="1"/>
      <c r="QIH27" s="1"/>
      <c r="QII27" s="1"/>
      <c r="QIJ27" s="1"/>
      <c r="QIK27" s="1"/>
      <c r="QIL27" s="1"/>
      <c r="QIM27" s="1"/>
      <c r="QIN27" s="1"/>
      <c r="QIO27" s="1"/>
      <c r="QIP27" s="1"/>
      <c r="QIQ27" s="1"/>
      <c r="QIR27" s="1"/>
      <c r="QIS27" s="1"/>
      <c r="QIT27" s="1"/>
      <c r="QIU27" s="1"/>
      <c r="QIV27" s="1"/>
      <c r="QIW27" s="1"/>
      <c r="QIX27" s="1"/>
      <c r="QIY27" s="1"/>
      <c r="QIZ27" s="1"/>
      <c r="QJA27" s="1"/>
      <c r="QJB27" s="1"/>
      <c r="QJC27" s="1"/>
      <c r="QJD27" s="1"/>
      <c r="QJE27" s="1"/>
      <c r="QJF27" s="1"/>
      <c r="QJG27" s="1"/>
      <c r="QJH27" s="1"/>
      <c r="QJI27" s="1"/>
      <c r="QJJ27" s="1"/>
      <c r="QJK27" s="1"/>
      <c r="QJL27" s="1"/>
      <c r="QJM27" s="1"/>
      <c r="QJN27" s="1"/>
      <c r="QJO27" s="1"/>
      <c r="QJP27" s="1"/>
      <c r="QJQ27" s="1"/>
      <c r="QJR27" s="1"/>
      <c r="QJS27" s="1"/>
      <c r="QJT27" s="1"/>
      <c r="QJU27" s="1"/>
      <c r="QJV27" s="1"/>
      <c r="QJW27" s="1"/>
      <c r="QJX27" s="1"/>
      <c r="QJY27" s="1"/>
      <c r="QJZ27" s="1"/>
      <c r="QKA27" s="1"/>
      <c r="QKB27" s="1"/>
      <c r="QKC27" s="1"/>
      <c r="QKD27" s="1"/>
      <c r="QKE27" s="1"/>
      <c r="QKF27" s="1"/>
      <c r="QKG27" s="1"/>
      <c r="QKH27" s="1"/>
      <c r="QKI27" s="1"/>
      <c r="QKJ27" s="1"/>
      <c r="QKK27" s="1"/>
      <c r="QKL27" s="1"/>
      <c r="QKM27" s="1"/>
      <c r="QKN27" s="1"/>
      <c r="QKO27" s="1"/>
      <c r="QKP27" s="1"/>
      <c r="QKQ27" s="1"/>
      <c r="QKR27" s="1"/>
      <c r="QKS27" s="1"/>
      <c r="QKT27" s="1"/>
      <c r="QKU27" s="1"/>
      <c r="QKV27" s="1"/>
      <c r="QKW27" s="1"/>
      <c r="QKX27" s="1"/>
      <c r="QKY27" s="1"/>
      <c r="QKZ27" s="1"/>
      <c r="QLA27" s="1"/>
      <c r="QLB27" s="1"/>
      <c r="QLC27" s="1"/>
      <c r="QLD27" s="1"/>
      <c r="QLE27" s="1"/>
      <c r="QLF27" s="1"/>
      <c r="QLG27" s="1"/>
      <c r="QLH27" s="1"/>
      <c r="QLI27" s="1"/>
      <c r="QLJ27" s="1"/>
      <c r="QLK27" s="1"/>
      <c r="QLL27" s="1"/>
      <c r="QLM27" s="1"/>
      <c r="QLN27" s="1"/>
      <c r="QLO27" s="1"/>
      <c r="QLP27" s="1"/>
      <c r="QLQ27" s="1"/>
      <c r="QLR27" s="1"/>
      <c r="QLS27" s="1"/>
      <c r="QLT27" s="1"/>
      <c r="QLU27" s="1"/>
      <c r="QLV27" s="1"/>
      <c r="QLW27" s="1"/>
      <c r="QLX27" s="1"/>
      <c r="QLY27" s="1"/>
      <c r="QLZ27" s="1"/>
      <c r="QMA27" s="1"/>
      <c r="QMB27" s="1"/>
      <c r="QMC27" s="1"/>
      <c r="QMD27" s="1"/>
      <c r="QME27" s="1"/>
      <c r="QMF27" s="1"/>
      <c r="QMG27" s="1"/>
      <c r="QMH27" s="1"/>
      <c r="QMI27" s="1"/>
      <c r="QMJ27" s="1"/>
      <c r="QMK27" s="1"/>
      <c r="QML27" s="1"/>
      <c r="QMM27" s="1"/>
      <c r="QMN27" s="1"/>
      <c r="QMO27" s="1"/>
      <c r="QMP27" s="1"/>
      <c r="QMQ27" s="1"/>
      <c r="QMR27" s="1"/>
      <c r="QMS27" s="1"/>
      <c r="QMT27" s="1"/>
      <c r="QMU27" s="1"/>
      <c r="QMV27" s="1"/>
      <c r="QMW27" s="1"/>
      <c r="QMX27" s="1"/>
      <c r="QMY27" s="1"/>
      <c r="QMZ27" s="1"/>
      <c r="QNA27" s="1"/>
      <c r="QNB27" s="1"/>
      <c r="QNC27" s="1"/>
      <c r="QND27" s="1"/>
      <c r="QNE27" s="1"/>
      <c r="QNF27" s="1"/>
      <c r="QNG27" s="1"/>
      <c r="QNH27" s="1"/>
      <c r="QNI27" s="1"/>
      <c r="QNJ27" s="1"/>
      <c r="QNK27" s="1"/>
      <c r="QNL27" s="1"/>
      <c r="QNM27" s="1"/>
      <c r="QNN27" s="1"/>
      <c r="QNO27" s="1"/>
      <c r="QNP27" s="1"/>
      <c r="QNQ27" s="1"/>
      <c r="QNR27" s="1"/>
      <c r="QNS27" s="1"/>
      <c r="QNT27" s="1"/>
      <c r="QNU27" s="1"/>
      <c r="QNV27" s="1"/>
      <c r="QNW27" s="1"/>
      <c r="QNX27" s="1"/>
      <c r="QNY27" s="1"/>
      <c r="QNZ27" s="1"/>
      <c r="QOA27" s="1"/>
      <c r="QOB27" s="1"/>
      <c r="QOC27" s="1"/>
      <c r="QOD27" s="1"/>
      <c r="QOE27" s="1"/>
      <c r="QOF27" s="1"/>
      <c r="QOG27" s="1"/>
      <c r="QOH27" s="1"/>
      <c r="QOI27" s="1"/>
      <c r="QOJ27" s="1"/>
      <c r="QOK27" s="1"/>
      <c r="QOL27" s="1"/>
      <c r="QOM27" s="1"/>
      <c r="QON27" s="1"/>
      <c r="QOO27" s="1"/>
      <c r="QOP27" s="1"/>
      <c r="QOQ27" s="1"/>
      <c r="QOR27" s="1"/>
      <c r="QOS27" s="1"/>
      <c r="QOT27" s="1"/>
      <c r="QOU27" s="1"/>
      <c r="QOV27" s="1"/>
      <c r="QOW27" s="1"/>
      <c r="QOX27" s="1"/>
      <c r="QOY27" s="1"/>
      <c r="QOZ27" s="1"/>
      <c r="QPA27" s="1"/>
      <c r="QPB27" s="1"/>
      <c r="QPC27" s="1"/>
      <c r="QPD27" s="1"/>
      <c r="QPE27" s="1"/>
      <c r="QPF27" s="1"/>
      <c r="QPG27" s="1"/>
      <c r="QPH27" s="1"/>
      <c r="QPI27" s="1"/>
      <c r="QPJ27" s="1"/>
      <c r="QPK27" s="1"/>
      <c r="QPL27" s="1"/>
      <c r="QPM27" s="1"/>
      <c r="QPN27" s="1"/>
      <c r="QPO27" s="1"/>
      <c r="QPP27" s="1"/>
      <c r="QPQ27" s="1"/>
      <c r="QPR27" s="1"/>
      <c r="QPS27" s="1"/>
      <c r="QPT27" s="1"/>
      <c r="QPU27" s="1"/>
      <c r="QPV27" s="1"/>
      <c r="QPW27" s="1"/>
      <c r="QPX27" s="1"/>
      <c r="QPY27" s="1"/>
      <c r="QPZ27" s="1"/>
      <c r="QQA27" s="1"/>
      <c r="QQB27" s="1"/>
      <c r="QQC27" s="1"/>
      <c r="QQD27" s="1"/>
      <c r="QQE27" s="1"/>
      <c r="QQF27" s="1"/>
      <c r="QQG27" s="1"/>
      <c r="QQH27" s="1"/>
      <c r="QQI27" s="1"/>
      <c r="QQJ27" s="1"/>
      <c r="QQK27" s="1"/>
      <c r="QQL27" s="1"/>
      <c r="QQM27" s="1"/>
      <c r="QQN27" s="1"/>
      <c r="QQO27" s="1"/>
      <c r="QQP27" s="1"/>
      <c r="QQQ27" s="1"/>
      <c r="QQR27" s="1"/>
      <c r="QQS27" s="1"/>
      <c r="QQT27" s="1"/>
      <c r="QQU27" s="1"/>
      <c r="QQV27" s="1"/>
      <c r="QQW27" s="1"/>
      <c r="QQX27" s="1"/>
      <c r="QQY27" s="1"/>
      <c r="QQZ27" s="1"/>
      <c r="QRA27" s="1"/>
      <c r="QRB27" s="1"/>
      <c r="QRC27" s="1"/>
      <c r="QRD27" s="1"/>
      <c r="QRE27" s="1"/>
      <c r="QRF27" s="1"/>
      <c r="QRG27" s="1"/>
      <c r="QRH27" s="1"/>
      <c r="QRI27" s="1"/>
      <c r="QRJ27" s="1"/>
      <c r="QRK27" s="1"/>
      <c r="QRL27" s="1"/>
      <c r="QRM27" s="1"/>
      <c r="QRN27" s="1"/>
      <c r="QRO27" s="1"/>
      <c r="QRP27" s="1"/>
      <c r="QRQ27" s="1"/>
      <c r="QRR27" s="1"/>
      <c r="QRS27" s="1"/>
      <c r="QRT27" s="1"/>
      <c r="QRU27" s="1"/>
      <c r="QRV27" s="1"/>
      <c r="QRW27" s="1"/>
      <c r="QRX27" s="1"/>
      <c r="QRY27" s="1"/>
      <c r="QRZ27" s="1"/>
      <c r="QSA27" s="1"/>
      <c r="QSB27" s="1"/>
      <c r="QSC27" s="1"/>
      <c r="QSD27" s="1"/>
      <c r="QSE27" s="1"/>
      <c r="QSF27" s="1"/>
      <c r="QSG27" s="1"/>
      <c r="QSH27" s="1"/>
      <c r="QSI27" s="1"/>
      <c r="QSJ27" s="1"/>
      <c r="QSK27" s="1"/>
      <c r="QSL27" s="1"/>
      <c r="QSM27" s="1"/>
      <c r="QSN27" s="1"/>
      <c r="QSO27" s="1"/>
      <c r="QSP27" s="1"/>
      <c r="QSQ27" s="1"/>
      <c r="QSR27" s="1"/>
      <c r="QSS27" s="1"/>
      <c r="QST27" s="1"/>
      <c r="QSU27" s="1"/>
      <c r="QSV27" s="1"/>
      <c r="QSW27" s="1"/>
      <c r="QSX27" s="1"/>
      <c r="QSY27" s="1"/>
      <c r="QSZ27" s="1"/>
      <c r="QTA27" s="1"/>
      <c r="QTB27" s="1"/>
      <c r="QTC27" s="1"/>
      <c r="QTD27" s="1"/>
      <c r="QTE27" s="1"/>
      <c r="QTF27" s="1"/>
      <c r="QTG27" s="1"/>
      <c r="QTH27" s="1"/>
      <c r="QTI27" s="1"/>
      <c r="QTJ27" s="1"/>
      <c r="QTK27" s="1"/>
      <c r="QTL27" s="1"/>
      <c r="QTM27" s="1"/>
      <c r="QTN27" s="1"/>
      <c r="QTO27" s="1"/>
      <c r="QTP27" s="1"/>
      <c r="QTQ27" s="1"/>
      <c r="QTR27" s="1"/>
      <c r="QTS27" s="1"/>
      <c r="QTT27" s="1"/>
      <c r="QTU27" s="1"/>
      <c r="QTV27" s="1"/>
      <c r="QTW27" s="1"/>
      <c r="QTX27" s="1"/>
      <c r="QTY27" s="1"/>
      <c r="QTZ27" s="1"/>
      <c r="QUA27" s="1"/>
      <c r="QUB27" s="1"/>
      <c r="QUC27" s="1"/>
      <c r="QUD27" s="1"/>
      <c r="QUE27" s="1"/>
      <c r="QUF27" s="1"/>
      <c r="QUG27" s="1"/>
      <c r="QUH27" s="1"/>
      <c r="QUI27" s="1"/>
      <c r="QUJ27" s="1"/>
      <c r="QUK27" s="1"/>
      <c r="QUL27" s="1"/>
      <c r="QUM27" s="1"/>
      <c r="QUN27" s="1"/>
      <c r="QUO27" s="1"/>
      <c r="QUP27" s="1"/>
      <c r="QUQ27" s="1"/>
      <c r="QUR27" s="1"/>
      <c r="QUS27" s="1"/>
      <c r="QUT27" s="1"/>
      <c r="QUU27" s="1"/>
      <c r="QUV27" s="1"/>
      <c r="QUW27" s="1"/>
      <c r="QUX27" s="1"/>
      <c r="QUY27" s="1"/>
      <c r="QUZ27" s="1"/>
      <c r="QVA27" s="1"/>
      <c r="QVB27" s="1"/>
      <c r="QVC27" s="1"/>
      <c r="QVD27" s="1"/>
      <c r="QVE27" s="1"/>
      <c r="QVF27" s="1"/>
      <c r="QVG27" s="1"/>
      <c r="QVH27" s="1"/>
      <c r="QVI27" s="1"/>
      <c r="QVJ27" s="1"/>
      <c r="QVK27" s="1"/>
      <c r="QVL27" s="1"/>
      <c r="QVM27" s="1"/>
      <c r="QVN27" s="1"/>
      <c r="QVO27" s="1"/>
      <c r="QVP27" s="1"/>
      <c r="QVQ27" s="1"/>
      <c r="QVR27" s="1"/>
      <c r="QVS27" s="1"/>
      <c r="QVT27" s="1"/>
      <c r="QVU27" s="1"/>
      <c r="QVV27" s="1"/>
      <c r="QVW27" s="1"/>
      <c r="QVX27" s="1"/>
      <c r="QVY27" s="1"/>
      <c r="QVZ27" s="1"/>
      <c r="QWA27" s="1"/>
      <c r="QWB27" s="1"/>
      <c r="QWC27" s="1"/>
      <c r="QWD27" s="1"/>
      <c r="QWE27" s="1"/>
      <c r="QWF27" s="1"/>
      <c r="QWG27" s="1"/>
      <c r="QWH27" s="1"/>
      <c r="QWI27" s="1"/>
      <c r="QWJ27" s="1"/>
      <c r="QWK27" s="1"/>
      <c r="QWL27" s="1"/>
      <c r="QWM27" s="1"/>
      <c r="QWN27" s="1"/>
      <c r="QWO27" s="1"/>
      <c r="QWP27" s="1"/>
      <c r="QWQ27" s="1"/>
      <c r="QWR27" s="1"/>
      <c r="QWS27" s="1"/>
      <c r="QWT27" s="1"/>
      <c r="QWU27" s="1"/>
      <c r="QWV27" s="1"/>
      <c r="QWW27" s="1"/>
      <c r="QWX27" s="1"/>
      <c r="QWY27" s="1"/>
      <c r="QWZ27" s="1"/>
      <c r="QXA27" s="1"/>
      <c r="QXB27" s="1"/>
      <c r="QXC27" s="1"/>
      <c r="QXD27" s="1"/>
      <c r="QXE27" s="1"/>
      <c r="QXF27" s="1"/>
      <c r="QXG27" s="1"/>
      <c r="QXH27" s="1"/>
      <c r="QXI27" s="1"/>
      <c r="QXJ27" s="1"/>
      <c r="QXK27" s="1"/>
      <c r="QXL27" s="1"/>
      <c r="QXM27" s="1"/>
      <c r="QXN27" s="1"/>
      <c r="QXO27" s="1"/>
      <c r="QXP27" s="1"/>
      <c r="QXQ27" s="1"/>
      <c r="QXR27" s="1"/>
      <c r="QXS27" s="1"/>
      <c r="QXT27" s="1"/>
      <c r="QXU27" s="1"/>
      <c r="QXV27" s="1"/>
      <c r="QXW27" s="1"/>
      <c r="QXX27" s="1"/>
      <c r="QXY27" s="1"/>
      <c r="QXZ27" s="1"/>
      <c r="QYA27" s="1"/>
      <c r="QYB27" s="1"/>
      <c r="QYC27" s="1"/>
      <c r="QYD27" s="1"/>
      <c r="QYE27" s="1"/>
      <c r="QYF27" s="1"/>
      <c r="QYG27" s="1"/>
      <c r="QYH27" s="1"/>
      <c r="QYI27" s="1"/>
      <c r="QYJ27" s="1"/>
      <c r="QYK27" s="1"/>
      <c r="QYL27" s="1"/>
      <c r="QYM27" s="1"/>
      <c r="QYN27" s="1"/>
      <c r="QYO27" s="1"/>
      <c r="QYP27" s="1"/>
      <c r="QYQ27" s="1"/>
      <c r="QYR27" s="1"/>
      <c r="QYS27" s="1"/>
      <c r="QYT27" s="1"/>
      <c r="QYU27" s="1"/>
      <c r="QYV27" s="1"/>
      <c r="QYW27" s="1"/>
      <c r="QYX27" s="1"/>
      <c r="QYY27" s="1"/>
      <c r="QYZ27" s="1"/>
      <c r="QZA27" s="1"/>
      <c r="QZB27" s="1"/>
      <c r="QZC27" s="1"/>
      <c r="QZD27" s="1"/>
      <c r="QZE27" s="1"/>
      <c r="QZF27" s="1"/>
      <c r="QZG27" s="1"/>
      <c r="QZH27" s="1"/>
      <c r="QZI27" s="1"/>
      <c r="QZJ27" s="1"/>
      <c r="QZK27" s="1"/>
      <c r="QZL27" s="1"/>
      <c r="QZM27" s="1"/>
      <c r="QZN27" s="1"/>
      <c r="QZO27" s="1"/>
      <c r="QZP27" s="1"/>
      <c r="QZQ27" s="1"/>
      <c r="QZR27" s="1"/>
      <c r="QZS27" s="1"/>
      <c r="QZT27" s="1"/>
      <c r="QZU27" s="1"/>
      <c r="QZV27" s="1"/>
      <c r="QZW27" s="1"/>
      <c r="QZX27" s="1"/>
      <c r="QZY27" s="1"/>
      <c r="QZZ27" s="1"/>
      <c r="RAA27" s="1"/>
      <c r="RAB27" s="1"/>
      <c r="RAC27" s="1"/>
      <c r="RAD27" s="1"/>
      <c r="RAE27" s="1"/>
      <c r="RAF27" s="1"/>
      <c r="RAG27" s="1"/>
      <c r="RAH27" s="1"/>
      <c r="RAI27" s="1"/>
      <c r="RAJ27" s="1"/>
      <c r="RAK27" s="1"/>
      <c r="RAL27" s="1"/>
      <c r="RAM27" s="1"/>
      <c r="RAN27" s="1"/>
      <c r="RAO27" s="1"/>
      <c r="RAP27" s="1"/>
      <c r="RAQ27" s="1"/>
      <c r="RAR27" s="1"/>
      <c r="RAS27" s="1"/>
      <c r="RAT27" s="1"/>
      <c r="RAU27" s="1"/>
      <c r="RAV27" s="1"/>
      <c r="RAW27" s="1"/>
      <c r="RAX27" s="1"/>
      <c r="RAY27" s="1"/>
      <c r="RAZ27" s="1"/>
      <c r="RBA27" s="1"/>
      <c r="RBB27" s="1"/>
      <c r="RBC27" s="1"/>
      <c r="RBD27" s="1"/>
      <c r="RBE27" s="1"/>
      <c r="RBF27" s="1"/>
      <c r="RBG27" s="1"/>
      <c r="RBH27" s="1"/>
      <c r="RBI27" s="1"/>
      <c r="RBJ27" s="1"/>
      <c r="RBK27" s="1"/>
      <c r="RBL27" s="1"/>
      <c r="RBM27" s="1"/>
      <c r="RBN27" s="1"/>
      <c r="RBO27" s="1"/>
      <c r="RBP27" s="1"/>
      <c r="RBQ27" s="1"/>
      <c r="RBR27" s="1"/>
      <c r="RBS27" s="1"/>
      <c r="RBT27" s="1"/>
      <c r="RBU27" s="1"/>
      <c r="RBV27" s="1"/>
      <c r="RBW27" s="1"/>
      <c r="RBX27" s="1"/>
      <c r="RBY27" s="1"/>
      <c r="RBZ27" s="1"/>
      <c r="RCA27" s="1"/>
      <c r="RCB27" s="1"/>
      <c r="RCC27" s="1"/>
      <c r="RCD27" s="1"/>
      <c r="RCE27" s="1"/>
      <c r="RCF27" s="1"/>
      <c r="RCG27" s="1"/>
      <c r="RCH27" s="1"/>
      <c r="RCI27" s="1"/>
      <c r="RCJ27" s="1"/>
      <c r="RCK27" s="1"/>
      <c r="RCL27" s="1"/>
      <c r="RCM27" s="1"/>
      <c r="RCN27" s="1"/>
      <c r="RCO27" s="1"/>
      <c r="RCP27" s="1"/>
      <c r="RCQ27" s="1"/>
      <c r="RCR27" s="1"/>
      <c r="RCS27" s="1"/>
      <c r="RCT27" s="1"/>
      <c r="RCU27" s="1"/>
      <c r="RCV27" s="1"/>
      <c r="RCW27" s="1"/>
      <c r="RCX27" s="1"/>
      <c r="RCY27" s="1"/>
      <c r="RCZ27" s="1"/>
      <c r="RDA27" s="1"/>
      <c r="RDB27" s="1"/>
      <c r="RDC27" s="1"/>
      <c r="RDD27" s="1"/>
      <c r="RDE27" s="1"/>
      <c r="RDF27" s="1"/>
      <c r="RDG27" s="1"/>
      <c r="RDH27" s="1"/>
      <c r="RDI27" s="1"/>
      <c r="RDJ27" s="1"/>
      <c r="RDK27" s="1"/>
      <c r="RDL27" s="1"/>
      <c r="RDM27" s="1"/>
      <c r="RDN27" s="1"/>
      <c r="RDO27" s="1"/>
      <c r="RDP27" s="1"/>
      <c r="RDQ27" s="1"/>
      <c r="RDR27" s="1"/>
      <c r="RDS27" s="1"/>
      <c r="RDT27" s="1"/>
      <c r="RDU27" s="1"/>
      <c r="RDV27" s="1"/>
      <c r="RDW27" s="1"/>
      <c r="RDX27" s="1"/>
      <c r="RDY27" s="1"/>
      <c r="RDZ27" s="1"/>
      <c r="REA27" s="1"/>
      <c r="REB27" s="1"/>
      <c r="REC27" s="1"/>
      <c r="RED27" s="1"/>
      <c r="REE27" s="1"/>
      <c r="REF27" s="1"/>
      <c r="REG27" s="1"/>
      <c r="REH27" s="1"/>
      <c r="REI27" s="1"/>
      <c r="REJ27" s="1"/>
      <c r="REK27" s="1"/>
      <c r="REL27" s="1"/>
      <c r="REM27" s="1"/>
      <c r="REN27" s="1"/>
      <c r="REO27" s="1"/>
      <c r="REP27" s="1"/>
      <c r="REQ27" s="1"/>
      <c r="RER27" s="1"/>
      <c r="RES27" s="1"/>
      <c r="RET27" s="1"/>
      <c r="REU27" s="1"/>
      <c r="REV27" s="1"/>
      <c r="REW27" s="1"/>
      <c r="REX27" s="1"/>
      <c r="REY27" s="1"/>
      <c r="REZ27" s="1"/>
      <c r="RFA27" s="1"/>
      <c r="RFB27" s="1"/>
      <c r="RFC27" s="1"/>
      <c r="RFD27" s="1"/>
      <c r="RFE27" s="1"/>
      <c r="RFF27" s="1"/>
      <c r="RFG27" s="1"/>
      <c r="RFH27" s="1"/>
      <c r="RFI27" s="1"/>
      <c r="RFJ27" s="1"/>
      <c r="RFK27" s="1"/>
      <c r="RFL27" s="1"/>
      <c r="RFM27" s="1"/>
      <c r="RFN27" s="1"/>
      <c r="RFO27" s="1"/>
      <c r="RFP27" s="1"/>
      <c r="RFQ27" s="1"/>
      <c r="RFR27" s="1"/>
      <c r="RFS27" s="1"/>
      <c r="RFT27" s="1"/>
      <c r="RFU27" s="1"/>
      <c r="RFV27" s="1"/>
      <c r="RFW27" s="1"/>
      <c r="RFX27" s="1"/>
      <c r="RFY27" s="1"/>
      <c r="RFZ27" s="1"/>
      <c r="RGA27" s="1"/>
      <c r="RGB27" s="1"/>
      <c r="RGC27" s="1"/>
      <c r="RGD27" s="1"/>
      <c r="RGE27" s="1"/>
      <c r="RGF27" s="1"/>
      <c r="RGG27" s="1"/>
      <c r="RGH27" s="1"/>
      <c r="RGI27" s="1"/>
      <c r="RGJ27" s="1"/>
      <c r="RGK27" s="1"/>
      <c r="RGL27" s="1"/>
      <c r="RGM27" s="1"/>
      <c r="RGN27" s="1"/>
      <c r="RGO27" s="1"/>
      <c r="RGP27" s="1"/>
      <c r="RGQ27" s="1"/>
      <c r="RGR27" s="1"/>
      <c r="RGS27" s="1"/>
      <c r="RGT27" s="1"/>
      <c r="RGU27" s="1"/>
      <c r="RGV27" s="1"/>
      <c r="RGW27" s="1"/>
      <c r="RGX27" s="1"/>
      <c r="RGY27" s="1"/>
      <c r="RGZ27" s="1"/>
      <c r="RHA27" s="1"/>
      <c r="RHB27" s="1"/>
      <c r="RHC27" s="1"/>
      <c r="RHD27" s="1"/>
      <c r="RHE27" s="1"/>
      <c r="RHF27" s="1"/>
      <c r="RHG27" s="1"/>
      <c r="RHH27" s="1"/>
      <c r="RHI27" s="1"/>
      <c r="RHJ27" s="1"/>
      <c r="RHK27" s="1"/>
      <c r="RHL27" s="1"/>
      <c r="RHM27" s="1"/>
      <c r="RHN27" s="1"/>
      <c r="RHO27" s="1"/>
      <c r="RHP27" s="1"/>
      <c r="RHQ27" s="1"/>
      <c r="RHR27" s="1"/>
      <c r="RHS27" s="1"/>
      <c r="RHT27" s="1"/>
      <c r="RHU27" s="1"/>
      <c r="RHV27" s="1"/>
      <c r="RHW27" s="1"/>
      <c r="RHX27" s="1"/>
      <c r="RHY27" s="1"/>
      <c r="RHZ27" s="1"/>
      <c r="RIA27" s="1"/>
      <c r="RIB27" s="1"/>
      <c r="RIC27" s="1"/>
      <c r="RID27" s="1"/>
      <c r="RIE27" s="1"/>
      <c r="RIF27" s="1"/>
      <c r="RIG27" s="1"/>
      <c r="RIH27" s="1"/>
      <c r="RII27" s="1"/>
      <c r="RIJ27" s="1"/>
      <c r="RIK27" s="1"/>
      <c r="RIL27" s="1"/>
      <c r="RIM27" s="1"/>
      <c r="RIN27" s="1"/>
      <c r="RIO27" s="1"/>
      <c r="RIP27" s="1"/>
      <c r="RIQ27" s="1"/>
      <c r="RIR27" s="1"/>
      <c r="RIS27" s="1"/>
      <c r="RIT27" s="1"/>
      <c r="RIU27" s="1"/>
      <c r="RIV27" s="1"/>
      <c r="RIW27" s="1"/>
      <c r="RIX27" s="1"/>
      <c r="RIY27" s="1"/>
      <c r="RIZ27" s="1"/>
      <c r="RJA27" s="1"/>
      <c r="RJB27" s="1"/>
      <c r="RJC27" s="1"/>
      <c r="RJD27" s="1"/>
      <c r="RJE27" s="1"/>
      <c r="RJF27" s="1"/>
      <c r="RJG27" s="1"/>
      <c r="RJH27" s="1"/>
      <c r="RJI27" s="1"/>
      <c r="RJJ27" s="1"/>
      <c r="RJK27" s="1"/>
      <c r="RJL27" s="1"/>
      <c r="RJM27" s="1"/>
      <c r="RJN27" s="1"/>
      <c r="RJO27" s="1"/>
      <c r="RJP27" s="1"/>
      <c r="RJQ27" s="1"/>
      <c r="RJR27" s="1"/>
      <c r="RJS27" s="1"/>
      <c r="RJT27" s="1"/>
      <c r="RJU27" s="1"/>
      <c r="RJV27" s="1"/>
      <c r="RJW27" s="1"/>
      <c r="RJX27" s="1"/>
      <c r="RJY27" s="1"/>
      <c r="RJZ27" s="1"/>
      <c r="RKA27" s="1"/>
      <c r="RKB27" s="1"/>
      <c r="RKC27" s="1"/>
      <c r="RKD27" s="1"/>
      <c r="RKE27" s="1"/>
      <c r="RKF27" s="1"/>
      <c r="RKG27" s="1"/>
      <c r="RKH27" s="1"/>
      <c r="RKI27" s="1"/>
      <c r="RKJ27" s="1"/>
      <c r="RKK27" s="1"/>
      <c r="RKL27" s="1"/>
      <c r="RKM27" s="1"/>
      <c r="RKN27" s="1"/>
      <c r="RKO27" s="1"/>
      <c r="RKP27" s="1"/>
      <c r="RKQ27" s="1"/>
      <c r="RKR27" s="1"/>
      <c r="RKS27" s="1"/>
      <c r="RKT27" s="1"/>
      <c r="RKU27" s="1"/>
      <c r="RKV27" s="1"/>
      <c r="RKW27" s="1"/>
      <c r="RKX27" s="1"/>
      <c r="RKY27" s="1"/>
      <c r="RKZ27" s="1"/>
      <c r="RLA27" s="1"/>
      <c r="RLB27" s="1"/>
      <c r="RLC27" s="1"/>
      <c r="RLD27" s="1"/>
      <c r="RLE27" s="1"/>
      <c r="RLF27" s="1"/>
      <c r="RLG27" s="1"/>
      <c r="RLH27" s="1"/>
      <c r="RLI27" s="1"/>
      <c r="RLJ27" s="1"/>
      <c r="RLK27" s="1"/>
      <c r="RLL27" s="1"/>
      <c r="RLM27" s="1"/>
      <c r="RLN27" s="1"/>
      <c r="RLO27" s="1"/>
      <c r="RLP27" s="1"/>
      <c r="RLQ27" s="1"/>
      <c r="RLR27" s="1"/>
      <c r="RLS27" s="1"/>
      <c r="RLT27" s="1"/>
      <c r="RLU27" s="1"/>
      <c r="RLV27" s="1"/>
      <c r="RLW27" s="1"/>
      <c r="RLX27" s="1"/>
      <c r="RLY27" s="1"/>
      <c r="RLZ27" s="1"/>
      <c r="RMA27" s="1"/>
      <c r="RMB27" s="1"/>
      <c r="RMC27" s="1"/>
      <c r="RMD27" s="1"/>
      <c r="RME27" s="1"/>
      <c r="RMF27" s="1"/>
      <c r="RMG27" s="1"/>
      <c r="RMH27" s="1"/>
      <c r="RMI27" s="1"/>
      <c r="RMJ27" s="1"/>
      <c r="RMK27" s="1"/>
      <c r="RML27" s="1"/>
      <c r="RMM27" s="1"/>
      <c r="RMN27" s="1"/>
      <c r="RMO27" s="1"/>
      <c r="RMP27" s="1"/>
      <c r="RMQ27" s="1"/>
      <c r="RMR27" s="1"/>
      <c r="RMS27" s="1"/>
      <c r="RMT27" s="1"/>
      <c r="RMU27" s="1"/>
      <c r="RMV27" s="1"/>
      <c r="RMW27" s="1"/>
      <c r="RMX27" s="1"/>
      <c r="RMY27" s="1"/>
      <c r="RMZ27" s="1"/>
      <c r="RNA27" s="1"/>
      <c r="RNB27" s="1"/>
      <c r="RNC27" s="1"/>
      <c r="RND27" s="1"/>
      <c r="RNE27" s="1"/>
      <c r="RNF27" s="1"/>
      <c r="RNG27" s="1"/>
      <c r="RNH27" s="1"/>
      <c r="RNI27" s="1"/>
      <c r="RNJ27" s="1"/>
      <c r="RNK27" s="1"/>
      <c r="RNL27" s="1"/>
      <c r="RNM27" s="1"/>
      <c r="RNN27" s="1"/>
      <c r="RNO27" s="1"/>
      <c r="RNP27" s="1"/>
      <c r="RNQ27" s="1"/>
      <c r="RNR27" s="1"/>
      <c r="RNS27" s="1"/>
      <c r="RNT27" s="1"/>
      <c r="RNU27" s="1"/>
      <c r="RNV27" s="1"/>
      <c r="RNW27" s="1"/>
      <c r="RNX27" s="1"/>
      <c r="RNY27" s="1"/>
      <c r="RNZ27" s="1"/>
      <c r="ROA27" s="1"/>
      <c r="ROB27" s="1"/>
      <c r="ROC27" s="1"/>
      <c r="ROD27" s="1"/>
      <c r="ROE27" s="1"/>
      <c r="ROF27" s="1"/>
      <c r="ROG27" s="1"/>
      <c r="ROH27" s="1"/>
      <c r="ROI27" s="1"/>
      <c r="ROJ27" s="1"/>
      <c r="ROK27" s="1"/>
      <c r="ROL27" s="1"/>
      <c r="ROM27" s="1"/>
      <c r="RON27" s="1"/>
      <c r="ROO27" s="1"/>
      <c r="ROP27" s="1"/>
      <c r="ROQ27" s="1"/>
      <c r="ROR27" s="1"/>
      <c r="ROS27" s="1"/>
      <c r="ROT27" s="1"/>
      <c r="ROU27" s="1"/>
      <c r="ROV27" s="1"/>
      <c r="ROW27" s="1"/>
      <c r="ROX27" s="1"/>
      <c r="ROY27" s="1"/>
      <c r="ROZ27" s="1"/>
      <c r="RPA27" s="1"/>
      <c r="RPB27" s="1"/>
      <c r="RPC27" s="1"/>
      <c r="RPD27" s="1"/>
      <c r="RPE27" s="1"/>
      <c r="RPF27" s="1"/>
      <c r="RPG27" s="1"/>
      <c r="RPH27" s="1"/>
      <c r="RPI27" s="1"/>
      <c r="RPJ27" s="1"/>
      <c r="RPK27" s="1"/>
      <c r="RPL27" s="1"/>
      <c r="RPM27" s="1"/>
      <c r="RPN27" s="1"/>
      <c r="RPO27" s="1"/>
      <c r="RPP27" s="1"/>
      <c r="RPQ27" s="1"/>
      <c r="RPR27" s="1"/>
      <c r="RPS27" s="1"/>
      <c r="RPT27" s="1"/>
      <c r="RPU27" s="1"/>
      <c r="RPV27" s="1"/>
      <c r="RPW27" s="1"/>
      <c r="RPX27" s="1"/>
      <c r="RPY27" s="1"/>
      <c r="RPZ27" s="1"/>
      <c r="RQA27" s="1"/>
      <c r="RQB27" s="1"/>
      <c r="RQC27" s="1"/>
      <c r="RQD27" s="1"/>
      <c r="RQE27" s="1"/>
      <c r="RQF27" s="1"/>
      <c r="RQG27" s="1"/>
      <c r="RQH27" s="1"/>
      <c r="RQI27" s="1"/>
      <c r="RQJ27" s="1"/>
      <c r="RQK27" s="1"/>
      <c r="RQL27" s="1"/>
      <c r="RQM27" s="1"/>
      <c r="RQN27" s="1"/>
      <c r="RQO27" s="1"/>
      <c r="RQP27" s="1"/>
      <c r="RQQ27" s="1"/>
      <c r="RQR27" s="1"/>
      <c r="RQS27" s="1"/>
      <c r="RQT27" s="1"/>
      <c r="RQU27" s="1"/>
      <c r="RQV27" s="1"/>
      <c r="RQW27" s="1"/>
      <c r="RQX27" s="1"/>
      <c r="RQY27" s="1"/>
      <c r="RQZ27" s="1"/>
      <c r="RRA27" s="1"/>
      <c r="RRB27" s="1"/>
      <c r="RRC27" s="1"/>
      <c r="RRD27" s="1"/>
      <c r="RRE27" s="1"/>
      <c r="RRF27" s="1"/>
      <c r="RRG27" s="1"/>
      <c r="RRH27" s="1"/>
      <c r="RRI27" s="1"/>
      <c r="RRJ27" s="1"/>
      <c r="RRK27" s="1"/>
      <c r="RRL27" s="1"/>
      <c r="RRM27" s="1"/>
      <c r="RRN27" s="1"/>
      <c r="RRO27" s="1"/>
      <c r="RRP27" s="1"/>
      <c r="RRQ27" s="1"/>
      <c r="RRR27" s="1"/>
      <c r="RRS27" s="1"/>
      <c r="RRT27" s="1"/>
      <c r="RRU27" s="1"/>
      <c r="RRV27" s="1"/>
      <c r="RRW27" s="1"/>
      <c r="RRX27" s="1"/>
      <c r="RRY27" s="1"/>
      <c r="RRZ27" s="1"/>
      <c r="RSA27" s="1"/>
      <c r="RSB27" s="1"/>
      <c r="RSC27" s="1"/>
      <c r="RSD27" s="1"/>
      <c r="RSE27" s="1"/>
      <c r="RSF27" s="1"/>
      <c r="RSG27" s="1"/>
      <c r="RSH27" s="1"/>
      <c r="RSI27" s="1"/>
      <c r="RSJ27" s="1"/>
      <c r="RSK27" s="1"/>
      <c r="RSL27" s="1"/>
      <c r="RSM27" s="1"/>
      <c r="RSN27" s="1"/>
      <c r="RSO27" s="1"/>
      <c r="RSP27" s="1"/>
      <c r="RSQ27" s="1"/>
      <c r="RSR27" s="1"/>
      <c r="RSS27" s="1"/>
      <c r="RST27" s="1"/>
      <c r="RSU27" s="1"/>
      <c r="RSV27" s="1"/>
      <c r="RSW27" s="1"/>
      <c r="RSX27" s="1"/>
      <c r="RSY27" s="1"/>
      <c r="RSZ27" s="1"/>
      <c r="RTA27" s="1"/>
      <c r="RTB27" s="1"/>
      <c r="RTC27" s="1"/>
      <c r="RTD27" s="1"/>
      <c r="RTE27" s="1"/>
      <c r="RTF27" s="1"/>
      <c r="RTG27" s="1"/>
      <c r="RTH27" s="1"/>
      <c r="RTI27" s="1"/>
      <c r="RTJ27" s="1"/>
      <c r="RTK27" s="1"/>
      <c r="RTL27" s="1"/>
      <c r="RTM27" s="1"/>
      <c r="RTN27" s="1"/>
      <c r="RTO27" s="1"/>
      <c r="RTP27" s="1"/>
      <c r="RTQ27" s="1"/>
      <c r="RTR27" s="1"/>
      <c r="RTS27" s="1"/>
      <c r="RTT27" s="1"/>
      <c r="RTU27" s="1"/>
      <c r="RTV27" s="1"/>
      <c r="RTW27" s="1"/>
      <c r="RTX27" s="1"/>
      <c r="RTY27" s="1"/>
      <c r="RTZ27" s="1"/>
      <c r="RUA27" s="1"/>
      <c r="RUB27" s="1"/>
      <c r="RUC27" s="1"/>
      <c r="RUD27" s="1"/>
      <c r="RUE27" s="1"/>
      <c r="RUF27" s="1"/>
      <c r="RUG27" s="1"/>
      <c r="RUH27" s="1"/>
      <c r="RUI27" s="1"/>
      <c r="RUJ27" s="1"/>
      <c r="RUK27" s="1"/>
      <c r="RUL27" s="1"/>
      <c r="RUM27" s="1"/>
      <c r="RUN27" s="1"/>
      <c r="RUO27" s="1"/>
      <c r="RUP27" s="1"/>
      <c r="RUQ27" s="1"/>
      <c r="RUR27" s="1"/>
      <c r="RUS27" s="1"/>
      <c r="RUT27" s="1"/>
      <c r="RUU27" s="1"/>
      <c r="RUV27" s="1"/>
      <c r="RUW27" s="1"/>
      <c r="RUX27" s="1"/>
      <c r="RUY27" s="1"/>
      <c r="RUZ27" s="1"/>
      <c r="RVA27" s="1"/>
      <c r="RVB27" s="1"/>
      <c r="RVC27" s="1"/>
      <c r="RVD27" s="1"/>
      <c r="RVE27" s="1"/>
      <c r="RVF27" s="1"/>
      <c r="RVG27" s="1"/>
      <c r="RVH27" s="1"/>
      <c r="RVI27" s="1"/>
      <c r="RVJ27" s="1"/>
      <c r="RVK27" s="1"/>
      <c r="RVL27" s="1"/>
      <c r="RVM27" s="1"/>
      <c r="RVN27" s="1"/>
      <c r="RVO27" s="1"/>
      <c r="RVP27" s="1"/>
      <c r="RVQ27" s="1"/>
      <c r="RVR27" s="1"/>
      <c r="RVS27" s="1"/>
      <c r="RVT27" s="1"/>
      <c r="RVU27" s="1"/>
      <c r="RVV27" s="1"/>
      <c r="RVW27" s="1"/>
      <c r="RVX27" s="1"/>
      <c r="RVY27" s="1"/>
      <c r="RVZ27" s="1"/>
      <c r="RWA27" s="1"/>
      <c r="RWB27" s="1"/>
      <c r="RWC27" s="1"/>
      <c r="RWD27" s="1"/>
      <c r="RWE27" s="1"/>
      <c r="RWF27" s="1"/>
      <c r="RWG27" s="1"/>
      <c r="RWH27" s="1"/>
      <c r="RWI27" s="1"/>
      <c r="RWJ27" s="1"/>
      <c r="RWK27" s="1"/>
      <c r="RWL27" s="1"/>
      <c r="RWM27" s="1"/>
      <c r="RWN27" s="1"/>
      <c r="RWO27" s="1"/>
      <c r="RWP27" s="1"/>
      <c r="RWQ27" s="1"/>
      <c r="RWR27" s="1"/>
      <c r="RWS27" s="1"/>
      <c r="RWT27" s="1"/>
      <c r="RWU27" s="1"/>
      <c r="RWV27" s="1"/>
      <c r="RWW27" s="1"/>
      <c r="RWX27" s="1"/>
      <c r="RWY27" s="1"/>
      <c r="RWZ27" s="1"/>
      <c r="RXA27" s="1"/>
      <c r="RXB27" s="1"/>
      <c r="RXC27" s="1"/>
      <c r="RXD27" s="1"/>
      <c r="RXE27" s="1"/>
      <c r="RXF27" s="1"/>
      <c r="RXG27" s="1"/>
      <c r="RXH27" s="1"/>
      <c r="RXI27" s="1"/>
      <c r="RXJ27" s="1"/>
      <c r="RXK27" s="1"/>
      <c r="RXL27" s="1"/>
      <c r="RXM27" s="1"/>
      <c r="RXN27" s="1"/>
      <c r="RXO27" s="1"/>
      <c r="RXP27" s="1"/>
      <c r="RXQ27" s="1"/>
      <c r="RXR27" s="1"/>
      <c r="RXS27" s="1"/>
      <c r="RXT27" s="1"/>
      <c r="RXU27" s="1"/>
      <c r="RXV27" s="1"/>
      <c r="RXW27" s="1"/>
      <c r="RXX27" s="1"/>
      <c r="RXY27" s="1"/>
      <c r="RXZ27" s="1"/>
      <c r="RYA27" s="1"/>
      <c r="RYB27" s="1"/>
      <c r="RYC27" s="1"/>
      <c r="RYD27" s="1"/>
      <c r="RYE27" s="1"/>
      <c r="RYF27" s="1"/>
      <c r="RYG27" s="1"/>
      <c r="RYH27" s="1"/>
      <c r="RYI27" s="1"/>
      <c r="RYJ27" s="1"/>
      <c r="RYK27" s="1"/>
      <c r="RYL27" s="1"/>
      <c r="RYM27" s="1"/>
      <c r="RYN27" s="1"/>
      <c r="RYO27" s="1"/>
      <c r="RYP27" s="1"/>
      <c r="RYQ27" s="1"/>
      <c r="RYR27" s="1"/>
      <c r="RYS27" s="1"/>
      <c r="RYT27" s="1"/>
      <c r="RYU27" s="1"/>
      <c r="RYV27" s="1"/>
      <c r="RYW27" s="1"/>
      <c r="RYX27" s="1"/>
      <c r="RYY27" s="1"/>
      <c r="RYZ27" s="1"/>
      <c r="RZA27" s="1"/>
      <c r="RZB27" s="1"/>
      <c r="RZC27" s="1"/>
      <c r="RZD27" s="1"/>
      <c r="RZE27" s="1"/>
      <c r="RZF27" s="1"/>
      <c r="RZG27" s="1"/>
      <c r="RZH27" s="1"/>
      <c r="RZI27" s="1"/>
      <c r="RZJ27" s="1"/>
      <c r="RZK27" s="1"/>
      <c r="RZL27" s="1"/>
      <c r="RZM27" s="1"/>
      <c r="RZN27" s="1"/>
      <c r="RZO27" s="1"/>
      <c r="RZP27" s="1"/>
      <c r="RZQ27" s="1"/>
      <c r="RZR27" s="1"/>
      <c r="RZS27" s="1"/>
      <c r="RZT27" s="1"/>
      <c r="RZU27" s="1"/>
      <c r="RZV27" s="1"/>
      <c r="RZW27" s="1"/>
      <c r="RZX27" s="1"/>
      <c r="RZY27" s="1"/>
      <c r="RZZ27" s="1"/>
      <c r="SAA27" s="1"/>
      <c r="SAB27" s="1"/>
      <c r="SAC27" s="1"/>
      <c r="SAD27" s="1"/>
      <c r="SAE27" s="1"/>
      <c r="SAF27" s="1"/>
      <c r="SAG27" s="1"/>
      <c r="SAH27" s="1"/>
      <c r="SAI27" s="1"/>
      <c r="SAJ27" s="1"/>
      <c r="SAK27" s="1"/>
      <c r="SAL27" s="1"/>
      <c r="SAM27" s="1"/>
      <c r="SAN27" s="1"/>
      <c r="SAO27" s="1"/>
      <c r="SAP27" s="1"/>
      <c r="SAQ27" s="1"/>
      <c r="SAR27" s="1"/>
      <c r="SAS27" s="1"/>
      <c r="SAT27" s="1"/>
      <c r="SAU27" s="1"/>
      <c r="SAV27" s="1"/>
      <c r="SAW27" s="1"/>
      <c r="SAX27" s="1"/>
      <c r="SAY27" s="1"/>
      <c r="SAZ27" s="1"/>
      <c r="SBA27" s="1"/>
      <c r="SBB27" s="1"/>
      <c r="SBC27" s="1"/>
      <c r="SBD27" s="1"/>
      <c r="SBE27" s="1"/>
      <c r="SBF27" s="1"/>
      <c r="SBG27" s="1"/>
      <c r="SBH27" s="1"/>
      <c r="SBI27" s="1"/>
      <c r="SBJ27" s="1"/>
      <c r="SBK27" s="1"/>
      <c r="SBL27" s="1"/>
      <c r="SBM27" s="1"/>
      <c r="SBN27" s="1"/>
      <c r="SBO27" s="1"/>
      <c r="SBP27" s="1"/>
      <c r="SBQ27" s="1"/>
      <c r="SBR27" s="1"/>
      <c r="SBS27" s="1"/>
      <c r="SBT27" s="1"/>
      <c r="SBU27" s="1"/>
      <c r="SBV27" s="1"/>
      <c r="SBW27" s="1"/>
      <c r="SBX27" s="1"/>
      <c r="SBY27" s="1"/>
      <c r="SBZ27" s="1"/>
      <c r="SCA27" s="1"/>
      <c r="SCB27" s="1"/>
      <c r="SCC27" s="1"/>
      <c r="SCD27" s="1"/>
      <c r="SCE27" s="1"/>
      <c r="SCF27" s="1"/>
      <c r="SCG27" s="1"/>
      <c r="SCH27" s="1"/>
      <c r="SCI27" s="1"/>
      <c r="SCJ27" s="1"/>
      <c r="SCK27" s="1"/>
      <c r="SCL27" s="1"/>
      <c r="SCM27" s="1"/>
      <c r="SCN27" s="1"/>
      <c r="SCO27" s="1"/>
      <c r="SCP27" s="1"/>
      <c r="SCQ27" s="1"/>
      <c r="SCR27" s="1"/>
      <c r="SCS27" s="1"/>
      <c r="SCT27" s="1"/>
      <c r="SCU27" s="1"/>
      <c r="SCV27" s="1"/>
      <c r="SCW27" s="1"/>
      <c r="SCX27" s="1"/>
      <c r="SCY27" s="1"/>
      <c r="SCZ27" s="1"/>
      <c r="SDA27" s="1"/>
      <c r="SDB27" s="1"/>
      <c r="SDC27" s="1"/>
      <c r="SDD27" s="1"/>
      <c r="SDE27" s="1"/>
      <c r="SDF27" s="1"/>
      <c r="SDG27" s="1"/>
      <c r="SDH27" s="1"/>
      <c r="SDI27" s="1"/>
      <c r="SDJ27" s="1"/>
      <c r="SDK27" s="1"/>
      <c r="SDL27" s="1"/>
      <c r="SDM27" s="1"/>
      <c r="SDN27" s="1"/>
      <c r="SDO27" s="1"/>
      <c r="SDP27" s="1"/>
      <c r="SDQ27" s="1"/>
      <c r="SDR27" s="1"/>
      <c r="SDS27" s="1"/>
      <c r="SDT27" s="1"/>
      <c r="SDU27" s="1"/>
      <c r="SDV27" s="1"/>
      <c r="SDW27" s="1"/>
      <c r="SDX27" s="1"/>
      <c r="SDY27" s="1"/>
      <c r="SDZ27" s="1"/>
      <c r="SEA27" s="1"/>
      <c r="SEB27" s="1"/>
      <c r="SEC27" s="1"/>
      <c r="SED27" s="1"/>
      <c r="SEE27" s="1"/>
      <c r="SEF27" s="1"/>
      <c r="SEG27" s="1"/>
      <c r="SEH27" s="1"/>
      <c r="SEI27" s="1"/>
      <c r="SEJ27" s="1"/>
      <c r="SEK27" s="1"/>
      <c r="SEL27" s="1"/>
      <c r="SEM27" s="1"/>
      <c r="SEN27" s="1"/>
      <c r="SEO27" s="1"/>
      <c r="SEP27" s="1"/>
      <c r="SEQ27" s="1"/>
      <c r="SER27" s="1"/>
      <c r="SES27" s="1"/>
      <c r="SET27" s="1"/>
      <c r="SEU27" s="1"/>
      <c r="SEV27" s="1"/>
      <c r="SEW27" s="1"/>
      <c r="SEX27" s="1"/>
      <c r="SEY27" s="1"/>
      <c r="SEZ27" s="1"/>
      <c r="SFA27" s="1"/>
      <c r="SFB27" s="1"/>
      <c r="SFC27" s="1"/>
      <c r="SFD27" s="1"/>
      <c r="SFE27" s="1"/>
      <c r="SFF27" s="1"/>
      <c r="SFG27" s="1"/>
      <c r="SFH27" s="1"/>
      <c r="SFI27" s="1"/>
      <c r="SFJ27" s="1"/>
      <c r="SFK27" s="1"/>
      <c r="SFL27" s="1"/>
      <c r="SFM27" s="1"/>
      <c r="SFN27" s="1"/>
      <c r="SFO27" s="1"/>
      <c r="SFP27" s="1"/>
      <c r="SFQ27" s="1"/>
      <c r="SFR27" s="1"/>
      <c r="SFS27" s="1"/>
      <c r="SFT27" s="1"/>
      <c r="SFU27" s="1"/>
      <c r="SFV27" s="1"/>
      <c r="SFW27" s="1"/>
      <c r="SFX27" s="1"/>
      <c r="SFY27" s="1"/>
      <c r="SFZ27" s="1"/>
      <c r="SGA27" s="1"/>
      <c r="SGB27" s="1"/>
      <c r="SGC27" s="1"/>
      <c r="SGD27" s="1"/>
      <c r="SGE27" s="1"/>
      <c r="SGF27" s="1"/>
      <c r="SGG27" s="1"/>
      <c r="SGH27" s="1"/>
      <c r="SGI27" s="1"/>
      <c r="SGJ27" s="1"/>
      <c r="SGK27" s="1"/>
      <c r="SGL27" s="1"/>
      <c r="SGM27" s="1"/>
      <c r="SGN27" s="1"/>
      <c r="SGO27" s="1"/>
      <c r="SGP27" s="1"/>
      <c r="SGQ27" s="1"/>
      <c r="SGR27" s="1"/>
      <c r="SGS27" s="1"/>
      <c r="SGT27" s="1"/>
      <c r="SGU27" s="1"/>
      <c r="SGV27" s="1"/>
      <c r="SGW27" s="1"/>
      <c r="SGX27" s="1"/>
      <c r="SGY27" s="1"/>
      <c r="SGZ27" s="1"/>
      <c r="SHA27" s="1"/>
      <c r="SHB27" s="1"/>
      <c r="SHC27" s="1"/>
      <c r="SHD27" s="1"/>
      <c r="SHE27" s="1"/>
      <c r="SHF27" s="1"/>
      <c r="SHG27" s="1"/>
      <c r="SHH27" s="1"/>
      <c r="SHI27" s="1"/>
      <c r="SHJ27" s="1"/>
      <c r="SHK27" s="1"/>
      <c r="SHL27" s="1"/>
      <c r="SHM27" s="1"/>
      <c r="SHN27" s="1"/>
      <c r="SHO27" s="1"/>
      <c r="SHP27" s="1"/>
      <c r="SHQ27" s="1"/>
      <c r="SHR27" s="1"/>
      <c r="SHS27" s="1"/>
      <c r="SHT27" s="1"/>
      <c r="SHU27" s="1"/>
      <c r="SHV27" s="1"/>
      <c r="SHW27" s="1"/>
      <c r="SHX27" s="1"/>
      <c r="SHY27" s="1"/>
      <c r="SHZ27" s="1"/>
      <c r="SIA27" s="1"/>
      <c r="SIB27" s="1"/>
      <c r="SIC27" s="1"/>
      <c r="SID27" s="1"/>
      <c r="SIE27" s="1"/>
      <c r="SIF27" s="1"/>
      <c r="SIG27" s="1"/>
      <c r="SIH27" s="1"/>
      <c r="SII27" s="1"/>
      <c r="SIJ27" s="1"/>
      <c r="SIK27" s="1"/>
      <c r="SIL27" s="1"/>
      <c r="SIM27" s="1"/>
      <c r="SIN27" s="1"/>
      <c r="SIO27" s="1"/>
      <c r="SIP27" s="1"/>
      <c r="SIQ27" s="1"/>
      <c r="SIR27" s="1"/>
      <c r="SIS27" s="1"/>
      <c r="SIT27" s="1"/>
      <c r="SIU27" s="1"/>
      <c r="SIV27" s="1"/>
      <c r="SIW27" s="1"/>
      <c r="SIX27" s="1"/>
      <c r="SIY27" s="1"/>
      <c r="SIZ27" s="1"/>
      <c r="SJA27" s="1"/>
      <c r="SJB27" s="1"/>
      <c r="SJC27" s="1"/>
      <c r="SJD27" s="1"/>
      <c r="SJE27" s="1"/>
      <c r="SJF27" s="1"/>
      <c r="SJG27" s="1"/>
      <c r="SJH27" s="1"/>
      <c r="SJI27" s="1"/>
      <c r="SJJ27" s="1"/>
      <c r="SJK27" s="1"/>
      <c r="SJL27" s="1"/>
      <c r="SJM27" s="1"/>
      <c r="SJN27" s="1"/>
      <c r="SJO27" s="1"/>
      <c r="SJP27" s="1"/>
      <c r="SJQ27" s="1"/>
      <c r="SJR27" s="1"/>
      <c r="SJS27" s="1"/>
      <c r="SJT27" s="1"/>
      <c r="SJU27" s="1"/>
      <c r="SJV27" s="1"/>
      <c r="SJW27" s="1"/>
      <c r="SJX27" s="1"/>
      <c r="SJY27" s="1"/>
      <c r="SJZ27" s="1"/>
      <c r="SKA27" s="1"/>
      <c r="SKB27" s="1"/>
      <c r="SKC27" s="1"/>
      <c r="SKD27" s="1"/>
      <c r="SKE27" s="1"/>
      <c r="SKF27" s="1"/>
      <c r="SKG27" s="1"/>
      <c r="SKH27" s="1"/>
      <c r="SKI27" s="1"/>
      <c r="SKJ27" s="1"/>
      <c r="SKK27" s="1"/>
      <c r="SKL27" s="1"/>
      <c r="SKM27" s="1"/>
      <c r="SKN27" s="1"/>
      <c r="SKO27" s="1"/>
      <c r="SKP27" s="1"/>
      <c r="SKQ27" s="1"/>
      <c r="SKR27" s="1"/>
      <c r="SKS27" s="1"/>
      <c r="SKT27" s="1"/>
      <c r="SKU27" s="1"/>
      <c r="SKV27" s="1"/>
      <c r="SKW27" s="1"/>
      <c r="SKX27" s="1"/>
      <c r="SKY27" s="1"/>
      <c r="SKZ27" s="1"/>
      <c r="SLA27" s="1"/>
      <c r="SLB27" s="1"/>
      <c r="SLC27" s="1"/>
      <c r="SLD27" s="1"/>
      <c r="SLE27" s="1"/>
      <c r="SLF27" s="1"/>
      <c r="SLG27" s="1"/>
      <c r="SLH27" s="1"/>
      <c r="SLI27" s="1"/>
      <c r="SLJ27" s="1"/>
      <c r="SLK27" s="1"/>
      <c r="SLL27" s="1"/>
      <c r="SLM27" s="1"/>
      <c r="SLN27" s="1"/>
      <c r="SLO27" s="1"/>
      <c r="SLP27" s="1"/>
      <c r="SLQ27" s="1"/>
      <c r="SLR27" s="1"/>
      <c r="SLS27" s="1"/>
      <c r="SLT27" s="1"/>
      <c r="SLU27" s="1"/>
      <c r="SLV27" s="1"/>
      <c r="SLW27" s="1"/>
      <c r="SLX27" s="1"/>
      <c r="SLY27" s="1"/>
      <c r="SLZ27" s="1"/>
      <c r="SMA27" s="1"/>
      <c r="SMB27" s="1"/>
      <c r="SMC27" s="1"/>
      <c r="SMD27" s="1"/>
      <c r="SME27" s="1"/>
      <c r="SMF27" s="1"/>
      <c r="SMG27" s="1"/>
      <c r="SMH27" s="1"/>
      <c r="SMI27" s="1"/>
      <c r="SMJ27" s="1"/>
      <c r="SMK27" s="1"/>
      <c r="SML27" s="1"/>
      <c r="SMM27" s="1"/>
      <c r="SMN27" s="1"/>
      <c r="SMO27" s="1"/>
      <c r="SMP27" s="1"/>
      <c r="SMQ27" s="1"/>
      <c r="SMR27" s="1"/>
      <c r="SMS27" s="1"/>
      <c r="SMT27" s="1"/>
      <c r="SMU27" s="1"/>
      <c r="SMV27" s="1"/>
      <c r="SMW27" s="1"/>
      <c r="SMX27" s="1"/>
      <c r="SMY27" s="1"/>
      <c r="SMZ27" s="1"/>
      <c r="SNA27" s="1"/>
      <c r="SNB27" s="1"/>
      <c r="SNC27" s="1"/>
      <c r="SND27" s="1"/>
      <c r="SNE27" s="1"/>
      <c r="SNF27" s="1"/>
      <c r="SNG27" s="1"/>
      <c r="SNH27" s="1"/>
      <c r="SNI27" s="1"/>
      <c r="SNJ27" s="1"/>
      <c r="SNK27" s="1"/>
      <c r="SNL27" s="1"/>
      <c r="SNM27" s="1"/>
      <c r="SNN27" s="1"/>
      <c r="SNO27" s="1"/>
      <c r="SNP27" s="1"/>
      <c r="SNQ27" s="1"/>
      <c r="SNR27" s="1"/>
      <c r="SNS27" s="1"/>
      <c r="SNT27" s="1"/>
      <c r="SNU27" s="1"/>
      <c r="SNV27" s="1"/>
      <c r="SNW27" s="1"/>
      <c r="SNX27" s="1"/>
      <c r="SNY27" s="1"/>
      <c r="SNZ27" s="1"/>
      <c r="SOA27" s="1"/>
      <c r="SOB27" s="1"/>
      <c r="SOC27" s="1"/>
      <c r="SOD27" s="1"/>
      <c r="SOE27" s="1"/>
      <c r="SOF27" s="1"/>
      <c r="SOG27" s="1"/>
      <c r="SOH27" s="1"/>
      <c r="SOI27" s="1"/>
      <c r="SOJ27" s="1"/>
      <c r="SOK27" s="1"/>
      <c r="SOL27" s="1"/>
      <c r="SOM27" s="1"/>
      <c r="SON27" s="1"/>
      <c r="SOO27" s="1"/>
      <c r="SOP27" s="1"/>
      <c r="SOQ27" s="1"/>
      <c r="SOR27" s="1"/>
      <c r="SOS27" s="1"/>
      <c r="SOT27" s="1"/>
      <c r="SOU27" s="1"/>
      <c r="SOV27" s="1"/>
      <c r="SOW27" s="1"/>
      <c r="SOX27" s="1"/>
      <c r="SOY27" s="1"/>
      <c r="SOZ27" s="1"/>
      <c r="SPA27" s="1"/>
      <c r="SPB27" s="1"/>
      <c r="SPC27" s="1"/>
      <c r="SPD27" s="1"/>
      <c r="SPE27" s="1"/>
      <c r="SPF27" s="1"/>
      <c r="SPG27" s="1"/>
      <c r="SPH27" s="1"/>
      <c r="SPI27" s="1"/>
      <c r="SPJ27" s="1"/>
      <c r="SPK27" s="1"/>
      <c r="SPL27" s="1"/>
      <c r="SPM27" s="1"/>
      <c r="SPN27" s="1"/>
      <c r="SPO27" s="1"/>
      <c r="SPP27" s="1"/>
      <c r="SPQ27" s="1"/>
      <c r="SPR27" s="1"/>
      <c r="SPS27" s="1"/>
      <c r="SPT27" s="1"/>
      <c r="SPU27" s="1"/>
      <c r="SPV27" s="1"/>
      <c r="SPW27" s="1"/>
      <c r="SPX27" s="1"/>
      <c r="SPY27" s="1"/>
      <c r="SPZ27" s="1"/>
      <c r="SQA27" s="1"/>
      <c r="SQB27" s="1"/>
      <c r="SQC27" s="1"/>
      <c r="SQD27" s="1"/>
      <c r="SQE27" s="1"/>
      <c r="SQF27" s="1"/>
      <c r="SQG27" s="1"/>
      <c r="SQH27" s="1"/>
      <c r="SQI27" s="1"/>
      <c r="SQJ27" s="1"/>
      <c r="SQK27" s="1"/>
      <c r="SQL27" s="1"/>
      <c r="SQM27" s="1"/>
      <c r="SQN27" s="1"/>
      <c r="SQO27" s="1"/>
      <c r="SQP27" s="1"/>
      <c r="SQQ27" s="1"/>
      <c r="SQR27" s="1"/>
      <c r="SQS27" s="1"/>
      <c r="SQT27" s="1"/>
      <c r="SQU27" s="1"/>
      <c r="SQV27" s="1"/>
      <c r="SQW27" s="1"/>
      <c r="SQX27" s="1"/>
      <c r="SQY27" s="1"/>
      <c r="SQZ27" s="1"/>
      <c r="SRA27" s="1"/>
      <c r="SRB27" s="1"/>
      <c r="SRC27" s="1"/>
      <c r="SRD27" s="1"/>
      <c r="SRE27" s="1"/>
      <c r="SRF27" s="1"/>
      <c r="SRG27" s="1"/>
      <c r="SRH27" s="1"/>
      <c r="SRI27" s="1"/>
      <c r="SRJ27" s="1"/>
      <c r="SRK27" s="1"/>
      <c r="SRL27" s="1"/>
      <c r="SRM27" s="1"/>
      <c r="SRN27" s="1"/>
      <c r="SRO27" s="1"/>
      <c r="SRP27" s="1"/>
      <c r="SRQ27" s="1"/>
      <c r="SRR27" s="1"/>
      <c r="SRS27" s="1"/>
      <c r="SRT27" s="1"/>
      <c r="SRU27" s="1"/>
      <c r="SRV27" s="1"/>
      <c r="SRW27" s="1"/>
      <c r="SRX27" s="1"/>
      <c r="SRY27" s="1"/>
      <c r="SRZ27" s="1"/>
      <c r="SSA27" s="1"/>
      <c r="SSB27" s="1"/>
      <c r="SSC27" s="1"/>
      <c r="SSD27" s="1"/>
      <c r="SSE27" s="1"/>
      <c r="SSF27" s="1"/>
      <c r="SSG27" s="1"/>
      <c r="SSH27" s="1"/>
      <c r="SSI27" s="1"/>
      <c r="SSJ27" s="1"/>
      <c r="SSK27" s="1"/>
      <c r="SSL27" s="1"/>
      <c r="SSM27" s="1"/>
      <c r="SSN27" s="1"/>
      <c r="SSO27" s="1"/>
      <c r="SSP27" s="1"/>
      <c r="SSQ27" s="1"/>
      <c r="SSR27" s="1"/>
      <c r="SSS27" s="1"/>
      <c r="SST27" s="1"/>
      <c r="SSU27" s="1"/>
      <c r="SSV27" s="1"/>
      <c r="SSW27" s="1"/>
      <c r="SSX27" s="1"/>
      <c r="SSY27" s="1"/>
      <c r="SSZ27" s="1"/>
      <c r="STA27" s="1"/>
      <c r="STB27" s="1"/>
      <c r="STC27" s="1"/>
      <c r="STD27" s="1"/>
      <c r="STE27" s="1"/>
      <c r="STF27" s="1"/>
      <c r="STG27" s="1"/>
      <c r="STH27" s="1"/>
      <c r="STI27" s="1"/>
      <c r="STJ27" s="1"/>
      <c r="STK27" s="1"/>
      <c r="STL27" s="1"/>
      <c r="STM27" s="1"/>
      <c r="STN27" s="1"/>
      <c r="STO27" s="1"/>
      <c r="STP27" s="1"/>
      <c r="STQ27" s="1"/>
      <c r="STR27" s="1"/>
      <c r="STS27" s="1"/>
      <c r="STT27" s="1"/>
      <c r="STU27" s="1"/>
      <c r="STV27" s="1"/>
      <c r="STW27" s="1"/>
      <c r="STX27" s="1"/>
      <c r="STY27" s="1"/>
      <c r="STZ27" s="1"/>
      <c r="SUA27" s="1"/>
      <c r="SUB27" s="1"/>
      <c r="SUC27" s="1"/>
      <c r="SUD27" s="1"/>
      <c r="SUE27" s="1"/>
      <c r="SUF27" s="1"/>
      <c r="SUG27" s="1"/>
      <c r="SUH27" s="1"/>
      <c r="SUI27" s="1"/>
      <c r="SUJ27" s="1"/>
      <c r="SUK27" s="1"/>
      <c r="SUL27" s="1"/>
      <c r="SUM27" s="1"/>
      <c r="SUN27" s="1"/>
      <c r="SUO27" s="1"/>
      <c r="SUP27" s="1"/>
      <c r="SUQ27" s="1"/>
      <c r="SUR27" s="1"/>
      <c r="SUS27" s="1"/>
      <c r="SUT27" s="1"/>
      <c r="SUU27" s="1"/>
      <c r="SUV27" s="1"/>
      <c r="SUW27" s="1"/>
      <c r="SUX27" s="1"/>
      <c r="SUY27" s="1"/>
      <c r="SUZ27" s="1"/>
      <c r="SVA27" s="1"/>
      <c r="SVB27" s="1"/>
      <c r="SVC27" s="1"/>
      <c r="SVD27" s="1"/>
      <c r="SVE27" s="1"/>
      <c r="SVF27" s="1"/>
      <c r="SVG27" s="1"/>
      <c r="SVH27" s="1"/>
      <c r="SVI27" s="1"/>
      <c r="SVJ27" s="1"/>
      <c r="SVK27" s="1"/>
      <c r="SVL27" s="1"/>
      <c r="SVM27" s="1"/>
      <c r="SVN27" s="1"/>
      <c r="SVO27" s="1"/>
      <c r="SVP27" s="1"/>
      <c r="SVQ27" s="1"/>
      <c r="SVR27" s="1"/>
      <c r="SVS27" s="1"/>
      <c r="SVT27" s="1"/>
      <c r="SVU27" s="1"/>
      <c r="SVV27" s="1"/>
      <c r="SVW27" s="1"/>
      <c r="SVX27" s="1"/>
      <c r="SVY27" s="1"/>
      <c r="SVZ27" s="1"/>
      <c r="SWA27" s="1"/>
      <c r="SWB27" s="1"/>
      <c r="SWC27" s="1"/>
      <c r="SWD27" s="1"/>
      <c r="SWE27" s="1"/>
      <c r="SWF27" s="1"/>
      <c r="SWG27" s="1"/>
      <c r="SWH27" s="1"/>
      <c r="SWI27" s="1"/>
      <c r="SWJ27" s="1"/>
      <c r="SWK27" s="1"/>
      <c r="SWL27" s="1"/>
      <c r="SWM27" s="1"/>
      <c r="SWN27" s="1"/>
      <c r="SWO27" s="1"/>
      <c r="SWP27" s="1"/>
      <c r="SWQ27" s="1"/>
      <c r="SWR27" s="1"/>
      <c r="SWS27" s="1"/>
      <c r="SWT27" s="1"/>
      <c r="SWU27" s="1"/>
      <c r="SWV27" s="1"/>
      <c r="SWW27" s="1"/>
      <c r="SWX27" s="1"/>
      <c r="SWY27" s="1"/>
      <c r="SWZ27" s="1"/>
      <c r="SXA27" s="1"/>
      <c r="SXB27" s="1"/>
      <c r="SXC27" s="1"/>
      <c r="SXD27" s="1"/>
      <c r="SXE27" s="1"/>
      <c r="SXF27" s="1"/>
      <c r="SXG27" s="1"/>
      <c r="SXH27" s="1"/>
      <c r="SXI27" s="1"/>
      <c r="SXJ27" s="1"/>
      <c r="SXK27" s="1"/>
      <c r="SXL27" s="1"/>
      <c r="SXM27" s="1"/>
      <c r="SXN27" s="1"/>
      <c r="SXO27" s="1"/>
      <c r="SXP27" s="1"/>
      <c r="SXQ27" s="1"/>
      <c r="SXR27" s="1"/>
      <c r="SXS27" s="1"/>
      <c r="SXT27" s="1"/>
      <c r="SXU27" s="1"/>
      <c r="SXV27" s="1"/>
      <c r="SXW27" s="1"/>
      <c r="SXX27" s="1"/>
      <c r="SXY27" s="1"/>
      <c r="SXZ27" s="1"/>
      <c r="SYA27" s="1"/>
      <c r="SYB27" s="1"/>
      <c r="SYC27" s="1"/>
      <c r="SYD27" s="1"/>
      <c r="SYE27" s="1"/>
      <c r="SYF27" s="1"/>
      <c r="SYG27" s="1"/>
      <c r="SYH27" s="1"/>
      <c r="SYI27" s="1"/>
      <c r="SYJ27" s="1"/>
      <c r="SYK27" s="1"/>
      <c r="SYL27" s="1"/>
      <c r="SYM27" s="1"/>
      <c r="SYN27" s="1"/>
      <c r="SYO27" s="1"/>
      <c r="SYP27" s="1"/>
      <c r="SYQ27" s="1"/>
      <c r="SYR27" s="1"/>
      <c r="SYS27" s="1"/>
      <c r="SYT27" s="1"/>
      <c r="SYU27" s="1"/>
      <c r="SYV27" s="1"/>
      <c r="SYW27" s="1"/>
      <c r="SYX27" s="1"/>
      <c r="SYY27" s="1"/>
      <c r="SYZ27" s="1"/>
      <c r="SZA27" s="1"/>
      <c r="SZB27" s="1"/>
      <c r="SZC27" s="1"/>
      <c r="SZD27" s="1"/>
      <c r="SZE27" s="1"/>
      <c r="SZF27" s="1"/>
      <c r="SZG27" s="1"/>
      <c r="SZH27" s="1"/>
      <c r="SZI27" s="1"/>
      <c r="SZJ27" s="1"/>
      <c r="SZK27" s="1"/>
      <c r="SZL27" s="1"/>
      <c r="SZM27" s="1"/>
      <c r="SZN27" s="1"/>
      <c r="SZO27" s="1"/>
      <c r="SZP27" s="1"/>
      <c r="SZQ27" s="1"/>
      <c r="SZR27" s="1"/>
      <c r="SZS27" s="1"/>
      <c r="SZT27" s="1"/>
      <c r="SZU27" s="1"/>
      <c r="SZV27" s="1"/>
      <c r="SZW27" s="1"/>
      <c r="SZX27" s="1"/>
      <c r="SZY27" s="1"/>
      <c r="SZZ27" s="1"/>
      <c r="TAA27" s="1"/>
      <c r="TAB27" s="1"/>
      <c r="TAC27" s="1"/>
      <c r="TAD27" s="1"/>
      <c r="TAE27" s="1"/>
      <c r="TAF27" s="1"/>
      <c r="TAG27" s="1"/>
      <c r="TAH27" s="1"/>
      <c r="TAI27" s="1"/>
      <c r="TAJ27" s="1"/>
      <c r="TAK27" s="1"/>
      <c r="TAL27" s="1"/>
      <c r="TAM27" s="1"/>
      <c r="TAN27" s="1"/>
      <c r="TAO27" s="1"/>
      <c r="TAP27" s="1"/>
      <c r="TAQ27" s="1"/>
      <c r="TAR27" s="1"/>
      <c r="TAS27" s="1"/>
      <c r="TAT27" s="1"/>
      <c r="TAU27" s="1"/>
      <c r="TAV27" s="1"/>
      <c r="TAW27" s="1"/>
      <c r="TAX27" s="1"/>
      <c r="TAY27" s="1"/>
      <c r="TAZ27" s="1"/>
      <c r="TBA27" s="1"/>
      <c r="TBB27" s="1"/>
      <c r="TBC27" s="1"/>
      <c r="TBD27" s="1"/>
      <c r="TBE27" s="1"/>
      <c r="TBF27" s="1"/>
      <c r="TBG27" s="1"/>
      <c r="TBH27" s="1"/>
      <c r="TBI27" s="1"/>
      <c r="TBJ27" s="1"/>
      <c r="TBK27" s="1"/>
      <c r="TBL27" s="1"/>
      <c r="TBM27" s="1"/>
      <c r="TBN27" s="1"/>
      <c r="TBO27" s="1"/>
      <c r="TBP27" s="1"/>
      <c r="TBQ27" s="1"/>
      <c r="TBR27" s="1"/>
      <c r="TBS27" s="1"/>
      <c r="TBT27" s="1"/>
      <c r="TBU27" s="1"/>
      <c r="TBV27" s="1"/>
      <c r="TBW27" s="1"/>
      <c r="TBX27" s="1"/>
      <c r="TBY27" s="1"/>
      <c r="TBZ27" s="1"/>
      <c r="TCA27" s="1"/>
      <c r="TCB27" s="1"/>
      <c r="TCC27" s="1"/>
      <c r="TCD27" s="1"/>
      <c r="TCE27" s="1"/>
      <c r="TCF27" s="1"/>
      <c r="TCG27" s="1"/>
      <c r="TCH27" s="1"/>
      <c r="TCI27" s="1"/>
      <c r="TCJ27" s="1"/>
      <c r="TCK27" s="1"/>
      <c r="TCL27" s="1"/>
      <c r="TCM27" s="1"/>
      <c r="TCN27" s="1"/>
      <c r="TCO27" s="1"/>
      <c r="TCP27" s="1"/>
      <c r="TCQ27" s="1"/>
      <c r="TCR27" s="1"/>
      <c r="TCS27" s="1"/>
      <c r="TCT27" s="1"/>
      <c r="TCU27" s="1"/>
      <c r="TCV27" s="1"/>
      <c r="TCW27" s="1"/>
      <c r="TCX27" s="1"/>
      <c r="TCY27" s="1"/>
      <c r="TCZ27" s="1"/>
      <c r="TDA27" s="1"/>
      <c r="TDB27" s="1"/>
      <c r="TDC27" s="1"/>
      <c r="TDD27" s="1"/>
      <c r="TDE27" s="1"/>
      <c r="TDF27" s="1"/>
      <c r="TDG27" s="1"/>
      <c r="TDH27" s="1"/>
      <c r="TDI27" s="1"/>
      <c r="TDJ27" s="1"/>
      <c r="TDK27" s="1"/>
      <c r="TDL27" s="1"/>
      <c r="TDM27" s="1"/>
      <c r="TDN27" s="1"/>
      <c r="TDO27" s="1"/>
      <c r="TDP27" s="1"/>
      <c r="TDQ27" s="1"/>
      <c r="TDR27" s="1"/>
      <c r="TDS27" s="1"/>
      <c r="TDT27" s="1"/>
      <c r="TDU27" s="1"/>
      <c r="TDV27" s="1"/>
      <c r="TDW27" s="1"/>
      <c r="TDX27" s="1"/>
      <c r="TDY27" s="1"/>
      <c r="TDZ27" s="1"/>
      <c r="TEA27" s="1"/>
      <c r="TEB27" s="1"/>
      <c r="TEC27" s="1"/>
      <c r="TED27" s="1"/>
      <c r="TEE27" s="1"/>
      <c r="TEF27" s="1"/>
      <c r="TEG27" s="1"/>
      <c r="TEH27" s="1"/>
      <c r="TEI27" s="1"/>
      <c r="TEJ27" s="1"/>
      <c r="TEK27" s="1"/>
      <c r="TEL27" s="1"/>
      <c r="TEM27" s="1"/>
      <c r="TEN27" s="1"/>
      <c r="TEO27" s="1"/>
      <c r="TEP27" s="1"/>
      <c r="TEQ27" s="1"/>
      <c r="TER27" s="1"/>
      <c r="TES27" s="1"/>
      <c r="TET27" s="1"/>
      <c r="TEU27" s="1"/>
      <c r="TEV27" s="1"/>
      <c r="TEW27" s="1"/>
      <c r="TEX27" s="1"/>
      <c r="TEY27" s="1"/>
      <c r="TEZ27" s="1"/>
      <c r="TFA27" s="1"/>
      <c r="TFB27" s="1"/>
      <c r="TFC27" s="1"/>
      <c r="TFD27" s="1"/>
      <c r="TFE27" s="1"/>
      <c r="TFF27" s="1"/>
      <c r="TFG27" s="1"/>
      <c r="TFH27" s="1"/>
      <c r="TFI27" s="1"/>
      <c r="TFJ27" s="1"/>
      <c r="TFK27" s="1"/>
      <c r="TFL27" s="1"/>
      <c r="TFM27" s="1"/>
      <c r="TFN27" s="1"/>
      <c r="TFO27" s="1"/>
      <c r="TFP27" s="1"/>
      <c r="TFQ27" s="1"/>
      <c r="TFR27" s="1"/>
      <c r="TFS27" s="1"/>
      <c r="TFT27" s="1"/>
      <c r="TFU27" s="1"/>
      <c r="TFV27" s="1"/>
      <c r="TFW27" s="1"/>
      <c r="TFX27" s="1"/>
      <c r="TFY27" s="1"/>
      <c r="TFZ27" s="1"/>
      <c r="TGA27" s="1"/>
      <c r="TGB27" s="1"/>
      <c r="TGC27" s="1"/>
      <c r="TGD27" s="1"/>
      <c r="TGE27" s="1"/>
      <c r="TGF27" s="1"/>
      <c r="TGG27" s="1"/>
      <c r="TGH27" s="1"/>
      <c r="TGI27" s="1"/>
      <c r="TGJ27" s="1"/>
      <c r="TGK27" s="1"/>
      <c r="TGL27" s="1"/>
      <c r="TGM27" s="1"/>
      <c r="TGN27" s="1"/>
      <c r="TGO27" s="1"/>
      <c r="TGP27" s="1"/>
      <c r="TGQ27" s="1"/>
      <c r="TGR27" s="1"/>
      <c r="TGS27" s="1"/>
      <c r="TGT27" s="1"/>
      <c r="TGU27" s="1"/>
      <c r="TGV27" s="1"/>
      <c r="TGW27" s="1"/>
      <c r="TGX27" s="1"/>
      <c r="TGY27" s="1"/>
      <c r="TGZ27" s="1"/>
      <c r="THA27" s="1"/>
      <c r="THB27" s="1"/>
      <c r="THC27" s="1"/>
      <c r="THD27" s="1"/>
      <c r="THE27" s="1"/>
      <c r="THF27" s="1"/>
      <c r="THG27" s="1"/>
      <c r="THH27" s="1"/>
      <c r="THI27" s="1"/>
      <c r="THJ27" s="1"/>
      <c r="THK27" s="1"/>
      <c r="THL27" s="1"/>
      <c r="THM27" s="1"/>
      <c r="THN27" s="1"/>
      <c r="THO27" s="1"/>
      <c r="THP27" s="1"/>
      <c r="THQ27" s="1"/>
      <c r="THR27" s="1"/>
      <c r="THS27" s="1"/>
      <c r="THT27" s="1"/>
      <c r="THU27" s="1"/>
      <c r="THV27" s="1"/>
      <c r="THW27" s="1"/>
      <c r="THX27" s="1"/>
      <c r="THY27" s="1"/>
      <c r="THZ27" s="1"/>
      <c r="TIA27" s="1"/>
      <c r="TIB27" s="1"/>
      <c r="TIC27" s="1"/>
      <c r="TID27" s="1"/>
      <c r="TIE27" s="1"/>
      <c r="TIF27" s="1"/>
      <c r="TIG27" s="1"/>
      <c r="TIH27" s="1"/>
      <c r="TII27" s="1"/>
      <c r="TIJ27" s="1"/>
      <c r="TIK27" s="1"/>
      <c r="TIL27" s="1"/>
      <c r="TIM27" s="1"/>
      <c r="TIN27" s="1"/>
      <c r="TIO27" s="1"/>
      <c r="TIP27" s="1"/>
      <c r="TIQ27" s="1"/>
      <c r="TIR27" s="1"/>
      <c r="TIS27" s="1"/>
      <c r="TIT27" s="1"/>
      <c r="TIU27" s="1"/>
      <c r="TIV27" s="1"/>
      <c r="TIW27" s="1"/>
      <c r="TIX27" s="1"/>
      <c r="TIY27" s="1"/>
      <c r="TIZ27" s="1"/>
      <c r="TJA27" s="1"/>
      <c r="TJB27" s="1"/>
      <c r="TJC27" s="1"/>
      <c r="TJD27" s="1"/>
      <c r="TJE27" s="1"/>
      <c r="TJF27" s="1"/>
      <c r="TJG27" s="1"/>
      <c r="TJH27" s="1"/>
      <c r="TJI27" s="1"/>
      <c r="TJJ27" s="1"/>
      <c r="TJK27" s="1"/>
      <c r="TJL27" s="1"/>
      <c r="TJM27" s="1"/>
      <c r="TJN27" s="1"/>
      <c r="TJO27" s="1"/>
      <c r="TJP27" s="1"/>
      <c r="TJQ27" s="1"/>
      <c r="TJR27" s="1"/>
      <c r="TJS27" s="1"/>
      <c r="TJT27" s="1"/>
      <c r="TJU27" s="1"/>
      <c r="TJV27" s="1"/>
      <c r="TJW27" s="1"/>
      <c r="TJX27" s="1"/>
      <c r="TJY27" s="1"/>
      <c r="TJZ27" s="1"/>
      <c r="TKA27" s="1"/>
      <c r="TKB27" s="1"/>
      <c r="TKC27" s="1"/>
      <c r="TKD27" s="1"/>
      <c r="TKE27" s="1"/>
      <c r="TKF27" s="1"/>
      <c r="TKG27" s="1"/>
      <c r="TKH27" s="1"/>
      <c r="TKI27" s="1"/>
      <c r="TKJ27" s="1"/>
      <c r="TKK27" s="1"/>
      <c r="TKL27" s="1"/>
      <c r="TKM27" s="1"/>
      <c r="TKN27" s="1"/>
      <c r="TKO27" s="1"/>
      <c r="TKP27" s="1"/>
      <c r="TKQ27" s="1"/>
      <c r="TKR27" s="1"/>
      <c r="TKS27" s="1"/>
      <c r="TKT27" s="1"/>
      <c r="TKU27" s="1"/>
      <c r="TKV27" s="1"/>
      <c r="TKW27" s="1"/>
      <c r="TKX27" s="1"/>
      <c r="TKY27" s="1"/>
      <c r="TKZ27" s="1"/>
      <c r="TLA27" s="1"/>
      <c r="TLB27" s="1"/>
      <c r="TLC27" s="1"/>
      <c r="TLD27" s="1"/>
      <c r="TLE27" s="1"/>
      <c r="TLF27" s="1"/>
      <c r="TLG27" s="1"/>
      <c r="TLH27" s="1"/>
      <c r="TLI27" s="1"/>
      <c r="TLJ27" s="1"/>
      <c r="TLK27" s="1"/>
      <c r="TLL27" s="1"/>
      <c r="TLM27" s="1"/>
      <c r="TLN27" s="1"/>
      <c r="TLO27" s="1"/>
      <c r="TLP27" s="1"/>
      <c r="TLQ27" s="1"/>
      <c r="TLR27" s="1"/>
      <c r="TLS27" s="1"/>
      <c r="TLT27" s="1"/>
      <c r="TLU27" s="1"/>
      <c r="TLV27" s="1"/>
      <c r="TLW27" s="1"/>
      <c r="TLX27" s="1"/>
      <c r="TLY27" s="1"/>
      <c r="TLZ27" s="1"/>
      <c r="TMA27" s="1"/>
      <c r="TMB27" s="1"/>
      <c r="TMC27" s="1"/>
      <c r="TMD27" s="1"/>
      <c r="TME27" s="1"/>
      <c r="TMF27" s="1"/>
      <c r="TMG27" s="1"/>
      <c r="TMH27" s="1"/>
      <c r="TMI27" s="1"/>
      <c r="TMJ27" s="1"/>
      <c r="TMK27" s="1"/>
      <c r="TML27" s="1"/>
      <c r="TMM27" s="1"/>
      <c r="TMN27" s="1"/>
      <c r="TMO27" s="1"/>
      <c r="TMP27" s="1"/>
      <c r="TMQ27" s="1"/>
      <c r="TMR27" s="1"/>
      <c r="TMS27" s="1"/>
      <c r="TMT27" s="1"/>
      <c r="TMU27" s="1"/>
      <c r="TMV27" s="1"/>
      <c r="TMW27" s="1"/>
      <c r="TMX27" s="1"/>
      <c r="TMY27" s="1"/>
      <c r="TMZ27" s="1"/>
      <c r="TNA27" s="1"/>
      <c r="TNB27" s="1"/>
      <c r="TNC27" s="1"/>
      <c r="TND27" s="1"/>
      <c r="TNE27" s="1"/>
      <c r="TNF27" s="1"/>
      <c r="TNG27" s="1"/>
      <c r="TNH27" s="1"/>
      <c r="TNI27" s="1"/>
      <c r="TNJ27" s="1"/>
      <c r="TNK27" s="1"/>
      <c r="TNL27" s="1"/>
      <c r="TNM27" s="1"/>
      <c r="TNN27" s="1"/>
      <c r="TNO27" s="1"/>
      <c r="TNP27" s="1"/>
      <c r="TNQ27" s="1"/>
      <c r="TNR27" s="1"/>
      <c r="TNS27" s="1"/>
      <c r="TNT27" s="1"/>
      <c r="TNU27" s="1"/>
      <c r="TNV27" s="1"/>
      <c r="TNW27" s="1"/>
      <c r="TNX27" s="1"/>
      <c r="TNY27" s="1"/>
      <c r="TNZ27" s="1"/>
      <c r="TOA27" s="1"/>
      <c r="TOB27" s="1"/>
      <c r="TOC27" s="1"/>
      <c r="TOD27" s="1"/>
      <c r="TOE27" s="1"/>
      <c r="TOF27" s="1"/>
      <c r="TOG27" s="1"/>
      <c r="TOH27" s="1"/>
      <c r="TOI27" s="1"/>
      <c r="TOJ27" s="1"/>
      <c r="TOK27" s="1"/>
      <c r="TOL27" s="1"/>
      <c r="TOM27" s="1"/>
      <c r="TON27" s="1"/>
      <c r="TOO27" s="1"/>
      <c r="TOP27" s="1"/>
      <c r="TOQ27" s="1"/>
      <c r="TOR27" s="1"/>
      <c r="TOS27" s="1"/>
      <c r="TOT27" s="1"/>
      <c r="TOU27" s="1"/>
      <c r="TOV27" s="1"/>
      <c r="TOW27" s="1"/>
      <c r="TOX27" s="1"/>
      <c r="TOY27" s="1"/>
      <c r="TOZ27" s="1"/>
      <c r="TPA27" s="1"/>
      <c r="TPB27" s="1"/>
      <c r="TPC27" s="1"/>
      <c r="TPD27" s="1"/>
      <c r="TPE27" s="1"/>
      <c r="TPF27" s="1"/>
      <c r="TPG27" s="1"/>
      <c r="TPH27" s="1"/>
      <c r="TPI27" s="1"/>
      <c r="TPJ27" s="1"/>
      <c r="TPK27" s="1"/>
      <c r="TPL27" s="1"/>
      <c r="TPM27" s="1"/>
      <c r="TPN27" s="1"/>
      <c r="TPO27" s="1"/>
      <c r="TPP27" s="1"/>
      <c r="TPQ27" s="1"/>
      <c r="TPR27" s="1"/>
      <c r="TPS27" s="1"/>
      <c r="TPT27" s="1"/>
      <c r="TPU27" s="1"/>
      <c r="TPV27" s="1"/>
      <c r="TPW27" s="1"/>
      <c r="TPX27" s="1"/>
      <c r="TPY27" s="1"/>
      <c r="TPZ27" s="1"/>
      <c r="TQA27" s="1"/>
      <c r="TQB27" s="1"/>
      <c r="TQC27" s="1"/>
      <c r="TQD27" s="1"/>
      <c r="TQE27" s="1"/>
      <c r="TQF27" s="1"/>
      <c r="TQG27" s="1"/>
      <c r="TQH27" s="1"/>
      <c r="TQI27" s="1"/>
      <c r="TQJ27" s="1"/>
      <c r="TQK27" s="1"/>
      <c r="TQL27" s="1"/>
      <c r="TQM27" s="1"/>
      <c r="TQN27" s="1"/>
      <c r="TQO27" s="1"/>
      <c r="TQP27" s="1"/>
      <c r="TQQ27" s="1"/>
      <c r="TQR27" s="1"/>
      <c r="TQS27" s="1"/>
      <c r="TQT27" s="1"/>
      <c r="TQU27" s="1"/>
      <c r="TQV27" s="1"/>
      <c r="TQW27" s="1"/>
      <c r="TQX27" s="1"/>
      <c r="TQY27" s="1"/>
      <c r="TQZ27" s="1"/>
      <c r="TRA27" s="1"/>
      <c r="TRB27" s="1"/>
      <c r="TRC27" s="1"/>
      <c r="TRD27" s="1"/>
      <c r="TRE27" s="1"/>
      <c r="TRF27" s="1"/>
      <c r="TRG27" s="1"/>
      <c r="TRH27" s="1"/>
      <c r="TRI27" s="1"/>
      <c r="TRJ27" s="1"/>
      <c r="TRK27" s="1"/>
      <c r="TRL27" s="1"/>
      <c r="TRM27" s="1"/>
      <c r="TRN27" s="1"/>
      <c r="TRO27" s="1"/>
      <c r="TRP27" s="1"/>
      <c r="TRQ27" s="1"/>
      <c r="TRR27" s="1"/>
      <c r="TRS27" s="1"/>
      <c r="TRT27" s="1"/>
      <c r="TRU27" s="1"/>
      <c r="TRV27" s="1"/>
      <c r="TRW27" s="1"/>
      <c r="TRX27" s="1"/>
      <c r="TRY27" s="1"/>
      <c r="TRZ27" s="1"/>
      <c r="TSA27" s="1"/>
      <c r="TSB27" s="1"/>
      <c r="TSC27" s="1"/>
      <c r="TSD27" s="1"/>
      <c r="TSE27" s="1"/>
      <c r="TSF27" s="1"/>
      <c r="TSG27" s="1"/>
      <c r="TSH27" s="1"/>
      <c r="TSI27" s="1"/>
      <c r="TSJ27" s="1"/>
      <c r="TSK27" s="1"/>
      <c r="TSL27" s="1"/>
      <c r="TSM27" s="1"/>
      <c r="TSN27" s="1"/>
      <c r="TSO27" s="1"/>
      <c r="TSP27" s="1"/>
      <c r="TSQ27" s="1"/>
      <c r="TSR27" s="1"/>
      <c r="TSS27" s="1"/>
      <c r="TST27" s="1"/>
      <c r="TSU27" s="1"/>
      <c r="TSV27" s="1"/>
      <c r="TSW27" s="1"/>
      <c r="TSX27" s="1"/>
      <c r="TSY27" s="1"/>
      <c r="TSZ27" s="1"/>
      <c r="TTA27" s="1"/>
      <c r="TTB27" s="1"/>
      <c r="TTC27" s="1"/>
      <c r="TTD27" s="1"/>
      <c r="TTE27" s="1"/>
      <c r="TTF27" s="1"/>
      <c r="TTG27" s="1"/>
      <c r="TTH27" s="1"/>
      <c r="TTI27" s="1"/>
      <c r="TTJ27" s="1"/>
      <c r="TTK27" s="1"/>
      <c r="TTL27" s="1"/>
      <c r="TTM27" s="1"/>
      <c r="TTN27" s="1"/>
      <c r="TTO27" s="1"/>
      <c r="TTP27" s="1"/>
      <c r="TTQ27" s="1"/>
      <c r="TTR27" s="1"/>
      <c r="TTS27" s="1"/>
      <c r="TTT27" s="1"/>
      <c r="TTU27" s="1"/>
      <c r="TTV27" s="1"/>
      <c r="TTW27" s="1"/>
      <c r="TTX27" s="1"/>
      <c r="TTY27" s="1"/>
      <c r="TTZ27" s="1"/>
      <c r="TUA27" s="1"/>
      <c r="TUB27" s="1"/>
      <c r="TUC27" s="1"/>
      <c r="TUD27" s="1"/>
      <c r="TUE27" s="1"/>
      <c r="TUF27" s="1"/>
      <c r="TUG27" s="1"/>
      <c r="TUH27" s="1"/>
      <c r="TUI27" s="1"/>
      <c r="TUJ27" s="1"/>
      <c r="TUK27" s="1"/>
      <c r="TUL27" s="1"/>
      <c r="TUM27" s="1"/>
      <c r="TUN27" s="1"/>
      <c r="TUO27" s="1"/>
      <c r="TUP27" s="1"/>
      <c r="TUQ27" s="1"/>
      <c r="TUR27" s="1"/>
      <c r="TUS27" s="1"/>
      <c r="TUT27" s="1"/>
      <c r="TUU27" s="1"/>
      <c r="TUV27" s="1"/>
      <c r="TUW27" s="1"/>
      <c r="TUX27" s="1"/>
      <c r="TUY27" s="1"/>
      <c r="TUZ27" s="1"/>
      <c r="TVA27" s="1"/>
      <c r="TVB27" s="1"/>
      <c r="TVC27" s="1"/>
      <c r="TVD27" s="1"/>
      <c r="TVE27" s="1"/>
      <c r="TVF27" s="1"/>
      <c r="TVG27" s="1"/>
      <c r="TVH27" s="1"/>
      <c r="TVI27" s="1"/>
      <c r="TVJ27" s="1"/>
      <c r="TVK27" s="1"/>
      <c r="TVL27" s="1"/>
      <c r="TVM27" s="1"/>
      <c r="TVN27" s="1"/>
      <c r="TVO27" s="1"/>
      <c r="TVP27" s="1"/>
      <c r="TVQ27" s="1"/>
      <c r="TVR27" s="1"/>
      <c r="TVS27" s="1"/>
      <c r="TVT27" s="1"/>
      <c r="TVU27" s="1"/>
      <c r="TVV27" s="1"/>
      <c r="TVW27" s="1"/>
      <c r="TVX27" s="1"/>
      <c r="TVY27" s="1"/>
      <c r="TVZ27" s="1"/>
      <c r="TWA27" s="1"/>
      <c r="TWB27" s="1"/>
      <c r="TWC27" s="1"/>
      <c r="TWD27" s="1"/>
      <c r="TWE27" s="1"/>
      <c r="TWF27" s="1"/>
      <c r="TWG27" s="1"/>
      <c r="TWH27" s="1"/>
      <c r="TWI27" s="1"/>
      <c r="TWJ27" s="1"/>
      <c r="TWK27" s="1"/>
      <c r="TWL27" s="1"/>
      <c r="TWM27" s="1"/>
      <c r="TWN27" s="1"/>
      <c r="TWO27" s="1"/>
      <c r="TWP27" s="1"/>
      <c r="TWQ27" s="1"/>
      <c r="TWR27" s="1"/>
      <c r="TWS27" s="1"/>
      <c r="TWT27" s="1"/>
      <c r="TWU27" s="1"/>
      <c r="TWV27" s="1"/>
      <c r="TWW27" s="1"/>
      <c r="TWX27" s="1"/>
      <c r="TWY27" s="1"/>
      <c r="TWZ27" s="1"/>
      <c r="TXA27" s="1"/>
      <c r="TXB27" s="1"/>
      <c r="TXC27" s="1"/>
      <c r="TXD27" s="1"/>
      <c r="TXE27" s="1"/>
      <c r="TXF27" s="1"/>
      <c r="TXG27" s="1"/>
      <c r="TXH27" s="1"/>
      <c r="TXI27" s="1"/>
      <c r="TXJ27" s="1"/>
      <c r="TXK27" s="1"/>
      <c r="TXL27" s="1"/>
      <c r="TXM27" s="1"/>
      <c r="TXN27" s="1"/>
      <c r="TXO27" s="1"/>
      <c r="TXP27" s="1"/>
      <c r="TXQ27" s="1"/>
      <c r="TXR27" s="1"/>
      <c r="TXS27" s="1"/>
      <c r="TXT27" s="1"/>
      <c r="TXU27" s="1"/>
      <c r="TXV27" s="1"/>
      <c r="TXW27" s="1"/>
      <c r="TXX27" s="1"/>
      <c r="TXY27" s="1"/>
      <c r="TXZ27" s="1"/>
      <c r="TYA27" s="1"/>
      <c r="TYB27" s="1"/>
      <c r="TYC27" s="1"/>
      <c r="TYD27" s="1"/>
      <c r="TYE27" s="1"/>
      <c r="TYF27" s="1"/>
      <c r="TYG27" s="1"/>
      <c r="TYH27" s="1"/>
      <c r="TYI27" s="1"/>
      <c r="TYJ27" s="1"/>
      <c r="TYK27" s="1"/>
      <c r="TYL27" s="1"/>
      <c r="TYM27" s="1"/>
      <c r="TYN27" s="1"/>
      <c r="TYO27" s="1"/>
      <c r="TYP27" s="1"/>
      <c r="TYQ27" s="1"/>
      <c r="TYR27" s="1"/>
      <c r="TYS27" s="1"/>
      <c r="TYT27" s="1"/>
      <c r="TYU27" s="1"/>
      <c r="TYV27" s="1"/>
      <c r="TYW27" s="1"/>
      <c r="TYX27" s="1"/>
      <c r="TYY27" s="1"/>
      <c r="TYZ27" s="1"/>
      <c r="TZA27" s="1"/>
      <c r="TZB27" s="1"/>
      <c r="TZC27" s="1"/>
      <c r="TZD27" s="1"/>
      <c r="TZE27" s="1"/>
      <c r="TZF27" s="1"/>
      <c r="TZG27" s="1"/>
      <c r="TZH27" s="1"/>
      <c r="TZI27" s="1"/>
      <c r="TZJ27" s="1"/>
      <c r="TZK27" s="1"/>
      <c r="TZL27" s="1"/>
      <c r="TZM27" s="1"/>
      <c r="TZN27" s="1"/>
      <c r="TZO27" s="1"/>
      <c r="TZP27" s="1"/>
      <c r="TZQ27" s="1"/>
      <c r="TZR27" s="1"/>
      <c r="TZS27" s="1"/>
      <c r="TZT27" s="1"/>
      <c r="TZU27" s="1"/>
      <c r="TZV27" s="1"/>
      <c r="TZW27" s="1"/>
      <c r="TZX27" s="1"/>
      <c r="TZY27" s="1"/>
      <c r="TZZ27" s="1"/>
      <c r="UAA27" s="1"/>
      <c r="UAB27" s="1"/>
      <c r="UAC27" s="1"/>
      <c r="UAD27" s="1"/>
      <c r="UAE27" s="1"/>
      <c r="UAF27" s="1"/>
      <c r="UAG27" s="1"/>
      <c r="UAH27" s="1"/>
      <c r="UAI27" s="1"/>
      <c r="UAJ27" s="1"/>
      <c r="UAK27" s="1"/>
      <c r="UAL27" s="1"/>
      <c r="UAM27" s="1"/>
      <c r="UAN27" s="1"/>
      <c r="UAO27" s="1"/>
      <c r="UAP27" s="1"/>
      <c r="UAQ27" s="1"/>
      <c r="UAR27" s="1"/>
      <c r="UAS27" s="1"/>
      <c r="UAT27" s="1"/>
      <c r="UAU27" s="1"/>
      <c r="UAV27" s="1"/>
      <c r="UAW27" s="1"/>
      <c r="UAX27" s="1"/>
      <c r="UAY27" s="1"/>
      <c r="UAZ27" s="1"/>
      <c r="UBA27" s="1"/>
      <c r="UBB27" s="1"/>
      <c r="UBC27" s="1"/>
      <c r="UBD27" s="1"/>
      <c r="UBE27" s="1"/>
      <c r="UBF27" s="1"/>
      <c r="UBG27" s="1"/>
      <c r="UBH27" s="1"/>
      <c r="UBI27" s="1"/>
      <c r="UBJ27" s="1"/>
      <c r="UBK27" s="1"/>
      <c r="UBL27" s="1"/>
      <c r="UBM27" s="1"/>
      <c r="UBN27" s="1"/>
      <c r="UBO27" s="1"/>
      <c r="UBP27" s="1"/>
      <c r="UBQ27" s="1"/>
      <c r="UBR27" s="1"/>
      <c r="UBS27" s="1"/>
      <c r="UBT27" s="1"/>
      <c r="UBU27" s="1"/>
      <c r="UBV27" s="1"/>
      <c r="UBW27" s="1"/>
      <c r="UBX27" s="1"/>
      <c r="UBY27" s="1"/>
      <c r="UBZ27" s="1"/>
      <c r="UCA27" s="1"/>
      <c r="UCB27" s="1"/>
      <c r="UCC27" s="1"/>
      <c r="UCD27" s="1"/>
      <c r="UCE27" s="1"/>
      <c r="UCF27" s="1"/>
      <c r="UCG27" s="1"/>
      <c r="UCH27" s="1"/>
      <c r="UCI27" s="1"/>
      <c r="UCJ27" s="1"/>
      <c r="UCK27" s="1"/>
      <c r="UCL27" s="1"/>
      <c r="UCM27" s="1"/>
      <c r="UCN27" s="1"/>
      <c r="UCO27" s="1"/>
      <c r="UCP27" s="1"/>
      <c r="UCQ27" s="1"/>
      <c r="UCR27" s="1"/>
      <c r="UCS27" s="1"/>
      <c r="UCT27" s="1"/>
      <c r="UCU27" s="1"/>
      <c r="UCV27" s="1"/>
      <c r="UCW27" s="1"/>
      <c r="UCX27" s="1"/>
      <c r="UCY27" s="1"/>
      <c r="UCZ27" s="1"/>
      <c r="UDA27" s="1"/>
      <c r="UDB27" s="1"/>
      <c r="UDC27" s="1"/>
      <c r="UDD27" s="1"/>
      <c r="UDE27" s="1"/>
      <c r="UDF27" s="1"/>
      <c r="UDG27" s="1"/>
      <c r="UDH27" s="1"/>
      <c r="UDI27" s="1"/>
      <c r="UDJ27" s="1"/>
      <c r="UDK27" s="1"/>
      <c r="UDL27" s="1"/>
      <c r="UDM27" s="1"/>
      <c r="UDN27" s="1"/>
      <c r="UDO27" s="1"/>
      <c r="UDP27" s="1"/>
      <c r="UDQ27" s="1"/>
      <c r="UDR27" s="1"/>
      <c r="UDS27" s="1"/>
      <c r="UDT27" s="1"/>
      <c r="UDU27" s="1"/>
      <c r="UDV27" s="1"/>
      <c r="UDW27" s="1"/>
      <c r="UDX27" s="1"/>
      <c r="UDY27" s="1"/>
      <c r="UDZ27" s="1"/>
      <c r="UEA27" s="1"/>
      <c r="UEB27" s="1"/>
      <c r="UEC27" s="1"/>
      <c r="UED27" s="1"/>
      <c r="UEE27" s="1"/>
      <c r="UEF27" s="1"/>
      <c r="UEG27" s="1"/>
      <c r="UEH27" s="1"/>
      <c r="UEI27" s="1"/>
      <c r="UEJ27" s="1"/>
      <c r="UEK27" s="1"/>
      <c r="UEL27" s="1"/>
      <c r="UEM27" s="1"/>
      <c r="UEN27" s="1"/>
      <c r="UEO27" s="1"/>
      <c r="UEP27" s="1"/>
      <c r="UEQ27" s="1"/>
      <c r="UER27" s="1"/>
      <c r="UES27" s="1"/>
      <c r="UET27" s="1"/>
      <c r="UEU27" s="1"/>
      <c r="UEV27" s="1"/>
      <c r="UEW27" s="1"/>
      <c r="UEX27" s="1"/>
      <c r="UEY27" s="1"/>
      <c r="UEZ27" s="1"/>
      <c r="UFA27" s="1"/>
      <c r="UFB27" s="1"/>
      <c r="UFC27" s="1"/>
      <c r="UFD27" s="1"/>
      <c r="UFE27" s="1"/>
      <c r="UFF27" s="1"/>
      <c r="UFG27" s="1"/>
      <c r="UFH27" s="1"/>
      <c r="UFI27" s="1"/>
      <c r="UFJ27" s="1"/>
      <c r="UFK27" s="1"/>
      <c r="UFL27" s="1"/>
      <c r="UFM27" s="1"/>
      <c r="UFN27" s="1"/>
      <c r="UFO27" s="1"/>
      <c r="UFP27" s="1"/>
      <c r="UFQ27" s="1"/>
      <c r="UFR27" s="1"/>
      <c r="UFS27" s="1"/>
      <c r="UFT27" s="1"/>
      <c r="UFU27" s="1"/>
      <c r="UFV27" s="1"/>
      <c r="UFW27" s="1"/>
      <c r="UFX27" s="1"/>
      <c r="UFY27" s="1"/>
      <c r="UFZ27" s="1"/>
      <c r="UGA27" s="1"/>
      <c r="UGB27" s="1"/>
      <c r="UGC27" s="1"/>
      <c r="UGD27" s="1"/>
      <c r="UGE27" s="1"/>
      <c r="UGF27" s="1"/>
      <c r="UGG27" s="1"/>
      <c r="UGH27" s="1"/>
      <c r="UGI27" s="1"/>
      <c r="UGJ27" s="1"/>
      <c r="UGK27" s="1"/>
      <c r="UGL27" s="1"/>
      <c r="UGM27" s="1"/>
      <c r="UGN27" s="1"/>
      <c r="UGO27" s="1"/>
      <c r="UGP27" s="1"/>
      <c r="UGQ27" s="1"/>
      <c r="UGR27" s="1"/>
      <c r="UGS27" s="1"/>
      <c r="UGT27" s="1"/>
      <c r="UGU27" s="1"/>
      <c r="UGV27" s="1"/>
      <c r="UGW27" s="1"/>
      <c r="UGX27" s="1"/>
      <c r="UGY27" s="1"/>
      <c r="UGZ27" s="1"/>
      <c r="UHA27" s="1"/>
      <c r="UHB27" s="1"/>
      <c r="UHC27" s="1"/>
      <c r="UHD27" s="1"/>
      <c r="UHE27" s="1"/>
      <c r="UHF27" s="1"/>
      <c r="UHG27" s="1"/>
      <c r="UHH27" s="1"/>
      <c r="UHI27" s="1"/>
      <c r="UHJ27" s="1"/>
      <c r="UHK27" s="1"/>
      <c r="UHL27" s="1"/>
      <c r="UHM27" s="1"/>
      <c r="UHN27" s="1"/>
      <c r="UHO27" s="1"/>
      <c r="UHP27" s="1"/>
      <c r="UHQ27" s="1"/>
      <c r="UHR27" s="1"/>
      <c r="UHS27" s="1"/>
      <c r="UHT27" s="1"/>
      <c r="UHU27" s="1"/>
      <c r="UHV27" s="1"/>
      <c r="UHW27" s="1"/>
      <c r="UHX27" s="1"/>
      <c r="UHY27" s="1"/>
      <c r="UHZ27" s="1"/>
      <c r="UIA27" s="1"/>
      <c r="UIB27" s="1"/>
      <c r="UIC27" s="1"/>
      <c r="UID27" s="1"/>
      <c r="UIE27" s="1"/>
      <c r="UIF27" s="1"/>
      <c r="UIG27" s="1"/>
      <c r="UIH27" s="1"/>
      <c r="UII27" s="1"/>
      <c r="UIJ27" s="1"/>
      <c r="UIK27" s="1"/>
      <c r="UIL27" s="1"/>
      <c r="UIM27" s="1"/>
      <c r="UIN27" s="1"/>
      <c r="UIO27" s="1"/>
      <c r="UIP27" s="1"/>
      <c r="UIQ27" s="1"/>
      <c r="UIR27" s="1"/>
      <c r="UIS27" s="1"/>
      <c r="UIT27" s="1"/>
      <c r="UIU27" s="1"/>
      <c r="UIV27" s="1"/>
      <c r="UIW27" s="1"/>
      <c r="UIX27" s="1"/>
      <c r="UIY27" s="1"/>
      <c r="UIZ27" s="1"/>
      <c r="UJA27" s="1"/>
      <c r="UJB27" s="1"/>
      <c r="UJC27" s="1"/>
      <c r="UJD27" s="1"/>
      <c r="UJE27" s="1"/>
      <c r="UJF27" s="1"/>
      <c r="UJG27" s="1"/>
      <c r="UJH27" s="1"/>
      <c r="UJI27" s="1"/>
      <c r="UJJ27" s="1"/>
      <c r="UJK27" s="1"/>
      <c r="UJL27" s="1"/>
      <c r="UJM27" s="1"/>
      <c r="UJN27" s="1"/>
      <c r="UJO27" s="1"/>
      <c r="UJP27" s="1"/>
      <c r="UJQ27" s="1"/>
      <c r="UJR27" s="1"/>
      <c r="UJS27" s="1"/>
      <c r="UJT27" s="1"/>
      <c r="UJU27" s="1"/>
      <c r="UJV27" s="1"/>
      <c r="UJW27" s="1"/>
      <c r="UJX27" s="1"/>
      <c r="UJY27" s="1"/>
      <c r="UJZ27" s="1"/>
      <c r="UKA27" s="1"/>
      <c r="UKB27" s="1"/>
      <c r="UKC27" s="1"/>
      <c r="UKD27" s="1"/>
      <c r="UKE27" s="1"/>
      <c r="UKF27" s="1"/>
      <c r="UKG27" s="1"/>
      <c r="UKH27" s="1"/>
      <c r="UKI27" s="1"/>
      <c r="UKJ27" s="1"/>
      <c r="UKK27" s="1"/>
      <c r="UKL27" s="1"/>
      <c r="UKM27" s="1"/>
      <c r="UKN27" s="1"/>
      <c r="UKO27" s="1"/>
      <c r="UKP27" s="1"/>
      <c r="UKQ27" s="1"/>
      <c r="UKR27" s="1"/>
      <c r="UKS27" s="1"/>
      <c r="UKT27" s="1"/>
      <c r="UKU27" s="1"/>
      <c r="UKV27" s="1"/>
      <c r="UKW27" s="1"/>
      <c r="UKX27" s="1"/>
      <c r="UKY27" s="1"/>
      <c r="UKZ27" s="1"/>
      <c r="ULA27" s="1"/>
      <c r="ULB27" s="1"/>
      <c r="ULC27" s="1"/>
      <c r="ULD27" s="1"/>
      <c r="ULE27" s="1"/>
      <c r="ULF27" s="1"/>
      <c r="ULG27" s="1"/>
      <c r="ULH27" s="1"/>
      <c r="ULI27" s="1"/>
      <c r="ULJ27" s="1"/>
      <c r="ULK27" s="1"/>
      <c r="ULL27" s="1"/>
      <c r="ULM27" s="1"/>
      <c r="ULN27" s="1"/>
      <c r="ULO27" s="1"/>
      <c r="ULP27" s="1"/>
      <c r="ULQ27" s="1"/>
      <c r="ULR27" s="1"/>
      <c r="ULS27" s="1"/>
      <c r="ULT27" s="1"/>
      <c r="ULU27" s="1"/>
      <c r="ULV27" s="1"/>
      <c r="ULW27" s="1"/>
      <c r="ULX27" s="1"/>
      <c r="ULY27" s="1"/>
      <c r="ULZ27" s="1"/>
      <c r="UMA27" s="1"/>
      <c r="UMB27" s="1"/>
      <c r="UMC27" s="1"/>
      <c r="UMD27" s="1"/>
      <c r="UME27" s="1"/>
      <c r="UMF27" s="1"/>
      <c r="UMG27" s="1"/>
      <c r="UMH27" s="1"/>
      <c r="UMI27" s="1"/>
      <c r="UMJ27" s="1"/>
      <c r="UMK27" s="1"/>
      <c r="UML27" s="1"/>
      <c r="UMM27" s="1"/>
      <c r="UMN27" s="1"/>
      <c r="UMO27" s="1"/>
      <c r="UMP27" s="1"/>
      <c r="UMQ27" s="1"/>
      <c r="UMR27" s="1"/>
      <c r="UMS27" s="1"/>
      <c r="UMT27" s="1"/>
      <c r="UMU27" s="1"/>
      <c r="UMV27" s="1"/>
      <c r="UMW27" s="1"/>
      <c r="UMX27" s="1"/>
      <c r="UMY27" s="1"/>
      <c r="UMZ27" s="1"/>
      <c r="UNA27" s="1"/>
      <c r="UNB27" s="1"/>
      <c r="UNC27" s="1"/>
      <c r="UND27" s="1"/>
      <c r="UNE27" s="1"/>
      <c r="UNF27" s="1"/>
      <c r="UNG27" s="1"/>
      <c r="UNH27" s="1"/>
      <c r="UNI27" s="1"/>
      <c r="UNJ27" s="1"/>
      <c r="UNK27" s="1"/>
      <c r="UNL27" s="1"/>
      <c r="UNM27" s="1"/>
      <c r="UNN27" s="1"/>
      <c r="UNO27" s="1"/>
      <c r="UNP27" s="1"/>
      <c r="UNQ27" s="1"/>
      <c r="UNR27" s="1"/>
      <c r="UNS27" s="1"/>
      <c r="UNT27" s="1"/>
      <c r="UNU27" s="1"/>
      <c r="UNV27" s="1"/>
      <c r="UNW27" s="1"/>
      <c r="UNX27" s="1"/>
      <c r="UNY27" s="1"/>
      <c r="UNZ27" s="1"/>
      <c r="UOA27" s="1"/>
      <c r="UOB27" s="1"/>
      <c r="UOC27" s="1"/>
      <c r="UOD27" s="1"/>
      <c r="UOE27" s="1"/>
      <c r="UOF27" s="1"/>
      <c r="UOG27" s="1"/>
      <c r="UOH27" s="1"/>
      <c r="UOI27" s="1"/>
      <c r="UOJ27" s="1"/>
      <c r="UOK27" s="1"/>
      <c r="UOL27" s="1"/>
      <c r="UOM27" s="1"/>
      <c r="UON27" s="1"/>
      <c r="UOO27" s="1"/>
      <c r="UOP27" s="1"/>
      <c r="UOQ27" s="1"/>
      <c r="UOR27" s="1"/>
      <c r="UOS27" s="1"/>
      <c r="UOT27" s="1"/>
      <c r="UOU27" s="1"/>
      <c r="UOV27" s="1"/>
      <c r="UOW27" s="1"/>
      <c r="UOX27" s="1"/>
      <c r="UOY27" s="1"/>
      <c r="UOZ27" s="1"/>
      <c r="UPA27" s="1"/>
      <c r="UPB27" s="1"/>
      <c r="UPC27" s="1"/>
      <c r="UPD27" s="1"/>
      <c r="UPE27" s="1"/>
      <c r="UPF27" s="1"/>
      <c r="UPG27" s="1"/>
      <c r="UPH27" s="1"/>
      <c r="UPI27" s="1"/>
      <c r="UPJ27" s="1"/>
      <c r="UPK27" s="1"/>
      <c r="UPL27" s="1"/>
      <c r="UPM27" s="1"/>
      <c r="UPN27" s="1"/>
      <c r="UPO27" s="1"/>
      <c r="UPP27" s="1"/>
      <c r="UPQ27" s="1"/>
      <c r="UPR27" s="1"/>
      <c r="UPS27" s="1"/>
      <c r="UPT27" s="1"/>
      <c r="UPU27" s="1"/>
      <c r="UPV27" s="1"/>
      <c r="UPW27" s="1"/>
      <c r="UPX27" s="1"/>
      <c r="UPY27" s="1"/>
      <c r="UPZ27" s="1"/>
      <c r="UQA27" s="1"/>
      <c r="UQB27" s="1"/>
      <c r="UQC27" s="1"/>
      <c r="UQD27" s="1"/>
      <c r="UQE27" s="1"/>
      <c r="UQF27" s="1"/>
      <c r="UQG27" s="1"/>
      <c r="UQH27" s="1"/>
      <c r="UQI27" s="1"/>
      <c r="UQJ27" s="1"/>
      <c r="UQK27" s="1"/>
      <c r="UQL27" s="1"/>
      <c r="UQM27" s="1"/>
      <c r="UQN27" s="1"/>
      <c r="UQO27" s="1"/>
      <c r="UQP27" s="1"/>
      <c r="UQQ27" s="1"/>
      <c r="UQR27" s="1"/>
      <c r="UQS27" s="1"/>
      <c r="UQT27" s="1"/>
      <c r="UQU27" s="1"/>
      <c r="UQV27" s="1"/>
      <c r="UQW27" s="1"/>
      <c r="UQX27" s="1"/>
      <c r="UQY27" s="1"/>
      <c r="UQZ27" s="1"/>
      <c r="URA27" s="1"/>
      <c r="URB27" s="1"/>
      <c r="URC27" s="1"/>
      <c r="URD27" s="1"/>
      <c r="URE27" s="1"/>
      <c r="URF27" s="1"/>
      <c r="URG27" s="1"/>
      <c r="URH27" s="1"/>
      <c r="URI27" s="1"/>
      <c r="URJ27" s="1"/>
      <c r="URK27" s="1"/>
      <c r="URL27" s="1"/>
      <c r="URM27" s="1"/>
      <c r="URN27" s="1"/>
      <c r="URO27" s="1"/>
      <c r="URP27" s="1"/>
      <c r="URQ27" s="1"/>
      <c r="URR27" s="1"/>
      <c r="URS27" s="1"/>
      <c r="URT27" s="1"/>
      <c r="URU27" s="1"/>
      <c r="URV27" s="1"/>
      <c r="URW27" s="1"/>
      <c r="URX27" s="1"/>
      <c r="URY27" s="1"/>
      <c r="URZ27" s="1"/>
      <c r="USA27" s="1"/>
      <c r="USB27" s="1"/>
      <c r="USC27" s="1"/>
      <c r="USD27" s="1"/>
      <c r="USE27" s="1"/>
      <c r="USF27" s="1"/>
      <c r="USG27" s="1"/>
      <c r="USH27" s="1"/>
      <c r="USI27" s="1"/>
      <c r="USJ27" s="1"/>
      <c r="USK27" s="1"/>
      <c r="USL27" s="1"/>
      <c r="USM27" s="1"/>
      <c r="USN27" s="1"/>
      <c r="USO27" s="1"/>
      <c r="USP27" s="1"/>
      <c r="USQ27" s="1"/>
      <c r="USR27" s="1"/>
      <c r="USS27" s="1"/>
      <c r="UST27" s="1"/>
      <c r="USU27" s="1"/>
      <c r="USV27" s="1"/>
      <c r="USW27" s="1"/>
      <c r="USX27" s="1"/>
      <c r="USY27" s="1"/>
      <c r="USZ27" s="1"/>
      <c r="UTA27" s="1"/>
      <c r="UTB27" s="1"/>
      <c r="UTC27" s="1"/>
      <c r="UTD27" s="1"/>
      <c r="UTE27" s="1"/>
      <c r="UTF27" s="1"/>
      <c r="UTG27" s="1"/>
      <c r="UTH27" s="1"/>
      <c r="UTI27" s="1"/>
      <c r="UTJ27" s="1"/>
      <c r="UTK27" s="1"/>
      <c r="UTL27" s="1"/>
      <c r="UTM27" s="1"/>
      <c r="UTN27" s="1"/>
      <c r="UTO27" s="1"/>
      <c r="UTP27" s="1"/>
      <c r="UTQ27" s="1"/>
      <c r="UTR27" s="1"/>
      <c r="UTS27" s="1"/>
      <c r="UTT27" s="1"/>
      <c r="UTU27" s="1"/>
      <c r="UTV27" s="1"/>
      <c r="UTW27" s="1"/>
      <c r="UTX27" s="1"/>
      <c r="UTY27" s="1"/>
      <c r="UTZ27" s="1"/>
      <c r="UUA27" s="1"/>
      <c r="UUB27" s="1"/>
      <c r="UUC27" s="1"/>
      <c r="UUD27" s="1"/>
      <c r="UUE27" s="1"/>
      <c r="UUF27" s="1"/>
      <c r="UUG27" s="1"/>
      <c r="UUH27" s="1"/>
      <c r="UUI27" s="1"/>
      <c r="UUJ27" s="1"/>
      <c r="UUK27" s="1"/>
      <c r="UUL27" s="1"/>
      <c r="UUM27" s="1"/>
      <c r="UUN27" s="1"/>
      <c r="UUO27" s="1"/>
      <c r="UUP27" s="1"/>
      <c r="UUQ27" s="1"/>
      <c r="UUR27" s="1"/>
      <c r="UUS27" s="1"/>
      <c r="UUT27" s="1"/>
      <c r="UUU27" s="1"/>
      <c r="UUV27" s="1"/>
      <c r="UUW27" s="1"/>
      <c r="UUX27" s="1"/>
      <c r="UUY27" s="1"/>
      <c r="UUZ27" s="1"/>
      <c r="UVA27" s="1"/>
      <c r="UVB27" s="1"/>
      <c r="UVC27" s="1"/>
      <c r="UVD27" s="1"/>
      <c r="UVE27" s="1"/>
      <c r="UVF27" s="1"/>
      <c r="UVG27" s="1"/>
      <c r="UVH27" s="1"/>
      <c r="UVI27" s="1"/>
      <c r="UVJ27" s="1"/>
      <c r="UVK27" s="1"/>
      <c r="UVL27" s="1"/>
      <c r="UVM27" s="1"/>
      <c r="UVN27" s="1"/>
      <c r="UVO27" s="1"/>
      <c r="UVP27" s="1"/>
      <c r="UVQ27" s="1"/>
      <c r="UVR27" s="1"/>
      <c r="UVS27" s="1"/>
      <c r="UVT27" s="1"/>
      <c r="UVU27" s="1"/>
      <c r="UVV27" s="1"/>
      <c r="UVW27" s="1"/>
      <c r="UVX27" s="1"/>
      <c r="UVY27" s="1"/>
      <c r="UVZ27" s="1"/>
      <c r="UWA27" s="1"/>
      <c r="UWB27" s="1"/>
      <c r="UWC27" s="1"/>
      <c r="UWD27" s="1"/>
      <c r="UWE27" s="1"/>
      <c r="UWF27" s="1"/>
      <c r="UWG27" s="1"/>
      <c r="UWH27" s="1"/>
      <c r="UWI27" s="1"/>
      <c r="UWJ27" s="1"/>
      <c r="UWK27" s="1"/>
      <c r="UWL27" s="1"/>
      <c r="UWM27" s="1"/>
      <c r="UWN27" s="1"/>
      <c r="UWO27" s="1"/>
      <c r="UWP27" s="1"/>
      <c r="UWQ27" s="1"/>
      <c r="UWR27" s="1"/>
      <c r="UWS27" s="1"/>
      <c r="UWT27" s="1"/>
      <c r="UWU27" s="1"/>
      <c r="UWV27" s="1"/>
      <c r="UWW27" s="1"/>
      <c r="UWX27" s="1"/>
      <c r="UWY27" s="1"/>
      <c r="UWZ27" s="1"/>
      <c r="UXA27" s="1"/>
      <c r="UXB27" s="1"/>
      <c r="UXC27" s="1"/>
      <c r="UXD27" s="1"/>
      <c r="UXE27" s="1"/>
      <c r="UXF27" s="1"/>
      <c r="UXG27" s="1"/>
      <c r="UXH27" s="1"/>
      <c r="UXI27" s="1"/>
      <c r="UXJ27" s="1"/>
      <c r="UXK27" s="1"/>
      <c r="UXL27" s="1"/>
      <c r="UXM27" s="1"/>
      <c r="UXN27" s="1"/>
      <c r="UXO27" s="1"/>
      <c r="UXP27" s="1"/>
      <c r="UXQ27" s="1"/>
      <c r="UXR27" s="1"/>
      <c r="UXS27" s="1"/>
      <c r="UXT27" s="1"/>
      <c r="UXU27" s="1"/>
      <c r="UXV27" s="1"/>
      <c r="UXW27" s="1"/>
      <c r="UXX27" s="1"/>
      <c r="UXY27" s="1"/>
      <c r="UXZ27" s="1"/>
      <c r="UYA27" s="1"/>
      <c r="UYB27" s="1"/>
      <c r="UYC27" s="1"/>
      <c r="UYD27" s="1"/>
      <c r="UYE27" s="1"/>
      <c r="UYF27" s="1"/>
      <c r="UYG27" s="1"/>
      <c r="UYH27" s="1"/>
      <c r="UYI27" s="1"/>
      <c r="UYJ27" s="1"/>
      <c r="UYK27" s="1"/>
      <c r="UYL27" s="1"/>
      <c r="UYM27" s="1"/>
      <c r="UYN27" s="1"/>
      <c r="UYO27" s="1"/>
      <c r="UYP27" s="1"/>
      <c r="UYQ27" s="1"/>
      <c r="UYR27" s="1"/>
      <c r="UYS27" s="1"/>
      <c r="UYT27" s="1"/>
      <c r="UYU27" s="1"/>
      <c r="UYV27" s="1"/>
      <c r="UYW27" s="1"/>
      <c r="UYX27" s="1"/>
      <c r="UYY27" s="1"/>
      <c r="UYZ27" s="1"/>
      <c r="UZA27" s="1"/>
      <c r="UZB27" s="1"/>
      <c r="UZC27" s="1"/>
      <c r="UZD27" s="1"/>
      <c r="UZE27" s="1"/>
      <c r="UZF27" s="1"/>
      <c r="UZG27" s="1"/>
      <c r="UZH27" s="1"/>
      <c r="UZI27" s="1"/>
      <c r="UZJ27" s="1"/>
      <c r="UZK27" s="1"/>
      <c r="UZL27" s="1"/>
      <c r="UZM27" s="1"/>
      <c r="UZN27" s="1"/>
      <c r="UZO27" s="1"/>
      <c r="UZP27" s="1"/>
      <c r="UZQ27" s="1"/>
      <c r="UZR27" s="1"/>
      <c r="UZS27" s="1"/>
      <c r="UZT27" s="1"/>
      <c r="UZU27" s="1"/>
      <c r="UZV27" s="1"/>
      <c r="UZW27" s="1"/>
      <c r="UZX27" s="1"/>
      <c r="UZY27" s="1"/>
      <c r="UZZ27" s="1"/>
      <c r="VAA27" s="1"/>
      <c r="VAB27" s="1"/>
      <c r="VAC27" s="1"/>
      <c r="VAD27" s="1"/>
      <c r="VAE27" s="1"/>
      <c r="VAF27" s="1"/>
      <c r="VAG27" s="1"/>
      <c r="VAH27" s="1"/>
      <c r="VAI27" s="1"/>
      <c r="VAJ27" s="1"/>
      <c r="VAK27" s="1"/>
      <c r="VAL27" s="1"/>
      <c r="VAM27" s="1"/>
      <c r="VAN27" s="1"/>
      <c r="VAO27" s="1"/>
      <c r="VAP27" s="1"/>
      <c r="VAQ27" s="1"/>
      <c r="VAR27" s="1"/>
      <c r="VAS27" s="1"/>
      <c r="VAT27" s="1"/>
      <c r="VAU27" s="1"/>
      <c r="VAV27" s="1"/>
      <c r="VAW27" s="1"/>
      <c r="VAX27" s="1"/>
      <c r="VAY27" s="1"/>
      <c r="VAZ27" s="1"/>
      <c r="VBA27" s="1"/>
      <c r="VBB27" s="1"/>
      <c r="VBC27" s="1"/>
      <c r="VBD27" s="1"/>
      <c r="VBE27" s="1"/>
      <c r="VBF27" s="1"/>
      <c r="VBG27" s="1"/>
      <c r="VBH27" s="1"/>
      <c r="VBI27" s="1"/>
      <c r="VBJ27" s="1"/>
      <c r="VBK27" s="1"/>
      <c r="VBL27" s="1"/>
      <c r="VBM27" s="1"/>
      <c r="VBN27" s="1"/>
      <c r="VBO27" s="1"/>
      <c r="VBP27" s="1"/>
      <c r="VBQ27" s="1"/>
      <c r="VBR27" s="1"/>
      <c r="VBS27" s="1"/>
      <c r="VBT27" s="1"/>
      <c r="VBU27" s="1"/>
      <c r="VBV27" s="1"/>
      <c r="VBW27" s="1"/>
      <c r="VBX27" s="1"/>
      <c r="VBY27" s="1"/>
      <c r="VBZ27" s="1"/>
      <c r="VCA27" s="1"/>
      <c r="VCB27" s="1"/>
      <c r="VCC27" s="1"/>
      <c r="VCD27" s="1"/>
      <c r="VCE27" s="1"/>
      <c r="VCF27" s="1"/>
      <c r="VCG27" s="1"/>
      <c r="VCH27" s="1"/>
      <c r="VCI27" s="1"/>
      <c r="VCJ27" s="1"/>
      <c r="VCK27" s="1"/>
      <c r="VCL27" s="1"/>
      <c r="VCM27" s="1"/>
      <c r="VCN27" s="1"/>
      <c r="VCO27" s="1"/>
      <c r="VCP27" s="1"/>
      <c r="VCQ27" s="1"/>
      <c r="VCR27" s="1"/>
      <c r="VCS27" s="1"/>
      <c r="VCT27" s="1"/>
      <c r="VCU27" s="1"/>
      <c r="VCV27" s="1"/>
      <c r="VCW27" s="1"/>
      <c r="VCX27" s="1"/>
      <c r="VCY27" s="1"/>
      <c r="VCZ27" s="1"/>
      <c r="VDA27" s="1"/>
      <c r="VDB27" s="1"/>
      <c r="VDC27" s="1"/>
      <c r="VDD27" s="1"/>
      <c r="VDE27" s="1"/>
      <c r="VDF27" s="1"/>
      <c r="VDG27" s="1"/>
      <c r="VDH27" s="1"/>
      <c r="VDI27" s="1"/>
      <c r="VDJ27" s="1"/>
      <c r="VDK27" s="1"/>
      <c r="VDL27" s="1"/>
      <c r="VDM27" s="1"/>
      <c r="VDN27" s="1"/>
      <c r="VDO27" s="1"/>
      <c r="VDP27" s="1"/>
      <c r="VDQ27" s="1"/>
      <c r="VDR27" s="1"/>
      <c r="VDS27" s="1"/>
      <c r="VDT27" s="1"/>
      <c r="VDU27" s="1"/>
      <c r="VDV27" s="1"/>
      <c r="VDW27" s="1"/>
      <c r="VDX27" s="1"/>
      <c r="VDY27" s="1"/>
      <c r="VDZ27" s="1"/>
      <c r="VEA27" s="1"/>
      <c r="VEB27" s="1"/>
      <c r="VEC27" s="1"/>
      <c r="VED27" s="1"/>
      <c r="VEE27" s="1"/>
      <c r="VEF27" s="1"/>
      <c r="VEG27" s="1"/>
      <c r="VEH27" s="1"/>
      <c r="VEI27" s="1"/>
      <c r="VEJ27" s="1"/>
      <c r="VEK27" s="1"/>
      <c r="VEL27" s="1"/>
      <c r="VEM27" s="1"/>
      <c r="VEN27" s="1"/>
      <c r="VEO27" s="1"/>
      <c r="VEP27" s="1"/>
      <c r="VEQ27" s="1"/>
      <c r="VER27" s="1"/>
      <c r="VES27" s="1"/>
      <c r="VET27" s="1"/>
      <c r="VEU27" s="1"/>
      <c r="VEV27" s="1"/>
      <c r="VEW27" s="1"/>
      <c r="VEX27" s="1"/>
      <c r="VEY27" s="1"/>
      <c r="VEZ27" s="1"/>
      <c r="VFA27" s="1"/>
      <c r="VFB27" s="1"/>
      <c r="VFC27" s="1"/>
      <c r="VFD27" s="1"/>
      <c r="VFE27" s="1"/>
      <c r="VFF27" s="1"/>
      <c r="VFG27" s="1"/>
      <c r="VFH27" s="1"/>
      <c r="VFI27" s="1"/>
      <c r="VFJ27" s="1"/>
      <c r="VFK27" s="1"/>
      <c r="VFL27" s="1"/>
      <c r="VFM27" s="1"/>
      <c r="VFN27" s="1"/>
      <c r="VFO27" s="1"/>
      <c r="VFP27" s="1"/>
      <c r="VFQ27" s="1"/>
      <c r="VFR27" s="1"/>
      <c r="VFS27" s="1"/>
      <c r="VFT27" s="1"/>
      <c r="VFU27" s="1"/>
      <c r="VFV27" s="1"/>
      <c r="VFW27" s="1"/>
      <c r="VFX27" s="1"/>
      <c r="VFY27" s="1"/>
      <c r="VFZ27" s="1"/>
      <c r="VGA27" s="1"/>
      <c r="VGB27" s="1"/>
      <c r="VGC27" s="1"/>
      <c r="VGD27" s="1"/>
      <c r="VGE27" s="1"/>
      <c r="VGF27" s="1"/>
      <c r="VGG27" s="1"/>
      <c r="VGH27" s="1"/>
      <c r="VGI27" s="1"/>
      <c r="VGJ27" s="1"/>
      <c r="VGK27" s="1"/>
      <c r="VGL27" s="1"/>
      <c r="VGM27" s="1"/>
      <c r="VGN27" s="1"/>
      <c r="VGO27" s="1"/>
      <c r="VGP27" s="1"/>
      <c r="VGQ27" s="1"/>
      <c r="VGR27" s="1"/>
      <c r="VGS27" s="1"/>
      <c r="VGT27" s="1"/>
      <c r="VGU27" s="1"/>
      <c r="VGV27" s="1"/>
      <c r="VGW27" s="1"/>
      <c r="VGX27" s="1"/>
      <c r="VGY27" s="1"/>
      <c r="VGZ27" s="1"/>
      <c r="VHA27" s="1"/>
      <c r="VHB27" s="1"/>
      <c r="VHC27" s="1"/>
      <c r="VHD27" s="1"/>
      <c r="VHE27" s="1"/>
      <c r="VHF27" s="1"/>
      <c r="VHG27" s="1"/>
      <c r="VHH27" s="1"/>
      <c r="VHI27" s="1"/>
      <c r="VHJ27" s="1"/>
      <c r="VHK27" s="1"/>
      <c r="VHL27" s="1"/>
      <c r="VHM27" s="1"/>
      <c r="VHN27" s="1"/>
      <c r="VHO27" s="1"/>
      <c r="VHP27" s="1"/>
      <c r="VHQ27" s="1"/>
      <c r="VHR27" s="1"/>
      <c r="VHS27" s="1"/>
      <c r="VHT27" s="1"/>
      <c r="VHU27" s="1"/>
      <c r="VHV27" s="1"/>
      <c r="VHW27" s="1"/>
      <c r="VHX27" s="1"/>
      <c r="VHY27" s="1"/>
      <c r="VHZ27" s="1"/>
      <c r="VIA27" s="1"/>
      <c r="VIB27" s="1"/>
      <c r="VIC27" s="1"/>
      <c r="VID27" s="1"/>
      <c r="VIE27" s="1"/>
      <c r="VIF27" s="1"/>
      <c r="VIG27" s="1"/>
      <c r="VIH27" s="1"/>
      <c r="VII27" s="1"/>
      <c r="VIJ27" s="1"/>
      <c r="VIK27" s="1"/>
      <c r="VIL27" s="1"/>
      <c r="VIM27" s="1"/>
      <c r="VIN27" s="1"/>
      <c r="VIO27" s="1"/>
      <c r="VIP27" s="1"/>
      <c r="VIQ27" s="1"/>
      <c r="VIR27" s="1"/>
      <c r="VIS27" s="1"/>
      <c r="VIT27" s="1"/>
      <c r="VIU27" s="1"/>
      <c r="VIV27" s="1"/>
      <c r="VIW27" s="1"/>
      <c r="VIX27" s="1"/>
      <c r="VIY27" s="1"/>
      <c r="VIZ27" s="1"/>
      <c r="VJA27" s="1"/>
      <c r="VJB27" s="1"/>
      <c r="VJC27" s="1"/>
      <c r="VJD27" s="1"/>
      <c r="VJE27" s="1"/>
      <c r="VJF27" s="1"/>
      <c r="VJG27" s="1"/>
      <c r="VJH27" s="1"/>
      <c r="VJI27" s="1"/>
      <c r="VJJ27" s="1"/>
      <c r="VJK27" s="1"/>
      <c r="VJL27" s="1"/>
      <c r="VJM27" s="1"/>
      <c r="VJN27" s="1"/>
      <c r="VJO27" s="1"/>
      <c r="VJP27" s="1"/>
      <c r="VJQ27" s="1"/>
      <c r="VJR27" s="1"/>
      <c r="VJS27" s="1"/>
      <c r="VJT27" s="1"/>
      <c r="VJU27" s="1"/>
      <c r="VJV27" s="1"/>
      <c r="VJW27" s="1"/>
      <c r="VJX27" s="1"/>
      <c r="VJY27" s="1"/>
      <c r="VJZ27" s="1"/>
      <c r="VKA27" s="1"/>
      <c r="VKB27" s="1"/>
      <c r="VKC27" s="1"/>
      <c r="VKD27" s="1"/>
      <c r="VKE27" s="1"/>
      <c r="VKF27" s="1"/>
      <c r="VKG27" s="1"/>
      <c r="VKH27" s="1"/>
      <c r="VKI27" s="1"/>
      <c r="VKJ27" s="1"/>
      <c r="VKK27" s="1"/>
      <c r="VKL27" s="1"/>
      <c r="VKM27" s="1"/>
      <c r="VKN27" s="1"/>
      <c r="VKO27" s="1"/>
      <c r="VKP27" s="1"/>
      <c r="VKQ27" s="1"/>
      <c r="VKR27" s="1"/>
      <c r="VKS27" s="1"/>
      <c r="VKT27" s="1"/>
      <c r="VKU27" s="1"/>
      <c r="VKV27" s="1"/>
      <c r="VKW27" s="1"/>
      <c r="VKX27" s="1"/>
      <c r="VKY27" s="1"/>
      <c r="VKZ27" s="1"/>
      <c r="VLA27" s="1"/>
      <c r="VLB27" s="1"/>
      <c r="VLC27" s="1"/>
      <c r="VLD27" s="1"/>
      <c r="VLE27" s="1"/>
      <c r="VLF27" s="1"/>
      <c r="VLG27" s="1"/>
      <c r="VLH27" s="1"/>
      <c r="VLI27" s="1"/>
      <c r="VLJ27" s="1"/>
      <c r="VLK27" s="1"/>
      <c r="VLL27" s="1"/>
      <c r="VLM27" s="1"/>
      <c r="VLN27" s="1"/>
      <c r="VLO27" s="1"/>
      <c r="VLP27" s="1"/>
      <c r="VLQ27" s="1"/>
      <c r="VLR27" s="1"/>
      <c r="VLS27" s="1"/>
      <c r="VLT27" s="1"/>
      <c r="VLU27" s="1"/>
      <c r="VLV27" s="1"/>
      <c r="VLW27" s="1"/>
      <c r="VLX27" s="1"/>
      <c r="VLY27" s="1"/>
      <c r="VLZ27" s="1"/>
      <c r="VMA27" s="1"/>
      <c r="VMB27" s="1"/>
      <c r="VMC27" s="1"/>
      <c r="VMD27" s="1"/>
      <c r="VME27" s="1"/>
      <c r="VMF27" s="1"/>
      <c r="VMG27" s="1"/>
      <c r="VMH27" s="1"/>
      <c r="VMI27" s="1"/>
      <c r="VMJ27" s="1"/>
      <c r="VMK27" s="1"/>
      <c r="VML27" s="1"/>
      <c r="VMM27" s="1"/>
      <c r="VMN27" s="1"/>
      <c r="VMO27" s="1"/>
      <c r="VMP27" s="1"/>
      <c r="VMQ27" s="1"/>
      <c r="VMR27" s="1"/>
      <c r="VMS27" s="1"/>
      <c r="VMT27" s="1"/>
      <c r="VMU27" s="1"/>
      <c r="VMV27" s="1"/>
      <c r="VMW27" s="1"/>
      <c r="VMX27" s="1"/>
      <c r="VMY27" s="1"/>
      <c r="VMZ27" s="1"/>
      <c r="VNA27" s="1"/>
      <c r="VNB27" s="1"/>
      <c r="VNC27" s="1"/>
      <c r="VND27" s="1"/>
      <c r="VNE27" s="1"/>
      <c r="VNF27" s="1"/>
      <c r="VNG27" s="1"/>
      <c r="VNH27" s="1"/>
      <c r="VNI27" s="1"/>
      <c r="VNJ27" s="1"/>
      <c r="VNK27" s="1"/>
      <c r="VNL27" s="1"/>
      <c r="VNM27" s="1"/>
      <c r="VNN27" s="1"/>
      <c r="VNO27" s="1"/>
      <c r="VNP27" s="1"/>
      <c r="VNQ27" s="1"/>
      <c r="VNR27" s="1"/>
      <c r="VNS27" s="1"/>
      <c r="VNT27" s="1"/>
      <c r="VNU27" s="1"/>
      <c r="VNV27" s="1"/>
      <c r="VNW27" s="1"/>
      <c r="VNX27" s="1"/>
      <c r="VNY27" s="1"/>
      <c r="VNZ27" s="1"/>
      <c r="VOA27" s="1"/>
      <c r="VOB27" s="1"/>
      <c r="VOC27" s="1"/>
      <c r="VOD27" s="1"/>
      <c r="VOE27" s="1"/>
      <c r="VOF27" s="1"/>
      <c r="VOG27" s="1"/>
      <c r="VOH27" s="1"/>
      <c r="VOI27" s="1"/>
      <c r="VOJ27" s="1"/>
      <c r="VOK27" s="1"/>
      <c r="VOL27" s="1"/>
      <c r="VOM27" s="1"/>
      <c r="VON27" s="1"/>
      <c r="VOO27" s="1"/>
      <c r="VOP27" s="1"/>
      <c r="VOQ27" s="1"/>
      <c r="VOR27" s="1"/>
      <c r="VOS27" s="1"/>
      <c r="VOT27" s="1"/>
      <c r="VOU27" s="1"/>
      <c r="VOV27" s="1"/>
      <c r="VOW27" s="1"/>
      <c r="VOX27" s="1"/>
      <c r="VOY27" s="1"/>
      <c r="VOZ27" s="1"/>
      <c r="VPA27" s="1"/>
      <c r="VPB27" s="1"/>
      <c r="VPC27" s="1"/>
      <c r="VPD27" s="1"/>
      <c r="VPE27" s="1"/>
      <c r="VPF27" s="1"/>
      <c r="VPG27" s="1"/>
      <c r="VPH27" s="1"/>
      <c r="VPI27" s="1"/>
      <c r="VPJ27" s="1"/>
      <c r="VPK27" s="1"/>
      <c r="VPL27" s="1"/>
      <c r="VPM27" s="1"/>
      <c r="VPN27" s="1"/>
      <c r="VPO27" s="1"/>
      <c r="VPP27" s="1"/>
      <c r="VPQ27" s="1"/>
      <c r="VPR27" s="1"/>
      <c r="VPS27" s="1"/>
      <c r="VPT27" s="1"/>
      <c r="VPU27" s="1"/>
      <c r="VPV27" s="1"/>
      <c r="VPW27" s="1"/>
      <c r="VPX27" s="1"/>
      <c r="VPY27" s="1"/>
      <c r="VPZ27" s="1"/>
      <c r="VQA27" s="1"/>
      <c r="VQB27" s="1"/>
      <c r="VQC27" s="1"/>
      <c r="VQD27" s="1"/>
      <c r="VQE27" s="1"/>
      <c r="VQF27" s="1"/>
      <c r="VQG27" s="1"/>
      <c r="VQH27" s="1"/>
      <c r="VQI27" s="1"/>
      <c r="VQJ27" s="1"/>
      <c r="VQK27" s="1"/>
      <c r="VQL27" s="1"/>
      <c r="VQM27" s="1"/>
      <c r="VQN27" s="1"/>
      <c r="VQO27" s="1"/>
      <c r="VQP27" s="1"/>
      <c r="VQQ27" s="1"/>
      <c r="VQR27" s="1"/>
      <c r="VQS27" s="1"/>
      <c r="VQT27" s="1"/>
      <c r="VQU27" s="1"/>
      <c r="VQV27" s="1"/>
      <c r="VQW27" s="1"/>
      <c r="VQX27" s="1"/>
      <c r="VQY27" s="1"/>
      <c r="VQZ27" s="1"/>
      <c r="VRA27" s="1"/>
      <c r="VRB27" s="1"/>
      <c r="VRC27" s="1"/>
      <c r="VRD27" s="1"/>
      <c r="VRE27" s="1"/>
      <c r="VRF27" s="1"/>
      <c r="VRG27" s="1"/>
      <c r="VRH27" s="1"/>
      <c r="VRI27" s="1"/>
      <c r="VRJ27" s="1"/>
      <c r="VRK27" s="1"/>
      <c r="VRL27" s="1"/>
      <c r="VRM27" s="1"/>
      <c r="VRN27" s="1"/>
      <c r="VRO27" s="1"/>
      <c r="VRP27" s="1"/>
      <c r="VRQ27" s="1"/>
      <c r="VRR27" s="1"/>
      <c r="VRS27" s="1"/>
      <c r="VRT27" s="1"/>
      <c r="VRU27" s="1"/>
      <c r="VRV27" s="1"/>
      <c r="VRW27" s="1"/>
      <c r="VRX27" s="1"/>
      <c r="VRY27" s="1"/>
      <c r="VRZ27" s="1"/>
      <c r="VSA27" s="1"/>
      <c r="VSB27" s="1"/>
      <c r="VSC27" s="1"/>
      <c r="VSD27" s="1"/>
      <c r="VSE27" s="1"/>
      <c r="VSF27" s="1"/>
      <c r="VSG27" s="1"/>
      <c r="VSH27" s="1"/>
      <c r="VSI27" s="1"/>
      <c r="VSJ27" s="1"/>
      <c r="VSK27" s="1"/>
      <c r="VSL27" s="1"/>
      <c r="VSM27" s="1"/>
      <c r="VSN27" s="1"/>
      <c r="VSO27" s="1"/>
      <c r="VSP27" s="1"/>
      <c r="VSQ27" s="1"/>
      <c r="VSR27" s="1"/>
      <c r="VSS27" s="1"/>
      <c r="VST27" s="1"/>
      <c r="VSU27" s="1"/>
      <c r="VSV27" s="1"/>
      <c r="VSW27" s="1"/>
      <c r="VSX27" s="1"/>
      <c r="VSY27" s="1"/>
      <c r="VSZ27" s="1"/>
      <c r="VTA27" s="1"/>
      <c r="VTB27" s="1"/>
      <c r="VTC27" s="1"/>
      <c r="VTD27" s="1"/>
      <c r="VTE27" s="1"/>
      <c r="VTF27" s="1"/>
      <c r="VTG27" s="1"/>
      <c r="VTH27" s="1"/>
      <c r="VTI27" s="1"/>
      <c r="VTJ27" s="1"/>
      <c r="VTK27" s="1"/>
      <c r="VTL27" s="1"/>
      <c r="VTM27" s="1"/>
      <c r="VTN27" s="1"/>
      <c r="VTO27" s="1"/>
      <c r="VTP27" s="1"/>
      <c r="VTQ27" s="1"/>
      <c r="VTR27" s="1"/>
      <c r="VTS27" s="1"/>
      <c r="VTT27" s="1"/>
      <c r="VTU27" s="1"/>
      <c r="VTV27" s="1"/>
      <c r="VTW27" s="1"/>
      <c r="VTX27" s="1"/>
      <c r="VTY27" s="1"/>
      <c r="VTZ27" s="1"/>
      <c r="VUA27" s="1"/>
      <c r="VUB27" s="1"/>
      <c r="VUC27" s="1"/>
      <c r="VUD27" s="1"/>
      <c r="VUE27" s="1"/>
      <c r="VUF27" s="1"/>
      <c r="VUG27" s="1"/>
      <c r="VUH27" s="1"/>
      <c r="VUI27" s="1"/>
      <c r="VUJ27" s="1"/>
      <c r="VUK27" s="1"/>
      <c r="VUL27" s="1"/>
      <c r="VUM27" s="1"/>
      <c r="VUN27" s="1"/>
      <c r="VUO27" s="1"/>
      <c r="VUP27" s="1"/>
      <c r="VUQ27" s="1"/>
      <c r="VUR27" s="1"/>
      <c r="VUS27" s="1"/>
      <c r="VUT27" s="1"/>
      <c r="VUU27" s="1"/>
      <c r="VUV27" s="1"/>
      <c r="VUW27" s="1"/>
      <c r="VUX27" s="1"/>
      <c r="VUY27" s="1"/>
      <c r="VUZ27" s="1"/>
      <c r="VVA27" s="1"/>
      <c r="VVB27" s="1"/>
      <c r="VVC27" s="1"/>
      <c r="VVD27" s="1"/>
      <c r="VVE27" s="1"/>
      <c r="VVF27" s="1"/>
      <c r="VVG27" s="1"/>
      <c r="VVH27" s="1"/>
      <c r="VVI27" s="1"/>
      <c r="VVJ27" s="1"/>
      <c r="VVK27" s="1"/>
      <c r="VVL27" s="1"/>
      <c r="VVM27" s="1"/>
      <c r="VVN27" s="1"/>
      <c r="VVO27" s="1"/>
      <c r="VVP27" s="1"/>
      <c r="VVQ27" s="1"/>
      <c r="VVR27" s="1"/>
      <c r="VVS27" s="1"/>
      <c r="VVT27" s="1"/>
      <c r="VVU27" s="1"/>
      <c r="VVV27" s="1"/>
      <c r="VVW27" s="1"/>
      <c r="VVX27" s="1"/>
      <c r="VVY27" s="1"/>
      <c r="VVZ27" s="1"/>
      <c r="VWA27" s="1"/>
      <c r="VWB27" s="1"/>
      <c r="VWC27" s="1"/>
      <c r="VWD27" s="1"/>
      <c r="VWE27" s="1"/>
      <c r="VWF27" s="1"/>
      <c r="VWG27" s="1"/>
      <c r="VWH27" s="1"/>
      <c r="VWI27" s="1"/>
      <c r="VWJ27" s="1"/>
      <c r="VWK27" s="1"/>
      <c r="VWL27" s="1"/>
      <c r="VWM27" s="1"/>
      <c r="VWN27" s="1"/>
      <c r="VWO27" s="1"/>
      <c r="VWP27" s="1"/>
      <c r="VWQ27" s="1"/>
      <c r="VWR27" s="1"/>
      <c r="VWS27" s="1"/>
      <c r="VWT27" s="1"/>
      <c r="VWU27" s="1"/>
      <c r="VWV27" s="1"/>
      <c r="VWW27" s="1"/>
      <c r="VWX27" s="1"/>
      <c r="VWY27" s="1"/>
      <c r="VWZ27" s="1"/>
      <c r="VXA27" s="1"/>
      <c r="VXB27" s="1"/>
      <c r="VXC27" s="1"/>
      <c r="VXD27" s="1"/>
      <c r="VXE27" s="1"/>
      <c r="VXF27" s="1"/>
      <c r="VXG27" s="1"/>
      <c r="VXH27" s="1"/>
      <c r="VXI27" s="1"/>
      <c r="VXJ27" s="1"/>
      <c r="VXK27" s="1"/>
      <c r="VXL27" s="1"/>
      <c r="VXM27" s="1"/>
      <c r="VXN27" s="1"/>
      <c r="VXO27" s="1"/>
      <c r="VXP27" s="1"/>
      <c r="VXQ27" s="1"/>
      <c r="VXR27" s="1"/>
      <c r="VXS27" s="1"/>
      <c r="VXT27" s="1"/>
      <c r="VXU27" s="1"/>
      <c r="VXV27" s="1"/>
      <c r="VXW27" s="1"/>
      <c r="VXX27" s="1"/>
      <c r="VXY27" s="1"/>
      <c r="VXZ27" s="1"/>
      <c r="VYA27" s="1"/>
      <c r="VYB27" s="1"/>
      <c r="VYC27" s="1"/>
      <c r="VYD27" s="1"/>
      <c r="VYE27" s="1"/>
      <c r="VYF27" s="1"/>
      <c r="VYG27" s="1"/>
      <c r="VYH27" s="1"/>
      <c r="VYI27" s="1"/>
      <c r="VYJ27" s="1"/>
      <c r="VYK27" s="1"/>
      <c r="VYL27" s="1"/>
      <c r="VYM27" s="1"/>
      <c r="VYN27" s="1"/>
      <c r="VYO27" s="1"/>
      <c r="VYP27" s="1"/>
      <c r="VYQ27" s="1"/>
      <c r="VYR27" s="1"/>
      <c r="VYS27" s="1"/>
      <c r="VYT27" s="1"/>
      <c r="VYU27" s="1"/>
      <c r="VYV27" s="1"/>
      <c r="VYW27" s="1"/>
      <c r="VYX27" s="1"/>
      <c r="VYY27" s="1"/>
      <c r="VYZ27" s="1"/>
      <c r="VZA27" s="1"/>
      <c r="VZB27" s="1"/>
      <c r="VZC27" s="1"/>
      <c r="VZD27" s="1"/>
      <c r="VZE27" s="1"/>
      <c r="VZF27" s="1"/>
      <c r="VZG27" s="1"/>
      <c r="VZH27" s="1"/>
      <c r="VZI27" s="1"/>
      <c r="VZJ27" s="1"/>
      <c r="VZK27" s="1"/>
      <c r="VZL27" s="1"/>
      <c r="VZM27" s="1"/>
      <c r="VZN27" s="1"/>
      <c r="VZO27" s="1"/>
      <c r="VZP27" s="1"/>
      <c r="VZQ27" s="1"/>
      <c r="VZR27" s="1"/>
      <c r="VZS27" s="1"/>
      <c r="VZT27" s="1"/>
      <c r="VZU27" s="1"/>
      <c r="VZV27" s="1"/>
      <c r="VZW27" s="1"/>
      <c r="VZX27" s="1"/>
      <c r="VZY27" s="1"/>
      <c r="VZZ27" s="1"/>
      <c r="WAA27" s="1"/>
      <c r="WAB27" s="1"/>
      <c r="WAC27" s="1"/>
      <c r="WAD27" s="1"/>
      <c r="WAE27" s="1"/>
      <c r="WAF27" s="1"/>
      <c r="WAG27" s="1"/>
      <c r="WAH27" s="1"/>
      <c r="WAI27" s="1"/>
      <c r="WAJ27" s="1"/>
      <c r="WAK27" s="1"/>
      <c r="WAL27" s="1"/>
      <c r="WAM27" s="1"/>
      <c r="WAN27" s="1"/>
      <c r="WAO27" s="1"/>
      <c r="WAP27" s="1"/>
      <c r="WAQ27" s="1"/>
      <c r="WAR27" s="1"/>
      <c r="WAS27" s="1"/>
      <c r="WAT27" s="1"/>
      <c r="WAU27" s="1"/>
      <c r="WAV27" s="1"/>
      <c r="WAW27" s="1"/>
      <c r="WAX27" s="1"/>
      <c r="WAY27" s="1"/>
      <c r="WAZ27" s="1"/>
      <c r="WBA27" s="1"/>
      <c r="WBB27" s="1"/>
      <c r="WBC27" s="1"/>
      <c r="WBD27" s="1"/>
      <c r="WBE27" s="1"/>
      <c r="WBF27" s="1"/>
      <c r="WBG27" s="1"/>
      <c r="WBH27" s="1"/>
      <c r="WBI27" s="1"/>
      <c r="WBJ27" s="1"/>
      <c r="WBK27" s="1"/>
      <c r="WBL27" s="1"/>
      <c r="WBM27" s="1"/>
      <c r="WBN27" s="1"/>
      <c r="WBO27" s="1"/>
      <c r="WBP27" s="1"/>
      <c r="WBQ27" s="1"/>
      <c r="WBR27" s="1"/>
      <c r="WBS27" s="1"/>
      <c r="WBT27" s="1"/>
      <c r="WBU27" s="1"/>
      <c r="WBV27" s="1"/>
      <c r="WBW27" s="1"/>
      <c r="WBX27" s="1"/>
      <c r="WBY27" s="1"/>
      <c r="WBZ27" s="1"/>
      <c r="WCA27" s="1"/>
      <c r="WCB27" s="1"/>
      <c r="WCC27" s="1"/>
      <c r="WCD27" s="1"/>
      <c r="WCE27" s="1"/>
      <c r="WCF27" s="1"/>
      <c r="WCG27" s="1"/>
      <c r="WCH27" s="1"/>
      <c r="WCI27" s="1"/>
      <c r="WCJ27" s="1"/>
      <c r="WCK27" s="1"/>
      <c r="WCL27" s="1"/>
      <c r="WCM27" s="1"/>
      <c r="WCN27" s="1"/>
      <c r="WCO27" s="1"/>
      <c r="WCP27" s="1"/>
      <c r="WCQ27" s="1"/>
      <c r="WCR27" s="1"/>
      <c r="WCS27" s="1"/>
      <c r="WCT27" s="1"/>
      <c r="WCU27" s="1"/>
      <c r="WCV27" s="1"/>
      <c r="WCW27" s="1"/>
      <c r="WCX27" s="1"/>
      <c r="WCY27" s="1"/>
      <c r="WCZ27" s="1"/>
      <c r="WDA27" s="1"/>
      <c r="WDB27" s="1"/>
      <c r="WDC27" s="1"/>
      <c r="WDD27" s="1"/>
      <c r="WDE27" s="1"/>
      <c r="WDF27" s="1"/>
      <c r="WDG27" s="1"/>
      <c r="WDH27" s="1"/>
      <c r="WDI27" s="1"/>
      <c r="WDJ27" s="1"/>
      <c r="WDK27" s="1"/>
      <c r="WDL27" s="1"/>
      <c r="WDM27" s="1"/>
      <c r="WDN27" s="1"/>
      <c r="WDO27" s="1"/>
      <c r="WDP27" s="1"/>
      <c r="WDQ27" s="1"/>
      <c r="WDR27" s="1"/>
      <c r="WDS27" s="1"/>
      <c r="WDT27" s="1"/>
      <c r="WDU27" s="1"/>
      <c r="WDV27" s="1"/>
      <c r="WDW27" s="1"/>
      <c r="WDX27" s="1"/>
      <c r="WDY27" s="1"/>
      <c r="WDZ27" s="1"/>
      <c r="WEA27" s="1"/>
      <c r="WEB27" s="1"/>
      <c r="WEC27" s="1"/>
      <c r="WED27" s="1"/>
      <c r="WEE27" s="1"/>
      <c r="WEF27" s="1"/>
      <c r="WEG27" s="1"/>
      <c r="WEH27" s="1"/>
      <c r="WEI27" s="1"/>
      <c r="WEJ27" s="1"/>
      <c r="WEK27" s="1"/>
      <c r="WEL27" s="1"/>
      <c r="WEM27" s="1"/>
      <c r="WEN27" s="1"/>
      <c r="WEO27" s="1"/>
      <c r="WEP27" s="1"/>
      <c r="WEQ27" s="1"/>
      <c r="WER27" s="1"/>
      <c r="WES27" s="1"/>
      <c r="WET27" s="1"/>
      <c r="WEU27" s="1"/>
      <c r="WEV27" s="1"/>
      <c r="WEW27" s="1"/>
      <c r="WEX27" s="1"/>
      <c r="WEY27" s="1"/>
      <c r="WEZ27" s="1"/>
      <c r="WFA27" s="1"/>
      <c r="WFB27" s="1"/>
      <c r="WFC27" s="1"/>
      <c r="WFD27" s="1"/>
      <c r="WFE27" s="1"/>
      <c r="WFF27" s="1"/>
      <c r="WFG27" s="1"/>
      <c r="WFH27" s="1"/>
      <c r="WFI27" s="1"/>
      <c r="WFJ27" s="1"/>
      <c r="WFK27" s="1"/>
      <c r="WFL27" s="1"/>
      <c r="WFM27" s="1"/>
      <c r="WFN27" s="1"/>
      <c r="WFO27" s="1"/>
      <c r="WFP27" s="1"/>
      <c r="WFQ27" s="1"/>
      <c r="WFR27" s="1"/>
      <c r="WFS27" s="1"/>
      <c r="WFT27" s="1"/>
      <c r="WFU27" s="1"/>
      <c r="WFV27" s="1"/>
      <c r="WFW27" s="1"/>
      <c r="WFX27" s="1"/>
      <c r="WFY27" s="1"/>
      <c r="WFZ27" s="1"/>
      <c r="WGA27" s="1"/>
      <c r="WGB27" s="1"/>
      <c r="WGC27" s="1"/>
      <c r="WGD27" s="1"/>
      <c r="WGE27" s="1"/>
      <c r="WGF27" s="1"/>
      <c r="WGG27" s="1"/>
      <c r="WGH27" s="1"/>
      <c r="WGI27" s="1"/>
      <c r="WGJ27" s="1"/>
      <c r="WGK27" s="1"/>
      <c r="WGL27" s="1"/>
      <c r="WGM27" s="1"/>
      <c r="WGN27" s="1"/>
      <c r="WGO27" s="1"/>
      <c r="WGP27" s="1"/>
      <c r="WGQ27" s="1"/>
      <c r="WGR27" s="1"/>
      <c r="WGS27" s="1"/>
      <c r="WGT27" s="1"/>
      <c r="WGU27" s="1"/>
      <c r="WGV27" s="1"/>
      <c r="WGW27" s="1"/>
      <c r="WGX27" s="1"/>
      <c r="WGY27" s="1"/>
      <c r="WGZ27" s="1"/>
      <c r="WHA27" s="1"/>
      <c r="WHB27" s="1"/>
      <c r="WHC27" s="1"/>
      <c r="WHD27" s="1"/>
      <c r="WHE27" s="1"/>
      <c r="WHF27" s="1"/>
      <c r="WHG27" s="1"/>
      <c r="WHH27" s="1"/>
      <c r="WHI27" s="1"/>
      <c r="WHJ27" s="1"/>
      <c r="WHK27" s="1"/>
      <c r="WHL27" s="1"/>
      <c r="WHM27" s="1"/>
      <c r="WHN27" s="1"/>
      <c r="WHO27" s="1"/>
      <c r="WHP27" s="1"/>
      <c r="WHQ27" s="1"/>
      <c r="WHR27" s="1"/>
      <c r="WHS27" s="1"/>
      <c r="WHT27" s="1"/>
      <c r="WHU27" s="1"/>
      <c r="WHV27" s="1"/>
      <c r="WHW27" s="1"/>
      <c r="WHX27" s="1"/>
      <c r="WHY27" s="1"/>
      <c r="WHZ27" s="1"/>
      <c r="WIA27" s="1"/>
      <c r="WIB27" s="1"/>
      <c r="WIC27" s="1"/>
      <c r="WID27" s="1"/>
      <c r="WIE27" s="1"/>
      <c r="WIF27" s="1"/>
      <c r="WIG27" s="1"/>
      <c r="WIH27" s="1"/>
      <c r="WII27" s="1"/>
      <c r="WIJ27" s="1"/>
      <c r="WIK27" s="1"/>
      <c r="WIL27" s="1"/>
      <c r="WIM27" s="1"/>
      <c r="WIN27" s="1"/>
      <c r="WIO27" s="1"/>
      <c r="WIP27" s="1"/>
      <c r="WIQ27" s="1"/>
      <c r="WIR27" s="1"/>
      <c r="WIS27" s="1"/>
      <c r="WIT27" s="1"/>
      <c r="WIU27" s="1"/>
      <c r="WIV27" s="1"/>
      <c r="WIW27" s="1"/>
      <c r="WIX27" s="1"/>
      <c r="WIY27" s="1"/>
      <c r="WIZ27" s="1"/>
      <c r="WJA27" s="1"/>
      <c r="WJB27" s="1"/>
      <c r="WJC27" s="1"/>
      <c r="WJD27" s="1"/>
      <c r="WJE27" s="1"/>
      <c r="WJF27" s="1"/>
      <c r="WJG27" s="1"/>
      <c r="WJH27" s="1"/>
      <c r="WJI27" s="1"/>
      <c r="WJJ27" s="1"/>
      <c r="WJK27" s="1"/>
      <c r="WJL27" s="1"/>
      <c r="WJM27" s="1"/>
      <c r="WJN27" s="1"/>
      <c r="WJO27" s="1"/>
      <c r="WJP27" s="1"/>
      <c r="WJQ27" s="1"/>
      <c r="WJR27" s="1"/>
      <c r="WJS27" s="1"/>
      <c r="WJT27" s="1"/>
      <c r="WJU27" s="1"/>
      <c r="WJV27" s="1"/>
      <c r="WJW27" s="1"/>
      <c r="WJX27" s="1"/>
      <c r="WJY27" s="1"/>
      <c r="WJZ27" s="1"/>
      <c r="WKA27" s="1"/>
      <c r="WKB27" s="1"/>
      <c r="WKC27" s="1"/>
      <c r="WKD27" s="1"/>
      <c r="WKE27" s="1"/>
      <c r="WKF27" s="1"/>
      <c r="WKG27" s="1"/>
      <c r="WKH27" s="1"/>
      <c r="WKI27" s="1"/>
      <c r="WKJ27" s="1"/>
      <c r="WKK27" s="1"/>
      <c r="WKL27" s="1"/>
      <c r="WKM27" s="1"/>
      <c r="WKN27" s="1"/>
      <c r="WKO27" s="1"/>
      <c r="WKP27" s="1"/>
      <c r="WKQ27" s="1"/>
      <c r="WKR27" s="1"/>
      <c r="WKS27" s="1"/>
      <c r="WKT27" s="1"/>
      <c r="WKU27" s="1"/>
      <c r="WKV27" s="1"/>
      <c r="WKW27" s="1"/>
      <c r="WKX27" s="1"/>
      <c r="WKY27" s="1"/>
      <c r="WKZ27" s="1"/>
      <c r="WLA27" s="1"/>
      <c r="WLB27" s="1"/>
      <c r="WLC27" s="1"/>
      <c r="WLD27" s="1"/>
      <c r="WLE27" s="1"/>
      <c r="WLF27" s="1"/>
      <c r="WLG27" s="1"/>
      <c r="WLH27" s="1"/>
      <c r="WLI27" s="1"/>
      <c r="WLJ27" s="1"/>
      <c r="WLK27" s="1"/>
      <c r="WLL27" s="1"/>
      <c r="WLM27" s="1"/>
      <c r="WLN27" s="1"/>
      <c r="WLO27" s="1"/>
      <c r="WLP27" s="1"/>
      <c r="WLQ27" s="1"/>
      <c r="WLR27" s="1"/>
      <c r="WLS27" s="1"/>
      <c r="WLT27" s="1"/>
      <c r="WLU27" s="1"/>
      <c r="WLV27" s="1"/>
      <c r="WLW27" s="1"/>
      <c r="WLX27" s="1"/>
      <c r="WLY27" s="1"/>
      <c r="WLZ27" s="1"/>
      <c r="WMA27" s="1"/>
      <c r="WMB27" s="1"/>
      <c r="WMC27" s="1"/>
      <c r="WMD27" s="1"/>
      <c r="WME27" s="1"/>
      <c r="WMF27" s="1"/>
      <c r="WMG27" s="1"/>
      <c r="WMH27" s="1"/>
      <c r="WMI27" s="1"/>
      <c r="WMJ27" s="1"/>
      <c r="WMK27" s="1"/>
      <c r="WML27" s="1"/>
      <c r="WMM27" s="1"/>
      <c r="WMN27" s="1"/>
      <c r="WMO27" s="1"/>
      <c r="WMP27" s="1"/>
      <c r="WMQ27" s="1"/>
      <c r="WMR27" s="1"/>
      <c r="WMS27" s="1"/>
      <c r="WMT27" s="1"/>
      <c r="WMU27" s="1"/>
      <c r="WMV27" s="1"/>
      <c r="WMW27" s="1"/>
      <c r="WMX27" s="1"/>
      <c r="WMY27" s="1"/>
      <c r="WMZ27" s="1"/>
      <c r="WNA27" s="1"/>
      <c r="WNB27" s="1"/>
      <c r="WNC27" s="1"/>
      <c r="WND27" s="1"/>
      <c r="WNE27" s="1"/>
      <c r="WNF27" s="1"/>
      <c r="WNG27" s="1"/>
      <c r="WNH27" s="1"/>
      <c r="WNI27" s="1"/>
      <c r="WNJ27" s="1"/>
      <c r="WNK27" s="1"/>
      <c r="WNL27" s="1"/>
      <c r="WNM27" s="1"/>
      <c r="WNN27" s="1"/>
      <c r="WNO27" s="1"/>
      <c r="WNP27" s="1"/>
      <c r="WNQ27" s="1"/>
      <c r="WNR27" s="1"/>
      <c r="WNS27" s="1"/>
      <c r="WNT27" s="1"/>
      <c r="WNU27" s="1"/>
      <c r="WNV27" s="1"/>
      <c r="WNW27" s="1"/>
      <c r="WNX27" s="1"/>
      <c r="WNY27" s="1"/>
      <c r="WNZ27" s="1"/>
      <c r="WOA27" s="1"/>
      <c r="WOB27" s="1"/>
      <c r="WOC27" s="1"/>
      <c r="WOD27" s="1"/>
      <c r="WOE27" s="1"/>
      <c r="WOF27" s="1"/>
      <c r="WOG27" s="1"/>
      <c r="WOH27" s="1"/>
      <c r="WOI27" s="1"/>
      <c r="WOJ27" s="1"/>
      <c r="WOK27" s="1"/>
      <c r="WOL27" s="1"/>
      <c r="WOM27" s="1"/>
      <c r="WON27" s="1"/>
      <c r="WOO27" s="1"/>
      <c r="WOP27" s="1"/>
      <c r="WOQ27" s="1"/>
      <c r="WOR27" s="1"/>
      <c r="WOS27" s="1"/>
      <c r="WOT27" s="1"/>
      <c r="WOU27" s="1"/>
      <c r="WOV27" s="1"/>
      <c r="WOW27" s="1"/>
      <c r="WOX27" s="1"/>
      <c r="WOY27" s="1"/>
      <c r="WOZ27" s="1"/>
      <c r="WPA27" s="1"/>
      <c r="WPB27" s="1"/>
      <c r="WPC27" s="1"/>
      <c r="WPD27" s="1"/>
      <c r="WPE27" s="1"/>
      <c r="WPF27" s="1"/>
      <c r="WPG27" s="1"/>
      <c r="WPH27" s="1"/>
      <c r="WPI27" s="1"/>
      <c r="WPJ27" s="1"/>
      <c r="WPK27" s="1"/>
      <c r="WPL27" s="1"/>
      <c r="WPM27" s="1"/>
      <c r="WPN27" s="1"/>
      <c r="WPO27" s="1"/>
      <c r="WPP27" s="1"/>
      <c r="WPQ27" s="1"/>
      <c r="WPR27" s="1"/>
      <c r="WPS27" s="1"/>
      <c r="WPT27" s="1"/>
      <c r="WPU27" s="1"/>
      <c r="WPV27" s="1"/>
      <c r="WPW27" s="1"/>
      <c r="WPX27" s="1"/>
      <c r="WPY27" s="1"/>
      <c r="WPZ27" s="1"/>
      <c r="WQA27" s="1"/>
      <c r="WQB27" s="1"/>
      <c r="WQC27" s="1"/>
      <c r="WQD27" s="1"/>
      <c r="WQE27" s="1"/>
      <c r="WQF27" s="1"/>
      <c r="WQG27" s="1"/>
      <c r="WQH27" s="1"/>
      <c r="WQI27" s="1"/>
      <c r="WQJ27" s="1"/>
      <c r="WQK27" s="1"/>
      <c r="WQL27" s="1"/>
      <c r="WQM27" s="1"/>
      <c r="WQN27" s="1"/>
      <c r="WQO27" s="1"/>
      <c r="WQP27" s="1"/>
      <c r="WQQ27" s="1"/>
      <c r="WQR27" s="1"/>
      <c r="WQS27" s="1"/>
      <c r="WQT27" s="1"/>
      <c r="WQU27" s="1"/>
      <c r="WQV27" s="1"/>
      <c r="WQW27" s="1"/>
      <c r="WQX27" s="1"/>
      <c r="WQY27" s="1"/>
      <c r="WQZ27" s="1"/>
      <c r="WRA27" s="1"/>
      <c r="WRB27" s="1"/>
      <c r="WRC27" s="1"/>
      <c r="WRD27" s="1"/>
      <c r="WRE27" s="1"/>
      <c r="WRF27" s="1"/>
      <c r="WRG27" s="1"/>
      <c r="WRH27" s="1"/>
      <c r="WRI27" s="1"/>
      <c r="WRJ27" s="1"/>
      <c r="WRK27" s="1"/>
      <c r="WRL27" s="1"/>
      <c r="WRM27" s="1"/>
      <c r="WRN27" s="1"/>
      <c r="WRO27" s="1"/>
      <c r="WRP27" s="1"/>
      <c r="WRQ27" s="1"/>
      <c r="WRR27" s="1"/>
      <c r="WRS27" s="1"/>
      <c r="WRT27" s="1"/>
      <c r="WRU27" s="1"/>
      <c r="WRV27" s="1"/>
      <c r="WRW27" s="1"/>
      <c r="WRX27" s="1"/>
      <c r="WRY27" s="1"/>
      <c r="WRZ27" s="1"/>
      <c r="WSA27" s="1"/>
      <c r="WSB27" s="1"/>
      <c r="WSC27" s="1"/>
      <c r="WSD27" s="1"/>
      <c r="WSE27" s="1"/>
      <c r="WSF27" s="1"/>
      <c r="WSG27" s="1"/>
      <c r="WSH27" s="1"/>
      <c r="WSI27" s="1"/>
      <c r="WSJ27" s="1"/>
      <c r="WSK27" s="1"/>
      <c r="WSL27" s="1"/>
      <c r="WSM27" s="1"/>
      <c r="WSN27" s="1"/>
      <c r="WSO27" s="1"/>
      <c r="WSP27" s="1"/>
      <c r="WSQ27" s="1"/>
      <c r="WSR27" s="1"/>
      <c r="WSS27" s="1"/>
      <c r="WST27" s="1"/>
      <c r="WSU27" s="1"/>
      <c r="WSV27" s="1"/>
      <c r="WSW27" s="1"/>
      <c r="WSX27" s="1"/>
      <c r="WSY27" s="1"/>
      <c r="WSZ27" s="1"/>
      <c r="WTA27" s="1"/>
      <c r="WTB27" s="1"/>
      <c r="WTC27" s="1"/>
      <c r="WTD27" s="1"/>
      <c r="WTE27" s="1"/>
      <c r="WTF27" s="1"/>
      <c r="WTG27" s="1"/>
      <c r="WTH27" s="1"/>
      <c r="WTI27" s="1"/>
      <c r="WTJ27" s="1"/>
      <c r="WTK27" s="1"/>
      <c r="WTL27" s="1"/>
      <c r="WTM27" s="1"/>
      <c r="WTN27" s="1"/>
      <c r="WTO27" s="1"/>
      <c r="WTP27" s="1"/>
      <c r="WTQ27" s="1"/>
      <c r="WTR27" s="1"/>
      <c r="WTS27" s="1"/>
      <c r="WTT27" s="1"/>
      <c r="WTU27" s="1"/>
      <c r="WTV27" s="1"/>
      <c r="WTW27" s="1"/>
      <c r="WTX27" s="1"/>
      <c r="WTY27" s="1"/>
      <c r="WTZ27" s="1"/>
      <c r="WUA27" s="1"/>
      <c r="WUB27" s="1"/>
      <c r="WUC27" s="1"/>
      <c r="WUD27" s="1"/>
      <c r="WUE27" s="1"/>
      <c r="WUF27" s="1"/>
      <c r="WUG27" s="1"/>
      <c r="WUH27" s="1"/>
      <c r="WUI27" s="1"/>
      <c r="WUJ27" s="1"/>
      <c r="WUK27" s="1"/>
      <c r="WUL27" s="1"/>
      <c r="WUM27" s="1"/>
      <c r="WUN27" s="1"/>
      <c r="WUO27" s="1"/>
      <c r="WUP27" s="1"/>
      <c r="WUQ27" s="1"/>
      <c r="WUR27" s="1"/>
      <c r="WUS27" s="1"/>
      <c r="WUT27" s="1"/>
      <c r="WUU27" s="1"/>
      <c r="WUV27" s="1"/>
      <c r="WUW27" s="1"/>
      <c r="WUX27" s="1"/>
      <c r="WUY27" s="1"/>
      <c r="WUZ27" s="1"/>
      <c r="WVA27" s="1"/>
      <c r="WVB27" s="1"/>
      <c r="WVC27" s="1"/>
      <c r="WVD27" s="1"/>
      <c r="WVE27" s="1"/>
      <c r="WVF27" s="1"/>
      <c r="WVG27" s="1"/>
      <c r="WVH27" s="1"/>
      <c r="WVI27" s="1"/>
      <c r="WVJ27" s="1"/>
      <c r="WVK27" s="1"/>
      <c r="WVL27" s="1"/>
      <c r="WVM27" s="1"/>
      <c r="WVN27" s="1"/>
      <c r="WVO27" s="1"/>
      <c r="WVP27" s="1"/>
      <c r="WVQ27" s="1"/>
      <c r="WVR27" s="1"/>
      <c r="WVS27" s="1"/>
      <c r="WVT27" s="1"/>
      <c r="WVU27" s="1"/>
      <c r="WVV27" s="1"/>
      <c r="WVW27" s="1"/>
      <c r="WVX27" s="1"/>
      <c r="WVY27" s="1"/>
      <c r="WVZ27" s="1"/>
      <c r="WWA27" s="1"/>
      <c r="WWB27" s="1"/>
      <c r="WWC27" s="1"/>
      <c r="WWD27" s="1"/>
      <c r="WWE27" s="1"/>
      <c r="WWF27" s="1"/>
      <c r="WWG27" s="1"/>
      <c r="WWH27" s="1"/>
      <c r="WWI27" s="1"/>
      <c r="WWJ27" s="1"/>
      <c r="WWK27" s="1"/>
      <c r="WWL27" s="1"/>
      <c r="WWM27" s="1"/>
      <c r="WWN27" s="1"/>
      <c r="WWO27" s="1"/>
      <c r="WWP27" s="1"/>
      <c r="WWQ27" s="1"/>
      <c r="WWR27" s="1"/>
      <c r="WWS27" s="1"/>
      <c r="WWT27" s="1"/>
      <c r="WWU27" s="1"/>
      <c r="WWV27" s="1"/>
      <c r="WWW27" s="1"/>
      <c r="WWX27" s="1"/>
      <c r="WWY27" s="1"/>
      <c r="WWZ27" s="1"/>
      <c r="WXA27" s="1"/>
      <c r="WXB27" s="1"/>
      <c r="WXC27" s="1"/>
      <c r="WXD27" s="1"/>
      <c r="WXE27" s="1"/>
      <c r="WXF27" s="1"/>
      <c r="WXG27" s="1"/>
      <c r="WXH27" s="1"/>
      <c r="WXI27" s="1"/>
      <c r="WXJ27" s="1"/>
      <c r="WXK27" s="1"/>
      <c r="WXL27" s="1"/>
      <c r="WXM27" s="1"/>
      <c r="WXN27" s="1"/>
      <c r="WXO27" s="1"/>
      <c r="WXP27" s="1"/>
      <c r="WXQ27" s="1"/>
      <c r="WXR27" s="1"/>
      <c r="WXS27" s="1"/>
      <c r="WXT27" s="1"/>
      <c r="WXU27" s="1"/>
      <c r="WXV27" s="1"/>
      <c r="WXW27" s="1"/>
      <c r="WXX27" s="1"/>
      <c r="WXY27" s="1"/>
      <c r="WXZ27" s="1"/>
      <c r="WYA27" s="1"/>
      <c r="WYB27" s="1"/>
      <c r="WYC27" s="1"/>
      <c r="WYD27" s="1"/>
      <c r="WYE27" s="1"/>
      <c r="WYF27" s="1"/>
      <c r="WYG27" s="1"/>
      <c r="WYH27" s="1"/>
      <c r="WYI27" s="1"/>
      <c r="WYJ27" s="1"/>
      <c r="WYK27" s="1"/>
      <c r="WYL27" s="1"/>
      <c r="WYM27" s="1"/>
      <c r="WYN27" s="1"/>
      <c r="WYO27" s="1"/>
      <c r="WYP27" s="1"/>
      <c r="WYQ27" s="1"/>
      <c r="WYR27" s="1"/>
      <c r="WYS27" s="1"/>
      <c r="WYT27" s="1"/>
      <c r="WYU27" s="1"/>
      <c r="WYV27" s="1"/>
      <c r="WYW27" s="1"/>
      <c r="WYX27" s="1"/>
      <c r="WYY27" s="1"/>
      <c r="WYZ27" s="1"/>
      <c r="WZA27" s="1"/>
      <c r="WZB27" s="1"/>
      <c r="WZC27" s="1"/>
      <c r="WZD27" s="1"/>
      <c r="WZE27" s="1"/>
      <c r="WZF27" s="1"/>
      <c r="WZG27" s="1"/>
      <c r="WZH27" s="1"/>
      <c r="WZI27" s="1"/>
      <c r="WZJ27" s="1"/>
      <c r="WZK27" s="1"/>
      <c r="WZL27" s="1"/>
      <c r="WZM27" s="1"/>
      <c r="WZN27" s="1"/>
      <c r="WZO27" s="1"/>
      <c r="WZP27" s="1"/>
      <c r="WZQ27" s="1"/>
      <c r="WZR27" s="1"/>
      <c r="WZS27" s="1"/>
      <c r="WZT27" s="1"/>
      <c r="WZU27" s="1"/>
      <c r="WZV27" s="1"/>
      <c r="WZW27" s="1"/>
      <c r="WZX27" s="1"/>
      <c r="WZY27" s="1"/>
      <c r="WZZ27" s="1"/>
      <c r="XAA27" s="1"/>
      <c r="XAB27" s="1"/>
      <c r="XAC27" s="1"/>
      <c r="XAD27" s="1"/>
      <c r="XAE27" s="1"/>
      <c r="XAF27" s="1"/>
      <c r="XAG27" s="1"/>
      <c r="XAH27" s="1"/>
      <c r="XAI27" s="1"/>
      <c r="XAJ27" s="1"/>
      <c r="XAK27" s="1"/>
      <c r="XAL27" s="1"/>
      <c r="XAM27" s="1"/>
      <c r="XAN27" s="1"/>
      <c r="XAO27" s="1"/>
      <c r="XAP27" s="1"/>
      <c r="XAQ27" s="1"/>
      <c r="XAR27" s="1"/>
      <c r="XAS27" s="1"/>
      <c r="XAT27" s="1"/>
      <c r="XAU27" s="1"/>
      <c r="XAV27" s="1"/>
      <c r="XAW27" s="1"/>
      <c r="XAX27" s="1"/>
      <c r="XAY27" s="1"/>
      <c r="XAZ27" s="1"/>
      <c r="XBA27" s="1"/>
      <c r="XBB27" s="1"/>
      <c r="XBC27" s="1"/>
      <c r="XBD27" s="1"/>
      <c r="XBE27" s="1"/>
      <c r="XBF27" s="1"/>
      <c r="XBG27" s="1"/>
      <c r="XBH27" s="1"/>
      <c r="XBI27" s="1"/>
      <c r="XBJ27" s="1"/>
      <c r="XBK27" s="1"/>
      <c r="XBL27" s="1"/>
      <c r="XBM27" s="1"/>
      <c r="XBN27" s="1"/>
      <c r="XBO27" s="1"/>
      <c r="XBP27" s="1"/>
      <c r="XBQ27" s="1"/>
      <c r="XBR27" s="1"/>
      <c r="XBS27" s="1"/>
      <c r="XBT27" s="1"/>
      <c r="XBU27" s="1"/>
      <c r="XBV27" s="1"/>
      <c r="XBW27" s="1"/>
      <c r="XBX27" s="1"/>
      <c r="XBY27" s="1"/>
      <c r="XBZ27" s="1"/>
      <c r="XCA27" s="1"/>
      <c r="XCB27" s="1"/>
      <c r="XCC27" s="1"/>
      <c r="XCD27" s="1"/>
      <c r="XCE27" s="1"/>
      <c r="XCF27" s="1"/>
      <c r="XCG27" s="1"/>
      <c r="XCH27" s="1"/>
      <c r="XCI27" s="1"/>
      <c r="XCJ27" s="1"/>
      <c r="XCK27" s="1"/>
      <c r="XCL27" s="1"/>
      <c r="XCM27" s="1"/>
      <c r="XCN27" s="1"/>
      <c r="XCO27" s="1"/>
      <c r="XCP27" s="1"/>
      <c r="XCQ27" s="1"/>
      <c r="XCR27" s="1"/>
      <c r="XCS27" s="1"/>
      <c r="XCT27" s="1"/>
      <c r="XCU27" s="1"/>
      <c r="XCV27" s="1"/>
      <c r="XCW27" s="1"/>
      <c r="XCX27" s="1"/>
      <c r="XCY27" s="1"/>
      <c r="XCZ27" s="1"/>
      <c r="XDA27" s="1"/>
      <c r="XDB27" s="1"/>
      <c r="XDC27" s="1"/>
      <c r="XDD27" s="1"/>
      <c r="XDE27" s="1"/>
      <c r="XDF27" s="1"/>
      <c r="XDG27" s="1"/>
      <c r="XDH27" s="1"/>
      <c r="XDI27" s="1"/>
      <c r="XDJ27" s="1"/>
      <c r="XDK27" s="1"/>
      <c r="XDL27" s="1"/>
      <c r="XDM27" s="1"/>
      <c r="XDN27" s="1"/>
      <c r="XDO27" s="1"/>
      <c r="XDP27" s="1"/>
      <c r="XDQ27" s="1"/>
      <c r="XDR27" s="1"/>
      <c r="XDS27" s="1"/>
      <c r="XDT27" s="1"/>
      <c r="XDU27" s="1"/>
      <c r="XDV27" s="1"/>
      <c r="XDW27" s="1"/>
      <c r="XDX27" s="1"/>
      <c r="XDY27" s="1"/>
      <c r="XDZ27" s="1"/>
      <c r="XEA27" s="1"/>
      <c r="XEB27" s="1"/>
      <c r="XEC27" s="1"/>
      <c r="XED27" s="1"/>
      <c r="XEE27" s="1"/>
      <c r="XEF27" s="1"/>
      <c r="XEG27" s="1"/>
      <c r="XEH27" s="1"/>
      <c r="XEI27" s="1"/>
      <c r="XEJ27" s="1"/>
      <c r="XEK27" s="1"/>
      <c r="XEL27" s="1"/>
      <c r="XEM27" s="1"/>
      <c r="XEN27" s="1"/>
      <c r="XEO27" s="1"/>
      <c r="XEP27" s="1"/>
      <c r="XEQ27" s="1"/>
      <c r="XER27" s="1"/>
      <c r="XES27" s="1"/>
      <c r="XET27" s="1"/>
      <c r="XEU27" s="1"/>
      <c r="XEV27" s="1"/>
      <c r="XEW27" s="1"/>
      <c r="XEX27" s="1"/>
      <c r="XEY27" s="1"/>
      <c r="XEZ27" s="1"/>
      <c r="XFA27" s="1"/>
      <c r="XFB27" s="1"/>
      <c r="XFC27" s="1"/>
      <c r="XFD27" s="1"/>
    </row>
  </sheetData>
  <conditionalFormatting sqref="F2:F3">
    <cfRule type="cellIs" dxfId="84" priority="1" stopIfTrue="1" operator="notEqual">
      <formula>0</formula>
    </cfRule>
    <cfRule type="cellIs" dxfId="83" priority="2" stopIfTrue="1" operator="equal">
      <formula>""</formula>
    </cfRule>
  </conditionalFormatting>
  <conditionalFormatting sqref="J3:AC3">
    <cfRule type="cellIs" dxfId="82" priority="3" operator="equal">
      <formula>"PPA ext."</formula>
    </cfRule>
    <cfRule type="cellIs" dxfId="81" priority="4" operator="equal">
      <formula>"Delay"</formula>
    </cfRule>
    <cfRule type="cellIs" dxfId="80" priority="5" operator="equal">
      <formula>"Fin Close"</formula>
    </cfRule>
    <cfRule type="cellIs" dxfId="79" priority="6" stopIfTrue="1" operator="equal">
      <formula>"Construction"</formula>
    </cfRule>
    <cfRule type="cellIs" dxfId="78"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tabColor rgb="FF4F81BD"/>
    <outlinePr summaryBelow="0" summaryRight="0"/>
  </sheetPr>
  <dimension ref="A1:XFD27"/>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15.109375" defaultRowHeight="13"/>
  <cols>
    <col min="1" max="2" width="1.44140625" style="23" customWidth="1"/>
    <col min="3" max="3" width="1.44140625" style="48" customWidth="1"/>
    <col min="4" max="4" width="1.44140625" style="74" customWidth="1"/>
    <col min="5" max="5" width="31.77734375" bestFit="1" customWidth="1"/>
    <col min="6" max="6" width="20.5546875" bestFit="1" customWidth="1"/>
    <col min="7" max="7" width="13.21875" bestFit="1" customWidth="1"/>
    <col min="8" max="8" width="7.6640625" style="45" bestFit="1" customWidth="1"/>
    <col min="9" max="9" width="3.44140625" customWidth="1"/>
    <col min="10" max="12" width="11.77734375" bestFit="1" customWidth="1"/>
    <col min="13" max="17" width="13.21875" bestFit="1" customWidth="1"/>
    <col min="18" max="19" width="14.44140625" bestFit="1" customWidth="1"/>
  </cols>
  <sheetData>
    <row r="1" spans="1:19" s="73" customFormat="1" ht="25">
      <c r="A1" s="46" t="str">
        <f ca="1" xml:space="preserve"> RIGHT(CELL("filename", A1), LEN(CELL("filename", A1)) - SEARCH("]", CELL("filename", A1)))</f>
        <v>Balance Sheet SemiAnnually</v>
      </c>
      <c r="B1" s="76"/>
      <c r="C1" s="77"/>
      <c r="D1" s="70"/>
      <c r="F1" s="53" t="str">
        <f>HYPERLINK("#Contents!A1","Go to contents")</f>
        <v>Go to contents</v>
      </c>
      <c r="H1" s="50"/>
      <c r="J1" s="50"/>
    </row>
    <row r="2" spans="1:19" s="55" customFormat="1">
      <c r="A2" s="51"/>
      <c r="B2" s="51"/>
      <c r="C2" s="71"/>
      <c r="D2" s="72"/>
      <c r="E2" s="22" t="s">
        <v>331</v>
      </c>
      <c r="F2" s="52">
        <f ca="1" xml:space="preserve"> 'Model Checks and Alerts'!F11</f>
        <v>0</v>
      </c>
      <c r="G2" s="54" t="s">
        <v>144</v>
      </c>
      <c r="H2" s="49"/>
      <c r="I2" s="49"/>
      <c r="J2" s="6">
        <f xml:space="preserve"> Time!J$95</f>
        <v>45230</v>
      </c>
      <c r="K2" s="6">
        <f xml:space="preserve"> Time!K$95</f>
        <v>45412</v>
      </c>
      <c r="L2" s="6">
        <f xml:space="preserve"> Time!L$95</f>
        <v>45596</v>
      </c>
      <c r="M2" s="6">
        <f xml:space="preserve"> Time!M$95</f>
        <v>45777</v>
      </c>
      <c r="N2" s="6">
        <f xml:space="preserve"> Time!N$95</f>
        <v>45961</v>
      </c>
      <c r="O2" s="6">
        <f xml:space="preserve"> Time!O$95</f>
        <v>46142</v>
      </c>
      <c r="P2" s="6">
        <f xml:space="preserve"> Time!P$95</f>
        <v>46326</v>
      </c>
      <c r="Q2" s="6">
        <f xml:space="preserve"> Time!Q$95</f>
        <v>46507</v>
      </c>
      <c r="R2" s="6">
        <f xml:space="preserve"> Time!R$95</f>
        <v>46691</v>
      </c>
      <c r="S2" s="6">
        <f xml:space="preserve"> Time!S$95</f>
        <v>46873</v>
      </c>
    </row>
    <row r="3" spans="1:19" s="32" customFormat="1">
      <c r="A3" s="51"/>
      <c r="B3" s="51"/>
      <c r="C3" s="71"/>
      <c r="D3" s="72"/>
      <c r="E3" s="41" t="s">
        <v>206</v>
      </c>
      <c r="F3" s="52"/>
      <c r="G3" s="54" t="s">
        <v>98</v>
      </c>
      <c r="H3" s="49"/>
      <c r="I3" s="49"/>
      <c r="J3" s="7" t="str">
        <f xml:space="preserve"> Time!J$102</f>
        <v>Month6</v>
      </c>
      <c r="K3" s="7" t="str">
        <f xml:space="preserve"> Time!K$102</f>
        <v>Month12</v>
      </c>
      <c r="L3" s="7" t="str">
        <f xml:space="preserve"> Time!L$102</f>
        <v>Month18</v>
      </c>
      <c r="M3" s="7" t="str">
        <f xml:space="preserve"> Time!M$102</f>
        <v>Month24</v>
      </c>
      <c r="N3" s="7" t="str">
        <f xml:space="preserve"> Time!N$102</f>
        <v>Month30</v>
      </c>
      <c r="O3" s="7" t="str">
        <f xml:space="preserve"> Time!O$102</f>
        <v>Month36</v>
      </c>
      <c r="P3" s="7" t="str">
        <f xml:space="preserve"> Time!P$102</f>
        <v>Month42</v>
      </c>
      <c r="Q3" s="7" t="str">
        <f xml:space="preserve"> Time!Q$102</f>
        <v>Month48</v>
      </c>
      <c r="R3" s="7" t="str">
        <f xml:space="preserve"> Time!R$102</f>
        <v>Month54</v>
      </c>
      <c r="S3" s="7" t="str">
        <f xml:space="preserve"> Time!S$102</f>
        <v>Month60</v>
      </c>
    </row>
    <row r="4" spans="1:19" s="26" customFormat="1">
      <c r="A4" s="51"/>
      <c r="B4" s="51"/>
      <c r="C4" s="71"/>
      <c r="D4" s="72"/>
      <c r="E4" s="22" t="s">
        <v>332</v>
      </c>
      <c r="F4"/>
      <c r="G4"/>
      <c r="H4" s="49"/>
      <c r="I4" s="49"/>
      <c r="J4" s="26">
        <f xml:space="preserve"> Time!J$108</f>
        <v>6</v>
      </c>
      <c r="K4" s="26">
        <f xml:space="preserve"> Time!K$108</f>
        <v>12</v>
      </c>
      <c r="L4" s="26">
        <f xml:space="preserve"> Time!L$108</f>
        <v>18</v>
      </c>
      <c r="M4" s="26">
        <f xml:space="preserve"> Time!M$108</f>
        <v>24</v>
      </c>
      <c r="N4" s="26">
        <f xml:space="preserve"> Time!N$108</f>
        <v>30</v>
      </c>
      <c r="O4" s="26">
        <f xml:space="preserve"> Time!O$108</f>
        <v>36</v>
      </c>
      <c r="P4" s="26">
        <f xml:space="preserve"> Time!P$108</f>
        <v>42</v>
      </c>
      <c r="Q4" s="26">
        <f xml:space="preserve"> Time!Q$108</f>
        <v>48</v>
      </c>
      <c r="R4" s="26">
        <f xml:space="preserve"> Time!R$108</f>
        <v>54</v>
      </c>
      <c r="S4" s="26">
        <f xml:space="preserve"> Time!S$108</f>
        <v>60</v>
      </c>
    </row>
    <row r="5" spans="1:19" s="32" customFormat="1">
      <c r="A5" s="51"/>
      <c r="B5" s="51"/>
      <c r="C5" s="71"/>
      <c r="D5" s="72"/>
      <c r="E5" s="22" t="s">
        <v>312</v>
      </c>
      <c r="F5" s="23" t="s">
        <v>254</v>
      </c>
      <c r="G5" s="23" t="s">
        <v>228</v>
      </c>
      <c r="H5" s="23" t="s">
        <v>205</v>
      </c>
      <c r="I5" s="49"/>
      <c r="J5" s="15"/>
      <c r="K5" s="15"/>
      <c r="L5" s="15"/>
      <c r="M5" s="15"/>
      <c r="N5" s="15"/>
      <c r="O5" s="15"/>
      <c r="P5" s="15"/>
    </row>
    <row r="6" spans="1:19" s="45" customFormat="1">
      <c r="A6" s="23"/>
      <c r="B6" s="23"/>
      <c r="C6" s="48"/>
      <c r="D6" s="75"/>
      <c r="F6" s="23"/>
      <c r="G6" s="23"/>
      <c r="H6" s="23"/>
    </row>
    <row r="8" spans="1:19">
      <c r="E8" s="17" t="str">
        <f xml:space="preserve"> Assets!E$23</f>
        <v>Inventory</v>
      </c>
      <c r="F8" s="17">
        <f xml:space="preserve"> Assets!F$23</f>
        <v>0</v>
      </c>
      <c r="G8" s="17" t="str">
        <f xml:space="preserve"> Assets!G$23</f>
        <v>GBP</v>
      </c>
      <c r="H8" s="44">
        <f xml:space="preserve"> Assets!H$23</f>
        <v>0</v>
      </c>
      <c r="I8" s="17">
        <f xml:space="preserve"> Assets!I$23</f>
        <v>0</v>
      </c>
      <c r="J8" s="10">
        <f ca="1" xml:space="preserve"> SUMIF( Time!$J352:$BQ352, Time!J$28, Assets!$J23:$BQ23)</f>
        <v>1050000</v>
      </c>
      <c r="K8" s="10">
        <f ca="1" xml:space="preserve"> SUMIF( Time!$J352:$BQ352, Time!K$28, Assets!$J23:$BQ23)</f>
        <v>1750000</v>
      </c>
      <c r="L8" s="10">
        <f ca="1" xml:space="preserve"> SUMIF( Time!$J352:$BQ352, Time!L$28, Assets!$J23:$BQ23)</f>
        <v>2275000</v>
      </c>
      <c r="M8" s="10">
        <f ca="1" xml:space="preserve"> SUMIF( Time!$J352:$BQ352, Time!M$28, Assets!$J23:$BQ23)</f>
        <v>4200000</v>
      </c>
      <c r="N8" s="10">
        <f ca="1" xml:space="preserve"> SUMIF( Time!$J352:$BQ352, Time!N$28, Assets!$J23:$BQ23)</f>
        <v>6650000</v>
      </c>
      <c r="O8" s="10">
        <f ca="1" xml:space="preserve"> SUMIF( Time!$J352:$BQ352, Time!O$28, Assets!$J23:$BQ23)</f>
        <v>10220000</v>
      </c>
      <c r="P8" s="10">
        <f ca="1" xml:space="preserve"> SUMIF( Time!$J352:$BQ352, Time!P$28, Assets!$J23:$BQ23)</f>
        <v>15403481.323280858</v>
      </c>
      <c r="Q8" s="10">
        <f ca="1" xml:space="preserve"> SUMIF( Time!$J352:$BQ352, Time!Q$28, Assets!$J23:$BQ23)</f>
        <v>22501998.094606489</v>
      </c>
      <c r="R8" s="10">
        <f ca="1" xml:space="preserve"> SUMIF( Time!$J352:$BQ352, Time!R$28, Assets!$J23:$BQ23)</f>
        <v>32203960.741168205</v>
      </c>
      <c r="S8" s="10">
        <f ca="1" xml:space="preserve"> SUMIF( Time!$J352:$BQ352, Time!S$28, Assets!$J23:$BQ23)</f>
        <v>45518994.283819467</v>
      </c>
    </row>
    <row r="9" spans="1:19">
      <c r="E9" s="17" t="str">
        <f xml:space="preserve"> Assets!E$32</f>
        <v xml:space="preserve">Depreciation </v>
      </c>
      <c r="F9" s="17">
        <f xml:space="preserve"> Assets!F$32</f>
        <v>0</v>
      </c>
      <c r="G9" s="17" t="str">
        <f xml:space="preserve"> Assets!G$32</f>
        <v>GBP</v>
      </c>
      <c r="H9" s="44">
        <f xml:space="preserve"> Assets!H$32</f>
        <v>0</v>
      </c>
      <c r="I9" s="17">
        <f xml:space="preserve"> Assets!I$32</f>
        <v>0</v>
      </c>
      <c r="J9" s="10">
        <f ca="1" xml:space="preserve"> SUMIF( Time!$J352:$BQ352, Time!J$28, Assets!$J32:$BQ32)</f>
        <v>36458.333333333336</v>
      </c>
      <c r="K9" s="10">
        <f ca="1" xml:space="preserve"> SUMIF( Time!$J352:$BQ352, Time!K$28, Assets!$J32:$BQ32)</f>
        <v>-80208.333333333343</v>
      </c>
      <c r="L9" s="10">
        <f ca="1" xml:space="preserve"> SUMIF( Time!$J352:$BQ352, Time!L$28, Assets!$J32:$BQ32)</f>
        <v>-466666.66666666669</v>
      </c>
      <c r="M9" s="10">
        <f ca="1" xml:space="preserve"> SUMIF( Time!$J352:$BQ352, Time!M$28, Assets!$J32:$BQ32)</f>
        <v>-867708.33333333337</v>
      </c>
      <c r="N9" s="10">
        <f ca="1" xml:space="preserve"> SUMIF( Time!$J352:$BQ352, Time!N$28, Assets!$J32:$BQ32)</f>
        <v>-1222083.3333333333</v>
      </c>
      <c r="O9" s="10">
        <f ca="1" xml:space="preserve"> SUMIF( Time!$J352:$BQ352, Time!O$28, Assets!$J32:$BQ32)</f>
        <v>-1306666.6666666665</v>
      </c>
      <c r="P9" s="10">
        <f ca="1" xml:space="preserve"> SUMIF( Time!$J352:$BQ352, Time!P$28, Assets!$J32:$BQ32)</f>
        <v>-1679037.2933350091</v>
      </c>
      <c r="Q9" s="10">
        <f ca="1" xml:space="preserve"> SUMIF( Time!$J352:$BQ352, Time!Q$28, Assets!$J32:$BQ32)</f>
        <v>-2439502.4881142713</v>
      </c>
      <c r="R9" s="10">
        <f ca="1" xml:space="preserve"> SUMIF( Time!$J352:$BQ352, Time!R$28, Assets!$J32:$BQ32)</f>
        <v>-3369722.4317692439</v>
      </c>
      <c r="S9" s="10">
        <f ca="1" xml:space="preserve"> SUMIF( Time!$J352:$BQ352, Time!S$28, Assets!$J32:$BQ32)</f>
        <v>-4294464.8449793877</v>
      </c>
    </row>
    <row r="10" spans="1:19">
      <c r="E10" s="17" t="str">
        <f xml:space="preserve"> 'Working Capital'!E$45</f>
        <v>Debtors</v>
      </c>
      <c r="F10" s="17">
        <f xml:space="preserve"> 'Working Capital'!F$45</f>
        <v>0</v>
      </c>
      <c r="G10" s="17" t="str">
        <f xml:space="preserve"> 'Working Capital'!G$45</f>
        <v>GBP</v>
      </c>
      <c r="H10" s="44">
        <f xml:space="preserve"> 'Working Capital'!H$45</f>
        <v>0</v>
      </c>
      <c r="I10" s="17">
        <f xml:space="preserve"> 'Working Capital'!I$45</f>
        <v>0</v>
      </c>
      <c r="J10" s="10">
        <f ca="1" xml:space="preserve"> SUMIF( Time!$J352:$BQ352, Time!J$28, 'Working Capital'!$J45:$BQ45)</f>
        <v>518400</v>
      </c>
      <c r="K10" s="10">
        <f ca="1" xml:space="preserve"> SUMIF( Time!$J352:$BQ352, Time!K$28, 'Working Capital'!$J45:$BQ45)</f>
        <v>1728000</v>
      </c>
      <c r="L10" s="10">
        <f ca="1" xml:space="preserve"> SUMIF( Time!$J352:$BQ352, Time!L$28, 'Working Capital'!$J45:$BQ45)</f>
        <v>716141.72937192069</v>
      </c>
      <c r="M10" s="10">
        <f ca="1" xml:space="preserve"> SUMIF( Time!$J352:$BQ352, Time!M$28, 'Working Capital'!$J45:$BQ45)</f>
        <v>3456000.0000000005</v>
      </c>
      <c r="N10" s="10">
        <f ca="1" xml:space="preserve"> SUMIF( Time!$J352:$BQ352, Time!N$28, 'Working Capital'!$J45:$BQ45)</f>
        <v>3653741.7293719202</v>
      </c>
      <c r="O10" s="10">
        <f ca="1" xml:space="preserve"> SUMIF( Time!$J352:$BQ352, Time!O$28, 'Working Capital'!$J45:$BQ45)</f>
        <v>6912000</v>
      </c>
      <c r="P10" s="10">
        <f ca="1" xml:space="preserve"> SUMIF( Time!$J352:$BQ352, Time!P$28, 'Working Capital'!$J45:$BQ45)</f>
        <v>11232000</v>
      </c>
      <c r="Q10" s="10">
        <f ca="1" xml:space="preserve"> SUMIF( Time!$J352:$BQ352, Time!Q$28, 'Working Capital'!$J45:$BQ45)</f>
        <v>16416000</v>
      </c>
      <c r="R10" s="10">
        <f ca="1" xml:space="preserve"> SUMIF( Time!$J352:$BQ352, Time!R$28, 'Working Capital'!$J45:$BQ45)</f>
        <v>23328000</v>
      </c>
      <c r="S10" s="10">
        <f ca="1" xml:space="preserve"> SUMIF( Time!$J352:$BQ352, Time!S$28, 'Working Capital'!$J45:$BQ45)</f>
        <v>32832000</v>
      </c>
    </row>
    <row r="11" spans="1:19">
      <c r="E11" s="17" t="str">
        <f xml:space="preserve"> Financials!E$13</f>
        <v>Cash</v>
      </c>
      <c r="F11" s="17">
        <f xml:space="preserve"> Financials!F$13</f>
        <v>0</v>
      </c>
      <c r="G11" s="17" t="str">
        <f xml:space="preserve"> Financials!G$13</f>
        <v>GBP</v>
      </c>
      <c r="H11" s="44">
        <f xml:space="preserve"> Financials!H$13</f>
        <v>0</v>
      </c>
      <c r="I11" s="17">
        <f xml:space="preserve"> Financials!I$13</f>
        <v>0</v>
      </c>
      <c r="J11" s="10">
        <f ca="1" xml:space="preserve"> SUMIF( Time!$J352:$BQ352, Time!J$28, Financials!$J13:$BQ13)</f>
        <v>1332026.2822021695</v>
      </c>
      <c r="K11" s="10">
        <f ca="1" xml:space="preserve"> SUMIF( Time!$J352:$BQ352, Time!K$28, Financials!$J13:$BQ13)</f>
        <v>1957540.9211432522</v>
      </c>
      <c r="L11" s="10">
        <f ca="1" xml:space="preserve"> SUMIF( Time!$J352:$BQ352, Time!L$28, Financials!$J13:$BQ13)</f>
        <v>7090626.989580051</v>
      </c>
      <c r="M11" s="10">
        <f ca="1" xml:space="preserve"> SUMIF( Time!$J352:$BQ352, Time!M$28, Financials!$J13:$BQ13)</f>
        <v>8329011.129965825</v>
      </c>
      <c r="N11" s="10">
        <f ca="1" xml:space="preserve"> SUMIF( Time!$J352:$BQ352, Time!N$28, Financials!$J13:$BQ13)</f>
        <v>12151204.616155239</v>
      </c>
      <c r="O11" s="10">
        <f ca="1" xml:space="preserve"> SUMIF( Time!$J352:$BQ352, Time!O$28, Financials!$J13:$BQ13)</f>
        <v>15289313.001587993</v>
      </c>
      <c r="P11" s="10">
        <f ca="1" xml:space="preserve"> SUMIF( Time!$J352:$BQ352, Time!P$28, Financials!$J13:$BQ13)</f>
        <v>24927166.384974305</v>
      </c>
      <c r="Q11" s="10">
        <f ca="1" xml:space="preserve"> SUMIF( Time!$J352:$BQ352, Time!Q$28, Financials!$J13:$BQ13)</f>
        <v>45603976.907935813</v>
      </c>
      <c r="R11" s="10">
        <f ca="1" xml:space="preserve"> SUMIF( Time!$J352:$BQ352, Time!R$28, Financials!$J13:$BQ13)</f>
        <v>68975317.157275334</v>
      </c>
      <c r="S11" s="10">
        <f ca="1" xml:space="preserve"> SUMIF( Time!$J352:$BQ352, Time!S$28, Financials!$J13:$BQ13)</f>
        <v>114153158.88072786</v>
      </c>
    </row>
    <row r="12" spans="1:19">
      <c r="E12" s="12" t="s">
        <v>86</v>
      </c>
      <c r="F12" s="30"/>
      <c r="G12" s="12" t="s">
        <v>258</v>
      </c>
      <c r="H12" s="56"/>
      <c r="I12" s="30"/>
      <c r="J12" s="12">
        <f ca="1" xml:space="preserve"> SUMIF( Time!$J352:$BQ352, Time!J$28, 'Balance Sheet'!$J12:$BQ12)</f>
        <v>2936884.6155355028</v>
      </c>
      <c r="K12" s="12">
        <f ca="1" xml:space="preserve"> SUMIF( Time!$J352:$BQ352, Time!K$28, 'Balance Sheet'!$J12:$BQ12)</f>
        <v>5355332.5878099194</v>
      </c>
      <c r="L12" s="12">
        <f ca="1" xml:space="preserve"> SUMIF( Time!$J352:$BQ352, Time!L$28, 'Balance Sheet'!$J12:$BQ12)</f>
        <v>9615102.0522853062</v>
      </c>
      <c r="M12" s="12">
        <f ca="1" xml:space="preserve"> SUMIF( Time!$J352:$BQ352, Time!M$28, 'Balance Sheet'!$J12:$BQ12)</f>
        <v>15117302.796632491</v>
      </c>
      <c r="N12" s="12">
        <f ca="1" xml:space="preserve"> SUMIF( Time!$J352:$BQ352, Time!N$28, 'Balance Sheet'!$J12:$BQ12)</f>
        <v>21232863.012193829</v>
      </c>
      <c r="O12" s="12">
        <f ca="1" xml:space="preserve"> SUMIF( Time!$J352:$BQ352, Time!O$28, 'Balance Sheet'!$J12:$BQ12)</f>
        <v>31114646.334921326</v>
      </c>
      <c r="P12" s="12">
        <f ca="1" xml:space="preserve"> SUMIF( Time!$J352:$BQ352, Time!P$28, 'Balance Sheet'!$J12:$BQ12)</f>
        <v>49883610.414920151</v>
      </c>
      <c r="Q12" s="12">
        <f ca="1" xml:space="preserve"> SUMIF( Time!$J352:$BQ352, Time!Q$28, 'Balance Sheet'!$J12:$BQ12)</f>
        <v>82082472.514428034</v>
      </c>
      <c r="R12" s="12">
        <f ca="1" xml:space="preserve"> SUMIF( Time!$J352:$BQ352, Time!R$28, 'Balance Sheet'!$J12:$BQ12)</f>
        <v>121137555.4666743</v>
      </c>
      <c r="S12" s="12">
        <f ca="1" xml:space="preserve"> SUMIF( Time!$J352:$BQ352, Time!S$28, 'Balance Sheet'!$J12:$BQ12)</f>
        <v>188209688.31956792</v>
      </c>
    </row>
    <row r="14" spans="1:19">
      <c r="E14" s="17" t="str">
        <f xml:space="preserve"> Income!E$27</f>
        <v>Deferred Income</v>
      </c>
      <c r="F14" s="17">
        <f xml:space="preserve"> Income!F$27</f>
        <v>0</v>
      </c>
      <c r="G14" s="17" t="str">
        <f xml:space="preserve"> Income!G$27</f>
        <v>GBP</v>
      </c>
      <c r="H14" s="44">
        <f xml:space="preserve"> Income!H$27</f>
        <v>0</v>
      </c>
      <c r="I14" s="17">
        <f xml:space="preserve"> Income!I$27</f>
        <v>0</v>
      </c>
      <c r="J14" s="10">
        <f ca="1" xml:space="preserve"> SUMIF( Time!$J352:$BQ352, Time!J$28, Income!$J27:$BQ27)</f>
        <v>564000</v>
      </c>
      <c r="K14" s="10">
        <f ca="1" xml:space="preserve"> SUMIF( Time!$J352:$BQ352, Time!K$28, Income!$J27:$BQ27)</f>
        <v>2052000</v>
      </c>
      <c r="L14" s="10">
        <f ca="1" xml:space="preserve"> SUMIF( Time!$J352:$BQ352, Time!L$28, Income!$J27:$BQ27)</f>
        <v>3622164.2788781589</v>
      </c>
      <c r="M14" s="10">
        <f ca="1" xml:space="preserve"> SUMIF( Time!$J352:$BQ352, Time!M$28, Income!$J27:$BQ27)</f>
        <v>3622164.2788781589</v>
      </c>
      <c r="N14" s="10">
        <f ca="1" xml:space="preserve"> SUMIF( Time!$J352:$BQ352, Time!N$28, Income!$J27:$BQ27)</f>
        <v>8626164.2788781598</v>
      </c>
      <c r="O14" s="10">
        <f ca="1" xml:space="preserve"> SUMIF( Time!$J352:$BQ352, Time!O$28, Income!$J27:$BQ27)</f>
        <v>11302164.27887816</v>
      </c>
      <c r="P14" s="10">
        <f ca="1" xml:space="preserve"> SUMIF( Time!$J352:$BQ352, Time!P$28, Income!$J27:$BQ27)</f>
        <v>21333538.70016484</v>
      </c>
      <c r="Q14" s="10">
        <f ca="1" xml:space="preserve"> SUMIF( Time!$J352:$BQ352, Time!Q$28, Income!$J27:$BQ27)</f>
        <v>35292871.637006193</v>
      </c>
      <c r="R14" s="10">
        <f ca="1" xml:space="preserve"> SUMIF( Time!$J352:$BQ352, Time!R$28, Income!$J27:$BQ27)</f>
        <v>54825395.827817626</v>
      </c>
      <c r="S14" s="10">
        <f ca="1" xml:space="preserve"> SUMIF( Time!$J352:$BQ352, Time!S$28, Income!$J27:$BQ27)</f>
        <v>83274637.049738422</v>
      </c>
    </row>
    <row r="15" spans="1:19">
      <c r="E15" s="17" t="str">
        <f xml:space="preserve"> 'Working Capital'!E$36</f>
        <v>Creditors</v>
      </c>
      <c r="F15" s="17">
        <f xml:space="preserve"> 'Working Capital'!F$36</f>
        <v>0</v>
      </c>
      <c r="G15" s="17" t="str">
        <f xml:space="preserve"> 'Working Capital'!G$36</f>
        <v>GBP</v>
      </c>
      <c r="H15" s="44">
        <f xml:space="preserve"> 'Working Capital'!H$36</f>
        <v>0</v>
      </c>
      <c r="I15" s="17">
        <f xml:space="preserve"> 'Working Capital'!I$36</f>
        <v>0</v>
      </c>
      <c r="J15" s="10">
        <f ca="1" xml:space="preserve"> SUMIF( Time!$J352:$BQ352, Time!J$28, 'Working Capital'!$J36:$BQ36)</f>
        <v>945000</v>
      </c>
      <c r="K15" s="10">
        <f ca="1" xml:space="preserve"> SUMIF( Time!$J352:$BQ352, Time!K$28, 'Working Capital'!$J36:$BQ36)</f>
        <v>692999.9999999993</v>
      </c>
      <c r="L15" s="10">
        <f ca="1" xml:space="preserve"> SUMIF( Time!$J352:$BQ352, Time!L$28, 'Working Capital'!$J36:$BQ36)</f>
        <v>577499.9999999993</v>
      </c>
      <c r="M15" s="10">
        <f ca="1" xml:space="preserve"> SUMIF( Time!$J352:$BQ352, Time!M$28, 'Working Capital'!$J36:$BQ36)</f>
        <v>1868999.9999999995</v>
      </c>
      <c r="N15" s="10">
        <f ca="1" xml:space="preserve"> SUMIF( Time!$J352:$BQ352, Time!N$28, 'Working Capital'!$J36:$BQ36)</f>
        <v>2772000.0000000005</v>
      </c>
      <c r="O15" s="10">
        <f ca="1" xml:space="preserve"> SUMIF( Time!$J352:$BQ352, Time!O$28, 'Working Capital'!$J36:$BQ36)</f>
        <v>4515000</v>
      </c>
      <c r="P15" s="10">
        <f ca="1" xml:space="preserve"> SUMIF( Time!$J352:$BQ352, Time!P$28, 'Working Capital'!$J36:$BQ36)</f>
        <v>6520499.9999999972</v>
      </c>
      <c r="Q15" s="10">
        <f ca="1" xml:space="preserve"> SUMIF( Time!$J352:$BQ352, Time!Q$28, 'Working Capital'!$J36:$BQ36)</f>
        <v>9114000.0000000037</v>
      </c>
      <c r="R15" s="10">
        <f ca="1" xml:space="preserve"> SUMIF( Time!$J352:$BQ352, Time!R$28, 'Working Capital'!$J36:$BQ36)</f>
        <v>12957000</v>
      </c>
      <c r="S15" s="10">
        <f ca="1" xml:space="preserve"> SUMIF( Time!$J352:$BQ352, Time!S$28, 'Working Capital'!$J36:$BQ36)</f>
        <v>18438000.000000004</v>
      </c>
    </row>
    <row r="16" spans="1:19">
      <c r="E16" s="17" t="str">
        <f xml:space="preserve"> 'Supply Chain finance'!E$15</f>
        <v>Supply Chain Finance balance</v>
      </c>
      <c r="F16" s="17">
        <f xml:space="preserve"> 'Supply Chain finance'!F$15</f>
        <v>0</v>
      </c>
      <c r="G16" s="17" t="str">
        <f xml:space="preserve"> 'Supply Chain finance'!G$15</f>
        <v>GBP</v>
      </c>
      <c r="H16" s="44">
        <f xml:space="preserve"> 'Supply Chain finance'!H$15</f>
        <v>0</v>
      </c>
      <c r="I16" s="17">
        <f xml:space="preserve"> 'Supply Chain finance'!I$15</f>
        <v>0</v>
      </c>
      <c r="J16" s="10">
        <f ca="1" xml:space="preserve"> SUMIF( Time!$J352:$BQ352, Time!J$28, 'Supply Chain finance'!$J15:$BQ15)</f>
        <v>840000</v>
      </c>
      <c r="K16" s="10">
        <f ca="1" xml:space="preserve"> SUMIF( Time!$J352:$BQ352, Time!K$28, 'Supply Chain finance'!$J15:$BQ15)</f>
        <v>560000</v>
      </c>
      <c r="L16" s="10">
        <f ca="1" xml:space="preserve"> SUMIF( Time!$J352:$BQ352, Time!L$28, 'Supply Chain finance'!$J15:$BQ15)</f>
        <v>420000</v>
      </c>
      <c r="M16" s="10">
        <f ca="1" xml:space="preserve"> SUMIF( Time!$J352:$BQ352, Time!M$28, 'Supply Chain finance'!$J15:$BQ15)</f>
        <v>1540000</v>
      </c>
      <c r="N16" s="10">
        <f ca="1" xml:space="preserve"> SUMIF( Time!$J352:$BQ352, Time!N$28, 'Supply Chain finance'!$J15:$BQ15)</f>
        <v>700000</v>
      </c>
      <c r="O16" s="10">
        <f ca="1" xml:space="preserve"> SUMIF( Time!$J352:$BQ352, Time!O$28, 'Supply Chain finance'!$J15:$BQ15)</f>
        <v>0</v>
      </c>
      <c r="P16" s="10">
        <f ca="1" xml:space="preserve"> SUMIF( Time!$J352:$BQ352, Time!P$28, 'Supply Chain finance'!$J15:$BQ15)</f>
        <v>0</v>
      </c>
      <c r="Q16" s="10">
        <f ca="1" xml:space="preserve"> SUMIF( Time!$J352:$BQ352, Time!Q$28, 'Supply Chain finance'!$J15:$BQ15)</f>
        <v>0</v>
      </c>
      <c r="R16" s="10">
        <f ca="1" xml:space="preserve"> SUMIF( Time!$J352:$BQ352, Time!R$28, 'Supply Chain finance'!$J15:$BQ15)</f>
        <v>0</v>
      </c>
      <c r="S16" s="10">
        <f ca="1" xml:space="preserve"> SUMIF( Time!$J352:$BQ352, Time!S$28, 'Supply Chain finance'!$J15:$BQ15)</f>
        <v>0</v>
      </c>
    </row>
    <row r="17" spans="5:16384">
      <c r="E17" s="17" t="str">
        <f xml:space="preserve"> 'Invoice finance'!E$15</f>
        <v>Invoice finance balance</v>
      </c>
      <c r="F17" s="17">
        <f xml:space="preserve"> 'Invoice finance'!F$15</f>
        <v>0</v>
      </c>
      <c r="G17" s="17" t="str">
        <f xml:space="preserve"> 'Invoice finance'!G$15</f>
        <v>GBP</v>
      </c>
      <c r="H17" s="44">
        <f xml:space="preserve"> 'Invoice finance'!H$15</f>
        <v>0</v>
      </c>
      <c r="I17" s="17">
        <f xml:space="preserve"> 'Invoice finance'!I$15</f>
        <v>0</v>
      </c>
      <c r="J17" s="10">
        <f ca="1" xml:space="preserve"> SUMIF( Time!$J352:$BQ352, Time!J$28, 'Invoice finance'!$J15:$BQ15)</f>
        <v>140400</v>
      </c>
      <c r="K17" s="10">
        <f ca="1" xml:space="preserve"> SUMIF( Time!$J352:$BQ352, Time!K$28, 'Invoice finance'!$J15:$BQ15)</f>
        <v>594000</v>
      </c>
      <c r="L17" s="10">
        <f ca="1" xml:space="preserve"> SUMIF( Time!$J352:$BQ352, Time!L$28, 'Invoice finance'!$J15:$BQ15)</f>
        <v>1242000</v>
      </c>
      <c r="M17" s="10">
        <f ca="1" xml:space="preserve"> SUMIF( Time!$J352:$BQ352, Time!M$28, 'Invoice finance'!$J15:$BQ15)</f>
        <v>1404000</v>
      </c>
      <c r="N17" s="10">
        <f ca="1" xml:space="preserve"> SUMIF( Time!$J352:$BQ352, Time!N$28, 'Invoice finance'!$J15:$BQ15)</f>
        <v>0</v>
      </c>
      <c r="O17" s="10">
        <f ca="1" xml:space="preserve"> SUMIF( Time!$J352:$BQ352, Time!O$28, 'Invoice finance'!$J15:$BQ15)</f>
        <v>0</v>
      </c>
      <c r="P17" s="10">
        <f ca="1" xml:space="preserve"> SUMIF( Time!$J352:$BQ352, Time!P$28, 'Invoice finance'!$J15:$BQ15)</f>
        <v>0</v>
      </c>
      <c r="Q17" s="10">
        <f ca="1" xml:space="preserve"> SUMIF( Time!$J352:$BQ352, Time!Q$28, 'Invoice finance'!$J15:$BQ15)</f>
        <v>0</v>
      </c>
      <c r="R17" s="10">
        <f ca="1" xml:space="preserve"> SUMIF( Time!$J352:$BQ352, Time!R$28, 'Invoice finance'!$J15:$BQ15)</f>
        <v>0</v>
      </c>
      <c r="S17" s="10">
        <f ca="1" xml:space="preserve"> SUMIF( Time!$J352:$BQ352, Time!S$28, 'Invoice finance'!$J15:$BQ15)</f>
        <v>0</v>
      </c>
    </row>
    <row r="18" spans="5:16384">
      <c r="E18" s="17" t="str">
        <f xml:space="preserve"> 'Asset Finance'!E$15</f>
        <v>Asset Finance balance</v>
      </c>
      <c r="F18" s="17">
        <f xml:space="preserve"> 'Asset Finance'!F$15</f>
        <v>0</v>
      </c>
      <c r="G18" s="17" t="str">
        <f xml:space="preserve"> 'Asset Finance'!G$15</f>
        <v>GBP</v>
      </c>
      <c r="H18" s="44">
        <f xml:space="preserve"> 'Asset Finance'!H$15</f>
        <v>0</v>
      </c>
      <c r="I18" s="17">
        <f xml:space="preserve"> 'Asset Finance'!I$15</f>
        <v>0</v>
      </c>
      <c r="J18" s="10">
        <f ca="1" xml:space="preserve"> SUMIF( Time!$J352:$BQ352, Time!J$28, 'Asset Finance'!$J15:$BQ15)</f>
        <v>497606.14089023921</v>
      </c>
      <c r="K18" s="10">
        <f ca="1" xml:space="preserve"> SUMIF( Time!$J352:$BQ352, Time!K$28, 'Asset Finance'!$J15:$BQ15)</f>
        <v>1056906.2798820352</v>
      </c>
      <c r="L18" s="10">
        <f ca="1" xml:space="preserve"> SUMIF( Time!$J352:$BQ352, Time!L$28, 'Asset Finance'!$J15:$BQ15)</f>
        <v>1409680.5835824341</v>
      </c>
      <c r="M18" s="10">
        <f ca="1" xml:space="preserve"> SUMIF( Time!$J352:$BQ352, Time!M$28, 'Asset Finance'!$J15:$BQ15)</f>
        <v>1595422.8991005584</v>
      </c>
      <c r="N18" s="10">
        <f ca="1" xml:space="preserve"> SUMIF( Time!$J352:$BQ352, Time!N$28, 'Asset Finance'!$J15:$BQ15)</f>
        <v>1235877.3899957917</v>
      </c>
      <c r="O18" s="10">
        <f ca="1" xml:space="preserve"> SUMIF( Time!$J352:$BQ352, Time!O$28, 'Asset Finance'!$J15:$BQ15)</f>
        <v>957359.28321193054</v>
      </c>
      <c r="P18" s="10">
        <f ca="1" xml:space="preserve"> SUMIF( Time!$J352:$BQ352, Time!P$28, 'Asset Finance'!$J15:$BQ15)</f>
        <v>741608.19234275515</v>
      </c>
      <c r="Q18" s="10">
        <f ca="1" xml:space="preserve"> SUMIF( Time!$J352:$BQ352, Time!Q$28, 'Asset Finance'!$J15:$BQ15)</f>
        <v>574478.90316026658</v>
      </c>
      <c r="R18" s="10">
        <f ca="1" xml:space="preserve"> SUMIF( Time!$J352:$BQ352, Time!R$28, 'Asset Finance'!$J15:$BQ15)</f>
        <v>445013.97582147003</v>
      </c>
      <c r="S18" s="10">
        <f ca="1" xml:space="preserve"> SUMIF( Time!$J352:$BQ352, Time!S$28, 'Asset Finance'!$J15:$BQ15)</f>
        <v>344725.34602577734</v>
      </c>
    </row>
    <row r="19" spans="5:16384">
      <c r="E19" s="17" t="str">
        <f xml:space="preserve"> VAT!E$32</f>
        <v>VAT balance</v>
      </c>
      <c r="F19" s="17">
        <f xml:space="preserve"> VAT!F$32</f>
        <v>0</v>
      </c>
      <c r="G19" s="17" t="str">
        <f xml:space="preserve"> VAT!G$32</f>
        <v>GBP</v>
      </c>
      <c r="H19" s="44">
        <f xml:space="preserve"> VAT!H$32</f>
        <v>0</v>
      </c>
      <c r="I19" s="17">
        <f xml:space="preserve"> VAT!I$32</f>
        <v>0</v>
      </c>
      <c r="J19" s="10">
        <f ca="1" xml:space="preserve"> SUMIF( Time!$J352:$BQ352, Time!J$28, VAT!$J32:$BQ32)</f>
        <v>48670.585766757809</v>
      </c>
      <c r="K19" s="10">
        <f ca="1" xml:space="preserve"> SUMIF( Time!$J352:$BQ352, Time!K$28, VAT!$J32:$BQ32)</f>
        <v>-12036.288366619498</v>
      </c>
      <c r="L19" s="10">
        <f ca="1" xml:space="preserve"> SUMIF( Time!$J352:$BQ352, Time!L$28, VAT!$J32:$BQ32)</f>
        <v>7346.8122114281286</v>
      </c>
      <c r="M19" s="10">
        <f ca="1" xml:space="preserve"> SUMIF( Time!$J352:$BQ352, Time!M$28, VAT!$J32:$BQ32)</f>
        <v>54279.507330168621</v>
      </c>
      <c r="N19" s="10">
        <f ca="1" xml:space="preserve"> SUMIF( Time!$J352:$BQ352, Time!N$28, VAT!$J32:$BQ32)</f>
        <v>153169.57069925894</v>
      </c>
      <c r="O19" s="10">
        <f ca="1" xml:space="preserve"> SUMIF( Time!$J352:$BQ352, Time!O$28, VAT!$J32:$BQ32)</f>
        <v>359867.61621458433</v>
      </c>
      <c r="P19" s="10">
        <f ca="1" xml:space="preserve"> SUMIF( Time!$J352:$BQ352, Time!P$28, VAT!$J32:$BQ32)</f>
        <v>562971.11581539409</v>
      </c>
      <c r="Q19" s="10">
        <f ca="1" xml:space="preserve"> SUMIF( Time!$J352:$BQ352, Time!Q$28, VAT!$J32:$BQ32)</f>
        <v>1013002.4822518174</v>
      </c>
      <c r="R19" s="10">
        <f ca="1" xml:space="preserve"> SUMIF( Time!$J352:$BQ352, Time!R$28, VAT!$J32:$BQ32)</f>
        <v>1275464.1841888004</v>
      </c>
      <c r="S19" s="10">
        <f ca="1" xml:space="preserve"> SUMIF( Time!$J352:$BQ352, Time!S$28, VAT!$J32:$BQ32)</f>
        <v>2066800.2714961162</v>
      </c>
    </row>
    <row r="20" spans="5:16384">
      <c r="E20" s="17" t="str">
        <f xml:space="preserve"> 'Corporation tax'!E$78</f>
        <v>Corporation tax creditor</v>
      </c>
      <c r="F20" s="17">
        <f xml:space="preserve"> 'Corporation tax'!F$78</f>
        <v>0</v>
      </c>
      <c r="G20" s="17" t="str">
        <f xml:space="preserve"> 'Corporation tax'!G$78</f>
        <v>GBP</v>
      </c>
      <c r="H20" s="44">
        <f xml:space="preserve"> 'Corporation tax'!H$78</f>
        <v>0</v>
      </c>
      <c r="I20" s="17">
        <f xml:space="preserve"> 'Corporation tax'!I$78</f>
        <v>0</v>
      </c>
      <c r="J20" s="10">
        <f ca="1" xml:space="preserve"> SUMIF( Time!$J352:$BQ352, Time!J$28, 'Corporation tax'!$J78:$BQ78)</f>
        <v>0</v>
      </c>
      <c r="K20" s="10">
        <f ca="1" xml:space="preserve"> SUMIF( Time!$J352:$BQ352, Time!K$28, 'Corporation tax'!$J78:$BQ78)</f>
        <v>125236.85163600883</v>
      </c>
      <c r="L20" s="10">
        <f ca="1" xml:space="preserve"> SUMIF( Time!$J352:$BQ352, Time!L$28, 'Corporation tax'!$J78:$BQ78)</f>
        <v>323099.25393843593</v>
      </c>
      <c r="M20" s="10">
        <f ca="1" xml:space="preserve"> SUMIF( Time!$J352:$BQ352, Time!M$28, 'Corporation tax'!$J78:$BQ78)</f>
        <v>973718.97991725383</v>
      </c>
      <c r="N20" s="10">
        <f ca="1" xml:space="preserve"> SUMIF( Time!$J352:$BQ352, Time!N$28, 'Corporation tax'!$J78:$BQ78)</f>
        <v>556531.01135117433</v>
      </c>
      <c r="O20" s="10">
        <f ca="1" xml:space="preserve"> SUMIF( Time!$J352:$BQ352, Time!O$28, 'Corporation tax'!$J78:$BQ78)</f>
        <v>2026774.2675674651</v>
      </c>
      <c r="P20" s="10">
        <f ca="1" xml:space="preserve"> SUMIF( Time!$J352:$BQ352, Time!P$28, 'Corporation tax'!$J78:$BQ78)</f>
        <v>1284989.545102691</v>
      </c>
      <c r="Q20" s="10">
        <f ca="1" xml:space="preserve"> SUMIF( Time!$J352:$BQ352, Time!Q$28, 'Corporation tax'!$J78:$BQ78)</f>
        <v>4880352.7841297751</v>
      </c>
      <c r="R20" s="10">
        <f ca="1" xml:space="preserve"> SUMIF( Time!$J352:$BQ352, Time!R$28, 'Corporation tax'!$J78:$BQ78)</f>
        <v>2915933.2707296517</v>
      </c>
      <c r="S20" s="10">
        <f ca="1" xml:space="preserve"> SUMIF( Time!$J352:$BQ352, Time!S$28, 'Corporation tax'!$J78:$BQ78)</f>
        <v>10501253.115687136</v>
      </c>
    </row>
    <row r="21" spans="5:16384">
      <c r="E21" s="12" t="s">
        <v>226</v>
      </c>
      <c r="F21" s="30"/>
      <c r="G21" s="12" t="s">
        <v>258</v>
      </c>
      <c r="H21" s="56"/>
      <c r="I21" s="30"/>
      <c r="J21" s="12">
        <f ca="1" xml:space="preserve"> SUMIF( Time!$J352:$BQ352, Time!J$28, 'Balance Sheet'!$J21:$BQ21)</f>
        <v>3035676.7266569971</v>
      </c>
      <c r="K21" s="12">
        <f ca="1" xml:space="preserve"> SUMIF( Time!$J352:$BQ352, Time!K$28, 'Balance Sheet'!$J21:$BQ21)</f>
        <v>5069106.8431514241</v>
      </c>
      <c r="L21" s="12">
        <f ca="1" xml:space="preserve"> SUMIF( Time!$J352:$BQ352, Time!L$28, 'Balance Sheet'!$J21:$BQ21)</f>
        <v>7601790.9286104552</v>
      </c>
      <c r="M21" s="12">
        <f ca="1" xml:space="preserve"> SUMIF( Time!$J352:$BQ352, Time!M$28, 'Balance Sheet'!$J21:$BQ21)</f>
        <v>11058585.665226139</v>
      </c>
      <c r="N21" s="12">
        <f ca="1" xml:space="preserve"> SUMIF( Time!$J352:$BQ352, Time!N$28, 'Balance Sheet'!$J21:$BQ21)</f>
        <v>14043742.250924384</v>
      </c>
      <c r="O21" s="12">
        <f ca="1" xml:space="preserve"> SUMIF( Time!$J352:$BQ352, Time!O$28, 'Balance Sheet'!$J21:$BQ21)</f>
        <v>19161165.445872135</v>
      </c>
      <c r="P21" s="12">
        <f ca="1" xml:space="preserve"> SUMIF( Time!$J352:$BQ352, Time!P$28, 'Balance Sheet'!$J21:$BQ21)</f>
        <v>30443607.553425673</v>
      </c>
      <c r="Q21" s="12">
        <f ca="1" xml:space="preserve"> SUMIF( Time!$J352:$BQ352, Time!Q$28, 'Balance Sheet'!$J21:$BQ21)</f>
        <v>50874705.806548052</v>
      </c>
      <c r="R21" s="12">
        <f ca="1" xml:space="preserve"> SUMIF( Time!$J352:$BQ352, Time!R$28, 'Balance Sheet'!$J21:$BQ21)</f>
        <v>72418807.258557528</v>
      </c>
      <c r="S21" s="12">
        <f ca="1" xml:space="preserve"> SUMIF( Time!$J352:$BQ352, Time!S$28, 'Balance Sheet'!$J21:$BQ21)</f>
        <v>114625415.78294745</v>
      </c>
    </row>
    <row r="23" spans="5:16384">
      <c r="E23" s="67" t="str">
        <f xml:space="preserve"> Financials!E$24</f>
        <v>Net Assets</v>
      </c>
      <c r="F23" s="67"/>
      <c r="G23" s="67" t="str">
        <f xml:space="preserve"> Financials!G$24</f>
        <v>GBP</v>
      </c>
      <c r="H23" s="109">
        <f xml:space="preserve"> Financials!H$24</f>
        <v>0</v>
      </c>
      <c r="I23" s="67">
        <f xml:space="preserve"> Financials!I$24</f>
        <v>0</v>
      </c>
      <c r="J23" s="19">
        <f ca="1" xml:space="preserve"> SUMIF( Time!$J352:$BQ352, Time!J$28, Financials!$J24:$BQ24)</f>
        <v>-98792.111121494323</v>
      </c>
      <c r="K23" s="19">
        <f ca="1" xml:space="preserve"> SUMIF( Time!$J352:$BQ352, Time!K$28, Financials!$J24:$BQ24)</f>
        <v>286225.7446584953</v>
      </c>
      <c r="L23" s="19">
        <f ca="1" xml:space="preserve"> SUMIF( Time!$J352:$BQ352, Time!L$28, Financials!$J24:$BQ24)</f>
        <v>2013311.1236748509</v>
      </c>
      <c r="M23" s="19">
        <f ca="1" xml:space="preserve"> SUMIF( Time!$J352:$BQ352, Time!M$28, Financials!$J24:$BQ24)</f>
        <v>4058717.1314063519</v>
      </c>
      <c r="N23" s="19">
        <f ca="1" xml:space="preserve"> SUMIF( Time!$J352:$BQ352, Time!N$28, Financials!$J24:$BQ24)</f>
        <v>7189120.7612694446</v>
      </c>
      <c r="O23" s="19">
        <f ca="1" xml:space="preserve"> SUMIF( Time!$J352:$BQ352, Time!O$28, Financials!$J24:$BQ24)</f>
        <v>11953480.889049191</v>
      </c>
      <c r="P23" s="19">
        <f ca="1" xml:space="preserve"> SUMIF( Time!$J352:$BQ352, Time!P$28, Financials!$J24:$BQ24)</f>
        <v>19440002.861494478</v>
      </c>
      <c r="Q23" s="19">
        <f ca="1" xml:space="preserve"> SUMIF( Time!$J352:$BQ352, Time!Q$28, Financials!$J24:$BQ24)</f>
        <v>31207766.707879983</v>
      </c>
      <c r="R23" s="19">
        <f ca="1" xml:space="preserve"> SUMIF( Time!$J352:$BQ352, Time!R$28, Financials!$J24:$BQ24)</f>
        <v>48718748.20811677</v>
      </c>
      <c r="S23" s="19">
        <f ca="1" xml:space="preserve"> SUMIF( Time!$J352:$BQ352, Time!S$28, Financials!$J24:$BQ24)</f>
        <v>73584272.536620468</v>
      </c>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1"/>
      <c r="YX23" s="1"/>
      <c r="YY23" s="1"/>
      <c r="YZ23" s="1"/>
      <c r="ZA23" s="1"/>
      <c r="ZB23" s="1"/>
      <c r="ZC23" s="1"/>
      <c r="ZD23" s="1"/>
      <c r="ZE23" s="1"/>
      <c r="ZF23" s="1"/>
      <c r="ZG23" s="1"/>
      <c r="ZH23" s="1"/>
      <c r="ZI23" s="1"/>
      <c r="ZJ23" s="1"/>
      <c r="ZK23" s="1"/>
      <c r="ZL23" s="1"/>
      <c r="ZM23" s="1"/>
      <c r="ZN23" s="1"/>
      <c r="ZO23" s="1"/>
      <c r="ZP23" s="1"/>
      <c r="ZQ23" s="1"/>
      <c r="ZR23" s="1"/>
      <c r="ZS23" s="1"/>
      <c r="ZT23" s="1"/>
      <c r="ZU23" s="1"/>
      <c r="ZV23" s="1"/>
      <c r="ZW23" s="1"/>
      <c r="ZX23" s="1"/>
      <c r="ZY23" s="1"/>
      <c r="ZZ23" s="1"/>
      <c r="AAA23" s="1"/>
      <c r="AAB23" s="1"/>
      <c r="AAC23" s="1"/>
      <c r="AAD23" s="1"/>
      <c r="AAE23" s="1"/>
      <c r="AAF23" s="1"/>
      <c r="AAG23" s="1"/>
      <c r="AAH23" s="1"/>
      <c r="AAI23" s="1"/>
      <c r="AAJ23" s="1"/>
      <c r="AAK23" s="1"/>
      <c r="AAL23" s="1"/>
      <c r="AAM23" s="1"/>
      <c r="AAN23" s="1"/>
      <c r="AAO23" s="1"/>
      <c r="AAP23" s="1"/>
      <c r="AAQ23" s="1"/>
      <c r="AAR23" s="1"/>
      <c r="AAS23" s="1"/>
      <c r="AAT23" s="1"/>
      <c r="AAU23" s="1"/>
      <c r="AAV23" s="1"/>
      <c r="AAW23" s="1"/>
      <c r="AAX23" s="1"/>
      <c r="AAY23" s="1"/>
      <c r="AAZ23" s="1"/>
      <c r="ABA23" s="1"/>
      <c r="ABB23" s="1"/>
      <c r="ABC23" s="1"/>
      <c r="ABD23" s="1"/>
      <c r="ABE23" s="1"/>
      <c r="ABF23" s="1"/>
      <c r="ABG23" s="1"/>
      <c r="ABH23" s="1"/>
      <c r="ABI23" s="1"/>
      <c r="ABJ23" s="1"/>
      <c r="ABK23" s="1"/>
      <c r="ABL23" s="1"/>
      <c r="ABM23" s="1"/>
      <c r="ABN23" s="1"/>
      <c r="ABO23" s="1"/>
      <c r="ABP23" s="1"/>
      <c r="ABQ23" s="1"/>
      <c r="ABR23" s="1"/>
      <c r="ABS23" s="1"/>
      <c r="ABT23" s="1"/>
      <c r="ABU23" s="1"/>
      <c r="ABV23" s="1"/>
      <c r="ABW23" s="1"/>
      <c r="ABX23" s="1"/>
      <c r="ABY23" s="1"/>
      <c r="ABZ23" s="1"/>
      <c r="ACA23" s="1"/>
      <c r="ACB23" s="1"/>
      <c r="ACC23" s="1"/>
      <c r="ACD23" s="1"/>
      <c r="ACE23" s="1"/>
      <c r="ACF23" s="1"/>
      <c r="ACG23" s="1"/>
      <c r="ACH23" s="1"/>
      <c r="ACI23" s="1"/>
      <c r="ACJ23" s="1"/>
      <c r="ACK23" s="1"/>
      <c r="ACL23" s="1"/>
      <c r="ACM23" s="1"/>
      <c r="ACN23" s="1"/>
      <c r="ACO23" s="1"/>
      <c r="ACP23" s="1"/>
      <c r="ACQ23" s="1"/>
      <c r="ACR23" s="1"/>
      <c r="ACS23" s="1"/>
      <c r="ACT23" s="1"/>
      <c r="ACU23" s="1"/>
      <c r="ACV23" s="1"/>
      <c r="ACW23" s="1"/>
      <c r="ACX23" s="1"/>
      <c r="ACY23" s="1"/>
      <c r="ACZ23" s="1"/>
      <c r="ADA23" s="1"/>
      <c r="ADB23" s="1"/>
      <c r="ADC23" s="1"/>
      <c r="ADD23" s="1"/>
      <c r="ADE23" s="1"/>
      <c r="ADF23" s="1"/>
      <c r="ADG23" s="1"/>
      <c r="ADH23" s="1"/>
      <c r="ADI23" s="1"/>
      <c r="ADJ23" s="1"/>
      <c r="ADK23" s="1"/>
      <c r="ADL23" s="1"/>
      <c r="ADM23" s="1"/>
      <c r="ADN23" s="1"/>
      <c r="ADO23" s="1"/>
      <c r="ADP23" s="1"/>
      <c r="ADQ23" s="1"/>
      <c r="ADR23" s="1"/>
      <c r="ADS23" s="1"/>
      <c r="ADT23" s="1"/>
      <c r="ADU23" s="1"/>
      <c r="ADV23" s="1"/>
      <c r="ADW23" s="1"/>
      <c r="ADX23" s="1"/>
      <c r="ADY23" s="1"/>
      <c r="ADZ23" s="1"/>
      <c r="AEA23" s="1"/>
      <c r="AEB23" s="1"/>
      <c r="AEC23" s="1"/>
      <c r="AED23" s="1"/>
      <c r="AEE23" s="1"/>
      <c r="AEF23" s="1"/>
      <c r="AEG23" s="1"/>
      <c r="AEH23" s="1"/>
      <c r="AEI23" s="1"/>
      <c r="AEJ23" s="1"/>
      <c r="AEK23" s="1"/>
      <c r="AEL23" s="1"/>
      <c r="AEM23" s="1"/>
      <c r="AEN23" s="1"/>
      <c r="AEO23" s="1"/>
      <c r="AEP23" s="1"/>
      <c r="AEQ23" s="1"/>
      <c r="AER23" s="1"/>
      <c r="AES23" s="1"/>
      <c r="AET23" s="1"/>
      <c r="AEU23" s="1"/>
      <c r="AEV23" s="1"/>
      <c r="AEW23" s="1"/>
      <c r="AEX23" s="1"/>
      <c r="AEY23" s="1"/>
      <c r="AEZ23" s="1"/>
      <c r="AFA23" s="1"/>
      <c r="AFB23" s="1"/>
      <c r="AFC23" s="1"/>
      <c r="AFD23" s="1"/>
      <c r="AFE23" s="1"/>
      <c r="AFF23" s="1"/>
      <c r="AFG23" s="1"/>
      <c r="AFH23" s="1"/>
      <c r="AFI23" s="1"/>
      <c r="AFJ23" s="1"/>
      <c r="AFK23" s="1"/>
      <c r="AFL23" s="1"/>
      <c r="AFM23" s="1"/>
      <c r="AFN23" s="1"/>
      <c r="AFO23" s="1"/>
      <c r="AFP23" s="1"/>
      <c r="AFQ23" s="1"/>
      <c r="AFR23" s="1"/>
      <c r="AFS23" s="1"/>
      <c r="AFT23" s="1"/>
      <c r="AFU23" s="1"/>
      <c r="AFV23" s="1"/>
      <c r="AFW23" s="1"/>
      <c r="AFX23" s="1"/>
      <c r="AFY23" s="1"/>
      <c r="AFZ23" s="1"/>
      <c r="AGA23" s="1"/>
      <c r="AGB23" s="1"/>
      <c r="AGC23" s="1"/>
      <c r="AGD23" s="1"/>
      <c r="AGE23" s="1"/>
      <c r="AGF23" s="1"/>
      <c r="AGG23" s="1"/>
      <c r="AGH23" s="1"/>
      <c r="AGI23" s="1"/>
      <c r="AGJ23" s="1"/>
      <c r="AGK23" s="1"/>
      <c r="AGL23" s="1"/>
      <c r="AGM23" s="1"/>
      <c r="AGN23" s="1"/>
      <c r="AGO23" s="1"/>
      <c r="AGP23" s="1"/>
      <c r="AGQ23" s="1"/>
      <c r="AGR23" s="1"/>
      <c r="AGS23" s="1"/>
      <c r="AGT23" s="1"/>
      <c r="AGU23" s="1"/>
      <c r="AGV23" s="1"/>
      <c r="AGW23" s="1"/>
      <c r="AGX23" s="1"/>
      <c r="AGY23" s="1"/>
      <c r="AGZ23" s="1"/>
      <c r="AHA23" s="1"/>
      <c r="AHB23" s="1"/>
      <c r="AHC23" s="1"/>
      <c r="AHD23" s="1"/>
      <c r="AHE23" s="1"/>
      <c r="AHF23" s="1"/>
      <c r="AHG23" s="1"/>
      <c r="AHH23" s="1"/>
      <c r="AHI23" s="1"/>
      <c r="AHJ23" s="1"/>
      <c r="AHK23" s="1"/>
      <c r="AHL23" s="1"/>
      <c r="AHM23" s="1"/>
      <c r="AHN23" s="1"/>
      <c r="AHO23" s="1"/>
      <c r="AHP23" s="1"/>
      <c r="AHQ23" s="1"/>
      <c r="AHR23" s="1"/>
      <c r="AHS23" s="1"/>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c r="AIY23" s="1"/>
      <c r="AIZ23" s="1"/>
      <c r="AJA23" s="1"/>
      <c r="AJB23" s="1"/>
      <c r="AJC23" s="1"/>
      <c r="AJD23" s="1"/>
      <c r="AJE23" s="1"/>
      <c r="AJF23" s="1"/>
      <c r="AJG23" s="1"/>
      <c r="AJH23" s="1"/>
      <c r="AJI23" s="1"/>
      <c r="AJJ23" s="1"/>
      <c r="AJK23" s="1"/>
      <c r="AJL23" s="1"/>
      <c r="AJM23" s="1"/>
      <c r="AJN23" s="1"/>
      <c r="AJO23" s="1"/>
      <c r="AJP23" s="1"/>
      <c r="AJQ23" s="1"/>
      <c r="AJR23" s="1"/>
      <c r="AJS23" s="1"/>
      <c r="AJT23" s="1"/>
      <c r="AJU23" s="1"/>
      <c r="AJV23" s="1"/>
      <c r="AJW23" s="1"/>
      <c r="AJX23" s="1"/>
      <c r="AJY23" s="1"/>
      <c r="AJZ23" s="1"/>
      <c r="AKA23" s="1"/>
      <c r="AKB23" s="1"/>
      <c r="AKC23" s="1"/>
      <c r="AKD23" s="1"/>
      <c r="AKE23" s="1"/>
      <c r="AKF23" s="1"/>
      <c r="AKG23" s="1"/>
      <c r="AKH23" s="1"/>
      <c r="AKI23" s="1"/>
      <c r="AKJ23" s="1"/>
      <c r="AKK23" s="1"/>
      <c r="AKL23" s="1"/>
      <c r="AKM23" s="1"/>
      <c r="AKN23" s="1"/>
      <c r="AKO23" s="1"/>
      <c r="AKP23" s="1"/>
      <c r="AKQ23" s="1"/>
      <c r="AKR23" s="1"/>
      <c r="AKS23" s="1"/>
      <c r="AKT23" s="1"/>
      <c r="AKU23" s="1"/>
      <c r="AKV23" s="1"/>
      <c r="AKW23" s="1"/>
      <c r="AKX23" s="1"/>
      <c r="AKY23" s="1"/>
      <c r="AKZ23" s="1"/>
      <c r="ALA23" s="1"/>
      <c r="ALB23" s="1"/>
      <c r="ALC23" s="1"/>
      <c r="ALD23" s="1"/>
      <c r="ALE23" s="1"/>
      <c r="ALF23" s="1"/>
      <c r="ALG23" s="1"/>
      <c r="ALH23" s="1"/>
      <c r="ALI23" s="1"/>
      <c r="ALJ23" s="1"/>
      <c r="ALK23" s="1"/>
      <c r="ALL23" s="1"/>
      <c r="ALM23" s="1"/>
      <c r="ALN23" s="1"/>
      <c r="ALO23" s="1"/>
      <c r="ALP23" s="1"/>
      <c r="ALQ23" s="1"/>
      <c r="ALR23" s="1"/>
      <c r="ALS23" s="1"/>
      <c r="ALT23" s="1"/>
      <c r="ALU23" s="1"/>
      <c r="ALV23" s="1"/>
      <c r="ALW23" s="1"/>
      <c r="ALX23" s="1"/>
      <c r="ALY23" s="1"/>
      <c r="ALZ23" s="1"/>
      <c r="AMA23" s="1"/>
      <c r="AMB23" s="1"/>
      <c r="AMC23" s="1"/>
      <c r="AMD23" s="1"/>
      <c r="AME23" s="1"/>
      <c r="AMF23" s="1"/>
      <c r="AMG23" s="1"/>
      <c r="AMH23" s="1"/>
      <c r="AMI23" s="1"/>
      <c r="AMJ23" s="1"/>
      <c r="AMK23" s="1"/>
      <c r="AML23" s="1"/>
      <c r="AMM23" s="1"/>
      <c r="AMN23" s="1"/>
      <c r="AMO23" s="1"/>
      <c r="AMP23" s="1"/>
      <c r="AMQ23" s="1"/>
      <c r="AMR23" s="1"/>
      <c r="AMS23" s="1"/>
      <c r="AMT23" s="1"/>
      <c r="AMU23" s="1"/>
      <c r="AMV23" s="1"/>
      <c r="AMW23" s="1"/>
      <c r="AMX23" s="1"/>
      <c r="AMY23" s="1"/>
      <c r="AMZ23" s="1"/>
      <c r="ANA23" s="1"/>
      <c r="ANB23" s="1"/>
      <c r="ANC23" s="1"/>
      <c r="AND23" s="1"/>
      <c r="ANE23" s="1"/>
      <c r="ANF23" s="1"/>
      <c r="ANG23" s="1"/>
      <c r="ANH23" s="1"/>
      <c r="ANI23" s="1"/>
      <c r="ANJ23" s="1"/>
      <c r="ANK23" s="1"/>
      <c r="ANL23" s="1"/>
      <c r="ANM23" s="1"/>
      <c r="ANN23" s="1"/>
      <c r="ANO23" s="1"/>
      <c r="ANP23" s="1"/>
      <c r="ANQ23" s="1"/>
      <c r="ANR23" s="1"/>
      <c r="ANS23" s="1"/>
      <c r="ANT23" s="1"/>
      <c r="ANU23" s="1"/>
      <c r="ANV23" s="1"/>
      <c r="ANW23" s="1"/>
      <c r="ANX23" s="1"/>
      <c r="ANY23" s="1"/>
      <c r="ANZ23" s="1"/>
      <c r="AOA23" s="1"/>
      <c r="AOB23" s="1"/>
      <c r="AOC23" s="1"/>
      <c r="AOD23" s="1"/>
      <c r="AOE23" s="1"/>
      <c r="AOF23" s="1"/>
      <c r="AOG23" s="1"/>
      <c r="AOH23" s="1"/>
      <c r="AOI23" s="1"/>
      <c r="AOJ23" s="1"/>
      <c r="AOK23" s="1"/>
      <c r="AOL23" s="1"/>
      <c r="AOM23" s="1"/>
      <c r="AON23" s="1"/>
      <c r="AOO23" s="1"/>
      <c r="AOP23" s="1"/>
      <c r="AOQ23" s="1"/>
      <c r="AOR23" s="1"/>
      <c r="AOS23" s="1"/>
      <c r="AOT23" s="1"/>
      <c r="AOU23" s="1"/>
      <c r="AOV23" s="1"/>
      <c r="AOW23" s="1"/>
      <c r="AOX23" s="1"/>
      <c r="AOY23" s="1"/>
      <c r="AOZ23" s="1"/>
      <c r="APA23" s="1"/>
      <c r="APB23" s="1"/>
      <c r="APC23" s="1"/>
      <c r="APD23" s="1"/>
      <c r="APE23" s="1"/>
      <c r="APF23" s="1"/>
      <c r="APG23" s="1"/>
      <c r="APH23" s="1"/>
      <c r="API23" s="1"/>
      <c r="APJ23" s="1"/>
      <c r="APK23" s="1"/>
      <c r="APL23" s="1"/>
      <c r="APM23" s="1"/>
      <c r="APN23" s="1"/>
      <c r="APO23" s="1"/>
      <c r="APP23" s="1"/>
      <c r="APQ23" s="1"/>
      <c r="APR23" s="1"/>
      <c r="APS23" s="1"/>
      <c r="APT23" s="1"/>
      <c r="APU23" s="1"/>
      <c r="APV23" s="1"/>
      <c r="APW23" s="1"/>
      <c r="APX23" s="1"/>
      <c r="APY23" s="1"/>
      <c r="APZ23" s="1"/>
      <c r="AQA23" s="1"/>
      <c r="AQB23" s="1"/>
      <c r="AQC23" s="1"/>
      <c r="AQD23" s="1"/>
      <c r="AQE23" s="1"/>
      <c r="AQF23" s="1"/>
      <c r="AQG23" s="1"/>
      <c r="AQH23" s="1"/>
      <c r="AQI23" s="1"/>
      <c r="AQJ23" s="1"/>
      <c r="AQK23" s="1"/>
      <c r="AQL23" s="1"/>
      <c r="AQM23" s="1"/>
      <c r="AQN23" s="1"/>
      <c r="AQO23" s="1"/>
      <c r="AQP23" s="1"/>
      <c r="AQQ23" s="1"/>
      <c r="AQR23" s="1"/>
      <c r="AQS23" s="1"/>
      <c r="AQT23" s="1"/>
      <c r="AQU23" s="1"/>
      <c r="AQV23" s="1"/>
      <c r="AQW23" s="1"/>
      <c r="AQX23" s="1"/>
      <c r="AQY23" s="1"/>
      <c r="AQZ23" s="1"/>
      <c r="ARA23" s="1"/>
      <c r="ARB23" s="1"/>
      <c r="ARC23" s="1"/>
      <c r="ARD23" s="1"/>
      <c r="ARE23" s="1"/>
      <c r="ARF23" s="1"/>
      <c r="ARG23" s="1"/>
      <c r="ARH23" s="1"/>
      <c r="ARI23" s="1"/>
      <c r="ARJ23" s="1"/>
      <c r="ARK23" s="1"/>
      <c r="ARL23" s="1"/>
      <c r="ARM23" s="1"/>
      <c r="ARN23" s="1"/>
      <c r="ARO23" s="1"/>
      <c r="ARP23" s="1"/>
      <c r="ARQ23" s="1"/>
      <c r="ARR23" s="1"/>
      <c r="ARS23" s="1"/>
      <c r="ART23" s="1"/>
      <c r="ARU23" s="1"/>
      <c r="ARV23" s="1"/>
      <c r="ARW23" s="1"/>
      <c r="ARX23" s="1"/>
      <c r="ARY23" s="1"/>
      <c r="ARZ23" s="1"/>
      <c r="ASA23" s="1"/>
      <c r="ASB23" s="1"/>
      <c r="ASC23" s="1"/>
      <c r="ASD23" s="1"/>
      <c r="ASE23" s="1"/>
      <c r="ASF23" s="1"/>
      <c r="ASG23" s="1"/>
      <c r="ASH23" s="1"/>
      <c r="ASI23" s="1"/>
      <c r="ASJ23" s="1"/>
      <c r="ASK23" s="1"/>
      <c r="ASL23" s="1"/>
      <c r="ASM23" s="1"/>
      <c r="ASN23" s="1"/>
      <c r="ASO23" s="1"/>
      <c r="ASP23" s="1"/>
      <c r="ASQ23" s="1"/>
      <c r="ASR23" s="1"/>
      <c r="ASS23" s="1"/>
      <c r="AST23" s="1"/>
      <c r="ASU23" s="1"/>
      <c r="ASV23" s="1"/>
      <c r="ASW23" s="1"/>
      <c r="ASX23" s="1"/>
      <c r="ASY23" s="1"/>
      <c r="ASZ23" s="1"/>
      <c r="ATA23" s="1"/>
      <c r="ATB23" s="1"/>
      <c r="ATC23" s="1"/>
      <c r="ATD23" s="1"/>
      <c r="ATE23" s="1"/>
      <c r="ATF23" s="1"/>
      <c r="ATG23" s="1"/>
      <c r="ATH23" s="1"/>
      <c r="ATI23" s="1"/>
      <c r="ATJ23" s="1"/>
      <c r="ATK23" s="1"/>
      <c r="ATL23" s="1"/>
      <c r="ATM23" s="1"/>
      <c r="ATN23" s="1"/>
      <c r="ATO23" s="1"/>
      <c r="ATP23" s="1"/>
      <c r="ATQ23" s="1"/>
      <c r="ATR23" s="1"/>
      <c r="ATS23" s="1"/>
      <c r="ATT23" s="1"/>
      <c r="ATU23" s="1"/>
      <c r="ATV23" s="1"/>
      <c r="ATW23" s="1"/>
      <c r="ATX23" s="1"/>
      <c r="ATY23" s="1"/>
      <c r="ATZ23" s="1"/>
      <c r="AUA23" s="1"/>
      <c r="AUB23" s="1"/>
      <c r="AUC23" s="1"/>
      <c r="AUD23" s="1"/>
      <c r="AUE23" s="1"/>
      <c r="AUF23" s="1"/>
      <c r="AUG23" s="1"/>
      <c r="AUH23" s="1"/>
      <c r="AUI23" s="1"/>
      <c r="AUJ23" s="1"/>
      <c r="AUK23" s="1"/>
      <c r="AUL23" s="1"/>
      <c r="AUM23" s="1"/>
      <c r="AUN23" s="1"/>
      <c r="AUO23" s="1"/>
      <c r="AUP23" s="1"/>
      <c r="AUQ23" s="1"/>
      <c r="AUR23" s="1"/>
      <c r="AUS23" s="1"/>
      <c r="AUT23" s="1"/>
      <c r="AUU23" s="1"/>
      <c r="AUV23" s="1"/>
      <c r="AUW23" s="1"/>
      <c r="AUX23" s="1"/>
      <c r="AUY23" s="1"/>
      <c r="AUZ23" s="1"/>
      <c r="AVA23" s="1"/>
      <c r="AVB23" s="1"/>
      <c r="AVC23" s="1"/>
      <c r="AVD23" s="1"/>
      <c r="AVE23" s="1"/>
      <c r="AVF23" s="1"/>
      <c r="AVG23" s="1"/>
      <c r="AVH23" s="1"/>
      <c r="AVI23" s="1"/>
      <c r="AVJ23" s="1"/>
      <c r="AVK23" s="1"/>
      <c r="AVL23" s="1"/>
      <c r="AVM23" s="1"/>
      <c r="AVN23" s="1"/>
      <c r="AVO23" s="1"/>
      <c r="AVP23" s="1"/>
      <c r="AVQ23" s="1"/>
      <c r="AVR23" s="1"/>
      <c r="AVS23" s="1"/>
      <c r="AVT23" s="1"/>
      <c r="AVU23" s="1"/>
      <c r="AVV23" s="1"/>
      <c r="AVW23" s="1"/>
      <c r="AVX23" s="1"/>
      <c r="AVY23" s="1"/>
      <c r="AVZ23" s="1"/>
      <c r="AWA23" s="1"/>
      <c r="AWB23" s="1"/>
      <c r="AWC23" s="1"/>
      <c r="AWD23" s="1"/>
      <c r="AWE23" s="1"/>
      <c r="AWF23" s="1"/>
      <c r="AWG23" s="1"/>
      <c r="AWH23" s="1"/>
      <c r="AWI23" s="1"/>
      <c r="AWJ23" s="1"/>
      <c r="AWK23" s="1"/>
      <c r="AWL23" s="1"/>
      <c r="AWM23" s="1"/>
      <c r="AWN23" s="1"/>
      <c r="AWO23" s="1"/>
      <c r="AWP23" s="1"/>
      <c r="AWQ23" s="1"/>
      <c r="AWR23" s="1"/>
      <c r="AWS23" s="1"/>
      <c r="AWT23" s="1"/>
      <c r="AWU23" s="1"/>
      <c r="AWV23" s="1"/>
      <c r="AWW23" s="1"/>
      <c r="AWX23" s="1"/>
      <c r="AWY23" s="1"/>
      <c r="AWZ23" s="1"/>
      <c r="AXA23" s="1"/>
      <c r="AXB23" s="1"/>
      <c r="AXC23" s="1"/>
      <c r="AXD23" s="1"/>
      <c r="AXE23" s="1"/>
      <c r="AXF23" s="1"/>
      <c r="AXG23" s="1"/>
      <c r="AXH23" s="1"/>
      <c r="AXI23" s="1"/>
      <c r="AXJ23" s="1"/>
      <c r="AXK23" s="1"/>
      <c r="AXL23" s="1"/>
      <c r="AXM23" s="1"/>
      <c r="AXN23" s="1"/>
      <c r="AXO23" s="1"/>
      <c r="AXP23" s="1"/>
      <c r="AXQ23" s="1"/>
      <c r="AXR23" s="1"/>
      <c r="AXS23" s="1"/>
      <c r="AXT23" s="1"/>
      <c r="AXU23" s="1"/>
      <c r="AXV23" s="1"/>
      <c r="AXW23" s="1"/>
      <c r="AXX23" s="1"/>
      <c r="AXY23" s="1"/>
      <c r="AXZ23" s="1"/>
      <c r="AYA23" s="1"/>
      <c r="AYB23" s="1"/>
      <c r="AYC23" s="1"/>
      <c r="AYD23" s="1"/>
      <c r="AYE23" s="1"/>
      <c r="AYF23" s="1"/>
      <c r="AYG23" s="1"/>
      <c r="AYH23" s="1"/>
      <c r="AYI23" s="1"/>
      <c r="AYJ23" s="1"/>
      <c r="AYK23" s="1"/>
      <c r="AYL23" s="1"/>
      <c r="AYM23" s="1"/>
      <c r="AYN23" s="1"/>
      <c r="AYO23" s="1"/>
      <c r="AYP23" s="1"/>
      <c r="AYQ23" s="1"/>
      <c r="AYR23" s="1"/>
      <c r="AYS23" s="1"/>
      <c r="AYT23" s="1"/>
      <c r="AYU23" s="1"/>
      <c r="AYV23" s="1"/>
      <c r="AYW23" s="1"/>
      <c r="AYX23" s="1"/>
      <c r="AYY23" s="1"/>
      <c r="AYZ23" s="1"/>
      <c r="AZA23" s="1"/>
      <c r="AZB23" s="1"/>
      <c r="AZC23" s="1"/>
      <c r="AZD23" s="1"/>
      <c r="AZE23" s="1"/>
      <c r="AZF23" s="1"/>
      <c r="AZG23" s="1"/>
      <c r="AZH23" s="1"/>
      <c r="AZI23" s="1"/>
      <c r="AZJ23" s="1"/>
      <c r="AZK23" s="1"/>
      <c r="AZL23" s="1"/>
      <c r="AZM23" s="1"/>
      <c r="AZN23" s="1"/>
      <c r="AZO23" s="1"/>
      <c r="AZP23" s="1"/>
      <c r="AZQ23" s="1"/>
      <c r="AZR23" s="1"/>
      <c r="AZS23" s="1"/>
      <c r="AZT23" s="1"/>
      <c r="AZU23" s="1"/>
      <c r="AZV23" s="1"/>
      <c r="AZW23" s="1"/>
      <c r="AZX23" s="1"/>
      <c r="AZY23" s="1"/>
      <c r="AZZ23" s="1"/>
      <c r="BAA23" s="1"/>
      <c r="BAB23" s="1"/>
      <c r="BAC23" s="1"/>
      <c r="BAD23" s="1"/>
      <c r="BAE23" s="1"/>
      <c r="BAF23" s="1"/>
      <c r="BAG23" s="1"/>
      <c r="BAH23" s="1"/>
      <c r="BAI23" s="1"/>
      <c r="BAJ23" s="1"/>
      <c r="BAK23" s="1"/>
      <c r="BAL23" s="1"/>
      <c r="BAM23" s="1"/>
      <c r="BAN23" s="1"/>
      <c r="BAO23" s="1"/>
      <c r="BAP23" s="1"/>
      <c r="BAQ23" s="1"/>
      <c r="BAR23" s="1"/>
      <c r="BAS23" s="1"/>
      <c r="BAT23" s="1"/>
      <c r="BAU23" s="1"/>
      <c r="BAV23" s="1"/>
      <c r="BAW23" s="1"/>
      <c r="BAX23" s="1"/>
      <c r="BAY23" s="1"/>
      <c r="BAZ23" s="1"/>
      <c r="BBA23" s="1"/>
      <c r="BBB23" s="1"/>
      <c r="BBC23" s="1"/>
      <c r="BBD23" s="1"/>
      <c r="BBE23" s="1"/>
      <c r="BBF23" s="1"/>
      <c r="BBG23" s="1"/>
      <c r="BBH23" s="1"/>
      <c r="BBI23" s="1"/>
      <c r="BBJ23" s="1"/>
      <c r="BBK23" s="1"/>
      <c r="BBL23" s="1"/>
      <c r="BBM23" s="1"/>
      <c r="BBN23" s="1"/>
      <c r="BBO23" s="1"/>
      <c r="BBP23" s="1"/>
      <c r="BBQ23" s="1"/>
      <c r="BBR23" s="1"/>
      <c r="BBS23" s="1"/>
      <c r="BBT23" s="1"/>
      <c r="BBU23" s="1"/>
      <c r="BBV23" s="1"/>
      <c r="BBW23" s="1"/>
      <c r="BBX23" s="1"/>
      <c r="BBY23" s="1"/>
      <c r="BBZ23" s="1"/>
      <c r="BCA23" s="1"/>
      <c r="BCB23" s="1"/>
      <c r="BCC23" s="1"/>
      <c r="BCD23" s="1"/>
      <c r="BCE23" s="1"/>
      <c r="BCF23" s="1"/>
      <c r="BCG23" s="1"/>
      <c r="BCH23" s="1"/>
      <c r="BCI23" s="1"/>
      <c r="BCJ23" s="1"/>
      <c r="BCK23" s="1"/>
      <c r="BCL23" s="1"/>
      <c r="BCM23" s="1"/>
      <c r="BCN23" s="1"/>
      <c r="BCO23" s="1"/>
      <c r="BCP23" s="1"/>
      <c r="BCQ23" s="1"/>
      <c r="BCR23" s="1"/>
      <c r="BCS23" s="1"/>
      <c r="BCT23" s="1"/>
      <c r="BCU23" s="1"/>
      <c r="BCV23" s="1"/>
      <c r="BCW23" s="1"/>
      <c r="BCX23" s="1"/>
      <c r="BCY23" s="1"/>
      <c r="BCZ23" s="1"/>
      <c r="BDA23" s="1"/>
      <c r="BDB23" s="1"/>
      <c r="BDC23" s="1"/>
      <c r="BDD23" s="1"/>
      <c r="BDE23" s="1"/>
      <c r="BDF23" s="1"/>
      <c r="BDG23" s="1"/>
      <c r="BDH23" s="1"/>
      <c r="BDI23" s="1"/>
      <c r="BDJ23" s="1"/>
      <c r="BDK23" s="1"/>
      <c r="BDL23" s="1"/>
      <c r="BDM23" s="1"/>
      <c r="BDN23" s="1"/>
      <c r="BDO23" s="1"/>
      <c r="BDP23" s="1"/>
      <c r="BDQ23" s="1"/>
      <c r="BDR23" s="1"/>
      <c r="BDS23" s="1"/>
      <c r="BDT23" s="1"/>
      <c r="BDU23" s="1"/>
      <c r="BDV23" s="1"/>
      <c r="BDW23" s="1"/>
      <c r="BDX23" s="1"/>
      <c r="BDY23" s="1"/>
      <c r="BDZ23" s="1"/>
      <c r="BEA23" s="1"/>
      <c r="BEB23" s="1"/>
      <c r="BEC23" s="1"/>
      <c r="BED23" s="1"/>
      <c r="BEE23" s="1"/>
      <c r="BEF23" s="1"/>
      <c r="BEG23" s="1"/>
      <c r="BEH23" s="1"/>
      <c r="BEI23" s="1"/>
      <c r="BEJ23" s="1"/>
      <c r="BEK23" s="1"/>
      <c r="BEL23" s="1"/>
      <c r="BEM23" s="1"/>
      <c r="BEN23" s="1"/>
      <c r="BEO23" s="1"/>
      <c r="BEP23" s="1"/>
      <c r="BEQ23" s="1"/>
      <c r="BER23" s="1"/>
      <c r="BES23" s="1"/>
      <c r="BET23" s="1"/>
      <c r="BEU23" s="1"/>
      <c r="BEV23" s="1"/>
      <c r="BEW23" s="1"/>
      <c r="BEX23" s="1"/>
      <c r="BEY23" s="1"/>
      <c r="BEZ23" s="1"/>
      <c r="BFA23" s="1"/>
      <c r="BFB23" s="1"/>
      <c r="BFC23" s="1"/>
      <c r="BFD23" s="1"/>
      <c r="BFE23" s="1"/>
      <c r="BFF23" s="1"/>
      <c r="BFG23" s="1"/>
      <c r="BFH23" s="1"/>
      <c r="BFI23" s="1"/>
      <c r="BFJ23" s="1"/>
      <c r="BFK23" s="1"/>
      <c r="BFL23" s="1"/>
      <c r="BFM23" s="1"/>
      <c r="BFN23" s="1"/>
      <c r="BFO23" s="1"/>
      <c r="BFP23" s="1"/>
      <c r="BFQ23" s="1"/>
      <c r="BFR23" s="1"/>
      <c r="BFS23" s="1"/>
      <c r="BFT23" s="1"/>
      <c r="BFU23" s="1"/>
      <c r="BFV23" s="1"/>
      <c r="BFW23" s="1"/>
      <c r="BFX23" s="1"/>
      <c r="BFY23" s="1"/>
      <c r="BFZ23" s="1"/>
      <c r="BGA23" s="1"/>
      <c r="BGB23" s="1"/>
      <c r="BGC23" s="1"/>
      <c r="BGD23" s="1"/>
      <c r="BGE23" s="1"/>
      <c r="BGF23" s="1"/>
      <c r="BGG23" s="1"/>
      <c r="BGH23" s="1"/>
      <c r="BGI23" s="1"/>
      <c r="BGJ23" s="1"/>
      <c r="BGK23" s="1"/>
      <c r="BGL23" s="1"/>
      <c r="BGM23" s="1"/>
      <c r="BGN23" s="1"/>
      <c r="BGO23" s="1"/>
      <c r="BGP23" s="1"/>
      <c r="BGQ23" s="1"/>
      <c r="BGR23" s="1"/>
      <c r="BGS23" s="1"/>
      <c r="BGT23" s="1"/>
      <c r="BGU23" s="1"/>
      <c r="BGV23" s="1"/>
      <c r="BGW23" s="1"/>
      <c r="BGX23" s="1"/>
      <c r="BGY23" s="1"/>
      <c r="BGZ23" s="1"/>
      <c r="BHA23" s="1"/>
      <c r="BHB23" s="1"/>
      <c r="BHC23" s="1"/>
      <c r="BHD23" s="1"/>
      <c r="BHE23" s="1"/>
      <c r="BHF23" s="1"/>
      <c r="BHG23" s="1"/>
      <c r="BHH23" s="1"/>
      <c r="BHI23" s="1"/>
      <c r="BHJ23" s="1"/>
      <c r="BHK23" s="1"/>
      <c r="BHL23" s="1"/>
      <c r="BHM23" s="1"/>
      <c r="BHN23" s="1"/>
      <c r="BHO23" s="1"/>
      <c r="BHP23" s="1"/>
      <c r="BHQ23" s="1"/>
      <c r="BHR23" s="1"/>
      <c r="BHS23" s="1"/>
      <c r="BHT23" s="1"/>
      <c r="BHU23" s="1"/>
      <c r="BHV23" s="1"/>
      <c r="BHW23" s="1"/>
      <c r="BHX23" s="1"/>
      <c r="BHY23" s="1"/>
      <c r="BHZ23" s="1"/>
      <c r="BIA23" s="1"/>
      <c r="BIB23" s="1"/>
      <c r="BIC23" s="1"/>
      <c r="BID23" s="1"/>
      <c r="BIE23" s="1"/>
      <c r="BIF23" s="1"/>
      <c r="BIG23" s="1"/>
      <c r="BIH23" s="1"/>
      <c r="BII23" s="1"/>
      <c r="BIJ23" s="1"/>
      <c r="BIK23" s="1"/>
      <c r="BIL23" s="1"/>
      <c r="BIM23" s="1"/>
      <c r="BIN23" s="1"/>
      <c r="BIO23" s="1"/>
      <c r="BIP23" s="1"/>
      <c r="BIQ23" s="1"/>
      <c r="BIR23" s="1"/>
      <c r="BIS23" s="1"/>
      <c r="BIT23" s="1"/>
      <c r="BIU23" s="1"/>
      <c r="BIV23" s="1"/>
      <c r="BIW23" s="1"/>
      <c r="BIX23" s="1"/>
      <c r="BIY23" s="1"/>
      <c r="BIZ23" s="1"/>
      <c r="BJA23" s="1"/>
      <c r="BJB23" s="1"/>
      <c r="BJC23" s="1"/>
      <c r="BJD23" s="1"/>
      <c r="BJE23" s="1"/>
      <c r="BJF23" s="1"/>
      <c r="BJG23" s="1"/>
      <c r="BJH23" s="1"/>
      <c r="BJI23" s="1"/>
      <c r="BJJ23" s="1"/>
      <c r="BJK23" s="1"/>
      <c r="BJL23" s="1"/>
      <c r="BJM23" s="1"/>
      <c r="BJN23" s="1"/>
      <c r="BJO23" s="1"/>
      <c r="BJP23" s="1"/>
      <c r="BJQ23" s="1"/>
      <c r="BJR23" s="1"/>
      <c r="BJS23" s="1"/>
      <c r="BJT23" s="1"/>
      <c r="BJU23" s="1"/>
      <c r="BJV23" s="1"/>
      <c r="BJW23" s="1"/>
      <c r="BJX23" s="1"/>
      <c r="BJY23" s="1"/>
      <c r="BJZ23" s="1"/>
      <c r="BKA23" s="1"/>
      <c r="BKB23" s="1"/>
      <c r="BKC23" s="1"/>
      <c r="BKD23" s="1"/>
      <c r="BKE23" s="1"/>
      <c r="BKF23" s="1"/>
      <c r="BKG23" s="1"/>
      <c r="BKH23" s="1"/>
      <c r="BKI23" s="1"/>
      <c r="BKJ23" s="1"/>
      <c r="BKK23" s="1"/>
      <c r="BKL23" s="1"/>
      <c r="BKM23" s="1"/>
      <c r="BKN23" s="1"/>
      <c r="BKO23" s="1"/>
      <c r="BKP23" s="1"/>
      <c r="BKQ23" s="1"/>
      <c r="BKR23" s="1"/>
      <c r="BKS23" s="1"/>
      <c r="BKT23" s="1"/>
      <c r="BKU23" s="1"/>
      <c r="BKV23" s="1"/>
      <c r="BKW23" s="1"/>
      <c r="BKX23" s="1"/>
      <c r="BKY23" s="1"/>
      <c r="BKZ23" s="1"/>
      <c r="BLA23" s="1"/>
      <c r="BLB23" s="1"/>
      <c r="BLC23" s="1"/>
      <c r="BLD23" s="1"/>
      <c r="BLE23" s="1"/>
      <c r="BLF23" s="1"/>
      <c r="BLG23" s="1"/>
      <c r="BLH23" s="1"/>
      <c r="BLI23" s="1"/>
      <c r="BLJ23" s="1"/>
      <c r="BLK23" s="1"/>
      <c r="BLL23" s="1"/>
      <c r="BLM23" s="1"/>
      <c r="BLN23" s="1"/>
      <c r="BLO23" s="1"/>
      <c r="BLP23" s="1"/>
      <c r="BLQ23" s="1"/>
      <c r="BLR23" s="1"/>
      <c r="BLS23" s="1"/>
      <c r="BLT23" s="1"/>
      <c r="BLU23" s="1"/>
      <c r="BLV23" s="1"/>
      <c r="BLW23" s="1"/>
      <c r="BLX23" s="1"/>
      <c r="BLY23" s="1"/>
      <c r="BLZ23" s="1"/>
      <c r="BMA23" s="1"/>
      <c r="BMB23" s="1"/>
      <c r="BMC23" s="1"/>
      <c r="BMD23" s="1"/>
      <c r="BME23" s="1"/>
      <c r="BMF23" s="1"/>
      <c r="BMG23" s="1"/>
      <c r="BMH23" s="1"/>
      <c r="BMI23" s="1"/>
      <c r="BMJ23" s="1"/>
      <c r="BMK23" s="1"/>
      <c r="BML23" s="1"/>
      <c r="BMM23" s="1"/>
      <c r="BMN23" s="1"/>
      <c r="BMO23" s="1"/>
      <c r="BMP23" s="1"/>
      <c r="BMQ23" s="1"/>
      <c r="BMR23" s="1"/>
      <c r="BMS23" s="1"/>
      <c r="BMT23" s="1"/>
      <c r="BMU23" s="1"/>
      <c r="BMV23" s="1"/>
      <c r="BMW23" s="1"/>
      <c r="BMX23" s="1"/>
      <c r="BMY23" s="1"/>
      <c r="BMZ23" s="1"/>
      <c r="BNA23" s="1"/>
      <c r="BNB23" s="1"/>
      <c r="BNC23" s="1"/>
      <c r="BND23" s="1"/>
      <c r="BNE23" s="1"/>
      <c r="BNF23" s="1"/>
      <c r="BNG23" s="1"/>
      <c r="BNH23" s="1"/>
      <c r="BNI23" s="1"/>
      <c r="BNJ23" s="1"/>
      <c r="BNK23" s="1"/>
      <c r="BNL23" s="1"/>
      <c r="BNM23" s="1"/>
      <c r="BNN23" s="1"/>
      <c r="BNO23" s="1"/>
      <c r="BNP23" s="1"/>
      <c r="BNQ23" s="1"/>
      <c r="BNR23" s="1"/>
      <c r="BNS23" s="1"/>
      <c r="BNT23" s="1"/>
      <c r="BNU23" s="1"/>
      <c r="BNV23" s="1"/>
      <c r="BNW23" s="1"/>
      <c r="BNX23" s="1"/>
      <c r="BNY23" s="1"/>
      <c r="BNZ23" s="1"/>
      <c r="BOA23" s="1"/>
      <c r="BOB23" s="1"/>
      <c r="BOC23" s="1"/>
      <c r="BOD23" s="1"/>
      <c r="BOE23" s="1"/>
      <c r="BOF23" s="1"/>
      <c r="BOG23" s="1"/>
      <c r="BOH23" s="1"/>
      <c r="BOI23" s="1"/>
      <c r="BOJ23" s="1"/>
      <c r="BOK23" s="1"/>
      <c r="BOL23" s="1"/>
      <c r="BOM23" s="1"/>
      <c r="BON23" s="1"/>
      <c r="BOO23" s="1"/>
      <c r="BOP23" s="1"/>
      <c r="BOQ23" s="1"/>
      <c r="BOR23" s="1"/>
      <c r="BOS23" s="1"/>
      <c r="BOT23" s="1"/>
      <c r="BOU23" s="1"/>
      <c r="BOV23" s="1"/>
      <c r="BOW23" s="1"/>
      <c r="BOX23" s="1"/>
      <c r="BOY23" s="1"/>
      <c r="BOZ23" s="1"/>
      <c r="BPA23" s="1"/>
      <c r="BPB23" s="1"/>
      <c r="BPC23" s="1"/>
      <c r="BPD23" s="1"/>
      <c r="BPE23" s="1"/>
      <c r="BPF23" s="1"/>
      <c r="BPG23" s="1"/>
      <c r="BPH23" s="1"/>
      <c r="BPI23" s="1"/>
      <c r="BPJ23" s="1"/>
      <c r="BPK23" s="1"/>
      <c r="BPL23" s="1"/>
      <c r="BPM23" s="1"/>
      <c r="BPN23" s="1"/>
      <c r="BPO23" s="1"/>
      <c r="BPP23" s="1"/>
      <c r="BPQ23" s="1"/>
      <c r="BPR23" s="1"/>
      <c r="BPS23" s="1"/>
      <c r="BPT23" s="1"/>
      <c r="BPU23" s="1"/>
      <c r="BPV23" s="1"/>
      <c r="BPW23" s="1"/>
      <c r="BPX23" s="1"/>
      <c r="BPY23" s="1"/>
      <c r="BPZ23" s="1"/>
      <c r="BQA23" s="1"/>
      <c r="BQB23" s="1"/>
      <c r="BQC23" s="1"/>
      <c r="BQD23" s="1"/>
      <c r="BQE23" s="1"/>
      <c r="BQF23" s="1"/>
      <c r="BQG23" s="1"/>
      <c r="BQH23" s="1"/>
      <c r="BQI23" s="1"/>
      <c r="BQJ23" s="1"/>
      <c r="BQK23" s="1"/>
      <c r="BQL23" s="1"/>
      <c r="BQM23" s="1"/>
      <c r="BQN23" s="1"/>
      <c r="BQO23" s="1"/>
      <c r="BQP23" s="1"/>
      <c r="BQQ23" s="1"/>
      <c r="BQR23" s="1"/>
      <c r="BQS23" s="1"/>
      <c r="BQT23" s="1"/>
      <c r="BQU23" s="1"/>
      <c r="BQV23" s="1"/>
      <c r="BQW23" s="1"/>
      <c r="BQX23" s="1"/>
      <c r="BQY23" s="1"/>
      <c r="BQZ23" s="1"/>
      <c r="BRA23" s="1"/>
      <c r="BRB23" s="1"/>
      <c r="BRC23" s="1"/>
      <c r="BRD23" s="1"/>
      <c r="BRE23" s="1"/>
      <c r="BRF23" s="1"/>
      <c r="BRG23" s="1"/>
      <c r="BRH23" s="1"/>
      <c r="BRI23" s="1"/>
      <c r="BRJ23" s="1"/>
      <c r="BRK23" s="1"/>
      <c r="BRL23" s="1"/>
      <c r="BRM23" s="1"/>
      <c r="BRN23" s="1"/>
      <c r="BRO23" s="1"/>
      <c r="BRP23" s="1"/>
      <c r="BRQ23" s="1"/>
      <c r="BRR23" s="1"/>
      <c r="BRS23" s="1"/>
      <c r="BRT23" s="1"/>
      <c r="BRU23" s="1"/>
      <c r="BRV23" s="1"/>
      <c r="BRW23" s="1"/>
      <c r="BRX23" s="1"/>
      <c r="BRY23" s="1"/>
      <c r="BRZ23" s="1"/>
      <c r="BSA23" s="1"/>
      <c r="BSB23" s="1"/>
      <c r="BSC23" s="1"/>
      <c r="BSD23" s="1"/>
      <c r="BSE23" s="1"/>
      <c r="BSF23" s="1"/>
      <c r="BSG23" s="1"/>
      <c r="BSH23" s="1"/>
      <c r="BSI23" s="1"/>
      <c r="BSJ23" s="1"/>
      <c r="BSK23" s="1"/>
      <c r="BSL23" s="1"/>
      <c r="BSM23" s="1"/>
      <c r="BSN23" s="1"/>
      <c r="BSO23" s="1"/>
      <c r="BSP23" s="1"/>
      <c r="BSQ23" s="1"/>
      <c r="BSR23" s="1"/>
      <c r="BSS23" s="1"/>
      <c r="BST23" s="1"/>
      <c r="BSU23" s="1"/>
      <c r="BSV23" s="1"/>
      <c r="BSW23" s="1"/>
      <c r="BSX23" s="1"/>
      <c r="BSY23" s="1"/>
      <c r="BSZ23" s="1"/>
      <c r="BTA23" s="1"/>
      <c r="BTB23" s="1"/>
      <c r="BTC23" s="1"/>
      <c r="BTD23" s="1"/>
      <c r="BTE23" s="1"/>
      <c r="BTF23" s="1"/>
      <c r="BTG23" s="1"/>
      <c r="BTH23" s="1"/>
      <c r="BTI23" s="1"/>
      <c r="BTJ23" s="1"/>
      <c r="BTK23" s="1"/>
      <c r="BTL23" s="1"/>
      <c r="BTM23" s="1"/>
      <c r="BTN23" s="1"/>
      <c r="BTO23" s="1"/>
      <c r="BTP23" s="1"/>
      <c r="BTQ23" s="1"/>
      <c r="BTR23" s="1"/>
      <c r="BTS23" s="1"/>
      <c r="BTT23" s="1"/>
      <c r="BTU23" s="1"/>
      <c r="BTV23" s="1"/>
      <c r="BTW23" s="1"/>
      <c r="BTX23" s="1"/>
      <c r="BTY23" s="1"/>
      <c r="BTZ23" s="1"/>
      <c r="BUA23" s="1"/>
      <c r="BUB23" s="1"/>
      <c r="BUC23" s="1"/>
      <c r="BUD23" s="1"/>
      <c r="BUE23" s="1"/>
      <c r="BUF23" s="1"/>
      <c r="BUG23" s="1"/>
      <c r="BUH23" s="1"/>
      <c r="BUI23" s="1"/>
      <c r="BUJ23" s="1"/>
      <c r="BUK23" s="1"/>
      <c r="BUL23" s="1"/>
      <c r="BUM23" s="1"/>
      <c r="BUN23" s="1"/>
      <c r="BUO23" s="1"/>
      <c r="BUP23" s="1"/>
      <c r="BUQ23" s="1"/>
      <c r="BUR23" s="1"/>
      <c r="BUS23" s="1"/>
      <c r="BUT23" s="1"/>
      <c r="BUU23" s="1"/>
      <c r="BUV23" s="1"/>
      <c r="BUW23" s="1"/>
      <c r="BUX23" s="1"/>
      <c r="BUY23" s="1"/>
      <c r="BUZ23" s="1"/>
      <c r="BVA23" s="1"/>
      <c r="BVB23" s="1"/>
      <c r="BVC23" s="1"/>
      <c r="BVD23" s="1"/>
      <c r="BVE23" s="1"/>
      <c r="BVF23" s="1"/>
      <c r="BVG23" s="1"/>
      <c r="BVH23" s="1"/>
      <c r="BVI23" s="1"/>
      <c r="BVJ23" s="1"/>
      <c r="BVK23" s="1"/>
      <c r="BVL23" s="1"/>
      <c r="BVM23" s="1"/>
      <c r="BVN23" s="1"/>
      <c r="BVO23" s="1"/>
      <c r="BVP23" s="1"/>
      <c r="BVQ23" s="1"/>
      <c r="BVR23" s="1"/>
      <c r="BVS23" s="1"/>
      <c r="BVT23" s="1"/>
      <c r="BVU23" s="1"/>
      <c r="BVV23" s="1"/>
      <c r="BVW23" s="1"/>
      <c r="BVX23" s="1"/>
      <c r="BVY23" s="1"/>
      <c r="BVZ23" s="1"/>
      <c r="BWA23" s="1"/>
      <c r="BWB23" s="1"/>
      <c r="BWC23" s="1"/>
      <c r="BWD23" s="1"/>
      <c r="BWE23" s="1"/>
      <c r="BWF23" s="1"/>
      <c r="BWG23" s="1"/>
      <c r="BWH23" s="1"/>
      <c r="BWI23" s="1"/>
      <c r="BWJ23" s="1"/>
      <c r="BWK23" s="1"/>
      <c r="BWL23" s="1"/>
      <c r="BWM23" s="1"/>
      <c r="BWN23" s="1"/>
      <c r="BWO23" s="1"/>
      <c r="BWP23" s="1"/>
      <c r="BWQ23" s="1"/>
      <c r="BWR23" s="1"/>
      <c r="BWS23" s="1"/>
      <c r="BWT23" s="1"/>
      <c r="BWU23" s="1"/>
      <c r="BWV23" s="1"/>
      <c r="BWW23" s="1"/>
      <c r="BWX23" s="1"/>
      <c r="BWY23" s="1"/>
      <c r="BWZ23" s="1"/>
      <c r="BXA23" s="1"/>
      <c r="BXB23" s="1"/>
      <c r="BXC23" s="1"/>
      <c r="BXD23" s="1"/>
      <c r="BXE23" s="1"/>
      <c r="BXF23" s="1"/>
      <c r="BXG23" s="1"/>
      <c r="BXH23" s="1"/>
      <c r="BXI23" s="1"/>
      <c r="BXJ23" s="1"/>
      <c r="BXK23" s="1"/>
      <c r="BXL23" s="1"/>
      <c r="BXM23" s="1"/>
      <c r="BXN23" s="1"/>
      <c r="BXO23" s="1"/>
      <c r="BXP23" s="1"/>
      <c r="BXQ23" s="1"/>
      <c r="BXR23" s="1"/>
      <c r="BXS23" s="1"/>
      <c r="BXT23" s="1"/>
      <c r="BXU23" s="1"/>
      <c r="BXV23" s="1"/>
      <c r="BXW23" s="1"/>
      <c r="BXX23" s="1"/>
      <c r="BXY23" s="1"/>
      <c r="BXZ23" s="1"/>
      <c r="BYA23" s="1"/>
      <c r="BYB23" s="1"/>
      <c r="BYC23" s="1"/>
      <c r="BYD23" s="1"/>
      <c r="BYE23" s="1"/>
      <c r="BYF23" s="1"/>
      <c r="BYG23" s="1"/>
      <c r="BYH23" s="1"/>
      <c r="BYI23" s="1"/>
      <c r="BYJ23" s="1"/>
      <c r="BYK23" s="1"/>
      <c r="BYL23" s="1"/>
      <c r="BYM23" s="1"/>
      <c r="BYN23" s="1"/>
      <c r="BYO23" s="1"/>
      <c r="BYP23" s="1"/>
      <c r="BYQ23" s="1"/>
      <c r="BYR23" s="1"/>
      <c r="BYS23" s="1"/>
      <c r="BYT23" s="1"/>
      <c r="BYU23" s="1"/>
      <c r="BYV23" s="1"/>
      <c r="BYW23" s="1"/>
      <c r="BYX23" s="1"/>
      <c r="BYY23" s="1"/>
      <c r="BYZ23" s="1"/>
      <c r="BZA23" s="1"/>
      <c r="BZB23" s="1"/>
      <c r="BZC23" s="1"/>
      <c r="BZD23" s="1"/>
      <c r="BZE23" s="1"/>
      <c r="BZF23" s="1"/>
      <c r="BZG23" s="1"/>
      <c r="BZH23" s="1"/>
      <c r="BZI23" s="1"/>
      <c r="BZJ23" s="1"/>
      <c r="BZK23" s="1"/>
      <c r="BZL23" s="1"/>
      <c r="BZM23" s="1"/>
      <c r="BZN23" s="1"/>
      <c r="BZO23" s="1"/>
      <c r="BZP23" s="1"/>
      <c r="BZQ23" s="1"/>
      <c r="BZR23" s="1"/>
      <c r="BZS23" s="1"/>
      <c r="BZT23" s="1"/>
      <c r="BZU23" s="1"/>
      <c r="BZV23" s="1"/>
      <c r="BZW23" s="1"/>
      <c r="BZX23" s="1"/>
      <c r="BZY23" s="1"/>
      <c r="BZZ23" s="1"/>
      <c r="CAA23" s="1"/>
      <c r="CAB23" s="1"/>
      <c r="CAC23" s="1"/>
      <c r="CAD23" s="1"/>
      <c r="CAE23" s="1"/>
      <c r="CAF23" s="1"/>
      <c r="CAG23" s="1"/>
      <c r="CAH23" s="1"/>
      <c r="CAI23" s="1"/>
      <c r="CAJ23" s="1"/>
      <c r="CAK23" s="1"/>
      <c r="CAL23" s="1"/>
      <c r="CAM23" s="1"/>
      <c r="CAN23" s="1"/>
      <c r="CAO23" s="1"/>
      <c r="CAP23" s="1"/>
      <c r="CAQ23" s="1"/>
      <c r="CAR23" s="1"/>
      <c r="CAS23" s="1"/>
      <c r="CAT23" s="1"/>
      <c r="CAU23" s="1"/>
      <c r="CAV23" s="1"/>
      <c r="CAW23" s="1"/>
      <c r="CAX23" s="1"/>
      <c r="CAY23" s="1"/>
      <c r="CAZ23" s="1"/>
      <c r="CBA23" s="1"/>
      <c r="CBB23" s="1"/>
      <c r="CBC23" s="1"/>
      <c r="CBD23" s="1"/>
      <c r="CBE23" s="1"/>
      <c r="CBF23" s="1"/>
      <c r="CBG23" s="1"/>
      <c r="CBH23" s="1"/>
      <c r="CBI23" s="1"/>
      <c r="CBJ23" s="1"/>
      <c r="CBK23" s="1"/>
      <c r="CBL23" s="1"/>
      <c r="CBM23" s="1"/>
      <c r="CBN23" s="1"/>
      <c r="CBO23" s="1"/>
      <c r="CBP23" s="1"/>
      <c r="CBQ23" s="1"/>
      <c r="CBR23" s="1"/>
      <c r="CBS23" s="1"/>
      <c r="CBT23" s="1"/>
      <c r="CBU23" s="1"/>
      <c r="CBV23" s="1"/>
      <c r="CBW23" s="1"/>
      <c r="CBX23" s="1"/>
      <c r="CBY23" s="1"/>
      <c r="CBZ23" s="1"/>
      <c r="CCA23" s="1"/>
      <c r="CCB23" s="1"/>
      <c r="CCC23" s="1"/>
      <c r="CCD23" s="1"/>
      <c r="CCE23" s="1"/>
      <c r="CCF23" s="1"/>
      <c r="CCG23" s="1"/>
      <c r="CCH23" s="1"/>
      <c r="CCI23" s="1"/>
      <c r="CCJ23" s="1"/>
      <c r="CCK23" s="1"/>
      <c r="CCL23" s="1"/>
      <c r="CCM23" s="1"/>
      <c r="CCN23" s="1"/>
      <c r="CCO23" s="1"/>
      <c r="CCP23" s="1"/>
      <c r="CCQ23" s="1"/>
      <c r="CCR23" s="1"/>
      <c r="CCS23" s="1"/>
      <c r="CCT23" s="1"/>
      <c r="CCU23" s="1"/>
      <c r="CCV23" s="1"/>
      <c r="CCW23" s="1"/>
      <c r="CCX23" s="1"/>
      <c r="CCY23" s="1"/>
      <c r="CCZ23" s="1"/>
      <c r="CDA23" s="1"/>
      <c r="CDB23" s="1"/>
      <c r="CDC23" s="1"/>
      <c r="CDD23" s="1"/>
      <c r="CDE23" s="1"/>
      <c r="CDF23" s="1"/>
      <c r="CDG23" s="1"/>
      <c r="CDH23" s="1"/>
      <c r="CDI23" s="1"/>
      <c r="CDJ23" s="1"/>
      <c r="CDK23" s="1"/>
      <c r="CDL23" s="1"/>
      <c r="CDM23" s="1"/>
      <c r="CDN23" s="1"/>
      <c r="CDO23" s="1"/>
      <c r="CDP23" s="1"/>
      <c r="CDQ23" s="1"/>
      <c r="CDR23" s="1"/>
      <c r="CDS23" s="1"/>
      <c r="CDT23" s="1"/>
      <c r="CDU23" s="1"/>
      <c r="CDV23" s="1"/>
      <c r="CDW23" s="1"/>
      <c r="CDX23" s="1"/>
      <c r="CDY23" s="1"/>
      <c r="CDZ23" s="1"/>
      <c r="CEA23" s="1"/>
      <c r="CEB23" s="1"/>
      <c r="CEC23" s="1"/>
      <c r="CED23" s="1"/>
      <c r="CEE23" s="1"/>
      <c r="CEF23" s="1"/>
      <c r="CEG23" s="1"/>
      <c r="CEH23" s="1"/>
      <c r="CEI23" s="1"/>
      <c r="CEJ23" s="1"/>
      <c r="CEK23" s="1"/>
      <c r="CEL23" s="1"/>
      <c r="CEM23" s="1"/>
      <c r="CEN23" s="1"/>
      <c r="CEO23" s="1"/>
      <c r="CEP23" s="1"/>
      <c r="CEQ23" s="1"/>
      <c r="CER23" s="1"/>
      <c r="CES23" s="1"/>
      <c r="CET23" s="1"/>
      <c r="CEU23" s="1"/>
      <c r="CEV23" s="1"/>
      <c r="CEW23" s="1"/>
      <c r="CEX23" s="1"/>
      <c r="CEY23" s="1"/>
      <c r="CEZ23" s="1"/>
      <c r="CFA23" s="1"/>
      <c r="CFB23" s="1"/>
      <c r="CFC23" s="1"/>
      <c r="CFD23" s="1"/>
      <c r="CFE23" s="1"/>
      <c r="CFF23" s="1"/>
      <c r="CFG23" s="1"/>
      <c r="CFH23" s="1"/>
      <c r="CFI23" s="1"/>
      <c r="CFJ23" s="1"/>
      <c r="CFK23" s="1"/>
      <c r="CFL23" s="1"/>
      <c r="CFM23" s="1"/>
      <c r="CFN23" s="1"/>
      <c r="CFO23" s="1"/>
      <c r="CFP23" s="1"/>
      <c r="CFQ23" s="1"/>
      <c r="CFR23" s="1"/>
      <c r="CFS23" s="1"/>
      <c r="CFT23" s="1"/>
      <c r="CFU23" s="1"/>
      <c r="CFV23" s="1"/>
      <c r="CFW23" s="1"/>
      <c r="CFX23" s="1"/>
      <c r="CFY23" s="1"/>
      <c r="CFZ23" s="1"/>
      <c r="CGA23" s="1"/>
      <c r="CGB23" s="1"/>
      <c r="CGC23" s="1"/>
      <c r="CGD23" s="1"/>
      <c r="CGE23" s="1"/>
      <c r="CGF23" s="1"/>
      <c r="CGG23" s="1"/>
      <c r="CGH23" s="1"/>
      <c r="CGI23" s="1"/>
      <c r="CGJ23" s="1"/>
      <c r="CGK23" s="1"/>
      <c r="CGL23" s="1"/>
      <c r="CGM23" s="1"/>
      <c r="CGN23" s="1"/>
      <c r="CGO23" s="1"/>
      <c r="CGP23" s="1"/>
      <c r="CGQ23" s="1"/>
      <c r="CGR23" s="1"/>
      <c r="CGS23" s="1"/>
      <c r="CGT23" s="1"/>
      <c r="CGU23" s="1"/>
      <c r="CGV23" s="1"/>
      <c r="CGW23" s="1"/>
      <c r="CGX23" s="1"/>
      <c r="CGY23" s="1"/>
      <c r="CGZ23" s="1"/>
      <c r="CHA23" s="1"/>
      <c r="CHB23" s="1"/>
      <c r="CHC23" s="1"/>
      <c r="CHD23" s="1"/>
      <c r="CHE23" s="1"/>
      <c r="CHF23" s="1"/>
      <c r="CHG23" s="1"/>
      <c r="CHH23" s="1"/>
      <c r="CHI23" s="1"/>
      <c r="CHJ23" s="1"/>
      <c r="CHK23" s="1"/>
      <c r="CHL23" s="1"/>
      <c r="CHM23" s="1"/>
      <c r="CHN23" s="1"/>
      <c r="CHO23" s="1"/>
      <c r="CHP23" s="1"/>
      <c r="CHQ23" s="1"/>
      <c r="CHR23" s="1"/>
      <c r="CHS23" s="1"/>
      <c r="CHT23" s="1"/>
      <c r="CHU23" s="1"/>
      <c r="CHV23" s="1"/>
      <c r="CHW23" s="1"/>
      <c r="CHX23" s="1"/>
      <c r="CHY23" s="1"/>
      <c r="CHZ23" s="1"/>
      <c r="CIA23" s="1"/>
      <c r="CIB23" s="1"/>
      <c r="CIC23" s="1"/>
      <c r="CID23" s="1"/>
      <c r="CIE23" s="1"/>
      <c r="CIF23" s="1"/>
      <c r="CIG23" s="1"/>
      <c r="CIH23" s="1"/>
      <c r="CII23" s="1"/>
      <c r="CIJ23" s="1"/>
      <c r="CIK23" s="1"/>
      <c r="CIL23" s="1"/>
      <c r="CIM23" s="1"/>
      <c r="CIN23" s="1"/>
      <c r="CIO23" s="1"/>
      <c r="CIP23" s="1"/>
      <c r="CIQ23" s="1"/>
      <c r="CIR23" s="1"/>
      <c r="CIS23" s="1"/>
      <c r="CIT23" s="1"/>
      <c r="CIU23" s="1"/>
      <c r="CIV23" s="1"/>
      <c r="CIW23" s="1"/>
      <c r="CIX23" s="1"/>
      <c r="CIY23" s="1"/>
      <c r="CIZ23" s="1"/>
      <c r="CJA23" s="1"/>
      <c r="CJB23" s="1"/>
      <c r="CJC23" s="1"/>
      <c r="CJD23" s="1"/>
      <c r="CJE23" s="1"/>
      <c r="CJF23" s="1"/>
      <c r="CJG23" s="1"/>
      <c r="CJH23" s="1"/>
      <c r="CJI23" s="1"/>
      <c r="CJJ23" s="1"/>
      <c r="CJK23" s="1"/>
      <c r="CJL23" s="1"/>
      <c r="CJM23" s="1"/>
      <c r="CJN23" s="1"/>
      <c r="CJO23" s="1"/>
      <c r="CJP23" s="1"/>
      <c r="CJQ23" s="1"/>
      <c r="CJR23" s="1"/>
      <c r="CJS23" s="1"/>
      <c r="CJT23" s="1"/>
      <c r="CJU23" s="1"/>
      <c r="CJV23" s="1"/>
      <c r="CJW23" s="1"/>
      <c r="CJX23" s="1"/>
      <c r="CJY23" s="1"/>
      <c r="CJZ23" s="1"/>
      <c r="CKA23" s="1"/>
      <c r="CKB23" s="1"/>
      <c r="CKC23" s="1"/>
      <c r="CKD23" s="1"/>
      <c r="CKE23" s="1"/>
      <c r="CKF23" s="1"/>
      <c r="CKG23" s="1"/>
      <c r="CKH23" s="1"/>
      <c r="CKI23" s="1"/>
      <c r="CKJ23" s="1"/>
      <c r="CKK23" s="1"/>
      <c r="CKL23" s="1"/>
      <c r="CKM23" s="1"/>
      <c r="CKN23" s="1"/>
      <c r="CKO23" s="1"/>
      <c r="CKP23" s="1"/>
      <c r="CKQ23" s="1"/>
      <c r="CKR23" s="1"/>
      <c r="CKS23" s="1"/>
      <c r="CKT23" s="1"/>
      <c r="CKU23" s="1"/>
      <c r="CKV23" s="1"/>
      <c r="CKW23" s="1"/>
      <c r="CKX23" s="1"/>
      <c r="CKY23" s="1"/>
      <c r="CKZ23" s="1"/>
      <c r="CLA23" s="1"/>
      <c r="CLB23" s="1"/>
      <c r="CLC23" s="1"/>
      <c r="CLD23" s="1"/>
      <c r="CLE23" s="1"/>
      <c r="CLF23" s="1"/>
      <c r="CLG23" s="1"/>
      <c r="CLH23" s="1"/>
      <c r="CLI23" s="1"/>
      <c r="CLJ23" s="1"/>
      <c r="CLK23" s="1"/>
      <c r="CLL23" s="1"/>
      <c r="CLM23" s="1"/>
      <c r="CLN23" s="1"/>
      <c r="CLO23" s="1"/>
      <c r="CLP23" s="1"/>
      <c r="CLQ23" s="1"/>
      <c r="CLR23" s="1"/>
      <c r="CLS23" s="1"/>
      <c r="CLT23" s="1"/>
      <c r="CLU23" s="1"/>
      <c r="CLV23" s="1"/>
      <c r="CLW23" s="1"/>
      <c r="CLX23" s="1"/>
      <c r="CLY23" s="1"/>
      <c r="CLZ23" s="1"/>
      <c r="CMA23" s="1"/>
      <c r="CMB23" s="1"/>
      <c r="CMC23" s="1"/>
      <c r="CMD23" s="1"/>
      <c r="CME23" s="1"/>
      <c r="CMF23" s="1"/>
      <c r="CMG23" s="1"/>
      <c r="CMH23" s="1"/>
      <c r="CMI23" s="1"/>
      <c r="CMJ23" s="1"/>
      <c r="CMK23" s="1"/>
      <c r="CML23" s="1"/>
      <c r="CMM23" s="1"/>
      <c r="CMN23" s="1"/>
      <c r="CMO23" s="1"/>
      <c r="CMP23" s="1"/>
      <c r="CMQ23" s="1"/>
      <c r="CMR23" s="1"/>
      <c r="CMS23" s="1"/>
      <c r="CMT23" s="1"/>
      <c r="CMU23" s="1"/>
      <c r="CMV23" s="1"/>
      <c r="CMW23" s="1"/>
      <c r="CMX23" s="1"/>
      <c r="CMY23" s="1"/>
      <c r="CMZ23" s="1"/>
      <c r="CNA23" s="1"/>
      <c r="CNB23" s="1"/>
      <c r="CNC23" s="1"/>
      <c r="CND23" s="1"/>
      <c r="CNE23" s="1"/>
      <c r="CNF23" s="1"/>
      <c r="CNG23" s="1"/>
      <c r="CNH23" s="1"/>
      <c r="CNI23" s="1"/>
      <c r="CNJ23" s="1"/>
      <c r="CNK23" s="1"/>
      <c r="CNL23" s="1"/>
      <c r="CNM23" s="1"/>
      <c r="CNN23" s="1"/>
      <c r="CNO23" s="1"/>
      <c r="CNP23" s="1"/>
      <c r="CNQ23" s="1"/>
      <c r="CNR23" s="1"/>
      <c r="CNS23" s="1"/>
      <c r="CNT23" s="1"/>
      <c r="CNU23" s="1"/>
      <c r="CNV23" s="1"/>
      <c r="CNW23" s="1"/>
      <c r="CNX23" s="1"/>
      <c r="CNY23" s="1"/>
      <c r="CNZ23" s="1"/>
      <c r="COA23" s="1"/>
      <c r="COB23" s="1"/>
      <c r="COC23" s="1"/>
      <c r="COD23" s="1"/>
      <c r="COE23" s="1"/>
      <c r="COF23" s="1"/>
      <c r="COG23" s="1"/>
      <c r="COH23" s="1"/>
      <c r="COI23" s="1"/>
      <c r="COJ23" s="1"/>
      <c r="COK23" s="1"/>
      <c r="COL23" s="1"/>
      <c r="COM23" s="1"/>
      <c r="CON23" s="1"/>
      <c r="COO23" s="1"/>
      <c r="COP23" s="1"/>
      <c r="COQ23" s="1"/>
      <c r="COR23" s="1"/>
      <c r="COS23" s="1"/>
      <c r="COT23" s="1"/>
      <c r="COU23" s="1"/>
      <c r="COV23" s="1"/>
      <c r="COW23" s="1"/>
      <c r="COX23" s="1"/>
      <c r="COY23" s="1"/>
      <c r="COZ23" s="1"/>
      <c r="CPA23" s="1"/>
      <c r="CPB23" s="1"/>
      <c r="CPC23" s="1"/>
      <c r="CPD23" s="1"/>
      <c r="CPE23" s="1"/>
      <c r="CPF23" s="1"/>
      <c r="CPG23" s="1"/>
      <c r="CPH23" s="1"/>
      <c r="CPI23" s="1"/>
      <c r="CPJ23" s="1"/>
      <c r="CPK23" s="1"/>
      <c r="CPL23" s="1"/>
      <c r="CPM23" s="1"/>
      <c r="CPN23" s="1"/>
      <c r="CPO23" s="1"/>
      <c r="CPP23" s="1"/>
      <c r="CPQ23" s="1"/>
      <c r="CPR23" s="1"/>
      <c r="CPS23" s="1"/>
      <c r="CPT23" s="1"/>
      <c r="CPU23" s="1"/>
      <c r="CPV23" s="1"/>
      <c r="CPW23" s="1"/>
      <c r="CPX23" s="1"/>
      <c r="CPY23" s="1"/>
      <c r="CPZ23" s="1"/>
      <c r="CQA23" s="1"/>
      <c r="CQB23" s="1"/>
      <c r="CQC23" s="1"/>
      <c r="CQD23" s="1"/>
      <c r="CQE23" s="1"/>
      <c r="CQF23" s="1"/>
      <c r="CQG23" s="1"/>
      <c r="CQH23" s="1"/>
      <c r="CQI23" s="1"/>
      <c r="CQJ23" s="1"/>
      <c r="CQK23" s="1"/>
      <c r="CQL23" s="1"/>
      <c r="CQM23" s="1"/>
      <c r="CQN23" s="1"/>
      <c r="CQO23" s="1"/>
      <c r="CQP23" s="1"/>
      <c r="CQQ23" s="1"/>
      <c r="CQR23" s="1"/>
      <c r="CQS23" s="1"/>
      <c r="CQT23" s="1"/>
      <c r="CQU23" s="1"/>
      <c r="CQV23" s="1"/>
      <c r="CQW23" s="1"/>
      <c r="CQX23" s="1"/>
      <c r="CQY23" s="1"/>
      <c r="CQZ23" s="1"/>
      <c r="CRA23" s="1"/>
      <c r="CRB23" s="1"/>
      <c r="CRC23" s="1"/>
      <c r="CRD23" s="1"/>
      <c r="CRE23" s="1"/>
      <c r="CRF23" s="1"/>
      <c r="CRG23" s="1"/>
      <c r="CRH23" s="1"/>
      <c r="CRI23" s="1"/>
      <c r="CRJ23" s="1"/>
      <c r="CRK23" s="1"/>
      <c r="CRL23" s="1"/>
      <c r="CRM23" s="1"/>
      <c r="CRN23" s="1"/>
      <c r="CRO23" s="1"/>
      <c r="CRP23" s="1"/>
      <c r="CRQ23" s="1"/>
      <c r="CRR23" s="1"/>
      <c r="CRS23" s="1"/>
      <c r="CRT23" s="1"/>
      <c r="CRU23" s="1"/>
      <c r="CRV23" s="1"/>
      <c r="CRW23" s="1"/>
      <c r="CRX23" s="1"/>
      <c r="CRY23" s="1"/>
      <c r="CRZ23" s="1"/>
      <c r="CSA23" s="1"/>
      <c r="CSB23" s="1"/>
      <c r="CSC23" s="1"/>
      <c r="CSD23" s="1"/>
      <c r="CSE23" s="1"/>
      <c r="CSF23" s="1"/>
      <c r="CSG23" s="1"/>
      <c r="CSH23" s="1"/>
      <c r="CSI23" s="1"/>
      <c r="CSJ23" s="1"/>
      <c r="CSK23" s="1"/>
      <c r="CSL23" s="1"/>
      <c r="CSM23" s="1"/>
      <c r="CSN23" s="1"/>
      <c r="CSO23" s="1"/>
      <c r="CSP23" s="1"/>
      <c r="CSQ23" s="1"/>
      <c r="CSR23" s="1"/>
      <c r="CSS23" s="1"/>
      <c r="CST23" s="1"/>
      <c r="CSU23" s="1"/>
      <c r="CSV23" s="1"/>
      <c r="CSW23" s="1"/>
      <c r="CSX23" s="1"/>
      <c r="CSY23" s="1"/>
      <c r="CSZ23" s="1"/>
      <c r="CTA23" s="1"/>
      <c r="CTB23" s="1"/>
      <c r="CTC23" s="1"/>
      <c r="CTD23" s="1"/>
      <c r="CTE23" s="1"/>
      <c r="CTF23" s="1"/>
      <c r="CTG23" s="1"/>
      <c r="CTH23" s="1"/>
      <c r="CTI23" s="1"/>
      <c r="CTJ23" s="1"/>
      <c r="CTK23" s="1"/>
      <c r="CTL23" s="1"/>
      <c r="CTM23" s="1"/>
      <c r="CTN23" s="1"/>
      <c r="CTO23" s="1"/>
      <c r="CTP23" s="1"/>
      <c r="CTQ23" s="1"/>
      <c r="CTR23" s="1"/>
      <c r="CTS23" s="1"/>
      <c r="CTT23" s="1"/>
      <c r="CTU23" s="1"/>
      <c r="CTV23" s="1"/>
      <c r="CTW23" s="1"/>
      <c r="CTX23" s="1"/>
      <c r="CTY23" s="1"/>
      <c r="CTZ23" s="1"/>
      <c r="CUA23" s="1"/>
      <c r="CUB23" s="1"/>
      <c r="CUC23" s="1"/>
      <c r="CUD23" s="1"/>
      <c r="CUE23" s="1"/>
      <c r="CUF23" s="1"/>
      <c r="CUG23" s="1"/>
      <c r="CUH23" s="1"/>
      <c r="CUI23" s="1"/>
      <c r="CUJ23" s="1"/>
      <c r="CUK23" s="1"/>
      <c r="CUL23" s="1"/>
      <c r="CUM23" s="1"/>
      <c r="CUN23" s="1"/>
      <c r="CUO23" s="1"/>
      <c r="CUP23" s="1"/>
      <c r="CUQ23" s="1"/>
      <c r="CUR23" s="1"/>
      <c r="CUS23" s="1"/>
      <c r="CUT23" s="1"/>
      <c r="CUU23" s="1"/>
      <c r="CUV23" s="1"/>
      <c r="CUW23" s="1"/>
      <c r="CUX23" s="1"/>
      <c r="CUY23" s="1"/>
      <c r="CUZ23" s="1"/>
      <c r="CVA23" s="1"/>
      <c r="CVB23" s="1"/>
      <c r="CVC23" s="1"/>
      <c r="CVD23" s="1"/>
      <c r="CVE23" s="1"/>
      <c r="CVF23" s="1"/>
      <c r="CVG23" s="1"/>
      <c r="CVH23" s="1"/>
      <c r="CVI23" s="1"/>
      <c r="CVJ23" s="1"/>
      <c r="CVK23" s="1"/>
      <c r="CVL23" s="1"/>
      <c r="CVM23" s="1"/>
      <c r="CVN23" s="1"/>
      <c r="CVO23" s="1"/>
      <c r="CVP23" s="1"/>
      <c r="CVQ23" s="1"/>
      <c r="CVR23" s="1"/>
      <c r="CVS23" s="1"/>
      <c r="CVT23" s="1"/>
      <c r="CVU23" s="1"/>
      <c r="CVV23" s="1"/>
      <c r="CVW23" s="1"/>
      <c r="CVX23" s="1"/>
      <c r="CVY23" s="1"/>
      <c r="CVZ23" s="1"/>
      <c r="CWA23" s="1"/>
      <c r="CWB23" s="1"/>
      <c r="CWC23" s="1"/>
      <c r="CWD23" s="1"/>
      <c r="CWE23" s="1"/>
      <c r="CWF23" s="1"/>
      <c r="CWG23" s="1"/>
      <c r="CWH23" s="1"/>
      <c r="CWI23" s="1"/>
      <c r="CWJ23" s="1"/>
      <c r="CWK23" s="1"/>
      <c r="CWL23" s="1"/>
      <c r="CWM23" s="1"/>
      <c r="CWN23" s="1"/>
      <c r="CWO23" s="1"/>
      <c r="CWP23" s="1"/>
      <c r="CWQ23" s="1"/>
      <c r="CWR23" s="1"/>
      <c r="CWS23" s="1"/>
      <c r="CWT23" s="1"/>
      <c r="CWU23" s="1"/>
      <c r="CWV23" s="1"/>
      <c r="CWW23" s="1"/>
      <c r="CWX23" s="1"/>
      <c r="CWY23" s="1"/>
      <c r="CWZ23" s="1"/>
      <c r="CXA23" s="1"/>
      <c r="CXB23" s="1"/>
      <c r="CXC23" s="1"/>
      <c r="CXD23" s="1"/>
      <c r="CXE23" s="1"/>
      <c r="CXF23" s="1"/>
      <c r="CXG23" s="1"/>
      <c r="CXH23" s="1"/>
      <c r="CXI23" s="1"/>
      <c r="CXJ23" s="1"/>
      <c r="CXK23" s="1"/>
      <c r="CXL23" s="1"/>
      <c r="CXM23" s="1"/>
      <c r="CXN23" s="1"/>
      <c r="CXO23" s="1"/>
      <c r="CXP23" s="1"/>
      <c r="CXQ23" s="1"/>
      <c r="CXR23" s="1"/>
      <c r="CXS23" s="1"/>
      <c r="CXT23" s="1"/>
      <c r="CXU23" s="1"/>
      <c r="CXV23" s="1"/>
      <c r="CXW23" s="1"/>
      <c r="CXX23" s="1"/>
      <c r="CXY23" s="1"/>
      <c r="CXZ23" s="1"/>
      <c r="CYA23" s="1"/>
      <c r="CYB23" s="1"/>
      <c r="CYC23" s="1"/>
      <c r="CYD23" s="1"/>
      <c r="CYE23" s="1"/>
      <c r="CYF23" s="1"/>
      <c r="CYG23" s="1"/>
      <c r="CYH23" s="1"/>
      <c r="CYI23" s="1"/>
      <c r="CYJ23" s="1"/>
      <c r="CYK23" s="1"/>
      <c r="CYL23" s="1"/>
      <c r="CYM23" s="1"/>
      <c r="CYN23" s="1"/>
      <c r="CYO23" s="1"/>
      <c r="CYP23" s="1"/>
      <c r="CYQ23" s="1"/>
      <c r="CYR23" s="1"/>
      <c r="CYS23" s="1"/>
      <c r="CYT23" s="1"/>
      <c r="CYU23" s="1"/>
      <c r="CYV23" s="1"/>
      <c r="CYW23" s="1"/>
      <c r="CYX23" s="1"/>
      <c r="CYY23" s="1"/>
      <c r="CYZ23" s="1"/>
      <c r="CZA23" s="1"/>
      <c r="CZB23" s="1"/>
      <c r="CZC23" s="1"/>
      <c r="CZD23" s="1"/>
      <c r="CZE23" s="1"/>
      <c r="CZF23" s="1"/>
      <c r="CZG23" s="1"/>
      <c r="CZH23" s="1"/>
      <c r="CZI23" s="1"/>
      <c r="CZJ23" s="1"/>
      <c r="CZK23" s="1"/>
      <c r="CZL23" s="1"/>
      <c r="CZM23" s="1"/>
      <c r="CZN23" s="1"/>
      <c r="CZO23" s="1"/>
      <c r="CZP23" s="1"/>
      <c r="CZQ23" s="1"/>
      <c r="CZR23" s="1"/>
      <c r="CZS23" s="1"/>
      <c r="CZT23" s="1"/>
      <c r="CZU23" s="1"/>
      <c r="CZV23" s="1"/>
      <c r="CZW23" s="1"/>
      <c r="CZX23" s="1"/>
      <c r="CZY23" s="1"/>
      <c r="CZZ23" s="1"/>
      <c r="DAA23" s="1"/>
      <c r="DAB23" s="1"/>
      <c r="DAC23" s="1"/>
      <c r="DAD23" s="1"/>
      <c r="DAE23" s="1"/>
      <c r="DAF23" s="1"/>
      <c r="DAG23" s="1"/>
      <c r="DAH23" s="1"/>
      <c r="DAI23" s="1"/>
      <c r="DAJ23" s="1"/>
      <c r="DAK23" s="1"/>
      <c r="DAL23" s="1"/>
      <c r="DAM23" s="1"/>
      <c r="DAN23" s="1"/>
      <c r="DAO23" s="1"/>
      <c r="DAP23" s="1"/>
      <c r="DAQ23" s="1"/>
      <c r="DAR23" s="1"/>
      <c r="DAS23" s="1"/>
      <c r="DAT23" s="1"/>
      <c r="DAU23" s="1"/>
      <c r="DAV23" s="1"/>
      <c r="DAW23" s="1"/>
      <c r="DAX23" s="1"/>
      <c r="DAY23" s="1"/>
      <c r="DAZ23" s="1"/>
      <c r="DBA23" s="1"/>
      <c r="DBB23" s="1"/>
      <c r="DBC23" s="1"/>
      <c r="DBD23" s="1"/>
      <c r="DBE23" s="1"/>
      <c r="DBF23" s="1"/>
      <c r="DBG23" s="1"/>
      <c r="DBH23" s="1"/>
      <c r="DBI23" s="1"/>
      <c r="DBJ23" s="1"/>
      <c r="DBK23" s="1"/>
      <c r="DBL23" s="1"/>
      <c r="DBM23" s="1"/>
      <c r="DBN23" s="1"/>
      <c r="DBO23" s="1"/>
      <c r="DBP23" s="1"/>
      <c r="DBQ23" s="1"/>
      <c r="DBR23" s="1"/>
      <c r="DBS23" s="1"/>
      <c r="DBT23" s="1"/>
      <c r="DBU23" s="1"/>
      <c r="DBV23" s="1"/>
      <c r="DBW23" s="1"/>
      <c r="DBX23" s="1"/>
      <c r="DBY23" s="1"/>
      <c r="DBZ23" s="1"/>
      <c r="DCA23" s="1"/>
      <c r="DCB23" s="1"/>
      <c r="DCC23" s="1"/>
      <c r="DCD23" s="1"/>
      <c r="DCE23" s="1"/>
      <c r="DCF23" s="1"/>
      <c r="DCG23" s="1"/>
      <c r="DCH23" s="1"/>
      <c r="DCI23" s="1"/>
      <c r="DCJ23" s="1"/>
      <c r="DCK23" s="1"/>
      <c r="DCL23" s="1"/>
      <c r="DCM23" s="1"/>
      <c r="DCN23" s="1"/>
      <c r="DCO23" s="1"/>
      <c r="DCP23" s="1"/>
      <c r="DCQ23" s="1"/>
      <c r="DCR23" s="1"/>
      <c r="DCS23" s="1"/>
      <c r="DCT23" s="1"/>
      <c r="DCU23" s="1"/>
      <c r="DCV23" s="1"/>
      <c r="DCW23" s="1"/>
      <c r="DCX23" s="1"/>
      <c r="DCY23" s="1"/>
      <c r="DCZ23" s="1"/>
      <c r="DDA23" s="1"/>
      <c r="DDB23" s="1"/>
      <c r="DDC23" s="1"/>
      <c r="DDD23" s="1"/>
      <c r="DDE23" s="1"/>
      <c r="DDF23" s="1"/>
      <c r="DDG23" s="1"/>
      <c r="DDH23" s="1"/>
      <c r="DDI23" s="1"/>
      <c r="DDJ23" s="1"/>
      <c r="DDK23" s="1"/>
      <c r="DDL23" s="1"/>
      <c r="DDM23" s="1"/>
      <c r="DDN23" s="1"/>
      <c r="DDO23" s="1"/>
      <c r="DDP23" s="1"/>
      <c r="DDQ23" s="1"/>
      <c r="DDR23" s="1"/>
      <c r="DDS23" s="1"/>
      <c r="DDT23" s="1"/>
      <c r="DDU23" s="1"/>
      <c r="DDV23" s="1"/>
      <c r="DDW23" s="1"/>
      <c r="DDX23" s="1"/>
      <c r="DDY23" s="1"/>
      <c r="DDZ23" s="1"/>
      <c r="DEA23" s="1"/>
      <c r="DEB23" s="1"/>
      <c r="DEC23" s="1"/>
      <c r="DED23" s="1"/>
      <c r="DEE23" s="1"/>
      <c r="DEF23" s="1"/>
      <c r="DEG23" s="1"/>
      <c r="DEH23" s="1"/>
      <c r="DEI23" s="1"/>
      <c r="DEJ23" s="1"/>
      <c r="DEK23" s="1"/>
      <c r="DEL23" s="1"/>
      <c r="DEM23" s="1"/>
      <c r="DEN23" s="1"/>
      <c r="DEO23" s="1"/>
      <c r="DEP23" s="1"/>
      <c r="DEQ23" s="1"/>
      <c r="DER23" s="1"/>
      <c r="DES23" s="1"/>
      <c r="DET23" s="1"/>
      <c r="DEU23" s="1"/>
      <c r="DEV23" s="1"/>
      <c r="DEW23" s="1"/>
      <c r="DEX23" s="1"/>
      <c r="DEY23" s="1"/>
      <c r="DEZ23" s="1"/>
      <c r="DFA23" s="1"/>
      <c r="DFB23" s="1"/>
      <c r="DFC23" s="1"/>
      <c r="DFD23" s="1"/>
      <c r="DFE23" s="1"/>
      <c r="DFF23" s="1"/>
      <c r="DFG23" s="1"/>
      <c r="DFH23" s="1"/>
      <c r="DFI23" s="1"/>
      <c r="DFJ23" s="1"/>
      <c r="DFK23" s="1"/>
      <c r="DFL23" s="1"/>
      <c r="DFM23" s="1"/>
      <c r="DFN23" s="1"/>
      <c r="DFO23" s="1"/>
      <c r="DFP23" s="1"/>
      <c r="DFQ23" s="1"/>
      <c r="DFR23" s="1"/>
      <c r="DFS23" s="1"/>
      <c r="DFT23" s="1"/>
      <c r="DFU23" s="1"/>
      <c r="DFV23" s="1"/>
      <c r="DFW23" s="1"/>
      <c r="DFX23" s="1"/>
      <c r="DFY23" s="1"/>
      <c r="DFZ23" s="1"/>
      <c r="DGA23" s="1"/>
      <c r="DGB23" s="1"/>
      <c r="DGC23" s="1"/>
      <c r="DGD23" s="1"/>
      <c r="DGE23" s="1"/>
      <c r="DGF23" s="1"/>
      <c r="DGG23" s="1"/>
      <c r="DGH23" s="1"/>
      <c r="DGI23" s="1"/>
      <c r="DGJ23" s="1"/>
      <c r="DGK23" s="1"/>
      <c r="DGL23" s="1"/>
      <c r="DGM23" s="1"/>
      <c r="DGN23" s="1"/>
      <c r="DGO23" s="1"/>
      <c r="DGP23" s="1"/>
      <c r="DGQ23" s="1"/>
      <c r="DGR23" s="1"/>
      <c r="DGS23" s="1"/>
      <c r="DGT23" s="1"/>
      <c r="DGU23" s="1"/>
      <c r="DGV23" s="1"/>
      <c r="DGW23" s="1"/>
      <c r="DGX23" s="1"/>
      <c r="DGY23" s="1"/>
      <c r="DGZ23" s="1"/>
      <c r="DHA23" s="1"/>
      <c r="DHB23" s="1"/>
      <c r="DHC23" s="1"/>
      <c r="DHD23" s="1"/>
      <c r="DHE23" s="1"/>
      <c r="DHF23" s="1"/>
      <c r="DHG23" s="1"/>
      <c r="DHH23" s="1"/>
      <c r="DHI23" s="1"/>
      <c r="DHJ23" s="1"/>
      <c r="DHK23" s="1"/>
      <c r="DHL23" s="1"/>
      <c r="DHM23" s="1"/>
      <c r="DHN23" s="1"/>
      <c r="DHO23" s="1"/>
      <c r="DHP23" s="1"/>
      <c r="DHQ23" s="1"/>
      <c r="DHR23" s="1"/>
      <c r="DHS23" s="1"/>
      <c r="DHT23" s="1"/>
      <c r="DHU23" s="1"/>
      <c r="DHV23" s="1"/>
      <c r="DHW23" s="1"/>
      <c r="DHX23" s="1"/>
      <c r="DHY23" s="1"/>
      <c r="DHZ23" s="1"/>
      <c r="DIA23" s="1"/>
      <c r="DIB23" s="1"/>
      <c r="DIC23" s="1"/>
      <c r="DID23" s="1"/>
      <c r="DIE23" s="1"/>
      <c r="DIF23" s="1"/>
      <c r="DIG23" s="1"/>
      <c r="DIH23" s="1"/>
      <c r="DII23" s="1"/>
      <c r="DIJ23" s="1"/>
      <c r="DIK23" s="1"/>
      <c r="DIL23" s="1"/>
      <c r="DIM23" s="1"/>
      <c r="DIN23" s="1"/>
      <c r="DIO23" s="1"/>
      <c r="DIP23" s="1"/>
      <c r="DIQ23" s="1"/>
      <c r="DIR23" s="1"/>
      <c r="DIS23" s="1"/>
      <c r="DIT23" s="1"/>
      <c r="DIU23" s="1"/>
      <c r="DIV23" s="1"/>
      <c r="DIW23" s="1"/>
      <c r="DIX23" s="1"/>
      <c r="DIY23" s="1"/>
      <c r="DIZ23" s="1"/>
      <c r="DJA23" s="1"/>
      <c r="DJB23" s="1"/>
      <c r="DJC23" s="1"/>
      <c r="DJD23" s="1"/>
      <c r="DJE23" s="1"/>
      <c r="DJF23" s="1"/>
      <c r="DJG23" s="1"/>
      <c r="DJH23" s="1"/>
      <c r="DJI23" s="1"/>
      <c r="DJJ23" s="1"/>
      <c r="DJK23" s="1"/>
      <c r="DJL23" s="1"/>
      <c r="DJM23" s="1"/>
      <c r="DJN23" s="1"/>
      <c r="DJO23" s="1"/>
      <c r="DJP23" s="1"/>
      <c r="DJQ23" s="1"/>
      <c r="DJR23" s="1"/>
      <c r="DJS23" s="1"/>
      <c r="DJT23" s="1"/>
      <c r="DJU23" s="1"/>
      <c r="DJV23" s="1"/>
      <c r="DJW23" s="1"/>
      <c r="DJX23" s="1"/>
      <c r="DJY23" s="1"/>
      <c r="DJZ23" s="1"/>
      <c r="DKA23" s="1"/>
      <c r="DKB23" s="1"/>
      <c r="DKC23" s="1"/>
      <c r="DKD23" s="1"/>
      <c r="DKE23" s="1"/>
      <c r="DKF23" s="1"/>
      <c r="DKG23" s="1"/>
      <c r="DKH23" s="1"/>
      <c r="DKI23" s="1"/>
      <c r="DKJ23" s="1"/>
      <c r="DKK23" s="1"/>
      <c r="DKL23" s="1"/>
      <c r="DKM23" s="1"/>
      <c r="DKN23" s="1"/>
      <c r="DKO23" s="1"/>
      <c r="DKP23" s="1"/>
      <c r="DKQ23" s="1"/>
      <c r="DKR23" s="1"/>
      <c r="DKS23" s="1"/>
      <c r="DKT23" s="1"/>
      <c r="DKU23" s="1"/>
      <c r="DKV23" s="1"/>
      <c r="DKW23" s="1"/>
      <c r="DKX23" s="1"/>
      <c r="DKY23" s="1"/>
      <c r="DKZ23" s="1"/>
      <c r="DLA23" s="1"/>
      <c r="DLB23" s="1"/>
      <c r="DLC23" s="1"/>
      <c r="DLD23" s="1"/>
      <c r="DLE23" s="1"/>
      <c r="DLF23" s="1"/>
      <c r="DLG23" s="1"/>
      <c r="DLH23" s="1"/>
      <c r="DLI23" s="1"/>
      <c r="DLJ23" s="1"/>
      <c r="DLK23" s="1"/>
      <c r="DLL23" s="1"/>
      <c r="DLM23" s="1"/>
      <c r="DLN23" s="1"/>
      <c r="DLO23" s="1"/>
      <c r="DLP23" s="1"/>
      <c r="DLQ23" s="1"/>
      <c r="DLR23" s="1"/>
      <c r="DLS23" s="1"/>
      <c r="DLT23" s="1"/>
      <c r="DLU23" s="1"/>
      <c r="DLV23" s="1"/>
      <c r="DLW23" s="1"/>
      <c r="DLX23" s="1"/>
      <c r="DLY23" s="1"/>
      <c r="DLZ23" s="1"/>
      <c r="DMA23" s="1"/>
      <c r="DMB23" s="1"/>
      <c r="DMC23" s="1"/>
      <c r="DMD23" s="1"/>
      <c r="DME23" s="1"/>
      <c r="DMF23" s="1"/>
      <c r="DMG23" s="1"/>
      <c r="DMH23" s="1"/>
      <c r="DMI23" s="1"/>
      <c r="DMJ23" s="1"/>
      <c r="DMK23" s="1"/>
      <c r="DML23" s="1"/>
      <c r="DMM23" s="1"/>
      <c r="DMN23" s="1"/>
      <c r="DMO23" s="1"/>
      <c r="DMP23" s="1"/>
      <c r="DMQ23" s="1"/>
      <c r="DMR23" s="1"/>
      <c r="DMS23" s="1"/>
      <c r="DMT23" s="1"/>
      <c r="DMU23" s="1"/>
      <c r="DMV23" s="1"/>
      <c r="DMW23" s="1"/>
      <c r="DMX23" s="1"/>
      <c r="DMY23" s="1"/>
      <c r="DMZ23" s="1"/>
      <c r="DNA23" s="1"/>
      <c r="DNB23" s="1"/>
      <c r="DNC23" s="1"/>
      <c r="DND23" s="1"/>
      <c r="DNE23" s="1"/>
      <c r="DNF23" s="1"/>
      <c r="DNG23" s="1"/>
      <c r="DNH23" s="1"/>
      <c r="DNI23" s="1"/>
      <c r="DNJ23" s="1"/>
      <c r="DNK23" s="1"/>
      <c r="DNL23" s="1"/>
      <c r="DNM23" s="1"/>
      <c r="DNN23" s="1"/>
      <c r="DNO23" s="1"/>
      <c r="DNP23" s="1"/>
      <c r="DNQ23" s="1"/>
      <c r="DNR23" s="1"/>
      <c r="DNS23" s="1"/>
      <c r="DNT23" s="1"/>
      <c r="DNU23" s="1"/>
      <c r="DNV23" s="1"/>
      <c r="DNW23" s="1"/>
      <c r="DNX23" s="1"/>
      <c r="DNY23" s="1"/>
      <c r="DNZ23" s="1"/>
      <c r="DOA23" s="1"/>
      <c r="DOB23" s="1"/>
      <c r="DOC23" s="1"/>
      <c r="DOD23" s="1"/>
      <c r="DOE23" s="1"/>
      <c r="DOF23" s="1"/>
      <c r="DOG23" s="1"/>
      <c r="DOH23" s="1"/>
      <c r="DOI23" s="1"/>
      <c r="DOJ23" s="1"/>
      <c r="DOK23" s="1"/>
      <c r="DOL23" s="1"/>
      <c r="DOM23" s="1"/>
      <c r="DON23" s="1"/>
      <c r="DOO23" s="1"/>
      <c r="DOP23" s="1"/>
      <c r="DOQ23" s="1"/>
      <c r="DOR23" s="1"/>
      <c r="DOS23" s="1"/>
      <c r="DOT23" s="1"/>
      <c r="DOU23" s="1"/>
      <c r="DOV23" s="1"/>
      <c r="DOW23" s="1"/>
      <c r="DOX23" s="1"/>
      <c r="DOY23" s="1"/>
      <c r="DOZ23" s="1"/>
      <c r="DPA23" s="1"/>
      <c r="DPB23" s="1"/>
      <c r="DPC23" s="1"/>
      <c r="DPD23" s="1"/>
      <c r="DPE23" s="1"/>
      <c r="DPF23" s="1"/>
      <c r="DPG23" s="1"/>
      <c r="DPH23" s="1"/>
      <c r="DPI23" s="1"/>
      <c r="DPJ23" s="1"/>
      <c r="DPK23" s="1"/>
      <c r="DPL23" s="1"/>
      <c r="DPM23" s="1"/>
      <c r="DPN23" s="1"/>
      <c r="DPO23" s="1"/>
      <c r="DPP23" s="1"/>
      <c r="DPQ23" s="1"/>
      <c r="DPR23" s="1"/>
      <c r="DPS23" s="1"/>
      <c r="DPT23" s="1"/>
      <c r="DPU23" s="1"/>
      <c r="DPV23" s="1"/>
      <c r="DPW23" s="1"/>
      <c r="DPX23" s="1"/>
      <c r="DPY23" s="1"/>
      <c r="DPZ23" s="1"/>
      <c r="DQA23" s="1"/>
      <c r="DQB23" s="1"/>
      <c r="DQC23" s="1"/>
      <c r="DQD23" s="1"/>
      <c r="DQE23" s="1"/>
      <c r="DQF23" s="1"/>
      <c r="DQG23" s="1"/>
      <c r="DQH23" s="1"/>
      <c r="DQI23" s="1"/>
      <c r="DQJ23" s="1"/>
      <c r="DQK23" s="1"/>
      <c r="DQL23" s="1"/>
      <c r="DQM23" s="1"/>
      <c r="DQN23" s="1"/>
      <c r="DQO23" s="1"/>
      <c r="DQP23" s="1"/>
      <c r="DQQ23" s="1"/>
      <c r="DQR23" s="1"/>
      <c r="DQS23" s="1"/>
      <c r="DQT23" s="1"/>
      <c r="DQU23" s="1"/>
      <c r="DQV23" s="1"/>
      <c r="DQW23" s="1"/>
      <c r="DQX23" s="1"/>
      <c r="DQY23" s="1"/>
      <c r="DQZ23" s="1"/>
      <c r="DRA23" s="1"/>
      <c r="DRB23" s="1"/>
      <c r="DRC23" s="1"/>
      <c r="DRD23" s="1"/>
      <c r="DRE23" s="1"/>
      <c r="DRF23" s="1"/>
      <c r="DRG23" s="1"/>
      <c r="DRH23" s="1"/>
      <c r="DRI23" s="1"/>
      <c r="DRJ23" s="1"/>
      <c r="DRK23" s="1"/>
      <c r="DRL23" s="1"/>
      <c r="DRM23" s="1"/>
      <c r="DRN23" s="1"/>
      <c r="DRO23" s="1"/>
      <c r="DRP23" s="1"/>
      <c r="DRQ23" s="1"/>
      <c r="DRR23" s="1"/>
      <c r="DRS23" s="1"/>
      <c r="DRT23" s="1"/>
      <c r="DRU23" s="1"/>
      <c r="DRV23" s="1"/>
      <c r="DRW23" s="1"/>
      <c r="DRX23" s="1"/>
      <c r="DRY23" s="1"/>
      <c r="DRZ23" s="1"/>
      <c r="DSA23" s="1"/>
      <c r="DSB23" s="1"/>
      <c r="DSC23" s="1"/>
      <c r="DSD23" s="1"/>
      <c r="DSE23" s="1"/>
      <c r="DSF23" s="1"/>
      <c r="DSG23" s="1"/>
      <c r="DSH23" s="1"/>
      <c r="DSI23" s="1"/>
      <c r="DSJ23" s="1"/>
      <c r="DSK23" s="1"/>
      <c r="DSL23" s="1"/>
      <c r="DSM23" s="1"/>
      <c r="DSN23" s="1"/>
      <c r="DSO23" s="1"/>
      <c r="DSP23" s="1"/>
      <c r="DSQ23" s="1"/>
      <c r="DSR23" s="1"/>
      <c r="DSS23" s="1"/>
      <c r="DST23" s="1"/>
      <c r="DSU23" s="1"/>
      <c r="DSV23" s="1"/>
      <c r="DSW23" s="1"/>
      <c r="DSX23" s="1"/>
      <c r="DSY23" s="1"/>
      <c r="DSZ23" s="1"/>
      <c r="DTA23" s="1"/>
      <c r="DTB23" s="1"/>
      <c r="DTC23" s="1"/>
      <c r="DTD23" s="1"/>
      <c r="DTE23" s="1"/>
      <c r="DTF23" s="1"/>
      <c r="DTG23" s="1"/>
      <c r="DTH23" s="1"/>
      <c r="DTI23" s="1"/>
      <c r="DTJ23" s="1"/>
      <c r="DTK23" s="1"/>
      <c r="DTL23" s="1"/>
      <c r="DTM23" s="1"/>
      <c r="DTN23" s="1"/>
      <c r="DTO23" s="1"/>
      <c r="DTP23" s="1"/>
      <c r="DTQ23" s="1"/>
      <c r="DTR23" s="1"/>
      <c r="DTS23" s="1"/>
      <c r="DTT23" s="1"/>
      <c r="DTU23" s="1"/>
      <c r="DTV23" s="1"/>
      <c r="DTW23" s="1"/>
      <c r="DTX23" s="1"/>
      <c r="DTY23" s="1"/>
      <c r="DTZ23" s="1"/>
      <c r="DUA23" s="1"/>
      <c r="DUB23" s="1"/>
      <c r="DUC23" s="1"/>
      <c r="DUD23" s="1"/>
      <c r="DUE23" s="1"/>
      <c r="DUF23" s="1"/>
      <c r="DUG23" s="1"/>
      <c r="DUH23" s="1"/>
      <c r="DUI23" s="1"/>
      <c r="DUJ23" s="1"/>
      <c r="DUK23" s="1"/>
      <c r="DUL23" s="1"/>
      <c r="DUM23" s="1"/>
      <c r="DUN23" s="1"/>
      <c r="DUO23" s="1"/>
      <c r="DUP23" s="1"/>
      <c r="DUQ23" s="1"/>
      <c r="DUR23" s="1"/>
      <c r="DUS23" s="1"/>
      <c r="DUT23" s="1"/>
      <c r="DUU23" s="1"/>
      <c r="DUV23" s="1"/>
      <c r="DUW23" s="1"/>
      <c r="DUX23" s="1"/>
      <c r="DUY23" s="1"/>
      <c r="DUZ23" s="1"/>
      <c r="DVA23" s="1"/>
      <c r="DVB23" s="1"/>
      <c r="DVC23" s="1"/>
      <c r="DVD23" s="1"/>
      <c r="DVE23" s="1"/>
      <c r="DVF23" s="1"/>
      <c r="DVG23" s="1"/>
      <c r="DVH23" s="1"/>
      <c r="DVI23" s="1"/>
      <c r="DVJ23" s="1"/>
      <c r="DVK23" s="1"/>
      <c r="DVL23" s="1"/>
      <c r="DVM23" s="1"/>
      <c r="DVN23" s="1"/>
      <c r="DVO23" s="1"/>
      <c r="DVP23" s="1"/>
      <c r="DVQ23" s="1"/>
      <c r="DVR23" s="1"/>
      <c r="DVS23" s="1"/>
      <c r="DVT23" s="1"/>
      <c r="DVU23" s="1"/>
      <c r="DVV23" s="1"/>
      <c r="DVW23" s="1"/>
      <c r="DVX23" s="1"/>
      <c r="DVY23" s="1"/>
      <c r="DVZ23" s="1"/>
      <c r="DWA23" s="1"/>
      <c r="DWB23" s="1"/>
      <c r="DWC23" s="1"/>
      <c r="DWD23" s="1"/>
      <c r="DWE23" s="1"/>
      <c r="DWF23" s="1"/>
      <c r="DWG23" s="1"/>
      <c r="DWH23" s="1"/>
      <c r="DWI23" s="1"/>
      <c r="DWJ23" s="1"/>
      <c r="DWK23" s="1"/>
      <c r="DWL23" s="1"/>
      <c r="DWM23" s="1"/>
      <c r="DWN23" s="1"/>
      <c r="DWO23" s="1"/>
      <c r="DWP23" s="1"/>
      <c r="DWQ23" s="1"/>
      <c r="DWR23" s="1"/>
      <c r="DWS23" s="1"/>
      <c r="DWT23" s="1"/>
      <c r="DWU23" s="1"/>
      <c r="DWV23" s="1"/>
      <c r="DWW23" s="1"/>
      <c r="DWX23" s="1"/>
      <c r="DWY23" s="1"/>
      <c r="DWZ23" s="1"/>
      <c r="DXA23" s="1"/>
      <c r="DXB23" s="1"/>
      <c r="DXC23" s="1"/>
      <c r="DXD23" s="1"/>
      <c r="DXE23" s="1"/>
      <c r="DXF23" s="1"/>
      <c r="DXG23" s="1"/>
      <c r="DXH23" s="1"/>
      <c r="DXI23" s="1"/>
      <c r="DXJ23" s="1"/>
      <c r="DXK23" s="1"/>
      <c r="DXL23" s="1"/>
      <c r="DXM23" s="1"/>
      <c r="DXN23" s="1"/>
      <c r="DXO23" s="1"/>
      <c r="DXP23" s="1"/>
      <c r="DXQ23" s="1"/>
      <c r="DXR23" s="1"/>
      <c r="DXS23" s="1"/>
      <c r="DXT23" s="1"/>
      <c r="DXU23" s="1"/>
      <c r="DXV23" s="1"/>
      <c r="DXW23" s="1"/>
      <c r="DXX23" s="1"/>
      <c r="DXY23" s="1"/>
      <c r="DXZ23" s="1"/>
      <c r="DYA23" s="1"/>
      <c r="DYB23" s="1"/>
      <c r="DYC23" s="1"/>
      <c r="DYD23" s="1"/>
      <c r="DYE23" s="1"/>
      <c r="DYF23" s="1"/>
      <c r="DYG23" s="1"/>
      <c r="DYH23" s="1"/>
      <c r="DYI23" s="1"/>
      <c r="DYJ23" s="1"/>
      <c r="DYK23" s="1"/>
      <c r="DYL23" s="1"/>
      <c r="DYM23" s="1"/>
      <c r="DYN23" s="1"/>
      <c r="DYO23" s="1"/>
      <c r="DYP23" s="1"/>
      <c r="DYQ23" s="1"/>
      <c r="DYR23" s="1"/>
      <c r="DYS23" s="1"/>
      <c r="DYT23" s="1"/>
      <c r="DYU23" s="1"/>
      <c r="DYV23" s="1"/>
      <c r="DYW23" s="1"/>
      <c r="DYX23" s="1"/>
      <c r="DYY23" s="1"/>
      <c r="DYZ23" s="1"/>
      <c r="DZA23" s="1"/>
      <c r="DZB23" s="1"/>
      <c r="DZC23" s="1"/>
      <c r="DZD23" s="1"/>
      <c r="DZE23" s="1"/>
      <c r="DZF23" s="1"/>
      <c r="DZG23" s="1"/>
      <c r="DZH23" s="1"/>
      <c r="DZI23" s="1"/>
      <c r="DZJ23" s="1"/>
      <c r="DZK23" s="1"/>
      <c r="DZL23" s="1"/>
      <c r="DZM23" s="1"/>
      <c r="DZN23" s="1"/>
      <c r="DZO23" s="1"/>
      <c r="DZP23" s="1"/>
      <c r="DZQ23" s="1"/>
      <c r="DZR23" s="1"/>
      <c r="DZS23" s="1"/>
      <c r="DZT23" s="1"/>
      <c r="DZU23" s="1"/>
      <c r="DZV23" s="1"/>
      <c r="DZW23" s="1"/>
      <c r="DZX23" s="1"/>
      <c r="DZY23" s="1"/>
      <c r="DZZ23" s="1"/>
      <c r="EAA23" s="1"/>
      <c r="EAB23" s="1"/>
      <c r="EAC23" s="1"/>
      <c r="EAD23" s="1"/>
      <c r="EAE23" s="1"/>
      <c r="EAF23" s="1"/>
      <c r="EAG23" s="1"/>
      <c r="EAH23" s="1"/>
      <c r="EAI23" s="1"/>
      <c r="EAJ23" s="1"/>
      <c r="EAK23" s="1"/>
      <c r="EAL23" s="1"/>
      <c r="EAM23" s="1"/>
      <c r="EAN23" s="1"/>
      <c r="EAO23" s="1"/>
      <c r="EAP23" s="1"/>
      <c r="EAQ23" s="1"/>
      <c r="EAR23" s="1"/>
      <c r="EAS23" s="1"/>
      <c r="EAT23" s="1"/>
      <c r="EAU23" s="1"/>
      <c r="EAV23" s="1"/>
      <c r="EAW23" s="1"/>
      <c r="EAX23" s="1"/>
      <c r="EAY23" s="1"/>
      <c r="EAZ23" s="1"/>
      <c r="EBA23" s="1"/>
      <c r="EBB23" s="1"/>
      <c r="EBC23" s="1"/>
      <c r="EBD23" s="1"/>
      <c r="EBE23" s="1"/>
      <c r="EBF23" s="1"/>
      <c r="EBG23" s="1"/>
      <c r="EBH23" s="1"/>
      <c r="EBI23" s="1"/>
      <c r="EBJ23" s="1"/>
      <c r="EBK23" s="1"/>
      <c r="EBL23" s="1"/>
      <c r="EBM23" s="1"/>
      <c r="EBN23" s="1"/>
      <c r="EBO23" s="1"/>
      <c r="EBP23" s="1"/>
      <c r="EBQ23" s="1"/>
      <c r="EBR23" s="1"/>
      <c r="EBS23" s="1"/>
      <c r="EBT23" s="1"/>
      <c r="EBU23" s="1"/>
      <c r="EBV23" s="1"/>
      <c r="EBW23" s="1"/>
      <c r="EBX23" s="1"/>
      <c r="EBY23" s="1"/>
      <c r="EBZ23" s="1"/>
      <c r="ECA23" s="1"/>
      <c r="ECB23" s="1"/>
      <c r="ECC23" s="1"/>
      <c r="ECD23" s="1"/>
      <c r="ECE23" s="1"/>
      <c r="ECF23" s="1"/>
      <c r="ECG23" s="1"/>
      <c r="ECH23" s="1"/>
      <c r="ECI23" s="1"/>
      <c r="ECJ23" s="1"/>
      <c r="ECK23" s="1"/>
      <c r="ECL23" s="1"/>
      <c r="ECM23" s="1"/>
      <c r="ECN23" s="1"/>
      <c r="ECO23" s="1"/>
      <c r="ECP23" s="1"/>
      <c r="ECQ23" s="1"/>
      <c r="ECR23" s="1"/>
      <c r="ECS23" s="1"/>
      <c r="ECT23" s="1"/>
      <c r="ECU23" s="1"/>
      <c r="ECV23" s="1"/>
      <c r="ECW23" s="1"/>
      <c r="ECX23" s="1"/>
      <c r="ECY23" s="1"/>
      <c r="ECZ23" s="1"/>
      <c r="EDA23" s="1"/>
      <c r="EDB23" s="1"/>
      <c r="EDC23" s="1"/>
      <c r="EDD23" s="1"/>
      <c r="EDE23" s="1"/>
      <c r="EDF23" s="1"/>
      <c r="EDG23" s="1"/>
      <c r="EDH23" s="1"/>
      <c r="EDI23" s="1"/>
      <c r="EDJ23" s="1"/>
      <c r="EDK23" s="1"/>
      <c r="EDL23" s="1"/>
      <c r="EDM23" s="1"/>
      <c r="EDN23" s="1"/>
      <c r="EDO23" s="1"/>
      <c r="EDP23" s="1"/>
      <c r="EDQ23" s="1"/>
      <c r="EDR23" s="1"/>
      <c r="EDS23" s="1"/>
      <c r="EDT23" s="1"/>
      <c r="EDU23" s="1"/>
      <c r="EDV23" s="1"/>
      <c r="EDW23" s="1"/>
      <c r="EDX23" s="1"/>
      <c r="EDY23" s="1"/>
      <c r="EDZ23" s="1"/>
      <c r="EEA23" s="1"/>
      <c r="EEB23" s="1"/>
      <c r="EEC23" s="1"/>
      <c r="EED23" s="1"/>
      <c r="EEE23" s="1"/>
      <c r="EEF23" s="1"/>
      <c r="EEG23" s="1"/>
      <c r="EEH23" s="1"/>
      <c r="EEI23" s="1"/>
      <c r="EEJ23" s="1"/>
      <c r="EEK23" s="1"/>
      <c r="EEL23" s="1"/>
      <c r="EEM23" s="1"/>
      <c r="EEN23" s="1"/>
      <c r="EEO23" s="1"/>
      <c r="EEP23" s="1"/>
      <c r="EEQ23" s="1"/>
      <c r="EER23" s="1"/>
      <c r="EES23" s="1"/>
      <c r="EET23" s="1"/>
      <c r="EEU23" s="1"/>
      <c r="EEV23" s="1"/>
      <c r="EEW23" s="1"/>
      <c r="EEX23" s="1"/>
      <c r="EEY23" s="1"/>
      <c r="EEZ23" s="1"/>
      <c r="EFA23" s="1"/>
      <c r="EFB23" s="1"/>
      <c r="EFC23" s="1"/>
      <c r="EFD23" s="1"/>
      <c r="EFE23" s="1"/>
      <c r="EFF23" s="1"/>
      <c r="EFG23" s="1"/>
      <c r="EFH23" s="1"/>
      <c r="EFI23" s="1"/>
      <c r="EFJ23" s="1"/>
      <c r="EFK23" s="1"/>
      <c r="EFL23" s="1"/>
      <c r="EFM23" s="1"/>
      <c r="EFN23" s="1"/>
      <c r="EFO23" s="1"/>
      <c r="EFP23" s="1"/>
      <c r="EFQ23" s="1"/>
      <c r="EFR23" s="1"/>
      <c r="EFS23" s="1"/>
      <c r="EFT23" s="1"/>
      <c r="EFU23" s="1"/>
      <c r="EFV23" s="1"/>
      <c r="EFW23" s="1"/>
      <c r="EFX23" s="1"/>
      <c r="EFY23" s="1"/>
      <c r="EFZ23" s="1"/>
      <c r="EGA23" s="1"/>
      <c r="EGB23" s="1"/>
      <c r="EGC23" s="1"/>
      <c r="EGD23" s="1"/>
      <c r="EGE23" s="1"/>
      <c r="EGF23" s="1"/>
      <c r="EGG23" s="1"/>
      <c r="EGH23" s="1"/>
      <c r="EGI23" s="1"/>
      <c r="EGJ23" s="1"/>
      <c r="EGK23" s="1"/>
      <c r="EGL23" s="1"/>
      <c r="EGM23" s="1"/>
      <c r="EGN23" s="1"/>
      <c r="EGO23" s="1"/>
      <c r="EGP23" s="1"/>
      <c r="EGQ23" s="1"/>
      <c r="EGR23" s="1"/>
      <c r="EGS23" s="1"/>
      <c r="EGT23" s="1"/>
      <c r="EGU23" s="1"/>
      <c r="EGV23" s="1"/>
      <c r="EGW23" s="1"/>
      <c r="EGX23" s="1"/>
      <c r="EGY23" s="1"/>
      <c r="EGZ23" s="1"/>
      <c r="EHA23" s="1"/>
      <c r="EHB23" s="1"/>
      <c r="EHC23" s="1"/>
      <c r="EHD23" s="1"/>
      <c r="EHE23" s="1"/>
      <c r="EHF23" s="1"/>
      <c r="EHG23" s="1"/>
      <c r="EHH23" s="1"/>
      <c r="EHI23" s="1"/>
      <c r="EHJ23" s="1"/>
      <c r="EHK23" s="1"/>
      <c r="EHL23" s="1"/>
      <c r="EHM23" s="1"/>
      <c r="EHN23" s="1"/>
      <c r="EHO23" s="1"/>
      <c r="EHP23" s="1"/>
      <c r="EHQ23" s="1"/>
      <c r="EHR23" s="1"/>
      <c r="EHS23" s="1"/>
      <c r="EHT23" s="1"/>
      <c r="EHU23" s="1"/>
      <c r="EHV23" s="1"/>
      <c r="EHW23" s="1"/>
      <c r="EHX23" s="1"/>
      <c r="EHY23" s="1"/>
      <c r="EHZ23" s="1"/>
      <c r="EIA23" s="1"/>
      <c r="EIB23" s="1"/>
      <c r="EIC23" s="1"/>
      <c r="EID23" s="1"/>
      <c r="EIE23" s="1"/>
      <c r="EIF23" s="1"/>
      <c r="EIG23" s="1"/>
      <c r="EIH23" s="1"/>
      <c r="EII23" s="1"/>
      <c r="EIJ23" s="1"/>
      <c r="EIK23" s="1"/>
      <c r="EIL23" s="1"/>
      <c r="EIM23" s="1"/>
      <c r="EIN23" s="1"/>
      <c r="EIO23" s="1"/>
      <c r="EIP23" s="1"/>
      <c r="EIQ23" s="1"/>
      <c r="EIR23" s="1"/>
      <c r="EIS23" s="1"/>
      <c r="EIT23" s="1"/>
      <c r="EIU23" s="1"/>
      <c r="EIV23" s="1"/>
      <c r="EIW23" s="1"/>
      <c r="EIX23" s="1"/>
      <c r="EIY23" s="1"/>
      <c r="EIZ23" s="1"/>
      <c r="EJA23" s="1"/>
      <c r="EJB23" s="1"/>
      <c r="EJC23" s="1"/>
      <c r="EJD23" s="1"/>
      <c r="EJE23" s="1"/>
      <c r="EJF23" s="1"/>
      <c r="EJG23" s="1"/>
      <c r="EJH23" s="1"/>
      <c r="EJI23" s="1"/>
      <c r="EJJ23" s="1"/>
      <c r="EJK23" s="1"/>
      <c r="EJL23" s="1"/>
      <c r="EJM23" s="1"/>
      <c r="EJN23" s="1"/>
      <c r="EJO23" s="1"/>
      <c r="EJP23" s="1"/>
      <c r="EJQ23" s="1"/>
      <c r="EJR23" s="1"/>
      <c r="EJS23" s="1"/>
      <c r="EJT23" s="1"/>
      <c r="EJU23" s="1"/>
      <c r="EJV23" s="1"/>
      <c r="EJW23" s="1"/>
      <c r="EJX23" s="1"/>
      <c r="EJY23" s="1"/>
      <c r="EJZ23" s="1"/>
      <c r="EKA23" s="1"/>
      <c r="EKB23" s="1"/>
      <c r="EKC23" s="1"/>
      <c r="EKD23" s="1"/>
      <c r="EKE23" s="1"/>
      <c r="EKF23" s="1"/>
      <c r="EKG23" s="1"/>
      <c r="EKH23" s="1"/>
      <c r="EKI23" s="1"/>
      <c r="EKJ23" s="1"/>
      <c r="EKK23" s="1"/>
      <c r="EKL23" s="1"/>
      <c r="EKM23" s="1"/>
      <c r="EKN23" s="1"/>
      <c r="EKO23" s="1"/>
      <c r="EKP23" s="1"/>
      <c r="EKQ23" s="1"/>
      <c r="EKR23" s="1"/>
      <c r="EKS23" s="1"/>
      <c r="EKT23" s="1"/>
      <c r="EKU23" s="1"/>
      <c r="EKV23" s="1"/>
      <c r="EKW23" s="1"/>
      <c r="EKX23" s="1"/>
      <c r="EKY23" s="1"/>
      <c r="EKZ23" s="1"/>
      <c r="ELA23" s="1"/>
      <c r="ELB23" s="1"/>
      <c r="ELC23" s="1"/>
      <c r="ELD23" s="1"/>
      <c r="ELE23" s="1"/>
      <c r="ELF23" s="1"/>
      <c r="ELG23" s="1"/>
      <c r="ELH23" s="1"/>
      <c r="ELI23" s="1"/>
      <c r="ELJ23" s="1"/>
      <c r="ELK23" s="1"/>
      <c r="ELL23" s="1"/>
      <c r="ELM23" s="1"/>
      <c r="ELN23" s="1"/>
      <c r="ELO23" s="1"/>
      <c r="ELP23" s="1"/>
      <c r="ELQ23" s="1"/>
      <c r="ELR23" s="1"/>
      <c r="ELS23" s="1"/>
      <c r="ELT23" s="1"/>
      <c r="ELU23" s="1"/>
      <c r="ELV23" s="1"/>
      <c r="ELW23" s="1"/>
      <c r="ELX23" s="1"/>
      <c r="ELY23" s="1"/>
      <c r="ELZ23" s="1"/>
      <c r="EMA23" s="1"/>
      <c r="EMB23" s="1"/>
      <c r="EMC23" s="1"/>
      <c r="EMD23" s="1"/>
      <c r="EME23" s="1"/>
      <c r="EMF23" s="1"/>
      <c r="EMG23" s="1"/>
      <c r="EMH23" s="1"/>
      <c r="EMI23" s="1"/>
      <c r="EMJ23" s="1"/>
      <c r="EMK23" s="1"/>
      <c r="EML23" s="1"/>
      <c r="EMM23" s="1"/>
      <c r="EMN23" s="1"/>
      <c r="EMO23" s="1"/>
      <c r="EMP23" s="1"/>
      <c r="EMQ23" s="1"/>
      <c r="EMR23" s="1"/>
      <c r="EMS23" s="1"/>
      <c r="EMT23" s="1"/>
      <c r="EMU23" s="1"/>
      <c r="EMV23" s="1"/>
      <c r="EMW23" s="1"/>
      <c r="EMX23" s="1"/>
      <c r="EMY23" s="1"/>
      <c r="EMZ23" s="1"/>
      <c r="ENA23" s="1"/>
      <c r="ENB23" s="1"/>
      <c r="ENC23" s="1"/>
      <c r="END23" s="1"/>
      <c r="ENE23" s="1"/>
      <c r="ENF23" s="1"/>
      <c r="ENG23" s="1"/>
      <c r="ENH23" s="1"/>
      <c r="ENI23" s="1"/>
      <c r="ENJ23" s="1"/>
      <c r="ENK23" s="1"/>
      <c r="ENL23" s="1"/>
      <c r="ENM23" s="1"/>
      <c r="ENN23" s="1"/>
      <c r="ENO23" s="1"/>
      <c r="ENP23" s="1"/>
      <c r="ENQ23" s="1"/>
      <c r="ENR23" s="1"/>
      <c r="ENS23" s="1"/>
      <c r="ENT23" s="1"/>
      <c r="ENU23" s="1"/>
      <c r="ENV23" s="1"/>
      <c r="ENW23" s="1"/>
      <c r="ENX23" s="1"/>
      <c r="ENY23" s="1"/>
      <c r="ENZ23" s="1"/>
      <c r="EOA23" s="1"/>
      <c r="EOB23" s="1"/>
      <c r="EOC23" s="1"/>
      <c r="EOD23" s="1"/>
      <c r="EOE23" s="1"/>
      <c r="EOF23" s="1"/>
      <c r="EOG23" s="1"/>
      <c r="EOH23" s="1"/>
      <c r="EOI23" s="1"/>
      <c r="EOJ23" s="1"/>
      <c r="EOK23" s="1"/>
      <c r="EOL23" s="1"/>
      <c r="EOM23" s="1"/>
      <c r="EON23" s="1"/>
      <c r="EOO23" s="1"/>
      <c r="EOP23" s="1"/>
      <c r="EOQ23" s="1"/>
      <c r="EOR23" s="1"/>
      <c r="EOS23" s="1"/>
      <c r="EOT23" s="1"/>
      <c r="EOU23" s="1"/>
      <c r="EOV23" s="1"/>
      <c r="EOW23" s="1"/>
      <c r="EOX23" s="1"/>
      <c r="EOY23" s="1"/>
      <c r="EOZ23" s="1"/>
      <c r="EPA23" s="1"/>
      <c r="EPB23" s="1"/>
      <c r="EPC23" s="1"/>
      <c r="EPD23" s="1"/>
      <c r="EPE23" s="1"/>
      <c r="EPF23" s="1"/>
      <c r="EPG23" s="1"/>
      <c r="EPH23" s="1"/>
      <c r="EPI23" s="1"/>
      <c r="EPJ23" s="1"/>
      <c r="EPK23" s="1"/>
      <c r="EPL23" s="1"/>
      <c r="EPM23" s="1"/>
      <c r="EPN23" s="1"/>
      <c r="EPO23" s="1"/>
      <c r="EPP23" s="1"/>
      <c r="EPQ23" s="1"/>
      <c r="EPR23" s="1"/>
      <c r="EPS23" s="1"/>
      <c r="EPT23" s="1"/>
      <c r="EPU23" s="1"/>
      <c r="EPV23" s="1"/>
      <c r="EPW23" s="1"/>
      <c r="EPX23" s="1"/>
      <c r="EPY23" s="1"/>
      <c r="EPZ23" s="1"/>
      <c r="EQA23" s="1"/>
      <c r="EQB23" s="1"/>
      <c r="EQC23" s="1"/>
      <c r="EQD23" s="1"/>
      <c r="EQE23" s="1"/>
      <c r="EQF23" s="1"/>
      <c r="EQG23" s="1"/>
      <c r="EQH23" s="1"/>
      <c r="EQI23" s="1"/>
      <c r="EQJ23" s="1"/>
      <c r="EQK23" s="1"/>
      <c r="EQL23" s="1"/>
      <c r="EQM23" s="1"/>
      <c r="EQN23" s="1"/>
      <c r="EQO23" s="1"/>
      <c r="EQP23" s="1"/>
      <c r="EQQ23" s="1"/>
      <c r="EQR23" s="1"/>
      <c r="EQS23" s="1"/>
      <c r="EQT23" s="1"/>
      <c r="EQU23" s="1"/>
      <c r="EQV23" s="1"/>
      <c r="EQW23" s="1"/>
      <c r="EQX23" s="1"/>
      <c r="EQY23" s="1"/>
      <c r="EQZ23" s="1"/>
      <c r="ERA23" s="1"/>
      <c r="ERB23" s="1"/>
      <c r="ERC23" s="1"/>
      <c r="ERD23" s="1"/>
      <c r="ERE23" s="1"/>
      <c r="ERF23" s="1"/>
      <c r="ERG23" s="1"/>
      <c r="ERH23" s="1"/>
      <c r="ERI23" s="1"/>
      <c r="ERJ23" s="1"/>
      <c r="ERK23" s="1"/>
      <c r="ERL23" s="1"/>
      <c r="ERM23" s="1"/>
      <c r="ERN23" s="1"/>
      <c r="ERO23" s="1"/>
      <c r="ERP23" s="1"/>
      <c r="ERQ23" s="1"/>
      <c r="ERR23" s="1"/>
      <c r="ERS23" s="1"/>
      <c r="ERT23" s="1"/>
      <c r="ERU23" s="1"/>
      <c r="ERV23" s="1"/>
      <c r="ERW23" s="1"/>
      <c r="ERX23" s="1"/>
      <c r="ERY23" s="1"/>
      <c r="ERZ23" s="1"/>
      <c r="ESA23" s="1"/>
      <c r="ESB23" s="1"/>
      <c r="ESC23" s="1"/>
      <c r="ESD23" s="1"/>
      <c r="ESE23" s="1"/>
      <c r="ESF23" s="1"/>
      <c r="ESG23" s="1"/>
      <c r="ESH23" s="1"/>
      <c r="ESI23" s="1"/>
      <c r="ESJ23" s="1"/>
      <c r="ESK23" s="1"/>
      <c r="ESL23" s="1"/>
      <c r="ESM23" s="1"/>
      <c r="ESN23" s="1"/>
      <c r="ESO23" s="1"/>
      <c r="ESP23" s="1"/>
      <c r="ESQ23" s="1"/>
      <c r="ESR23" s="1"/>
      <c r="ESS23" s="1"/>
      <c r="EST23" s="1"/>
      <c r="ESU23" s="1"/>
      <c r="ESV23" s="1"/>
      <c r="ESW23" s="1"/>
      <c r="ESX23" s="1"/>
      <c r="ESY23" s="1"/>
      <c r="ESZ23" s="1"/>
      <c r="ETA23" s="1"/>
      <c r="ETB23" s="1"/>
      <c r="ETC23" s="1"/>
      <c r="ETD23" s="1"/>
      <c r="ETE23" s="1"/>
      <c r="ETF23" s="1"/>
      <c r="ETG23" s="1"/>
      <c r="ETH23" s="1"/>
      <c r="ETI23" s="1"/>
      <c r="ETJ23" s="1"/>
      <c r="ETK23" s="1"/>
      <c r="ETL23" s="1"/>
      <c r="ETM23" s="1"/>
      <c r="ETN23" s="1"/>
      <c r="ETO23" s="1"/>
      <c r="ETP23" s="1"/>
      <c r="ETQ23" s="1"/>
      <c r="ETR23" s="1"/>
      <c r="ETS23" s="1"/>
      <c r="ETT23" s="1"/>
      <c r="ETU23" s="1"/>
      <c r="ETV23" s="1"/>
      <c r="ETW23" s="1"/>
      <c r="ETX23" s="1"/>
      <c r="ETY23" s="1"/>
      <c r="ETZ23" s="1"/>
      <c r="EUA23" s="1"/>
      <c r="EUB23" s="1"/>
      <c r="EUC23" s="1"/>
      <c r="EUD23" s="1"/>
      <c r="EUE23" s="1"/>
      <c r="EUF23" s="1"/>
      <c r="EUG23" s="1"/>
      <c r="EUH23" s="1"/>
      <c r="EUI23" s="1"/>
      <c r="EUJ23" s="1"/>
      <c r="EUK23" s="1"/>
      <c r="EUL23" s="1"/>
      <c r="EUM23" s="1"/>
      <c r="EUN23" s="1"/>
      <c r="EUO23" s="1"/>
      <c r="EUP23" s="1"/>
      <c r="EUQ23" s="1"/>
      <c r="EUR23" s="1"/>
      <c r="EUS23" s="1"/>
      <c r="EUT23" s="1"/>
      <c r="EUU23" s="1"/>
      <c r="EUV23" s="1"/>
      <c r="EUW23" s="1"/>
      <c r="EUX23" s="1"/>
      <c r="EUY23" s="1"/>
      <c r="EUZ23" s="1"/>
      <c r="EVA23" s="1"/>
      <c r="EVB23" s="1"/>
      <c r="EVC23" s="1"/>
      <c r="EVD23" s="1"/>
      <c r="EVE23" s="1"/>
      <c r="EVF23" s="1"/>
      <c r="EVG23" s="1"/>
      <c r="EVH23" s="1"/>
      <c r="EVI23" s="1"/>
      <c r="EVJ23" s="1"/>
      <c r="EVK23" s="1"/>
      <c r="EVL23" s="1"/>
      <c r="EVM23" s="1"/>
      <c r="EVN23" s="1"/>
      <c r="EVO23" s="1"/>
      <c r="EVP23" s="1"/>
      <c r="EVQ23" s="1"/>
      <c r="EVR23" s="1"/>
      <c r="EVS23" s="1"/>
      <c r="EVT23" s="1"/>
      <c r="EVU23" s="1"/>
      <c r="EVV23" s="1"/>
      <c r="EVW23" s="1"/>
      <c r="EVX23" s="1"/>
      <c r="EVY23" s="1"/>
      <c r="EVZ23" s="1"/>
      <c r="EWA23" s="1"/>
      <c r="EWB23" s="1"/>
      <c r="EWC23" s="1"/>
      <c r="EWD23" s="1"/>
      <c r="EWE23" s="1"/>
      <c r="EWF23" s="1"/>
      <c r="EWG23" s="1"/>
      <c r="EWH23" s="1"/>
      <c r="EWI23" s="1"/>
      <c r="EWJ23" s="1"/>
      <c r="EWK23" s="1"/>
      <c r="EWL23" s="1"/>
      <c r="EWM23" s="1"/>
      <c r="EWN23" s="1"/>
      <c r="EWO23" s="1"/>
      <c r="EWP23" s="1"/>
      <c r="EWQ23" s="1"/>
      <c r="EWR23" s="1"/>
      <c r="EWS23" s="1"/>
      <c r="EWT23" s="1"/>
      <c r="EWU23" s="1"/>
      <c r="EWV23" s="1"/>
      <c r="EWW23" s="1"/>
      <c r="EWX23" s="1"/>
      <c r="EWY23" s="1"/>
      <c r="EWZ23" s="1"/>
      <c r="EXA23" s="1"/>
      <c r="EXB23" s="1"/>
      <c r="EXC23" s="1"/>
      <c r="EXD23" s="1"/>
      <c r="EXE23" s="1"/>
      <c r="EXF23" s="1"/>
      <c r="EXG23" s="1"/>
      <c r="EXH23" s="1"/>
      <c r="EXI23" s="1"/>
      <c r="EXJ23" s="1"/>
      <c r="EXK23" s="1"/>
      <c r="EXL23" s="1"/>
      <c r="EXM23" s="1"/>
      <c r="EXN23" s="1"/>
      <c r="EXO23" s="1"/>
      <c r="EXP23" s="1"/>
      <c r="EXQ23" s="1"/>
      <c r="EXR23" s="1"/>
      <c r="EXS23" s="1"/>
      <c r="EXT23" s="1"/>
      <c r="EXU23" s="1"/>
      <c r="EXV23" s="1"/>
      <c r="EXW23" s="1"/>
      <c r="EXX23" s="1"/>
      <c r="EXY23" s="1"/>
      <c r="EXZ23" s="1"/>
      <c r="EYA23" s="1"/>
      <c r="EYB23" s="1"/>
      <c r="EYC23" s="1"/>
      <c r="EYD23" s="1"/>
      <c r="EYE23" s="1"/>
      <c r="EYF23" s="1"/>
      <c r="EYG23" s="1"/>
      <c r="EYH23" s="1"/>
      <c r="EYI23" s="1"/>
      <c r="EYJ23" s="1"/>
      <c r="EYK23" s="1"/>
      <c r="EYL23" s="1"/>
      <c r="EYM23" s="1"/>
      <c r="EYN23" s="1"/>
      <c r="EYO23" s="1"/>
      <c r="EYP23" s="1"/>
      <c r="EYQ23" s="1"/>
      <c r="EYR23" s="1"/>
      <c r="EYS23" s="1"/>
      <c r="EYT23" s="1"/>
      <c r="EYU23" s="1"/>
      <c r="EYV23" s="1"/>
      <c r="EYW23" s="1"/>
      <c r="EYX23" s="1"/>
      <c r="EYY23" s="1"/>
      <c r="EYZ23" s="1"/>
      <c r="EZA23" s="1"/>
      <c r="EZB23" s="1"/>
      <c r="EZC23" s="1"/>
      <c r="EZD23" s="1"/>
      <c r="EZE23" s="1"/>
      <c r="EZF23" s="1"/>
      <c r="EZG23" s="1"/>
      <c r="EZH23" s="1"/>
      <c r="EZI23" s="1"/>
      <c r="EZJ23" s="1"/>
      <c r="EZK23" s="1"/>
      <c r="EZL23" s="1"/>
      <c r="EZM23" s="1"/>
      <c r="EZN23" s="1"/>
      <c r="EZO23" s="1"/>
      <c r="EZP23" s="1"/>
      <c r="EZQ23" s="1"/>
      <c r="EZR23" s="1"/>
      <c r="EZS23" s="1"/>
      <c r="EZT23" s="1"/>
      <c r="EZU23" s="1"/>
      <c r="EZV23" s="1"/>
      <c r="EZW23" s="1"/>
      <c r="EZX23" s="1"/>
      <c r="EZY23" s="1"/>
      <c r="EZZ23" s="1"/>
      <c r="FAA23" s="1"/>
      <c r="FAB23" s="1"/>
      <c r="FAC23" s="1"/>
      <c r="FAD23" s="1"/>
      <c r="FAE23" s="1"/>
      <c r="FAF23" s="1"/>
      <c r="FAG23" s="1"/>
      <c r="FAH23" s="1"/>
      <c r="FAI23" s="1"/>
      <c r="FAJ23" s="1"/>
      <c r="FAK23" s="1"/>
      <c r="FAL23" s="1"/>
      <c r="FAM23" s="1"/>
      <c r="FAN23" s="1"/>
      <c r="FAO23" s="1"/>
      <c r="FAP23" s="1"/>
      <c r="FAQ23" s="1"/>
      <c r="FAR23" s="1"/>
      <c r="FAS23" s="1"/>
      <c r="FAT23" s="1"/>
      <c r="FAU23" s="1"/>
      <c r="FAV23" s="1"/>
      <c r="FAW23" s="1"/>
      <c r="FAX23" s="1"/>
      <c r="FAY23" s="1"/>
      <c r="FAZ23" s="1"/>
      <c r="FBA23" s="1"/>
      <c r="FBB23" s="1"/>
      <c r="FBC23" s="1"/>
      <c r="FBD23" s="1"/>
      <c r="FBE23" s="1"/>
      <c r="FBF23" s="1"/>
      <c r="FBG23" s="1"/>
      <c r="FBH23" s="1"/>
      <c r="FBI23" s="1"/>
      <c r="FBJ23" s="1"/>
      <c r="FBK23" s="1"/>
      <c r="FBL23" s="1"/>
      <c r="FBM23" s="1"/>
      <c r="FBN23" s="1"/>
      <c r="FBO23" s="1"/>
      <c r="FBP23" s="1"/>
      <c r="FBQ23" s="1"/>
      <c r="FBR23" s="1"/>
      <c r="FBS23" s="1"/>
      <c r="FBT23" s="1"/>
      <c r="FBU23" s="1"/>
      <c r="FBV23" s="1"/>
      <c r="FBW23" s="1"/>
      <c r="FBX23" s="1"/>
      <c r="FBY23" s="1"/>
      <c r="FBZ23" s="1"/>
      <c r="FCA23" s="1"/>
      <c r="FCB23" s="1"/>
      <c r="FCC23" s="1"/>
      <c r="FCD23" s="1"/>
      <c r="FCE23" s="1"/>
      <c r="FCF23" s="1"/>
      <c r="FCG23" s="1"/>
      <c r="FCH23" s="1"/>
      <c r="FCI23" s="1"/>
      <c r="FCJ23" s="1"/>
      <c r="FCK23" s="1"/>
      <c r="FCL23" s="1"/>
      <c r="FCM23" s="1"/>
      <c r="FCN23" s="1"/>
      <c r="FCO23" s="1"/>
      <c r="FCP23" s="1"/>
      <c r="FCQ23" s="1"/>
      <c r="FCR23" s="1"/>
      <c r="FCS23" s="1"/>
      <c r="FCT23" s="1"/>
      <c r="FCU23" s="1"/>
      <c r="FCV23" s="1"/>
      <c r="FCW23" s="1"/>
      <c r="FCX23" s="1"/>
      <c r="FCY23" s="1"/>
      <c r="FCZ23" s="1"/>
      <c r="FDA23" s="1"/>
      <c r="FDB23" s="1"/>
      <c r="FDC23" s="1"/>
      <c r="FDD23" s="1"/>
      <c r="FDE23" s="1"/>
      <c r="FDF23" s="1"/>
      <c r="FDG23" s="1"/>
      <c r="FDH23" s="1"/>
      <c r="FDI23" s="1"/>
      <c r="FDJ23" s="1"/>
      <c r="FDK23" s="1"/>
      <c r="FDL23" s="1"/>
      <c r="FDM23" s="1"/>
      <c r="FDN23" s="1"/>
      <c r="FDO23" s="1"/>
      <c r="FDP23" s="1"/>
      <c r="FDQ23" s="1"/>
      <c r="FDR23" s="1"/>
      <c r="FDS23" s="1"/>
      <c r="FDT23" s="1"/>
      <c r="FDU23" s="1"/>
      <c r="FDV23" s="1"/>
      <c r="FDW23" s="1"/>
      <c r="FDX23" s="1"/>
      <c r="FDY23" s="1"/>
      <c r="FDZ23" s="1"/>
      <c r="FEA23" s="1"/>
      <c r="FEB23" s="1"/>
      <c r="FEC23" s="1"/>
      <c r="FED23" s="1"/>
      <c r="FEE23" s="1"/>
      <c r="FEF23" s="1"/>
      <c r="FEG23" s="1"/>
      <c r="FEH23" s="1"/>
      <c r="FEI23" s="1"/>
      <c r="FEJ23" s="1"/>
      <c r="FEK23" s="1"/>
      <c r="FEL23" s="1"/>
      <c r="FEM23" s="1"/>
      <c r="FEN23" s="1"/>
      <c r="FEO23" s="1"/>
      <c r="FEP23" s="1"/>
      <c r="FEQ23" s="1"/>
      <c r="FER23" s="1"/>
      <c r="FES23" s="1"/>
      <c r="FET23" s="1"/>
      <c r="FEU23" s="1"/>
      <c r="FEV23" s="1"/>
      <c r="FEW23" s="1"/>
      <c r="FEX23" s="1"/>
      <c r="FEY23" s="1"/>
      <c r="FEZ23" s="1"/>
      <c r="FFA23" s="1"/>
      <c r="FFB23" s="1"/>
      <c r="FFC23" s="1"/>
      <c r="FFD23" s="1"/>
      <c r="FFE23" s="1"/>
      <c r="FFF23" s="1"/>
      <c r="FFG23" s="1"/>
      <c r="FFH23" s="1"/>
      <c r="FFI23" s="1"/>
      <c r="FFJ23" s="1"/>
      <c r="FFK23" s="1"/>
      <c r="FFL23" s="1"/>
      <c r="FFM23" s="1"/>
      <c r="FFN23" s="1"/>
      <c r="FFO23" s="1"/>
      <c r="FFP23" s="1"/>
      <c r="FFQ23" s="1"/>
      <c r="FFR23" s="1"/>
      <c r="FFS23" s="1"/>
      <c r="FFT23" s="1"/>
      <c r="FFU23" s="1"/>
      <c r="FFV23" s="1"/>
      <c r="FFW23" s="1"/>
      <c r="FFX23" s="1"/>
      <c r="FFY23" s="1"/>
      <c r="FFZ23" s="1"/>
      <c r="FGA23" s="1"/>
      <c r="FGB23" s="1"/>
      <c r="FGC23" s="1"/>
      <c r="FGD23" s="1"/>
      <c r="FGE23" s="1"/>
      <c r="FGF23" s="1"/>
      <c r="FGG23" s="1"/>
      <c r="FGH23" s="1"/>
      <c r="FGI23" s="1"/>
      <c r="FGJ23" s="1"/>
      <c r="FGK23" s="1"/>
      <c r="FGL23" s="1"/>
      <c r="FGM23" s="1"/>
      <c r="FGN23" s="1"/>
      <c r="FGO23" s="1"/>
      <c r="FGP23" s="1"/>
      <c r="FGQ23" s="1"/>
      <c r="FGR23" s="1"/>
      <c r="FGS23" s="1"/>
      <c r="FGT23" s="1"/>
      <c r="FGU23" s="1"/>
      <c r="FGV23" s="1"/>
      <c r="FGW23" s="1"/>
      <c r="FGX23" s="1"/>
      <c r="FGY23" s="1"/>
      <c r="FGZ23" s="1"/>
      <c r="FHA23" s="1"/>
      <c r="FHB23" s="1"/>
      <c r="FHC23" s="1"/>
      <c r="FHD23" s="1"/>
      <c r="FHE23" s="1"/>
      <c r="FHF23" s="1"/>
      <c r="FHG23" s="1"/>
      <c r="FHH23" s="1"/>
      <c r="FHI23" s="1"/>
      <c r="FHJ23" s="1"/>
      <c r="FHK23" s="1"/>
      <c r="FHL23" s="1"/>
      <c r="FHM23" s="1"/>
      <c r="FHN23" s="1"/>
      <c r="FHO23" s="1"/>
      <c r="FHP23" s="1"/>
      <c r="FHQ23" s="1"/>
      <c r="FHR23" s="1"/>
      <c r="FHS23" s="1"/>
      <c r="FHT23" s="1"/>
      <c r="FHU23" s="1"/>
      <c r="FHV23" s="1"/>
      <c r="FHW23" s="1"/>
      <c r="FHX23" s="1"/>
      <c r="FHY23" s="1"/>
      <c r="FHZ23" s="1"/>
      <c r="FIA23" s="1"/>
      <c r="FIB23" s="1"/>
      <c r="FIC23" s="1"/>
      <c r="FID23" s="1"/>
      <c r="FIE23" s="1"/>
      <c r="FIF23" s="1"/>
      <c r="FIG23" s="1"/>
      <c r="FIH23" s="1"/>
      <c r="FII23" s="1"/>
      <c r="FIJ23" s="1"/>
      <c r="FIK23" s="1"/>
      <c r="FIL23" s="1"/>
      <c r="FIM23" s="1"/>
      <c r="FIN23" s="1"/>
      <c r="FIO23" s="1"/>
      <c r="FIP23" s="1"/>
      <c r="FIQ23" s="1"/>
      <c r="FIR23" s="1"/>
      <c r="FIS23" s="1"/>
      <c r="FIT23" s="1"/>
      <c r="FIU23" s="1"/>
      <c r="FIV23" s="1"/>
      <c r="FIW23" s="1"/>
      <c r="FIX23" s="1"/>
      <c r="FIY23" s="1"/>
      <c r="FIZ23" s="1"/>
      <c r="FJA23" s="1"/>
      <c r="FJB23" s="1"/>
      <c r="FJC23" s="1"/>
      <c r="FJD23" s="1"/>
      <c r="FJE23" s="1"/>
      <c r="FJF23" s="1"/>
      <c r="FJG23" s="1"/>
      <c r="FJH23" s="1"/>
      <c r="FJI23" s="1"/>
      <c r="FJJ23" s="1"/>
      <c r="FJK23" s="1"/>
      <c r="FJL23" s="1"/>
      <c r="FJM23" s="1"/>
      <c r="FJN23" s="1"/>
      <c r="FJO23" s="1"/>
      <c r="FJP23" s="1"/>
      <c r="FJQ23" s="1"/>
      <c r="FJR23" s="1"/>
      <c r="FJS23" s="1"/>
      <c r="FJT23" s="1"/>
      <c r="FJU23" s="1"/>
      <c r="FJV23" s="1"/>
      <c r="FJW23" s="1"/>
      <c r="FJX23" s="1"/>
      <c r="FJY23" s="1"/>
      <c r="FJZ23" s="1"/>
      <c r="FKA23" s="1"/>
      <c r="FKB23" s="1"/>
      <c r="FKC23" s="1"/>
      <c r="FKD23" s="1"/>
      <c r="FKE23" s="1"/>
      <c r="FKF23" s="1"/>
      <c r="FKG23" s="1"/>
      <c r="FKH23" s="1"/>
      <c r="FKI23" s="1"/>
      <c r="FKJ23" s="1"/>
      <c r="FKK23" s="1"/>
      <c r="FKL23" s="1"/>
      <c r="FKM23" s="1"/>
      <c r="FKN23" s="1"/>
      <c r="FKO23" s="1"/>
      <c r="FKP23" s="1"/>
      <c r="FKQ23" s="1"/>
      <c r="FKR23" s="1"/>
      <c r="FKS23" s="1"/>
      <c r="FKT23" s="1"/>
      <c r="FKU23" s="1"/>
      <c r="FKV23" s="1"/>
      <c r="FKW23" s="1"/>
      <c r="FKX23" s="1"/>
      <c r="FKY23" s="1"/>
      <c r="FKZ23" s="1"/>
      <c r="FLA23" s="1"/>
      <c r="FLB23" s="1"/>
      <c r="FLC23" s="1"/>
      <c r="FLD23" s="1"/>
      <c r="FLE23" s="1"/>
      <c r="FLF23" s="1"/>
      <c r="FLG23" s="1"/>
      <c r="FLH23" s="1"/>
      <c r="FLI23" s="1"/>
      <c r="FLJ23" s="1"/>
      <c r="FLK23" s="1"/>
      <c r="FLL23" s="1"/>
      <c r="FLM23" s="1"/>
      <c r="FLN23" s="1"/>
      <c r="FLO23" s="1"/>
      <c r="FLP23" s="1"/>
      <c r="FLQ23" s="1"/>
      <c r="FLR23" s="1"/>
      <c r="FLS23" s="1"/>
      <c r="FLT23" s="1"/>
      <c r="FLU23" s="1"/>
      <c r="FLV23" s="1"/>
      <c r="FLW23" s="1"/>
      <c r="FLX23" s="1"/>
      <c r="FLY23" s="1"/>
      <c r="FLZ23" s="1"/>
      <c r="FMA23" s="1"/>
      <c r="FMB23" s="1"/>
      <c r="FMC23" s="1"/>
      <c r="FMD23" s="1"/>
      <c r="FME23" s="1"/>
      <c r="FMF23" s="1"/>
      <c r="FMG23" s="1"/>
      <c r="FMH23" s="1"/>
      <c r="FMI23" s="1"/>
      <c r="FMJ23" s="1"/>
      <c r="FMK23" s="1"/>
      <c r="FML23" s="1"/>
      <c r="FMM23" s="1"/>
      <c r="FMN23" s="1"/>
      <c r="FMO23" s="1"/>
      <c r="FMP23" s="1"/>
      <c r="FMQ23" s="1"/>
      <c r="FMR23" s="1"/>
      <c r="FMS23" s="1"/>
      <c r="FMT23" s="1"/>
      <c r="FMU23" s="1"/>
      <c r="FMV23" s="1"/>
      <c r="FMW23" s="1"/>
      <c r="FMX23" s="1"/>
      <c r="FMY23" s="1"/>
      <c r="FMZ23" s="1"/>
      <c r="FNA23" s="1"/>
      <c r="FNB23" s="1"/>
      <c r="FNC23" s="1"/>
      <c r="FND23" s="1"/>
      <c r="FNE23" s="1"/>
      <c r="FNF23" s="1"/>
      <c r="FNG23" s="1"/>
      <c r="FNH23" s="1"/>
      <c r="FNI23" s="1"/>
      <c r="FNJ23" s="1"/>
      <c r="FNK23" s="1"/>
      <c r="FNL23" s="1"/>
      <c r="FNM23" s="1"/>
      <c r="FNN23" s="1"/>
      <c r="FNO23" s="1"/>
      <c r="FNP23" s="1"/>
      <c r="FNQ23" s="1"/>
      <c r="FNR23" s="1"/>
      <c r="FNS23" s="1"/>
      <c r="FNT23" s="1"/>
      <c r="FNU23" s="1"/>
      <c r="FNV23" s="1"/>
      <c r="FNW23" s="1"/>
      <c r="FNX23" s="1"/>
      <c r="FNY23" s="1"/>
      <c r="FNZ23" s="1"/>
      <c r="FOA23" s="1"/>
      <c r="FOB23" s="1"/>
      <c r="FOC23" s="1"/>
      <c r="FOD23" s="1"/>
      <c r="FOE23" s="1"/>
      <c r="FOF23" s="1"/>
      <c r="FOG23" s="1"/>
      <c r="FOH23" s="1"/>
      <c r="FOI23" s="1"/>
      <c r="FOJ23" s="1"/>
      <c r="FOK23" s="1"/>
      <c r="FOL23" s="1"/>
      <c r="FOM23" s="1"/>
      <c r="FON23" s="1"/>
      <c r="FOO23" s="1"/>
      <c r="FOP23" s="1"/>
      <c r="FOQ23" s="1"/>
      <c r="FOR23" s="1"/>
      <c r="FOS23" s="1"/>
      <c r="FOT23" s="1"/>
      <c r="FOU23" s="1"/>
      <c r="FOV23" s="1"/>
      <c r="FOW23" s="1"/>
      <c r="FOX23" s="1"/>
      <c r="FOY23" s="1"/>
      <c r="FOZ23" s="1"/>
      <c r="FPA23" s="1"/>
      <c r="FPB23" s="1"/>
      <c r="FPC23" s="1"/>
      <c r="FPD23" s="1"/>
      <c r="FPE23" s="1"/>
      <c r="FPF23" s="1"/>
      <c r="FPG23" s="1"/>
      <c r="FPH23" s="1"/>
      <c r="FPI23" s="1"/>
      <c r="FPJ23" s="1"/>
      <c r="FPK23" s="1"/>
      <c r="FPL23" s="1"/>
      <c r="FPM23" s="1"/>
      <c r="FPN23" s="1"/>
      <c r="FPO23" s="1"/>
      <c r="FPP23" s="1"/>
      <c r="FPQ23" s="1"/>
      <c r="FPR23" s="1"/>
      <c r="FPS23" s="1"/>
      <c r="FPT23" s="1"/>
      <c r="FPU23" s="1"/>
      <c r="FPV23" s="1"/>
      <c r="FPW23" s="1"/>
      <c r="FPX23" s="1"/>
      <c r="FPY23" s="1"/>
      <c r="FPZ23" s="1"/>
      <c r="FQA23" s="1"/>
      <c r="FQB23" s="1"/>
      <c r="FQC23" s="1"/>
      <c r="FQD23" s="1"/>
      <c r="FQE23" s="1"/>
      <c r="FQF23" s="1"/>
      <c r="FQG23" s="1"/>
      <c r="FQH23" s="1"/>
      <c r="FQI23" s="1"/>
      <c r="FQJ23" s="1"/>
      <c r="FQK23" s="1"/>
      <c r="FQL23" s="1"/>
      <c r="FQM23" s="1"/>
      <c r="FQN23" s="1"/>
      <c r="FQO23" s="1"/>
      <c r="FQP23" s="1"/>
      <c r="FQQ23" s="1"/>
      <c r="FQR23" s="1"/>
      <c r="FQS23" s="1"/>
      <c r="FQT23" s="1"/>
      <c r="FQU23" s="1"/>
      <c r="FQV23" s="1"/>
      <c r="FQW23" s="1"/>
      <c r="FQX23" s="1"/>
      <c r="FQY23" s="1"/>
      <c r="FQZ23" s="1"/>
      <c r="FRA23" s="1"/>
      <c r="FRB23" s="1"/>
      <c r="FRC23" s="1"/>
      <c r="FRD23" s="1"/>
      <c r="FRE23" s="1"/>
      <c r="FRF23" s="1"/>
      <c r="FRG23" s="1"/>
      <c r="FRH23" s="1"/>
      <c r="FRI23" s="1"/>
      <c r="FRJ23" s="1"/>
      <c r="FRK23" s="1"/>
      <c r="FRL23" s="1"/>
      <c r="FRM23" s="1"/>
      <c r="FRN23" s="1"/>
      <c r="FRO23" s="1"/>
      <c r="FRP23" s="1"/>
      <c r="FRQ23" s="1"/>
      <c r="FRR23" s="1"/>
      <c r="FRS23" s="1"/>
      <c r="FRT23" s="1"/>
      <c r="FRU23" s="1"/>
      <c r="FRV23" s="1"/>
      <c r="FRW23" s="1"/>
      <c r="FRX23" s="1"/>
      <c r="FRY23" s="1"/>
      <c r="FRZ23" s="1"/>
      <c r="FSA23" s="1"/>
      <c r="FSB23" s="1"/>
      <c r="FSC23" s="1"/>
      <c r="FSD23" s="1"/>
      <c r="FSE23" s="1"/>
      <c r="FSF23" s="1"/>
      <c r="FSG23" s="1"/>
      <c r="FSH23" s="1"/>
      <c r="FSI23" s="1"/>
      <c r="FSJ23" s="1"/>
      <c r="FSK23" s="1"/>
      <c r="FSL23" s="1"/>
      <c r="FSM23" s="1"/>
      <c r="FSN23" s="1"/>
      <c r="FSO23" s="1"/>
      <c r="FSP23" s="1"/>
      <c r="FSQ23" s="1"/>
      <c r="FSR23" s="1"/>
      <c r="FSS23" s="1"/>
      <c r="FST23" s="1"/>
      <c r="FSU23" s="1"/>
      <c r="FSV23" s="1"/>
      <c r="FSW23" s="1"/>
      <c r="FSX23" s="1"/>
      <c r="FSY23" s="1"/>
      <c r="FSZ23" s="1"/>
      <c r="FTA23" s="1"/>
      <c r="FTB23" s="1"/>
      <c r="FTC23" s="1"/>
      <c r="FTD23" s="1"/>
      <c r="FTE23" s="1"/>
      <c r="FTF23" s="1"/>
      <c r="FTG23" s="1"/>
      <c r="FTH23" s="1"/>
      <c r="FTI23" s="1"/>
      <c r="FTJ23" s="1"/>
      <c r="FTK23" s="1"/>
      <c r="FTL23" s="1"/>
      <c r="FTM23" s="1"/>
      <c r="FTN23" s="1"/>
      <c r="FTO23" s="1"/>
      <c r="FTP23" s="1"/>
      <c r="FTQ23" s="1"/>
      <c r="FTR23" s="1"/>
      <c r="FTS23" s="1"/>
      <c r="FTT23" s="1"/>
      <c r="FTU23" s="1"/>
      <c r="FTV23" s="1"/>
      <c r="FTW23" s="1"/>
      <c r="FTX23" s="1"/>
      <c r="FTY23" s="1"/>
      <c r="FTZ23" s="1"/>
      <c r="FUA23" s="1"/>
      <c r="FUB23" s="1"/>
      <c r="FUC23" s="1"/>
      <c r="FUD23" s="1"/>
      <c r="FUE23" s="1"/>
      <c r="FUF23" s="1"/>
      <c r="FUG23" s="1"/>
      <c r="FUH23" s="1"/>
      <c r="FUI23" s="1"/>
      <c r="FUJ23" s="1"/>
      <c r="FUK23" s="1"/>
      <c r="FUL23" s="1"/>
      <c r="FUM23" s="1"/>
      <c r="FUN23" s="1"/>
      <c r="FUO23" s="1"/>
      <c r="FUP23" s="1"/>
      <c r="FUQ23" s="1"/>
      <c r="FUR23" s="1"/>
      <c r="FUS23" s="1"/>
      <c r="FUT23" s="1"/>
      <c r="FUU23" s="1"/>
      <c r="FUV23" s="1"/>
      <c r="FUW23" s="1"/>
      <c r="FUX23" s="1"/>
      <c r="FUY23" s="1"/>
      <c r="FUZ23" s="1"/>
      <c r="FVA23" s="1"/>
      <c r="FVB23" s="1"/>
      <c r="FVC23" s="1"/>
      <c r="FVD23" s="1"/>
      <c r="FVE23" s="1"/>
      <c r="FVF23" s="1"/>
      <c r="FVG23" s="1"/>
      <c r="FVH23" s="1"/>
      <c r="FVI23" s="1"/>
      <c r="FVJ23" s="1"/>
      <c r="FVK23" s="1"/>
      <c r="FVL23" s="1"/>
      <c r="FVM23" s="1"/>
      <c r="FVN23" s="1"/>
      <c r="FVO23" s="1"/>
      <c r="FVP23" s="1"/>
      <c r="FVQ23" s="1"/>
      <c r="FVR23" s="1"/>
      <c r="FVS23" s="1"/>
      <c r="FVT23" s="1"/>
      <c r="FVU23" s="1"/>
      <c r="FVV23" s="1"/>
      <c r="FVW23" s="1"/>
      <c r="FVX23" s="1"/>
      <c r="FVY23" s="1"/>
      <c r="FVZ23" s="1"/>
      <c r="FWA23" s="1"/>
      <c r="FWB23" s="1"/>
      <c r="FWC23" s="1"/>
      <c r="FWD23" s="1"/>
      <c r="FWE23" s="1"/>
      <c r="FWF23" s="1"/>
      <c r="FWG23" s="1"/>
      <c r="FWH23" s="1"/>
      <c r="FWI23" s="1"/>
      <c r="FWJ23" s="1"/>
      <c r="FWK23" s="1"/>
      <c r="FWL23" s="1"/>
      <c r="FWM23" s="1"/>
      <c r="FWN23" s="1"/>
      <c r="FWO23" s="1"/>
      <c r="FWP23" s="1"/>
      <c r="FWQ23" s="1"/>
      <c r="FWR23" s="1"/>
      <c r="FWS23" s="1"/>
      <c r="FWT23" s="1"/>
      <c r="FWU23" s="1"/>
      <c r="FWV23" s="1"/>
      <c r="FWW23" s="1"/>
      <c r="FWX23" s="1"/>
      <c r="FWY23" s="1"/>
      <c r="FWZ23" s="1"/>
      <c r="FXA23" s="1"/>
      <c r="FXB23" s="1"/>
      <c r="FXC23" s="1"/>
      <c r="FXD23" s="1"/>
      <c r="FXE23" s="1"/>
      <c r="FXF23" s="1"/>
      <c r="FXG23" s="1"/>
      <c r="FXH23" s="1"/>
      <c r="FXI23" s="1"/>
      <c r="FXJ23" s="1"/>
      <c r="FXK23" s="1"/>
      <c r="FXL23" s="1"/>
      <c r="FXM23" s="1"/>
      <c r="FXN23" s="1"/>
      <c r="FXO23" s="1"/>
      <c r="FXP23" s="1"/>
      <c r="FXQ23" s="1"/>
      <c r="FXR23" s="1"/>
      <c r="FXS23" s="1"/>
      <c r="FXT23" s="1"/>
      <c r="FXU23" s="1"/>
      <c r="FXV23" s="1"/>
      <c r="FXW23" s="1"/>
      <c r="FXX23" s="1"/>
      <c r="FXY23" s="1"/>
      <c r="FXZ23" s="1"/>
      <c r="FYA23" s="1"/>
      <c r="FYB23" s="1"/>
      <c r="FYC23" s="1"/>
      <c r="FYD23" s="1"/>
      <c r="FYE23" s="1"/>
      <c r="FYF23" s="1"/>
      <c r="FYG23" s="1"/>
      <c r="FYH23" s="1"/>
      <c r="FYI23" s="1"/>
      <c r="FYJ23" s="1"/>
      <c r="FYK23" s="1"/>
      <c r="FYL23" s="1"/>
      <c r="FYM23" s="1"/>
      <c r="FYN23" s="1"/>
      <c r="FYO23" s="1"/>
      <c r="FYP23" s="1"/>
      <c r="FYQ23" s="1"/>
      <c r="FYR23" s="1"/>
      <c r="FYS23" s="1"/>
      <c r="FYT23" s="1"/>
      <c r="FYU23" s="1"/>
      <c r="FYV23" s="1"/>
      <c r="FYW23" s="1"/>
      <c r="FYX23" s="1"/>
      <c r="FYY23" s="1"/>
      <c r="FYZ23" s="1"/>
      <c r="FZA23" s="1"/>
      <c r="FZB23" s="1"/>
      <c r="FZC23" s="1"/>
      <c r="FZD23" s="1"/>
      <c r="FZE23" s="1"/>
      <c r="FZF23" s="1"/>
      <c r="FZG23" s="1"/>
      <c r="FZH23" s="1"/>
      <c r="FZI23" s="1"/>
      <c r="FZJ23" s="1"/>
      <c r="FZK23" s="1"/>
      <c r="FZL23" s="1"/>
      <c r="FZM23" s="1"/>
      <c r="FZN23" s="1"/>
      <c r="FZO23" s="1"/>
      <c r="FZP23" s="1"/>
      <c r="FZQ23" s="1"/>
      <c r="FZR23" s="1"/>
      <c r="FZS23" s="1"/>
      <c r="FZT23" s="1"/>
      <c r="FZU23" s="1"/>
      <c r="FZV23" s="1"/>
      <c r="FZW23" s="1"/>
      <c r="FZX23" s="1"/>
      <c r="FZY23" s="1"/>
      <c r="FZZ23" s="1"/>
      <c r="GAA23" s="1"/>
      <c r="GAB23" s="1"/>
      <c r="GAC23" s="1"/>
      <c r="GAD23" s="1"/>
      <c r="GAE23" s="1"/>
      <c r="GAF23" s="1"/>
      <c r="GAG23" s="1"/>
      <c r="GAH23" s="1"/>
      <c r="GAI23" s="1"/>
      <c r="GAJ23" s="1"/>
      <c r="GAK23" s="1"/>
      <c r="GAL23" s="1"/>
      <c r="GAM23" s="1"/>
      <c r="GAN23" s="1"/>
      <c r="GAO23" s="1"/>
      <c r="GAP23" s="1"/>
      <c r="GAQ23" s="1"/>
      <c r="GAR23" s="1"/>
      <c r="GAS23" s="1"/>
      <c r="GAT23" s="1"/>
      <c r="GAU23" s="1"/>
      <c r="GAV23" s="1"/>
      <c r="GAW23" s="1"/>
      <c r="GAX23" s="1"/>
      <c r="GAY23" s="1"/>
      <c r="GAZ23" s="1"/>
      <c r="GBA23" s="1"/>
      <c r="GBB23" s="1"/>
      <c r="GBC23" s="1"/>
      <c r="GBD23" s="1"/>
      <c r="GBE23" s="1"/>
      <c r="GBF23" s="1"/>
      <c r="GBG23" s="1"/>
      <c r="GBH23" s="1"/>
      <c r="GBI23" s="1"/>
      <c r="GBJ23" s="1"/>
      <c r="GBK23" s="1"/>
      <c r="GBL23" s="1"/>
      <c r="GBM23" s="1"/>
      <c r="GBN23" s="1"/>
      <c r="GBO23" s="1"/>
      <c r="GBP23" s="1"/>
      <c r="GBQ23" s="1"/>
      <c r="GBR23" s="1"/>
      <c r="GBS23" s="1"/>
      <c r="GBT23" s="1"/>
      <c r="GBU23" s="1"/>
      <c r="GBV23" s="1"/>
      <c r="GBW23" s="1"/>
      <c r="GBX23" s="1"/>
      <c r="GBY23" s="1"/>
      <c r="GBZ23" s="1"/>
      <c r="GCA23" s="1"/>
      <c r="GCB23" s="1"/>
      <c r="GCC23" s="1"/>
      <c r="GCD23" s="1"/>
      <c r="GCE23" s="1"/>
      <c r="GCF23" s="1"/>
      <c r="GCG23" s="1"/>
      <c r="GCH23" s="1"/>
      <c r="GCI23" s="1"/>
      <c r="GCJ23" s="1"/>
      <c r="GCK23" s="1"/>
      <c r="GCL23" s="1"/>
      <c r="GCM23" s="1"/>
      <c r="GCN23" s="1"/>
      <c r="GCO23" s="1"/>
      <c r="GCP23" s="1"/>
      <c r="GCQ23" s="1"/>
      <c r="GCR23" s="1"/>
      <c r="GCS23" s="1"/>
      <c r="GCT23" s="1"/>
      <c r="GCU23" s="1"/>
      <c r="GCV23" s="1"/>
      <c r="GCW23" s="1"/>
      <c r="GCX23" s="1"/>
      <c r="GCY23" s="1"/>
      <c r="GCZ23" s="1"/>
      <c r="GDA23" s="1"/>
      <c r="GDB23" s="1"/>
      <c r="GDC23" s="1"/>
      <c r="GDD23" s="1"/>
      <c r="GDE23" s="1"/>
      <c r="GDF23" s="1"/>
      <c r="GDG23" s="1"/>
      <c r="GDH23" s="1"/>
      <c r="GDI23" s="1"/>
      <c r="GDJ23" s="1"/>
      <c r="GDK23" s="1"/>
      <c r="GDL23" s="1"/>
      <c r="GDM23" s="1"/>
      <c r="GDN23" s="1"/>
      <c r="GDO23" s="1"/>
      <c r="GDP23" s="1"/>
      <c r="GDQ23" s="1"/>
      <c r="GDR23" s="1"/>
      <c r="GDS23" s="1"/>
      <c r="GDT23" s="1"/>
      <c r="GDU23" s="1"/>
      <c r="GDV23" s="1"/>
      <c r="GDW23" s="1"/>
      <c r="GDX23" s="1"/>
      <c r="GDY23" s="1"/>
      <c r="GDZ23" s="1"/>
      <c r="GEA23" s="1"/>
      <c r="GEB23" s="1"/>
      <c r="GEC23" s="1"/>
      <c r="GED23" s="1"/>
      <c r="GEE23" s="1"/>
      <c r="GEF23" s="1"/>
      <c r="GEG23" s="1"/>
      <c r="GEH23" s="1"/>
      <c r="GEI23" s="1"/>
      <c r="GEJ23" s="1"/>
      <c r="GEK23" s="1"/>
      <c r="GEL23" s="1"/>
      <c r="GEM23" s="1"/>
      <c r="GEN23" s="1"/>
      <c r="GEO23" s="1"/>
      <c r="GEP23" s="1"/>
      <c r="GEQ23" s="1"/>
      <c r="GER23" s="1"/>
      <c r="GES23" s="1"/>
      <c r="GET23" s="1"/>
      <c r="GEU23" s="1"/>
      <c r="GEV23" s="1"/>
      <c r="GEW23" s="1"/>
      <c r="GEX23" s="1"/>
      <c r="GEY23" s="1"/>
      <c r="GEZ23" s="1"/>
      <c r="GFA23" s="1"/>
      <c r="GFB23" s="1"/>
      <c r="GFC23" s="1"/>
      <c r="GFD23" s="1"/>
      <c r="GFE23" s="1"/>
      <c r="GFF23" s="1"/>
      <c r="GFG23" s="1"/>
      <c r="GFH23" s="1"/>
      <c r="GFI23" s="1"/>
      <c r="GFJ23" s="1"/>
      <c r="GFK23" s="1"/>
      <c r="GFL23" s="1"/>
      <c r="GFM23" s="1"/>
      <c r="GFN23" s="1"/>
      <c r="GFO23" s="1"/>
      <c r="GFP23" s="1"/>
      <c r="GFQ23" s="1"/>
      <c r="GFR23" s="1"/>
      <c r="GFS23" s="1"/>
      <c r="GFT23" s="1"/>
      <c r="GFU23" s="1"/>
      <c r="GFV23" s="1"/>
      <c r="GFW23" s="1"/>
      <c r="GFX23" s="1"/>
      <c r="GFY23" s="1"/>
      <c r="GFZ23" s="1"/>
      <c r="GGA23" s="1"/>
      <c r="GGB23" s="1"/>
      <c r="GGC23" s="1"/>
      <c r="GGD23" s="1"/>
      <c r="GGE23" s="1"/>
      <c r="GGF23" s="1"/>
      <c r="GGG23" s="1"/>
      <c r="GGH23" s="1"/>
      <c r="GGI23" s="1"/>
      <c r="GGJ23" s="1"/>
      <c r="GGK23" s="1"/>
      <c r="GGL23" s="1"/>
      <c r="GGM23" s="1"/>
      <c r="GGN23" s="1"/>
      <c r="GGO23" s="1"/>
      <c r="GGP23" s="1"/>
      <c r="GGQ23" s="1"/>
      <c r="GGR23" s="1"/>
      <c r="GGS23" s="1"/>
      <c r="GGT23" s="1"/>
      <c r="GGU23" s="1"/>
      <c r="GGV23" s="1"/>
      <c r="GGW23" s="1"/>
      <c r="GGX23" s="1"/>
      <c r="GGY23" s="1"/>
      <c r="GGZ23" s="1"/>
      <c r="GHA23" s="1"/>
      <c r="GHB23" s="1"/>
      <c r="GHC23" s="1"/>
      <c r="GHD23" s="1"/>
      <c r="GHE23" s="1"/>
      <c r="GHF23" s="1"/>
      <c r="GHG23" s="1"/>
      <c r="GHH23" s="1"/>
      <c r="GHI23" s="1"/>
      <c r="GHJ23" s="1"/>
      <c r="GHK23" s="1"/>
      <c r="GHL23" s="1"/>
      <c r="GHM23" s="1"/>
      <c r="GHN23" s="1"/>
      <c r="GHO23" s="1"/>
      <c r="GHP23" s="1"/>
      <c r="GHQ23" s="1"/>
      <c r="GHR23" s="1"/>
      <c r="GHS23" s="1"/>
      <c r="GHT23" s="1"/>
      <c r="GHU23" s="1"/>
      <c r="GHV23" s="1"/>
      <c r="GHW23" s="1"/>
      <c r="GHX23" s="1"/>
      <c r="GHY23" s="1"/>
      <c r="GHZ23" s="1"/>
      <c r="GIA23" s="1"/>
      <c r="GIB23" s="1"/>
      <c r="GIC23" s="1"/>
      <c r="GID23" s="1"/>
      <c r="GIE23" s="1"/>
      <c r="GIF23" s="1"/>
      <c r="GIG23" s="1"/>
      <c r="GIH23" s="1"/>
      <c r="GII23" s="1"/>
      <c r="GIJ23" s="1"/>
      <c r="GIK23" s="1"/>
      <c r="GIL23" s="1"/>
      <c r="GIM23" s="1"/>
      <c r="GIN23" s="1"/>
      <c r="GIO23" s="1"/>
      <c r="GIP23" s="1"/>
      <c r="GIQ23" s="1"/>
      <c r="GIR23" s="1"/>
      <c r="GIS23" s="1"/>
      <c r="GIT23" s="1"/>
      <c r="GIU23" s="1"/>
      <c r="GIV23" s="1"/>
      <c r="GIW23" s="1"/>
      <c r="GIX23" s="1"/>
      <c r="GIY23" s="1"/>
      <c r="GIZ23" s="1"/>
      <c r="GJA23" s="1"/>
      <c r="GJB23" s="1"/>
      <c r="GJC23" s="1"/>
      <c r="GJD23" s="1"/>
      <c r="GJE23" s="1"/>
      <c r="GJF23" s="1"/>
      <c r="GJG23" s="1"/>
      <c r="GJH23" s="1"/>
      <c r="GJI23" s="1"/>
      <c r="GJJ23" s="1"/>
      <c r="GJK23" s="1"/>
      <c r="GJL23" s="1"/>
      <c r="GJM23" s="1"/>
      <c r="GJN23" s="1"/>
      <c r="GJO23" s="1"/>
      <c r="GJP23" s="1"/>
      <c r="GJQ23" s="1"/>
      <c r="GJR23" s="1"/>
      <c r="GJS23" s="1"/>
      <c r="GJT23" s="1"/>
      <c r="GJU23" s="1"/>
      <c r="GJV23" s="1"/>
      <c r="GJW23" s="1"/>
      <c r="GJX23" s="1"/>
      <c r="GJY23" s="1"/>
      <c r="GJZ23" s="1"/>
      <c r="GKA23" s="1"/>
      <c r="GKB23" s="1"/>
      <c r="GKC23" s="1"/>
      <c r="GKD23" s="1"/>
      <c r="GKE23" s="1"/>
      <c r="GKF23" s="1"/>
      <c r="GKG23" s="1"/>
      <c r="GKH23" s="1"/>
      <c r="GKI23" s="1"/>
      <c r="GKJ23" s="1"/>
      <c r="GKK23" s="1"/>
      <c r="GKL23" s="1"/>
      <c r="GKM23" s="1"/>
      <c r="GKN23" s="1"/>
      <c r="GKO23" s="1"/>
      <c r="GKP23" s="1"/>
      <c r="GKQ23" s="1"/>
      <c r="GKR23" s="1"/>
      <c r="GKS23" s="1"/>
      <c r="GKT23" s="1"/>
      <c r="GKU23" s="1"/>
      <c r="GKV23" s="1"/>
      <c r="GKW23" s="1"/>
      <c r="GKX23" s="1"/>
      <c r="GKY23" s="1"/>
      <c r="GKZ23" s="1"/>
      <c r="GLA23" s="1"/>
      <c r="GLB23" s="1"/>
      <c r="GLC23" s="1"/>
      <c r="GLD23" s="1"/>
      <c r="GLE23" s="1"/>
      <c r="GLF23" s="1"/>
      <c r="GLG23" s="1"/>
      <c r="GLH23" s="1"/>
      <c r="GLI23" s="1"/>
      <c r="GLJ23" s="1"/>
      <c r="GLK23" s="1"/>
      <c r="GLL23" s="1"/>
      <c r="GLM23" s="1"/>
      <c r="GLN23" s="1"/>
      <c r="GLO23" s="1"/>
      <c r="GLP23" s="1"/>
      <c r="GLQ23" s="1"/>
      <c r="GLR23" s="1"/>
      <c r="GLS23" s="1"/>
      <c r="GLT23" s="1"/>
      <c r="GLU23" s="1"/>
      <c r="GLV23" s="1"/>
      <c r="GLW23" s="1"/>
      <c r="GLX23" s="1"/>
      <c r="GLY23" s="1"/>
      <c r="GLZ23" s="1"/>
      <c r="GMA23" s="1"/>
      <c r="GMB23" s="1"/>
      <c r="GMC23" s="1"/>
      <c r="GMD23" s="1"/>
      <c r="GME23" s="1"/>
      <c r="GMF23" s="1"/>
      <c r="GMG23" s="1"/>
      <c r="GMH23" s="1"/>
      <c r="GMI23" s="1"/>
      <c r="GMJ23" s="1"/>
      <c r="GMK23" s="1"/>
      <c r="GML23" s="1"/>
      <c r="GMM23" s="1"/>
      <c r="GMN23" s="1"/>
      <c r="GMO23" s="1"/>
      <c r="GMP23" s="1"/>
      <c r="GMQ23" s="1"/>
      <c r="GMR23" s="1"/>
      <c r="GMS23" s="1"/>
      <c r="GMT23" s="1"/>
      <c r="GMU23" s="1"/>
      <c r="GMV23" s="1"/>
      <c r="GMW23" s="1"/>
      <c r="GMX23" s="1"/>
      <c r="GMY23" s="1"/>
      <c r="GMZ23" s="1"/>
      <c r="GNA23" s="1"/>
      <c r="GNB23" s="1"/>
      <c r="GNC23" s="1"/>
      <c r="GND23" s="1"/>
      <c r="GNE23" s="1"/>
      <c r="GNF23" s="1"/>
      <c r="GNG23" s="1"/>
      <c r="GNH23" s="1"/>
      <c r="GNI23" s="1"/>
      <c r="GNJ23" s="1"/>
      <c r="GNK23" s="1"/>
      <c r="GNL23" s="1"/>
      <c r="GNM23" s="1"/>
      <c r="GNN23" s="1"/>
      <c r="GNO23" s="1"/>
      <c r="GNP23" s="1"/>
      <c r="GNQ23" s="1"/>
      <c r="GNR23" s="1"/>
      <c r="GNS23" s="1"/>
      <c r="GNT23" s="1"/>
      <c r="GNU23" s="1"/>
      <c r="GNV23" s="1"/>
      <c r="GNW23" s="1"/>
      <c r="GNX23" s="1"/>
      <c r="GNY23" s="1"/>
      <c r="GNZ23" s="1"/>
      <c r="GOA23" s="1"/>
      <c r="GOB23" s="1"/>
      <c r="GOC23" s="1"/>
      <c r="GOD23" s="1"/>
      <c r="GOE23" s="1"/>
      <c r="GOF23" s="1"/>
      <c r="GOG23" s="1"/>
      <c r="GOH23" s="1"/>
      <c r="GOI23" s="1"/>
      <c r="GOJ23" s="1"/>
      <c r="GOK23" s="1"/>
      <c r="GOL23" s="1"/>
      <c r="GOM23" s="1"/>
      <c r="GON23" s="1"/>
      <c r="GOO23" s="1"/>
      <c r="GOP23" s="1"/>
      <c r="GOQ23" s="1"/>
      <c r="GOR23" s="1"/>
      <c r="GOS23" s="1"/>
      <c r="GOT23" s="1"/>
      <c r="GOU23" s="1"/>
      <c r="GOV23" s="1"/>
      <c r="GOW23" s="1"/>
      <c r="GOX23" s="1"/>
      <c r="GOY23" s="1"/>
      <c r="GOZ23" s="1"/>
      <c r="GPA23" s="1"/>
      <c r="GPB23" s="1"/>
      <c r="GPC23" s="1"/>
      <c r="GPD23" s="1"/>
      <c r="GPE23" s="1"/>
      <c r="GPF23" s="1"/>
      <c r="GPG23" s="1"/>
      <c r="GPH23" s="1"/>
      <c r="GPI23" s="1"/>
      <c r="GPJ23" s="1"/>
      <c r="GPK23" s="1"/>
      <c r="GPL23" s="1"/>
      <c r="GPM23" s="1"/>
      <c r="GPN23" s="1"/>
      <c r="GPO23" s="1"/>
      <c r="GPP23" s="1"/>
      <c r="GPQ23" s="1"/>
      <c r="GPR23" s="1"/>
      <c r="GPS23" s="1"/>
      <c r="GPT23" s="1"/>
      <c r="GPU23" s="1"/>
      <c r="GPV23" s="1"/>
      <c r="GPW23" s="1"/>
      <c r="GPX23" s="1"/>
      <c r="GPY23" s="1"/>
      <c r="GPZ23" s="1"/>
      <c r="GQA23" s="1"/>
      <c r="GQB23" s="1"/>
      <c r="GQC23" s="1"/>
      <c r="GQD23" s="1"/>
      <c r="GQE23" s="1"/>
      <c r="GQF23" s="1"/>
      <c r="GQG23" s="1"/>
      <c r="GQH23" s="1"/>
      <c r="GQI23" s="1"/>
      <c r="GQJ23" s="1"/>
      <c r="GQK23" s="1"/>
      <c r="GQL23" s="1"/>
      <c r="GQM23" s="1"/>
      <c r="GQN23" s="1"/>
      <c r="GQO23" s="1"/>
      <c r="GQP23" s="1"/>
      <c r="GQQ23" s="1"/>
      <c r="GQR23" s="1"/>
      <c r="GQS23" s="1"/>
      <c r="GQT23" s="1"/>
      <c r="GQU23" s="1"/>
      <c r="GQV23" s="1"/>
      <c r="GQW23" s="1"/>
      <c r="GQX23" s="1"/>
      <c r="GQY23" s="1"/>
      <c r="GQZ23" s="1"/>
      <c r="GRA23" s="1"/>
      <c r="GRB23" s="1"/>
      <c r="GRC23" s="1"/>
      <c r="GRD23" s="1"/>
      <c r="GRE23" s="1"/>
      <c r="GRF23" s="1"/>
      <c r="GRG23" s="1"/>
      <c r="GRH23" s="1"/>
      <c r="GRI23" s="1"/>
      <c r="GRJ23" s="1"/>
      <c r="GRK23" s="1"/>
      <c r="GRL23" s="1"/>
      <c r="GRM23" s="1"/>
      <c r="GRN23" s="1"/>
      <c r="GRO23" s="1"/>
      <c r="GRP23" s="1"/>
      <c r="GRQ23" s="1"/>
      <c r="GRR23" s="1"/>
      <c r="GRS23" s="1"/>
      <c r="GRT23" s="1"/>
      <c r="GRU23" s="1"/>
      <c r="GRV23" s="1"/>
      <c r="GRW23" s="1"/>
      <c r="GRX23" s="1"/>
      <c r="GRY23" s="1"/>
      <c r="GRZ23" s="1"/>
      <c r="GSA23" s="1"/>
      <c r="GSB23" s="1"/>
      <c r="GSC23" s="1"/>
      <c r="GSD23" s="1"/>
      <c r="GSE23" s="1"/>
      <c r="GSF23" s="1"/>
      <c r="GSG23" s="1"/>
      <c r="GSH23" s="1"/>
      <c r="GSI23" s="1"/>
      <c r="GSJ23" s="1"/>
      <c r="GSK23" s="1"/>
      <c r="GSL23" s="1"/>
      <c r="GSM23" s="1"/>
      <c r="GSN23" s="1"/>
      <c r="GSO23" s="1"/>
      <c r="GSP23" s="1"/>
      <c r="GSQ23" s="1"/>
      <c r="GSR23" s="1"/>
      <c r="GSS23" s="1"/>
      <c r="GST23" s="1"/>
      <c r="GSU23" s="1"/>
      <c r="GSV23" s="1"/>
      <c r="GSW23" s="1"/>
      <c r="GSX23" s="1"/>
      <c r="GSY23" s="1"/>
      <c r="GSZ23" s="1"/>
      <c r="GTA23" s="1"/>
      <c r="GTB23" s="1"/>
      <c r="GTC23" s="1"/>
      <c r="GTD23" s="1"/>
      <c r="GTE23" s="1"/>
      <c r="GTF23" s="1"/>
      <c r="GTG23" s="1"/>
      <c r="GTH23" s="1"/>
      <c r="GTI23" s="1"/>
      <c r="GTJ23" s="1"/>
      <c r="GTK23" s="1"/>
      <c r="GTL23" s="1"/>
      <c r="GTM23" s="1"/>
      <c r="GTN23" s="1"/>
      <c r="GTO23" s="1"/>
      <c r="GTP23" s="1"/>
      <c r="GTQ23" s="1"/>
      <c r="GTR23" s="1"/>
      <c r="GTS23" s="1"/>
      <c r="GTT23" s="1"/>
      <c r="GTU23" s="1"/>
      <c r="GTV23" s="1"/>
      <c r="GTW23" s="1"/>
      <c r="GTX23" s="1"/>
      <c r="GTY23" s="1"/>
      <c r="GTZ23" s="1"/>
      <c r="GUA23" s="1"/>
      <c r="GUB23" s="1"/>
      <c r="GUC23" s="1"/>
      <c r="GUD23" s="1"/>
      <c r="GUE23" s="1"/>
      <c r="GUF23" s="1"/>
      <c r="GUG23" s="1"/>
      <c r="GUH23" s="1"/>
      <c r="GUI23" s="1"/>
      <c r="GUJ23" s="1"/>
      <c r="GUK23" s="1"/>
      <c r="GUL23" s="1"/>
      <c r="GUM23" s="1"/>
      <c r="GUN23" s="1"/>
      <c r="GUO23" s="1"/>
      <c r="GUP23" s="1"/>
      <c r="GUQ23" s="1"/>
      <c r="GUR23" s="1"/>
      <c r="GUS23" s="1"/>
      <c r="GUT23" s="1"/>
      <c r="GUU23" s="1"/>
      <c r="GUV23" s="1"/>
      <c r="GUW23" s="1"/>
      <c r="GUX23" s="1"/>
      <c r="GUY23" s="1"/>
      <c r="GUZ23" s="1"/>
      <c r="GVA23" s="1"/>
      <c r="GVB23" s="1"/>
      <c r="GVC23" s="1"/>
      <c r="GVD23" s="1"/>
      <c r="GVE23" s="1"/>
      <c r="GVF23" s="1"/>
      <c r="GVG23" s="1"/>
      <c r="GVH23" s="1"/>
      <c r="GVI23" s="1"/>
      <c r="GVJ23" s="1"/>
      <c r="GVK23" s="1"/>
      <c r="GVL23" s="1"/>
      <c r="GVM23" s="1"/>
      <c r="GVN23" s="1"/>
      <c r="GVO23" s="1"/>
      <c r="GVP23" s="1"/>
      <c r="GVQ23" s="1"/>
      <c r="GVR23" s="1"/>
      <c r="GVS23" s="1"/>
      <c r="GVT23" s="1"/>
      <c r="GVU23" s="1"/>
      <c r="GVV23" s="1"/>
      <c r="GVW23" s="1"/>
      <c r="GVX23" s="1"/>
      <c r="GVY23" s="1"/>
      <c r="GVZ23" s="1"/>
      <c r="GWA23" s="1"/>
      <c r="GWB23" s="1"/>
      <c r="GWC23" s="1"/>
      <c r="GWD23" s="1"/>
      <c r="GWE23" s="1"/>
      <c r="GWF23" s="1"/>
      <c r="GWG23" s="1"/>
      <c r="GWH23" s="1"/>
      <c r="GWI23" s="1"/>
      <c r="GWJ23" s="1"/>
      <c r="GWK23" s="1"/>
      <c r="GWL23" s="1"/>
      <c r="GWM23" s="1"/>
      <c r="GWN23" s="1"/>
      <c r="GWO23" s="1"/>
      <c r="GWP23" s="1"/>
      <c r="GWQ23" s="1"/>
      <c r="GWR23" s="1"/>
      <c r="GWS23" s="1"/>
      <c r="GWT23" s="1"/>
      <c r="GWU23" s="1"/>
      <c r="GWV23" s="1"/>
      <c r="GWW23" s="1"/>
      <c r="GWX23" s="1"/>
      <c r="GWY23" s="1"/>
      <c r="GWZ23" s="1"/>
      <c r="GXA23" s="1"/>
      <c r="GXB23" s="1"/>
      <c r="GXC23" s="1"/>
      <c r="GXD23" s="1"/>
      <c r="GXE23" s="1"/>
      <c r="GXF23" s="1"/>
      <c r="GXG23" s="1"/>
      <c r="GXH23" s="1"/>
      <c r="GXI23" s="1"/>
      <c r="GXJ23" s="1"/>
      <c r="GXK23" s="1"/>
      <c r="GXL23" s="1"/>
      <c r="GXM23" s="1"/>
      <c r="GXN23" s="1"/>
      <c r="GXO23" s="1"/>
      <c r="GXP23" s="1"/>
      <c r="GXQ23" s="1"/>
      <c r="GXR23" s="1"/>
      <c r="GXS23" s="1"/>
      <c r="GXT23" s="1"/>
      <c r="GXU23" s="1"/>
      <c r="GXV23" s="1"/>
      <c r="GXW23" s="1"/>
      <c r="GXX23" s="1"/>
      <c r="GXY23" s="1"/>
      <c r="GXZ23" s="1"/>
      <c r="GYA23" s="1"/>
      <c r="GYB23" s="1"/>
      <c r="GYC23" s="1"/>
      <c r="GYD23" s="1"/>
      <c r="GYE23" s="1"/>
      <c r="GYF23" s="1"/>
      <c r="GYG23" s="1"/>
      <c r="GYH23" s="1"/>
      <c r="GYI23" s="1"/>
      <c r="GYJ23" s="1"/>
      <c r="GYK23" s="1"/>
      <c r="GYL23" s="1"/>
      <c r="GYM23" s="1"/>
      <c r="GYN23" s="1"/>
      <c r="GYO23" s="1"/>
      <c r="GYP23" s="1"/>
      <c r="GYQ23" s="1"/>
      <c r="GYR23" s="1"/>
      <c r="GYS23" s="1"/>
      <c r="GYT23" s="1"/>
      <c r="GYU23" s="1"/>
      <c r="GYV23" s="1"/>
      <c r="GYW23" s="1"/>
      <c r="GYX23" s="1"/>
      <c r="GYY23" s="1"/>
      <c r="GYZ23" s="1"/>
      <c r="GZA23" s="1"/>
      <c r="GZB23" s="1"/>
      <c r="GZC23" s="1"/>
      <c r="GZD23" s="1"/>
      <c r="GZE23" s="1"/>
      <c r="GZF23" s="1"/>
      <c r="GZG23" s="1"/>
      <c r="GZH23" s="1"/>
      <c r="GZI23" s="1"/>
      <c r="GZJ23" s="1"/>
      <c r="GZK23" s="1"/>
      <c r="GZL23" s="1"/>
      <c r="GZM23" s="1"/>
      <c r="GZN23" s="1"/>
      <c r="GZO23" s="1"/>
      <c r="GZP23" s="1"/>
      <c r="GZQ23" s="1"/>
      <c r="GZR23" s="1"/>
      <c r="GZS23" s="1"/>
      <c r="GZT23" s="1"/>
      <c r="GZU23" s="1"/>
      <c r="GZV23" s="1"/>
      <c r="GZW23" s="1"/>
      <c r="GZX23" s="1"/>
      <c r="GZY23" s="1"/>
      <c r="GZZ23" s="1"/>
      <c r="HAA23" s="1"/>
      <c r="HAB23" s="1"/>
      <c r="HAC23" s="1"/>
      <c r="HAD23" s="1"/>
      <c r="HAE23" s="1"/>
      <c r="HAF23" s="1"/>
      <c r="HAG23" s="1"/>
      <c r="HAH23" s="1"/>
      <c r="HAI23" s="1"/>
      <c r="HAJ23" s="1"/>
      <c r="HAK23" s="1"/>
      <c r="HAL23" s="1"/>
      <c r="HAM23" s="1"/>
      <c r="HAN23" s="1"/>
      <c r="HAO23" s="1"/>
      <c r="HAP23" s="1"/>
      <c r="HAQ23" s="1"/>
      <c r="HAR23" s="1"/>
      <c r="HAS23" s="1"/>
      <c r="HAT23" s="1"/>
      <c r="HAU23" s="1"/>
      <c r="HAV23" s="1"/>
      <c r="HAW23" s="1"/>
      <c r="HAX23" s="1"/>
      <c r="HAY23" s="1"/>
      <c r="HAZ23" s="1"/>
      <c r="HBA23" s="1"/>
      <c r="HBB23" s="1"/>
      <c r="HBC23" s="1"/>
      <c r="HBD23" s="1"/>
      <c r="HBE23" s="1"/>
      <c r="HBF23" s="1"/>
      <c r="HBG23" s="1"/>
      <c r="HBH23" s="1"/>
      <c r="HBI23" s="1"/>
      <c r="HBJ23" s="1"/>
      <c r="HBK23" s="1"/>
      <c r="HBL23" s="1"/>
      <c r="HBM23" s="1"/>
      <c r="HBN23" s="1"/>
      <c r="HBO23" s="1"/>
      <c r="HBP23" s="1"/>
      <c r="HBQ23" s="1"/>
      <c r="HBR23" s="1"/>
      <c r="HBS23" s="1"/>
      <c r="HBT23" s="1"/>
      <c r="HBU23" s="1"/>
      <c r="HBV23" s="1"/>
      <c r="HBW23" s="1"/>
      <c r="HBX23" s="1"/>
      <c r="HBY23" s="1"/>
      <c r="HBZ23" s="1"/>
      <c r="HCA23" s="1"/>
      <c r="HCB23" s="1"/>
      <c r="HCC23" s="1"/>
      <c r="HCD23" s="1"/>
      <c r="HCE23" s="1"/>
      <c r="HCF23" s="1"/>
      <c r="HCG23" s="1"/>
      <c r="HCH23" s="1"/>
      <c r="HCI23" s="1"/>
      <c r="HCJ23" s="1"/>
      <c r="HCK23" s="1"/>
      <c r="HCL23" s="1"/>
      <c r="HCM23" s="1"/>
      <c r="HCN23" s="1"/>
      <c r="HCO23" s="1"/>
      <c r="HCP23" s="1"/>
      <c r="HCQ23" s="1"/>
      <c r="HCR23" s="1"/>
      <c r="HCS23" s="1"/>
      <c r="HCT23" s="1"/>
      <c r="HCU23" s="1"/>
      <c r="HCV23" s="1"/>
      <c r="HCW23" s="1"/>
      <c r="HCX23" s="1"/>
      <c r="HCY23" s="1"/>
      <c r="HCZ23" s="1"/>
      <c r="HDA23" s="1"/>
      <c r="HDB23" s="1"/>
      <c r="HDC23" s="1"/>
      <c r="HDD23" s="1"/>
      <c r="HDE23" s="1"/>
      <c r="HDF23" s="1"/>
      <c r="HDG23" s="1"/>
      <c r="HDH23" s="1"/>
      <c r="HDI23" s="1"/>
      <c r="HDJ23" s="1"/>
      <c r="HDK23" s="1"/>
      <c r="HDL23" s="1"/>
      <c r="HDM23" s="1"/>
      <c r="HDN23" s="1"/>
      <c r="HDO23" s="1"/>
      <c r="HDP23" s="1"/>
      <c r="HDQ23" s="1"/>
      <c r="HDR23" s="1"/>
      <c r="HDS23" s="1"/>
      <c r="HDT23" s="1"/>
      <c r="HDU23" s="1"/>
      <c r="HDV23" s="1"/>
      <c r="HDW23" s="1"/>
      <c r="HDX23" s="1"/>
      <c r="HDY23" s="1"/>
      <c r="HDZ23" s="1"/>
      <c r="HEA23" s="1"/>
      <c r="HEB23" s="1"/>
      <c r="HEC23" s="1"/>
      <c r="HED23" s="1"/>
      <c r="HEE23" s="1"/>
      <c r="HEF23" s="1"/>
      <c r="HEG23" s="1"/>
      <c r="HEH23" s="1"/>
      <c r="HEI23" s="1"/>
      <c r="HEJ23" s="1"/>
      <c r="HEK23" s="1"/>
      <c r="HEL23" s="1"/>
      <c r="HEM23" s="1"/>
      <c r="HEN23" s="1"/>
      <c r="HEO23" s="1"/>
      <c r="HEP23" s="1"/>
      <c r="HEQ23" s="1"/>
      <c r="HER23" s="1"/>
      <c r="HES23" s="1"/>
      <c r="HET23" s="1"/>
      <c r="HEU23" s="1"/>
      <c r="HEV23" s="1"/>
      <c r="HEW23" s="1"/>
      <c r="HEX23" s="1"/>
      <c r="HEY23" s="1"/>
      <c r="HEZ23" s="1"/>
      <c r="HFA23" s="1"/>
      <c r="HFB23" s="1"/>
      <c r="HFC23" s="1"/>
      <c r="HFD23" s="1"/>
      <c r="HFE23" s="1"/>
      <c r="HFF23" s="1"/>
      <c r="HFG23" s="1"/>
      <c r="HFH23" s="1"/>
      <c r="HFI23" s="1"/>
      <c r="HFJ23" s="1"/>
      <c r="HFK23" s="1"/>
      <c r="HFL23" s="1"/>
      <c r="HFM23" s="1"/>
      <c r="HFN23" s="1"/>
      <c r="HFO23" s="1"/>
      <c r="HFP23" s="1"/>
      <c r="HFQ23" s="1"/>
      <c r="HFR23" s="1"/>
      <c r="HFS23" s="1"/>
      <c r="HFT23" s="1"/>
      <c r="HFU23" s="1"/>
      <c r="HFV23" s="1"/>
      <c r="HFW23" s="1"/>
      <c r="HFX23" s="1"/>
      <c r="HFY23" s="1"/>
      <c r="HFZ23" s="1"/>
      <c r="HGA23" s="1"/>
      <c r="HGB23" s="1"/>
      <c r="HGC23" s="1"/>
      <c r="HGD23" s="1"/>
      <c r="HGE23" s="1"/>
      <c r="HGF23" s="1"/>
      <c r="HGG23" s="1"/>
      <c r="HGH23" s="1"/>
      <c r="HGI23" s="1"/>
      <c r="HGJ23" s="1"/>
      <c r="HGK23" s="1"/>
      <c r="HGL23" s="1"/>
      <c r="HGM23" s="1"/>
      <c r="HGN23" s="1"/>
      <c r="HGO23" s="1"/>
      <c r="HGP23" s="1"/>
      <c r="HGQ23" s="1"/>
      <c r="HGR23" s="1"/>
      <c r="HGS23" s="1"/>
      <c r="HGT23" s="1"/>
      <c r="HGU23" s="1"/>
      <c r="HGV23" s="1"/>
      <c r="HGW23" s="1"/>
      <c r="HGX23" s="1"/>
      <c r="HGY23" s="1"/>
      <c r="HGZ23" s="1"/>
      <c r="HHA23" s="1"/>
      <c r="HHB23" s="1"/>
      <c r="HHC23" s="1"/>
      <c r="HHD23" s="1"/>
      <c r="HHE23" s="1"/>
      <c r="HHF23" s="1"/>
      <c r="HHG23" s="1"/>
      <c r="HHH23" s="1"/>
      <c r="HHI23" s="1"/>
      <c r="HHJ23" s="1"/>
      <c r="HHK23" s="1"/>
      <c r="HHL23" s="1"/>
      <c r="HHM23" s="1"/>
      <c r="HHN23" s="1"/>
      <c r="HHO23" s="1"/>
      <c r="HHP23" s="1"/>
      <c r="HHQ23" s="1"/>
      <c r="HHR23" s="1"/>
      <c r="HHS23" s="1"/>
      <c r="HHT23" s="1"/>
      <c r="HHU23" s="1"/>
      <c r="HHV23" s="1"/>
      <c r="HHW23" s="1"/>
      <c r="HHX23" s="1"/>
      <c r="HHY23" s="1"/>
      <c r="HHZ23" s="1"/>
      <c r="HIA23" s="1"/>
      <c r="HIB23" s="1"/>
      <c r="HIC23" s="1"/>
      <c r="HID23" s="1"/>
      <c r="HIE23" s="1"/>
      <c r="HIF23" s="1"/>
      <c r="HIG23" s="1"/>
      <c r="HIH23" s="1"/>
      <c r="HII23" s="1"/>
      <c r="HIJ23" s="1"/>
      <c r="HIK23" s="1"/>
      <c r="HIL23" s="1"/>
      <c r="HIM23" s="1"/>
      <c r="HIN23" s="1"/>
      <c r="HIO23" s="1"/>
      <c r="HIP23" s="1"/>
      <c r="HIQ23" s="1"/>
      <c r="HIR23" s="1"/>
      <c r="HIS23" s="1"/>
      <c r="HIT23" s="1"/>
      <c r="HIU23" s="1"/>
      <c r="HIV23" s="1"/>
      <c r="HIW23" s="1"/>
      <c r="HIX23" s="1"/>
      <c r="HIY23" s="1"/>
      <c r="HIZ23" s="1"/>
      <c r="HJA23" s="1"/>
      <c r="HJB23" s="1"/>
      <c r="HJC23" s="1"/>
      <c r="HJD23" s="1"/>
      <c r="HJE23" s="1"/>
      <c r="HJF23" s="1"/>
      <c r="HJG23" s="1"/>
      <c r="HJH23" s="1"/>
      <c r="HJI23" s="1"/>
      <c r="HJJ23" s="1"/>
      <c r="HJK23" s="1"/>
      <c r="HJL23" s="1"/>
      <c r="HJM23" s="1"/>
      <c r="HJN23" s="1"/>
      <c r="HJO23" s="1"/>
      <c r="HJP23" s="1"/>
      <c r="HJQ23" s="1"/>
      <c r="HJR23" s="1"/>
      <c r="HJS23" s="1"/>
      <c r="HJT23" s="1"/>
      <c r="HJU23" s="1"/>
      <c r="HJV23" s="1"/>
      <c r="HJW23" s="1"/>
      <c r="HJX23" s="1"/>
      <c r="HJY23" s="1"/>
      <c r="HJZ23" s="1"/>
      <c r="HKA23" s="1"/>
      <c r="HKB23" s="1"/>
      <c r="HKC23" s="1"/>
      <c r="HKD23" s="1"/>
      <c r="HKE23" s="1"/>
      <c r="HKF23" s="1"/>
      <c r="HKG23" s="1"/>
      <c r="HKH23" s="1"/>
      <c r="HKI23" s="1"/>
      <c r="HKJ23" s="1"/>
      <c r="HKK23" s="1"/>
      <c r="HKL23" s="1"/>
      <c r="HKM23" s="1"/>
      <c r="HKN23" s="1"/>
      <c r="HKO23" s="1"/>
      <c r="HKP23" s="1"/>
      <c r="HKQ23" s="1"/>
      <c r="HKR23" s="1"/>
      <c r="HKS23" s="1"/>
      <c r="HKT23" s="1"/>
      <c r="HKU23" s="1"/>
      <c r="HKV23" s="1"/>
      <c r="HKW23" s="1"/>
      <c r="HKX23" s="1"/>
      <c r="HKY23" s="1"/>
      <c r="HKZ23" s="1"/>
      <c r="HLA23" s="1"/>
      <c r="HLB23" s="1"/>
      <c r="HLC23" s="1"/>
      <c r="HLD23" s="1"/>
      <c r="HLE23" s="1"/>
      <c r="HLF23" s="1"/>
      <c r="HLG23" s="1"/>
      <c r="HLH23" s="1"/>
      <c r="HLI23" s="1"/>
      <c r="HLJ23" s="1"/>
      <c r="HLK23" s="1"/>
      <c r="HLL23" s="1"/>
      <c r="HLM23" s="1"/>
      <c r="HLN23" s="1"/>
      <c r="HLO23" s="1"/>
      <c r="HLP23" s="1"/>
      <c r="HLQ23" s="1"/>
      <c r="HLR23" s="1"/>
      <c r="HLS23" s="1"/>
      <c r="HLT23" s="1"/>
      <c r="HLU23" s="1"/>
      <c r="HLV23" s="1"/>
      <c r="HLW23" s="1"/>
      <c r="HLX23" s="1"/>
      <c r="HLY23" s="1"/>
      <c r="HLZ23" s="1"/>
      <c r="HMA23" s="1"/>
      <c r="HMB23" s="1"/>
      <c r="HMC23" s="1"/>
      <c r="HMD23" s="1"/>
      <c r="HME23" s="1"/>
      <c r="HMF23" s="1"/>
      <c r="HMG23" s="1"/>
      <c r="HMH23" s="1"/>
      <c r="HMI23" s="1"/>
      <c r="HMJ23" s="1"/>
      <c r="HMK23" s="1"/>
      <c r="HML23" s="1"/>
      <c r="HMM23" s="1"/>
      <c r="HMN23" s="1"/>
      <c r="HMO23" s="1"/>
      <c r="HMP23" s="1"/>
      <c r="HMQ23" s="1"/>
      <c r="HMR23" s="1"/>
      <c r="HMS23" s="1"/>
      <c r="HMT23" s="1"/>
      <c r="HMU23" s="1"/>
      <c r="HMV23" s="1"/>
      <c r="HMW23" s="1"/>
      <c r="HMX23" s="1"/>
      <c r="HMY23" s="1"/>
      <c r="HMZ23" s="1"/>
      <c r="HNA23" s="1"/>
      <c r="HNB23" s="1"/>
      <c r="HNC23" s="1"/>
      <c r="HND23" s="1"/>
      <c r="HNE23" s="1"/>
      <c r="HNF23" s="1"/>
      <c r="HNG23" s="1"/>
      <c r="HNH23" s="1"/>
      <c r="HNI23" s="1"/>
      <c r="HNJ23" s="1"/>
      <c r="HNK23" s="1"/>
      <c r="HNL23" s="1"/>
      <c r="HNM23" s="1"/>
      <c r="HNN23" s="1"/>
      <c r="HNO23" s="1"/>
      <c r="HNP23" s="1"/>
      <c r="HNQ23" s="1"/>
      <c r="HNR23" s="1"/>
      <c r="HNS23" s="1"/>
      <c r="HNT23" s="1"/>
      <c r="HNU23" s="1"/>
      <c r="HNV23" s="1"/>
      <c r="HNW23" s="1"/>
      <c r="HNX23" s="1"/>
      <c r="HNY23" s="1"/>
      <c r="HNZ23" s="1"/>
      <c r="HOA23" s="1"/>
      <c r="HOB23" s="1"/>
      <c r="HOC23" s="1"/>
      <c r="HOD23" s="1"/>
      <c r="HOE23" s="1"/>
      <c r="HOF23" s="1"/>
      <c r="HOG23" s="1"/>
      <c r="HOH23" s="1"/>
      <c r="HOI23" s="1"/>
      <c r="HOJ23" s="1"/>
      <c r="HOK23" s="1"/>
      <c r="HOL23" s="1"/>
      <c r="HOM23" s="1"/>
      <c r="HON23" s="1"/>
      <c r="HOO23" s="1"/>
      <c r="HOP23" s="1"/>
      <c r="HOQ23" s="1"/>
      <c r="HOR23" s="1"/>
      <c r="HOS23" s="1"/>
      <c r="HOT23" s="1"/>
      <c r="HOU23" s="1"/>
      <c r="HOV23" s="1"/>
      <c r="HOW23" s="1"/>
      <c r="HOX23" s="1"/>
      <c r="HOY23" s="1"/>
      <c r="HOZ23" s="1"/>
      <c r="HPA23" s="1"/>
      <c r="HPB23" s="1"/>
      <c r="HPC23" s="1"/>
      <c r="HPD23" s="1"/>
      <c r="HPE23" s="1"/>
      <c r="HPF23" s="1"/>
      <c r="HPG23" s="1"/>
      <c r="HPH23" s="1"/>
      <c r="HPI23" s="1"/>
      <c r="HPJ23" s="1"/>
      <c r="HPK23" s="1"/>
      <c r="HPL23" s="1"/>
      <c r="HPM23" s="1"/>
      <c r="HPN23" s="1"/>
      <c r="HPO23" s="1"/>
      <c r="HPP23" s="1"/>
      <c r="HPQ23" s="1"/>
      <c r="HPR23" s="1"/>
      <c r="HPS23" s="1"/>
      <c r="HPT23" s="1"/>
      <c r="HPU23" s="1"/>
      <c r="HPV23" s="1"/>
      <c r="HPW23" s="1"/>
      <c r="HPX23" s="1"/>
      <c r="HPY23" s="1"/>
      <c r="HPZ23" s="1"/>
      <c r="HQA23" s="1"/>
      <c r="HQB23" s="1"/>
      <c r="HQC23" s="1"/>
      <c r="HQD23" s="1"/>
      <c r="HQE23" s="1"/>
      <c r="HQF23" s="1"/>
      <c r="HQG23" s="1"/>
      <c r="HQH23" s="1"/>
      <c r="HQI23" s="1"/>
      <c r="HQJ23" s="1"/>
      <c r="HQK23" s="1"/>
      <c r="HQL23" s="1"/>
      <c r="HQM23" s="1"/>
      <c r="HQN23" s="1"/>
      <c r="HQO23" s="1"/>
      <c r="HQP23" s="1"/>
      <c r="HQQ23" s="1"/>
      <c r="HQR23" s="1"/>
      <c r="HQS23" s="1"/>
      <c r="HQT23" s="1"/>
      <c r="HQU23" s="1"/>
      <c r="HQV23" s="1"/>
      <c r="HQW23" s="1"/>
      <c r="HQX23" s="1"/>
      <c r="HQY23" s="1"/>
      <c r="HQZ23" s="1"/>
      <c r="HRA23" s="1"/>
      <c r="HRB23" s="1"/>
      <c r="HRC23" s="1"/>
      <c r="HRD23" s="1"/>
      <c r="HRE23" s="1"/>
      <c r="HRF23" s="1"/>
      <c r="HRG23" s="1"/>
      <c r="HRH23" s="1"/>
      <c r="HRI23" s="1"/>
      <c r="HRJ23" s="1"/>
      <c r="HRK23" s="1"/>
      <c r="HRL23" s="1"/>
      <c r="HRM23" s="1"/>
      <c r="HRN23" s="1"/>
      <c r="HRO23" s="1"/>
      <c r="HRP23" s="1"/>
      <c r="HRQ23" s="1"/>
      <c r="HRR23" s="1"/>
      <c r="HRS23" s="1"/>
      <c r="HRT23" s="1"/>
      <c r="HRU23" s="1"/>
      <c r="HRV23" s="1"/>
      <c r="HRW23" s="1"/>
      <c r="HRX23" s="1"/>
      <c r="HRY23" s="1"/>
      <c r="HRZ23" s="1"/>
      <c r="HSA23" s="1"/>
      <c r="HSB23" s="1"/>
      <c r="HSC23" s="1"/>
      <c r="HSD23" s="1"/>
      <c r="HSE23" s="1"/>
      <c r="HSF23" s="1"/>
      <c r="HSG23" s="1"/>
      <c r="HSH23" s="1"/>
      <c r="HSI23" s="1"/>
      <c r="HSJ23" s="1"/>
      <c r="HSK23" s="1"/>
      <c r="HSL23" s="1"/>
      <c r="HSM23" s="1"/>
      <c r="HSN23" s="1"/>
      <c r="HSO23" s="1"/>
      <c r="HSP23" s="1"/>
      <c r="HSQ23" s="1"/>
      <c r="HSR23" s="1"/>
      <c r="HSS23" s="1"/>
      <c r="HST23" s="1"/>
      <c r="HSU23" s="1"/>
      <c r="HSV23" s="1"/>
      <c r="HSW23" s="1"/>
      <c r="HSX23" s="1"/>
      <c r="HSY23" s="1"/>
      <c r="HSZ23" s="1"/>
      <c r="HTA23" s="1"/>
      <c r="HTB23" s="1"/>
      <c r="HTC23" s="1"/>
      <c r="HTD23" s="1"/>
      <c r="HTE23" s="1"/>
      <c r="HTF23" s="1"/>
      <c r="HTG23" s="1"/>
      <c r="HTH23" s="1"/>
      <c r="HTI23" s="1"/>
      <c r="HTJ23" s="1"/>
      <c r="HTK23" s="1"/>
      <c r="HTL23" s="1"/>
      <c r="HTM23" s="1"/>
      <c r="HTN23" s="1"/>
      <c r="HTO23" s="1"/>
      <c r="HTP23" s="1"/>
      <c r="HTQ23" s="1"/>
      <c r="HTR23" s="1"/>
      <c r="HTS23" s="1"/>
      <c r="HTT23" s="1"/>
      <c r="HTU23" s="1"/>
      <c r="HTV23" s="1"/>
      <c r="HTW23" s="1"/>
      <c r="HTX23" s="1"/>
      <c r="HTY23" s="1"/>
      <c r="HTZ23" s="1"/>
      <c r="HUA23" s="1"/>
      <c r="HUB23" s="1"/>
      <c r="HUC23" s="1"/>
      <c r="HUD23" s="1"/>
      <c r="HUE23" s="1"/>
      <c r="HUF23" s="1"/>
      <c r="HUG23" s="1"/>
      <c r="HUH23" s="1"/>
      <c r="HUI23" s="1"/>
      <c r="HUJ23" s="1"/>
      <c r="HUK23" s="1"/>
      <c r="HUL23" s="1"/>
      <c r="HUM23" s="1"/>
      <c r="HUN23" s="1"/>
      <c r="HUO23" s="1"/>
      <c r="HUP23" s="1"/>
      <c r="HUQ23" s="1"/>
      <c r="HUR23" s="1"/>
      <c r="HUS23" s="1"/>
      <c r="HUT23" s="1"/>
      <c r="HUU23" s="1"/>
      <c r="HUV23" s="1"/>
      <c r="HUW23" s="1"/>
      <c r="HUX23" s="1"/>
      <c r="HUY23" s="1"/>
      <c r="HUZ23" s="1"/>
      <c r="HVA23" s="1"/>
      <c r="HVB23" s="1"/>
      <c r="HVC23" s="1"/>
      <c r="HVD23" s="1"/>
      <c r="HVE23" s="1"/>
      <c r="HVF23" s="1"/>
      <c r="HVG23" s="1"/>
      <c r="HVH23" s="1"/>
      <c r="HVI23" s="1"/>
      <c r="HVJ23" s="1"/>
      <c r="HVK23" s="1"/>
      <c r="HVL23" s="1"/>
      <c r="HVM23" s="1"/>
      <c r="HVN23" s="1"/>
      <c r="HVO23" s="1"/>
      <c r="HVP23" s="1"/>
      <c r="HVQ23" s="1"/>
      <c r="HVR23" s="1"/>
      <c r="HVS23" s="1"/>
      <c r="HVT23" s="1"/>
      <c r="HVU23" s="1"/>
      <c r="HVV23" s="1"/>
      <c r="HVW23" s="1"/>
      <c r="HVX23" s="1"/>
      <c r="HVY23" s="1"/>
      <c r="HVZ23" s="1"/>
      <c r="HWA23" s="1"/>
      <c r="HWB23" s="1"/>
      <c r="HWC23" s="1"/>
      <c r="HWD23" s="1"/>
      <c r="HWE23" s="1"/>
      <c r="HWF23" s="1"/>
      <c r="HWG23" s="1"/>
      <c r="HWH23" s="1"/>
      <c r="HWI23" s="1"/>
      <c r="HWJ23" s="1"/>
      <c r="HWK23" s="1"/>
      <c r="HWL23" s="1"/>
      <c r="HWM23" s="1"/>
      <c r="HWN23" s="1"/>
      <c r="HWO23" s="1"/>
      <c r="HWP23" s="1"/>
      <c r="HWQ23" s="1"/>
      <c r="HWR23" s="1"/>
      <c r="HWS23" s="1"/>
      <c r="HWT23" s="1"/>
      <c r="HWU23" s="1"/>
      <c r="HWV23" s="1"/>
      <c r="HWW23" s="1"/>
      <c r="HWX23" s="1"/>
      <c r="HWY23" s="1"/>
      <c r="HWZ23" s="1"/>
      <c r="HXA23" s="1"/>
      <c r="HXB23" s="1"/>
      <c r="HXC23" s="1"/>
      <c r="HXD23" s="1"/>
      <c r="HXE23" s="1"/>
      <c r="HXF23" s="1"/>
      <c r="HXG23" s="1"/>
      <c r="HXH23" s="1"/>
      <c r="HXI23" s="1"/>
      <c r="HXJ23" s="1"/>
      <c r="HXK23" s="1"/>
      <c r="HXL23" s="1"/>
      <c r="HXM23" s="1"/>
      <c r="HXN23" s="1"/>
      <c r="HXO23" s="1"/>
      <c r="HXP23" s="1"/>
      <c r="HXQ23" s="1"/>
      <c r="HXR23" s="1"/>
      <c r="HXS23" s="1"/>
      <c r="HXT23" s="1"/>
      <c r="HXU23" s="1"/>
      <c r="HXV23" s="1"/>
      <c r="HXW23" s="1"/>
      <c r="HXX23" s="1"/>
      <c r="HXY23" s="1"/>
      <c r="HXZ23" s="1"/>
      <c r="HYA23" s="1"/>
      <c r="HYB23" s="1"/>
      <c r="HYC23" s="1"/>
      <c r="HYD23" s="1"/>
      <c r="HYE23" s="1"/>
      <c r="HYF23" s="1"/>
      <c r="HYG23" s="1"/>
      <c r="HYH23" s="1"/>
      <c r="HYI23" s="1"/>
      <c r="HYJ23" s="1"/>
      <c r="HYK23" s="1"/>
      <c r="HYL23" s="1"/>
      <c r="HYM23" s="1"/>
      <c r="HYN23" s="1"/>
      <c r="HYO23" s="1"/>
      <c r="HYP23" s="1"/>
      <c r="HYQ23" s="1"/>
      <c r="HYR23" s="1"/>
      <c r="HYS23" s="1"/>
      <c r="HYT23" s="1"/>
      <c r="HYU23" s="1"/>
      <c r="HYV23" s="1"/>
      <c r="HYW23" s="1"/>
      <c r="HYX23" s="1"/>
      <c r="HYY23" s="1"/>
      <c r="HYZ23" s="1"/>
      <c r="HZA23" s="1"/>
      <c r="HZB23" s="1"/>
      <c r="HZC23" s="1"/>
      <c r="HZD23" s="1"/>
      <c r="HZE23" s="1"/>
      <c r="HZF23" s="1"/>
      <c r="HZG23" s="1"/>
      <c r="HZH23" s="1"/>
      <c r="HZI23" s="1"/>
      <c r="HZJ23" s="1"/>
      <c r="HZK23" s="1"/>
      <c r="HZL23" s="1"/>
      <c r="HZM23" s="1"/>
      <c r="HZN23" s="1"/>
      <c r="HZO23" s="1"/>
      <c r="HZP23" s="1"/>
      <c r="HZQ23" s="1"/>
      <c r="HZR23" s="1"/>
      <c r="HZS23" s="1"/>
      <c r="HZT23" s="1"/>
      <c r="HZU23" s="1"/>
      <c r="HZV23" s="1"/>
      <c r="HZW23" s="1"/>
      <c r="HZX23" s="1"/>
      <c r="HZY23" s="1"/>
      <c r="HZZ23" s="1"/>
      <c r="IAA23" s="1"/>
      <c r="IAB23" s="1"/>
      <c r="IAC23" s="1"/>
      <c r="IAD23" s="1"/>
      <c r="IAE23" s="1"/>
      <c r="IAF23" s="1"/>
      <c r="IAG23" s="1"/>
      <c r="IAH23" s="1"/>
      <c r="IAI23" s="1"/>
      <c r="IAJ23" s="1"/>
      <c r="IAK23" s="1"/>
      <c r="IAL23" s="1"/>
      <c r="IAM23" s="1"/>
      <c r="IAN23" s="1"/>
      <c r="IAO23" s="1"/>
      <c r="IAP23" s="1"/>
      <c r="IAQ23" s="1"/>
      <c r="IAR23" s="1"/>
      <c r="IAS23" s="1"/>
      <c r="IAT23" s="1"/>
      <c r="IAU23" s="1"/>
      <c r="IAV23" s="1"/>
      <c r="IAW23" s="1"/>
      <c r="IAX23" s="1"/>
      <c r="IAY23" s="1"/>
      <c r="IAZ23" s="1"/>
      <c r="IBA23" s="1"/>
      <c r="IBB23" s="1"/>
      <c r="IBC23" s="1"/>
      <c r="IBD23" s="1"/>
      <c r="IBE23" s="1"/>
      <c r="IBF23" s="1"/>
      <c r="IBG23" s="1"/>
      <c r="IBH23" s="1"/>
      <c r="IBI23" s="1"/>
      <c r="IBJ23" s="1"/>
      <c r="IBK23" s="1"/>
      <c r="IBL23" s="1"/>
      <c r="IBM23" s="1"/>
      <c r="IBN23" s="1"/>
      <c r="IBO23" s="1"/>
      <c r="IBP23" s="1"/>
      <c r="IBQ23" s="1"/>
      <c r="IBR23" s="1"/>
      <c r="IBS23" s="1"/>
      <c r="IBT23" s="1"/>
      <c r="IBU23" s="1"/>
      <c r="IBV23" s="1"/>
      <c r="IBW23" s="1"/>
      <c r="IBX23" s="1"/>
      <c r="IBY23" s="1"/>
      <c r="IBZ23" s="1"/>
      <c r="ICA23" s="1"/>
      <c r="ICB23" s="1"/>
      <c r="ICC23" s="1"/>
      <c r="ICD23" s="1"/>
      <c r="ICE23" s="1"/>
      <c r="ICF23" s="1"/>
      <c r="ICG23" s="1"/>
      <c r="ICH23" s="1"/>
      <c r="ICI23" s="1"/>
      <c r="ICJ23" s="1"/>
      <c r="ICK23" s="1"/>
      <c r="ICL23" s="1"/>
      <c r="ICM23" s="1"/>
      <c r="ICN23" s="1"/>
      <c r="ICO23" s="1"/>
      <c r="ICP23" s="1"/>
      <c r="ICQ23" s="1"/>
      <c r="ICR23" s="1"/>
      <c r="ICS23" s="1"/>
      <c r="ICT23" s="1"/>
      <c r="ICU23" s="1"/>
      <c r="ICV23" s="1"/>
      <c r="ICW23" s="1"/>
      <c r="ICX23" s="1"/>
      <c r="ICY23" s="1"/>
      <c r="ICZ23" s="1"/>
      <c r="IDA23" s="1"/>
      <c r="IDB23" s="1"/>
      <c r="IDC23" s="1"/>
      <c r="IDD23" s="1"/>
      <c r="IDE23" s="1"/>
      <c r="IDF23" s="1"/>
      <c r="IDG23" s="1"/>
      <c r="IDH23" s="1"/>
      <c r="IDI23" s="1"/>
      <c r="IDJ23" s="1"/>
      <c r="IDK23" s="1"/>
      <c r="IDL23" s="1"/>
      <c r="IDM23" s="1"/>
      <c r="IDN23" s="1"/>
      <c r="IDO23" s="1"/>
      <c r="IDP23" s="1"/>
      <c r="IDQ23" s="1"/>
      <c r="IDR23" s="1"/>
      <c r="IDS23" s="1"/>
      <c r="IDT23" s="1"/>
      <c r="IDU23" s="1"/>
      <c r="IDV23" s="1"/>
      <c r="IDW23" s="1"/>
      <c r="IDX23" s="1"/>
      <c r="IDY23" s="1"/>
      <c r="IDZ23" s="1"/>
      <c r="IEA23" s="1"/>
      <c r="IEB23" s="1"/>
      <c r="IEC23" s="1"/>
      <c r="IED23" s="1"/>
      <c r="IEE23" s="1"/>
      <c r="IEF23" s="1"/>
      <c r="IEG23" s="1"/>
      <c r="IEH23" s="1"/>
      <c r="IEI23" s="1"/>
      <c r="IEJ23" s="1"/>
      <c r="IEK23" s="1"/>
      <c r="IEL23" s="1"/>
      <c r="IEM23" s="1"/>
      <c r="IEN23" s="1"/>
      <c r="IEO23" s="1"/>
      <c r="IEP23" s="1"/>
      <c r="IEQ23" s="1"/>
      <c r="IER23" s="1"/>
      <c r="IES23" s="1"/>
      <c r="IET23" s="1"/>
      <c r="IEU23" s="1"/>
      <c r="IEV23" s="1"/>
      <c r="IEW23" s="1"/>
      <c r="IEX23" s="1"/>
      <c r="IEY23" s="1"/>
      <c r="IEZ23" s="1"/>
      <c r="IFA23" s="1"/>
      <c r="IFB23" s="1"/>
      <c r="IFC23" s="1"/>
      <c r="IFD23" s="1"/>
      <c r="IFE23" s="1"/>
      <c r="IFF23" s="1"/>
      <c r="IFG23" s="1"/>
      <c r="IFH23" s="1"/>
      <c r="IFI23" s="1"/>
      <c r="IFJ23" s="1"/>
      <c r="IFK23" s="1"/>
      <c r="IFL23" s="1"/>
      <c r="IFM23" s="1"/>
      <c r="IFN23" s="1"/>
      <c r="IFO23" s="1"/>
      <c r="IFP23" s="1"/>
      <c r="IFQ23" s="1"/>
      <c r="IFR23" s="1"/>
      <c r="IFS23" s="1"/>
      <c r="IFT23" s="1"/>
      <c r="IFU23" s="1"/>
      <c r="IFV23" s="1"/>
      <c r="IFW23" s="1"/>
      <c r="IFX23" s="1"/>
      <c r="IFY23" s="1"/>
      <c r="IFZ23" s="1"/>
      <c r="IGA23" s="1"/>
      <c r="IGB23" s="1"/>
      <c r="IGC23" s="1"/>
      <c r="IGD23" s="1"/>
      <c r="IGE23" s="1"/>
      <c r="IGF23" s="1"/>
      <c r="IGG23" s="1"/>
      <c r="IGH23" s="1"/>
      <c r="IGI23" s="1"/>
      <c r="IGJ23" s="1"/>
      <c r="IGK23" s="1"/>
      <c r="IGL23" s="1"/>
      <c r="IGM23" s="1"/>
      <c r="IGN23" s="1"/>
      <c r="IGO23" s="1"/>
      <c r="IGP23" s="1"/>
      <c r="IGQ23" s="1"/>
      <c r="IGR23" s="1"/>
      <c r="IGS23" s="1"/>
      <c r="IGT23" s="1"/>
      <c r="IGU23" s="1"/>
      <c r="IGV23" s="1"/>
      <c r="IGW23" s="1"/>
      <c r="IGX23" s="1"/>
      <c r="IGY23" s="1"/>
      <c r="IGZ23" s="1"/>
      <c r="IHA23" s="1"/>
      <c r="IHB23" s="1"/>
      <c r="IHC23" s="1"/>
      <c r="IHD23" s="1"/>
      <c r="IHE23" s="1"/>
      <c r="IHF23" s="1"/>
      <c r="IHG23" s="1"/>
      <c r="IHH23" s="1"/>
      <c r="IHI23" s="1"/>
      <c r="IHJ23" s="1"/>
      <c r="IHK23" s="1"/>
      <c r="IHL23" s="1"/>
      <c r="IHM23" s="1"/>
      <c r="IHN23" s="1"/>
      <c r="IHO23" s="1"/>
      <c r="IHP23" s="1"/>
      <c r="IHQ23" s="1"/>
      <c r="IHR23" s="1"/>
      <c r="IHS23" s="1"/>
      <c r="IHT23" s="1"/>
      <c r="IHU23" s="1"/>
      <c r="IHV23" s="1"/>
      <c r="IHW23" s="1"/>
      <c r="IHX23" s="1"/>
      <c r="IHY23" s="1"/>
      <c r="IHZ23" s="1"/>
      <c r="IIA23" s="1"/>
      <c r="IIB23" s="1"/>
      <c r="IIC23" s="1"/>
      <c r="IID23" s="1"/>
      <c r="IIE23" s="1"/>
      <c r="IIF23" s="1"/>
      <c r="IIG23" s="1"/>
      <c r="IIH23" s="1"/>
      <c r="III23" s="1"/>
      <c r="IIJ23" s="1"/>
      <c r="IIK23" s="1"/>
      <c r="IIL23" s="1"/>
      <c r="IIM23" s="1"/>
      <c r="IIN23" s="1"/>
      <c r="IIO23" s="1"/>
      <c r="IIP23" s="1"/>
      <c r="IIQ23" s="1"/>
      <c r="IIR23" s="1"/>
      <c r="IIS23" s="1"/>
      <c r="IIT23" s="1"/>
      <c r="IIU23" s="1"/>
      <c r="IIV23" s="1"/>
      <c r="IIW23" s="1"/>
      <c r="IIX23" s="1"/>
      <c r="IIY23" s="1"/>
      <c r="IIZ23" s="1"/>
      <c r="IJA23" s="1"/>
      <c r="IJB23" s="1"/>
      <c r="IJC23" s="1"/>
      <c r="IJD23" s="1"/>
      <c r="IJE23" s="1"/>
      <c r="IJF23" s="1"/>
      <c r="IJG23" s="1"/>
      <c r="IJH23" s="1"/>
      <c r="IJI23" s="1"/>
      <c r="IJJ23" s="1"/>
      <c r="IJK23" s="1"/>
      <c r="IJL23" s="1"/>
      <c r="IJM23" s="1"/>
      <c r="IJN23" s="1"/>
      <c r="IJO23" s="1"/>
      <c r="IJP23" s="1"/>
      <c r="IJQ23" s="1"/>
      <c r="IJR23" s="1"/>
      <c r="IJS23" s="1"/>
      <c r="IJT23" s="1"/>
      <c r="IJU23" s="1"/>
      <c r="IJV23" s="1"/>
      <c r="IJW23" s="1"/>
      <c r="IJX23" s="1"/>
      <c r="IJY23" s="1"/>
      <c r="IJZ23" s="1"/>
      <c r="IKA23" s="1"/>
      <c r="IKB23" s="1"/>
      <c r="IKC23" s="1"/>
      <c r="IKD23" s="1"/>
      <c r="IKE23" s="1"/>
      <c r="IKF23" s="1"/>
      <c r="IKG23" s="1"/>
      <c r="IKH23" s="1"/>
      <c r="IKI23" s="1"/>
      <c r="IKJ23" s="1"/>
      <c r="IKK23" s="1"/>
      <c r="IKL23" s="1"/>
      <c r="IKM23" s="1"/>
      <c r="IKN23" s="1"/>
      <c r="IKO23" s="1"/>
      <c r="IKP23" s="1"/>
      <c r="IKQ23" s="1"/>
      <c r="IKR23" s="1"/>
      <c r="IKS23" s="1"/>
      <c r="IKT23" s="1"/>
      <c r="IKU23" s="1"/>
      <c r="IKV23" s="1"/>
      <c r="IKW23" s="1"/>
      <c r="IKX23" s="1"/>
      <c r="IKY23" s="1"/>
      <c r="IKZ23" s="1"/>
      <c r="ILA23" s="1"/>
      <c r="ILB23" s="1"/>
      <c r="ILC23" s="1"/>
      <c r="ILD23" s="1"/>
      <c r="ILE23" s="1"/>
      <c r="ILF23" s="1"/>
      <c r="ILG23" s="1"/>
      <c r="ILH23" s="1"/>
      <c r="ILI23" s="1"/>
      <c r="ILJ23" s="1"/>
      <c r="ILK23" s="1"/>
      <c r="ILL23" s="1"/>
      <c r="ILM23" s="1"/>
      <c r="ILN23" s="1"/>
      <c r="ILO23" s="1"/>
      <c r="ILP23" s="1"/>
      <c r="ILQ23" s="1"/>
      <c r="ILR23" s="1"/>
      <c r="ILS23" s="1"/>
      <c r="ILT23" s="1"/>
      <c r="ILU23" s="1"/>
      <c r="ILV23" s="1"/>
      <c r="ILW23" s="1"/>
      <c r="ILX23" s="1"/>
      <c r="ILY23" s="1"/>
      <c r="ILZ23" s="1"/>
      <c r="IMA23" s="1"/>
      <c r="IMB23" s="1"/>
      <c r="IMC23" s="1"/>
      <c r="IMD23" s="1"/>
      <c r="IME23" s="1"/>
      <c r="IMF23" s="1"/>
      <c r="IMG23" s="1"/>
      <c r="IMH23" s="1"/>
      <c r="IMI23" s="1"/>
      <c r="IMJ23" s="1"/>
      <c r="IMK23" s="1"/>
      <c r="IML23" s="1"/>
      <c r="IMM23" s="1"/>
      <c r="IMN23" s="1"/>
      <c r="IMO23" s="1"/>
      <c r="IMP23" s="1"/>
      <c r="IMQ23" s="1"/>
      <c r="IMR23" s="1"/>
      <c r="IMS23" s="1"/>
      <c r="IMT23" s="1"/>
      <c r="IMU23" s="1"/>
      <c r="IMV23" s="1"/>
      <c r="IMW23" s="1"/>
      <c r="IMX23" s="1"/>
      <c r="IMY23" s="1"/>
      <c r="IMZ23" s="1"/>
      <c r="INA23" s="1"/>
      <c r="INB23" s="1"/>
      <c r="INC23" s="1"/>
      <c r="IND23" s="1"/>
      <c r="INE23" s="1"/>
      <c r="INF23" s="1"/>
      <c r="ING23" s="1"/>
      <c r="INH23" s="1"/>
      <c r="INI23" s="1"/>
      <c r="INJ23" s="1"/>
      <c r="INK23" s="1"/>
      <c r="INL23" s="1"/>
      <c r="INM23" s="1"/>
      <c r="INN23" s="1"/>
      <c r="INO23" s="1"/>
      <c r="INP23" s="1"/>
      <c r="INQ23" s="1"/>
      <c r="INR23" s="1"/>
      <c r="INS23" s="1"/>
      <c r="INT23" s="1"/>
      <c r="INU23" s="1"/>
      <c r="INV23" s="1"/>
      <c r="INW23" s="1"/>
      <c r="INX23" s="1"/>
      <c r="INY23" s="1"/>
      <c r="INZ23" s="1"/>
      <c r="IOA23" s="1"/>
      <c r="IOB23" s="1"/>
      <c r="IOC23" s="1"/>
      <c r="IOD23" s="1"/>
      <c r="IOE23" s="1"/>
      <c r="IOF23" s="1"/>
      <c r="IOG23" s="1"/>
      <c r="IOH23" s="1"/>
      <c r="IOI23" s="1"/>
      <c r="IOJ23" s="1"/>
      <c r="IOK23" s="1"/>
      <c r="IOL23" s="1"/>
      <c r="IOM23" s="1"/>
      <c r="ION23" s="1"/>
      <c r="IOO23" s="1"/>
      <c r="IOP23" s="1"/>
      <c r="IOQ23" s="1"/>
      <c r="IOR23" s="1"/>
      <c r="IOS23" s="1"/>
      <c r="IOT23" s="1"/>
      <c r="IOU23" s="1"/>
      <c r="IOV23" s="1"/>
      <c r="IOW23" s="1"/>
      <c r="IOX23" s="1"/>
      <c r="IOY23" s="1"/>
      <c r="IOZ23" s="1"/>
      <c r="IPA23" s="1"/>
      <c r="IPB23" s="1"/>
      <c r="IPC23" s="1"/>
      <c r="IPD23" s="1"/>
      <c r="IPE23" s="1"/>
      <c r="IPF23" s="1"/>
      <c r="IPG23" s="1"/>
      <c r="IPH23" s="1"/>
      <c r="IPI23" s="1"/>
      <c r="IPJ23" s="1"/>
      <c r="IPK23" s="1"/>
      <c r="IPL23" s="1"/>
      <c r="IPM23" s="1"/>
      <c r="IPN23" s="1"/>
      <c r="IPO23" s="1"/>
      <c r="IPP23" s="1"/>
      <c r="IPQ23" s="1"/>
      <c r="IPR23" s="1"/>
      <c r="IPS23" s="1"/>
      <c r="IPT23" s="1"/>
      <c r="IPU23" s="1"/>
      <c r="IPV23" s="1"/>
      <c r="IPW23" s="1"/>
      <c r="IPX23" s="1"/>
      <c r="IPY23" s="1"/>
      <c r="IPZ23" s="1"/>
      <c r="IQA23" s="1"/>
      <c r="IQB23" s="1"/>
      <c r="IQC23" s="1"/>
      <c r="IQD23" s="1"/>
      <c r="IQE23" s="1"/>
      <c r="IQF23" s="1"/>
      <c r="IQG23" s="1"/>
      <c r="IQH23" s="1"/>
      <c r="IQI23" s="1"/>
      <c r="IQJ23" s="1"/>
      <c r="IQK23" s="1"/>
      <c r="IQL23" s="1"/>
      <c r="IQM23" s="1"/>
      <c r="IQN23" s="1"/>
      <c r="IQO23" s="1"/>
      <c r="IQP23" s="1"/>
      <c r="IQQ23" s="1"/>
      <c r="IQR23" s="1"/>
      <c r="IQS23" s="1"/>
      <c r="IQT23" s="1"/>
      <c r="IQU23" s="1"/>
      <c r="IQV23" s="1"/>
      <c r="IQW23" s="1"/>
      <c r="IQX23" s="1"/>
      <c r="IQY23" s="1"/>
      <c r="IQZ23" s="1"/>
      <c r="IRA23" s="1"/>
      <c r="IRB23" s="1"/>
      <c r="IRC23" s="1"/>
      <c r="IRD23" s="1"/>
      <c r="IRE23" s="1"/>
      <c r="IRF23" s="1"/>
      <c r="IRG23" s="1"/>
      <c r="IRH23" s="1"/>
      <c r="IRI23" s="1"/>
      <c r="IRJ23" s="1"/>
      <c r="IRK23" s="1"/>
      <c r="IRL23" s="1"/>
      <c r="IRM23" s="1"/>
      <c r="IRN23" s="1"/>
      <c r="IRO23" s="1"/>
      <c r="IRP23" s="1"/>
      <c r="IRQ23" s="1"/>
      <c r="IRR23" s="1"/>
      <c r="IRS23" s="1"/>
      <c r="IRT23" s="1"/>
      <c r="IRU23" s="1"/>
      <c r="IRV23" s="1"/>
      <c r="IRW23" s="1"/>
      <c r="IRX23" s="1"/>
      <c r="IRY23" s="1"/>
      <c r="IRZ23" s="1"/>
      <c r="ISA23" s="1"/>
      <c r="ISB23" s="1"/>
      <c r="ISC23" s="1"/>
      <c r="ISD23" s="1"/>
      <c r="ISE23" s="1"/>
      <c r="ISF23" s="1"/>
      <c r="ISG23" s="1"/>
      <c r="ISH23" s="1"/>
      <c r="ISI23" s="1"/>
      <c r="ISJ23" s="1"/>
      <c r="ISK23" s="1"/>
      <c r="ISL23" s="1"/>
      <c r="ISM23" s="1"/>
      <c r="ISN23" s="1"/>
      <c r="ISO23" s="1"/>
      <c r="ISP23" s="1"/>
      <c r="ISQ23" s="1"/>
      <c r="ISR23" s="1"/>
      <c r="ISS23" s="1"/>
      <c r="IST23" s="1"/>
      <c r="ISU23" s="1"/>
      <c r="ISV23" s="1"/>
      <c r="ISW23" s="1"/>
      <c r="ISX23" s="1"/>
      <c r="ISY23" s="1"/>
      <c r="ISZ23" s="1"/>
      <c r="ITA23" s="1"/>
      <c r="ITB23" s="1"/>
      <c r="ITC23" s="1"/>
      <c r="ITD23" s="1"/>
      <c r="ITE23" s="1"/>
      <c r="ITF23" s="1"/>
      <c r="ITG23" s="1"/>
      <c r="ITH23" s="1"/>
      <c r="ITI23" s="1"/>
      <c r="ITJ23" s="1"/>
      <c r="ITK23" s="1"/>
      <c r="ITL23" s="1"/>
      <c r="ITM23" s="1"/>
      <c r="ITN23" s="1"/>
      <c r="ITO23" s="1"/>
      <c r="ITP23" s="1"/>
      <c r="ITQ23" s="1"/>
      <c r="ITR23" s="1"/>
      <c r="ITS23" s="1"/>
      <c r="ITT23" s="1"/>
      <c r="ITU23" s="1"/>
      <c r="ITV23" s="1"/>
      <c r="ITW23" s="1"/>
      <c r="ITX23" s="1"/>
      <c r="ITY23" s="1"/>
      <c r="ITZ23" s="1"/>
      <c r="IUA23" s="1"/>
      <c r="IUB23" s="1"/>
      <c r="IUC23" s="1"/>
      <c r="IUD23" s="1"/>
      <c r="IUE23" s="1"/>
      <c r="IUF23" s="1"/>
      <c r="IUG23" s="1"/>
      <c r="IUH23" s="1"/>
      <c r="IUI23" s="1"/>
      <c r="IUJ23" s="1"/>
      <c r="IUK23" s="1"/>
      <c r="IUL23" s="1"/>
      <c r="IUM23" s="1"/>
      <c r="IUN23" s="1"/>
      <c r="IUO23" s="1"/>
      <c r="IUP23" s="1"/>
      <c r="IUQ23" s="1"/>
      <c r="IUR23" s="1"/>
      <c r="IUS23" s="1"/>
      <c r="IUT23" s="1"/>
      <c r="IUU23" s="1"/>
      <c r="IUV23" s="1"/>
      <c r="IUW23" s="1"/>
      <c r="IUX23" s="1"/>
      <c r="IUY23" s="1"/>
      <c r="IUZ23" s="1"/>
      <c r="IVA23" s="1"/>
      <c r="IVB23" s="1"/>
      <c r="IVC23" s="1"/>
      <c r="IVD23" s="1"/>
      <c r="IVE23" s="1"/>
      <c r="IVF23" s="1"/>
      <c r="IVG23" s="1"/>
      <c r="IVH23" s="1"/>
      <c r="IVI23" s="1"/>
      <c r="IVJ23" s="1"/>
      <c r="IVK23" s="1"/>
      <c r="IVL23" s="1"/>
      <c r="IVM23" s="1"/>
      <c r="IVN23" s="1"/>
      <c r="IVO23" s="1"/>
      <c r="IVP23" s="1"/>
      <c r="IVQ23" s="1"/>
      <c r="IVR23" s="1"/>
      <c r="IVS23" s="1"/>
      <c r="IVT23" s="1"/>
      <c r="IVU23" s="1"/>
      <c r="IVV23" s="1"/>
      <c r="IVW23" s="1"/>
      <c r="IVX23" s="1"/>
      <c r="IVY23" s="1"/>
      <c r="IVZ23" s="1"/>
      <c r="IWA23" s="1"/>
      <c r="IWB23" s="1"/>
      <c r="IWC23" s="1"/>
      <c r="IWD23" s="1"/>
      <c r="IWE23" s="1"/>
      <c r="IWF23" s="1"/>
      <c r="IWG23" s="1"/>
      <c r="IWH23" s="1"/>
      <c r="IWI23" s="1"/>
      <c r="IWJ23" s="1"/>
      <c r="IWK23" s="1"/>
      <c r="IWL23" s="1"/>
      <c r="IWM23" s="1"/>
      <c r="IWN23" s="1"/>
      <c r="IWO23" s="1"/>
      <c r="IWP23" s="1"/>
      <c r="IWQ23" s="1"/>
      <c r="IWR23" s="1"/>
      <c r="IWS23" s="1"/>
      <c r="IWT23" s="1"/>
      <c r="IWU23" s="1"/>
      <c r="IWV23" s="1"/>
      <c r="IWW23" s="1"/>
      <c r="IWX23" s="1"/>
      <c r="IWY23" s="1"/>
      <c r="IWZ23" s="1"/>
      <c r="IXA23" s="1"/>
      <c r="IXB23" s="1"/>
      <c r="IXC23" s="1"/>
      <c r="IXD23" s="1"/>
      <c r="IXE23" s="1"/>
      <c r="IXF23" s="1"/>
      <c r="IXG23" s="1"/>
      <c r="IXH23" s="1"/>
      <c r="IXI23" s="1"/>
      <c r="IXJ23" s="1"/>
      <c r="IXK23" s="1"/>
      <c r="IXL23" s="1"/>
      <c r="IXM23" s="1"/>
      <c r="IXN23" s="1"/>
      <c r="IXO23" s="1"/>
      <c r="IXP23" s="1"/>
      <c r="IXQ23" s="1"/>
      <c r="IXR23" s="1"/>
      <c r="IXS23" s="1"/>
      <c r="IXT23" s="1"/>
      <c r="IXU23" s="1"/>
      <c r="IXV23" s="1"/>
      <c r="IXW23" s="1"/>
      <c r="IXX23" s="1"/>
      <c r="IXY23" s="1"/>
      <c r="IXZ23" s="1"/>
      <c r="IYA23" s="1"/>
      <c r="IYB23" s="1"/>
      <c r="IYC23" s="1"/>
      <c r="IYD23" s="1"/>
      <c r="IYE23" s="1"/>
      <c r="IYF23" s="1"/>
      <c r="IYG23" s="1"/>
      <c r="IYH23" s="1"/>
      <c r="IYI23" s="1"/>
      <c r="IYJ23" s="1"/>
      <c r="IYK23" s="1"/>
      <c r="IYL23" s="1"/>
      <c r="IYM23" s="1"/>
      <c r="IYN23" s="1"/>
      <c r="IYO23" s="1"/>
      <c r="IYP23" s="1"/>
      <c r="IYQ23" s="1"/>
      <c r="IYR23" s="1"/>
      <c r="IYS23" s="1"/>
      <c r="IYT23" s="1"/>
      <c r="IYU23" s="1"/>
      <c r="IYV23" s="1"/>
      <c r="IYW23" s="1"/>
      <c r="IYX23" s="1"/>
      <c r="IYY23" s="1"/>
      <c r="IYZ23" s="1"/>
      <c r="IZA23" s="1"/>
      <c r="IZB23" s="1"/>
      <c r="IZC23" s="1"/>
      <c r="IZD23" s="1"/>
      <c r="IZE23" s="1"/>
      <c r="IZF23" s="1"/>
      <c r="IZG23" s="1"/>
      <c r="IZH23" s="1"/>
      <c r="IZI23" s="1"/>
      <c r="IZJ23" s="1"/>
      <c r="IZK23" s="1"/>
      <c r="IZL23" s="1"/>
      <c r="IZM23" s="1"/>
      <c r="IZN23" s="1"/>
      <c r="IZO23" s="1"/>
      <c r="IZP23" s="1"/>
      <c r="IZQ23" s="1"/>
      <c r="IZR23" s="1"/>
      <c r="IZS23" s="1"/>
      <c r="IZT23" s="1"/>
      <c r="IZU23" s="1"/>
      <c r="IZV23" s="1"/>
      <c r="IZW23" s="1"/>
      <c r="IZX23" s="1"/>
      <c r="IZY23" s="1"/>
      <c r="IZZ23" s="1"/>
      <c r="JAA23" s="1"/>
      <c r="JAB23" s="1"/>
      <c r="JAC23" s="1"/>
      <c r="JAD23" s="1"/>
      <c r="JAE23" s="1"/>
      <c r="JAF23" s="1"/>
      <c r="JAG23" s="1"/>
      <c r="JAH23" s="1"/>
      <c r="JAI23" s="1"/>
      <c r="JAJ23" s="1"/>
      <c r="JAK23" s="1"/>
      <c r="JAL23" s="1"/>
      <c r="JAM23" s="1"/>
      <c r="JAN23" s="1"/>
      <c r="JAO23" s="1"/>
      <c r="JAP23" s="1"/>
      <c r="JAQ23" s="1"/>
      <c r="JAR23" s="1"/>
      <c r="JAS23" s="1"/>
      <c r="JAT23" s="1"/>
      <c r="JAU23" s="1"/>
      <c r="JAV23" s="1"/>
      <c r="JAW23" s="1"/>
      <c r="JAX23" s="1"/>
      <c r="JAY23" s="1"/>
      <c r="JAZ23" s="1"/>
      <c r="JBA23" s="1"/>
      <c r="JBB23" s="1"/>
      <c r="JBC23" s="1"/>
      <c r="JBD23" s="1"/>
      <c r="JBE23" s="1"/>
      <c r="JBF23" s="1"/>
      <c r="JBG23" s="1"/>
      <c r="JBH23" s="1"/>
      <c r="JBI23" s="1"/>
      <c r="JBJ23" s="1"/>
      <c r="JBK23" s="1"/>
      <c r="JBL23" s="1"/>
      <c r="JBM23" s="1"/>
      <c r="JBN23" s="1"/>
      <c r="JBO23" s="1"/>
      <c r="JBP23" s="1"/>
      <c r="JBQ23" s="1"/>
      <c r="JBR23" s="1"/>
      <c r="JBS23" s="1"/>
      <c r="JBT23" s="1"/>
      <c r="JBU23" s="1"/>
      <c r="JBV23" s="1"/>
      <c r="JBW23" s="1"/>
      <c r="JBX23" s="1"/>
      <c r="JBY23" s="1"/>
      <c r="JBZ23" s="1"/>
      <c r="JCA23" s="1"/>
      <c r="JCB23" s="1"/>
      <c r="JCC23" s="1"/>
      <c r="JCD23" s="1"/>
      <c r="JCE23" s="1"/>
      <c r="JCF23" s="1"/>
      <c r="JCG23" s="1"/>
      <c r="JCH23" s="1"/>
      <c r="JCI23" s="1"/>
      <c r="JCJ23" s="1"/>
      <c r="JCK23" s="1"/>
      <c r="JCL23" s="1"/>
      <c r="JCM23" s="1"/>
      <c r="JCN23" s="1"/>
      <c r="JCO23" s="1"/>
      <c r="JCP23" s="1"/>
      <c r="JCQ23" s="1"/>
      <c r="JCR23" s="1"/>
      <c r="JCS23" s="1"/>
      <c r="JCT23" s="1"/>
      <c r="JCU23" s="1"/>
      <c r="JCV23" s="1"/>
      <c r="JCW23" s="1"/>
      <c r="JCX23" s="1"/>
      <c r="JCY23" s="1"/>
      <c r="JCZ23" s="1"/>
      <c r="JDA23" s="1"/>
      <c r="JDB23" s="1"/>
      <c r="JDC23" s="1"/>
      <c r="JDD23" s="1"/>
      <c r="JDE23" s="1"/>
      <c r="JDF23" s="1"/>
      <c r="JDG23" s="1"/>
      <c r="JDH23" s="1"/>
      <c r="JDI23" s="1"/>
      <c r="JDJ23" s="1"/>
      <c r="JDK23" s="1"/>
      <c r="JDL23" s="1"/>
      <c r="JDM23" s="1"/>
      <c r="JDN23" s="1"/>
      <c r="JDO23" s="1"/>
      <c r="JDP23" s="1"/>
      <c r="JDQ23" s="1"/>
      <c r="JDR23" s="1"/>
      <c r="JDS23" s="1"/>
      <c r="JDT23" s="1"/>
      <c r="JDU23" s="1"/>
      <c r="JDV23" s="1"/>
      <c r="JDW23" s="1"/>
      <c r="JDX23" s="1"/>
      <c r="JDY23" s="1"/>
      <c r="JDZ23" s="1"/>
      <c r="JEA23" s="1"/>
      <c r="JEB23" s="1"/>
      <c r="JEC23" s="1"/>
      <c r="JED23" s="1"/>
      <c r="JEE23" s="1"/>
      <c r="JEF23" s="1"/>
      <c r="JEG23" s="1"/>
      <c r="JEH23" s="1"/>
      <c r="JEI23" s="1"/>
      <c r="JEJ23" s="1"/>
      <c r="JEK23" s="1"/>
      <c r="JEL23" s="1"/>
      <c r="JEM23" s="1"/>
      <c r="JEN23" s="1"/>
      <c r="JEO23" s="1"/>
      <c r="JEP23" s="1"/>
      <c r="JEQ23" s="1"/>
      <c r="JER23" s="1"/>
      <c r="JES23" s="1"/>
      <c r="JET23" s="1"/>
      <c r="JEU23" s="1"/>
      <c r="JEV23" s="1"/>
      <c r="JEW23" s="1"/>
      <c r="JEX23" s="1"/>
      <c r="JEY23" s="1"/>
      <c r="JEZ23" s="1"/>
      <c r="JFA23" s="1"/>
      <c r="JFB23" s="1"/>
      <c r="JFC23" s="1"/>
      <c r="JFD23" s="1"/>
      <c r="JFE23" s="1"/>
      <c r="JFF23" s="1"/>
      <c r="JFG23" s="1"/>
      <c r="JFH23" s="1"/>
      <c r="JFI23" s="1"/>
      <c r="JFJ23" s="1"/>
      <c r="JFK23" s="1"/>
      <c r="JFL23" s="1"/>
      <c r="JFM23" s="1"/>
      <c r="JFN23" s="1"/>
      <c r="JFO23" s="1"/>
      <c r="JFP23" s="1"/>
      <c r="JFQ23" s="1"/>
      <c r="JFR23" s="1"/>
      <c r="JFS23" s="1"/>
      <c r="JFT23" s="1"/>
      <c r="JFU23" s="1"/>
      <c r="JFV23" s="1"/>
      <c r="JFW23" s="1"/>
      <c r="JFX23" s="1"/>
      <c r="JFY23" s="1"/>
      <c r="JFZ23" s="1"/>
      <c r="JGA23" s="1"/>
      <c r="JGB23" s="1"/>
      <c r="JGC23" s="1"/>
      <c r="JGD23" s="1"/>
      <c r="JGE23" s="1"/>
      <c r="JGF23" s="1"/>
      <c r="JGG23" s="1"/>
      <c r="JGH23" s="1"/>
      <c r="JGI23" s="1"/>
      <c r="JGJ23" s="1"/>
      <c r="JGK23" s="1"/>
      <c r="JGL23" s="1"/>
      <c r="JGM23" s="1"/>
      <c r="JGN23" s="1"/>
      <c r="JGO23" s="1"/>
      <c r="JGP23" s="1"/>
      <c r="JGQ23" s="1"/>
      <c r="JGR23" s="1"/>
      <c r="JGS23" s="1"/>
      <c r="JGT23" s="1"/>
      <c r="JGU23" s="1"/>
      <c r="JGV23" s="1"/>
      <c r="JGW23" s="1"/>
      <c r="JGX23" s="1"/>
      <c r="JGY23" s="1"/>
      <c r="JGZ23" s="1"/>
      <c r="JHA23" s="1"/>
      <c r="JHB23" s="1"/>
      <c r="JHC23" s="1"/>
      <c r="JHD23" s="1"/>
      <c r="JHE23" s="1"/>
      <c r="JHF23" s="1"/>
      <c r="JHG23" s="1"/>
      <c r="JHH23" s="1"/>
      <c r="JHI23" s="1"/>
      <c r="JHJ23" s="1"/>
      <c r="JHK23" s="1"/>
      <c r="JHL23" s="1"/>
      <c r="JHM23" s="1"/>
      <c r="JHN23" s="1"/>
      <c r="JHO23" s="1"/>
      <c r="JHP23" s="1"/>
      <c r="JHQ23" s="1"/>
      <c r="JHR23" s="1"/>
      <c r="JHS23" s="1"/>
      <c r="JHT23" s="1"/>
      <c r="JHU23" s="1"/>
      <c r="JHV23" s="1"/>
      <c r="JHW23" s="1"/>
      <c r="JHX23" s="1"/>
      <c r="JHY23" s="1"/>
      <c r="JHZ23" s="1"/>
      <c r="JIA23" s="1"/>
      <c r="JIB23" s="1"/>
      <c r="JIC23" s="1"/>
      <c r="JID23" s="1"/>
      <c r="JIE23" s="1"/>
      <c r="JIF23" s="1"/>
      <c r="JIG23" s="1"/>
      <c r="JIH23" s="1"/>
      <c r="JII23" s="1"/>
      <c r="JIJ23" s="1"/>
      <c r="JIK23" s="1"/>
      <c r="JIL23" s="1"/>
      <c r="JIM23" s="1"/>
      <c r="JIN23" s="1"/>
      <c r="JIO23" s="1"/>
      <c r="JIP23" s="1"/>
      <c r="JIQ23" s="1"/>
      <c r="JIR23" s="1"/>
      <c r="JIS23" s="1"/>
      <c r="JIT23" s="1"/>
      <c r="JIU23" s="1"/>
      <c r="JIV23" s="1"/>
      <c r="JIW23" s="1"/>
      <c r="JIX23" s="1"/>
      <c r="JIY23" s="1"/>
      <c r="JIZ23" s="1"/>
      <c r="JJA23" s="1"/>
      <c r="JJB23" s="1"/>
      <c r="JJC23" s="1"/>
      <c r="JJD23" s="1"/>
      <c r="JJE23" s="1"/>
      <c r="JJF23" s="1"/>
      <c r="JJG23" s="1"/>
      <c r="JJH23" s="1"/>
      <c r="JJI23" s="1"/>
      <c r="JJJ23" s="1"/>
      <c r="JJK23" s="1"/>
      <c r="JJL23" s="1"/>
      <c r="JJM23" s="1"/>
      <c r="JJN23" s="1"/>
      <c r="JJO23" s="1"/>
      <c r="JJP23" s="1"/>
      <c r="JJQ23" s="1"/>
      <c r="JJR23" s="1"/>
      <c r="JJS23" s="1"/>
      <c r="JJT23" s="1"/>
      <c r="JJU23" s="1"/>
      <c r="JJV23" s="1"/>
      <c r="JJW23" s="1"/>
      <c r="JJX23" s="1"/>
      <c r="JJY23" s="1"/>
      <c r="JJZ23" s="1"/>
      <c r="JKA23" s="1"/>
      <c r="JKB23" s="1"/>
      <c r="JKC23" s="1"/>
      <c r="JKD23" s="1"/>
      <c r="JKE23" s="1"/>
      <c r="JKF23" s="1"/>
      <c r="JKG23" s="1"/>
      <c r="JKH23" s="1"/>
      <c r="JKI23" s="1"/>
      <c r="JKJ23" s="1"/>
      <c r="JKK23" s="1"/>
      <c r="JKL23" s="1"/>
      <c r="JKM23" s="1"/>
      <c r="JKN23" s="1"/>
      <c r="JKO23" s="1"/>
      <c r="JKP23" s="1"/>
      <c r="JKQ23" s="1"/>
      <c r="JKR23" s="1"/>
      <c r="JKS23" s="1"/>
      <c r="JKT23" s="1"/>
      <c r="JKU23" s="1"/>
      <c r="JKV23" s="1"/>
      <c r="JKW23" s="1"/>
      <c r="JKX23" s="1"/>
      <c r="JKY23" s="1"/>
      <c r="JKZ23" s="1"/>
      <c r="JLA23" s="1"/>
      <c r="JLB23" s="1"/>
      <c r="JLC23" s="1"/>
      <c r="JLD23" s="1"/>
      <c r="JLE23" s="1"/>
      <c r="JLF23" s="1"/>
      <c r="JLG23" s="1"/>
      <c r="JLH23" s="1"/>
      <c r="JLI23" s="1"/>
      <c r="JLJ23" s="1"/>
      <c r="JLK23" s="1"/>
      <c r="JLL23" s="1"/>
      <c r="JLM23" s="1"/>
      <c r="JLN23" s="1"/>
      <c r="JLO23" s="1"/>
      <c r="JLP23" s="1"/>
      <c r="JLQ23" s="1"/>
      <c r="JLR23" s="1"/>
      <c r="JLS23" s="1"/>
      <c r="JLT23" s="1"/>
      <c r="JLU23" s="1"/>
      <c r="JLV23" s="1"/>
      <c r="JLW23" s="1"/>
      <c r="JLX23" s="1"/>
      <c r="JLY23" s="1"/>
      <c r="JLZ23" s="1"/>
      <c r="JMA23" s="1"/>
      <c r="JMB23" s="1"/>
      <c r="JMC23" s="1"/>
      <c r="JMD23" s="1"/>
      <c r="JME23" s="1"/>
      <c r="JMF23" s="1"/>
      <c r="JMG23" s="1"/>
      <c r="JMH23" s="1"/>
      <c r="JMI23" s="1"/>
      <c r="JMJ23" s="1"/>
      <c r="JMK23" s="1"/>
      <c r="JML23" s="1"/>
      <c r="JMM23" s="1"/>
      <c r="JMN23" s="1"/>
      <c r="JMO23" s="1"/>
      <c r="JMP23" s="1"/>
      <c r="JMQ23" s="1"/>
      <c r="JMR23" s="1"/>
      <c r="JMS23" s="1"/>
      <c r="JMT23" s="1"/>
      <c r="JMU23" s="1"/>
      <c r="JMV23" s="1"/>
      <c r="JMW23" s="1"/>
      <c r="JMX23" s="1"/>
      <c r="JMY23" s="1"/>
      <c r="JMZ23" s="1"/>
      <c r="JNA23" s="1"/>
      <c r="JNB23" s="1"/>
      <c r="JNC23" s="1"/>
      <c r="JND23" s="1"/>
      <c r="JNE23" s="1"/>
      <c r="JNF23" s="1"/>
      <c r="JNG23" s="1"/>
      <c r="JNH23" s="1"/>
      <c r="JNI23" s="1"/>
      <c r="JNJ23" s="1"/>
      <c r="JNK23" s="1"/>
      <c r="JNL23" s="1"/>
      <c r="JNM23" s="1"/>
      <c r="JNN23" s="1"/>
      <c r="JNO23" s="1"/>
      <c r="JNP23" s="1"/>
      <c r="JNQ23" s="1"/>
      <c r="JNR23" s="1"/>
      <c r="JNS23" s="1"/>
      <c r="JNT23" s="1"/>
      <c r="JNU23" s="1"/>
      <c r="JNV23" s="1"/>
      <c r="JNW23" s="1"/>
      <c r="JNX23" s="1"/>
      <c r="JNY23" s="1"/>
      <c r="JNZ23" s="1"/>
      <c r="JOA23" s="1"/>
      <c r="JOB23" s="1"/>
      <c r="JOC23" s="1"/>
      <c r="JOD23" s="1"/>
      <c r="JOE23" s="1"/>
      <c r="JOF23" s="1"/>
      <c r="JOG23" s="1"/>
      <c r="JOH23" s="1"/>
      <c r="JOI23" s="1"/>
      <c r="JOJ23" s="1"/>
      <c r="JOK23" s="1"/>
      <c r="JOL23" s="1"/>
      <c r="JOM23" s="1"/>
      <c r="JON23" s="1"/>
      <c r="JOO23" s="1"/>
      <c r="JOP23" s="1"/>
      <c r="JOQ23" s="1"/>
      <c r="JOR23" s="1"/>
      <c r="JOS23" s="1"/>
      <c r="JOT23" s="1"/>
      <c r="JOU23" s="1"/>
      <c r="JOV23" s="1"/>
      <c r="JOW23" s="1"/>
      <c r="JOX23" s="1"/>
      <c r="JOY23" s="1"/>
      <c r="JOZ23" s="1"/>
      <c r="JPA23" s="1"/>
      <c r="JPB23" s="1"/>
      <c r="JPC23" s="1"/>
      <c r="JPD23" s="1"/>
      <c r="JPE23" s="1"/>
      <c r="JPF23" s="1"/>
      <c r="JPG23" s="1"/>
      <c r="JPH23" s="1"/>
      <c r="JPI23" s="1"/>
      <c r="JPJ23" s="1"/>
      <c r="JPK23" s="1"/>
      <c r="JPL23" s="1"/>
      <c r="JPM23" s="1"/>
      <c r="JPN23" s="1"/>
      <c r="JPO23" s="1"/>
      <c r="JPP23" s="1"/>
      <c r="JPQ23" s="1"/>
      <c r="JPR23" s="1"/>
      <c r="JPS23" s="1"/>
      <c r="JPT23" s="1"/>
      <c r="JPU23" s="1"/>
      <c r="JPV23" s="1"/>
      <c r="JPW23" s="1"/>
      <c r="JPX23" s="1"/>
      <c r="JPY23" s="1"/>
      <c r="JPZ23" s="1"/>
      <c r="JQA23" s="1"/>
      <c r="JQB23" s="1"/>
      <c r="JQC23" s="1"/>
      <c r="JQD23" s="1"/>
      <c r="JQE23" s="1"/>
      <c r="JQF23" s="1"/>
      <c r="JQG23" s="1"/>
      <c r="JQH23" s="1"/>
      <c r="JQI23" s="1"/>
      <c r="JQJ23" s="1"/>
      <c r="JQK23" s="1"/>
      <c r="JQL23" s="1"/>
      <c r="JQM23" s="1"/>
      <c r="JQN23" s="1"/>
      <c r="JQO23" s="1"/>
      <c r="JQP23" s="1"/>
      <c r="JQQ23" s="1"/>
      <c r="JQR23" s="1"/>
      <c r="JQS23" s="1"/>
      <c r="JQT23" s="1"/>
      <c r="JQU23" s="1"/>
      <c r="JQV23" s="1"/>
      <c r="JQW23" s="1"/>
      <c r="JQX23" s="1"/>
      <c r="JQY23" s="1"/>
      <c r="JQZ23" s="1"/>
      <c r="JRA23" s="1"/>
      <c r="JRB23" s="1"/>
      <c r="JRC23" s="1"/>
      <c r="JRD23" s="1"/>
      <c r="JRE23" s="1"/>
      <c r="JRF23" s="1"/>
      <c r="JRG23" s="1"/>
      <c r="JRH23" s="1"/>
      <c r="JRI23" s="1"/>
      <c r="JRJ23" s="1"/>
      <c r="JRK23" s="1"/>
      <c r="JRL23" s="1"/>
      <c r="JRM23" s="1"/>
      <c r="JRN23" s="1"/>
      <c r="JRO23" s="1"/>
      <c r="JRP23" s="1"/>
      <c r="JRQ23" s="1"/>
      <c r="JRR23" s="1"/>
      <c r="JRS23" s="1"/>
      <c r="JRT23" s="1"/>
      <c r="JRU23" s="1"/>
      <c r="JRV23" s="1"/>
      <c r="JRW23" s="1"/>
      <c r="JRX23" s="1"/>
      <c r="JRY23" s="1"/>
      <c r="JRZ23" s="1"/>
      <c r="JSA23" s="1"/>
      <c r="JSB23" s="1"/>
      <c r="JSC23" s="1"/>
      <c r="JSD23" s="1"/>
      <c r="JSE23" s="1"/>
      <c r="JSF23" s="1"/>
      <c r="JSG23" s="1"/>
      <c r="JSH23" s="1"/>
      <c r="JSI23" s="1"/>
      <c r="JSJ23" s="1"/>
      <c r="JSK23" s="1"/>
      <c r="JSL23" s="1"/>
      <c r="JSM23" s="1"/>
      <c r="JSN23" s="1"/>
      <c r="JSO23" s="1"/>
      <c r="JSP23" s="1"/>
      <c r="JSQ23" s="1"/>
      <c r="JSR23" s="1"/>
      <c r="JSS23" s="1"/>
      <c r="JST23" s="1"/>
      <c r="JSU23" s="1"/>
      <c r="JSV23" s="1"/>
      <c r="JSW23" s="1"/>
      <c r="JSX23" s="1"/>
      <c r="JSY23" s="1"/>
      <c r="JSZ23" s="1"/>
      <c r="JTA23" s="1"/>
      <c r="JTB23" s="1"/>
      <c r="JTC23" s="1"/>
      <c r="JTD23" s="1"/>
      <c r="JTE23" s="1"/>
      <c r="JTF23" s="1"/>
      <c r="JTG23" s="1"/>
      <c r="JTH23" s="1"/>
      <c r="JTI23" s="1"/>
      <c r="JTJ23" s="1"/>
      <c r="JTK23" s="1"/>
      <c r="JTL23" s="1"/>
      <c r="JTM23" s="1"/>
      <c r="JTN23" s="1"/>
      <c r="JTO23" s="1"/>
      <c r="JTP23" s="1"/>
      <c r="JTQ23" s="1"/>
      <c r="JTR23" s="1"/>
      <c r="JTS23" s="1"/>
      <c r="JTT23" s="1"/>
      <c r="JTU23" s="1"/>
      <c r="JTV23" s="1"/>
      <c r="JTW23" s="1"/>
      <c r="JTX23" s="1"/>
      <c r="JTY23" s="1"/>
      <c r="JTZ23" s="1"/>
      <c r="JUA23" s="1"/>
      <c r="JUB23" s="1"/>
      <c r="JUC23" s="1"/>
      <c r="JUD23" s="1"/>
      <c r="JUE23" s="1"/>
      <c r="JUF23" s="1"/>
      <c r="JUG23" s="1"/>
      <c r="JUH23" s="1"/>
      <c r="JUI23" s="1"/>
      <c r="JUJ23" s="1"/>
      <c r="JUK23" s="1"/>
      <c r="JUL23" s="1"/>
      <c r="JUM23" s="1"/>
      <c r="JUN23" s="1"/>
      <c r="JUO23" s="1"/>
      <c r="JUP23" s="1"/>
      <c r="JUQ23" s="1"/>
      <c r="JUR23" s="1"/>
      <c r="JUS23" s="1"/>
      <c r="JUT23" s="1"/>
      <c r="JUU23" s="1"/>
      <c r="JUV23" s="1"/>
      <c r="JUW23" s="1"/>
      <c r="JUX23" s="1"/>
      <c r="JUY23" s="1"/>
      <c r="JUZ23" s="1"/>
      <c r="JVA23" s="1"/>
      <c r="JVB23" s="1"/>
      <c r="JVC23" s="1"/>
      <c r="JVD23" s="1"/>
      <c r="JVE23" s="1"/>
      <c r="JVF23" s="1"/>
      <c r="JVG23" s="1"/>
      <c r="JVH23" s="1"/>
      <c r="JVI23" s="1"/>
      <c r="JVJ23" s="1"/>
      <c r="JVK23" s="1"/>
      <c r="JVL23" s="1"/>
      <c r="JVM23" s="1"/>
      <c r="JVN23" s="1"/>
      <c r="JVO23" s="1"/>
      <c r="JVP23" s="1"/>
      <c r="JVQ23" s="1"/>
      <c r="JVR23" s="1"/>
      <c r="JVS23" s="1"/>
      <c r="JVT23" s="1"/>
      <c r="JVU23" s="1"/>
      <c r="JVV23" s="1"/>
      <c r="JVW23" s="1"/>
      <c r="JVX23" s="1"/>
      <c r="JVY23" s="1"/>
      <c r="JVZ23" s="1"/>
      <c r="JWA23" s="1"/>
      <c r="JWB23" s="1"/>
      <c r="JWC23" s="1"/>
      <c r="JWD23" s="1"/>
      <c r="JWE23" s="1"/>
      <c r="JWF23" s="1"/>
      <c r="JWG23" s="1"/>
      <c r="JWH23" s="1"/>
      <c r="JWI23" s="1"/>
      <c r="JWJ23" s="1"/>
      <c r="JWK23" s="1"/>
      <c r="JWL23" s="1"/>
      <c r="JWM23" s="1"/>
      <c r="JWN23" s="1"/>
      <c r="JWO23" s="1"/>
      <c r="JWP23" s="1"/>
      <c r="JWQ23" s="1"/>
      <c r="JWR23" s="1"/>
      <c r="JWS23" s="1"/>
      <c r="JWT23" s="1"/>
      <c r="JWU23" s="1"/>
      <c r="JWV23" s="1"/>
      <c r="JWW23" s="1"/>
      <c r="JWX23" s="1"/>
      <c r="JWY23" s="1"/>
      <c r="JWZ23" s="1"/>
      <c r="JXA23" s="1"/>
      <c r="JXB23" s="1"/>
      <c r="JXC23" s="1"/>
      <c r="JXD23" s="1"/>
      <c r="JXE23" s="1"/>
      <c r="JXF23" s="1"/>
      <c r="JXG23" s="1"/>
      <c r="JXH23" s="1"/>
      <c r="JXI23" s="1"/>
      <c r="JXJ23" s="1"/>
      <c r="JXK23" s="1"/>
      <c r="JXL23" s="1"/>
      <c r="JXM23" s="1"/>
      <c r="JXN23" s="1"/>
      <c r="JXO23" s="1"/>
      <c r="JXP23" s="1"/>
      <c r="JXQ23" s="1"/>
      <c r="JXR23" s="1"/>
      <c r="JXS23" s="1"/>
      <c r="JXT23" s="1"/>
      <c r="JXU23" s="1"/>
      <c r="JXV23" s="1"/>
      <c r="JXW23" s="1"/>
      <c r="JXX23" s="1"/>
      <c r="JXY23" s="1"/>
      <c r="JXZ23" s="1"/>
      <c r="JYA23" s="1"/>
      <c r="JYB23" s="1"/>
      <c r="JYC23" s="1"/>
      <c r="JYD23" s="1"/>
      <c r="JYE23" s="1"/>
      <c r="JYF23" s="1"/>
      <c r="JYG23" s="1"/>
      <c r="JYH23" s="1"/>
      <c r="JYI23" s="1"/>
      <c r="JYJ23" s="1"/>
      <c r="JYK23" s="1"/>
      <c r="JYL23" s="1"/>
      <c r="JYM23" s="1"/>
      <c r="JYN23" s="1"/>
      <c r="JYO23" s="1"/>
      <c r="JYP23" s="1"/>
      <c r="JYQ23" s="1"/>
      <c r="JYR23" s="1"/>
      <c r="JYS23" s="1"/>
      <c r="JYT23" s="1"/>
      <c r="JYU23" s="1"/>
      <c r="JYV23" s="1"/>
      <c r="JYW23" s="1"/>
      <c r="JYX23" s="1"/>
      <c r="JYY23" s="1"/>
      <c r="JYZ23" s="1"/>
      <c r="JZA23" s="1"/>
      <c r="JZB23" s="1"/>
      <c r="JZC23" s="1"/>
      <c r="JZD23" s="1"/>
      <c r="JZE23" s="1"/>
      <c r="JZF23" s="1"/>
      <c r="JZG23" s="1"/>
      <c r="JZH23" s="1"/>
      <c r="JZI23" s="1"/>
      <c r="JZJ23" s="1"/>
      <c r="JZK23" s="1"/>
      <c r="JZL23" s="1"/>
      <c r="JZM23" s="1"/>
      <c r="JZN23" s="1"/>
      <c r="JZO23" s="1"/>
      <c r="JZP23" s="1"/>
      <c r="JZQ23" s="1"/>
      <c r="JZR23" s="1"/>
      <c r="JZS23" s="1"/>
      <c r="JZT23" s="1"/>
      <c r="JZU23" s="1"/>
      <c r="JZV23" s="1"/>
      <c r="JZW23" s="1"/>
      <c r="JZX23" s="1"/>
      <c r="JZY23" s="1"/>
      <c r="JZZ23" s="1"/>
      <c r="KAA23" s="1"/>
      <c r="KAB23" s="1"/>
      <c r="KAC23" s="1"/>
      <c r="KAD23" s="1"/>
      <c r="KAE23" s="1"/>
      <c r="KAF23" s="1"/>
      <c r="KAG23" s="1"/>
      <c r="KAH23" s="1"/>
      <c r="KAI23" s="1"/>
      <c r="KAJ23" s="1"/>
      <c r="KAK23" s="1"/>
      <c r="KAL23" s="1"/>
      <c r="KAM23" s="1"/>
      <c r="KAN23" s="1"/>
      <c r="KAO23" s="1"/>
      <c r="KAP23" s="1"/>
      <c r="KAQ23" s="1"/>
      <c r="KAR23" s="1"/>
      <c r="KAS23" s="1"/>
      <c r="KAT23" s="1"/>
      <c r="KAU23" s="1"/>
      <c r="KAV23" s="1"/>
      <c r="KAW23" s="1"/>
      <c r="KAX23" s="1"/>
      <c r="KAY23" s="1"/>
      <c r="KAZ23" s="1"/>
      <c r="KBA23" s="1"/>
      <c r="KBB23" s="1"/>
      <c r="KBC23" s="1"/>
      <c r="KBD23" s="1"/>
      <c r="KBE23" s="1"/>
      <c r="KBF23" s="1"/>
      <c r="KBG23" s="1"/>
      <c r="KBH23" s="1"/>
      <c r="KBI23" s="1"/>
      <c r="KBJ23" s="1"/>
      <c r="KBK23" s="1"/>
      <c r="KBL23" s="1"/>
      <c r="KBM23" s="1"/>
      <c r="KBN23" s="1"/>
      <c r="KBO23" s="1"/>
      <c r="KBP23" s="1"/>
      <c r="KBQ23" s="1"/>
      <c r="KBR23" s="1"/>
      <c r="KBS23" s="1"/>
      <c r="KBT23" s="1"/>
      <c r="KBU23" s="1"/>
      <c r="KBV23" s="1"/>
      <c r="KBW23" s="1"/>
      <c r="KBX23" s="1"/>
      <c r="KBY23" s="1"/>
      <c r="KBZ23" s="1"/>
      <c r="KCA23" s="1"/>
      <c r="KCB23" s="1"/>
      <c r="KCC23" s="1"/>
      <c r="KCD23" s="1"/>
      <c r="KCE23" s="1"/>
      <c r="KCF23" s="1"/>
      <c r="KCG23" s="1"/>
      <c r="KCH23" s="1"/>
      <c r="KCI23" s="1"/>
      <c r="KCJ23" s="1"/>
      <c r="KCK23" s="1"/>
      <c r="KCL23" s="1"/>
      <c r="KCM23" s="1"/>
      <c r="KCN23" s="1"/>
      <c r="KCO23" s="1"/>
      <c r="KCP23" s="1"/>
      <c r="KCQ23" s="1"/>
      <c r="KCR23" s="1"/>
      <c r="KCS23" s="1"/>
      <c r="KCT23" s="1"/>
      <c r="KCU23" s="1"/>
      <c r="KCV23" s="1"/>
      <c r="KCW23" s="1"/>
      <c r="KCX23" s="1"/>
      <c r="KCY23" s="1"/>
      <c r="KCZ23" s="1"/>
      <c r="KDA23" s="1"/>
      <c r="KDB23" s="1"/>
      <c r="KDC23" s="1"/>
      <c r="KDD23" s="1"/>
      <c r="KDE23" s="1"/>
      <c r="KDF23" s="1"/>
      <c r="KDG23" s="1"/>
      <c r="KDH23" s="1"/>
      <c r="KDI23" s="1"/>
      <c r="KDJ23" s="1"/>
      <c r="KDK23" s="1"/>
      <c r="KDL23" s="1"/>
      <c r="KDM23" s="1"/>
      <c r="KDN23" s="1"/>
      <c r="KDO23" s="1"/>
      <c r="KDP23" s="1"/>
      <c r="KDQ23" s="1"/>
      <c r="KDR23" s="1"/>
      <c r="KDS23" s="1"/>
      <c r="KDT23" s="1"/>
      <c r="KDU23" s="1"/>
      <c r="KDV23" s="1"/>
      <c r="KDW23" s="1"/>
      <c r="KDX23" s="1"/>
      <c r="KDY23" s="1"/>
      <c r="KDZ23" s="1"/>
      <c r="KEA23" s="1"/>
      <c r="KEB23" s="1"/>
      <c r="KEC23" s="1"/>
      <c r="KED23" s="1"/>
      <c r="KEE23" s="1"/>
      <c r="KEF23" s="1"/>
      <c r="KEG23" s="1"/>
      <c r="KEH23" s="1"/>
      <c r="KEI23" s="1"/>
      <c r="KEJ23" s="1"/>
      <c r="KEK23" s="1"/>
      <c r="KEL23" s="1"/>
      <c r="KEM23" s="1"/>
      <c r="KEN23" s="1"/>
      <c r="KEO23" s="1"/>
      <c r="KEP23" s="1"/>
      <c r="KEQ23" s="1"/>
      <c r="KER23" s="1"/>
      <c r="KES23" s="1"/>
      <c r="KET23" s="1"/>
      <c r="KEU23" s="1"/>
      <c r="KEV23" s="1"/>
      <c r="KEW23" s="1"/>
      <c r="KEX23" s="1"/>
      <c r="KEY23" s="1"/>
      <c r="KEZ23" s="1"/>
      <c r="KFA23" s="1"/>
      <c r="KFB23" s="1"/>
      <c r="KFC23" s="1"/>
      <c r="KFD23" s="1"/>
      <c r="KFE23" s="1"/>
      <c r="KFF23" s="1"/>
      <c r="KFG23" s="1"/>
      <c r="KFH23" s="1"/>
      <c r="KFI23" s="1"/>
      <c r="KFJ23" s="1"/>
      <c r="KFK23" s="1"/>
      <c r="KFL23" s="1"/>
      <c r="KFM23" s="1"/>
      <c r="KFN23" s="1"/>
      <c r="KFO23" s="1"/>
      <c r="KFP23" s="1"/>
      <c r="KFQ23" s="1"/>
      <c r="KFR23" s="1"/>
      <c r="KFS23" s="1"/>
      <c r="KFT23" s="1"/>
      <c r="KFU23" s="1"/>
      <c r="KFV23" s="1"/>
      <c r="KFW23" s="1"/>
      <c r="KFX23" s="1"/>
      <c r="KFY23" s="1"/>
      <c r="KFZ23" s="1"/>
      <c r="KGA23" s="1"/>
      <c r="KGB23" s="1"/>
      <c r="KGC23" s="1"/>
      <c r="KGD23" s="1"/>
      <c r="KGE23" s="1"/>
      <c r="KGF23" s="1"/>
      <c r="KGG23" s="1"/>
      <c r="KGH23" s="1"/>
      <c r="KGI23" s="1"/>
      <c r="KGJ23" s="1"/>
      <c r="KGK23" s="1"/>
      <c r="KGL23" s="1"/>
      <c r="KGM23" s="1"/>
      <c r="KGN23" s="1"/>
      <c r="KGO23" s="1"/>
      <c r="KGP23" s="1"/>
      <c r="KGQ23" s="1"/>
      <c r="KGR23" s="1"/>
      <c r="KGS23" s="1"/>
      <c r="KGT23" s="1"/>
      <c r="KGU23" s="1"/>
      <c r="KGV23" s="1"/>
      <c r="KGW23" s="1"/>
      <c r="KGX23" s="1"/>
      <c r="KGY23" s="1"/>
      <c r="KGZ23" s="1"/>
      <c r="KHA23" s="1"/>
      <c r="KHB23" s="1"/>
      <c r="KHC23" s="1"/>
      <c r="KHD23" s="1"/>
      <c r="KHE23" s="1"/>
      <c r="KHF23" s="1"/>
      <c r="KHG23" s="1"/>
      <c r="KHH23" s="1"/>
      <c r="KHI23" s="1"/>
      <c r="KHJ23" s="1"/>
      <c r="KHK23" s="1"/>
      <c r="KHL23" s="1"/>
      <c r="KHM23" s="1"/>
      <c r="KHN23" s="1"/>
      <c r="KHO23" s="1"/>
      <c r="KHP23" s="1"/>
      <c r="KHQ23" s="1"/>
      <c r="KHR23" s="1"/>
      <c r="KHS23" s="1"/>
      <c r="KHT23" s="1"/>
      <c r="KHU23" s="1"/>
      <c r="KHV23" s="1"/>
      <c r="KHW23" s="1"/>
      <c r="KHX23" s="1"/>
      <c r="KHY23" s="1"/>
      <c r="KHZ23" s="1"/>
      <c r="KIA23" s="1"/>
      <c r="KIB23" s="1"/>
      <c r="KIC23" s="1"/>
      <c r="KID23" s="1"/>
      <c r="KIE23" s="1"/>
      <c r="KIF23" s="1"/>
      <c r="KIG23" s="1"/>
      <c r="KIH23" s="1"/>
      <c r="KII23" s="1"/>
      <c r="KIJ23" s="1"/>
      <c r="KIK23" s="1"/>
      <c r="KIL23" s="1"/>
      <c r="KIM23" s="1"/>
      <c r="KIN23" s="1"/>
      <c r="KIO23" s="1"/>
      <c r="KIP23" s="1"/>
      <c r="KIQ23" s="1"/>
      <c r="KIR23" s="1"/>
      <c r="KIS23" s="1"/>
      <c r="KIT23" s="1"/>
      <c r="KIU23" s="1"/>
      <c r="KIV23" s="1"/>
      <c r="KIW23" s="1"/>
      <c r="KIX23" s="1"/>
      <c r="KIY23" s="1"/>
      <c r="KIZ23" s="1"/>
      <c r="KJA23" s="1"/>
      <c r="KJB23" s="1"/>
      <c r="KJC23" s="1"/>
      <c r="KJD23" s="1"/>
      <c r="KJE23" s="1"/>
      <c r="KJF23" s="1"/>
      <c r="KJG23" s="1"/>
      <c r="KJH23" s="1"/>
      <c r="KJI23" s="1"/>
      <c r="KJJ23" s="1"/>
      <c r="KJK23" s="1"/>
      <c r="KJL23" s="1"/>
      <c r="KJM23" s="1"/>
      <c r="KJN23" s="1"/>
      <c r="KJO23" s="1"/>
      <c r="KJP23" s="1"/>
      <c r="KJQ23" s="1"/>
      <c r="KJR23" s="1"/>
      <c r="KJS23" s="1"/>
      <c r="KJT23" s="1"/>
      <c r="KJU23" s="1"/>
      <c r="KJV23" s="1"/>
      <c r="KJW23" s="1"/>
      <c r="KJX23" s="1"/>
      <c r="KJY23" s="1"/>
      <c r="KJZ23" s="1"/>
      <c r="KKA23" s="1"/>
      <c r="KKB23" s="1"/>
      <c r="KKC23" s="1"/>
      <c r="KKD23" s="1"/>
      <c r="KKE23" s="1"/>
      <c r="KKF23" s="1"/>
      <c r="KKG23" s="1"/>
      <c r="KKH23" s="1"/>
      <c r="KKI23" s="1"/>
      <c r="KKJ23" s="1"/>
      <c r="KKK23" s="1"/>
      <c r="KKL23" s="1"/>
      <c r="KKM23" s="1"/>
      <c r="KKN23" s="1"/>
      <c r="KKO23" s="1"/>
      <c r="KKP23" s="1"/>
      <c r="KKQ23" s="1"/>
      <c r="KKR23" s="1"/>
      <c r="KKS23" s="1"/>
      <c r="KKT23" s="1"/>
      <c r="KKU23" s="1"/>
      <c r="KKV23" s="1"/>
      <c r="KKW23" s="1"/>
      <c r="KKX23" s="1"/>
      <c r="KKY23" s="1"/>
      <c r="KKZ23" s="1"/>
      <c r="KLA23" s="1"/>
      <c r="KLB23" s="1"/>
      <c r="KLC23" s="1"/>
      <c r="KLD23" s="1"/>
      <c r="KLE23" s="1"/>
      <c r="KLF23" s="1"/>
      <c r="KLG23" s="1"/>
      <c r="KLH23" s="1"/>
      <c r="KLI23" s="1"/>
      <c r="KLJ23" s="1"/>
      <c r="KLK23" s="1"/>
      <c r="KLL23" s="1"/>
      <c r="KLM23" s="1"/>
      <c r="KLN23" s="1"/>
      <c r="KLO23" s="1"/>
      <c r="KLP23" s="1"/>
      <c r="KLQ23" s="1"/>
      <c r="KLR23" s="1"/>
      <c r="KLS23" s="1"/>
      <c r="KLT23" s="1"/>
      <c r="KLU23" s="1"/>
      <c r="KLV23" s="1"/>
      <c r="KLW23" s="1"/>
      <c r="KLX23" s="1"/>
      <c r="KLY23" s="1"/>
      <c r="KLZ23" s="1"/>
      <c r="KMA23" s="1"/>
      <c r="KMB23" s="1"/>
      <c r="KMC23" s="1"/>
      <c r="KMD23" s="1"/>
      <c r="KME23" s="1"/>
      <c r="KMF23" s="1"/>
      <c r="KMG23" s="1"/>
      <c r="KMH23" s="1"/>
      <c r="KMI23" s="1"/>
      <c r="KMJ23" s="1"/>
      <c r="KMK23" s="1"/>
      <c r="KML23" s="1"/>
      <c r="KMM23" s="1"/>
      <c r="KMN23" s="1"/>
      <c r="KMO23" s="1"/>
      <c r="KMP23" s="1"/>
      <c r="KMQ23" s="1"/>
      <c r="KMR23" s="1"/>
      <c r="KMS23" s="1"/>
      <c r="KMT23" s="1"/>
      <c r="KMU23" s="1"/>
      <c r="KMV23" s="1"/>
      <c r="KMW23" s="1"/>
      <c r="KMX23" s="1"/>
      <c r="KMY23" s="1"/>
      <c r="KMZ23" s="1"/>
      <c r="KNA23" s="1"/>
      <c r="KNB23" s="1"/>
      <c r="KNC23" s="1"/>
      <c r="KND23" s="1"/>
      <c r="KNE23" s="1"/>
      <c r="KNF23" s="1"/>
      <c r="KNG23" s="1"/>
      <c r="KNH23" s="1"/>
      <c r="KNI23" s="1"/>
      <c r="KNJ23" s="1"/>
      <c r="KNK23" s="1"/>
      <c r="KNL23" s="1"/>
      <c r="KNM23" s="1"/>
      <c r="KNN23" s="1"/>
      <c r="KNO23" s="1"/>
      <c r="KNP23" s="1"/>
      <c r="KNQ23" s="1"/>
      <c r="KNR23" s="1"/>
      <c r="KNS23" s="1"/>
      <c r="KNT23" s="1"/>
      <c r="KNU23" s="1"/>
      <c r="KNV23" s="1"/>
      <c r="KNW23" s="1"/>
      <c r="KNX23" s="1"/>
      <c r="KNY23" s="1"/>
      <c r="KNZ23" s="1"/>
      <c r="KOA23" s="1"/>
      <c r="KOB23" s="1"/>
      <c r="KOC23" s="1"/>
      <c r="KOD23" s="1"/>
      <c r="KOE23" s="1"/>
      <c r="KOF23" s="1"/>
      <c r="KOG23" s="1"/>
      <c r="KOH23" s="1"/>
      <c r="KOI23" s="1"/>
      <c r="KOJ23" s="1"/>
      <c r="KOK23" s="1"/>
      <c r="KOL23" s="1"/>
      <c r="KOM23" s="1"/>
      <c r="KON23" s="1"/>
      <c r="KOO23" s="1"/>
      <c r="KOP23" s="1"/>
      <c r="KOQ23" s="1"/>
      <c r="KOR23" s="1"/>
      <c r="KOS23" s="1"/>
      <c r="KOT23" s="1"/>
      <c r="KOU23" s="1"/>
      <c r="KOV23" s="1"/>
      <c r="KOW23" s="1"/>
      <c r="KOX23" s="1"/>
      <c r="KOY23" s="1"/>
      <c r="KOZ23" s="1"/>
      <c r="KPA23" s="1"/>
      <c r="KPB23" s="1"/>
      <c r="KPC23" s="1"/>
      <c r="KPD23" s="1"/>
      <c r="KPE23" s="1"/>
      <c r="KPF23" s="1"/>
      <c r="KPG23" s="1"/>
      <c r="KPH23" s="1"/>
      <c r="KPI23" s="1"/>
      <c r="KPJ23" s="1"/>
      <c r="KPK23" s="1"/>
      <c r="KPL23" s="1"/>
      <c r="KPM23" s="1"/>
      <c r="KPN23" s="1"/>
      <c r="KPO23" s="1"/>
      <c r="KPP23" s="1"/>
      <c r="KPQ23" s="1"/>
      <c r="KPR23" s="1"/>
      <c r="KPS23" s="1"/>
      <c r="KPT23" s="1"/>
      <c r="KPU23" s="1"/>
      <c r="KPV23" s="1"/>
      <c r="KPW23" s="1"/>
      <c r="KPX23" s="1"/>
      <c r="KPY23" s="1"/>
      <c r="KPZ23" s="1"/>
      <c r="KQA23" s="1"/>
      <c r="KQB23" s="1"/>
      <c r="KQC23" s="1"/>
      <c r="KQD23" s="1"/>
      <c r="KQE23" s="1"/>
      <c r="KQF23" s="1"/>
      <c r="KQG23" s="1"/>
      <c r="KQH23" s="1"/>
      <c r="KQI23" s="1"/>
      <c r="KQJ23" s="1"/>
      <c r="KQK23" s="1"/>
      <c r="KQL23" s="1"/>
      <c r="KQM23" s="1"/>
      <c r="KQN23" s="1"/>
      <c r="KQO23" s="1"/>
      <c r="KQP23" s="1"/>
      <c r="KQQ23" s="1"/>
      <c r="KQR23" s="1"/>
      <c r="KQS23" s="1"/>
      <c r="KQT23" s="1"/>
      <c r="KQU23" s="1"/>
      <c r="KQV23" s="1"/>
      <c r="KQW23" s="1"/>
      <c r="KQX23" s="1"/>
      <c r="KQY23" s="1"/>
      <c r="KQZ23" s="1"/>
      <c r="KRA23" s="1"/>
      <c r="KRB23" s="1"/>
      <c r="KRC23" s="1"/>
      <c r="KRD23" s="1"/>
      <c r="KRE23" s="1"/>
      <c r="KRF23" s="1"/>
      <c r="KRG23" s="1"/>
      <c r="KRH23" s="1"/>
      <c r="KRI23" s="1"/>
      <c r="KRJ23" s="1"/>
      <c r="KRK23" s="1"/>
      <c r="KRL23" s="1"/>
      <c r="KRM23" s="1"/>
      <c r="KRN23" s="1"/>
      <c r="KRO23" s="1"/>
      <c r="KRP23" s="1"/>
      <c r="KRQ23" s="1"/>
      <c r="KRR23" s="1"/>
      <c r="KRS23" s="1"/>
      <c r="KRT23" s="1"/>
      <c r="KRU23" s="1"/>
      <c r="KRV23" s="1"/>
      <c r="KRW23" s="1"/>
      <c r="KRX23" s="1"/>
      <c r="KRY23" s="1"/>
      <c r="KRZ23" s="1"/>
      <c r="KSA23" s="1"/>
      <c r="KSB23" s="1"/>
      <c r="KSC23" s="1"/>
      <c r="KSD23" s="1"/>
      <c r="KSE23" s="1"/>
      <c r="KSF23" s="1"/>
      <c r="KSG23" s="1"/>
      <c r="KSH23" s="1"/>
      <c r="KSI23" s="1"/>
      <c r="KSJ23" s="1"/>
      <c r="KSK23" s="1"/>
      <c r="KSL23" s="1"/>
      <c r="KSM23" s="1"/>
      <c r="KSN23" s="1"/>
      <c r="KSO23" s="1"/>
      <c r="KSP23" s="1"/>
      <c r="KSQ23" s="1"/>
      <c r="KSR23" s="1"/>
      <c r="KSS23" s="1"/>
      <c r="KST23" s="1"/>
      <c r="KSU23" s="1"/>
      <c r="KSV23" s="1"/>
      <c r="KSW23" s="1"/>
      <c r="KSX23" s="1"/>
      <c r="KSY23" s="1"/>
      <c r="KSZ23" s="1"/>
      <c r="KTA23" s="1"/>
      <c r="KTB23" s="1"/>
      <c r="KTC23" s="1"/>
      <c r="KTD23" s="1"/>
      <c r="KTE23" s="1"/>
      <c r="KTF23" s="1"/>
      <c r="KTG23" s="1"/>
      <c r="KTH23" s="1"/>
      <c r="KTI23" s="1"/>
      <c r="KTJ23" s="1"/>
      <c r="KTK23" s="1"/>
      <c r="KTL23" s="1"/>
      <c r="KTM23" s="1"/>
      <c r="KTN23" s="1"/>
      <c r="KTO23" s="1"/>
      <c r="KTP23" s="1"/>
      <c r="KTQ23" s="1"/>
      <c r="KTR23" s="1"/>
      <c r="KTS23" s="1"/>
      <c r="KTT23" s="1"/>
      <c r="KTU23" s="1"/>
      <c r="KTV23" s="1"/>
      <c r="KTW23" s="1"/>
      <c r="KTX23" s="1"/>
      <c r="KTY23" s="1"/>
      <c r="KTZ23" s="1"/>
      <c r="KUA23" s="1"/>
      <c r="KUB23" s="1"/>
      <c r="KUC23" s="1"/>
      <c r="KUD23" s="1"/>
      <c r="KUE23" s="1"/>
      <c r="KUF23" s="1"/>
      <c r="KUG23" s="1"/>
      <c r="KUH23" s="1"/>
      <c r="KUI23" s="1"/>
      <c r="KUJ23" s="1"/>
      <c r="KUK23" s="1"/>
      <c r="KUL23" s="1"/>
      <c r="KUM23" s="1"/>
      <c r="KUN23" s="1"/>
      <c r="KUO23" s="1"/>
      <c r="KUP23" s="1"/>
      <c r="KUQ23" s="1"/>
      <c r="KUR23" s="1"/>
      <c r="KUS23" s="1"/>
      <c r="KUT23" s="1"/>
      <c r="KUU23" s="1"/>
      <c r="KUV23" s="1"/>
      <c r="KUW23" s="1"/>
      <c r="KUX23" s="1"/>
      <c r="KUY23" s="1"/>
      <c r="KUZ23" s="1"/>
      <c r="KVA23" s="1"/>
      <c r="KVB23" s="1"/>
      <c r="KVC23" s="1"/>
      <c r="KVD23" s="1"/>
      <c r="KVE23" s="1"/>
      <c r="KVF23" s="1"/>
      <c r="KVG23" s="1"/>
      <c r="KVH23" s="1"/>
      <c r="KVI23" s="1"/>
      <c r="KVJ23" s="1"/>
      <c r="KVK23" s="1"/>
      <c r="KVL23" s="1"/>
      <c r="KVM23" s="1"/>
      <c r="KVN23" s="1"/>
      <c r="KVO23" s="1"/>
      <c r="KVP23" s="1"/>
      <c r="KVQ23" s="1"/>
      <c r="KVR23" s="1"/>
      <c r="KVS23" s="1"/>
      <c r="KVT23" s="1"/>
      <c r="KVU23" s="1"/>
      <c r="KVV23" s="1"/>
      <c r="KVW23" s="1"/>
      <c r="KVX23" s="1"/>
      <c r="KVY23" s="1"/>
      <c r="KVZ23" s="1"/>
      <c r="KWA23" s="1"/>
      <c r="KWB23" s="1"/>
      <c r="KWC23" s="1"/>
      <c r="KWD23" s="1"/>
      <c r="KWE23" s="1"/>
      <c r="KWF23" s="1"/>
      <c r="KWG23" s="1"/>
      <c r="KWH23" s="1"/>
      <c r="KWI23" s="1"/>
      <c r="KWJ23" s="1"/>
      <c r="KWK23" s="1"/>
      <c r="KWL23" s="1"/>
      <c r="KWM23" s="1"/>
      <c r="KWN23" s="1"/>
      <c r="KWO23" s="1"/>
      <c r="KWP23" s="1"/>
      <c r="KWQ23" s="1"/>
      <c r="KWR23" s="1"/>
      <c r="KWS23" s="1"/>
      <c r="KWT23" s="1"/>
      <c r="KWU23" s="1"/>
      <c r="KWV23" s="1"/>
      <c r="KWW23" s="1"/>
      <c r="KWX23" s="1"/>
      <c r="KWY23" s="1"/>
      <c r="KWZ23" s="1"/>
      <c r="KXA23" s="1"/>
      <c r="KXB23" s="1"/>
      <c r="KXC23" s="1"/>
      <c r="KXD23" s="1"/>
      <c r="KXE23" s="1"/>
      <c r="KXF23" s="1"/>
      <c r="KXG23" s="1"/>
      <c r="KXH23" s="1"/>
      <c r="KXI23" s="1"/>
      <c r="KXJ23" s="1"/>
      <c r="KXK23" s="1"/>
      <c r="KXL23" s="1"/>
      <c r="KXM23" s="1"/>
      <c r="KXN23" s="1"/>
      <c r="KXO23" s="1"/>
      <c r="KXP23" s="1"/>
      <c r="KXQ23" s="1"/>
      <c r="KXR23" s="1"/>
      <c r="KXS23" s="1"/>
      <c r="KXT23" s="1"/>
      <c r="KXU23" s="1"/>
      <c r="KXV23" s="1"/>
      <c r="KXW23" s="1"/>
      <c r="KXX23" s="1"/>
      <c r="KXY23" s="1"/>
      <c r="KXZ23" s="1"/>
      <c r="KYA23" s="1"/>
      <c r="KYB23" s="1"/>
      <c r="KYC23" s="1"/>
      <c r="KYD23" s="1"/>
      <c r="KYE23" s="1"/>
      <c r="KYF23" s="1"/>
      <c r="KYG23" s="1"/>
      <c r="KYH23" s="1"/>
      <c r="KYI23" s="1"/>
      <c r="KYJ23" s="1"/>
      <c r="KYK23" s="1"/>
      <c r="KYL23" s="1"/>
      <c r="KYM23" s="1"/>
      <c r="KYN23" s="1"/>
      <c r="KYO23" s="1"/>
      <c r="KYP23" s="1"/>
      <c r="KYQ23" s="1"/>
      <c r="KYR23" s="1"/>
      <c r="KYS23" s="1"/>
      <c r="KYT23" s="1"/>
      <c r="KYU23" s="1"/>
      <c r="KYV23" s="1"/>
      <c r="KYW23" s="1"/>
      <c r="KYX23" s="1"/>
      <c r="KYY23" s="1"/>
      <c r="KYZ23" s="1"/>
      <c r="KZA23" s="1"/>
      <c r="KZB23" s="1"/>
      <c r="KZC23" s="1"/>
      <c r="KZD23" s="1"/>
      <c r="KZE23" s="1"/>
      <c r="KZF23" s="1"/>
      <c r="KZG23" s="1"/>
      <c r="KZH23" s="1"/>
      <c r="KZI23" s="1"/>
      <c r="KZJ23" s="1"/>
      <c r="KZK23" s="1"/>
      <c r="KZL23" s="1"/>
      <c r="KZM23" s="1"/>
      <c r="KZN23" s="1"/>
      <c r="KZO23" s="1"/>
      <c r="KZP23" s="1"/>
      <c r="KZQ23" s="1"/>
      <c r="KZR23" s="1"/>
      <c r="KZS23" s="1"/>
      <c r="KZT23" s="1"/>
      <c r="KZU23" s="1"/>
      <c r="KZV23" s="1"/>
      <c r="KZW23" s="1"/>
      <c r="KZX23" s="1"/>
      <c r="KZY23" s="1"/>
      <c r="KZZ23" s="1"/>
      <c r="LAA23" s="1"/>
      <c r="LAB23" s="1"/>
      <c r="LAC23" s="1"/>
      <c r="LAD23" s="1"/>
      <c r="LAE23" s="1"/>
      <c r="LAF23" s="1"/>
      <c r="LAG23" s="1"/>
      <c r="LAH23" s="1"/>
      <c r="LAI23" s="1"/>
      <c r="LAJ23" s="1"/>
      <c r="LAK23" s="1"/>
      <c r="LAL23" s="1"/>
      <c r="LAM23" s="1"/>
      <c r="LAN23" s="1"/>
      <c r="LAO23" s="1"/>
      <c r="LAP23" s="1"/>
      <c r="LAQ23" s="1"/>
      <c r="LAR23" s="1"/>
      <c r="LAS23" s="1"/>
      <c r="LAT23" s="1"/>
      <c r="LAU23" s="1"/>
      <c r="LAV23" s="1"/>
      <c r="LAW23" s="1"/>
      <c r="LAX23" s="1"/>
      <c r="LAY23" s="1"/>
      <c r="LAZ23" s="1"/>
      <c r="LBA23" s="1"/>
      <c r="LBB23" s="1"/>
      <c r="LBC23" s="1"/>
      <c r="LBD23" s="1"/>
      <c r="LBE23" s="1"/>
      <c r="LBF23" s="1"/>
      <c r="LBG23" s="1"/>
      <c r="LBH23" s="1"/>
      <c r="LBI23" s="1"/>
      <c r="LBJ23" s="1"/>
      <c r="LBK23" s="1"/>
      <c r="LBL23" s="1"/>
      <c r="LBM23" s="1"/>
      <c r="LBN23" s="1"/>
      <c r="LBO23" s="1"/>
      <c r="LBP23" s="1"/>
      <c r="LBQ23" s="1"/>
      <c r="LBR23" s="1"/>
      <c r="LBS23" s="1"/>
      <c r="LBT23" s="1"/>
      <c r="LBU23" s="1"/>
      <c r="LBV23" s="1"/>
      <c r="LBW23" s="1"/>
      <c r="LBX23" s="1"/>
      <c r="LBY23" s="1"/>
      <c r="LBZ23" s="1"/>
      <c r="LCA23" s="1"/>
      <c r="LCB23" s="1"/>
      <c r="LCC23" s="1"/>
      <c r="LCD23" s="1"/>
      <c r="LCE23" s="1"/>
      <c r="LCF23" s="1"/>
      <c r="LCG23" s="1"/>
      <c r="LCH23" s="1"/>
      <c r="LCI23" s="1"/>
      <c r="LCJ23" s="1"/>
      <c r="LCK23" s="1"/>
      <c r="LCL23" s="1"/>
      <c r="LCM23" s="1"/>
      <c r="LCN23" s="1"/>
      <c r="LCO23" s="1"/>
      <c r="LCP23" s="1"/>
      <c r="LCQ23" s="1"/>
      <c r="LCR23" s="1"/>
      <c r="LCS23" s="1"/>
      <c r="LCT23" s="1"/>
      <c r="LCU23" s="1"/>
      <c r="LCV23" s="1"/>
      <c r="LCW23" s="1"/>
      <c r="LCX23" s="1"/>
      <c r="LCY23" s="1"/>
      <c r="LCZ23" s="1"/>
      <c r="LDA23" s="1"/>
      <c r="LDB23" s="1"/>
      <c r="LDC23" s="1"/>
      <c r="LDD23" s="1"/>
      <c r="LDE23" s="1"/>
      <c r="LDF23" s="1"/>
      <c r="LDG23" s="1"/>
      <c r="LDH23" s="1"/>
      <c r="LDI23" s="1"/>
      <c r="LDJ23" s="1"/>
      <c r="LDK23" s="1"/>
      <c r="LDL23" s="1"/>
      <c r="LDM23" s="1"/>
      <c r="LDN23" s="1"/>
      <c r="LDO23" s="1"/>
      <c r="LDP23" s="1"/>
      <c r="LDQ23" s="1"/>
      <c r="LDR23" s="1"/>
      <c r="LDS23" s="1"/>
      <c r="LDT23" s="1"/>
      <c r="LDU23" s="1"/>
      <c r="LDV23" s="1"/>
      <c r="LDW23" s="1"/>
      <c r="LDX23" s="1"/>
      <c r="LDY23" s="1"/>
      <c r="LDZ23" s="1"/>
      <c r="LEA23" s="1"/>
      <c r="LEB23" s="1"/>
      <c r="LEC23" s="1"/>
      <c r="LED23" s="1"/>
      <c r="LEE23" s="1"/>
      <c r="LEF23" s="1"/>
      <c r="LEG23" s="1"/>
      <c r="LEH23" s="1"/>
      <c r="LEI23" s="1"/>
      <c r="LEJ23" s="1"/>
      <c r="LEK23" s="1"/>
      <c r="LEL23" s="1"/>
      <c r="LEM23" s="1"/>
      <c r="LEN23" s="1"/>
      <c r="LEO23" s="1"/>
      <c r="LEP23" s="1"/>
      <c r="LEQ23" s="1"/>
      <c r="LER23" s="1"/>
      <c r="LES23" s="1"/>
      <c r="LET23" s="1"/>
      <c r="LEU23" s="1"/>
      <c r="LEV23" s="1"/>
      <c r="LEW23" s="1"/>
      <c r="LEX23" s="1"/>
      <c r="LEY23" s="1"/>
      <c r="LEZ23" s="1"/>
      <c r="LFA23" s="1"/>
      <c r="LFB23" s="1"/>
      <c r="LFC23" s="1"/>
      <c r="LFD23" s="1"/>
      <c r="LFE23" s="1"/>
      <c r="LFF23" s="1"/>
      <c r="LFG23" s="1"/>
      <c r="LFH23" s="1"/>
      <c r="LFI23" s="1"/>
      <c r="LFJ23" s="1"/>
      <c r="LFK23" s="1"/>
      <c r="LFL23" s="1"/>
      <c r="LFM23" s="1"/>
      <c r="LFN23" s="1"/>
      <c r="LFO23" s="1"/>
      <c r="LFP23" s="1"/>
      <c r="LFQ23" s="1"/>
      <c r="LFR23" s="1"/>
      <c r="LFS23" s="1"/>
      <c r="LFT23" s="1"/>
      <c r="LFU23" s="1"/>
      <c r="LFV23" s="1"/>
      <c r="LFW23" s="1"/>
      <c r="LFX23" s="1"/>
      <c r="LFY23" s="1"/>
      <c r="LFZ23" s="1"/>
      <c r="LGA23" s="1"/>
      <c r="LGB23" s="1"/>
      <c r="LGC23" s="1"/>
      <c r="LGD23" s="1"/>
      <c r="LGE23" s="1"/>
      <c r="LGF23" s="1"/>
      <c r="LGG23" s="1"/>
      <c r="LGH23" s="1"/>
      <c r="LGI23" s="1"/>
      <c r="LGJ23" s="1"/>
      <c r="LGK23" s="1"/>
      <c r="LGL23" s="1"/>
      <c r="LGM23" s="1"/>
      <c r="LGN23" s="1"/>
      <c r="LGO23" s="1"/>
      <c r="LGP23" s="1"/>
      <c r="LGQ23" s="1"/>
      <c r="LGR23" s="1"/>
      <c r="LGS23" s="1"/>
      <c r="LGT23" s="1"/>
      <c r="LGU23" s="1"/>
      <c r="LGV23" s="1"/>
      <c r="LGW23" s="1"/>
      <c r="LGX23" s="1"/>
      <c r="LGY23" s="1"/>
      <c r="LGZ23" s="1"/>
      <c r="LHA23" s="1"/>
      <c r="LHB23" s="1"/>
      <c r="LHC23" s="1"/>
      <c r="LHD23" s="1"/>
      <c r="LHE23" s="1"/>
      <c r="LHF23" s="1"/>
      <c r="LHG23" s="1"/>
      <c r="LHH23" s="1"/>
      <c r="LHI23" s="1"/>
      <c r="LHJ23" s="1"/>
      <c r="LHK23" s="1"/>
      <c r="LHL23" s="1"/>
      <c r="LHM23" s="1"/>
      <c r="LHN23" s="1"/>
      <c r="LHO23" s="1"/>
      <c r="LHP23" s="1"/>
      <c r="LHQ23" s="1"/>
      <c r="LHR23" s="1"/>
      <c r="LHS23" s="1"/>
      <c r="LHT23" s="1"/>
      <c r="LHU23" s="1"/>
      <c r="LHV23" s="1"/>
      <c r="LHW23" s="1"/>
      <c r="LHX23" s="1"/>
      <c r="LHY23" s="1"/>
      <c r="LHZ23" s="1"/>
      <c r="LIA23" s="1"/>
      <c r="LIB23" s="1"/>
      <c r="LIC23" s="1"/>
      <c r="LID23" s="1"/>
      <c r="LIE23" s="1"/>
      <c r="LIF23" s="1"/>
      <c r="LIG23" s="1"/>
      <c r="LIH23" s="1"/>
      <c r="LII23" s="1"/>
      <c r="LIJ23" s="1"/>
      <c r="LIK23" s="1"/>
      <c r="LIL23" s="1"/>
      <c r="LIM23" s="1"/>
      <c r="LIN23" s="1"/>
      <c r="LIO23" s="1"/>
      <c r="LIP23" s="1"/>
      <c r="LIQ23" s="1"/>
      <c r="LIR23" s="1"/>
      <c r="LIS23" s="1"/>
      <c r="LIT23" s="1"/>
      <c r="LIU23" s="1"/>
      <c r="LIV23" s="1"/>
      <c r="LIW23" s="1"/>
      <c r="LIX23" s="1"/>
      <c r="LIY23" s="1"/>
      <c r="LIZ23" s="1"/>
      <c r="LJA23" s="1"/>
      <c r="LJB23" s="1"/>
      <c r="LJC23" s="1"/>
      <c r="LJD23" s="1"/>
      <c r="LJE23" s="1"/>
      <c r="LJF23" s="1"/>
      <c r="LJG23" s="1"/>
      <c r="LJH23" s="1"/>
      <c r="LJI23" s="1"/>
      <c r="LJJ23" s="1"/>
      <c r="LJK23" s="1"/>
      <c r="LJL23" s="1"/>
      <c r="LJM23" s="1"/>
      <c r="LJN23" s="1"/>
      <c r="LJO23" s="1"/>
      <c r="LJP23" s="1"/>
      <c r="LJQ23" s="1"/>
      <c r="LJR23" s="1"/>
      <c r="LJS23" s="1"/>
      <c r="LJT23" s="1"/>
      <c r="LJU23" s="1"/>
      <c r="LJV23" s="1"/>
      <c r="LJW23" s="1"/>
      <c r="LJX23" s="1"/>
      <c r="LJY23" s="1"/>
      <c r="LJZ23" s="1"/>
      <c r="LKA23" s="1"/>
      <c r="LKB23" s="1"/>
      <c r="LKC23" s="1"/>
      <c r="LKD23" s="1"/>
      <c r="LKE23" s="1"/>
      <c r="LKF23" s="1"/>
      <c r="LKG23" s="1"/>
      <c r="LKH23" s="1"/>
      <c r="LKI23" s="1"/>
      <c r="LKJ23" s="1"/>
      <c r="LKK23" s="1"/>
      <c r="LKL23" s="1"/>
      <c r="LKM23" s="1"/>
      <c r="LKN23" s="1"/>
      <c r="LKO23" s="1"/>
      <c r="LKP23" s="1"/>
      <c r="LKQ23" s="1"/>
      <c r="LKR23" s="1"/>
      <c r="LKS23" s="1"/>
      <c r="LKT23" s="1"/>
      <c r="LKU23" s="1"/>
      <c r="LKV23" s="1"/>
      <c r="LKW23" s="1"/>
      <c r="LKX23" s="1"/>
      <c r="LKY23" s="1"/>
      <c r="LKZ23" s="1"/>
      <c r="LLA23" s="1"/>
      <c r="LLB23" s="1"/>
      <c r="LLC23" s="1"/>
      <c r="LLD23" s="1"/>
      <c r="LLE23" s="1"/>
      <c r="LLF23" s="1"/>
      <c r="LLG23" s="1"/>
      <c r="LLH23" s="1"/>
      <c r="LLI23" s="1"/>
      <c r="LLJ23" s="1"/>
      <c r="LLK23" s="1"/>
      <c r="LLL23" s="1"/>
      <c r="LLM23" s="1"/>
      <c r="LLN23" s="1"/>
      <c r="LLO23" s="1"/>
      <c r="LLP23" s="1"/>
      <c r="LLQ23" s="1"/>
      <c r="LLR23" s="1"/>
      <c r="LLS23" s="1"/>
      <c r="LLT23" s="1"/>
      <c r="LLU23" s="1"/>
      <c r="LLV23" s="1"/>
      <c r="LLW23" s="1"/>
      <c r="LLX23" s="1"/>
      <c r="LLY23" s="1"/>
      <c r="LLZ23" s="1"/>
      <c r="LMA23" s="1"/>
      <c r="LMB23" s="1"/>
      <c r="LMC23" s="1"/>
      <c r="LMD23" s="1"/>
      <c r="LME23" s="1"/>
      <c r="LMF23" s="1"/>
      <c r="LMG23" s="1"/>
      <c r="LMH23" s="1"/>
      <c r="LMI23" s="1"/>
      <c r="LMJ23" s="1"/>
      <c r="LMK23" s="1"/>
      <c r="LML23" s="1"/>
      <c r="LMM23" s="1"/>
      <c r="LMN23" s="1"/>
      <c r="LMO23" s="1"/>
      <c r="LMP23" s="1"/>
      <c r="LMQ23" s="1"/>
      <c r="LMR23" s="1"/>
      <c r="LMS23" s="1"/>
      <c r="LMT23" s="1"/>
      <c r="LMU23" s="1"/>
      <c r="LMV23" s="1"/>
      <c r="LMW23" s="1"/>
      <c r="LMX23" s="1"/>
      <c r="LMY23" s="1"/>
      <c r="LMZ23" s="1"/>
      <c r="LNA23" s="1"/>
      <c r="LNB23" s="1"/>
      <c r="LNC23" s="1"/>
      <c r="LND23" s="1"/>
      <c r="LNE23" s="1"/>
      <c r="LNF23" s="1"/>
      <c r="LNG23" s="1"/>
      <c r="LNH23" s="1"/>
      <c r="LNI23" s="1"/>
      <c r="LNJ23" s="1"/>
      <c r="LNK23" s="1"/>
      <c r="LNL23" s="1"/>
      <c r="LNM23" s="1"/>
      <c r="LNN23" s="1"/>
      <c r="LNO23" s="1"/>
      <c r="LNP23" s="1"/>
      <c r="LNQ23" s="1"/>
      <c r="LNR23" s="1"/>
      <c r="LNS23" s="1"/>
      <c r="LNT23" s="1"/>
      <c r="LNU23" s="1"/>
      <c r="LNV23" s="1"/>
      <c r="LNW23" s="1"/>
      <c r="LNX23" s="1"/>
      <c r="LNY23" s="1"/>
      <c r="LNZ23" s="1"/>
      <c r="LOA23" s="1"/>
      <c r="LOB23" s="1"/>
      <c r="LOC23" s="1"/>
      <c r="LOD23" s="1"/>
      <c r="LOE23" s="1"/>
      <c r="LOF23" s="1"/>
      <c r="LOG23" s="1"/>
      <c r="LOH23" s="1"/>
      <c r="LOI23" s="1"/>
      <c r="LOJ23" s="1"/>
      <c r="LOK23" s="1"/>
      <c r="LOL23" s="1"/>
      <c r="LOM23" s="1"/>
      <c r="LON23" s="1"/>
      <c r="LOO23" s="1"/>
      <c r="LOP23" s="1"/>
      <c r="LOQ23" s="1"/>
      <c r="LOR23" s="1"/>
      <c r="LOS23" s="1"/>
      <c r="LOT23" s="1"/>
      <c r="LOU23" s="1"/>
      <c r="LOV23" s="1"/>
      <c r="LOW23" s="1"/>
      <c r="LOX23" s="1"/>
      <c r="LOY23" s="1"/>
      <c r="LOZ23" s="1"/>
      <c r="LPA23" s="1"/>
      <c r="LPB23" s="1"/>
      <c r="LPC23" s="1"/>
      <c r="LPD23" s="1"/>
      <c r="LPE23" s="1"/>
      <c r="LPF23" s="1"/>
      <c r="LPG23" s="1"/>
      <c r="LPH23" s="1"/>
      <c r="LPI23" s="1"/>
      <c r="LPJ23" s="1"/>
      <c r="LPK23" s="1"/>
      <c r="LPL23" s="1"/>
      <c r="LPM23" s="1"/>
      <c r="LPN23" s="1"/>
      <c r="LPO23" s="1"/>
      <c r="LPP23" s="1"/>
      <c r="LPQ23" s="1"/>
      <c r="LPR23" s="1"/>
      <c r="LPS23" s="1"/>
      <c r="LPT23" s="1"/>
      <c r="LPU23" s="1"/>
      <c r="LPV23" s="1"/>
      <c r="LPW23" s="1"/>
      <c r="LPX23" s="1"/>
      <c r="LPY23" s="1"/>
      <c r="LPZ23" s="1"/>
      <c r="LQA23" s="1"/>
      <c r="LQB23" s="1"/>
      <c r="LQC23" s="1"/>
      <c r="LQD23" s="1"/>
      <c r="LQE23" s="1"/>
      <c r="LQF23" s="1"/>
      <c r="LQG23" s="1"/>
      <c r="LQH23" s="1"/>
      <c r="LQI23" s="1"/>
      <c r="LQJ23" s="1"/>
      <c r="LQK23" s="1"/>
      <c r="LQL23" s="1"/>
      <c r="LQM23" s="1"/>
      <c r="LQN23" s="1"/>
      <c r="LQO23" s="1"/>
      <c r="LQP23" s="1"/>
      <c r="LQQ23" s="1"/>
      <c r="LQR23" s="1"/>
      <c r="LQS23" s="1"/>
      <c r="LQT23" s="1"/>
      <c r="LQU23" s="1"/>
      <c r="LQV23" s="1"/>
      <c r="LQW23" s="1"/>
      <c r="LQX23" s="1"/>
      <c r="LQY23" s="1"/>
      <c r="LQZ23" s="1"/>
      <c r="LRA23" s="1"/>
      <c r="LRB23" s="1"/>
      <c r="LRC23" s="1"/>
      <c r="LRD23" s="1"/>
      <c r="LRE23" s="1"/>
      <c r="LRF23" s="1"/>
      <c r="LRG23" s="1"/>
      <c r="LRH23" s="1"/>
      <c r="LRI23" s="1"/>
      <c r="LRJ23" s="1"/>
      <c r="LRK23" s="1"/>
      <c r="LRL23" s="1"/>
      <c r="LRM23" s="1"/>
      <c r="LRN23" s="1"/>
      <c r="LRO23" s="1"/>
      <c r="LRP23" s="1"/>
      <c r="LRQ23" s="1"/>
      <c r="LRR23" s="1"/>
      <c r="LRS23" s="1"/>
      <c r="LRT23" s="1"/>
      <c r="LRU23" s="1"/>
      <c r="LRV23" s="1"/>
      <c r="LRW23" s="1"/>
      <c r="LRX23" s="1"/>
      <c r="LRY23" s="1"/>
      <c r="LRZ23" s="1"/>
      <c r="LSA23" s="1"/>
      <c r="LSB23" s="1"/>
      <c r="LSC23" s="1"/>
      <c r="LSD23" s="1"/>
      <c r="LSE23" s="1"/>
      <c r="LSF23" s="1"/>
      <c r="LSG23" s="1"/>
      <c r="LSH23" s="1"/>
      <c r="LSI23" s="1"/>
      <c r="LSJ23" s="1"/>
      <c r="LSK23" s="1"/>
      <c r="LSL23" s="1"/>
      <c r="LSM23" s="1"/>
      <c r="LSN23" s="1"/>
      <c r="LSO23" s="1"/>
      <c r="LSP23" s="1"/>
      <c r="LSQ23" s="1"/>
      <c r="LSR23" s="1"/>
      <c r="LSS23" s="1"/>
      <c r="LST23" s="1"/>
      <c r="LSU23" s="1"/>
      <c r="LSV23" s="1"/>
      <c r="LSW23" s="1"/>
      <c r="LSX23" s="1"/>
      <c r="LSY23" s="1"/>
      <c r="LSZ23" s="1"/>
      <c r="LTA23" s="1"/>
      <c r="LTB23" s="1"/>
      <c r="LTC23" s="1"/>
      <c r="LTD23" s="1"/>
      <c r="LTE23" s="1"/>
      <c r="LTF23" s="1"/>
      <c r="LTG23" s="1"/>
      <c r="LTH23" s="1"/>
      <c r="LTI23" s="1"/>
      <c r="LTJ23" s="1"/>
      <c r="LTK23" s="1"/>
      <c r="LTL23" s="1"/>
      <c r="LTM23" s="1"/>
      <c r="LTN23" s="1"/>
      <c r="LTO23" s="1"/>
      <c r="LTP23" s="1"/>
      <c r="LTQ23" s="1"/>
      <c r="LTR23" s="1"/>
      <c r="LTS23" s="1"/>
      <c r="LTT23" s="1"/>
      <c r="LTU23" s="1"/>
      <c r="LTV23" s="1"/>
      <c r="LTW23" s="1"/>
      <c r="LTX23" s="1"/>
      <c r="LTY23" s="1"/>
      <c r="LTZ23" s="1"/>
      <c r="LUA23" s="1"/>
      <c r="LUB23" s="1"/>
      <c r="LUC23" s="1"/>
      <c r="LUD23" s="1"/>
      <c r="LUE23" s="1"/>
      <c r="LUF23" s="1"/>
      <c r="LUG23" s="1"/>
      <c r="LUH23" s="1"/>
      <c r="LUI23" s="1"/>
      <c r="LUJ23" s="1"/>
      <c r="LUK23" s="1"/>
      <c r="LUL23" s="1"/>
      <c r="LUM23" s="1"/>
      <c r="LUN23" s="1"/>
      <c r="LUO23" s="1"/>
      <c r="LUP23" s="1"/>
      <c r="LUQ23" s="1"/>
      <c r="LUR23" s="1"/>
      <c r="LUS23" s="1"/>
      <c r="LUT23" s="1"/>
      <c r="LUU23" s="1"/>
      <c r="LUV23" s="1"/>
      <c r="LUW23" s="1"/>
      <c r="LUX23" s="1"/>
      <c r="LUY23" s="1"/>
      <c r="LUZ23" s="1"/>
      <c r="LVA23" s="1"/>
      <c r="LVB23" s="1"/>
      <c r="LVC23" s="1"/>
      <c r="LVD23" s="1"/>
      <c r="LVE23" s="1"/>
      <c r="LVF23" s="1"/>
      <c r="LVG23" s="1"/>
      <c r="LVH23" s="1"/>
      <c r="LVI23" s="1"/>
      <c r="LVJ23" s="1"/>
      <c r="LVK23" s="1"/>
      <c r="LVL23" s="1"/>
      <c r="LVM23" s="1"/>
      <c r="LVN23" s="1"/>
      <c r="LVO23" s="1"/>
      <c r="LVP23" s="1"/>
      <c r="LVQ23" s="1"/>
      <c r="LVR23" s="1"/>
      <c r="LVS23" s="1"/>
      <c r="LVT23" s="1"/>
      <c r="LVU23" s="1"/>
      <c r="LVV23" s="1"/>
      <c r="LVW23" s="1"/>
      <c r="LVX23" s="1"/>
      <c r="LVY23" s="1"/>
      <c r="LVZ23" s="1"/>
      <c r="LWA23" s="1"/>
      <c r="LWB23" s="1"/>
      <c r="LWC23" s="1"/>
      <c r="LWD23" s="1"/>
      <c r="LWE23" s="1"/>
      <c r="LWF23" s="1"/>
      <c r="LWG23" s="1"/>
      <c r="LWH23" s="1"/>
      <c r="LWI23" s="1"/>
      <c r="LWJ23" s="1"/>
      <c r="LWK23" s="1"/>
      <c r="LWL23" s="1"/>
      <c r="LWM23" s="1"/>
      <c r="LWN23" s="1"/>
      <c r="LWO23" s="1"/>
      <c r="LWP23" s="1"/>
      <c r="LWQ23" s="1"/>
      <c r="LWR23" s="1"/>
      <c r="LWS23" s="1"/>
      <c r="LWT23" s="1"/>
      <c r="LWU23" s="1"/>
      <c r="LWV23" s="1"/>
      <c r="LWW23" s="1"/>
      <c r="LWX23" s="1"/>
      <c r="LWY23" s="1"/>
      <c r="LWZ23" s="1"/>
      <c r="LXA23" s="1"/>
      <c r="LXB23" s="1"/>
      <c r="LXC23" s="1"/>
      <c r="LXD23" s="1"/>
      <c r="LXE23" s="1"/>
      <c r="LXF23" s="1"/>
      <c r="LXG23" s="1"/>
      <c r="LXH23" s="1"/>
      <c r="LXI23" s="1"/>
      <c r="LXJ23" s="1"/>
      <c r="LXK23" s="1"/>
      <c r="LXL23" s="1"/>
      <c r="LXM23" s="1"/>
      <c r="LXN23" s="1"/>
      <c r="LXO23" s="1"/>
      <c r="LXP23" s="1"/>
      <c r="LXQ23" s="1"/>
      <c r="LXR23" s="1"/>
      <c r="LXS23" s="1"/>
      <c r="LXT23" s="1"/>
      <c r="LXU23" s="1"/>
      <c r="LXV23" s="1"/>
      <c r="LXW23" s="1"/>
      <c r="LXX23" s="1"/>
      <c r="LXY23" s="1"/>
      <c r="LXZ23" s="1"/>
      <c r="LYA23" s="1"/>
      <c r="LYB23" s="1"/>
      <c r="LYC23" s="1"/>
      <c r="LYD23" s="1"/>
      <c r="LYE23" s="1"/>
      <c r="LYF23" s="1"/>
      <c r="LYG23" s="1"/>
      <c r="LYH23" s="1"/>
      <c r="LYI23" s="1"/>
      <c r="LYJ23" s="1"/>
      <c r="LYK23" s="1"/>
      <c r="LYL23" s="1"/>
      <c r="LYM23" s="1"/>
      <c r="LYN23" s="1"/>
      <c r="LYO23" s="1"/>
      <c r="LYP23" s="1"/>
      <c r="LYQ23" s="1"/>
      <c r="LYR23" s="1"/>
      <c r="LYS23" s="1"/>
      <c r="LYT23" s="1"/>
      <c r="LYU23" s="1"/>
      <c r="LYV23" s="1"/>
      <c r="LYW23" s="1"/>
      <c r="LYX23" s="1"/>
      <c r="LYY23" s="1"/>
      <c r="LYZ23" s="1"/>
      <c r="LZA23" s="1"/>
      <c r="LZB23" s="1"/>
      <c r="LZC23" s="1"/>
      <c r="LZD23" s="1"/>
      <c r="LZE23" s="1"/>
      <c r="LZF23" s="1"/>
      <c r="LZG23" s="1"/>
      <c r="LZH23" s="1"/>
      <c r="LZI23" s="1"/>
      <c r="LZJ23" s="1"/>
      <c r="LZK23" s="1"/>
      <c r="LZL23" s="1"/>
      <c r="LZM23" s="1"/>
      <c r="LZN23" s="1"/>
      <c r="LZO23" s="1"/>
      <c r="LZP23" s="1"/>
      <c r="LZQ23" s="1"/>
      <c r="LZR23" s="1"/>
      <c r="LZS23" s="1"/>
      <c r="LZT23" s="1"/>
      <c r="LZU23" s="1"/>
      <c r="LZV23" s="1"/>
      <c r="LZW23" s="1"/>
      <c r="LZX23" s="1"/>
      <c r="LZY23" s="1"/>
      <c r="LZZ23" s="1"/>
      <c r="MAA23" s="1"/>
      <c r="MAB23" s="1"/>
      <c r="MAC23" s="1"/>
      <c r="MAD23" s="1"/>
      <c r="MAE23" s="1"/>
      <c r="MAF23" s="1"/>
      <c r="MAG23" s="1"/>
      <c r="MAH23" s="1"/>
      <c r="MAI23" s="1"/>
      <c r="MAJ23" s="1"/>
      <c r="MAK23" s="1"/>
      <c r="MAL23" s="1"/>
      <c r="MAM23" s="1"/>
      <c r="MAN23" s="1"/>
      <c r="MAO23" s="1"/>
      <c r="MAP23" s="1"/>
      <c r="MAQ23" s="1"/>
      <c r="MAR23" s="1"/>
      <c r="MAS23" s="1"/>
      <c r="MAT23" s="1"/>
      <c r="MAU23" s="1"/>
      <c r="MAV23" s="1"/>
      <c r="MAW23" s="1"/>
      <c r="MAX23" s="1"/>
      <c r="MAY23" s="1"/>
      <c r="MAZ23" s="1"/>
      <c r="MBA23" s="1"/>
      <c r="MBB23" s="1"/>
      <c r="MBC23" s="1"/>
      <c r="MBD23" s="1"/>
      <c r="MBE23" s="1"/>
      <c r="MBF23" s="1"/>
      <c r="MBG23" s="1"/>
      <c r="MBH23" s="1"/>
      <c r="MBI23" s="1"/>
      <c r="MBJ23" s="1"/>
      <c r="MBK23" s="1"/>
      <c r="MBL23" s="1"/>
      <c r="MBM23" s="1"/>
      <c r="MBN23" s="1"/>
      <c r="MBO23" s="1"/>
      <c r="MBP23" s="1"/>
      <c r="MBQ23" s="1"/>
      <c r="MBR23" s="1"/>
      <c r="MBS23" s="1"/>
      <c r="MBT23" s="1"/>
      <c r="MBU23" s="1"/>
      <c r="MBV23" s="1"/>
      <c r="MBW23" s="1"/>
      <c r="MBX23" s="1"/>
      <c r="MBY23" s="1"/>
      <c r="MBZ23" s="1"/>
      <c r="MCA23" s="1"/>
      <c r="MCB23" s="1"/>
      <c r="MCC23" s="1"/>
      <c r="MCD23" s="1"/>
      <c r="MCE23" s="1"/>
      <c r="MCF23" s="1"/>
      <c r="MCG23" s="1"/>
      <c r="MCH23" s="1"/>
      <c r="MCI23" s="1"/>
      <c r="MCJ23" s="1"/>
      <c r="MCK23" s="1"/>
      <c r="MCL23" s="1"/>
      <c r="MCM23" s="1"/>
      <c r="MCN23" s="1"/>
      <c r="MCO23" s="1"/>
      <c r="MCP23" s="1"/>
      <c r="MCQ23" s="1"/>
      <c r="MCR23" s="1"/>
      <c r="MCS23" s="1"/>
      <c r="MCT23" s="1"/>
      <c r="MCU23" s="1"/>
      <c r="MCV23" s="1"/>
      <c r="MCW23" s="1"/>
      <c r="MCX23" s="1"/>
      <c r="MCY23" s="1"/>
      <c r="MCZ23" s="1"/>
      <c r="MDA23" s="1"/>
      <c r="MDB23" s="1"/>
      <c r="MDC23" s="1"/>
      <c r="MDD23" s="1"/>
      <c r="MDE23" s="1"/>
      <c r="MDF23" s="1"/>
      <c r="MDG23" s="1"/>
      <c r="MDH23" s="1"/>
      <c r="MDI23" s="1"/>
      <c r="MDJ23" s="1"/>
      <c r="MDK23" s="1"/>
      <c r="MDL23" s="1"/>
      <c r="MDM23" s="1"/>
      <c r="MDN23" s="1"/>
      <c r="MDO23" s="1"/>
      <c r="MDP23" s="1"/>
      <c r="MDQ23" s="1"/>
      <c r="MDR23" s="1"/>
      <c r="MDS23" s="1"/>
      <c r="MDT23" s="1"/>
      <c r="MDU23" s="1"/>
      <c r="MDV23" s="1"/>
      <c r="MDW23" s="1"/>
      <c r="MDX23" s="1"/>
      <c r="MDY23" s="1"/>
      <c r="MDZ23" s="1"/>
      <c r="MEA23" s="1"/>
      <c r="MEB23" s="1"/>
      <c r="MEC23" s="1"/>
      <c r="MED23" s="1"/>
      <c r="MEE23" s="1"/>
      <c r="MEF23" s="1"/>
      <c r="MEG23" s="1"/>
      <c r="MEH23" s="1"/>
      <c r="MEI23" s="1"/>
      <c r="MEJ23" s="1"/>
      <c r="MEK23" s="1"/>
      <c r="MEL23" s="1"/>
      <c r="MEM23" s="1"/>
      <c r="MEN23" s="1"/>
      <c r="MEO23" s="1"/>
      <c r="MEP23" s="1"/>
      <c r="MEQ23" s="1"/>
      <c r="MER23" s="1"/>
      <c r="MES23" s="1"/>
      <c r="MET23" s="1"/>
      <c r="MEU23" s="1"/>
      <c r="MEV23" s="1"/>
      <c r="MEW23" s="1"/>
      <c r="MEX23" s="1"/>
      <c r="MEY23" s="1"/>
      <c r="MEZ23" s="1"/>
      <c r="MFA23" s="1"/>
      <c r="MFB23" s="1"/>
      <c r="MFC23" s="1"/>
      <c r="MFD23" s="1"/>
      <c r="MFE23" s="1"/>
      <c r="MFF23" s="1"/>
      <c r="MFG23" s="1"/>
      <c r="MFH23" s="1"/>
      <c r="MFI23" s="1"/>
      <c r="MFJ23" s="1"/>
      <c r="MFK23" s="1"/>
      <c r="MFL23" s="1"/>
      <c r="MFM23" s="1"/>
      <c r="MFN23" s="1"/>
      <c r="MFO23" s="1"/>
      <c r="MFP23" s="1"/>
      <c r="MFQ23" s="1"/>
      <c r="MFR23" s="1"/>
      <c r="MFS23" s="1"/>
      <c r="MFT23" s="1"/>
      <c r="MFU23" s="1"/>
      <c r="MFV23" s="1"/>
      <c r="MFW23" s="1"/>
      <c r="MFX23" s="1"/>
      <c r="MFY23" s="1"/>
      <c r="MFZ23" s="1"/>
      <c r="MGA23" s="1"/>
      <c r="MGB23" s="1"/>
      <c r="MGC23" s="1"/>
      <c r="MGD23" s="1"/>
      <c r="MGE23" s="1"/>
      <c r="MGF23" s="1"/>
      <c r="MGG23" s="1"/>
      <c r="MGH23" s="1"/>
      <c r="MGI23" s="1"/>
      <c r="MGJ23" s="1"/>
      <c r="MGK23" s="1"/>
      <c r="MGL23" s="1"/>
      <c r="MGM23" s="1"/>
      <c r="MGN23" s="1"/>
      <c r="MGO23" s="1"/>
      <c r="MGP23" s="1"/>
      <c r="MGQ23" s="1"/>
      <c r="MGR23" s="1"/>
      <c r="MGS23" s="1"/>
      <c r="MGT23" s="1"/>
      <c r="MGU23" s="1"/>
      <c r="MGV23" s="1"/>
      <c r="MGW23" s="1"/>
      <c r="MGX23" s="1"/>
      <c r="MGY23" s="1"/>
      <c r="MGZ23" s="1"/>
      <c r="MHA23" s="1"/>
      <c r="MHB23" s="1"/>
      <c r="MHC23" s="1"/>
      <c r="MHD23" s="1"/>
      <c r="MHE23" s="1"/>
      <c r="MHF23" s="1"/>
      <c r="MHG23" s="1"/>
      <c r="MHH23" s="1"/>
      <c r="MHI23" s="1"/>
      <c r="MHJ23" s="1"/>
      <c r="MHK23" s="1"/>
      <c r="MHL23" s="1"/>
      <c r="MHM23" s="1"/>
      <c r="MHN23" s="1"/>
      <c r="MHO23" s="1"/>
      <c r="MHP23" s="1"/>
      <c r="MHQ23" s="1"/>
      <c r="MHR23" s="1"/>
      <c r="MHS23" s="1"/>
      <c r="MHT23" s="1"/>
      <c r="MHU23" s="1"/>
      <c r="MHV23" s="1"/>
      <c r="MHW23" s="1"/>
      <c r="MHX23" s="1"/>
      <c r="MHY23" s="1"/>
      <c r="MHZ23" s="1"/>
      <c r="MIA23" s="1"/>
      <c r="MIB23" s="1"/>
      <c r="MIC23" s="1"/>
      <c r="MID23" s="1"/>
      <c r="MIE23" s="1"/>
      <c r="MIF23" s="1"/>
      <c r="MIG23" s="1"/>
      <c r="MIH23" s="1"/>
      <c r="MII23" s="1"/>
      <c r="MIJ23" s="1"/>
      <c r="MIK23" s="1"/>
      <c r="MIL23" s="1"/>
      <c r="MIM23" s="1"/>
      <c r="MIN23" s="1"/>
      <c r="MIO23" s="1"/>
      <c r="MIP23" s="1"/>
      <c r="MIQ23" s="1"/>
      <c r="MIR23" s="1"/>
      <c r="MIS23" s="1"/>
      <c r="MIT23" s="1"/>
      <c r="MIU23" s="1"/>
      <c r="MIV23" s="1"/>
      <c r="MIW23" s="1"/>
      <c r="MIX23" s="1"/>
      <c r="MIY23" s="1"/>
      <c r="MIZ23" s="1"/>
      <c r="MJA23" s="1"/>
      <c r="MJB23" s="1"/>
      <c r="MJC23" s="1"/>
      <c r="MJD23" s="1"/>
      <c r="MJE23" s="1"/>
      <c r="MJF23" s="1"/>
      <c r="MJG23" s="1"/>
      <c r="MJH23" s="1"/>
      <c r="MJI23" s="1"/>
      <c r="MJJ23" s="1"/>
      <c r="MJK23" s="1"/>
      <c r="MJL23" s="1"/>
      <c r="MJM23" s="1"/>
      <c r="MJN23" s="1"/>
      <c r="MJO23" s="1"/>
      <c r="MJP23" s="1"/>
      <c r="MJQ23" s="1"/>
      <c r="MJR23" s="1"/>
      <c r="MJS23" s="1"/>
      <c r="MJT23" s="1"/>
      <c r="MJU23" s="1"/>
      <c r="MJV23" s="1"/>
      <c r="MJW23" s="1"/>
      <c r="MJX23" s="1"/>
      <c r="MJY23" s="1"/>
      <c r="MJZ23" s="1"/>
      <c r="MKA23" s="1"/>
      <c r="MKB23" s="1"/>
      <c r="MKC23" s="1"/>
      <c r="MKD23" s="1"/>
      <c r="MKE23" s="1"/>
      <c r="MKF23" s="1"/>
      <c r="MKG23" s="1"/>
      <c r="MKH23" s="1"/>
      <c r="MKI23" s="1"/>
      <c r="MKJ23" s="1"/>
      <c r="MKK23" s="1"/>
      <c r="MKL23" s="1"/>
      <c r="MKM23" s="1"/>
      <c r="MKN23" s="1"/>
      <c r="MKO23" s="1"/>
      <c r="MKP23" s="1"/>
      <c r="MKQ23" s="1"/>
      <c r="MKR23" s="1"/>
      <c r="MKS23" s="1"/>
      <c r="MKT23" s="1"/>
      <c r="MKU23" s="1"/>
      <c r="MKV23" s="1"/>
      <c r="MKW23" s="1"/>
      <c r="MKX23" s="1"/>
      <c r="MKY23" s="1"/>
      <c r="MKZ23" s="1"/>
      <c r="MLA23" s="1"/>
      <c r="MLB23" s="1"/>
      <c r="MLC23" s="1"/>
      <c r="MLD23" s="1"/>
      <c r="MLE23" s="1"/>
      <c r="MLF23" s="1"/>
      <c r="MLG23" s="1"/>
      <c r="MLH23" s="1"/>
      <c r="MLI23" s="1"/>
      <c r="MLJ23" s="1"/>
      <c r="MLK23" s="1"/>
      <c r="MLL23" s="1"/>
      <c r="MLM23" s="1"/>
      <c r="MLN23" s="1"/>
      <c r="MLO23" s="1"/>
      <c r="MLP23" s="1"/>
      <c r="MLQ23" s="1"/>
      <c r="MLR23" s="1"/>
      <c r="MLS23" s="1"/>
      <c r="MLT23" s="1"/>
      <c r="MLU23" s="1"/>
      <c r="MLV23" s="1"/>
      <c r="MLW23" s="1"/>
      <c r="MLX23" s="1"/>
      <c r="MLY23" s="1"/>
      <c r="MLZ23" s="1"/>
      <c r="MMA23" s="1"/>
      <c r="MMB23" s="1"/>
      <c r="MMC23" s="1"/>
      <c r="MMD23" s="1"/>
      <c r="MME23" s="1"/>
      <c r="MMF23" s="1"/>
      <c r="MMG23" s="1"/>
      <c r="MMH23" s="1"/>
      <c r="MMI23" s="1"/>
      <c r="MMJ23" s="1"/>
      <c r="MMK23" s="1"/>
      <c r="MML23" s="1"/>
      <c r="MMM23" s="1"/>
      <c r="MMN23" s="1"/>
      <c r="MMO23" s="1"/>
      <c r="MMP23" s="1"/>
      <c r="MMQ23" s="1"/>
      <c r="MMR23" s="1"/>
      <c r="MMS23" s="1"/>
      <c r="MMT23" s="1"/>
      <c r="MMU23" s="1"/>
      <c r="MMV23" s="1"/>
      <c r="MMW23" s="1"/>
      <c r="MMX23" s="1"/>
      <c r="MMY23" s="1"/>
      <c r="MMZ23" s="1"/>
      <c r="MNA23" s="1"/>
      <c r="MNB23" s="1"/>
      <c r="MNC23" s="1"/>
      <c r="MND23" s="1"/>
      <c r="MNE23" s="1"/>
      <c r="MNF23" s="1"/>
      <c r="MNG23" s="1"/>
      <c r="MNH23" s="1"/>
      <c r="MNI23" s="1"/>
      <c r="MNJ23" s="1"/>
      <c r="MNK23" s="1"/>
      <c r="MNL23" s="1"/>
      <c r="MNM23" s="1"/>
      <c r="MNN23" s="1"/>
      <c r="MNO23" s="1"/>
      <c r="MNP23" s="1"/>
      <c r="MNQ23" s="1"/>
      <c r="MNR23" s="1"/>
      <c r="MNS23" s="1"/>
      <c r="MNT23" s="1"/>
      <c r="MNU23" s="1"/>
      <c r="MNV23" s="1"/>
      <c r="MNW23" s="1"/>
      <c r="MNX23" s="1"/>
      <c r="MNY23" s="1"/>
      <c r="MNZ23" s="1"/>
      <c r="MOA23" s="1"/>
      <c r="MOB23" s="1"/>
      <c r="MOC23" s="1"/>
      <c r="MOD23" s="1"/>
      <c r="MOE23" s="1"/>
      <c r="MOF23" s="1"/>
      <c r="MOG23" s="1"/>
      <c r="MOH23" s="1"/>
      <c r="MOI23" s="1"/>
      <c r="MOJ23" s="1"/>
      <c r="MOK23" s="1"/>
      <c r="MOL23" s="1"/>
      <c r="MOM23" s="1"/>
      <c r="MON23" s="1"/>
      <c r="MOO23" s="1"/>
      <c r="MOP23" s="1"/>
      <c r="MOQ23" s="1"/>
      <c r="MOR23" s="1"/>
      <c r="MOS23" s="1"/>
      <c r="MOT23" s="1"/>
      <c r="MOU23" s="1"/>
      <c r="MOV23" s="1"/>
      <c r="MOW23" s="1"/>
      <c r="MOX23" s="1"/>
      <c r="MOY23" s="1"/>
      <c r="MOZ23" s="1"/>
      <c r="MPA23" s="1"/>
      <c r="MPB23" s="1"/>
      <c r="MPC23" s="1"/>
      <c r="MPD23" s="1"/>
      <c r="MPE23" s="1"/>
      <c r="MPF23" s="1"/>
      <c r="MPG23" s="1"/>
      <c r="MPH23" s="1"/>
      <c r="MPI23" s="1"/>
      <c r="MPJ23" s="1"/>
      <c r="MPK23" s="1"/>
      <c r="MPL23" s="1"/>
      <c r="MPM23" s="1"/>
      <c r="MPN23" s="1"/>
      <c r="MPO23" s="1"/>
      <c r="MPP23" s="1"/>
      <c r="MPQ23" s="1"/>
      <c r="MPR23" s="1"/>
      <c r="MPS23" s="1"/>
      <c r="MPT23" s="1"/>
      <c r="MPU23" s="1"/>
      <c r="MPV23" s="1"/>
      <c r="MPW23" s="1"/>
      <c r="MPX23" s="1"/>
      <c r="MPY23" s="1"/>
      <c r="MPZ23" s="1"/>
      <c r="MQA23" s="1"/>
      <c r="MQB23" s="1"/>
      <c r="MQC23" s="1"/>
      <c r="MQD23" s="1"/>
      <c r="MQE23" s="1"/>
      <c r="MQF23" s="1"/>
      <c r="MQG23" s="1"/>
      <c r="MQH23" s="1"/>
      <c r="MQI23" s="1"/>
      <c r="MQJ23" s="1"/>
      <c r="MQK23" s="1"/>
      <c r="MQL23" s="1"/>
      <c r="MQM23" s="1"/>
      <c r="MQN23" s="1"/>
      <c r="MQO23" s="1"/>
      <c r="MQP23" s="1"/>
      <c r="MQQ23" s="1"/>
      <c r="MQR23" s="1"/>
      <c r="MQS23" s="1"/>
      <c r="MQT23" s="1"/>
      <c r="MQU23" s="1"/>
      <c r="MQV23" s="1"/>
      <c r="MQW23" s="1"/>
      <c r="MQX23" s="1"/>
      <c r="MQY23" s="1"/>
      <c r="MQZ23" s="1"/>
      <c r="MRA23" s="1"/>
      <c r="MRB23" s="1"/>
      <c r="MRC23" s="1"/>
      <c r="MRD23" s="1"/>
      <c r="MRE23" s="1"/>
      <c r="MRF23" s="1"/>
      <c r="MRG23" s="1"/>
      <c r="MRH23" s="1"/>
      <c r="MRI23" s="1"/>
      <c r="MRJ23" s="1"/>
      <c r="MRK23" s="1"/>
      <c r="MRL23" s="1"/>
      <c r="MRM23" s="1"/>
      <c r="MRN23" s="1"/>
      <c r="MRO23" s="1"/>
      <c r="MRP23" s="1"/>
      <c r="MRQ23" s="1"/>
      <c r="MRR23" s="1"/>
      <c r="MRS23" s="1"/>
      <c r="MRT23" s="1"/>
      <c r="MRU23" s="1"/>
      <c r="MRV23" s="1"/>
      <c r="MRW23" s="1"/>
      <c r="MRX23" s="1"/>
      <c r="MRY23" s="1"/>
      <c r="MRZ23" s="1"/>
      <c r="MSA23" s="1"/>
      <c r="MSB23" s="1"/>
      <c r="MSC23" s="1"/>
      <c r="MSD23" s="1"/>
      <c r="MSE23" s="1"/>
      <c r="MSF23" s="1"/>
      <c r="MSG23" s="1"/>
      <c r="MSH23" s="1"/>
      <c r="MSI23" s="1"/>
      <c r="MSJ23" s="1"/>
      <c r="MSK23" s="1"/>
      <c r="MSL23" s="1"/>
      <c r="MSM23" s="1"/>
      <c r="MSN23" s="1"/>
      <c r="MSO23" s="1"/>
      <c r="MSP23" s="1"/>
      <c r="MSQ23" s="1"/>
      <c r="MSR23" s="1"/>
      <c r="MSS23" s="1"/>
      <c r="MST23" s="1"/>
      <c r="MSU23" s="1"/>
      <c r="MSV23" s="1"/>
      <c r="MSW23" s="1"/>
      <c r="MSX23" s="1"/>
      <c r="MSY23" s="1"/>
      <c r="MSZ23" s="1"/>
      <c r="MTA23" s="1"/>
      <c r="MTB23" s="1"/>
      <c r="MTC23" s="1"/>
      <c r="MTD23" s="1"/>
      <c r="MTE23" s="1"/>
      <c r="MTF23" s="1"/>
      <c r="MTG23" s="1"/>
      <c r="MTH23" s="1"/>
      <c r="MTI23" s="1"/>
      <c r="MTJ23" s="1"/>
      <c r="MTK23" s="1"/>
      <c r="MTL23" s="1"/>
      <c r="MTM23" s="1"/>
      <c r="MTN23" s="1"/>
      <c r="MTO23" s="1"/>
      <c r="MTP23" s="1"/>
      <c r="MTQ23" s="1"/>
      <c r="MTR23" s="1"/>
      <c r="MTS23" s="1"/>
      <c r="MTT23" s="1"/>
      <c r="MTU23" s="1"/>
      <c r="MTV23" s="1"/>
      <c r="MTW23" s="1"/>
      <c r="MTX23" s="1"/>
      <c r="MTY23" s="1"/>
      <c r="MTZ23" s="1"/>
      <c r="MUA23" s="1"/>
      <c r="MUB23" s="1"/>
      <c r="MUC23" s="1"/>
      <c r="MUD23" s="1"/>
      <c r="MUE23" s="1"/>
      <c r="MUF23" s="1"/>
      <c r="MUG23" s="1"/>
      <c r="MUH23" s="1"/>
      <c r="MUI23" s="1"/>
      <c r="MUJ23" s="1"/>
      <c r="MUK23" s="1"/>
      <c r="MUL23" s="1"/>
      <c r="MUM23" s="1"/>
      <c r="MUN23" s="1"/>
      <c r="MUO23" s="1"/>
      <c r="MUP23" s="1"/>
      <c r="MUQ23" s="1"/>
      <c r="MUR23" s="1"/>
      <c r="MUS23" s="1"/>
      <c r="MUT23" s="1"/>
      <c r="MUU23" s="1"/>
      <c r="MUV23" s="1"/>
      <c r="MUW23" s="1"/>
      <c r="MUX23" s="1"/>
      <c r="MUY23" s="1"/>
      <c r="MUZ23" s="1"/>
      <c r="MVA23" s="1"/>
      <c r="MVB23" s="1"/>
      <c r="MVC23" s="1"/>
      <c r="MVD23" s="1"/>
      <c r="MVE23" s="1"/>
      <c r="MVF23" s="1"/>
      <c r="MVG23" s="1"/>
      <c r="MVH23" s="1"/>
      <c r="MVI23" s="1"/>
      <c r="MVJ23" s="1"/>
      <c r="MVK23" s="1"/>
      <c r="MVL23" s="1"/>
      <c r="MVM23" s="1"/>
      <c r="MVN23" s="1"/>
      <c r="MVO23" s="1"/>
      <c r="MVP23" s="1"/>
      <c r="MVQ23" s="1"/>
      <c r="MVR23" s="1"/>
      <c r="MVS23" s="1"/>
      <c r="MVT23" s="1"/>
      <c r="MVU23" s="1"/>
      <c r="MVV23" s="1"/>
      <c r="MVW23" s="1"/>
      <c r="MVX23" s="1"/>
      <c r="MVY23" s="1"/>
      <c r="MVZ23" s="1"/>
      <c r="MWA23" s="1"/>
      <c r="MWB23" s="1"/>
      <c r="MWC23" s="1"/>
      <c r="MWD23" s="1"/>
      <c r="MWE23" s="1"/>
      <c r="MWF23" s="1"/>
      <c r="MWG23" s="1"/>
      <c r="MWH23" s="1"/>
      <c r="MWI23" s="1"/>
      <c r="MWJ23" s="1"/>
      <c r="MWK23" s="1"/>
      <c r="MWL23" s="1"/>
      <c r="MWM23" s="1"/>
      <c r="MWN23" s="1"/>
      <c r="MWO23" s="1"/>
      <c r="MWP23" s="1"/>
      <c r="MWQ23" s="1"/>
      <c r="MWR23" s="1"/>
      <c r="MWS23" s="1"/>
      <c r="MWT23" s="1"/>
      <c r="MWU23" s="1"/>
      <c r="MWV23" s="1"/>
      <c r="MWW23" s="1"/>
      <c r="MWX23" s="1"/>
      <c r="MWY23" s="1"/>
      <c r="MWZ23" s="1"/>
      <c r="MXA23" s="1"/>
      <c r="MXB23" s="1"/>
      <c r="MXC23" s="1"/>
      <c r="MXD23" s="1"/>
      <c r="MXE23" s="1"/>
      <c r="MXF23" s="1"/>
      <c r="MXG23" s="1"/>
      <c r="MXH23" s="1"/>
      <c r="MXI23" s="1"/>
      <c r="MXJ23" s="1"/>
      <c r="MXK23" s="1"/>
      <c r="MXL23" s="1"/>
      <c r="MXM23" s="1"/>
      <c r="MXN23" s="1"/>
      <c r="MXO23" s="1"/>
      <c r="MXP23" s="1"/>
      <c r="MXQ23" s="1"/>
      <c r="MXR23" s="1"/>
      <c r="MXS23" s="1"/>
      <c r="MXT23" s="1"/>
      <c r="MXU23" s="1"/>
      <c r="MXV23" s="1"/>
      <c r="MXW23" s="1"/>
      <c r="MXX23" s="1"/>
      <c r="MXY23" s="1"/>
      <c r="MXZ23" s="1"/>
      <c r="MYA23" s="1"/>
      <c r="MYB23" s="1"/>
      <c r="MYC23" s="1"/>
      <c r="MYD23" s="1"/>
      <c r="MYE23" s="1"/>
      <c r="MYF23" s="1"/>
      <c r="MYG23" s="1"/>
      <c r="MYH23" s="1"/>
      <c r="MYI23" s="1"/>
      <c r="MYJ23" s="1"/>
      <c r="MYK23" s="1"/>
      <c r="MYL23" s="1"/>
      <c r="MYM23" s="1"/>
      <c r="MYN23" s="1"/>
      <c r="MYO23" s="1"/>
      <c r="MYP23" s="1"/>
      <c r="MYQ23" s="1"/>
      <c r="MYR23" s="1"/>
      <c r="MYS23" s="1"/>
      <c r="MYT23" s="1"/>
      <c r="MYU23" s="1"/>
      <c r="MYV23" s="1"/>
      <c r="MYW23" s="1"/>
      <c r="MYX23" s="1"/>
      <c r="MYY23" s="1"/>
      <c r="MYZ23" s="1"/>
      <c r="MZA23" s="1"/>
      <c r="MZB23" s="1"/>
      <c r="MZC23" s="1"/>
      <c r="MZD23" s="1"/>
      <c r="MZE23" s="1"/>
      <c r="MZF23" s="1"/>
      <c r="MZG23" s="1"/>
      <c r="MZH23" s="1"/>
      <c r="MZI23" s="1"/>
      <c r="MZJ23" s="1"/>
      <c r="MZK23" s="1"/>
      <c r="MZL23" s="1"/>
      <c r="MZM23" s="1"/>
      <c r="MZN23" s="1"/>
      <c r="MZO23" s="1"/>
      <c r="MZP23" s="1"/>
      <c r="MZQ23" s="1"/>
      <c r="MZR23" s="1"/>
      <c r="MZS23" s="1"/>
      <c r="MZT23" s="1"/>
      <c r="MZU23" s="1"/>
      <c r="MZV23" s="1"/>
      <c r="MZW23" s="1"/>
      <c r="MZX23" s="1"/>
      <c r="MZY23" s="1"/>
      <c r="MZZ23" s="1"/>
      <c r="NAA23" s="1"/>
      <c r="NAB23" s="1"/>
      <c r="NAC23" s="1"/>
      <c r="NAD23" s="1"/>
      <c r="NAE23" s="1"/>
      <c r="NAF23" s="1"/>
      <c r="NAG23" s="1"/>
      <c r="NAH23" s="1"/>
      <c r="NAI23" s="1"/>
      <c r="NAJ23" s="1"/>
      <c r="NAK23" s="1"/>
      <c r="NAL23" s="1"/>
      <c r="NAM23" s="1"/>
      <c r="NAN23" s="1"/>
      <c r="NAO23" s="1"/>
      <c r="NAP23" s="1"/>
      <c r="NAQ23" s="1"/>
      <c r="NAR23" s="1"/>
      <c r="NAS23" s="1"/>
      <c r="NAT23" s="1"/>
      <c r="NAU23" s="1"/>
      <c r="NAV23" s="1"/>
      <c r="NAW23" s="1"/>
      <c r="NAX23" s="1"/>
      <c r="NAY23" s="1"/>
      <c r="NAZ23" s="1"/>
      <c r="NBA23" s="1"/>
      <c r="NBB23" s="1"/>
      <c r="NBC23" s="1"/>
      <c r="NBD23" s="1"/>
      <c r="NBE23" s="1"/>
      <c r="NBF23" s="1"/>
      <c r="NBG23" s="1"/>
      <c r="NBH23" s="1"/>
      <c r="NBI23" s="1"/>
      <c r="NBJ23" s="1"/>
      <c r="NBK23" s="1"/>
      <c r="NBL23" s="1"/>
      <c r="NBM23" s="1"/>
      <c r="NBN23" s="1"/>
      <c r="NBO23" s="1"/>
      <c r="NBP23" s="1"/>
      <c r="NBQ23" s="1"/>
      <c r="NBR23" s="1"/>
      <c r="NBS23" s="1"/>
      <c r="NBT23" s="1"/>
      <c r="NBU23" s="1"/>
      <c r="NBV23" s="1"/>
      <c r="NBW23" s="1"/>
      <c r="NBX23" s="1"/>
      <c r="NBY23" s="1"/>
      <c r="NBZ23" s="1"/>
      <c r="NCA23" s="1"/>
      <c r="NCB23" s="1"/>
      <c r="NCC23" s="1"/>
      <c r="NCD23" s="1"/>
      <c r="NCE23" s="1"/>
      <c r="NCF23" s="1"/>
      <c r="NCG23" s="1"/>
      <c r="NCH23" s="1"/>
      <c r="NCI23" s="1"/>
      <c r="NCJ23" s="1"/>
      <c r="NCK23" s="1"/>
      <c r="NCL23" s="1"/>
      <c r="NCM23" s="1"/>
      <c r="NCN23" s="1"/>
      <c r="NCO23" s="1"/>
      <c r="NCP23" s="1"/>
      <c r="NCQ23" s="1"/>
      <c r="NCR23" s="1"/>
      <c r="NCS23" s="1"/>
      <c r="NCT23" s="1"/>
      <c r="NCU23" s="1"/>
      <c r="NCV23" s="1"/>
      <c r="NCW23" s="1"/>
      <c r="NCX23" s="1"/>
      <c r="NCY23" s="1"/>
      <c r="NCZ23" s="1"/>
      <c r="NDA23" s="1"/>
      <c r="NDB23" s="1"/>
      <c r="NDC23" s="1"/>
      <c r="NDD23" s="1"/>
      <c r="NDE23" s="1"/>
      <c r="NDF23" s="1"/>
      <c r="NDG23" s="1"/>
      <c r="NDH23" s="1"/>
      <c r="NDI23" s="1"/>
      <c r="NDJ23" s="1"/>
      <c r="NDK23" s="1"/>
      <c r="NDL23" s="1"/>
      <c r="NDM23" s="1"/>
      <c r="NDN23" s="1"/>
      <c r="NDO23" s="1"/>
      <c r="NDP23" s="1"/>
      <c r="NDQ23" s="1"/>
      <c r="NDR23" s="1"/>
      <c r="NDS23" s="1"/>
      <c r="NDT23" s="1"/>
      <c r="NDU23" s="1"/>
      <c r="NDV23" s="1"/>
      <c r="NDW23" s="1"/>
      <c r="NDX23" s="1"/>
      <c r="NDY23" s="1"/>
      <c r="NDZ23" s="1"/>
      <c r="NEA23" s="1"/>
      <c r="NEB23" s="1"/>
      <c r="NEC23" s="1"/>
      <c r="NED23" s="1"/>
      <c r="NEE23" s="1"/>
      <c r="NEF23" s="1"/>
      <c r="NEG23" s="1"/>
      <c r="NEH23" s="1"/>
      <c r="NEI23" s="1"/>
      <c r="NEJ23" s="1"/>
      <c r="NEK23" s="1"/>
      <c r="NEL23" s="1"/>
      <c r="NEM23" s="1"/>
      <c r="NEN23" s="1"/>
      <c r="NEO23" s="1"/>
      <c r="NEP23" s="1"/>
      <c r="NEQ23" s="1"/>
      <c r="NER23" s="1"/>
      <c r="NES23" s="1"/>
      <c r="NET23" s="1"/>
      <c r="NEU23" s="1"/>
      <c r="NEV23" s="1"/>
      <c r="NEW23" s="1"/>
      <c r="NEX23" s="1"/>
      <c r="NEY23" s="1"/>
      <c r="NEZ23" s="1"/>
      <c r="NFA23" s="1"/>
      <c r="NFB23" s="1"/>
      <c r="NFC23" s="1"/>
      <c r="NFD23" s="1"/>
      <c r="NFE23" s="1"/>
      <c r="NFF23" s="1"/>
      <c r="NFG23" s="1"/>
      <c r="NFH23" s="1"/>
      <c r="NFI23" s="1"/>
      <c r="NFJ23" s="1"/>
      <c r="NFK23" s="1"/>
      <c r="NFL23" s="1"/>
      <c r="NFM23" s="1"/>
      <c r="NFN23" s="1"/>
      <c r="NFO23" s="1"/>
      <c r="NFP23" s="1"/>
      <c r="NFQ23" s="1"/>
      <c r="NFR23" s="1"/>
      <c r="NFS23" s="1"/>
      <c r="NFT23" s="1"/>
      <c r="NFU23" s="1"/>
      <c r="NFV23" s="1"/>
      <c r="NFW23" s="1"/>
      <c r="NFX23" s="1"/>
      <c r="NFY23" s="1"/>
      <c r="NFZ23" s="1"/>
      <c r="NGA23" s="1"/>
      <c r="NGB23" s="1"/>
      <c r="NGC23" s="1"/>
      <c r="NGD23" s="1"/>
      <c r="NGE23" s="1"/>
      <c r="NGF23" s="1"/>
      <c r="NGG23" s="1"/>
      <c r="NGH23" s="1"/>
      <c r="NGI23" s="1"/>
      <c r="NGJ23" s="1"/>
      <c r="NGK23" s="1"/>
      <c r="NGL23" s="1"/>
      <c r="NGM23" s="1"/>
      <c r="NGN23" s="1"/>
      <c r="NGO23" s="1"/>
      <c r="NGP23" s="1"/>
      <c r="NGQ23" s="1"/>
      <c r="NGR23" s="1"/>
      <c r="NGS23" s="1"/>
      <c r="NGT23" s="1"/>
      <c r="NGU23" s="1"/>
      <c r="NGV23" s="1"/>
      <c r="NGW23" s="1"/>
      <c r="NGX23" s="1"/>
      <c r="NGY23" s="1"/>
      <c r="NGZ23" s="1"/>
      <c r="NHA23" s="1"/>
      <c r="NHB23" s="1"/>
      <c r="NHC23" s="1"/>
      <c r="NHD23" s="1"/>
      <c r="NHE23" s="1"/>
      <c r="NHF23" s="1"/>
      <c r="NHG23" s="1"/>
      <c r="NHH23" s="1"/>
      <c r="NHI23" s="1"/>
      <c r="NHJ23" s="1"/>
      <c r="NHK23" s="1"/>
      <c r="NHL23" s="1"/>
      <c r="NHM23" s="1"/>
      <c r="NHN23" s="1"/>
      <c r="NHO23" s="1"/>
      <c r="NHP23" s="1"/>
      <c r="NHQ23" s="1"/>
      <c r="NHR23" s="1"/>
      <c r="NHS23" s="1"/>
      <c r="NHT23" s="1"/>
      <c r="NHU23" s="1"/>
      <c r="NHV23" s="1"/>
      <c r="NHW23" s="1"/>
      <c r="NHX23" s="1"/>
      <c r="NHY23" s="1"/>
      <c r="NHZ23" s="1"/>
      <c r="NIA23" s="1"/>
      <c r="NIB23" s="1"/>
      <c r="NIC23" s="1"/>
      <c r="NID23" s="1"/>
      <c r="NIE23" s="1"/>
      <c r="NIF23" s="1"/>
      <c r="NIG23" s="1"/>
      <c r="NIH23" s="1"/>
      <c r="NII23" s="1"/>
      <c r="NIJ23" s="1"/>
      <c r="NIK23" s="1"/>
      <c r="NIL23" s="1"/>
      <c r="NIM23" s="1"/>
      <c r="NIN23" s="1"/>
      <c r="NIO23" s="1"/>
      <c r="NIP23" s="1"/>
      <c r="NIQ23" s="1"/>
      <c r="NIR23" s="1"/>
      <c r="NIS23" s="1"/>
      <c r="NIT23" s="1"/>
      <c r="NIU23" s="1"/>
      <c r="NIV23" s="1"/>
      <c r="NIW23" s="1"/>
      <c r="NIX23" s="1"/>
      <c r="NIY23" s="1"/>
      <c r="NIZ23" s="1"/>
      <c r="NJA23" s="1"/>
      <c r="NJB23" s="1"/>
      <c r="NJC23" s="1"/>
      <c r="NJD23" s="1"/>
      <c r="NJE23" s="1"/>
      <c r="NJF23" s="1"/>
      <c r="NJG23" s="1"/>
      <c r="NJH23" s="1"/>
      <c r="NJI23" s="1"/>
      <c r="NJJ23" s="1"/>
      <c r="NJK23" s="1"/>
      <c r="NJL23" s="1"/>
      <c r="NJM23" s="1"/>
      <c r="NJN23" s="1"/>
      <c r="NJO23" s="1"/>
      <c r="NJP23" s="1"/>
      <c r="NJQ23" s="1"/>
      <c r="NJR23" s="1"/>
      <c r="NJS23" s="1"/>
      <c r="NJT23" s="1"/>
      <c r="NJU23" s="1"/>
      <c r="NJV23" s="1"/>
      <c r="NJW23" s="1"/>
      <c r="NJX23" s="1"/>
      <c r="NJY23" s="1"/>
      <c r="NJZ23" s="1"/>
      <c r="NKA23" s="1"/>
      <c r="NKB23" s="1"/>
      <c r="NKC23" s="1"/>
      <c r="NKD23" s="1"/>
      <c r="NKE23" s="1"/>
      <c r="NKF23" s="1"/>
      <c r="NKG23" s="1"/>
      <c r="NKH23" s="1"/>
      <c r="NKI23" s="1"/>
      <c r="NKJ23" s="1"/>
      <c r="NKK23" s="1"/>
      <c r="NKL23" s="1"/>
      <c r="NKM23" s="1"/>
      <c r="NKN23" s="1"/>
      <c r="NKO23" s="1"/>
      <c r="NKP23" s="1"/>
      <c r="NKQ23" s="1"/>
      <c r="NKR23" s="1"/>
      <c r="NKS23" s="1"/>
      <c r="NKT23" s="1"/>
      <c r="NKU23" s="1"/>
      <c r="NKV23" s="1"/>
      <c r="NKW23" s="1"/>
      <c r="NKX23" s="1"/>
      <c r="NKY23" s="1"/>
      <c r="NKZ23" s="1"/>
      <c r="NLA23" s="1"/>
      <c r="NLB23" s="1"/>
      <c r="NLC23" s="1"/>
      <c r="NLD23" s="1"/>
      <c r="NLE23" s="1"/>
      <c r="NLF23" s="1"/>
      <c r="NLG23" s="1"/>
      <c r="NLH23" s="1"/>
      <c r="NLI23" s="1"/>
      <c r="NLJ23" s="1"/>
      <c r="NLK23" s="1"/>
      <c r="NLL23" s="1"/>
      <c r="NLM23" s="1"/>
      <c r="NLN23" s="1"/>
      <c r="NLO23" s="1"/>
      <c r="NLP23" s="1"/>
      <c r="NLQ23" s="1"/>
      <c r="NLR23" s="1"/>
      <c r="NLS23" s="1"/>
      <c r="NLT23" s="1"/>
      <c r="NLU23" s="1"/>
      <c r="NLV23" s="1"/>
      <c r="NLW23" s="1"/>
      <c r="NLX23" s="1"/>
      <c r="NLY23" s="1"/>
      <c r="NLZ23" s="1"/>
      <c r="NMA23" s="1"/>
      <c r="NMB23" s="1"/>
      <c r="NMC23" s="1"/>
      <c r="NMD23" s="1"/>
      <c r="NME23" s="1"/>
      <c r="NMF23" s="1"/>
      <c r="NMG23" s="1"/>
      <c r="NMH23" s="1"/>
      <c r="NMI23" s="1"/>
      <c r="NMJ23" s="1"/>
      <c r="NMK23" s="1"/>
      <c r="NML23" s="1"/>
      <c r="NMM23" s="1"/>
      <c r="NMN23" s="1"/>
      <c r="NMO23" s="1"/>
      <c r="NMP23" s="1"/>
      <c r="NMQ23" s="1"/>
      <c r="NMR23" s="1"/>
      <c r="NMS23" s="1"/>
      <c r="NMT23" s="1"/>
      <c r="NMU23" s="1"/>
      <c r="NMV23" s="1"/>
      <c r="NMW23" s="1"/>
      <c r="NMX23" s="1"/>
      <c r="NMY23" s="1"/>
      <c r="NMZ23" s="1"/>
      <c r="NNA23" s="1"/>
      <c r="NNB23" s="1"/>
      <c r="NNC23" s="1"/>
      <c r="NND23" s="1"/>
      <c r="NNE23" s="1"/>
      <c r="NNF23" s="1"/>
      <c r="NNG23" s="1"/>
      <c r="NNH23" s="1"/>
      <c r="NNI23" s="1"/>
      <c r="NNJ23" s="1"/>
      <c r="NNK23" s="1"/>
      <c r="NNL23" s="1"/>
      <c r="NNM23" s="1"/>
      <c r="NNN23" s="1"/>
      <c r="NNO23" s="1"/>
      <c r="NNP23" s="1"/>
      <c r="NNQ23" s="1"/>
      <c r="NNR23" s="1"/>
      <c r="NNS23" s="1"/>
      <c r="NNT23" s="1"/>
      <c r="NNU23" s="1"/>
      <c r="NNV23" s="1"/>
      <c r="NNW23" s="1"/>
      <c r="NNX23" s="1"/>
      <c r="NNY23" s="1"/>
      <c r="NNZ23" s="1"/>
      <c r="NOA23" s="1"/>
      <c r="NOB23" s="1"/>
      <c r="NOC23" s="1"/>
      <c r="NOD23" s="1"/>
      <c r="NOE23" s="1"/>
      <c r="NOF23" s="1"/>
      <c r="NOG23" s="1"/>
      <c r="NOH23" s="1"/>
      <c r="NOI23" s="1"/>
      <c r="NOJ23" s="1"/>
      <c r="NOK23" s="1"/>
      <c r="NOL23" s="1"/>
      <c r="NOM23" s="1"/>
      <c r="NON23" s="1"/>
      <c r="NOO23" s="1"/>
      <c r="NOP23" s="1"/>
      <c r="NOQ23" s="1"/>
      <c r="NOR23" s="1"/>
      <c r="NOS23" s="1"/>
      <c r="NOT23" s="1"/>
      <c r="NOU23" s="1"/>
      <c r="NOV23" s="1"/>
      <c r="NOW23" s="1"/>
      <c r="NOX23" s="1"/>
      <c r="NOY23" s="1"/>
      <c r="NOZ23" s="1"/>
      <c r="NPA23" s="1"/>
      <c r="NPB23" s="1"/>
      <c r="NPC23" s="1"/>
      <c r="NPD23" s="1"/>
      <c r="NPE23" s="1"/>
      <c r="NPF23" s="1"/>
      <c r="NPG23" s="1"/>
      <c r="NPH23" s="1"/>
      <c r="NPI23" s="1"/>
      <c r="NPJ23" s="1"/>
      <c r="NPK23" s="1"/>
      <c r="NPL23" s="1"/>
      <c r="NPM23" s="1"/>
      <c r="NPN23" s="1"/>
      <c r="NPO23" s="1"/>
      <c r="NPP23" s="1"/>
      <c r="NPQ23" s="1"/>
      <c r="NPR23" s="1"/>
      <c r="NPS23" s="1"/>
      <c r="NPT23" s="1"/>
      <c r="NPU23" s="1"/>
      <c r="NPV23" s="1"/>
      <c r="NPW23" s="1"/>
      <c r="NPX23" s="1"/>
      <c r="NPY23" s="1"/>
      <c r="NPZ23" s="1"/>
      <c r="NQA23" s="1"/>
      <c r="NQB23" s="1"/>
      <c r="NQC23" s="1"/>
      <c r="NQD23" s="1"/>
      <c r="NQE23" s="1"/>
      <c r="NQF23" s="1"/>
      <c r="NQG23" s="1"/>
      <c r="NQH23" s="1"/>
      <c r="NQI23" s="1"/>
      <c r="NQJ23" s="1"/>
      <c r="NQK23" s="1"/>
      <c r="NQL23" s="1"/>
      <c r="NQM23" s="1"/>
      <c r="NQN23" s="1"/>
      <c r="NQO23" s="1"/>
      <c r="NQP23" s="1"/>
      <c r="NQQ23" s="1"/>
      <c r="NQR23" s="1"/>
      <c r="NQS23" s="1"/>
      <c r="NQT23" s="1"/>
      <c r="NQU23" s="1"/>
      <c r="NQV23" s="1"/>
      <c r="NQW23" s="1"/>
      <c r="NQX23" s="1"/>
      <c r="NQY23" s="1"/>
      <c r="NQZ23" s="1"/>
      <c r="NRA23" s="1"/>
      <c r="NRB23" s="1"/>
      <c r="NRC23" s="1"/>
      <c r="NRD23" s="1"/>
      <c r="NRE23" s="1"/>
      <c r="NRF23" s="1"/>
      <c r="NRG23" s="1"/>
      <c r="NRH23" s="1"/>
      <c r="NRI23" s="1"/>
      <c r="NRJ23" s="1"/>
      <c r="NRK23" s="1"/>
      <c r="NRL23" s="1"/>
      <c r="NRM23" s="1"/>
      <c r="NRN23" s="1"/>
      <c r="NRO23" s="1"/>
      <c r="NRP23" s="1"/>
      <c r="NRQ23" s="1"/>
      <c r="NRR23" s="1"/>
      <c r="NRS23" s="1"/>
      <c r="NRT23" s="1"/>
      <c r="NRU23" s="1"/>
      <c r="NRV23" s="1"/>
      <c r="NRW23" s="1"/>
      <c r="NRX23" s="1"/>
      <c r="NRY23" s="1"/>
      <c r="NRZ23" s="1"/>
      <c r="NSA23" s="1"/>
      <c r="NSB23" s="1"/>
      <c r="NSC23" s="1"/>
      <c r="NSD23" s="1"/>
      <c r="NSE23" s="1"/>
      <c r="NSF23" s="1"/>
      <c r="NSG23" s="1"/>
      <c r="NSH23" s="1"/>
      <c r="NSI23" s="1"/>
      <c r="NSJ23" s="1"/>
      <c r="NSK23" s="1"/>
      <c r="NSL23" s="1"/>
      <c r="NSM23" s="1"/>
      <c r="NSN23" s="1"/>
      <c r="NSO23" s="1"/>
      <c r="NSP23" s="1"/>
      <c r="NSQ23" s="1"/>
      <c r="NSR23" s="1"/>
      <c r="NSS23" s="1"/>
      <c r="NST23" s="1"/>
      <c r="NSU23" s="1"/>
      <c r="NSV23" s="1"/>
      <c r="NSW23" s="1"/>
      <c r="NSX23" s="1"/>
      <c r="NSY23" s="1"/>
      <c r="NSZ23" s="1"/>
      <c r="NTA23" s="1"/>
      <c r="NTB23" s="1"/>
      <c r="NTC23" s="1"/>
      <c r="NTD23" s="1"/>
      <c r="NTE23" s="1"/>
      <c r="NTF23" s="1"/>
      <c r="NTG23" s="1"/>
      <c r="NTH23" s="1"/>
      <c r="NTI23" s="1"/>
      <c r="NTJ23" s="1"/>
      <c r="NTK23" s="1"/>
      <c r="NTL23" s="1"/>
      <c r="NTM23" s="1"/>
      <c r="NTN23" s="1"/>
      <c r="NTO23" s="1"/>
      <c r="NTP23" s="1"/>
      <c r="NTQ23" s="1"/>
      <c r="NTR23" s="1"/>
      <c r="NTS23" s="1"/>
      <c r="NTT23" s="1"/>
      <c r="NTU23" s="1"/>
      <c r="NTV23" s="1"/>
      <c r="NTW23" s="1"/>
      <c r="NTX23" s="1"/>
      <c r="NTY23" s="1"/>
      <c r="NTZ23" s="1"/>
      <c r="NUA23" s="1"/>
      <c r="NUB23" s="1"/>
      <c r="NUC23" s="1"/>
      <c r="NUD23" s="1"/>
      <c r="NUE23" s="1"/>
      <c r="NUF23" s="1"/>
      <c r="NUG23" s="1"/>
      <c r="NUH23" s="1"/>
      <c r="NUI23" s="1"/>
      <c r="NUJ23" s="1"/>
      <c r="NUK23" s="1"/>
      <c r="NUL23" s="1"/>
      <c r="NUM23" s="1"/>
      <c r="NUN23" s="1"/>
      <c r="NUO23" s="1"/>
      <c r="NUP23" s="1"/>
      <c r="NUQ23" s="1"/>
      <c r="NUR23" s="1"/>
      <c r="NUS23" s="1"/>
      <c r="NUT23" s="1"/>
      <c r="NUU23" s="1"/>
      <c r="NUV23" s="1"/>
      <c r="NUW23" s="1"/>
      <c r="NUX23" s="1"/>
      <c r="NUY23" s="1"/>
      <c r="NUZ23" s="1"/>
      <c r="NVA23" s="1"/>
      <c r="NVB23" s="1"/>
      <c r="NVC23" s="1"/>
      <c r="NVD23" s="1"/>
      <c r="NVE23" s="1"/>
      <c r="NVF23" s="1"/>
      <c r="NVG23" s="1"/>
      <c r="NVH23" s="1"/>
      <c r="NVI23" s="1"/>
      <c r="NVJ23" s="1"/>
      <c r="NVK23" s="1"/>
      <c r="NVL23" s="1"/>
      <c r="NVM23" s="1"/>
      <c r="NVN23" s="1"/>
      <c r="NVO23" s="1"/>
      <c r="NVP23" s="1"/>
      <c r="NVQ23" s="1"/>
      <c r="NVR23" s="1"/>
      <c r="NVS23" s="1"/>
      <c r="NVT23" s="1"/>
      <c r="NVU23" s="1"/>
      <c r="NVV23" s="1"/>
      <c r="NVW23" s="1"/>
      <c r="NVX23" s="1"/>
      <c r="NVY23" s="1"/>
      <c r="NVZ23" s="1"/>
      <c r="NWA23" s="1"/>
      <c r="NWB23" s="1"/>
      <c r="NWC23" s="1"/>
      <c r="NWD23" s="1"/>
      <c r="NWE23" s="1"/>
      <c r="NWF23" s="1"/>
      <c r="NWG23" s="1"/>
      <c r="NWH23" s="1"/>
      <c r="NWI23" s="1"/>
      <c r="NWJ23" s="1"/>
      <c r="NWK23" s="1"/>
      <c r="NWL23" s="1"/>
      <c r="NWM23" s="1"/>
      <c r="NWN23" s="1"/>
      <c r="NWO23" s="1"/>
      <c r="NWP23" s="1"/>
      <c r="NWQ23" s="1"/>
      <c r="NWR23" s="1"/>
      <c r="NWS23" s="1"/>
      <c r="NWT23" s="1"/>
      <c r="NWU23" s="1"/>
      <c r="NWV23" s="1"/>
      <c r="NWW23" s="1"/>
      <c r="NWX23" s="1"/>
      <c r="NWY23" s="1"/>
      <c r="NWZ23" s="1"/>
      <c r="NXA23" s="1"/>
      <c r="NXB23" s="1"/>
      <c r="NXC23" s="1"/>
      <c r="NXD23" s="1"/>
      <c r="NXE23" s="1"/>
      <c r="NXF23" s="1"/>
      <c r="NXG23" s="1"/>
      <c r="NXH23" s="1"/>
      <c r="NXI23" s="1"/>
      <c r="NXJ23" s="1"/>
      <c r="NXK23" s="1"/>
      <c r="NXL23" s="1"/>
      <c r="NXM23" s="1"/>
      <c r="NXN23" s="1"/>
      <c r="NXO23" s="1"/>
      <c r="NXP23" s="1"/>
      <c r="NXQ23" s="1"/>
      <c r="NXR23" s="1"/>
      <c r="NXS23" s="1"/>
      <c r="NXT23" s="1"/>
      <c r="NXU23" s="1"/>
      <c r="NXV23" s="1"/>
      <c r="NXW23" s="1"/>
      <c r="NXX23" s="1"/>
      <c r="NXY23" s="1"/>
      <c r="NXZ23" s="1"/>
      <c r="NYA23" s="1"/>
      <c r="NYB23" s="1"/>
      <c r="NYC23" s="1"/>
      <c r="NYD23" s="1"/>
      <c r="NYE23" s="1"/>
      <c r="NYF23" s="1"/>
      <c r="NYG23" s="1"/>
      <c r="NYH23" s="1"/>
      <c r="NYI23" s="1"/>
      <c r="NYJ23" s="1"/>
      <c r="NYK23" s="1"/>
      <c r="NYL23" s="1"/>
      <c r="NYM23" s="1"/>
      <c r="NYN23" s="1"/>
      <c r="NYO23" s="1"/>
      <c r="NYP23" s="1"/>
      <c r="NYQ23" s="1"/>
      <c r="NYR23" s="1"/>
      <c r="NYS23" s="1"/>
      <c r="NYT23" s="1"/>
      <c r="NYU23" s="1"/>
      <c r="NYV23" s="1"/>
      <c r="NYW23" s="1"/>
      <c r="NYX23" s="1"/>
      <c r="NYY23" s="1"/>
      <c r="NYZ23" s="1"/>
      <c r="NZA23" s="1"/>
      <c r="NZB23" s="1"/>
      <c r="NZC23" s="1"/>
      <c r="NZD23" s="1"/>
      <c r="NZE23" s="1"/>
      <c r="NZF23" s="1"/>
      <c r="NZG23" s="1"/>
      <c r="NZH23" s="1"/>
      <c r="NZI23" s="1"/>
      <c r="NZJ23" s="1"/>
      <c r="NZK23" s="1"/>
      <c r="NZL23" s="1"/>
      <c r="NZM23" s="1"/>
      <c r="NZN23" s="1"/>
      <c r="NZO23" s="1"/>
      <c r="NZP23" s="1"/>
      <c r="NZQ23" s="1"/>
      <c r="NZR23" s="1"/>
      <c r="NZS23" s="1"/>
      <c r="NZT23" s="1"/>
      <c r="NZU23" s="1"/>
      <c r="NZV23" s="1"/>
      <c r="NZW23" s="1"/>
      <c r="NZX23" s="1"/>
      <c r="NZY23" s="1"/>
      <c r="NZZ23" s="1"/>
      <c r="OAA23" s="1"/>
      <c r="OAB23" s="1"/>
      <c r="OAC23" s="1"/>
      <c r="OAD23" s="1"/>
      <c r="OAE23" s="1"/>
      <c r="OAF23" s="1"/>
      <c r="OAG23" s="1"/>
      <c r="OAH23" s="1"/>
      <c r="OAI23" s="1"/>
      <c r="OAJ23" s="1"/>
      <c r="OAK23" s="1"/>
      <c r="OAL23" s="1"/>
      <c r="OAM23" s="1"/>
      <c r="OAN23" s="1"/>
      <c r="OAO23" s="1"/>
      <c r="OAP23" s="1"/>
      <c r="OAQ23" s="1"/>
      <c r="OAR23" s="1"/>
      <c r="OAS23" s="1"/>
      <c r="OAT23" s="1"/>
      <c r="OAU23" s="1"/>
      <c r="OAV23" s="1"/>
      <c r="OAW23" s="1"/>
      <c r="OAX23" s="1"/>
      <c r="OAY23" s="1"/>
      <c r="OAZ23" s="1"/>
      <c r="OBA23" s="1"/>
      <c r="OBB23" s="1"/>
      <c r="OBC23" s="1"/>
      <c r="OBD23" s="1"/>
      <c r="OBE23" s="1"/>
      <c r="OBF23" s="1"/>
      <c r="OBG23" s="1"/>
      <c r="OBH23" s="1"/>
      <c r="OBI23" s="1"/>
      <c r="OBJ23" s="1"/>
      <c r="OBK23" s="1"/>
      <c r="OBL23" s="1"/>
      <c r="OBM23" s="1"/>
      <c r="OBN23" s="1"/>
      <c r="OBO23" s="1"/>
      <c r="OBP23" s="1"/>
      <c r="OBQ23" s="1"/>
      <c r="OBR23" s="1"/>
      <c r="OBS23" s="1"/>
      <c r="OBT23" s="1"/>
      <c r="OBU23" s="1"/>
      <c r="OBV23" s="1"/>
      <c r="OBW23" s="1"/>
      <c r="OBX23" s="1"/>
      <c r="OBY23" s="1"/>
      <c r="OBZ23" s="1"/>
      <c r="OCA23" s="1"/>
      <c r="OCB23" s="1"/>
      <c r="OCC23" s="1"/>
      <c r="OCD23" s="1"/>
      <c r="OCE23" s="1"/>
      <c r="OCF23" s="1"/>
      <c r="OCG23" s="1"/>
      <c r="OCH23" s="1"/>
      <c r="OCI23" s="1"/>
      <c r="OCJ23" s="1"/>
      <c r="OCK23" s="1"/>
      <c r="OCL23" s="1"/>
      <c r="OCM23" s="1"/>
      <c r="OCN23" s="1"/>
      <c r="OCO23" s="1"/>
      <c r="OCP23" s="1"/>
      <c r="OCQ23" s="1"/>
      <c r="OCR23" s="1"/>
      <c r="OCS23" s="1"/>
      <c r="OCT23" s="1"/>
      <c r="OCU23" s="1"/>
      <c r="OCV23" s="1"/>
      <c r="OCW23" s="1"/>
      <c r="OCX23" s="1"/>
      <c r="OCY23" s="1"/>
      <c r="OCZ23" s="1"/>
      <c r="ODA23" s="1"/>
      <c r="ODB23" s="1"/>
      <c r="ODC23" s="1"/>
      <c r="ODD23" s="1"/>
      <c r="ODE23" s="1"/>
      <c r="ODF23" s="1"/>
      <c r="ODG23" s="1"/>
      <c r="ODH23" s="1"/>
      <c r="ODI23" s="1"/>
      <c r="ODJ23" s="1"/>
      <c r="ODK23" s="1"/>
      <c r="ODL23" s="1"/>
      <c r="ODM23" s="1"/>
      <c r="ODN23" s="1"/>
      <c r="ODO23" s="1"/>
      <c r="ODP23" s="1"/>
      <c r="ODQ23" s="1"/>
      <c r="ODR23" s="1"/>
      <c r="ODS23" s="1"/>
      <c r="ODT23" s="1"/>
      <c r="ODU23" s="1"/>
      <c r="ODV23" s="1"/>
      <c r="ODW23" s="1"/>
      <c r="ODX23" s="1"/>
      <c r="ODY23" s="1"/>
      <c r="ODZ23" s="1"/>
      <c r="OEA23" s="1"/>
      <c r="OEB23" s="1"/>
      <c r="OEC23" s="1"/>
      <c r="OED23" s="1"/>
      <c r="OEE23" s="1"/>
      <c r="OEF23" s="1"/>
      <c r="OEG23" s="1"/>
      <c r="OEH23" s="1"/>
      <c r="OEI23" s="1"/>
      <c r="OEJ23" s="1"/>
      <c r="OEK23" s="1"/>
      <c r="OEL23" s="1"/>
      <c r="OEM23" s="1"/>
      <c r="OEN23" s="1"/>
      <c r="OEO23" s="1"/>
      <c r="OEP23" s="1"/>
      <c r="OEQ23" s="1"/>
      <c r="OER23" s="1"/>
      <c r="OES23" s="1"/>
      <c r="OET23" s="1"/>
      <c r="OEU23" s="1"/>
      <c r="OEV23" s="1"/>
      <c r="OEW23" s="1"/>
      <c r="OEX23" s="1"/>
      <c r="OEY23" s="1"/>
      <c r="OEZ23" s="1"/>
      <c r="OFA23" s="1"/>
      <c r="OFB23" s="1"/>
      <c r="OFC23" s="1"/>
      <c r="OFD23" s="1"/>
      <c r="OFE23" s="1"/>
      <c r="OFF23" s="1"/>
      <c r="OFG23" s="1"/>
      <c r="OFH23" s="1"/>
      <c r="OFI23" s="1"/>
      <c r="OFJ23" s="1"/>
      <c r="OFK23" s="1"/>
      <c r="OFL23" s="1"/>
      <c r="OFM23" s="1"/>
      <c r="OFN23" s="1"/>
      <c r="OFO23" s="1"/>
      <c r="OFP23" s="1"/>
      <c r="OFQ23" s="1"/>
      <c r="OFR23" s="1"/>
      <c r="OFS23" s="1"/>
      <c r="OFT23" s="1"/>
      <c r="OFU23" s="1"/>
      <c r="OFV23" s="1"/>
      <c r="OFW23" s="1"/>
      <c r="OFX23" s="1"/>
      <c r="OFY23" s="1"/>
      <c r="OFZ23" s="1"/>
      <c r="OGA23" s="1"/>
      <c r="OGB23" s="1"/>
      <c r="OGC23" s="1"/>
      <c r="OGD23" s="1"/>
      <c r="OGE23" s="1"/>
      <c r="OGF23" s="1"/>
      <c r="OGG23" s="1"/>
      <c r="OGH23" s="1"/>
      <c r="OGI23" s="1"/>
      <c r="OGJ23" s="1"/>
      <c r="OGK23" s="1"/>
      <c r="OGL23" s="1"/>
      <c r="OGM23" s="1"/>
      <c r="OGN23" s="1"/>
      <c r="OGO23" s="1"/>
      <c r="OGP23" s="1"/>
      <c r="OGQ23" s="1"/>
      <c r="OGR23" s="1"/>
      <c r="OGS23" s="1"/>
      <c r="OGT23" s="1"/>
      <c r="OGU23" s="1"/>
      <c r="OGV23" s="1"/>
      <c r="OGW23" s="1"/>
      <c r="OGX23" s="1"/>
      <c r="OGY23" s="1"/>
      <c r="OGZ23" s="1"/>
      <c r="OHA23" s="1"/>
      <c r="OHB23" s="1"/>
      <c r="OHC23" s="1"/>
      <c r="OHD23" s="1"/>
      <c r="OHE23" s="1"/>
      <c r="OHF23" s="1"/>
      <c r="OHG23" s="1"/>
      <c r="OHH23" s="1"/>
      <c r="OHI23" s="1"/>
      <c r="OHJ23" s="1"/>
      <c r="OHK23" s="1"/>
      <c r="OHL23" s="1"/>
      <c r="OHM23" s="1"/>
      <c r="OHN23" s="1"/>
      <c r="OHO23" s="1"/>
      <c r="OHP23" s="1"/>
      <c r="OHQ23" s="1"/>
      <c r="OHR23" s="1"/>
      <c r="OHS23" s="1"/>
      <c r="OHT23" s="1"/>
      <c r="OHU23" s="1"/>
      <c r="OHV23" s="1"/>
      <c r="OHW23" s="1"/>
      <c r="OHX23" s="1"/>
      <c r="OHY23" s="1"/>
      <c r="OHZ23" s="1"/>
      <c r="OIA23" s="1"/>
      <c r="OIB23" s="1"/>
      <c r="OIC23" s="1"/>
      <c r="OID23" s="1"/>
      <c r="OIE23" s="1"/>
      <c r="OIF23" s="1"/>
      <c r="OIG23" s="1"/>
      <c r="OIH23" s="1"/>
      <c r="OII23" s="1"/>
      <c r="OIJ23" s="1"/>
      <c r="OIK23" s="1"/>
      <c r="OIL23" s="1"/>
      <c r="OIM23" s="1"/>
      <c r="OIN23" s="1"/>
      <c r="OIO23" s="1"/>
      <c r="OIP23" s="1"/>
      <c r="OIQ23" s="1"/>
      <c r="OIR23" s="1"/>
      <c r="OIS23" s="1"/>
      <c r="OIT23" s="1"/>
      <c r="OIU23" s="1"/>
      <c r="OIV23" s="1"/>
      <c r="OIW23" s="1"/>
      <c r="OIX23" s="1"/>
      <c r="OIY23" s="1"/>
      <c r="OIZ23" s="1"/>
      <c r="OJA23" s="1"/>
      <c r="OJB23" s="1"/>
      <c r="OJC23" s="1"/>
      <c r="OJD23" s="1"/>
      <c r="OJE23" s="1"/>
      <c r="OJF23" s="1"/>
      <c r="OJG23" s="1"/>
      <c r="OJH23" s="1"/>
      <c r="OJI23" s="1"/>
      <c r="OJJ23" s="1"/>
      <c r="OJK23" s="1"/>
      <c r="OJL23" s="1"/>
      <c r="OJM23" s="1"/>
      <c r="OJN23" s="1"/>
      <c r="OJO23" s="1"/>
      <c r="OJP23" s="1"/>
      <c r="OJQ23" s="1"/>
      <c r="OJR23" s="1"/>
      <c r="OJS23" s="1"/>
      <c r="OJT23" s="1"/>
      <c r="OJU23" s="1"/>
      <c r="OJV23" s="1"/>
      <c r="OJW23" s="1"/>
      <c r="OJX23" s="1"/>
      <c r="OJY23" s="1"/>
      <c r="OJZ23" s="1"/>
      <c r="OKA23" s="1"/>
      <c r="OKB23" s="1"/>
      <c r="OKC23" s="1"/>
      <c r="OKD23" s="1"/>
      <c r="OKE23" s="1"/>
      <c r="OKF23" s="1"/>
      <c r="OKG23" s="1"/>
      <c r="OKH23" s="1"/>
      <c r="OKI23" s="1"/>
      <c r="OKJ23" s="1"/>
      <c r="OKK23" s="1"/>
      <c r="OKL23" s="1"/>
      <c r="OKM23" s="1"/>
      <c r="OKN23" s="1"/>
      <c r="OKO23" s="1"/>
      <c r="OKP23" s="1"/>
      <c r="OKQ23" s="1"/>
      <c r="OKR23" s="1"/>
      <c r="OKS23" s="1"/>
      <c r="OKT23" s="1"/>
      <c r="OKU23" s="1"/>
      <c r="OKV23" s="1"/>
      <c r="OKW23" s="1"/>
      <c r="OKX23" s="1"/>
      <c r="OKY23" s="1"/>
      <c r="OKZ23" s="1"/>
      <c r="OLA23" s="1"/>
      <c r="OLB23" s="1"/>
      <c r="OLC23" s="1"/>
      <c r="OLD23" s="1"/>
      <c r="OLE23" s="1"/>
      <c r="OLF23" s="1"/>
      <c r="OLG23" s="1"/>
      <c r="OLH23" s="1"/>
      <c r="OLI23" s="1"/>
      <c r="OLJ23" s="1"/>
      <c r="OLK23" s="1"/>
      <c r="OLL23" s="1"/>
      <c r="OLM23" s="1"/>
      <c r="OLN23" s="1"/>
      <c r="OLO23" s="1"/>
      <c r="OLP23" s="1"/>
      <c r="OLQ23" s="1"/>
      <c r="OLR23" s="1"/>
      <c r="OLS23" s="1"/>
      <c r="OLT23" s="1"/>
      <c r="OLU23" s="1"/>
      <c r="OLV23" s="1"/>
      <c r="OLW23" s="1"/>
      <c r="OLX23" s="1"/>
      <c r="OLY23" s="1"/>
      <c r="OLZ23" s="1"/>
      <c r="OMA23" s="1"/>
      <c r="OMB23" s="1"/>
      <c r="OMC23" s="1"/>
      <c r="OMD23" s="1"/>
      <c r="OME23" s="1"/>
      <c r="OMF23" s="1"/>
      <c r="OMG23" s="1"/>
      <c r="OMH23" s="1"/>
      <c r="OMI23" s="1"/>
      <c r="OMJ23" s="1"/>
      <c r="OMK23" s="1"/>
      <c r="OML23" s="1"/>
      <c r="OMM23" s="1"/>
      <c r="OMN23" s="1"/>
      <c r="OMO23" s="1"/>
      <c r="OMP23" s="1"/>
      <c r="OMQ23" s="1"/>
      <c r="OMR23" s="1"/>
      <c r="OMS23" s="1"/>
      <c r="OMT23" s="1"/>
      <c r="OMU23" s="1"/>
      <c r="OMV23" s="1"/>
      <c r="OMW23" s="1"/>
      <c r="OMX23" s="1"/>
      <c r="OMY23" s="1"/>
      <c r="OMZ23" s="1"/>
      <c r="ONA23" s="1"/>
      <c r="ONB23" s="1"/>
      <c r="ONC23" s="1"/>
      <c r="OND23" s="1"/>
      <c r="ONE23" s="1"/>
      <c r="ONF23" s="1"/>
      <c r="ONG23" s="1"/>
      <c r="ONH23" s="1"/>
      <c r="ONI23" s="1"/>
      <c r="ONJ23" s="1"/>
      <c r="ONK23" s="1"/>
      <c r="ONL23" s="1"/>
      <c r="ONM23" s="1"/>
      <c r="ONN23" s="1"/>
      <c r="ONO23" s="1"/>
      <c r="ONP23" s="1"/>
      <c r="ONQ23" s="1"/>
      <c r="ONR23" s="1"/>
      <c r="ONS23" s="1"/>
      <c r="ONT23" s="1"/>
      <c r="ONU23" s="1"/>
      <c r="ONV23" s="1"/>
      <c r="ONW23" s="1"/>
      <c r="ONX23" s="1"/>
      <c r="ONY23" s="1"/>
      <c r="ONZ23" s="1"/>
      <c r="OOA23" s="1"/>
      <c r="OOB23" s="1"/>
      <c r="OOC23" s="1"/>
      <c r="OOD23" s="1"/>
      <c r="OOE23" s="1"/>
      <c r="OOF23" s="1"/>
      <c r="OOG23" s="1"/>
      <c r="OOH23" s="1"/>
      <c r="OOI23" s="1"/>
      <c r="OOJ23" s="1"/>
      <c r="OOK23" s="1"/>
      <c r="OOL23" s="1"/>
      <c r="OOM23" s="1"/>
      <c r="OON23" s="1"/>
      <c r="OOO23" s="1"/>
      <c r="OOP23" s="1"/>
      <c r="OOQ23" s="1"/>
      <c r="OOR23" s="1"/>
      <c r="OOS23" s="1"/>
      <c r="OOT23" s="1"/>
      <c r="OOU23" s="1"/>
      <c r="OOV23" s="1"/>
      <c r="OOW23" s="1"/>
      <c r="OOX23" s="1"/>
      <c r="OOY23" s="1"/>
      <c r="OOZ23" s="1"/>
      <c r="OPA23" s="1"/>
      <c r="OPB23" s="1"/>
      <c r="OPC23" s="1"/>
      <c r="OPD23" s="1"/>
      <c r="OPE23" s="1"/>
      <c r="OPF23" s="1"/>
      <c r="OPG23" s="1"/>
      <c r="OPH23" s="1"/>
      <c r="OPI23" s="1"/>
      <c r="OPJ23" s="1"/>
      <c r="OPK23" s="1"/>
      <c r="OPL23" s="1"/>
      <c r="OPM23" s="1"/>
      <c r="OPN23" s="1"/>
      <c r="OPO23" s="1"/>
      <c r="OPP23" s="1"/>
      <c r="OPQ23" s="1"/>
      <c r="OPR23" s="1"/>
      <c r="OPS23" s="1"/>
      <c r="OPT23" s="1"/>
      <c r="OPU23" s="1"/>
      <c r="OPV23" s="1"/>
      <c r="OPW23" s="1"/>
      <c r="OPX23" s="1"/>
      <c r="OPY23" s="1"/>
      <c r="OPZ23" s="1"/>
      <c r="OQA23" s="1"/>
      <c r="OQB23" s="1"/>
      <c r="OQC23" s="1"/>
      <c r="OQD23" s="1"/>
      <c r="OQE23" s="1"/>
      <c r="OQF23" s="1"/>
      <c r="OQG23" s="1"/>
      <c r="OQH23" s="1"/>
      <c r="OQI23" s="1"/>
      <c r="OQJ23" s="1"/>
      <c r="OQK23" s="1"/>
      <c r="OQL23" s="1"/>
      <c r="OQM23" s="1"/>
      <c r="OQN23" s="1"/>
      <c r="OQO23" s="1"/>
      <c r="OQP23" s="1"/>
      <c r="OQQ23" s="1"/>
      <c r="OQR23" s="1"/>
      <c r="OQS23" s="1"/>
      <c r="OQT23" s="1"/>
      <c r="OQU23" s="1"/>
      <c r="OQV23" s="1"/>
      <c r="OQW23" s="1"/>
      <c r="OQX23" s="1"/>
      <c r="OQY23" s="1"/>
      <c r="OQZ23" s="1"/>
      <c r="ORA23" s="1"/>
      <c r="ORB23" s="1"/>
      <c r="ORC23" s="1"/>
      <c r="ORD23" s="1"/>
      <c r="ORE23" s="1"/>
      <c r="ORF23" s="1"/>
      <c r="ORG23" s="1"/>
      <c r="ORH23" s="1"/>
      <c r="ORI23" s="1"/>
      <c r="ORJ23" s="1"/>
      <c r="ORK23" s="1"/>
      <c r="ORL23" s="1"/>
      <c r="ORM23" s="1"/>
      <c r="ORN23" s="1"/>
      <c r="ORO23" s="1"/>
      <c r="ORP23" s="1"/>
      <c r="ORQ23" s="1"/>
      <c r="ORR23" s="1"/>
      <c r="ORS23" s="1"/>
      <c r="ORT23" s="1"/>
      <c r="ORU23" s="1"/>
      <c r="ORV23" s="1"/>
      <c r="ORW23" s="1"/>
      <c r="ORX23" s="1"/>
      <c r="ORY23" s="1"/>
      <c r="ORZ23" s="1"/>
      <c r="OSA23" s="1"/>
      <c r="OSB23" s="1"/>
      <c r="OSC23" s="1"/>
      <c r="OSD23" s="1"/>
      <c r="OSE23" s="1"/>
      <c r="OSF23" s="1"/>
      <c r="OSG23" s="1"/>
      <c r="OSH23" s="1"/>
      <c r="OSI23" s="1"/>
      <c r="OSJ23" s="1"/>
      <c r="OSK23" s="1"/>
      <c r="OSL23" s="1"/>
      <c r="OSM23" s="1"/>
      <c r="OSN23" s="1"/>
      <c r="OSO23" s="1"/>
      <c r="OSP23" s="1"/>
      <c r="OSQ23" s="1"/>
      <c r="OSR23" s="1"/>
      <c r="OSS23" s="1"/>
      <c r="OST23" s="1"/>
      <c r="OSU23" s="1"/>
      <c r="OSV23" s="1"/>
      <c r="OSW23" s="1"/>
      <c r="OSX23" s="1"/>
      <c r="OSY23" s="1"/>
      <c r="OSZ23" s="1"/>
      <c r="OTA23" s="1"/>
      <c r="OTB23" s="1"/>
      <c r="OTC23" s="1"/>
      <c r="OTD23" s="1"/>
      <c r="OTE23" s="1"/>
      <c r="OTF23" s="1"/>
      <c r="OTG23" s="1"/>
      <c r="OTH23" s="1"/>
      <c r="OTI23" s="1"/>
      <c r="OTJ23" s="1"/>
      <c r="OTK23" s="1"/>
      <c r="OTL23" s="1"/>
      <c r="OTM23" s="1"/>
      <c r="OTN23" s="1"/>
      <c r="OTO23" s="1"/>
      <c r="OTP23" s="1"/>
      <c r="OTQ23" s="1"/>
      <c r="OTR23" s="1"/>
      <c r="OTS23" s="1"/>
      <c r="OTT23" s="1"/>
      <c r="OTU23" s="1"/>
      <c r="OTV23" s="1"/>
      <c r="OTW23" s="1"/>
      <c r="OTX23" s="1"/>
      <c r="OTY23" s="1"/>
      <c r="OTZ23" s="1"/>
      <c r="OUA23" s="1"/>
      <c r="OUB23" s="1"/>
      <c r="OUC23" s="1"/>
      <c r="OUD23" s="1"/>
      <c r="OUE23" s="1"/>
      <c r="OUF23" s="1"/>
      <c r="OUG23" s="1"/>
      <c r="OUH23" s="1"/>
      <c r="OUI23" s="1"/>
      <c r="OUJ23" s="1"/>
      <c r="OUK23" s="1"/>
      <c r="OUL23" s="1"/>
      <c r="OUM23" s="1"/>
      <c r="OUN23" s="1"/>
      <c r="OUO23" s="1"/>
      <c r="OUP23" s="1"/>
      <c r="OUQ23" s="1"/>
      <c r="OUR23" s="1"/>
      <c r="OUS23" s="1"/>
      <c r="OUT23" s="1"/>
      <c r="OUU23" s="1"/>
      <c r="OUV23" s="1"/>
      <c r="OUW23" s="1"/>
      <c r="OUX23" s="1"/>
      <c r="OUY23" s="1"/>
      <c r="OUZ23" s="1"/>
      <c r="OVA23" s="1"/>
      <c r="OVB23" s="1"/>
      <c r="OVC23" s="1"/>
      <c r="OVD23" s="1"/>
      <c r="OVE23" s="1"/>
      <c r="OVF23" s="1"/>
      <c r="OVG23" s="1"/>
      <c r="OVH23" s="1"/>
      <c r="OVI23" s="1"/>
      <c r="OVJ23" s="1"/>
      <c r="OVK23" s="1"/>
      <c r="OVL23" s="1"/>
      <c r="OVM23" s="1"/>
      <c r="OVN23" s="1"/>
      <c r="OVO23" s="1"/>
      <c r="OVP23" s="1"/>
      <c r="OVQ23" s="1"/>
      <c r="OVR23" s="1"/>
      <c r="OVS23" s="1"/>
      <c r="OVT23" s="1"/>
      <c r="OVU23" s="1"/>
      <c r="OVV23" s="1"/>
      <c r="OVW23" s="1"/>
      <c r="OVX23" s="1"/>
      <c r="OVY23" s="1"/>
      <c r="OVZ23" s="1"/>
      <c r="OWA23" s="1"/>
      <c r="OWB23" s="1"/>
      <c r="OWC23" s="1"/>
      <c r="OWD23" s="1"/>
      <c r="OWE23" s="1"/>
      <c r="OWF23" s="1"/>
      <c r="OWG23" s="1"/>
      <c r="OWH23" s="1"/>
      <c r="OWI23" s="1"/>
      <c r="OWJ23" s="1"/>
      <c r="OWK23" s="1"/>
      <c r="OWL23" s="1"/>
      <c r="OWM23" s="1"/>
      <c r="OWN23" s="1"/>
      <c r="OWO23" s="1"/>
      <c r="OWP23" s="1"/>
      <c r="OWQ23" s="1"/>
      <c r="OWR23" s="1"/>
      <c r="OWS23" s="1"/>
      <c r="OWT23" s="1"/>
      <c r="OWU23" s="1"/>
      <c r="OWV23" s="1"/>
      <c r="OWW23" s="1"/>
      <c r="OWX23" s="1"/>
      <c r="OWY23" s="1"/>
      <c r="OWZ23" s="1"/>
      <c r="OXA23" s="1"/>
      <c r="OXB23" s="1"/>
      <c r="OXC23" s="1"/>
      <c r="OXD23" s="1"/>
      <c r="OXE23" s="1"/>
      <c r="OXF23" s="1"/>
      <c r="OXG23" s="1"/>
      <c r="OXH23" s="1"/>
      <c r="OXI23" s="1"/>
      <c r="OXJ23" s="1"/>
      <c r="OXK23" s="1"/>
      <c r="OXL23" s="1"/>
      <c r="OXM23" s="1"/>
      <c r="OXN23" s="1"/>
      <c r="OXO23" s="1"/>
      <c r="OXP23" s="1"/>
      <c r="OXQ23" s="1"/>
      <c r="OXR23" s="1"/>
      <c r="OXS23" s="1"/>
      <c r="OXT23" s="1"/>
      <c r="OXU23" s="1"/>
      <c r="OXV23" s="1"/>
      <c r="OXW23" s="1"/>
      <c r="OXX23" s="1"/>
      <c r="OXY23" s="1"/>
      <c r="OXZ23" s="1"/>
      <c r="OYA23" s="1"/>
      <c r="OYB23" s="1"/>
      <c r="OYC23" s="1"/>
      <c r="OYD23" s="1"/>
      <c r="OYE23" s="1"/>
      <c r="OYF23" s="1"/>
      <c r="OYG23" s="1"/>
      <c r="OYH23" s="1"/>
      <c r="OYI23" s="1"/>
      <c r="OYJ23" s="1"/>
      <c r="OYK23" s="1"/>
      <c r="OYL23" s="1"/>
      <c r="OYM23" s="1"/>
      <c r="OYN23" s="1"/>
      <c r="OYO23" s="1"/>
      <c r="OYP23" s="1"/>
      <c r="OYQ23" s="1"/>
      <c r="OYR23" s="1"/>
      <c r="OYS23" s="1"/>
      <c r="OYT23" s="1"/>
      <c r="OYU23" s="1"/>
      <c r="OYV23" s="1"/>
      <c r="OYW23" s="1"/>
      <c r="OYX23" s="1"/>
      <c r="OYY23" s="1"/>
      <c r="OYZ23" s="1"/>
      <c r="OZA23" s="1"/>
      <c r="OZB23" s="1"/>
      <c r="OZC23" s="1"/>
      <c r="OZD23" s="1"/>
      <c r="OZE23" s="1"/>
      <c r="OZF23" s="1"/>
      <c r="OZG23" s="1"/>
      <c r="OZH23" s="1"/>
      <c r="OZI23" s="1"/>
      <c r="OZJ23" s="1"/>
      <c r="OZK23" s="1"/>
      <c r="OZL23" s="1"/>
      <c r="OZM23" s="1"/>
      <c r="OZN23" s="1"/>
      <c r="OZO23" s="1"/>
      <c r="OZP23" s="1"/>
      <c r="OZQ23" s="1"/>
      <c r="OZR23" s="1"/>
      <c r="OZS23" s="1"/>
      <c r="OZT23" s="1"/>
      <c r="OZU23" s="1"/>
      <c r="OZV23" s="1"/>
      <c r="OZW23" s="1"/>
      <c r="OZX23" s="1"/>
      <c r="OZY23" s="1"/>
      <c r="OZZ23" s="1"/>
      <c r="PAA23" s="1"/>
      <c r="PAB23" s="1"/>
      <c r="PAC23" s="1"/>
      <c r="PAD23" s="1"/>
      <c r="PAE23" s="1"/>
      <c r="PAF23" s="1"/>
      <c r="PAG23" s="1"/>
      <c r="PAH23" s="1"/>
      <c r="PAI23" s="1"/>
      <c r="PAJ23" s="1"/>
      <c r="PAK23" s="1"/>
      <c r="PAL23" s="1"/>
      <c r="PAM23" s="1"/>
      <c r="PAN23" s="1"/>
      <c r="PAO23" s="1"/>
      <c r="PAP23" s="1"/>
      <c r="PAQ23" s="1"/>
      <c r="PAR23" s="1"/>
      <c r="PAS23" s="1"/>
      <c r="PAT23" s="1"/>
      <c r="PAU23" s="1"/>
      <c r="PAV23" s="1"/>
      <c r="PAW23" s="1"/>
      <c r="PAX23" s="1"/>
      <c r="PAY23" s="1"/>
      <c r="PAZ23" s="1"/>
      <c r="PBA23" s="1"/>
      <c r="PBB23" s="1"/>
      <c r="PBC23" s="1"/>
      <c r="PBD23" s="1"/>
      <c r="PBE23" s="1"/>
      <c r="PBF23" s="1"/>
      <c r="PBG23" s="1"/>
      <c r="PBH23" s="1"/>
      <c r="PBI23" s="1"/>
      <c r="PBJ23" s="1"/>
      <c r="PBK23" s="1"/>
      <c r="PBL23" s="1"/>
      <c r="PBM23" s="1"/>
      <c r="PBN23" s="1"/>
      <c r="PBO23" s="1"/>
      <c r="PBP23" s="1"/>
      <c r="PBQ23" s="1"/>
      <c r="PBR23" s="1"/>
      <c r="PBS23" s="1"/>
      <c r="PBT23" s="1"/>
      <c r="PBU23" s="1"/>
      <c r="PBV23" s="1"/>
      <c r="PBW23" s="1"/>
      <c r="PBX23" s="1"/>
      <c r="PBY23" s="1"/>
      <c r="PBZ23" s="1"/>
      <c r="PCA23" s="1"/>
      <c r="PCB23" s="1"/>
      <c r="PCC23" s="1"/>
      <c r="PCD23" s="1"/>
      <c r="PCE23" s="1"/>
      <c r="PCF23" s="1"/>
      <c r="PCG23" s="1"/>
      <c r="PCH23" s="1"/>
      <c r="PCI23" s="1"/>
      <c r="PCJ23" s="1"/>
      <c r="PCK23" s="1"/>
      <c r="PCL23" s="1"/>
      <c r="PCM23" s="1"/>
      <c r="PCN23" s="1"/>
      <c r="PCO23" s="1"/>
      <c r="PCP23" s="1"/>
      <c r="PCQ23" s="1"/>
      <c r="PCR23" s="1"/>
      <c r="PCS23" s="1"/>
      <c r="PCT23" s="1"/>
      <c r="PCU23" s="1"/>
      <c r="PCV23" s="1"/>
      <c r="PCW23" s="1"/>
      <c r="PCX23" s="1"/>
      <c r="PCY23" s="1"/>
      <c r="PCZ23" s="1"/>
      <c r="PDA23" s="1"/>
      <c r="PDB23" s="1"/>
      <c r="PDC23" s="1"/>
      <c r="PDD23" s="1"/>
      <c r="PDE23" s="1"/>
      <c r="PDF23" s="1"/>
      <c r="PDG23" s="1"/>
      <c r="PDH23" s="1"/>
      <c r="PDI23" s="1"/>
      <c r="PDJ23" s="1"/>
      <c r="PDK23" s="1"/>
      <c r="PDL23" s="1"/>
      <c r="PDM23" s="1"/>
      <c r="PDN23" s="1"/>
      <c r="PDO23" s="1"/>
      <c r="PDP23" s="1"/>
      <c r="PDQ23" s="1"/>
      <c r="PDR23" s="1"/>
      <c r="PDS23" s="1"/>
      <c r="PDT23" s="1"/>
      <c r="PDU23" s="1"/>
      <c r="PDV23" s="1"/>
      <c r="PDW23" s="1"/>
      <c r="PDX23" s="1"/>
      <c r="PDY23" s="1"/>
      <c r="PDZ23" s="1"/>
      <c r="PEA23" s="1"/>
      <c r="PEB23" s="1"/>
      <c r="PEC23" s="1"/>
      <c r="PED23" s="1"/>
      <c r="PEE23" s="1"/>
      <c r="PEF23" s="1"/>
      <c r="PEG23" s="1"/>
      <c r="PEH23" s="1"/>
      <c r="PEI23" s="1"/>
      <c r="PEJ23" s="1"/>
      <c r="PEK23" s="1"/>
      <c r="PEL23" s="1"/>
      <c r="PEM23" s="1"/>
      <c r="PEN23" s="1"/>
      <c r="PEO23" s="1"/>
      <c r="PEP23" s="1"/>
      <c r="PEQ23" s="1"/>
      <c r="PER23" s="1"/>
      <c r="PES23" s="1"/>
      <c r="PET23" s="1"/>
      <c r="PEU23" s="1"/>
      <c r="PEV23" s="1"/>
      <c r="PEW23" s="1"/>
      <c r="PEX23" s="1"/>
      <c r="PEY23" s="1"/>
      <c r="PEZ23" s="1"/>
      <c r="PFA23" s="1"/>
      <c r="PFB23" s="1"/>
      <c r="PFC23" s="1"/>
      <c r="PFD23" s="1"/>
      <c r="PFE23" s="1"/>
      <c r="PFF23" s="1"/>
      <c r="PFG23" s="1"/>
      <c r="PFH23" s="1"/>
      <c r="PFI23" s="1"/>
      <c r="PFJ23" s="1"/>
      <c r="PFK23" s="1"/>
      <c r="PFL23" s="1"/>
      <c r="PFM23" s="1"/>
      <c r="PFN23" s="1"/>
      <c r="PFO23" s="1"/>
      <c r="PFP23" s="1"/>
      <c r="PFQ23" s="1"/>
      <c r="PFR23" s="1"/>
      <c r="PFS23" s="1"/>
      <c r="PFT23" s="1"/>
      <c r="PFU23" s="1"/>
      <c r="PFV23" s="1"/>
      <c r="PFW23" s="1"/>
      <c r="PFX23" s="1"/>
      <c r="PFY23" s="1"/>
      <c r="PFZ23" s="1"/>
      <c r="PGA23" s="1"/>
      <c r="PGB23" s="1"/>
      <c r="PGC23" s="1"/>
      <c r="PGD23" s="1"/>
      <c r="PGE23" s="1"/>
      <c r="PGF23" s="1"/>
      <c r="PGG23" s="1"/>
      <c r="PGH23" s="1"/>
      <c r="PGI23" s="1"/>
      <c r="PGJ23" s="1"/>
      <c r="PGK23" s="1"/>
      <c r="PGL23" s="1"/>
      <c r="PGM23" s="1"/>
      <c r="PGN23" s="1"/>
      <c r="PGO23" s="1"/>
      <c r="PGP23" s="1"/>
      <c r="PGQ23" s="1"/>
      <c r="PGR23" s="1"/>
      <c r="PGS23" s="1"/>
      <c r="PGT23" s="1"/>
      <c r="PGU23" s="1"/>
      <c r="PGV23" s="1"/>
      <c r="PGW23" s="1"/>
      <c r="PGX23" s="1"/>
      <c r="PGY23" s="1"/>
      <c r="PGZ23" s="1"/>
      <c r="PHA23" s="1"/>
      <c r="PHB23" s="1"/>
      <c r="PHC23" s="1"/>
      <c r="PHD23" s="1"/>
      <c r="PHE23" s="1"/>
      <c r="PHF23" s="1"/>
      <c r="PHG23" s="1"/>
      <c r="PHH23" s="1"/>
      <c r="PHI23" s="1"/>
      <c r="PHJ23" s="1"/>
      <c r="PHK23" s="1"/>
      <c r="PHL23" s="1"/>
      <c r="PHM23" s="1"/>
      <c r="PHN23" s="1"/>
      <c r="PHO23" s="1"/>
      <c r="PHP23" s="1"/>
      <c r="PHQ23" s="1"/>
      <c r="PHR23" s="1"/>
      <c r="PHS23" s="1"/>
      <c r="PHT23" s="1"/>
      <c r="PHU23" s="1"/>
      <c r="PHV23" s="1"/>
      <c r="PHW23" s="1"/>
      <c r="PHX23" s="1"/>
      <c r="PHY23" s="1"/>
      <c r="PHZ23" s="1"/>
      <c r="PIA23" s="1"/>
      <c r="PIB23" s="1"/>
      <c r="PIC23" s="1"/>
      <c r="PID23" s="1"/>
      <c r="PIE23" s="1"/>
      <c r="PIF23" s="1"/>
      <c r="PIG23" s="1"/>
      <c r="PIH23" s="1"/>
      <c r="PII23" s="1"/>
      <c r="PIJ23" s="1"/>
      <c r="PIK23" s="1"/>
      <c r="PIL23" s="1"/>
      <c r="PIM23" s="1"/>
      <c r="PIN23" s="1"/>
      <c r="PIO23" s="1"/>
      <c r="PIP23" s="1"/>
      <c r="PIQ23" s="1"/>
      <c r="PIR23" s="1"/>
      <c r="PIS23" s="1"/>
      <c r="PIT23" s="1"/>
      <c r="PIU23" s="1"/>
      <c r="PIV23" s="1"/>
      <c r="PIW23" s="1"/>
      <c r="PIX23" s="1"/>
      <c r="PIY23" s="1"/>
      <c r="PIZ23" s="1"/>
      <c r="PJA23" s="1"/>
      <c r="PJB23" s="1"/>
      <c r="PJC23" s="1"/>
      <c r="PJD23" s="1"/>
      <c r="PJE23" s="1"/>
      <c r="PJF23" s="1"/>
      <c r="PJG23" s="1"/>
      <c r="PJH23" s="1"/>
      <c r="PJI23" s="1"/>
      <c r="PJJ23" s="1"/>
      <c r="PJK23" s="1"/>
      <c r="PJL23" s="1"/>
      <c r="PJM23" s="1"/>
      <c r="PJN23" s="1"/>
      <c r="PJO23" s="1"/>
      <c r="PJP23" s="1"/>
      <c r="PJQ23" s="1"/>
      <c r="PJR23" s="1"/>
      <c r="PJS23" s="1"/>
      <c r="PJT23" s="1"/>
      <c r="PJU23" s="1"/>
      <c r="PJV23" s="1"/>
      <c r="PJW23" s="1"/>
      <c r="PJX23" s="1"/>
      <c r="PJY23" s="1"/>
      <c r="PJZ23" s="1"/>
      <c r="PKA23" s="1"/>
      <c r="PKB23" s="1"/>
      <c r="PKC23" s="1"/>
      <c r="PKD23" s="1"/>
      <c r="PKE23" s="1"/>
      <c r="PKF23" s="1"/>
      <c r="PKG23" s="1"/>
      <c r="PKH23" s="1"/>
      <c r="PKI23" s="1"/>
      <c r="PKJ23" s="1"/>
      <c r="PKK23" s="1"/>
      <c r="PKL23" s="1"/>
      <c r="PKM23" s="1"/>
      <c r="PKN23" s="1"/>
      <c r="PKO23" s="1"/>
      <c r="PKP23" s="1"/>
      <c r="PKQ23" s="1"/>
      <c r="PKR23" s="1"/>
      <c r="PKS23" s="1"/>
      <c r="PKT23" s="1"/>
      <c r="PKU23" s="1"/>
      <c r="PKV23" s="1"/>
      <c r="PKW23" s="1"/>
      <c r="PKX23" s="1"/>
      <c r="PKY23" s="1"/>
      <c r="PKZ23" s="1"/>
      <c r="PLA23" s="1"/>
      <c r="PLB23" s="1"/>
      <c r="PLC23" s="1"/>
      <c r="PLD23" s="1"/>
      <c r="PLE23" s="1"/>
      <c r="PLF23" s="1"/>
      <c r="PLG23" s="1"/>
      <c r="PLH23" s="1"/>
      <c r="PLI23" s="1"/>
      <c r="PLJ23" s="1"/>
      <c r="PLK23" s="1"/>
      <c r="PLL23" s="1"/>
      <c r="PLM23" s="1"/>
      <c r="PLN23" s="1"/>
      <c r="PLO23" s="1"/>
      <c r="PLP23" s="1"/>
      <c r="PLQ23" s="1"/>
      <c r="PLR23" s="1"/>
      <c r="PLS23" s="1"/>
      <c r="PLT23" s="1"/>
      <c r="PLU23" s="1"/>
      <c r="PLV23" s="1"/>
      <c r="PLW23" s="1"/>
      <c r="PLX23" s="1"/>
      <c r="PLY23" s="1"/>
      <c r="PLZ23" s="1"/>
      <c r="PMA23" s="1"/>
      <c r="PMB23" s="1"/>
      <c r="PMC23" s="1"/>
      <c r="PMD23" s="1"/>
      <c r="PME23" s="1"/>
      <c r="PMF23" s="1"/>
      <c r="PMG23" s="1"/>
      <c r="PMH23" s="1"/>
      <c r="PMI23" s="1"/>
      <c r="PMJ23" s="1"/>
      <c r="PMK23" s="1"/>
      <c r="PML23" s="1"/>
      <c r="PMM23" s="1"/>
      <c r="PMN23" s="1"/>
      <c r="PMO23" s="1"/>
      <c r="PMP23" s="1"/>
      <c r="PMQ23" s="1"/>
      <c r="PMR23" s="1"/>
      <c r="PMS23" s="1"/>
      <c r="PMT23" s="1"/>
      <c r="PMU23" s="1"/>
      <c r="PMV23" s="1"/>
      <c r="PMW23" s="1"/>
      <c r="PMX23" s="1"/>
      <c r="PMY23" s="1"/>
      <c r="PMZ23" s="1"/>
      <c r="PNA23" s="1"/>
      <c r="PNB23" s="1"/>
      <c r="PNC23" s="1"/>
      <c r="PND23" s="1"/>
      <c r="PNE23" s="1"/>
      <c r="PNF23" s="1"/>
      <c r="PNG23" s="1"/>
      <c r="PNH23" s="1"/>
      <c r="PNI23" s="1"/>
      <c r="PNJ23" s="1"/>
      <c r="PNK23" s="1"/>
      <c r="PNL23" s="1"/>
      <c r="PNM23" s="1"/>
      <c r="PNN23" s="1"/>
      <c r="PNO23" s="1"/>
      <c r="PNP23" s="1"/>
      <c r="PNQ23" s="1"/>
      <c r="PNR23" s="1"/>
      <c r="PNS23" s="1"/>
      <c r="PNT23" s="1"/>
      <c r="PNU23" s="1"/>
      <c r="PNV23" s="1"/>
      <c r="PNW23" s="1"/>
      <c r="PNX23" s="1"/>
      <c r="PNY23" s="1"/>
      <c r="PNZ23" s="1"/>
      <c r="POA23" s="1"/>
      <c r="POB23" s="1"/>
      <c r="POC23" s="1"/>
      <c r="POD23" s="1"/>
      <c r="POE23" s="1"/>
      <c r="POF23" s="1"/>
      <c r="POG23" s="1"/>
      <c r="POH23" s="1"/>
      <c r="POI23" s="1"/>
      <c r="POJ23" s="1"/>
      <c r="POK23" s="1"/>
      <c r="POL23" s="1"/>
      <c r="POM23" s="1"/>
      <c r="PON23" s="1"/>
      <c r="POO23" s="1"/>
      <c r="POP23" s="1"/>
      <c r="POQ23" s="1"/>
      <c r="POR23" s="1"/>
      <c r="POS23" s="1"/>
      <c r="POT23" s="1"/>
      <c r="POU23" s="1"/>
      <c r="POV23" s="1"/>
      <c r="POW23" s="1"/>
      <c r="POX23" s="1"/>
      <c r="POY23" s="1"/>
      <c r="POZ23" s="1"/>
      <c r="PPA23" s="1"/>
      <c r="PPB23" s="1"/>
      <c r="PPC23" s="1"/>
      <c r="PPD23" s="1"/>
      <c r="PPE23" s="1"/>
      <c r="PPF23" s="1"/>
      <c r="PPG23" s="1"/>
      <c r="PPH23" s="1"/>
      <c r="PPI23" s="1"/>
      <c r="PPJ23" s="1"/>
      <c r="PPK23" s="1"/>
      <c r="PPL23" s="1"/>
      <c r="PPM23" s="1"/>
      <c r="PPN23" s="1"/>
      <c r="PPO23" s="1"/>
      <c r="PPP23" s="1"/>
      <c r="PPQ23" s="1"/>
      <c r="PPR23" s="1"/>
      <c r="PPS23" s="1"/>
      <c r="PPT23" s="1"/>
      <c r="PPU23" s="1"/>
      <c r="PPV23" s="1"/>
      <c r="PPW23" s="1"/>
      <c r="PPX23" s="1"/>
      <c r="PPY23" s="1"/>
      <c r="PPZ23" s="1"/>
      <c r="PQA23" s="1"/>
      <c r="PQB23" s="1"/>
      <c r="PQC23" s="1"/>
      <c r="PQD23" s="1"/>
      <c r="PQE23" s="1"/>
      <c r="PQF23" s="1"/>
      <c r="PQG23" s="1"/>
      <c r="PQH23" s="1"/>
      <c r="PQI23" s="1"/>
      <c r="PQJ23" s="1"/>
      <c r="PQK23" s="1"/>
      <c r="PQL23" s="1"/>
      <c r="PQM23" s="1"/>
      <c r="PQN23" s="1"/>
      <c r="PQO23" s="1"/>
      <c r="PQP23" s="1"/>
      <c r="PQQ23" s="1"/>
      <c r="PQR23" s="1"/>
      <c r="PQS23" s="1"/>
      <c r="PQT23" s="1"/>
      <c r="PQU23" s="1"/>
      <c r="PQV23" s="1"/>
      <c r="PQW23" s="1"/>
      <c r="PQX23" s="1"/>
      <c r="PQY23" s="1"/>
      <c r="PQZ23" s="1"/>
      <c r="PRA23" s="1"/>
      <c r="PRB23" s="1"/>
      <c r="PRC23" s="1"/>
      <c r="PRD23" s="1"/>
      <c r="PRE23" s="1"/>
      <c r="PRF23" s="1"/>
      <c r="PRG23" s="1"/>
      <c r="PRH23" s="1"/>
      <c r="PRI23" s="1"/>
      <c r="PRJ23" s="1"/>
      <c r="PRK23" s="1"/>
      <c r="PRL23" s="1"/>
      <c r="PRM23" s="1"/>
      <c r="PRN23" s="1"/>
      <c r="PRO23" s="1"/>
      <c r="PRP23" s="1"/>
      <c r="PRQ23" s="1"/>
      <c r="PRR23" s="1"/>
      <c r="PRS23" s="1"/>
      <c r="PRT23" s="1"/>
      <c r="PRU23" s="1"/>
      <c r="PRV23" s="1"/>
      <c r="PRW23" s="1"/>
      <c r="PRX23" s="1"/>
      <c r="PRY23" s="1"/>
      <c r="PRZ23" s="1"/>
      <c r="PSA23" s="1"/>
      <c r="PSB23" s="1"/>
      <c r="PSC23" s="1"/>
      <c r="PSD23" s="1"/>
      <c r="PSE23" s="1"/>
      <c r="PSF23" s="1"/>
      <c r="PSG23" s="1"/>
      <c r="PSH23" s="1"/>
      <c r="PSI23" s="1"/>
      <c r="PSJ23" s="1"/>
      <c r="PSK23" s="1"/>
      <c r="PSL23" s="1"/>
      <c r="PSM23" s="1"/>
      <c r="PSN23" s="1"/>
      <c r="PSO23" s="1"/>
      <c r="PSP23" s="1"/>
      <c r="PSQ23" s="1"/>
      <c r="PSR23" s="1"/>
      <c r="PSS23" s="1"/>
      <c r="PST23" s="1"/>
      <c r="PSU23" s="1"/>
      <c r="PSV23" s="1"/>
      <c r="PSW23" s="1"/>
      <c r="PSX23" s="1"/>
      <c r="PSY23" s="1"/>
      <c r="PSZ23" s="1"/>
      <c r="PTA23" s="1"/>
      <c r="PTB23" s="1"/>
      <c r="PTC23" s="1"/>
      <c r="PTD23" s="1"/>
      <c r="PTE23" s="1"/>
      <c r="PTF23" s="1"/>
      <c r="PTG23" s="1"/>
      <c r="PTH23" s="1"/>
      <c r="PTI23" s="1"/>
      <c r="PTJ23" s="1"/>
      <c r="PTK23" s="1"/>
      <c r="PTL23" s="1"/>
      <c r="PTM23" s="1"/>
      <c r="PTN23" s="1"/>
      <c r="PTO23" s="1"/>
      <c r="PTP23" s="1"/>
      <c r="PTQ23" s="1"/>
      <c r="PTR23" s="1"/>
      <c r="PTS23" s="1"/>
      <c r="PTT23" s="1"/>
      <c r="PTU23" s="1"/>
      <c r="PTV23" s="1"/>
      <c r="PTW23" s="1"/>
      <c r="PTX23" s="1"/>
      <c r="PTY23" s="1"/>
      <c r="PTZ23" s="1"/>
      <c r="PUA23" s="1"/>
      <c r="PUB23" s="1"/>
      <c r="PUC23" s="1"/>
      <c r="PUD23" s="1"/>
      <c r="PUE23" s="1"/>
      <c r="PUF23" s="1"/>
      <c r="PUG23" s="1"/>
      <c r="PUH23" s="1"/>
      <c r="PUI23" s="1"/>
      <c r="PUJ23" s="1"/>
      <c r="PUK23" s="1"/>
      <c r="PUL23" s="1"/>
      <c r="PUM23" s="1"/>
      <c r="PUN23" s="1"/>
      <c r="PUO23" s="1"/>
      <c r="PUP23" s="1"/>
      <c r="PUQ23" s="1"/>
      <c r="PUR23" s="1"/>
      <c r="PUS23" s="1"/>
      <c r="PUT23" s="1"/>
      <c r="PUU23" s="1"/>
      <c r="PUV23" s="1"/>
      <c r="PUW23" s="1"/>
      <c r="PUX23" s="1"/>
      <c r="PUY23" s="1"/>
      <c r="PUZ23" s="1"/>
      <c r="PVA23" s="1"/>
      <c r="PVB23" s="1"/>
      <c r="PVC23" s="1"/>
      <c r="PVD23" s="1"/>
      <c r="PVE23" s="1"/>
      <c r="PVF23" s="1"/>
      <c r="PVG23" s="1"/>
      <c r="PVH23" s="1"/>
      <c r="PVI23" s="1"/>
      <c r="PVJ23" s="1"/>
      <c r="PVK23" s="1"/>
      <c r="PVL23" s="1"/>
      <c r="PVM23" s="1"/>
      <c r="PVN23" s="1"/>
      <c r="PVO23" s="1"/>
      <c r="PVP23" s="1"/>
      <c r="PVQ23" s="1"/>
      <c r="PVR23" s="1"/>
      <c r="PVS23" s="1"/>
      <c r="PVT23" s="1"/>
      <c r="PVU23" s="1"/>
      <c r="PVV23" s="1"/>
      <c r="PVW23" s="1"/>
      <c r="PVX23" s="1"/>
      <c r="PVY23" s="1"/>
      <c r="PVZ23" s="1"/>
      <c r="PWA23" s="1"/>
      <c r="PWB23" s="1"/>
      <c r="PWC23" s="1"/>
      <c r="PWD23" s="1"/>
      <c r="PWE23" s="1"/>
      <c r="PWF23" s="1"/>
      <c r="PWG23" s="1"/>
      <c r="PWH23" s="1"/>
      <c r="PWI23" s="1"/>
      <c r="PWJ23" s="1"/>
      <c r="PWK23" s="1"/>
      <c r="PWL23" s="1"/>
      <c r="PWM23" s="1"/>
      <c r="PWN23" s="1"/>
      <c r="PWO23" s="1"/>
      <c r="PWP23" s="1"/>
      <c r="PWQ23" s="1"/>
      <c r="PWR23" s="1"/>
      <c r="PWS23" s="1"/>
      <c r="PWT23" s="1"/>
      <c r="PWU23" s="1"/>
      <c r="PWV23" s="1"/>
      <c r="PWW23" s="1"/>
      <c r="PWX23" s="1"/>
      <c r="PWY23" s="1"/>
      <c r="PWZ23" s="1"/>
      <c r="PXA23" s="1"/>
      <c r="PXB23" s="1"/>
      <c r="PXC23" s="1"/>
      <c r="PXD23" s="1"/>
      <c r="PXE23" s="1"/>
      <c r="PXF23" s="1"/>
      <c r="PXG23" s="1"/>
      <c r="PXH23" s="1"/>
      <c r="PXI23" s="1"/>
      <c r="PXJ23" s="1"/>
      <c r="PXK23" s="1"/>
      <c r="PXL23" s="1"/>
      <c r="PXM23" s="1"/>
      <c r="PXN23" s="1"/>
      <c r="PXO23" s="1"/>
      <c r="PXP23" s="1"/>
      <c r="PXQ23" s="1"/>
      <c r="PXR23" s="1"/>
      <c r="PXS23" s="1"/>
      <c r="PXT23" s="1"/>
      <c r="PXU23" s="1"/>
      <c r="PXV23" s="1"/>
      <c r="PXW23" s="1"/>
      <c r="PXX23" s="1"/>
      <c r="PXY23" s="1"/>
      <c r="PXZ23" s="1"/>
      <c r="PYA23" s="1"/>
      <c r="PYB23" s="1"/>
      <c r="PYC23" s="1"/>
      <c r="PYD23" s="1"/>
      <c r="PYE23" s="1"/>
      <c r="PYF23" s="1"/>
      <c r="PYG23" s="1"/>
      <c r="PYH23" s="1"/>
      <c r="PYI23" s="1"/>
      <c r="PYJ23" s="1"/>
      <c r="PYK23" s="1"/>
      <c r="PYL23" s="1"/>
      <c r="PYM23" s="1"/>
      <c r="PYN23" s="1"/>
      <c r="PYO23" s="1"/>
      <c r="PYP23" s="1"/>
      <c r="PYQ23" s="1"/>
      <c r="PYR23" s="1"/>
      <c r="PYS23" s="1"/>
      <c r="PYT23" s="1"/>
      <c r="PYU23" s="1"/>
      <c r="PYV23" s="1"/>
      <c r="PYW23" s="1"/>
      <c r="PYX23" s="1"/>
      <c r="PYY23" s="1"/>
      <c r="PYZ23" s="1"/>
      <c r="PZA23" s="1"/>
      <c r="PZB23" s="1"/>
      <c r="PZC23" s="1"/>
      <c r="PZD23" s="1"/>
      <c r="PZE23" s="1"/>
      <c r="PZF23" s="1"/>
      <c r="PZG23" s="1"/>
      <c r="PZH23" s="1"/>
      <c r="PZI23" s="1"/>
      <c r="PZJ23" s="1"/>
      <c r="PZK23" s="1"/>
      <c r="PZL23" s="1"/>
      <c r="PZM23" s="1"/>
      <c r="PZN23" s="1"/>
      <c r="PZO23" s="1"/>
      <c r="PZP23" s="1"/>
      <c r="PZQ23" s="1"/>
      <c r="PZR23" s="1"/>
      <c r="PZS23" s="1"/>
      <c r="PZT23" s="1"/>
      <c r="PZU23" s="1"/>
      <c r="PZV23" s="1"/>
      <c r="PZW23" s="1"/>
      <c r="PZX23" s="1"/>
      <c r="PZY23" s="1"/>
      <c r="PZZ23" s="1"/>
      <c r="QAA23" s="1"/>
      <c r="QAB23" s="1"/>
      <c r="QAC23" s="1"/>
      <c r="QAD23" s="1"/>
      <c r="QAE23" s="1"/>
      <c r="QAF23" s="1"/>
      <c r="QAG23" s="1"/>
      <c r="QAH23" s="1"/>
      <c r="QAI23" s="1"/>
      <c r="QAJ23" s="1"/>
      <c r="QAK23" s="1"/>
      <c r="QAL23" s="1"/>
      <c r="QAM23" s="1"/>
      <c r="QAN23" s="1"/>
      <c r="QAO23" s="1"/>
      <c r="QAP23" s="1"/>
      <c r="QAQ23" s="1"/>
      <c r="QAR23" s="1"/>
      <c r="QAS23" s="1"/>
      <c r="QAT23" s="1"/>
      <c r="QAU23" s="1"/>
      <c r="QAV23" s="1"/>
      <c r="QAW23" s="1"/>
      <c r="QAX23" s="1"/>
      <c r="QAY23" s="1"/>
      <c r="QAZ23" s="1"/>
      <c r="QBA23" s="1"/>
      <c r="QBB23" s="1"/>
      <c r="QBC23" s="1"/>
      <c r="QBD23" s="1"/>
      <c r="QBE23" s="1"/>
      <c r="QBF23" s="1"/>
      <c r="QBG23" s="1"/>
      <c r="QBH23" s="1"/>
      <c r="QBI23" s="1"/>
      <c r="QBJ23" s="1"/>
      <c r="QBK23" s="1"/>
      <c r="QBL23" s="1"/>
      <c r="QBM23" s="1"/>
      <c r="QBN23" s="1"/>
      <c r="QBO23" s="1"/>
      <c r="QBP23" s="1"/>
      <c r="QBQ23" s="1"/>
      <c r="QBR23" s="1"/>
      <c r="QBS23" s="1"/>
      <c r="QBT23" s="1"/>
      <c r="QBU23" s="1"/>
      <c r="QBV23" s="1"/>
      <c r="QBW23" s="1"/>
      <c r="QBX23" s="1"/>
      <c r="QBY23" s="1"/>
      <c r="QBZ23" s="1"/>
      <c r="QCA23" s="1"/>
      <c r="QCB23" s="1"/>
      <c r="QCC23" s="1"/>
      <c r="QCD23" s="1"/>
      <c r="QCE23" s="1"/>
      <c r="QCF23" s="1"/>
      <c r="QCG23" s="1"/>
      <c r="QCH23" s="1"/>
      <c r="QCI23" s="1"/>
      <c r="QCJ23" s="1"/>
      <c r="QCK23" s="1"/>
      <c r="QCL23" s="1"/>
      <c r="QCM23" s="1"/>
      <c r="QCN23" s="1"/>
      <c r="QCO23" s="1"/>
      <c r="QCP23" s="1"/>
      <c r="QCQ23" s="1"/>
      <c r="QCR23" s="1"/>
      <c r="QCS23" s="1"/>
      <c r="QCT23" s="1"/>
      <c r="QCU23" s="1"/>
      <c r="QCV23" s="1"/>
      <c r="QCW23" s="1"/>
      <c r="QCX23" s="1"/>
      <c r="QCY23" s="1"/>
      <c r="QCZ23" s="1"/>
      <c r="QDA23" s="1"/>
      <c r="QDB23" s="1"/>
      <c r="QDC23" s="1"/>
      <c r="QDD23" s="1"/>
      <c r="QDE23" s="1"/>
      <c r="QDF23" s="1"/>
      <c r="QDG23" s="1"/>
      <c r="QDH23" s="1"/>
      <c r="QDI23" s="1"/>
      <c r="QDJ23" s="1"/>
      <c r="QDK23" s="1"/>
      <c r="QDL23" s="1"/>
      <c r="QDM23" s="1"/>
      <c r="QDN23" s="1"/>
      <c r="QDO23" s="1"/>
      <c r="QDP23" s="1"/>
      <c r="QDQ23" s="1"/>
      <c r="QDR23" s="1"/>
      <c r="QDS23" s="1"/>
      <c r="QDT23" s="1"/>
      <c r="QDU23" s="1"/>
      <c r="QDV23" s="1"/>
      <c r="QDW23" s="1"/>
      <c r="QDX23" s="1"/>
      <c r="QDY23" s="1"/>
      <c r="QDZ23" s="1"/>
      <c r="QEA23" s="1"/>
      <c r="QEB23" s="1"/>
      <c r="QEC23" s="1"/>
      <c r="QED23" s="1"/>
      <c r="QEE23" s="1"/>
      <c r="QEF23" s="1"/>
      <c r="QEG23" s="1"/>
      <c r="QEH23" s="1"/>
      <c r="QEI23" s="1"/>
      <c r="QEJ23" s="1"/>
      <c r="QEK23" s="1"/>
      <c r="QEL23" s="1"/>
      <c r="QEM23" s="1"/>
      <c r="QEN23" s="1"/>
      <c r="QEO23" s="1"/>
      <c r="QEP23" s="1"/>
      <c r="QEQ23" s="1"/>
      <c r="QER23" s="1"/>
      <c r="QES23" s="1"/>
      <c r="QET23" s="1"/>
      <c r="QEU23" s="1"/>
      <c r="QEV23" s="1"/>
      <c r="QEW23" s="1"/>
      <c r="QEX23" s="1"/>
      <c r="QEY23" s="1"/>
      <c r="QEZ23" s="1"/>
      <c r="QFA23" s="1"/>
      <c r="QFB23" s="1"/>
      <c r="QFC23" s="1"/>
      <c r="QFD23" s="1"/>
      <c r="QFE23" s="1"/>
      <c r="QFF23" s="1"/>
      <c r="QFG23" s="1"/>
      <c r="QFH23" s="1"/>
      <c r="QFI23" s="1"/>
      <c r="QFJ23" s="1"/>
      <c r="QFK23" s="1"/>
      <c r="QFL23" s="1"/>
      <c r="QFM23" s="1"/>
      <c r="QFN23" s="1"/>
      <c r="QFO23" s="1"/>
      <c r="QFP23" s="1"/>
      <c r="QFQ23" s="1"/>
      <c r="QFR23" s="1"/>
      <c r="QFS23" s="1"/>
      <c r="QFT23" s="1"/>
      <c r="QFU23" s="1"/>
      <c r="QFV23" s="1"/>
      <c r="QFW23" s="1"/>
      <c r="QFX23" s="1"/>
      <c r="QFY23" s="1"/>
      <c r="QFZ23" s="1"/>
      <c r="QGA23" s="1"/>
      <c r="QGB23" s="1"/>
      <c r="QGC23" s="1"/>
      <c r="QGD23" s="1"/>
      <c r="QGE23" s="1"/>
      <c r="QGF23" s="1"/>
      <c r="QGG23" s="1"/>
      <c r="QGH23" s="1"/>
      <c r="QGI23" s="1"/>
      <c r="QGJ23" s="1"/>
      <c r="QGK23" s="1"/>
      <c r="QGL23" s="1"/>
      <c r="QGM23" s="1"/>
      <c r="QGN23" s="1"/>
      <c r="QGO23" s="1"/>
      <c r="QGP23" s="1"/>
      <c r="QGQ23" s="1"/>
      <c r="QGR23" s="1"/>
      <c r="QGS23" s="1"/>
      <c r="QGT23" s="1"/>
      <c r="QGU23" s="1"/>
      <c r="QGV23" s="1"/>
      <c r="QGW23" s="1"/>
      <c r="QGX23" s="1"/>
      <c r="QGY23" s="1"/>
      <c r="QGZ23" s="1"/>
      <c r="QHA23" s="1"/>
      <c r="QHB23" s="1"/>
      <c r="QHC23" s="1"/>
      <c r="QHD23" s="1"/>
      <c r="QHE23" s="1"/>
      <c r="QHF23" s="1"/>
      <c r="QHG23" s="1"/>
      <c r="QHH23" s="1"/>
      <c r="QHI23" s="1"/>
      <c r="QHJ23" s="1"/>
      <c r="QHK23" s="1"/>
      <c r="QHL23" s="1"/>
      <c r="QHM23" s="1"/>
      <c r="QHN23" s="1"/>
      <c r="QHO23" s="1"/>
      <c r="QHP23" s="1"/>
      <c r="QHQ23" s="1"/>
      <c r="QHR23" s="1"/>
      <c r="QHS23" s="1"/>
      <c r="QHT23" s="1"/>
      <c r="QHU23" s="1"/>
      <c r="QHV23" s="1"/>
      <c r="QHW23" s="1"/>
      <c r="QHX23" s="1"/>
      <c r="QHY23" s="1"/>
      <c r="QHZ23" s="1"/>
      <c r="QIA23" s="1"/>
      <c r="QIB23" s="1"/>
      <c r="QIC23" s="1"/>
      <c r="QID23" s="1"/>
      <c r="QIE23" s="1"/>
      <c r="QIF23" s="1"/>
      <c r="QIG23" s="1"/>
      <c r="QIH23" s="1"/>
      <c r="QII23" s="1"/>
      <c r="QIJ23" s="1"/>
      <c r="QIK23" s="1"/>
      <c r="QIL23" s="1"/>
      <c r="QIM23" s="1"/>
      <c r="QIN23" s="1"/>
      <c r="QIO23" s="1"/>
      <c r="QIP23" s="1"/>
      <c r="QIQ23" s="1"/>
      <c r="QIR23" s="1"/>
      <c r="QIS23" s="1"/>
      <c r="QIT23" s="1"/>
      <c r="QIU23" s="1"/>
      <c r="QIV23" s="1"/>
      <c r="QIW23" s="1"/>
      <c r="QIX23" s="1"/>
      <c r="QIY23" s="1"/>
      <c r="QIZ23" s="1"/>
      <c r="QJA23" s="1"/>
      <c r="QJB23" s="1"/>
      <c r="QJC23" s="1"/>
      <c r="QJD23" s="1"/>
      <c r="QJE23" s="1"/>
      <c r="QJF23" s="1"/>
      <c r="QJG23" s="1"/>
      <c r="QJH23" s="1"/>
      <c r="QJI23" s="1"/>
      <c r="QJJ23" s="1"/>
      <c r="QJK23" s="1"/>
      <c r="QJL23" s="1"/>
      <c r="QJM23" s="1"/>
      <c r="QJN23" s="1"/>
      <c r="QJO23" s="1"/>
      <c r="QJP23" s="1"/>
      <c r="QJQ23" s="1"/>
      <c r="QJR23" s="1"/>
      <c r="QJS23" s="1"/>
      <c r="QJT23" s="1"/>
      <c r="QJU23" s="1"/>
      <c r="QJV23" s="1"/>
      <c r="QJW23" s="1"/>
      <c r="QJX23" s="1"/>
      <c r="QJY23" s="1"/>
      <c r="QJZ23" s="1"/>
      <c r="QKA23" s="1"/>
      <c r="QKB23" s="1"/>
      <c r="QKC23" s="1"/>
      <c r="QKD23" s="1"/>
      <c r="QKE23" s="1"/>
      <c r="QKF23" s="1"/>
      <c r="QKG23" s="1"/>
      <c r="QKH23" s="1"/>
      <c r="QKI23" s="1"/>
      <c r="QKJ23" s="1"/>
      <c r="QKK23" s="1"/>
      <c r="QKL23" s="1"/>
      <c r="QKM23" s="1"/>
      <c r="QKN23" s="1"/>
      <c r="QKO23" s="1"/>
      <c r="QKP23" s="1"/>
      <c r="QKQ23" s="1"/>
      <c r="QKR23" s="1"/>
      <c r="QKS23" s="1"/>
      <c r="QKT23" s="1"/>
      <c r="QKU23" s="1"/>
      <c r="QKV23" s="1"/>
      <c r="QKW23" s="1"/>
      <c r="QKX23" s="1"/>
      <c r="QKY23" s="1"/>
      <c r="QKZ23" s="1"/>
      <c r="QLA23" s="1"/>
      <c r="QLB23" s="1"/>
      <c r="QLC23" s="1"/>
      <c r="QLD23" s="1"/>
      <c r="QLE23" s="1"/>
      <c r="QLF23" s="1"/>
      <c r="QLG23" s="1"/>
      <c r="QLH23" s="1"/>
      <c r="QLI23" s="1"/>
      <c r="QLJ23" s="1"/>
      <c r="QLK23" s="1"/>
      <c r="QLL23" s="1"/>
      <c r="QLM23" s="1"/>
      <c r="QLN23" s="1"/>
      <c r="QLO23" s="1"/>
      <c r="QLP23" s="1"/>
      <c r="QLQ23" s="1"/>
      <c r="QLR23" s="1"/>
      <c r="QLS23" s="1"/>
      <c r="QLT23" s="1"/>
      <c r="QLU23" s="1"/>
      <c r="QLV23" s="1"/>
      <c r="QLW23" s="1"/>
      <c r="QLX23" s="1"/>
      <c r="QLY23" s="1"/>
      <c r="QLZ23" s="1"/>
      <c r="QMA23" s="1"/>
      <c r="QMB23" s="1"/>
      <c r="QMC23" s="1"/>
      <c r="QMD23" s="1"/>
      <c r="QME23" s="1"/>
      <c r="QMF23" s="1"/>
      <c r="QMG23" s="1"/>
      <c r="QMH23" s="1"/>
      <c r="QMI23" s="1"/>
      <c r="QMJ23" s="1"/>
      <c r="QMK23" s="1"/>
      <c r="QML23" s="1"/>
      <c r="QMM23" s="1"/>
      <c r="QMN23" s="1"/>
      <c r="QMO23" s="1"/>
      <c r="QMP23" s="1"/>
      <c r="QMQ23" s="1"/>
      <c r="QMR23" s="1"/>
      <c r="QMS23" s="1"/>
      <c r="QMT23" s="1"/>
      <c r="QMU23" s="1"/>
      <c r="QMV23" s="1"/>
      <c r="QMW23" s="1"/>
      <c r="QMX23" s="1"/>
      <c r="QMY23" s="1"/>
      <c r="QMZ23" s="1"/>
      <c r="QNA23" s="1"/>
      <c r="QNB23" s="1"/>
      <c r="QNC23" s="1"/>
      <c r="QND23" s="1"/>
      <c r="QNE23" s="1"/>
      <c r="QNF23" s="1"/>
      <c r="QNG23" s="1"/>
      <c r="QNH23" s="1"/>
      <c r="QNI23" s="1"/>
      <c r="QNJ23" s="1"/>
      <c r="QNK23" s="1"/>
      <c r="QNL23" s="1"/>
      <c r="QNM23" s="1"/>
      <c r="QNN23" s="1"/>
      <c r="QNO23" s="1"/>
      <c r="QNP23" s="1"/>
      <c r="QNQ23" s="1"/>
      <c r="QNR23" s="1"/>
      <c r="QNS23" s="1"/>
      <c r="QNT23" s="1"/>
      <c r="QNU23" s="1"/>
      <c r="QNV23" s="1"/>
      <c r="QNW23" s="1"/>
      <c r="QNX23" s="1"/>
      <c r="QNY23" s="1"/>
      <c r="QNZ23" s="1"/>
      <c r="QOA23" s="1"/>
      <c r="QOB23" s="1"/>
      <c r="QOC23" s="1"/>
      <c r="QOD23" s="1"/>
      <c r="QOE23" s="1"/>
      <c r="QOF23" s="1"/>
      <c r="QOG23" s="1"/>
      <c r="QOH23" s="1"/>
      <c r="QOI23" s="1"/>
      <c r="QOJ23" s="1"/>
      <c r="QOK23" s="1"/>
      <c r="QOL23" s="1"/>
      <c r="QOM23" s="1"/>
      <c r="QON23" s="1"/>
      <c r="QOO23" s="1"/>
      <c r="QOP23" s="1"/>
      <c r="QOQ23" s="1"/>
      <c r="QOR23" s="1"/>
      <c r="QOS23" s="1"/>
      <c r="QOT23" s="1"/>
      <c r="QOU23" s="1"/>
      <c r="QOV23" s="1"/>
      <c r="QOW23" s="1"/>
      <c r="QOX23" s="1"/>
      <c r="QOY23" s="1"/>
      <c r="QOZ23" s="1"/>
      <c r="QPA23" s="1"/>
      <c r="QPB23" s="1"/>
      <c r="QPC23" s="1"/>
      <c r="QPD23" s="1"/>
      <c r="QPE23" s="1"/>
      <c r="QPF23" s="1"/>
      <c r="QPG23" s="1"/>
      <c r="QPH23" s="1"/>
      <c r="QPI23" s="1"/>
      <c r="QPJ23" s="1"/>
      <c r="QPK23" s="1"/>
      <c r="QPL23" s="1"/>
      <c r="QPM23" s="1"/>
      <c r="QPN23" s="1"/>
      <c r="QPO23" s="1"/>
      <c r="QPP23" s="1"/>
      <c r="QPQ23" s="1"/>
      <c r="QPR23" s="1"/>
      <c r="QPS23" s="1"/>
      <c r="QPT23" s="1"/>
      <c r="QPU23" s="1"/>
      <c r="QPV23" s="1"/>
      <c r="QPW23" s="1"/>
      <c r="QPX23" s="1"/>
      <c r="QPY23" s="1"/>
      <c r="QPZ23" s="1"/>
      <c r="QQA23" s="1"/>
      <c r="QQB23" s="1"/>
      <c r="QQC23" s="1"/>
      <c r="QQD23" s="1"/>
      <c r="QQE23" s="1"/>
      <c r="QQF23" s="1"/>
      <c r="QQG23" s="1"/>
      <c r="QQH23" s="1"/>
      <c r="QQI23" s="1"/>
      <c r="QQJ23" s="1"/>
      <c r="QQK23" s="1"/>
      <c r="QQL23" s="1"/>
      <c r="QQM23" s="1"/>
      <c r="QQN23" s="1"/>
      <c r="QQO23" s="1"/>
      <c r="QQP23" s="1"/>
      <c r="QQQ23" s="1"/>
      <c r="QQR23" s="1"/>
      <c r="QQS23" s="1"/>
      <c r="QQT23" s="1"/>
      <c r="QQU23" s="1"/>
      <c r="QQV23" s="1"/>
      <c r="QQW23" s="1"/>
      <c r="QQX23" s="1"/>
      <c r="QQY23" s="1"/>
      <c r="QQZ23" s="1"/>
      <c r="QRA23" s="1"/>
      <c r="QRB23" s="1"/>
      <c r="QRC23" s="1"/>
      <c r="QRD23" s="1"/>
      <c r="QRE23" s="1"/>
      <c r="QRF23" s="1"/>
      <c r="QRG23" s="1"/>
      <c r="QRH23" s="1"/>
      <c r="QRI23" s="1"/>
      <c r="QRJ23" s="1"/>
      <c r="QRK23" s="1"/>
      <c r="QRL23" s="1"/>
      <c r="QRM23" s="1"/>
      <c r="QRN23" s="1"/>
      <c r="QRO23" s="1"/>
      <c r="QRP23" s="1"/>
      <c r="QRQ23" s="1"/>
      <c r="QRR23" s="1"/>
      <c r="QRS23" s="1"/>
      <c r="QRT23" s="1"/>
      <c r="QRU23" s="1"/>
      <c r="QRV23" s="1"/>
      <c r="QRW23" s="1"/>
      <c r="QRX23" s="1"/>
      <c r="QRY23" s="1"/>
      <c r="QRZ23" s="1"/>
      <c r="QSA23" s="1"/>
      <c r="QSB23" s="1"/>
      <c r="QSC23" s="1"/>
      <c r="QSD23" s="1"/>
      <c r="QSE23" s="1"/>
      <c r="QSF23" s="1"/>
      <c r="QSG23" s="1"/>
      <c r="QSH23" s="1"/>
      <c r="QSI23" s="1"/>
      <c r="QSJ23" s="1"/>
      <c r="QSK23" s="1"/>
      <c r="QSL23" s="1"/>
      <c r="QSM23" s="1"/>
      <c r="QSN23" s="1"/>
      <c r="QSO23" s="1"/>
      <c r="QSP23" s="1"/>
      <c r="QSQ23" s="1"/>
      <c r="QSR23" s="1"/>
      <c r="QSS23" s="1"/>
      <c r="QST23" s="1"/>
      <c r="QSU23" s="1"/>
      <c r="QSV23" s="1"/>
      <c r="QSW23" s="1"/>
      <c r="QSX23" s="1"/>
      <c r="QSY23" s="1"/>
      <c r="QSZ23" s="1"/>
      <c r="QTA23" s="1"/>
      <c r="QTB23" s="1"/>
      <c r="QTC23" s="1"/>
      <c r="QTD23" s="1"/>
      <c r="QTE23" s="1"/>
      <c r="QTF23" s="1"/>
      <c r="QTG23" s="1"/>
      <c r="QTH23" s="1"/>
      <c r="QTI23" s="1"/>
      <c r="QTJ23" s="1"/>
      <c r="QTK23" s="1"/>
      <c r="QTL23" s="1"/>
      <c r="QTM23" s="1"/>
      <c r="QTN23" s="1"/>
      <c r="QTO23" s="1"/>
      <c r="QTP23" s="1"/>
      <c r="QTQ23" s="1"/>
      <c r="QTR23" s="1"/>
      <c r="QTS23" s="1"/>
      <c r="QTT23" s="1"/>
      <c r="QTU23" s="1"/>
      <c r="QTV23" s="1"/>
      <c r="QTW23" s="1"/>
      <c r="QTX23" s="1"/>
      <c r="QTY23" s="1"/>
      <c r="QTZ23" s="1"/>
      <c r="QUA23" s="1"/>
      <c r="QUB23" s="1"/>
      <c r="QUC23" s="1"/>
      <c r="QUD23" s="1"/>
      <c r="QUE23" s="1"/>
      <c r="QUF23" s="1"/>
      <c r="QUG23" s="1"/>
      <c r="QUH23" s="1"/>
      <c r="QUI23" s="1"/>
      <c r="QUJ23" s="1"/>
      <c r="QUK23" s="1"/>
      <c r="QUL23" s="1"/>
      <c r="QUM23" s="1"/>
      <c r="QUN23" s="1"/>
      <c r="QUO23" s="1"/>
      <c r="QUP23" s="1"/>
      <c r="QUQ23" s="1"/>
      <c r="QUR23" s="1"/>
      <c r="QUS23" s="1"/>
      <c r="QUT23" s="1"/>
      <c r="QUU23" s="1"/>
      <c r="QUV23" s="1"/>
      <c r="QUW23" s="1"/>
      <c r="QUX23" s="1"/>
      <c r="QUY23" s="1"/>
      <c r="QUZ23" s="1"/>
      <c r="QVA23" s="1"/>
      <c r="QVB23" s="1"/>
      <c r="QVC23" s="1"/>
      <c r="QVD23" s="1"/>
      <c r="QVE23" s="1"/>
      <c r="QVF23" s="1"/>
      <c r="QVG23" s="1"/>
      <c r="QVH23" s="1"/>
      <c r="QVI23" s="1"/>
      <c r="QVJ23" s="1"/>
      <c r="QVK23" s="1"/>
      <c r="QVL23" s="1"/>
      <c r="QVM23" s="1"/>
      <c r="QVN23" s="1"/>
      <c r="QVO23" s="1"/>
      <c r="QVP23" s="1"/>
      <c r="QVQ23" s="1"/>
      <c r="QVR23" s="1"/>
      <c r="QVS23" s="1"/>
      <c r="QVT23" s="1"/>
      <c r="QVU23" s="1"/>
      <c r="QVV23" s="1"/>
      <c r="QVW23" s="1"/>
      <c r="QVX23" s="1"/>
      <c r="QVY23" s="1"/>
      <c r="QVZ23" s="1"/>
      <c r="QWA23" s="1"/>
      <c r="QWB23" s="1"/>
      <c r="QWC23" s="1"/>
      <c r="QWD23" s="1"/>
      <c r="QWE23" s="1"/>
      <c r="QWF23" s="1"/>
      <c r="QWG23" s="1"/>
      <c r="QWH23" s="1"/>
      <c r="QWI23" s="1"/>
      <c r="QWJ23" s="1"/>
      <c r="QWK23" s="1"/>
      <c r="QWL23" s="1"/>
      <c r="QWM23" s="1"/>
      <c r="QWN23" s="1"/>
      <c r="QWO23" s="1"/>
      <c r="QWP23" s="1"/>
      <c r="QWQ23" s="1"/>
      <c r="QWR23" s="1"/>
      <c r="QWS23" s="1"/>
      <c r="QWT23" s="1"/>
      <c r="QWU23" s="1"/>
      <c r="QWV23" s="1"/>
      <c r="QWW23" s="1"/>
      <c r="QWX23" s="1"/>
      <c r="QWY23" s="1"/>
      <c r="QWZ23" s="1"/>
      <c r="QXA23" s="1"/>
      <c r="QXB23" s="1"/>
      <c r="QXC23" s="1"/>
      <c r="QXD23" s="1"/>
      <c r="QXE23" s="1"/>
      <c r="QXF23" s="1"/>
      <c r="QXG23" s="1"/>
      <c r="QXH23" s="1"/>
      <c r="QXI23" s="1"/>
      <c r="QXJ23" s="1"/>
      <c r="QXK23" s="1"/>
      <c r="QXL23" s="1"/>
      <c r="QXM23" s="1"/>
      <c r="QXN23" s="1"/>
      <c r="QXO23" s="1"/>
      <c r="QXP23" s="1"/>
      <c r="QXQ23" s="1"/>
      <c r="QXR23" s="1"/>
      <c r="QXS23" s="1"/>
      <c r="QXT23" s="1"/>
      <c r="QXU23" s="1"/>
      <c r="QXV23" s="1"/>
      <c r="QXW23" s="1"/>
      <c r="QXX23" s="1"/>
      <c r="QXY23" s="1"/>
      <c r="QXZ23" s="1"/>
      <c r="QYA23" s="1"/>
      <c r="QYB23" s="1"/>
      <c r="QYC23" s="1"/>
      <c r="QYD23" s="1"/>
      <c r="QYE23" s="1"/>
      <c r="QYF23" s="1"/>
      <c r="QYG23" s="1"/>
      <c r="QYH23" s="1"/>
      <c r="QYI23" s="1"/>
      <c r="QYJ23" s="1"/>
      <c r="QYK23" s="1"/>
      <c r="QYL23" s="1"/>
      <c r="QYM23" s="1"/>
      <c r="QYN23" s="1"/>
      <c r="QYO23" s="1"/>
      <c r="QYP23" s="1"/>
      <c r="QYQ23" s="1"/>
      <c r="QYR23" s="1"/>
      <c r="QYS23" s="1"/>
      <c r="QYT23" s="1"/>
      <c r="QYU23" s="1"/>
      <c r="QYV23" s="1"/>
      <c r="QYW23" s="1"/>
      <c r="QYX23" s="1"/>
      <c r="QYY23" s="1"/>
      <c r="QYZ23" s="1"/>
      <c r="QZA23" s="1"/>
      <c r="QZB23" s="1"/>
      <c r="QZC23" s="1"/>
      <c r="QZD23" s="1"/>
      <c r="QZE23" s="1"/>
      <c r="QZF23" s="1"/>
      <c r="QZG23" s="1"/>
      <c r="QZH23" s="1"/>
      <c r="QZI23" s="1"/>
      <c r="QZJ23" s="1"/>
      <c r="QZK23" s="1"/>
      <c r="QZL23" s="1"/>
      <c r="QZM23" s="1"/>
      <c r="QZN23" s="1"/>
      <c r="QZO23" s="1"/>
      <c r="QZP23" s="1"/>
      <c r="QZQ23" s="1"/>
      <c r="QZR23" s="1"/>
      <c r="QZS23" s="1"/>
      <c r="QZT23" s="1"/>
      <c r="QZU23" s="1"/>
      <c r="QZV23" s="1"/>
      <c r="QZW23" s="1"/>
      <c r="QZX23" s="1"/>
      <c r="QZY23" s="1"/>
      <c r="QZZ23" s="1"/>
      <c r="RAA23" s="1"/>
      <c r="RAB23" s="1"/>
      <c r="RAC23" s="1"/>
      <c r="RAD23" s="1"/>
      <c r="RAE23" s="1"/>
      <c r="RAF23" s="1"/>
      <c r="RAG23" s="1"/>
      <c r="RAH23" s="1"/>
      <c r="RAI23" s="1"/>
      <c r="RAJ23" s="1"/>
      <c r="RAK23" s="1"/>
      <c r="RAL23" s="1"/>
      <c r="RAM23" s="1"/>
      <c r="RAN23" s="1"/>
      <c r="RAO23" s="1"/>
      <c r="RAP23" s="1"/>
      <c r="RAQ23" s="1"/>
      <c r="RAR23" s="1"/>
      <c r="RAS23" s="1"/>
      <c r="RAT23" s="1"/>
      <c r="RAU23" s="1"/>
      <c r="RAV23" s="1"/>
      <c r="RAW23" s="1"/>
      <c r="RAX23" s="1"/>
      <c r="RAY23" s="1"/>
      <c r="RAZ23" s="1"/>
      <c r="RBA23" s="1"/>
      <c r="RBB23" s="1"/>
      <c r="RBC23" s="1"/>
      <c r="RBD23" s="1"/>
      <c r="RBE23" s="1"/>
      <c r="RBF23" s="1"/>
      <c r="RBG23" s="1"/>
      <c r="RBH23" s="1"/>
      <c r="RBI23" s="1"/>
      <c r="RBJ23" s="1"/>
      <c r="RBK23" s="1"/>
      <c r="RBL23" s="1"/>
      <c r="RBM23" s="1"/>
      <c r="RBN23" s="1"/>
      <c r="RBO23" s="1"/>
      <c r="RBP23" s="1"/>
      <c r="RBQ23" s="1"/>
      <c r="RBR23" s="1"/>
      <c r="RBS23" s="1"/>
      <c r="RBT23" s="1"/>
      <c r="RBU23" s="1"/>
      <c r="RBV23" s="1"/>
      <c r="RBW23" s="1"/>
      <c r="RBX23" s="1"/>
      <c r="RBY23" s="1"/>
      <c r="RBZ23" s="1"/>
      <c r="RCA23" s="1"/>
      <c r="RCB23" s="1"/>
      <c r="RCC23" s="1"/>
      <c r="RCD23" s="1"/>
      <c r="RCE23" s="1"/>
      <c r="RCF23" s="1"/>
      <c r="RCG23" s="1"/>
      <c r="RCH23" s="1"/>
      <c r="RCI23" s="1"/>
      <c r="RCJ23" s="1"/>
      <c r="RCK23" s="1"/>
      <c r="RCL23" s="1"/>
      <c r="RCM23" s="1"/>
      <c r="RCN23" s="1"/>
      <c r="RCO23" s="1"/>
      <c r="RCP23" s="1"/>
      <c r="RCQ23" s="1"/>
      <c r="RCR23" s="1"/>
      <c r="RCS23" s="1"/>
      <c r="RCT23" s="1"/>
      <c r="RCU23" s="1"/>
      <c r="RCV23" s="1"/>
      <c r="RCW23" s="1"/>
      <c r="RCX23" s="1"/>
      <c r="RCY23" s="1"/>
      <c r="RCZ23" s="1"/>
      <c r="RDA23" s="1"/>
      <c r="RDB23" s="1"/>
      <c r="RDC23" s="1"/>
      <c r="RDD23" s="1"/>
      <c r="RDE23" s="1"/>
      <c r="RDF23" s="1"/>
      <c r="RDG23" s="1"/>
      <c r="RDH23" s="1"/>
      <c r="RDI23" s="1"/>
      <c r="RDJ23" s="1"/>
      <c r="RDK23" s="1"/>
      <c r="RDL23" s="1"/>
      <c r="RDM23" s="1"/>
      <c r="RDN23" s="1"/>
      <c r="RDO23" s="1"/>
      <c r="RDP23" s="1"/>
      <c r="RDQ23" s="1"/>
      <c r="RDR23" s="1"/>
      <c r="RDS23" s="1"/>
      <c r="RDT23" s="1"/>
      <c r="RDU23" s="1"/>
      <c r="RDV23" s="1"/>
      <c r="RDW23" s="1"/>
      <c r="RDX23" s="1"/>
      <c r="RDY23" s="1"/>
      <c r="RDZ23" s="1"/>
      <c r="REA23" s="1"/>
      <c r="REB23" s="1"/>
      <c r="REC23" s="1"/>
      <c r="RED23" s="1"/>
      <c r="REE23" s="1"/>
      <c r="REF23" s="1"/>
      <c r="REG23" s="1"/>
      <c r="REH23" s="1"/>
      <c r="REI23" s="1"/>
      <c r="REJ23" s="1"/>
      <c r="REK23" s="1"/>
      <c r="REL23" s="1"/>
      <c r="REM23" s="1"/>
      <c r="REN23" s="1"/>
      <c r="REO23" s="1"/>
      <c r="REP23" s="1"/>
      <c r="REQ23" s="1"/>
      <c r="RER23" s="1"/>
      <c r="RES23" s="1"/>
      <c r="RET23" s="1"/>
      <c r="REU23" s="1"/>
      <c r="REV23" s="1"/>
      <c r="REW23" s="1"/>
      <c r="REX23" s="1"/>
      <c r="REY23" s="1"/>
      <c r="REZ23" s="1"/>
      <c r="RFA23" s="1"/>
      <c r="RFB23" s="1"/>
      <c r="RFC23" s="1"/>
      <c r="RFD23" s="1"/>
      <c r="RFE23" s="1"/>
      <c r="RFF23" s="1"/>
      <c r="RFG23" s="1"/>
      <c r="RFH23" s="1"/>
      <c r="RFI23" s="1"/>
      <c r="RFJ23" s="1"/>
      <c r="RFK23" s="1"/>
      <c r="RFL23" s="1"/>
      <c r="RFM23" s="1"/>
      <c r="RFN23" s="1"/>
      <c r="RFO23" s="1"/>
      <c r="RFP23" s="1"/>
      <c r="RFQ23" s="1"/>
      <c r="RFR23" s="1"/>
      <c r="RFS23" s="1"/>
      <c r="RFT23" s="1"/>
      <c r="RFU23" s="1"/>
      <c r="RFV23" s="1"/>
      <c r="RFW23" s="1"/>
      <c r="RFX23" s="1"/>
      <c r="RFY23" s="1"/>
      <c r="RFZ23" s="1"/>
      <c r="RGA23" s="1"/>
      <c r="RGB23" s="1"/>
      <c r="RGC23" s="1"/>
      <c r="RGD23" s="1"/>
      <c r="RGE23" s="1"/>
      <c r="RGF23" s="1"/>
      <c r="RGG23" s="1"/>
      <c r="RGH23" s="1"/>
      <c r="RGI23" s="1"/>
      <c r="RGJ23" s="1"/>
      <c r="RGK23" s="1"/>
      <c r="RGL23" s="1"/>
      <c r="RGM23" s="1"/>
      <c r="RGN23" s="1"/>
      <c r="RGO23" s="1"/>
      <c r="RGP23" s="1"/>
      <c r="RGQ23" s="1"/>
      <c r="RGR23" s="1"/>
      <c r="RGS23" s="1"/>
      <c r="RGT23" s="1"/>
      <c r="RGU23" s="1"/>
      <c r="RGV23" s="1"/>
      <c r="RGW23" s="1"/>
      <c r="RGX23" s="1"/>
      <c r="RGY23" s="1"/>
      <c r="RGZ23" s="1"/>
      <c r="RHA23" s="1"/>
      <c r="RHB23" s="1"/>
      <c r="RHC23" s="1"/>
      <c r="RHD23" s="1"/>
      <c r="RHE23" s="1"/>
      <c r="RHF23" s="1"/>
      <c r="RHG23" s="1"/>
      <c r="RHH23" s="1"/>
      <c r="RHI23" s="1"/>
      <c r="RHJ23" s="1"/>
      <c r="RHK23" s="1"/>
      <c r="RHL23" s="1"/>
      <c r="RHM23" s="1"/>
      <c r="RHN23" s="1"/>
      <c r="RHO23" s="1"/>
      <c r="RHP23" s="1"/>
      <c r="RHQ23" s="1"/>
      <c r="RHR23" s="1"/>
      <c r="RHS23" s="1"/>
      <c r="RHT23" s="1"/>
      <c r="RHU23" s="1"/>
      <c r="RHV23" s="1"/>
      <c r="RHW23" s="1"/>
      <c r="RHX23" s="1"/>
      <c r="RHY23" s="1"/>
      <c r="RHZ23" s="1"/>
      <c r="RIA23" s="1"/>
      <c r="RIB23" s="1"/>
      <c r="RIC23" s="1"/>
      <c r="RID23" s="1"/>
      <c r="RIE23" s="1"/>
      <c r="RIF23" s="1"/>
      <c r="RIG23" s="1"/>
      <c r="RIH23" s="1"/>
      <c r="RII23" s="1"/>
      <c r="RIJ23" s="1"/>
      <c r="RIK23" s="1"/>
      <c r="RIL23" s="1"/>
      <c r="RIM23" s="1"/>
      <c r="RIN23" s="1"/>
      <c r="RIO23" s="1"/>
      <c r="RIP23" s="1"/>
      <c r="RIQ23" s="1"/>
      <c r="RIR23" s="1"/>
      <c r="RIS23" s="1"/>
      <c r="RIT23" s="1"/>
      <c r="RIU23" s="1"/>
      <c r="RIV23" s="1"/>
      <c r="RIW23" s="1"/>
      <c r="RIX23" s="1"/>
      <c r="RIY23" s="1"/>
      <c r="RIZ23" s="1"/>
      <c r="RJA23" s="1"/>
      <c r="RJB23" s="1"/>
      <c r="RJC23" s="1"/>
      <c r="RJD23" s="1"/>
      <c r="RJE23" s="1"/>
      <c r="RJF23" s="1"/>
      <c r="RJG23" s="1"/>
      <c r="RJH23" s="1"/>
      <c r="RJI23" s="1"/>
      <c r="RJJ23" s="1"/>
      <c r="RJK23" s="1"/>
      <c r="RJL23" s="1"/>
      <c r="RJM23" s="1"/>
      <c r="RJN23" s="1"/>
      <c r="RJO23" s="1"/>
      <c r="RJP23" s="1"/>
      <c r="RJQ23" s="1"/>
      <c r="RJR23" s="1"/>
      <c r="RJS23" s="1"/>
      <c r="RJT23" s="1"/>
      <c r="RJU23" s="1"/>
      <c r="RJV23" s="1"/>
      <c r="RJW23" s="1"/>
      <c r="RJX23" s="1"/>
      <c r="RJY23" s="1"/>
      <c r="RJZ23" s="1"/>
      <c r="RKA23" s="1"/>
      <c r="RKB23" s="1"/>
      <c r="RKC23" s="1"/>
      <c r="RKD23" s="1"/>
      <c r="RKE23" s="1"/>
      <c r="RKF23" s="1"/>
      <c r="RKG23" s="1"/>
      <c r="RKH23" s="1"/>
      <c r="RKI23" s="1"/>
      <c r="RKJ23" s="1"/>
      <c r="RKK23" s="1"/>
      <c r="RKL23" s="1"/>
      <c r="RKM23" s="1"/>
      <c r="RKN23" s="1"/>
      <c r="RKO23" s="1"/>
      <c r="RKP23" s="1"/>
      <c r="RKQ23" s="1"/>
      <c r="RKR23" s="1"/>
      <c r="RKS23" s="1"/>
      <c r="RKT23" s="1"/>
      <c r="RKU23" s="1"/>
      <c r="RKV23" s="1"/>
      <c r="RKW23" s="1"/>
      <c r="RKX23" s="1"/>
      <c r="RKY23" s="1"/>
      <c r="RKZ23" s="1"/>
      <c r="RLA23" s="1"/>
      <c r="RLB23" s="1"/>
      <c r="RLC23" s="1"/>
      <c r="RLD23" s="1"/>
      <c r="RLE23" s="1"/>
      <c r="RLF23" s="1"/>
      <c r="RLG23" s="1"/>
      <c r="RLH23" s="1"/>
      <c r="RLI23" s="1"/>
      <c r="RLJ23" s="1"/>
      <c r="RLK23" s="1"/>
      <c r="RLL23" s="1"/>
      <c r="RLM23" s="1"/>
      <c r="RLN23" s="1"/>
      <c r="RLO23" s="1"/>
      <c r="RLP23" s="1"/>
      <c r="RLQ23" s="1"/>
      <c r="RLR23" s="1"/>
      <c r="RLS23" s="1"/>
      <c r="RLT23" s="1"/>
      <c r="RLU23" s="1"/>
      <c r="RLV23" s="1"/>
      <c r="RLW23" s="1"/>
      <c r="RLX23" s="1"/>
      <c r="RLY23" s="1"/>
      <c r="RLZ23" s="1"/>
      <c r="RMA23" s="1"/>
      <c r="RMB23" s="1"/>
      <c r="RMC23" s="1"/>
      <c r="RMD23" s="1"/>
      <c r="RME23" s="1"/>
      <c r="RMF23" s="1"/>
      <c r="RMG23" s="1"/>
      <c r="RMH23" s="1"/>
      <c r="RMI23" s="1"/>
      <c r="RMJ23" s="1"/>
      <c r="RMK23" s="1"/>
      <c r="RML23" s="1"/>
      <c r="RMM23" s="1"/>
      <c r="RMN23" s="1"/>
      <c r="RMO23" s="1"/>
      <c r="RMP23" s="1"/>
      <c r="RMQ23" s="1"/>
      <c r="RMR23" s="1"/>
      <c r="RMS23" s="1"/>
      <c r="RMT23" s="1"/>
      <c r="RMU23" s="1"/>
      <c r="RMV23" s="1"/>
      <c r="RMW23" s="1"/>
      <c r="RMX23" s="1"/>
      <c r="RMY23" s="1"/>
      <c r="RMZ23" s="1"/>
      <c r="RNA23" s="1"/>
      <c r="RNB23" s="1"/>
      <c r="RNC23" s="1"/>
      <c r="RND23" s="1"/>
      <c r="RNE23" s="1"/>
      <c r="RNF23" s="1"/>
      <c r="RNG23" s="1"/>
      <c r="RNH23" s="1"/>
      <c r="RNI23" s="1"/>
      <c r="RNJ23" s="1"/>
      <c r="RNK23" s="1"/>
      <c r="RNL23" s="1"/>
      <c r="RNM23" s="1"/>
      <c r="RNN23" s="1"/>
      <c r="RNO23" s="1"/>
      <c r="RNP23" s="1"/>
      <c r="RNQ23" s="1"/>
      <c r="RNR23" s="1"/>
      <c r="RNS23" s="1"/>
      <c r="RNT23" s="1"/>
      <c r="RNU23" s="1"/>
      <c r="RNV23" s="1"/>
      <c r="RNW23" s="1"/>
      <c r="RNX23" s="1"/>
      <c r="RNY23" s="1"/>
      <c r="RNZ23" s="1"/>
      <c r="ROA23" s="1"/>
      <c r="ROB23" s="1"/>
      <c r="ROC23" s="1"/>
      <c r="ROD23" s="1"/>
      <c r="ROE23" s="1"/>
      <c r="ROF23" s="1"/>
      <c r="ROG23" s="1"/>
      <c r="ROH23" s="1"/>
      <c r="ROI23" s="1"/>
      <c r="ROJ23" s="1"/>
      <c r="ROK23" s="1"/>
      <c r="ROL23" s="1"/>
      <c r="ROM23" s="1"/>
      <c r="RON23" s="1"/>
      <c r="ROO23" s="1"/>
      <c r="ROP23" s="1"/>
      <c r="ROQ23" s="1"/>
      <c r="ROR23" s="1"/>
      <c r="ROS23" s="1"/>
      <c r="ROT23" s="1"/>
      <c r="ROU23" s="1"/>
      <c r="ROV23" s="1"/>
      <c r="ROW23" s="1"/>
      <c r="ROX23" s="1"/>
      <c r="ROY23" s="1"/>
      <c r="ROZ23" s="1"/>
      <c r="RPA23" s="1"/>
      <c r="RPB23" s="1"/>
      <c r="RPC23" s="1"/>
      <c r="RPD23" s="1"/>
      <c r="RPE23" s="1"/>
      <c r="RPF23" s="1"/>
      <c r="RPG23" s="1"/>
      <c r="RPH23" s="1"/>
      <c r="RPI23" s="1"/>
      <c r="RPJ23" s="1"/>
      <c r="RPK23" s="1"/>
      <c r="RPL23" s="1"/>
      <c r="RPM23" s="1"/>
      <c r="RPN23" s="1"/>
      <c r="RPO23" s="1"/>
      <c r="RPP23" s="1"/>
      <c r="RPQ23" s="1"/>
      <c r="RPR23" s="1"/>
      <c r="RPS23" s="1"/>
      <c r="RPT23" s="1"/>
      <c r="RPU23" s="1"/>
      <c r="RPV23" s="1"/>
      <c r="RPW23" s="1"/>
      <c r="RPX23" s="1"/>
      <c r="RPY23" s="1"/>
      <c r="RPZ23" s="1"/>
      <c r="RQA23" s="1"/>
      <c r="RQB23" s="1"/>
      <c r="RQC23" s="1"/>
      <c r="RQD23" s="1"/>
      <c r="RQE23" s="1"/>
      <c r="RQF23" s="1"/>
      <c r="RQG23" s="1"/>
      <c r="RQH23" s="1"/>
      <c r="RQI23" s="1"/>
      <c r="RQJ23" s="1"/>
      <c r="RQK23" s="1"/>
      <c r="RQL23" s="1"/>
      <c r="RQM23" s="1"/>
      <c r="RQN23" s="1"/>
      <c r="RQO23" s="1"/>
      <c r="RQP23" s="1"/>
      <c r="RQQ23" s="1"/>
      <c r="RQR23" s="1"/>
      <c r="RQS23" s="1"/>
      <c r="RQT23" s="1"/>
      <c r="RQU23" s="1"/>
      <c r="RQV23" s="1"/>
      <c r="RQW23" s="1"/>
      <c r="RQX23" s="1"/>
      <c r="RQY23" s="1"/>
      <c r="RQZ23" s="1"/>
      <c r="RRA23" s="1"/>
      <c r="RRB23" s="1"/>
      <c r="RRC23" s="1"/>
      <c r="RRD23" s="1"/>
      <c r="RRE23" s="1"/>
      <c r="RRF23" s="1"/>
      <c r="RRG23" s="1"/>
      <c r="RRH23" s="1"/>
      <c r="RRI23" s="1"/>
      <c r="RRJ23" s="1"/>
      <c r="RRK23" s="1"/>
      <c r="RRL23" s="1"/>
      <c r="RRM23" s="1"/>
      <c r="RRN23" s="1"/>
      <c r="RRO23" s="1"/>
      <c r="RRP23" s="1"/>
      <c r="RRQ23" s="1"/>
      <c r="RRR23" s="1"/>
      <c r="RRS23" s="1"/>
      <c r="RRT23" s="1"/>
      <c r="RRU23" s="1"/>
      <c r="RRV23" s="1"/>
      <c r="RRW23" s="1"/>
      <c r="RRX23" s="1"/>
      <c r="RRY23" s="1"/>
      <c r="RRZ23" s="1"/>
      <c r="RSA23" s="1"/>
      <c r="RSB23" s="1"/>
      <c r="RSC23" s="1"/>
      <c r="RSD23" s="1"/>
      <c r="RSE23" s="1"/>
      <c r="RSF23" s="1"/>
      <c r="RSG23" s="1"/>
      <c r="RSH23" s="1"/>
      <c r="RSI23" s="1"/>
      <c r="RSJ23" s="1"/>
      <c r="RSK23" s="1"/>
      <c r="RSL23" s="1"/>
      <c r="RSM23" s="1"/>
      <c r="RSN23" s="1"/>
      <c r="RSO23" s="1"/>
      <c r="RSP23" s="1"/>
      <c r="RSQ23" s="1"/>
      <c r="RSR23" s="1"/>
      <c r="RSS23" s="1"/>
      <c r="RST23" s="1"/>
      <c r="RSU23" s="1"/>
      <c r="RSV23" s="1"/>
      <c r="RSW23" s="1"/>
      <c r="RSX23" s="1"/>
      <c r="RSY23" s="1"/>
      <c r="RSZ23" s="1"/>
      <c r="RTA23" s="1"/>
      <c r="RTB23" s="1"/>
      <c r="RTC23" s="1"/>
      <c r="RTD23" s="1"/>
      <c r="RTE23" s="1"/>
      <c r="RTF23" s="1"/>
      <c r="RTG23" s="1"/>
      <c r="RTH23" s="1"/>
      <c r="RTI23" s="1"/>
      <c r="RTJ23" s="1"/>
      <c r="RTK23" s="1"/>
      <c r="RTL23" s="1"/>
      <c r="RTM23" s="1"/>
      <c r="RTN23" s="1"/>
      <c r="RTO23" s="1"/>
      <c r="RTP23" s="1"/>
      <c r="RTQ23" s="1"/>
      <c r="RTR23" s="1"/>
      <c r="RTS23" s="1"/>
      <c r="RTT23" s="1"/>
      <c r="RTU23" s="1"/>
      <c r="RTV23" s="1"/>
      <c r="RTW23" s="1"/>
      <c r="RTX23" s="1"/>
      <c r="RTY23" s="1"/>
      <c r="RTZ23" s="1"/>
      <c r="RUA23" s="1"/>
      <c r="RUB23" s="1"/>
      <c r="RUC23" s="1"/>
      <c r="RUD23" s="1"/>
      <c r="RUE23" s="1"/>
      <c r="RUF23" s="1"/>
      <c r="RUG23" s="1"/>
      <c r="RUH23" s="1"/>
      <c r="RUI23" s="1"/>
      <c r="RUJ23" s="1"/>
      <c r="RUK23" s="1"/>
      <c r="RUL23" s="1"/>
      <c r="RUM23" s="1"/>
      <c r="RUN23" s="1"/>
      <c r="RUO23" s="1"/>
      <c r="RUP23" s="1"/>
      <c r="RUQ23" s="1"/>
      <c r="RUR23" s="1"/>
      <c r="RUS23" s="1"/>
      <c r="RUT23" s="1"/>
      <c r="RUU23" s="1"/>
      <c r="RUV23" s="1"/>
      <c r="RUW23" s="1"/>
      <c r="RUX23" s="1"/>
      <c r="RUY23" s="1"/>
      <c r="RUZ23" s="1"/>
      <c r="RVA23" s="1"/>
      <c r="RVB23" s="1"/>
      <c r="RVC23" s="1"/>
      <c r="RVD23" s="1"/>
      <c r="RVE23" s="1"/>
      <c r="RVF23" s="1"/>
      <c r="RVG23" s="1"/>
      <c r="RVH23" s="1"/>
      <c r="RVI23" s="1"/>
      <c r="RVJ23" s="1"/>
      <c r="RVK23" s="1"/>
      <c r="RVL23" s="1"/>
      <c r="RVM23" s="1"/>
      <c r="RVN23" s="1"/>
      <c r="RVO23" s="1"/>
      <c r="RVP23" s="1"/>
      <c r="RVQ23" s="1"/>
      <c r="RVR23" s="1"/>
      <c r="RVS23" s="1"/>
      <c r="RVT23" s="1"/>
      <c r="RVU23" s="1"/>
      <c r="RVV23" s="1"/>
      <c r="RVW23" s="1"/>
      <c r="RVX23" s="1"/>
      <c r="RVY23" s="1"/>
      <c r="RVZ23" s="1"/>
      <c r="RWA23" s="1"/>
      <c r="RWB23" s="1"/>
      <c r="RWC23" s="1"/>
      <c r="RWD23" s="1"/>
      <c r="RWE23" s="1"/>
      <c r="RWF23" s="1"/>
      <c r="RWG23" s="1"/>
      <c r="RWH23" s="1"/>
      <c r="RWI23" s="1"/>
      <c r="RWJ23" s="1"/>
      <c r="RWK23" s="1"/>
      <c r="RWL23" s="1"/>
      <c r="RWM23" s="1"/>
      <c r="RWN23" s="1"/>
      <c r="RWO23" s="1"/>
      <c r="RWP23" s="1"/>
      <c r="RWQ23" s="1"/>
      <c r="RWR23" s="1"/>
      <c r="RWS23" s="1"/>
      <c r="RWT23" s="1"/>
      <c r="RWU23" s="1"/>
      <c r="RWV23" s="1"/>
      <c r="RWW23" s="1"/>
      <c r="RWX23" s="1"/>
      <c r="RWY23" s="1"/>
      <c r="RWZ23" s="1"/>
      <c r="RXA23" s="1"/>
      <c r="RXB23" s="1"/>
      <c r="RXC23" s="1"/>
      <c r="RXD23" s="1"/>
      <c r="RXE23" s="1"/>
      <c r="RXF23" s="1"/>
      <c r="RXG23" s="1"/>
      <c r="RXH23" s="1"/>
      <c r="RXI23" s="1"/>
      <c r="RXJ23" s="1"/>
      <c r="RXK23" s="1"/>
      <c r="RXL23" s="1"/>
      <c r="RXM23" s="1"/>
      <c r="RXN23" s="1"/>
      <c r="RXO23" s="1"/>
      <c r="RXP23" s="1"/>
      <c r="RXQ23" s="1"/>
      <c r="RXR23" s="1"/>
      <c r="RXS23" s="1"/>
      <c r="RXT23" s="1"/>
      <c r="RXU23" s="1"/>
      <c r="RXV23" s="1"/>
      <c r="RXW23" s="1"/>
      <c r="RXX23" s="1"/>
      <c r="RXY23" s="1"/>
      <c r="RXZ23" s="1"/>
      <c r="RYA23" s="1"/>
      <c r="RYB23" s="1"/>
      <c r="RYC23" s="1"/>
      <c r="RYD23" s="1"/>
      <c r="RYE23" s="1"/>
      <c r="RYF23" s="1"/>
      <c r="RYG23" s="1"/>
      <c r="RYH23" s="1"/>
      <c r="RYI23" s="1"/>
      <c r="RYJ23" s="1"/>
      <c r="RYK23" s="1"/>
      <c r="RYL23" s="1"/>
      <c r="RYM23" s="1"/>
      <c r="RYN23" s="1"/>
      <c r="RYO23" s="1"/>
      <c r="RYP23" s="1"/>
      <c r="RYQ23" s="1"/>
      <c r="RYR23" s="1"/>
      <c r="RYS23" s="1"/>
      <c r="RYT23" s="1"/>
      <c r="RYU23" s="1"/>
      <c r="RYV23" s="1"/>
      <c r="RYW23" s="1"/>
      <c r="RYX23" s="1"/>
      <c r="RYY23" s="1"/>
      <c r="RYZ23" s="1"/>
      <c r="RZA23" s="1"/>
      <c r="RZB23" s="1"/>
      <c r="RZC23" s="1"/>
      <c r="RZD23" s="1"/>
      <c r="RZE23" s="1"/>
      <c r="RZF23" s="1"/>
      <c r="RZG23" s="1"/>
      <c r="RZH23" s="1"/>
      <c r="RZI23" s="1"/>
      <c r="RZJ23" s="1"/>
      <c r="RZK23" s="1"/>
      <c r="RZL23" s="1"/>
      <c r="RZM23" s="1"/>
      <c r="RZN23" s="1"/>
      <c r="RZO23" s="1"/>
      <c r="RZP23" s="1"/>
      <c r="RZQ23" s="1"/>
      <c r="RZR23" s="1"/>
      <c r="RZS23" s="1"/>
      <c r="RZT23" s="1"/>
      <c r="RZU23" s="1"/>
      <c r="RZV23" s="1"/>
      <c r="RZW23" s="1"/>
      <c r="RZX23" s="1"/>
      <c r="RZY23" s="1"/>
      <c r="RZZ23" s="1"/>
      <c r="SAA23" s="1"/>
      <c r="SAB23" s="1"/>
      <c r="SAC23" s="1"/>
      <c r="SAD23" s="1"/>
      <c r="SAE23" s="1"/>
      <c r="SAF23" s="1"/>
      <c r="SAG23" s="1"/>
      <c r="SAH23" s="1"/>
      <c r="SAI23" s="1"/>
      <c r="SAJ23" s="1"/>
      <c r="SAK23" s="1"/>
      <c r="SAL23" s="1"/>
      <c r="SAM23" s="1"/>
      <c r="SAN23" s="1"/>
      <c r="SAO23" s="1"/>
      <c r="SAP23" s="1"/>
      <c r="SAQ23" s="1"/>
      <c r="SAR23" s="1"/>
      <c r="SAS23" s="1"/>
      <c r="SAT23" s="1"/>
      <c r="SAU23" s="1"/>
      <c r="SAV23" s="1"/>
      <c r="SAW23" s="1"/>
      <c r="SAX23" s="1"/>
      <c r="SAY23" s="1"/>
      <c r="SAZ23" s="1"/>
      <c r="SBA23" s="1"/>
      <c r="SBB23" s="1"/>
      <c r="SBC23" s="1"/>
      <c r="SBD23" s="1"/>
      <c r="SBE23" s="1"/>
      <c r="SBF23" s="1"/>
      <c r="SBG23" s="1"/>
      <c r="SBH23" s="1"/>
      <c r="SBI23" s="1"/>
      <c r="SBJ23" s="1"/>
      <c r="SBK23" s="1"/>
      <c r="SBL23" s="1"/>
      <c r="SBM23" s="1"/>
      <c r="SBN23" s="1"/>
      <c r="SBO23" s="1"/>
      <c r="SBP23" s="1"/>
      <c r="SBQ23" s="1"/>
      <c r="SBR23" s="1"/>
      <c r="SBS23" s="1"/>
      <c r="SBT23" s="1"/>
      <c r="SBU23" s="1"/>
      <c r="SBV23" s="1"/>
      <c r="SBW23" s="1"/>
      <c r="SBX23" s="1"/>
      <c r="SBY23" s="1"/>
      <c r="SBZ23" s="1"/>
      <c r="SCA23" s="1"/>
      <c r="SCB23" s="1"/>
      <c r="SCC23" s="1"/>
      <c r="SCD23" s="1"/>
      <c r="SCE23" s="1"/>
      <c r="SCF23" s="1"/>
      <c r="SCG23" s="1"/>
      <c r="SCH23" s="1"/>
      <c r="SCI23" s="1"/>
      <c r="SCJ23" s="1"/>
      <c r="SCK23" s="1"/>
      <c r="SCL23" s="1"/>
      <c r="SCM23" s="1"/>
      <c r="SCN23" s="1"/>
      <c r="SCO23" s="1"/>
      <c r="SCP23" s="1"/>
      <c r="SCQ23" s="1"/>
      <c r="SCR23" s="1"/>
      <c r="SCS23" s="1"/>
      <c r="SCT23" s="1"/>
      <c r="SCU23" s="1"/>
      <c r="SCV23" s="1"/>
      <c r="SCW23" s="1"/>
      <c r="SCX23" s="1"/>
      <c r="SCY23" s="1"/>
      <c r="SCZ23" s="1"/>
      <c r="SDA23" s="1"/>
      <c r="SDB23" s="1"/>
      <c r="SDC23" s="1"/>
      <c r="SDD23" s="1"/>
      <c r="SDE23" s="1"/>
      <c r="SDF23" s="1"/>
      <c r="SDG23" s="1"/>
      <c r="SDH23" s="1"/>
      <c r="SDI23" s="1"/>
      <c r="SDJ23" s="1"/>
      <c r="SDK23" s="1"/>
      <c r="SDL23" s="1"/>
      <c r="SDM23" s="1"/>
      <c r="SDN23" s="1"/>
      <c r="SDO23" s="1"/>
      <c r="SDP23" s="1"/>
      <c r="SDQ23" s="1"/>
      <c r="SDR23" s="1"/>
      <c r="SDS23" s="1"/>
      <c r="SDT23" s="1"/>
      <c r="SDU23" s="1"/>
      <c r="SDV23" s="1"/>
      <c r="SDW23" s="1"/>
      <c r="SDX23" s="1"/>
      <c r="SDY23" s="1"/>
      <c r="SDZ23" s="1"/>
      <c r="SEA23" s="1"/>
      <c r="SEB23" s="1"/>
      <c r="SEC23" s="1"/>
      <c r="SED23" s="1"/>
      <c r="SEE23" s="1"/>
      <c r="SEF23" s="1"/>
      <c r="SEG23" s="1"/>
      <c r="SEH23" s="1"/>
      <c r="SEI23" s="1"/>
      <c r="SEJ23" s="1"/>
      <c r="SEK23" s="1"/>
      <c r="SEL23" s="1"/>
      <c r="SEM23" s="1"/>
      <c r="SEN23" s="1"/>
      <c r="SEO23" s="1"/>
      <c r="SEP23" s="1"/>
      <c r="SEQ23" s="1"/>
      <c r="SER23" s="1"/>
      <c r="SES23" s="1"/>
      <c r="SET23" s="1"/>
      <c r="SEU23" s="1"/>
      <c r="SEV23" s="1"/>
      <c r="SEW23" s="1"/>
      <c r="SEX23" s="1"/>
      <c r="SEY23" s="1"/>
      <c r="SEZ23" s="1"/>
      <c r="SFA23" s="1"/>
      <c r="SFB23" s="1"/>
      <c r="SFC23" s="1"/>
      <c r="SFD23" s="1"/>
      <c r="SFE23" s="1"/>
      <c r="SFF23" s="1"/>
      <c r="SFG23" s="1"/>
      <c r="SFH23" s="1"/>
      <c r="SFI23" s="1"/>
      <c r="SFJ23" s="1"/>
      <c r="SFK23" s="1"/>
      <c r="SFL23" s="1"/>
      <c r="SFM23" s="1"/>
      <c r="SFN23" s="1"/>
      <c r="SFO23" s="1"/>
      <c r="SFP23" s="1"/>
      <c r="SFQ23" s="1"/>
      <c r="SFR23" s="1"/>
      <c r="SFS23" s="1"/>
      <c r="SFT23" s="1"/>
      <c r="SFU23" s="1"/>
      <c r="SFV23" s="1"/>
      <c r="SFW23" s="1"/>
      <c r="SFX23" s="1"/>
      <c r="SFY23" s="1"/>
      <c r="SFZ23" s="1"/>
      <c r="SGA23" s="1"/>
      <c r="SGB23" s="1"/>
      <c r="SGC23" s="1"/>
      <c r="SGD23" s="1"/>
      <c r="SGE23" s="1"/>
      <c r="SGF23" s="1"/>
      <c r="SGG23" s="1"/>
      <c r="SGH23" s="1"/>
      <c r="SGI23" s="1"/>
      <c r="SGJ23" s="1"/>
      <c r="SGK23" s="1"/>
      <c r="SGL23" s="1"/>
      <c r="SGM23" s="1"/>
      <c r="SGN23" s="1"/>
      <c r="SGO23" s="1"/>
      <c r="SGP23" s="1"/>
      <c r="SGQ23" s="1"/>
      <c r="SGR23" s="1"/>
      <c r="SGS23" s="1"/>
      <c r="SGT23" s="1"/>
      <c r="SGU23" s="1"/>
      <c r="SGV23" s="1"/>
      <c r="SGW23" s="1"/>
      <c r="SGX23" s="1"/>
      <c r="SGY23" s="1"/>
      <c r="SGZ23" s="1"/>
      <c r="SHA23" s="1"/>
      <c r="SHB23" s="1"/>
      <c r="SHC23" s="1"/>
      <c r="SHD23" s="1"/>
      <c r="SHE23" s="1"/>
      <c r="SHF23" s="1"/>
      <c r="SHG23" s="1"/>
      <c r="SHH23" s="1"/>
      <c r="SHI23" s="1"/>
      <c r="SHJ23" s="1"/>
      <c r="SHK23" s="1"/>
      <c r="SHL23" s="1"/>
      <c r="SHM23" s="1"/>
      <c r="SHN23" s="1"/>
      <c r="SHO23" s="1"/>
      <c r="SHP23" s="1"/>
      <c r="SHQ23" s="1"/>
      <c r="SHR23" s="1"/>
      <c r="SHS23" s="1"/>
      <c r="SHT23" s="1"/>
      <c r="SHU23" s="1"/>
      <c r="SHV23" s="1"/>
      <c r="SHW23" s="1"/>
      <c r="SHX23" s="1"/>
      <c r="SHY23" s="1"/>
      <c r="SHZ23" s="1"/>
      <c r="SIA23" s="1"/>
      <c r="SIB23" s="1"/>
      <c r="SIC23" s="1"/>
      <c r="SID23" s="1"/>
      <c r="SIE23" s="1"/>
      <c r="SIF23" s="1"/>
      <c r="SIG23" s="1"/>
      <c r="SIH23" s="1"/>
      <c r="SII23" s="1"/>
      <c r="SIJ23" s="1"/>
      <c r="SIK23" s="1"/>
      <c r="SIL23" s="1"/>
      <c r="SIM23" s="1"/>
      <c r="SIN23" s="1"/>
      <c r="SIO23" s="1"/>
      <c r="SIP23" s="1"/>
      <c r="SIQ23" s="1"/>
      <c r="SIR23" s="1"/>
      <c r="SIS23" s="1"/>
      <c r="SIT23" s="1"/>
      <c r="SIU23" s="1"/>
      <c r="SIV23" s="1"/>
      <c r="SIW23" s="1"/>
      <c r="SIX23" s="1"/>
      <c r="SIY23" s="1"/>
      <c r="SIZ23" s="1"/>
      <c r="SJA23" s="1"/>
      <c r="SJB23" s="1"/>
      <c r="SJC23" s="1"/>
      <c r="SJD23" s="1"/>
      <c r="SJE23" s="1"/>
      <c r="SJF23" s="1"/>
      <c r="SJG23" s="1"/>
      <c r="SJH23" s="1"/>
      <c r="SJI23" s="1"/>
      <c r="SJJ23" s="1"/>
      <c r="SJK23" s="1"/>
      <c r="SJL23" s="1"/>
      <c r="SJM23" s="1"/>
      <c r="SJN23" s="1"/>
      <c r="SJO23" s="1"/>
      <c r="SJP23" s="1"/>
      <c r="SJQ23" s="1"/>
      <c r="SJR23" s="1"/>
      <c r="SJS23" s="1"/>
      <c r="SJT23" s="1"/>
      <c r="SJU23" s="1"/>
      <c r="SJV23" s="1"/>
      <c r="SJW23" s="1"/>
      <c r="SJX23" s="1"/>
      <c r="SJY23" s="1"/>
      <c r="SJZ23" s="1"/>
      <c r="SKA23" s="1"/>
      <c r="SKB23" s="1"/>
      <c r="SKC23" s="1"/>
      <c r="SKD23" s="1"/>
      <c r="SKE23" s="1"/>
      <c r="SKF23" s="1"/>
      <c r="SKG23" s="1"/>
      <c r="SKH23" s="1"/>
      <c r="SKI23" s="1"/>
      <c r="SKJ23" s="1"/>
      <c r="SKK23" s="1"/>
      <c r="SKL23" s="1"/>
      <c r="SKM23" s="1"/>
      <c r="SKN23" s="1"/>
      <c r="SKO23" s="1"/>
      <c r="SKP23" s="1"/>
      <c r="SKQ23" s="1"/>
      <c r="SKR23" s="1"/>
      <c r="SKS23" s="1"/>
      <c r="SKT23" s="1"/>
      <c r="SKU23" s="1"/>
      <c r="SKV23" s="1"/>
      <c r="SKW23" s="1"/>
      <c r="SKX23" s="1"/>
      <c r="SKY23" s="1"/>
      <c r="SKZ23" s="1"/>
      <c r="SLA23" s="1"/>
      <c r="SLB23" s="1"/>
      <c r="SLC23" s="1"/>
      <c r="SLD23" s="1"/>
      <c r="SLE23" s="1"/>
      <c r="SLF23" s="1"/>
      <c r="SLG23" s="1"/>
      <c r="SLH23" s="1"/>
      <c r="SLI23" s="1"/>
      <c r="SLJ23" s="1"/>
      <c r="SLK23" s="1"/>
      <c r="SLL23" s="1"/>
      <c r="SLM23" s="1"/>
      <c r="SLN23" s="1"/>
      <c r="SLO23" s="1"/>
      <c r="SLP23" s="1"/>
      <c r="SLQ23" s="1"/>
      <c r="SLR23" s="1"/>
      <c r="SLS23" s="1"/>
      <c r="SLT23" s="1"/>
      <c r="SLU23" s="1"/>
      <c r="SLV23" s="1"/>
      <c r="SLW23" s="1"/>
      <c r="SLX23" s="1"/>
      <c r="SLY23" s="1"/>
      <c r="SLZ23" s="1"/>
      <c r="SMA23" s="1"/>
      <c r="SMB23" s="1"/>
      <c r="SMC23" s="1"/>
      <c r="SMD23" s="1"/>
      <c r="SME23" s="1"/>
      <c r="SMF23" s="1"/>
      <c r="SMG23" s="1"/>
      <c r="SMH23" s="1"/>
      <c r="SMI23" s="1"/>
      <c r="SMJ23" s="1"/>
      <c r="SMK23" s="1"/>
      <c r="SML23" s="1"/>
      <c r="SMM23" s="1"/>
      <c r="SMN23" s="1"/>
      <c r="SMO23" s="1"/>
      <c r="SMP23" s="1"/>
      <c r="SMQ23" s="1"/>
      <c r="SMR23" s="1"/>
      <c r="SMS23" s="1"/>
      <c r="SMT23" s="1"/>
      <c r="SMU23" s="1"/>
      <c r="SMV23" s="1"/>
      <c r="SMW23" s="1"/>
      <c r="SMX23" s="1"/>
      <c r="SMY23" s="1"/>
      <c r="SMZ23" s="1"/>
      <c r="SNA23" s="1"/>
      <c r="SNB23" s="1"/>
      <c r="SNC23" s="1"/>
      <c r="SND23" s="1"/>
      <c r="SNE23" s="1"/>
      <c r="SNF23" s="1"/>
      <c r="SNG23" s="1"/>
      <c r="SNH23" s="1"/>
      <c r="SNI23" s="1"/>
      <c r="SNJ23" s="1"/>
      <c r="SNK23" s="1"/>
      <c r="SNL23" s="1"/>
      <c r="SNM23" s="1"/>
      <c r="SNN23" s="1"/>
      <c r="SNO23" s="1"/>
      <c r="SNP23" s="1"/>
      <c r="SNQ23" s="1"/>
      <c r="SNR23" s="1"/>
      <c r="SNS23" s="1"/>
      <c r="SNT23" s="1"/>
      <c r="SNU23" s="1"/>
      <c r="SNV23" s="1"/>
      <c r="SNW23" s="1"/>
      <c r="SNX23" s="1"/>
      <c r="SNY23" s="1"/>
      <c r="SNZ23" s="1"/>
      <c r="SOA23" s="1"/>
      <c r="SOB23" s="1"/>
      <c r="SOC23" s="1"/>
      <c r="SOD23" s="1"/>
      <c r="SOE23" s="1"/>
      <c r="SOF23" s="1"/>
      <c r="SOG23" s="1"/>
      <c r="SOH23" s="1"/>
      <c r="SOI23" s="1"/>
      <c r="SOJ23" s="1"/>
      <c r="SOK23" s="1"/>
      <c r="SOL23" s="1"/>
      <c r="SOM23" s="1"/>
      <c r="SON23" s="1"/>
      <c r="SOO23" s="1"/>
      <c r="SOP23" s="1"/>
      <c r="SOQ23" s="1"/>
      <c r="SOR23" s="1"/>
      <c r="SOS23" s="1"/>
      <c r="SOT23" s="1"/>
      <c r="SOU23" s="1"/>
      <c r="SOV23" s="1"/>
      <c r="SOW23" s="1"/>
      <c r="SOX23" s="1"/>
      <c r="SOY23" s="1"/>
      <c r="SOZ23" s="1"/>
      <c r="SPA23" s="1"/>
      <c r="SPB23" s="1"/>
      <c r="SPC23" s="1"/>
      <c r="SPD23" s="1"/>
      <c r="SPE23" s="1"/>
      <c r="SPF23" s="1"/>
      <c r="SPG23" s="1"/>
      <c r="SPH23" s="1"/>
      <c r="SPI23" s="1"/>
      <c r="SPJ23" s="1"/>
      <c r="SPK23" s="1"/>
      <c r="SPL23" s="1"/>
      <c r="SPM23" s="1"/>
      <c r="SPN23" s="1"/>
      <c r="SPO23" s="1"/>
      <c r="SPP23" s="1"/>
      <c r="SPQ23" s="1"/>
      <c r="SPR23" s="1"/>
      <c r="SPS23" s="1"/>
      <c r="SPT23" s="1"/>
      <c r="SPU23" s="1"/>
      <c r="SPV23" s="1"/>
      <c r="SPW23" s="1"/>
      <c r="SPX23" s="1"/>
      <c r="SPY23" s="1"/>
      <c r="SPZ23" s="1"/>
      <c r="SQA23" s="1"/>
      <c r="SQB23" s="1"/>
      <c r="SQC23" s="1"/>
      <c r="SQD23" s="1"/>
      <c r="SQE23" s="1"/>
      <c r="SQF23" s="1"/>
      <c r="SQG23" s="1"/>
      <c r="SQH23" s="1"/>
      <c r="SQI23" s="1"/>
      <c r="SQJ23" s="1"/>
      <c r="SQK23" s="1"/>
      <c r="SQL23" s="1"/>
      <c r="SQM23" s="1"/>
      <c r="SQN23" s="1"/>
      <c r="SQO23" s="1"/>
      <c r="SQP23" s="1"/>
      <c r="SQQ23" s="1"/>
      <c r="SQR23" s="1"/>
      <c r="SQS23" s="1"/>
      <c r="SQT23" s="1"/>
      <c r="SQU23" s="1"/>
      <c r="SQV23" s="1"/>
      <c r="SQW23" s="1"/>
      <c r="SQX23" s="1"/>
      <c r="SQY23" s="1"/>
      <c r="SQZ23" s="1"/>
      <c r="SRA23" s="1"/>
      <c r="SRB23" s="1"/>
      <c r="SRC23" s="1"/>
      <c r="SRD23" s="1"/>
      <c r="SRE23" s="1"/>
      <c r="SRF23" s="1"/>
      <c r="SRG23" s="1"/>
      <c r="SRH23" s="1"/>
      <c r="SRI23" s="1"/>
      <c r="SRJ23" s="1"/>
      <c r="SRK23" s="1"/>
      <c r="SRL23" s="1"/>
      <c r="SRM23" s="1"/>
      <c r="SRN23" s="1"/>
      <c r="SRO23" s="1"/>
      <c r="SRP23" s="1"/>
      <c r="SRQ23" s="1"/>
      <c r="SRR23" s="1"/>
      <c r="SRS23" s="1"/>
      <c r="SRT23" s="1"/>
      <c r="SRU23" s="1"/>
      <c r="SRV23" s="1"/>
      <c r="SRW23" s="1"/>
      <c r="SRX23" s="1"/>
      <c r="SRY23" s="1"/>
      <c r="SRZ23" s="1"/>
      <c r="SSA23" s="1"/>
      <c r="SSB23" s="1"/>
      <c r="SSC23" s="1"/>
      <c r="SSD23" s="1"/>
      <c r="SSE23" s="1"/>
      <c r="SSF23" s="1"/>
      <c r="SSG23" s="1"/>
      <c r="SSH23" s="1"/>
      <c r="SSI23" s="1"/>
      <c r="SSJ23" s="1"/>
      <c r="SSK23" s="1"/>
      <c r="SSL23" s="1"/>
      <c r="SSM23" s="1"/>
      <c r="SSN23" s="1"/>
      <c r="SSO23" s="1"/>
      <c r="SSP23" s="1"/>
      <c r="SSQ23" s="1"/>
      <c r="SSR23" s="1"/>
      <c r="SSS23" s="1"/>
      <c r="SST23" s="1"/>
      <c r="SSU23" s="1"/>
      <c r="SSV23" s="1"/>
      <c r="SSW23" s="1"/>
      <c r="SSX23" s="1"/>
      <c r="SSY23" s="1"/>
      <c r="SSZ23" s="1"/>
      <c r="STA23" s="1"/>
      <c r="STB23" s="1"/>
      <c r="STC23" s="1"/>
      <c r="STD23" s="1"/>
      <c r="STE23" s="1"/>
      <c r="STF23" s="1"/>
      <c r="STG23" s="1"/>
      <c r="STH23" s="1"/>
      <c r="STI23" s="1"/>
      <c r="STJ23" s="1"/>
      <c r="STK23" s="1"/>
      <c r="STL23" s="1"/>
      <c r="STM23" s="1"/>
      <c r="STN23" s="1"/>
      <c r="STO23" s="1"/>
      <c r="STP23" s="1"/>
      <c r="STQ23" s="1"/>
      <c r="STR23" s="1"/>
      <c r="STS23" s="1"/>
      <c r="STT23" s="1"/>
      <c r="STU23" s="1"/>
      <c r="STV23" s="1"/>
      <c r="STW23" s="1"/>
      <c r="STX23" s="1"/>
      <c r="STY23" s="1"/>
      <c r="STZ23" s="1"/>
      <c r="SUA23" s="1"/>
      <c r="SUB23" s="1"/>
      <c r="SUC23" s="1"/>
      <c r="SUD23" s="1"/>
      <c r="SUE23" s="1"/>
      <c r="SUF23" s="1"/>
      <c r="SUG23" s="1"/>
      <c r="SUH23" s="1"/>
      <c r="SUI23" s="1"/>
      <c r="SUJ23" s="1"/>
      <c r="SUK23" s="1"/>
      <c r="SUL23" s="1"/>
      <c r="SUM23" s="1"/>
      <c r="SUN23" s="1"/>
      <c r="SUO23" s="1"/>
      <c r="SUP23" s="1"/>
      <c r="SUQ23" s="1"/>
      <c r="SUR23" s="1"/>
      <c r="SUS23" s="1"/>
      <c r="SUT23" s="1"/>
      <c r="SUU23" s="1"/>
      <c r="SUV23" s="1"/>
      <c r="SUW23" s="1"/>
      <c r="SUX23" s="1"/>
      <c r="SUY23" s="1"/>
      <c r="SUZ23" s="1"/>
      <c r="SVA23" s="1"/>
      <c r="SVB23" s="1"/>
      <c r="SVC23" s="1"/>
      <c r="SVD23" s="1"/>
      <c r="SVE23" s="1"/>
      <c r="SVF23" s="1"/>
      <c r="SVG23" s="1"/>
      <c r="SVH23" s="1"/>
      <c r="SVI23" s="1"/>
      <c r="SVJ23" s="1"/>
      <c r="SVK23" s="1"/>
      <c r="SVL23" s="1"/>
      <c r="SVM23" s="1"/>
      <c r="SVN23" s="1"/>
      <c r="SVO23" s="1"/>
      <c r="SVP23" s="1"/>
      <c r="SVQ23" s="1"/>
      <c r="SVR23" s="1"/>
      <c r="SVS23" s="1"/>
      <c r="SVT23" s="1"/>
      <c r="SVU23" s="1"/>
      <c r="SVV23" s="1"/>
      <c r="SVW23" s="1"/>
      <c r="SVX23" s="1"/>
      <c r="SVY23" s="1"/>
      <c r="SVZ23" s="1"/>
      <c r="SWA23" s="1"/>
      <c r="SWB23" s="1"/>
      <c r="SWC23" s="1"/>
      <c r="SWD23" s="1"/>
      <c r="SWE23" s="1"/>
      <c r="SWF23" s="1"/>
      <c r="SWG23" s="1"/>
      <c r="SWH23" s="1"/>
      <c r="SWI23" s="1"/>
      <c r="SWJ23" s="1"/>
      <c r="SWK23" s="1"/>
      <c r="SWL23" s="1"/>
      <c r="SWM23" s="1"/>
      <c r="SWN23" s="1"/>
      <c r="SWO23" s="1"/>
      <c r="SWP23" s="1"/>
      <c r="SWQ23" s="1"/>
      <c r="SWR23" s="1"/>
      <c r="SWS23" s="1"/>
      <c r="SWT23" s="1"/>
      <c r="SWU23" s="1"/>
      <c r="SWV23" s="1"/>
      <c r="SWW23" s="1"/>
      <c r="SWX23" s="1"/>
      <c r="SWY23" s="1"/>
      <c r="SWZ23" s="1"/>
      <c r="SXA23" s="1"/>
      <c r="SXB23" s="1"/>
      <c r="SXC23" s="1"/>
      <c r="SXD23" s="1"/>
      <c r="SXE23" s="1"/>
      <c r="SXF23" s="1"/>
      <c r="SXG23" s="1"/>
      <c r="SXH23" s="1"/>
      <c r="SXI23" s="1"/>
      <c r="SXJ23" s="1"/>
      <c r="SXK23" s="1"/>
      <c r="SXL23" s="1"/>
      <c r="SXM23" s="1"/>
      <c r="SXN23" s="1"/>
      <c r="SXO23" s="1"/>
      <c r="SXP23" s="1"/>
      <c r="SXQ23" s="1"/>
      <c r="SXR23" s="1"/>
      <c r="SXS23" s="1"/>
      <c r="SXT23" s="1"/>
      <c r="SXU23" s="1"/>
      <c r="SXV23" s="1"/>
      <c r="SXW23" s="1"/>
      <c r="SXX23" s="1"/>
      <c r="SXY23" s="1"/>
      <c r="SXZ23" s="1"/>
      <c r="SYA23" s="1"/>
      <c r="SYB23" s="1"/>
      <c r="SYC23" s="1"/>
      <c r="SYD23" s="1"/>
      <c r="SYE23" s="1"/>
      <c r="SYF23" s="1"/>
      <c r="SYG23" s="1"/>
      <c r="SYH23" s="1"/>
      <c r="SYI23" s="1"/>
      <c r="SYJ23" s="1"/>
      <c r="SYK23" s="1"/>
      <c r="SYL23" s="1"/>
      <c r="SYM23" s="1"/>
      <c r="SYN23" s="1"/>
      <c r="SYO23" s="1"/>
      <c r="SYP23" s="1"/>
      <c r="SYQ23" s="1"/>
      <c r="SYR23" s="1"/>
      <c r="SYS23" s="1"/>
      <c r="SYT23" s="1"/>
      <c r="SYU23" s="1"/>
      <c r="SYV23" s="1"/>
      <c r="SYW23" s="1"/>
      <c r="SYX23" s="1"/>
      <c r="SYY23" s="1"/>
      <c r="SYZ23" s="1"/>
      <c r="SZA23" s="1"/>
      <c r="SZB23" s="1"/>
      <c r="SZC23" s="1"/>
      <c r="SZD23" s="1"/>
      <c r="SZE23" s="1"/>
      <c r="SZF23" s="1"/>
      <c r="SZG23" s="1"/>
      <c r="SZH23" s="1"/>
      <c r="SZI23" s="1"/>
      <c r="SZJ23" s="1"/>
      <c r="SZK23" s="1"/>
      <c r="SZL23" s="1"/>
      <c r="SZM23" s="1"/>
      <c r="SZN23" s="1"/>
      <c r="SZO23" s="1"/>
      <c r="SZP23" s="1"/>
      <c r="SZQ23" s="1"/>
      <c r="SZR23" s="1"/>
      <c r="SZS23" s="1"/>
      <c r="SZT23" s="1"/>
      <c r="SZU23" s="1"/>
      <c r="SZV23" s="1"/>
      <c r="SZW23" s="1"/>
      <c r="SZX23" s="1"/>
      <c r="SZY23" s="1"/>
      <c r="SZZ23" s="1"/>
      <c r="TAA23" s="1"/>
      <c r="TAB23" s="1"/>
      <c r="TAC23" s="1"/>
      <c r="TAD23" s="1"/>
      <c r="TAE23" s="1"/>
      <c r="TAF23" s="1"/>
      <c r="TAG23" s="1"/>
      <c r="TAH23" s="1"/>
      <c r="TAI23" s="1"/>
      <c r="TAJ23" s="1"/>
      <c r="TAK23" s="1"/>
      <c r="TAL23" s="1"/>
      <c r="TAM23" s="1"/>
      <c r="TAN23" s="1"/>
      <c r="TAO23" s="1"/>
      <c r="TAP23" s="1"/>
      <c r="TAQ23" s="1"/>
      <c r="TAR23" s="1"/>
      <c r="TAS23" s="1"/>
      <c r="TAT23" s="1"/>
      <c r="TAU23" s="1"/>
      <c r="TAV23" s="1"/>
      <c r="TAW23" s="1"/>
      <c r="TAX23" s="1"/>
      <c r="TAY23" s="1"/>
      <c r="TAZ23" s="1"/>
      <c r="TBA23" s="1"/>
      <c r="TBB23" s="1"/>
      <c r="TBC23" s="1"/>
      <c r="TBD23" s="1"/>
      <c r="TBE23" s="1"/>
      <c r="TBF23" s="1"/>
      <c r="TBG23" s="1"/>
      <c r="TBH23" s="1"/>
      <c r="TBI23" s="1"/>
      <c r="TBJ23" s="1"/>
      <c r="TBK23" s="1"/>
      <c r="TBL23" s="1"/>
      <c r="TBM23" s="1"/>
      <c r="TBN23" s="1"/>
      <c r="TBO23" s="1"/>
      <c r="TBP23" s="1"/>
      <c r="TBQ23" s="1"/>
      <c r="TBR23" s="1"/>
      <c r="TBS23" s="1"/>
      <c r="TBT23" s="1"/>
      <c r="TBU23" s="1"/>
      <c r="TBV23" s="1"/>
      <c r="TBW23" s="1"/>
      <c r="TBX23" s="1"/>
      <c r="TBY23" s="1"/>
      <c r="TBZ23" s="1"/>
      <c r="TCA23" s="1"/>
      <c r="TCB23" s="1"/>
      <c r="TCC23" s="1"/>
      <c r="TCD23" s="1"/>
      <c r="TCE23" s="1"/>
      <c r="TCF23" s="1"/>
      <c r="TCG23" s="1"/>
      <c r="TCH23" s="1"/>
      <c r="TCI23" s="1"/>
      <c r="TCJ23" s="1"/>
      <c r="TCK23" s="1"/>
      <c r="TCL23" s="1"/>
      <c r="TCM23" s="1"/>
      <c r="TCN23" s="1"/>
      <c r="TCO23" s="1"/>
      <c r="TCP23" s="1"/>
      <c r="TCQ23" s="1"/>
      <c r="TCR23" s="1"/>
      <c r="TCS23" s="1"/>
      <c r="TCT23" s="1"/>
      <c r="TCU23" s="1"/>
      <c r="TCV23" s="1"/>
      <c r="TCW23" s="1"/>
      <c r="TCX23" s="1"/>
      <c r="TCY23" s="1"/>
      <c r="TCZ23" s="1"/>
      <c r="TDA23" s="1"/>
      <c r="TDB23" s="1"/>
      <c r="TDC23" s="1"/>
      <c r="TDD23" s="1"/>
      <c r="TDE23" s="1"/>
      <c r="TDF23" s="1"/>
      <c r="TDG23" s="1"/>
      <c r="TDH23" s="1"/>
      <c r="TDI23" s="1"/>
      <c r="TDJ23" s="1"/>
      <c r="TDK23" s="1"/>
      <c r="TDL23" s="1"/>
      <c r="TDM23" s="1"/>
      <c r="TDN23" s="1"/>
      <c r="TDO23" s="1"/>
      <c r="TDP23" s="1"/>
      <c r="TDQ23" s="1"/>
      <c r="TDR23" s="1"/>
      <c r="TDS23" s="1"/>
      <c r="TDT23" s="1"/>
      <c r="TDU23" s="1"/>
      <c r="TDV23" s="1"/>
      <c r="TDW23" s="1"/>
      <c r="TDX23" s="1"/>
      <c r="TDY23" s="1"/>
      <c r="TDZ23" s="1"/>
      <c r="TEA23" s="1"/>
      <c r="TEB23" s="1"/>
      <c r="TEC23" s="1"/>
      <c r="TED23" s="1"/>
      <c r="TEE23" s="1"/>
      <c r="TEF23" s="1"/>
      <c r="TEG23" s="1"/>
      <c r="TEH23" s="1"/>
      <c r="TEI23" s="1"/>
      <c r="TEJ23" s="1"/>
      <c r="TEK23" s="1"/>
      <c r="TEL23" s="1"/>
      <c r="TEM23" s="1"/>
      <c r="TEN23" s="1"/>
      <c r="TEO23" s="1"/>
      <c r="TEP23" s="1"/>
      <c r="TEQ23" s="1"/>
      <c r="TER23" s="1"/>
      <c r="TES23" s="1"/>
      <c r="TET23" s="1"/>
      <c r="TEU23" s="1"/>
      <c r="TEV23" s="1"/>
      <c r="TEW23" s="1"/>
      <c r="TEX23" s="1"/>
      <c r="TEY23" s="1"/>
      <c r="TEZ23" s="1"/>
      <c r="TFA23" s="1"/>
      <c r="TFB23" s="1"/>
      <c r="TFC23" s="1"/>
      <c r="TFD23" s="1"/>
      <c r="TFE23" s="1"/>
      <c r="TFF23" s="1"/>
      <c r="TFG23" s="1"/>
      <c r="TFH23" s="1"/>
      <c r="TFI23" s="1"/>
      <c r="TFJ23" s="1"/>
      <c r="TFK23" s="1"/>
      <c r="TFL23" s="1"/>
      <c r="TFM23" s="1"/>
      <c r="TFN23" s="1"/>
      <c r="TFO23" s="1"/>
      <c r="TFP23" s="1"/>
      <c r="TFQ23" s="1"/>
      <c r="TFR23" s="1"/>
      <c r="TFS23" s="1"/>
      <c r="TFT23" s="1"/>
      <c r="TFU23" s="1"/>
      <c r="TFV23" s="1"/>
      <c r="TFW23" s="1"/>
      <c r="TFX23" s="1"/>
      <c r="TFY23" s="1"/>
      <c r="TFZ23" s="1"/>
      <c r="TGA23" s="1"/>
      <c r="TGB23" s="1"/>
      <c r="TGC23" s="1"/>
      <c r="TGD23" s="1"/>
      <c r="TGE23" s="1"/>
      <c r="TGF23" s="1"/>
      <c r="TGG23" s="1"/>
      <c r="TGH23" s="1"/>
      <c r="TGI23" s="1"/>
      <c r="TGJ23" s="1"/>
      <c r="TGK23" s="1"/>
      <c r="TGL23" s="1"/>
      <c r="TGM23" s="1"/>
      <c r="TGN23" s="1"/>
      <c r="TGO23" s="1"/>
      <c r="TGP23" s="1"/>
      <c r="TGQ23" s="1"/>
      <c r="TGR23" s="1"/>
      <c r="TGS23" s="1"/>
      <c r="TGT23" s="1"/>
      <c r="TGU23" s="1"/>
      <c r="TGV23" s="1"/>
      <c r="TGW23" s="1"/>
      <c r="TGX23" s="1"/>
      <c r="TGY23" s="1"/>
      <c r="TGZ23" s="1"/>
      <c r="THA23" s="1"/>
      <c r="THB23" s="1"/>
      <c r="THC23" s="1"/>
      <c r="THD23" s="1"/>
      <c r="THE23" s="1"/>
      <c r="THF23" s="1"/>
      <c r="THG23" s="1"/>
      <c r="THH23" s="1"/>
      <c r="THI23" s="1"/>
      <c r="THJ23" s="1"/>
      <c r="THK23" s="1"/>
      <c r="THL23" s="1"/>
      <c r="THM23" s="1"/>
      <c r="THN23" s="1"/>
      <c r="THO23" s="1"/>
      <c r="THP23" s="1"/>
      <c r="THQ23" s="1"/>
      <c r="THR23" s="1"/>
      <c r="THS23" s="1"/>
      <c r="THT23" s="1"/>
      <c r="THU23" s="1"/>
      <c r="THV23" s="1"/>
      <c r="THW23" s="1"/>
      <c r="THX23" s="1"/>
      <c r="THY23" s="1"/>
      <c r="THZ23" s="1"/>
      <c r="TIA23" s="1"/>
      <c r="TIB23" s="1"/>
      <c r="TIC23" s="1"/>
      <c r="TID23" s="1"/>
      <c r="TIE23" s="1"/>
      <c r="TIF23" s="1"/>
      <c r="TIG23" s="1"/>
      <c r="TIH23" s="1"/>
      <c r="TII23" s="1"/>
      <c r="TIJ23" s="1"/>
      <c r="TIK23" s="1"/>
      <c r="TIL23" s="1"/>
      <c r="TIM23" s="1"/>
      <c r="TIN23" s="1"/>
      <c r="TIO23" s="1"/>
      <c r="TIP23" s="1"/>
      <c r="TIQ23" s="1"/>
      <c r="TIR23" s="1"/>
      <c r="TIS23" s="1"/>
      <c r="TIT23" s="1"/>
      <c r="TIU23" s="1"/>
      <c r="TIV23" s="1"/>
      <c r="TIW23" s="1"/>
      <c r="TIX23" s="1"/>
      <c r="TIY23" s="1"/>
      <c r="TIZ23" s="1"/>
      <c r="TJA23" s="1"/>
      <c r="TJB23" s="1"/>
      <c r="TJC23" s="1"/>
      <c r="TJD23" s="1"/>
      <c r="TJE23" s="1"/>
      <c r="TJF23" s="1"/>
      <c r="TJG23" s="1"/>
      <c r="TJH23" s="1"/>
      <c r="TJI23" s="1"/>
      <c r="TJJ23" s="1"/>
      <c r="TJK23" s="1"/>
      <c r="TJL23" s="1"/>
      <c r="TJM23" s="1"/>
      <c r="TJN23" s="1"/>
      <c r="TJO23" s="1"/>
      <c r="TJP23" s="1"/>
      <c r="TJQ23" s="1"/>
      <c r="TJR23" s="1"/>
      <c r="TJS23" s="1"/>
      <c r="TJT23" s="1"/>
      <c r="TJU23" s="1"/>
      <c r="TJV23" s="1"/>
      <c r="TJW23" s="1"/>
      <c r="TJX23" s="1"/>
      <c r="TJY23" s="1"/>
      <c r="TJZ23" s="1"/>
      <c r="TKA23" s="1"/>
      <c r="TKB23" s="1"/>
      <c r="TKC23" s="1"/>
      <c r="TKD23" s="1"/>
      <c r="TKE23" s="1"/>
      <c r="TKF23" s="1"/>
      <c r="TKG23" s="1"/>
      <c r="TKH23" s="1"/>
      <c r="TKI23" s="1"/>
      <c r="TKJ23" s="1"/>
      <c r="TKK23" s="1"/>
      <c r="TKL23" s="1"/>
      <c r="TKM23" s="1"/>
      <c r="TKN23" s="1"/>
      <c r="TKO23" s="1"/>
      <c r="TKP23" s="1"/>
      <c r="TKQ23" s="1"/>
      <c r="TKR23" s="1"/>
      <c r="TKS23" s="1"/>
      <c r="TKT23" s="1"/>
      <c r="TKU23" s="1"/>
      <c r="TKV23" s="1"/>
      <c r="TKW23" s="1"/>
      <c r="TKX23" s="1"/>
      <c r="TKY23" s="1"/>
      <c r="TKZ23" s="1"/>
      <c r="TLA23" s="1"/>
      <c r="TLB23" s="1"/>
      <c r="TLC23" s="1"/>
      <c r="TLD23" s="1"/>
      <c r="TLE23" s="1"/>
      <c r="TLF23" s="1"/>
      <c r="TLG23" s="1"/>
      <c r="TLH23" s="1"/>
      <c r="TLI23" s="1"/>
      <c r="TLJ23" s="1"/>
      <c r="TLK23" s="1"/>
      <c r="TLL23" s="1"/>
      <c r="TLM23" s="1"/>
      <c r="TLN23" s="1"/>
      <c r="TLO23" s="1"/>
      <c r="TLP23" s="1"/>
      <c r="TLQ23" s="1"/>
      <c r="TLR23" s="1"/>
      <c r="TLS23" s="1"/>
      <c r="TLT23" s="1"/>
      <c r="TLU23" s="1"/>
      <c r="TLV23" s="1"/>
      <c r="TLW23" s="1"/>
      <c r="TLX23" s="1"/>
      <c r="TLY23" s="1"/>
      <c r="TLZ23" s="1"/>
      <c r="TMA23" s="1"/>
      <c r="TMB23" s="1"/>
      <c r="TMC23" s="1"/>
      <c r="TMD23" s="1"/>
      <c r="TME23" s="1"/>
      <c r="TMF23" s="1"/>
      <c r="TMG23" s="1"/>
      <c r="TMH23" s="1"/>
      <c r="TMI23" s="1"/>
      <c r="TMJ23" s="1"/>
      <c r="TMK23" s="1"/>
      <c r="TML23" s="1"/>
      <c r="TMM23" s="1"/>
      <c r="TMN23" s="1"/>
      <c r="TMO23" s="1"/>
      <c r="TMP23" s="1"/>
      <c r="TMQ23" s="1"/>
      <c r="TMR23" s="1"/>
      <c r="TMS23" s="1"/>
      <c r="TMT23" s="1"/>
      <c r="TMU23" s="1"/>
      <c r="TMV23" s="1"/>
      <c r="TMW23" s="1"/>
      <c r="TMX23" s="1"/>
      <c r="TMY23" s="1"/>
      <c r="TMZ23" s="1"/>
      <c r="TNA23" s="1"/>
      <c r="TNB23" s="1"/>
      <c r="TNC23" s="1"/>
      <c r="TND23" s="1"/>
      <c r="TNE23" s="1"/>
      <c r="TNF23" s="1"/>
      <c r="TNG23" s="1"/>
      <c r="TNH23" s="1"/>
      <c r="TNI23" s="1"/>
      <c r="TNJ23" s="1"/>
      <c r="TNK23" s="1"/>
      <c r="TNL23" s="1"/>
      <c r="TNM23" s="1"/>
      <c r="TNN23" s="1"/>
      <c r="TNO23" s="1"/>
      <c r="TNP23" s="1"/>
      <c r="TNQ23" s="1"/>
      <c r="TNR23" s="1"/>
      <c r="TNS23" s="1"/>
      <c r="TNT23" s="1"/>
      <c r="TNU23" s="1"/>
      <c r="TNV23" s="1"/>
      <c r="TNW23" s="1"/>
      <c r="TNX23" s="1"/>
      <c r="TNY23" s="1"/>
      <c r="TNZ23" s="1"/>
      <c r="TOA23" s="1"/>
      <c r="TOB23" s="1"/>
      <c r="TOC23" s="1"/>
      <c r="TOD23" s="1"/>
      <c r="TOE23" s="1"/>
      <c r="TOF23" s="1"/>
      <c r="TOG23" s="1"/>
      <c r="TOH23" s="1"/>
      <c r="TOI23" s="1"/>
      <c r="TOJ23" s="1"/>
      <c r="TOK23" s="1"/>
      <c r="TOL23" s="1"/>
      <c r="TOM23" s="1"/>
      <c r="TON23" s="1"/>
      <c r="TOO23" s="1"/>
      <c r="TOP23" s="1"/>
      <c r="TOQ23" s="1"/>
      <c r="TOR23" s="1"/>
      <c r="TOS23" s="1"/>
      <c r="TOT23" s="1"/>
      <c r="TOU23" s="1"/>
      <c r="TOV23" s="1"/>
      <c r="TOW23" s="1"/>
      <c r="TOX23" s="1"/>
      <c r="TOY23" s="1"/>
      <c r="TOZ23" s="1"/>
      <c r="TPA23" s="1"/>
      <c r="TPB23" s="1"/>
      <c r="TPC23" s="1"/>
      <c r="TPD23" s="1"/>
      <c r="TPE23" s="1"/>
      <c r="TPF23" s="1"/>
      <c r="TPG23" s="1"/>
      <c r="TPH23" s="1"/>
      <c r="TPI23" s="1"/>
      <c r="TPJ23" s="1"/>
      <c r="TPK23" s="1"/>
      <c r="TPL23" s="1"/>
      <c r="TPM23" s="1"/>
      <c r="TPN23" s="1"/>
      <c r="TPO23" s="1"/>
      <c r="TPP23" s="1"/>
      <c r="TPQ23" s="1"/>
      <c r="TPR23" s="1"/>
      <c r="TPS23" s="1"/>
      <c r="TPT23" s="1"/>
      <c r="TPU23" s="1"/>
      <c r="TPV23" s="1"/>
      <c r="TPW23" s="1"/>
      <c r="TPX23" s="1"/>
      <c r="TPY23" s="1"/>
      <c r="TPZ23" s="1"/>
      <c r="TQA23" s="1"/>
      <c r="TQB23" s="1"/>
      <c r="TQC23" s="1"/>
      <c r="TQD23" s="1"/>
      <c r="TQE23" s="1"/>
      <c r="TQF23" s="1"/>
      <c r="TQG23" s="1"/>
      <c r="TQH23" s="1"/>
      <c r="TQI23" s="1"/>
      <c r="TQJ23" s="1"/>
      <c r="TQK23" s="1"/>
      <c r="TQL23" s="1"/>
      <c r="TQM23" s="1"/>
      <c r="TQN23" s="1"/>
      <c r="TQO23" s="1"/>
      <c r="TQP23" s="1"/>
      <c r="TQQ23" s="1"/>
      <c r="TQR23" s="1"/>
      <c r="TQS23" s="1"/>
      <c r="TQT23" s="1"/>
      <c r="TQU23" s="1"/>
      <c r="TQV23" s="1"/>
      <c r="TQW23" s="1"/>
      <c r="TQX23" s="1"/>
      <c r="TQY23" s="1"/>
      <c r="TQZ23" s="1"/>
      <c r="TRA23" s="1"/>
      <c r="TRB23" s="1"/>
      <c r="TRC23" s="1"/>
      <c r="TRD23" s="1"/>
      <c r="TRE23" s="1"/>
      <c r="TRF23" s="1"/>
      <c r="TRG23" s="1"/>
      <c r="TRH23" s="1"/>
      <c r="TRI23" s="1"/>
      <c r="TRJ23" s="1"/>
      <c r="TRK23" s="1"/>
      <c r="TRL23" s="1"/>
      <c r="TRM23" s="1"/>
      <c r="TRN23" s="1"/>
      <c r="TRO23" s="1"/>
      <c r="TRP23" s="1"/>
      <c r="TRQ23" s="1"/>
      <c r="TRR23" s="1"/>
      <c r="TRS23" s="1"/>
      <c r="TRT23" s="1"/>
      <c r="TRU23" s="1"/>
      <c r="TRV23" s="1"/>
      <c r="TRW23" s="1"/>
      <c r="TRX23" s="1"/>
      <c r="TRY23" s="1"/>
      <c r="TRZ23" s="1"/>
      <c r="TSA23" s="1"/>
      <c r="TSB23" s="1"/>
      <c r="TSC23" s="1"/>
      <c r="TSD23" s="1"/>
      <c r="TSE23" s="1"/>
      <c r="TSF23" s="1"/>
      <c r="TSG23" s="1"/>
      <c r="TSH23" s="1"/>
      <c r="TSI23" s="1"/>
      <c r="TSJ23" s="1"/>
      <c r="TSK23" s="1"/>
      <c r="TSL23" s="1"/>
      <c r="TSM23" s="1"/>
      <c r="TSN23" s="1"/>
      <c r="TSO23" s="1"/>
      <c r="TSP23" s="1"/>
      <c r="TSQ23" s="1"/>
      <c r="TSR23" s="1"/>
      <c r="TSS23" s="1"/>
      <c r="TST23" s="1"/>
      <c r="TSU23" s="1"/>
      <c r="TSV23" s="1"/>
      <c r="TSW23" s="1"/>
      <c r="TSX23" s="1"/>
      <c r="TSY23" s="1"/>
      <c r="TSZ23" s="1"/>
      <c r="TTA23" s="1"/>
      <c r="TTB23" s="1"/>
      <c r="TTC23" s="1"/>
      <c r="TTD23" s="1"/>
      <c r="TTE23" s="1"/>
      <c r="TTF23" s="1"/>
      <c r="TTG23" s="1"/>
      <c r="TTH23" s="1"/>
      <c r="TTI23" s="1"/>
      <c r="TTJ23" s="1"/>
      <c r="TTK23" s="1"/>
      <c r="TTL23" s="1"/>
      <c r="TTM23" s="1"/>
      <c r="TTN23" s="1"/>
      <c r="TTO23" s="1"/>
      <c r="TTP23" s="1"/>
      <c r="TTQ23" s="1"/>
      <c r="TTR23" s="1"/>
      <c r="TTS23" s="1"/>
      <c r="TTT23" s="1"/>
      <c r="TTU23" s="1"/>
      <c r="TTV23" s="1"/>
      <c r="TTW23" s="1"/>
      <c r="TTX23" s="1"/>
      <c r="TTY23" s="1"/>
      <c r="TTZ23" s="1"/>
      <c r="TUA23" s="1"/>
      <c r="TUB23" s="1"/>
      <c r="TUC23" s="1"/>
      <c r="TUD23" s="1"/>
      <c r="TUE23" s="1"/>
      <c r="TUF23" s="1"/>
      <c r="TUG23" s="1"/>
      <c r="TUH23" s="1"/>
      <c r="TUI23" s="1"/>
      <c r="TUJ23" s="1"/>
      <c r="TUK23" s="1"/>
      <c r="TUL23" s="1"/>
      <c r="TUM23" s="1"/>
      <c r="TUN23" s="1"/>
      <c r="TUO23" s="1"/>
      <c r="TUP23" s="1"/>
      <c r="TUQ23" s="1"/>
      <c r="TUR23" s="1"/>
      <c r="TUS23" s="1"/>
      <c r="TUT23" s="1"/>
      <c r="TUU23" s="1"/>
      <c r="TUV23" s="1"/>
      <c r="TUW23" s="1"/>
      <c r="TUX23" s="1"/>
      <c r="TUY23" s="1"/>
      <c r="TUZ23" s="1"/>
      <c r="TVA23" s="1"/>
      <c r="TVB23" s="1"/>
      <c r="TVC23" s="1"/>
      <c r="TVD23" s="1"/>
      <c r="TVE23" s="1"/>
      <c r="TVF23" s="1"/>
      <c r="TVG23" s="1"/>
      <c r="TVH23" s="1"/>
      <c r="TVI23" s="1"/>
      <c r="TVJ23" s="1"/>
      <c r="TVK23" s="1"/>
      <c r="TVL23" s="1"/>
      <c r="TVM23" s="1"/>
      <c r="TVN23" s="1"/>
      <c r="TVO23" s="1"/>
      <c r="TVP23" s="1"/>
      <c r="TVQ23" s="1"/>
      <c r="TVR23" s="1"/>
      <c r="TVS23" s="1"/>
      <c r="TVT23" s="1"/>
      <c r="TVU23" s="1"/>
      <c r="TVV23" s="1"/>
      <c r="TVW23" s="1"/>
      <c r="TVX23" s="1"/>
      <c r="TVY23" s="1"/>
      <c r="TVZ23" s="1"/>
      <c r="TWA23" s="1"/>
      <c r="TWB23" s="1"/>
      <c r="TWC23" s="1"/>
      <c r="TWD23" s="1"/>
      <c r="TWE23" s="1"/>
      <c r="TWF23" s="1"/>
      <c r="TWG23" s="1"/>
      <c r="TWH23" s="1"/>
      <c r="TWI23" s="1"/>
      <c r="TWJ23" s="1"/>
      <c r="TWK23" s="1"/>
      <c r="TWL23" s="1"/>
      <c r="TWM23" s="1"/>
      <c r="TWN23" s="1"/>
      <c r="TWO23" s="1"/>
      <c r="TWP23" s="1"/>
      <c r="TWQ23" s="1"/>
      <c r="TWR23" s="1"/>
      <c r="TWS23" s="1"/>
      <c r="TWT23" s="1"/>
      <c r="TWU23" s="1"/>
      <c r="TWV23" s="1"/>
      <c r="TWW23" s="1"/>
      <c r="TWX23" s="1"/>
      <c r="TWY23" s="1"/>
      <c r="TWZ23" s="1"/>
      <c r="TXA23" s="1"/>
      <c r="TXB23" s="1"/>
      <c r="TXC23" s="1"/>
      <c r="TXD23" s="1"/>
      <c r="TXE23" s="1"/>
      <c r="TXF23" s="1"/>
      <c r="TXG23" s="1"/>
      <c r="TXH23" s="1"/>
      <c r="TXI23" s="1"/>
      <c r="TXJ23" s="1"/>
      <c r="TXK23" s="1"/>
      <c r="TXL23" s="1"/>
      <c r="TXM23" s="1"/>
      <c r="TXN23" s="1"/>
      <c r="TXO23" s="1"/>
      <c r="TXP23" s="1"/>
      <c r="TXQ23" s="1"/>
      <c r="TXR23" s="1"/>
      <c r="TXS23" s="1"/>
      <c r="TXT23" s="1"/>
      <c r="TXU23" s="1"/>
      <c r="TXV23" s="1"/>
      <c r="TXW23" s="1"/>
      <c r="TXX23" s="1"/>
      <c r="TXY23" s="1"/>
      <c r="TXZ23" s="1"/>
      <c r="TYA23" s="1"/>
      <c r="TYB23" s="1"/>
      <c r="TYC23" s="1"/>
      <c r="TYD23" s="1"/>
      <c r="TYE23" s="1"/>
      <c r="TYF23" s="1"/>
      <c r="TYG23" s="1"/>
      <c r="TYH23" s="1"/>
      <c r="TYI23" s="1"/>
      <c r="TYJ23" s="1"/>
      <c r="TYK23" s="1"/>
      <c r="TYL23" s="1"/>
      <c r="TYM23" s="1"/>
      <c r="TYN23" s="1"/>
      <c r="TYO23" s="1"/>
      <c r="TYP23" s="1"/>
      <c r="TYQ23" s="1"/>
      <c r="TYR23" s="1"/>
      <c r="TYS23" s="1"/>
      <c r="TYT23" s="1"/>
      <c r="TYU23" s="1"/>
      <c r="TYV23" s="1"/>
      <c r="TYW23" s="1"/>
      <c r="TYX23" s="1"/>
      <c r="TYY23" s="1"/>
      <c r="TYZ23" s="1"/>
      <c r="TZA23" s="1"/>
      <c r="TZB23" s="1"/>
      <c r="TZC23" s="1"/>
      <c r="TZD23" s="1"/>
      <c r="TZE23" s="1"/>
      <c r="TZF23" s="1"/>
      <c r="TZG23" s="1"/>
      <c r="TZH23" s="1"/>
      <c r="TZI23" s="1"/>
      <c r="TZJ23" s="1"/>
      <c r="TZK23" s="1"/>
      <c r="TZL23" s="1"/>
      <c r="TZM23" s="1"/>
      <c r="TZN23" s="1"/>
      <c r="TZO23" s="1"/>
      <c r="TZP23" s="1"/>
      <c r="TZQ23" s="1"/>
      <c r="TZR23" s="1"/>
      <c r="TZS23" s="1"/>
      <c r="TZT23" s="1"/>
      <c r="TZU23" s="1"/>
      <c r="TZV23" s="1"/>
      <c r="TZW23" s="1"/>
      <c r="TZX23" s="1"/>
      <c r="TZY23" s="1"/>
      <c r="TZZ23" s="1"/>
      <c r="UAA23" s="1"/>
      <c r="UAB23" s="1"/>
      <c r="UAC23" s="1"/>
      <c r="UAD23" s="1"/>
      <c r="UAE23" s="1"/>
      <c r="UAF23" s="1"/>
      <c r="UAG23" s="1"/>
      <c r="UAH23" s="1"/>
      <c r="UAI23" s="1"/>
      <c r="UAJ23" s="1"/>
      <c r="UAK23" s="1"/>
      <c r="UAL23" s="1"/>
      <c r="UAM23" s="1"/>
      <c r="UAN23" s="1"/>
      <c r="UAO23" s="1"/>
      <c r="UAP23" s="1"/>
      <c r="UAQ23" s="1"/>
      <c r="UAR23" s="1"/>
      <c r="UAS23" s="1"/>
      <c r="UAT23" s="1"/>
      <c r="UAU23" s="1"/>
      <c r="UAV23" s="1"/>
      <c r="UAW23" s="1"/>
      <c r="UAX23" s="1"/>
      <c r="UAY23" s="1"/>
      <c r="UAZ23" s="1"/>
      <c r="UBA23" s="1"/>
      <c r="UBB23" s="1"/>
      <c r="UBC23" s="1"/>
      <c r="UBD23" s="1"/>
      <c r="UBE23" s="1"/>
      <c r="UBF23" s="1"/>
      <c r="UBG23" s="1"/>
      <c r="UBH23" s="1"/>
      <c r="UBI23" s="1"/>
      <c r="UBJ23" s="1"/>
      <c r="UBK23" s="1"/>
      <c r="UBL23" s="1"/>
      <c r="UBM23" s="1"/>
      <c r="UBN23" s="1"/>
      <c r="UBO23" s="1"/>
      <c r="UBP23" s="1"/>
      <c r="UBQ23" s="1"/>
      <c r="UBR23" s="1"/>
      <c r="UBS23" s="1"/>
      <c r="UBT23" s="1"/>
      <c r="UBU23" s="1"/>
      <c r="UBV23" s="1"/>
      <c r="UBW23" s="1"/>
      <c r="UBX23" s="1"/>
      <c r="UBY23" s="1"/>
      <c r="UBZ23" s="1"/>
      <c r="UCA23" s="1"/>
      <c r="UCB23" s="1"/>
      <c r="UCC23" s="1"/>
      <c r="UCD23" s="1"/>
      <c r="UCE23" s="1"/>
      <c r="UCF23" s="1"/>
      <c r="UCG23" s="1"/>
      <c r="UCH23" s="1"/>
      <c r="UCI23" s="1"/>
      <c r="UCJ23" s="1"/>
      <c r="UCK23" s="1"/>
      <c r="UCL23" s="1"/>
      <c r="UCM23" s="1"/>
      <c r="UCN23" s="1"/>
      <c r="UCO23" s="1"/>
      <c r="UCP23" s="1"/>
      <c r="UCQ23" s="1"/>
      <c r="UCR23" s="1"/>
      <c r="UCS23" s="1"/>
      <c r="UCT23" s="1"/>
      <c r="UCU23" s="1"/>
      <c r="UCV23" s="1"/>
      <c r="UCW23" s="1"/>
      <c r="UCX23" s="1"/>
      <c r="UCY23" s="1"/>
      <c r="UCZ23" s="1"/>
      <c r="UDA23" s="1"/>
      <c r="UDB23" s="1"/>
      <c r="UDC23" s="1"/>
      <c r="UDD23" s="1"/>
      <c r="UDE23" s="1"/>
      <c r="UDF23" s="1"/>
      <c r="UDG23" s="1"/>
      <c r="UDH23" s="1"/>
      <c r="UDI23" s="1"/>
      <c r="UDJ23" s="1"/>
      <c r="UDK23" s="1"/>
      <c r="UDL23" s="1"/>
      <c r="UDM23" s="1"/>
      <c r="UDN23" s="1"/>
      <c r="UDO23" s="1"/>
      <c r="UDP23" s="1"/>
      <c r="UDQ23" s="1"/>
      <c r="UDR23" s="1"/>
      <c r="UDS23" s="1"/>
      <c r="UDT23" s="1"/>
      <c r="UDU23" s="1"/>
      <c r="UDV23" s="1"/>
      <c r="UDW23" s="1"/>
      <c r="UDX23" s="1"/>
      <c r="UDY23" s="1"/>
      <c r="UDZ23" s="1"/>
      <c r="UEA23" s="1"/>
      <c r="UEB23" s="1"/>
      <c r="UEC23" s="1"/>
      <c r="UED23" s="1"/>
      <c r="UEE23" s="1"/>
      <c r="UEF23" s="1"/>
      <c r="UEG23" s="1"/>
      <c r="UEH23" s="1"/>
      <c r="UEI23" s="1"/>
      <c r="UEJ23" s="1"/>
      <c r="UEK23" s="1"/>
      <c r="UEL23" s="1"/>
      <c r="UEM23" s="1"/>
      <c r="UEN23" s="1"/>
      <c r="UEO23" s="1"/>
      <c r="UEP23" s="1"/>
      <c r="UEQ23" s="1"/>
      <c r="UER23" s="1"/>
      <c r="UES23" s="1"/>
      <c r="UET23" s="1"/>
      <c r="UEU23" s="1"/>
      <c r="UEV23" s="1"/>
      <c r="UEW23" s="1"/>
      <c r="UEX23" s="1"/>
      <c r="UEY23" s="1"/>
      <c r="UEZ23" s="1"/>
      <c r="UFA23" s="1"/>
      <c r="UFB23" s="1"/>
      <c r="UFC23" s="1"/>
      <c r="UFD23" s="1"/>
      <c r="UFE23" s="1"/>
      <c r="UFF23" s="1"/>
      <c r="UFG23" s="1"/>
      <c r="UFH23" s="1"/>
      <c r="UFI23" s="1"/>
      <c r="UFJ23" s="1"/>
      <c r="UFK23" s="1"/>
      <c r="UFL23" s="1"/>
      <c r="UFM23" s="1"/>
      <c r="UFN23" s="1"/>
      <c r="UFO23" s="1"/>
      <c r="UFP23" s="1"/>
      <c r="UFQ23" s="1"/>
      <c r="UFR23" s="1"/>
      <c r="UFS23" s="1"/>
      <c r="UFT23" s="1"/>
      <c r="UFU23" s="1"/>
      <c r="UFV23" s="1"/>
      <c r="UFW23" s="1"/>
      <c r="UFX23" s="1"/>
      <c r="UFY23" s="1"/>
      <c r="UFZ23" s="1"/>
      <c r="UGA23" s="1"/>
      <c r="UGB23" s="1"/>
      <c r="UGC23" s="1"/>
      <c r="UGD23" s="1"/>
      <c r="UGE23" s="1"/>
      <c r="UGF23" s="1"/>
      <c r="UGG23" s="1"/>
      <c r="UGH23" s="1"/>
      <c r="UGI23" s="1"/>
      <c r="UGJ23" s="1"/>
      <c r="UGK23" s="1"/>
      <c r="UGL23" s="1"/>
      <c r="UGM23" s="1"/>
      <c r="UGN23" s="1"/>
      <c r="UGO23" s="1"/>
      <c r="UGP23" s="1"/>
      <c r="UGQ23" s="1"/>
      <c r="UGR23" s="1"/>
      <c r="UGS23" s="1"/>
      <c r="UGT23" s="1"/>
      <c r="UGU23" s="1"/>
      <c r="UGV23" s="1"/>
      <c r="UGW23" s="1"/>
      <c r="UGX23" s="1"/>
      <c r="UGY23" s="1"/>
      <c r="UGZ23" s="1"/>
      <c r="UHA23" s="1"/>
      <c r="UHB23" s="1"/>
      <c r="UHC23" s="1"/>
      <c r="UHD23" s="1"/>
      <c r="UHE23" s="1"/>
      <c r="UHF23" s="1"/>
      <c r="UHG23" s="1"/>
      <c r="UHH23" s="1"/>
      <c r="UHI23" s="1"/>
      <c r="UHJ23" s="1"/>
      <c r="UHK23" s="1"/>
      <c r="UHL23" s="1"/>
      <c r="UHM23" s="1"/>
      <c r="UHN23" s="1"/>
      <c r="UHO23" s="1"/>
      <c r="UHP23" s="1"/>
      <c r="UHQ23" s="1"/>
      <c r="UHR23" s="1"/>
      <c r="UHS23" s="1"/>
      <c r="UHT23" s="1"/>
      <c r="UHU23" s="1"/>
      <c r="UHV23" s="1"/>
      <c r="UHW23" s="1"/>
      <c r="UHX23" s="1"/>
      <c r="UHY23" s="1"/>
      <c r="UHZ23" s="1"/>
      <c r="UIA23" s="1"/>
      <c r="UIB23" s="1"/>
      <c r="UIC23" s="1"/>
      <c r="UID23" s="1"/>
      <c r="UIE23" s="1"/>
      <c r="UIF23" s="1"/>
      <c r="UIG23" s="1"/>
      <c r="UIH23" s="1"/>
      <c r="UII23" s="1"/>
      <c r="UIJ23" s="1"/>
      <c r="UIK23" s="1"/>
      <c r="UIL23" s="1"/>
      <c r="UIM23" s="1"/>
      <c r="UIN23" s="1"/>
      <c r="UIO23" s="1"/>
      <c r="UIP23" s="1"/>
      <c r="UIQ23" s="1"/>
      <c r="UIR23" s="1"/>
      <c r="UIS23" s="1"/>
      <c r="UIT23" s="1"/>
      <c r="UIU23" s="1"/>
      <c r="UIV23" s="1"/>
      <c r="UIW23" s="1"/>
      <c r="UIX23" s="1"/>
      <c r="UIY23" s="1"/>
      <c r="UIZ23" s="1"/>
      <c r="UJA23" s="1"/>
      <c r="UJB23" s="1"/>
      <c r="UJC23" s="1"/>
      <c r="UJD23" s="1"/>
      <c r="UJE23" s="1"/>
      <c r="UJF23" s="1"/>
      <c r="UJG23" s="1"/>
      <c r="UJH23" s="1"/>
      <c r="UJI23" s="1"/>
      <c r="UJJ23" s="1"/>
      <c r="UJK23" s="1"/>
      <c r="UJL23" s="1"/>
      <c r="UJM23" s="1"/>
      <c r="UJN23" s="1"/>
      <c r="UJO23" s="1"/>
      <c r="UJP23" s="1"/>
      <c r="UJQ23" s="1"/>
      <c r="UJR23" s="1"/>
      <c r="UJS23" s="1"/>
      <c r="UJT23" s="1"/>
      <c r="UJU23" s="1"/>
      <c r="UJV23" s="1"/>
      <c r="UJW23" s="1"/>
      <c r="UJX23" s="1"/>
      <c r="UJY23" s="1"/>
      <c r="UJZ23" s="1"/>
      <c r="UKA23" s="1"/>
      <c r="UKB23" s="1"/>
      <c r="UKC23" s="1"/>
      <c r="UKD23" s="1"/>
      <c r="UKE23" s="1"/>
      <c r="UKF23" s="1"/>
      <c r="UKG23" s="1"/>
      <c r="UKH23" s="1"/>
      <c r="UKI23" s="1"/>
      <c r="UKJ23" s="1"/>
      <c r="UKK23" s="1"/>
      <c r="UKL23" s="1"/>
      <c r="UKM23" s="1"/>
      <c r="UKN23" s="1"/>
      <c r="UKO23" s="1"/>
      <c r="UKP23" s="1"/>
      <c r="UKQ23" s="1"/>
      <c r="UKR23" s="1"/>
      <c r="UKS23" s="1"/>
      <c r="UKT23" s="1"/>
      <c r="UKU23" s="1"/>
      <c r="UKV23" s="1"/>
      <c r="UKW23" s="1"/>
      <c r="UKX23" s="1"/>
      <c r="UKY23" s="1"/>
      <c r="UKZ23" s="1"/>
      <c r="ULA23" s="1"/>
      <c r="ULB23" s="1"/>
      <c r="ULC23" s="1"/>
      <c r="ULD23" s="1"/>
      <c r="ULE23" s="1"/>
      <c r="ULF23" s="1"/>
      <c r="ULG23" s="1"/>
      <c r="ULH23" s="1"/>
      <c r="ULI23" s="1"/>
      <c r="ULJ23" s="1"/>
      <c r="ULK23" s="1"/>
      <c r="ULL23" s="1"/>
      <c r="ULM23" s="1"/>
      <c r="ULN23" s="1"/>
      <c r="ULO23" s="1"/>
      <c r="ULP23" s="1"/>
      <c r="ULQ23" s="1"/>
      <c r="ULR23" s="1"/>
      <c r="ULS23" s="1"/>
      <c r="ULT23" s="1"/>
      <c r="ULU23" s="1"/>
      <c r="ULV23" s="1"/>
      <c r="ULW23" s="1"/>
      <c r="ULX23" s="1"/>
      <c r="ULY23" s="1"/>
      <c r="ULZ23" s="1"/>
      <c r="UMA23" s="1"/>
      <c r="UMB23" s="1"/>
      <c r="UMC23" s="1"/>
      <c r="UMD23" s="1"/>
      <c r="UME23" s="1"/>
      <c r="UMF23" s="1"/>
      <c r="UMG23" s="1"/>
      <c r="UMH23" s="1"/>
      <c r="UMI23" s="1"/>
      <c r="UMJ23" s="1"/>
      <c r="UMK23" s="1"/>
      <c r="UML23" s="1"/>
      <c r="UMM23" s="1"/>
      <c r="UMN23" s="1"/>
      <c r="UMO23" s="1"/>
      <c r="UMP23" s="1"/>
      <c r="UMQ23" s="1"/>
      <c r="UMR23" s="1"/>
      <c r="UMS23" s="1"/>
      <c r="UMT23" s="1"/>
      <c r="UMU23" s="1"/>
      <c r="UMV23" s="1"/>
      <c r="UMW23" s="1"/>
      <c r="UMX23" s="1"/>
      <c r="UMY23" s="1"/>
      <c r="UMZ23" s="1"/>
      <c r="UNA23" s="1"/>
      <c r="UNB23" s="1"/>
      <c r="UNC23" s="1"/>
      <c r="UND23" s="1"/>
      <c r="UNE23" s="1"/>
      <c r="UNF23" s="1"/>
      <c r="UNG23" s="1"/>
      <c r="UNH23" s="1"/>
      <c r="UNI23" s="1"/>
      <c r="UNJ23" s="1"/>
      <c r="UNK23" s="1"/>
      <c r="UNL23" s="1"/>
      <c r="UNM23" s="1"/>
      <c r="UNN23" s="1"/>
      <c r="UNO23" s="1"/>
      <c r="UNP23" s="1"/>
      <c r="UNQ23" s="1"/>
      <c r="UNR23" s="1"/>
      <c r="UNS23" s="1"/>
      <c r="UNT23" s="1"/>
      <c r="UNU23" s="1"/>
      <c r="UNV23" s="1"/>
      <c r="UNW23" s="1"/>
      <c r="UNX23" s="1"/>
      <c r="UNY23" s="1"/>
      <c r="UNZ23" s="1"/>
      <c r="UOA23" s="1"/>
      <c r="UOB23" s="1"/>
      <c r="UOC23" s="1"/>
      <c r="UOD23" s="1"/>
      <c r="UOE23" s="1"/>
      <c r="UOF23" s="1"/>
      <c r="UOG23" s="1"/>
      <c r="UOH23" s="1"/>
      <c r="UOI23" s="1"/>
      <c r="UOJ23" s="1"/>
      <c r="UOK23" s="1"/>
      <c r="UOL23" s="1"/>
      <c r="UOM23" s="1"/>
      <c r="UON23" s="1"/>
      <c r="UOO23" s="1"/>
      <c r="UOP23" s="1"/>
      <c r="UOQ23" s="1"/>
      <c r="UOR23" s="1"/>
      <c r="UOS23" s="1"/>
      <c r="UOT23" s="1"/>
      <c r="UOU23" s="1"/>
      <c r="UOV23" s="1"/>
      <c r="UOW23" s="1"/>
      <c r="UOX23" s="1"/>
      <c r="UOY23" s="1"/>
      <c r="UOZ23" s="1"/>
      <c r="UPA23" s="1"/>
      <c r="UPB23" s="1"/>
      <c r="UPC23" s="1"/>
      <c r="UPD23" s="1"/>
      <c r="UPE23" s="1"/>
      <c r="UPF23" s="1"/>
      <c r="UPG23" s="1"/>
      <c r="UPH23" s="1"/>
      <c r="UPI23" s="1"/>
      <c r="UPJ23" s="1"/>
      <c r="UPK23" s="1"/>
      <c r="UPL23" s="1"/>
      <c r="UPM23" s="1"/>
      <c r="UPN23" s="1"/>
      <c r="UPO23" s="1"/>
      <c r="UPP23" s="1"/>
      <c r="UPQ23" s="1"/>
      <c r="UPR23" s="1"/>
      <c r="UPS23" s="1"/>
      <c r="UPT23" s="1"/>
      <c r="UPU23" s="1"/>
      <c r="UPV23" s="1"/>
      <c r="UPW23" s="1"/>
      <c r="UPX23" s="1"/>
      <c r="UPY23" s="1"/>
      <c r="UPZ23" s="1"/>
      <c r="UQA23" s="1"/>
      <c r="UQB23" s="1"/>
      <c r="UQC23" s="1"/>
      <c r="UQD23" s="1"/>
      <c r="UQE23" s="1"/>
      <c r="UQF23" s="1"/>
      <c r="UQG23" s="1"/>
      <c r="UQH23" s="1"/>
      <c r="UQI23" s="1"/>
      <c r="UQJ23" s="1"/>
      <c r="UQK23" s="1"/>
      <c r="UQL23" s="1"/>
      <c r="UQM23" s="1"/>
      <c r="UQN23" s="1"/>
      <c r="UQO23" s="1"/>
      <c r="UQP23" s="1"/>
      <c r="UQQ23" s="1"/>
      <c r="UQR23" s="1"/>
      <c r="UQS23" s="1"/>
      <c r="UQT23" s="1"/>
      <c r="UQU23" s="1"/>
      <c r="UQV23" s="1"/>
      <c r="UQW23" s="1"/>
      <c r="UQX23" s="1"/>
      <c r="UQY23" s="1"/>
      <c r="UQZ23" s="1"/>
      <c r="URA23" s="1"/>
      <c r="URB23" s="1"/>
      <c r="URC23" s="1"/>
      <c r="URD23" s="1"/>
      <c r="URE23" s="1"/>
      <c r="URF23" s="1"/>
      <c r="URG23" s="1"/>
      <c r="URH23" s="1"/>
      <c r="URI23" s="1"/>
      <c r="URJ23" s="1"/>
      <c r="URK23" s="1"/>
      <c r="URL23" s="1"/>
      <c r="URM23" s="1"/>
      <c r="URN23" s="1"/>
      <c r="URO23" s="1"/>
      <c r="URP23" s="1"/>
      <c r="URQ23" s="1"/>
      <c r="URR23" s="1"/>
      <c r="URS23" s="1"/>
      <c r="URT23" s="1"/>
      <c r="URU23" s="1"/>
      <c r="URV23" s="1"/>
      <c r="URW23" s="1"/>
      <c r="URX23" s="1"/>
      <c r="URY23" s="1"/>
      <c r="URZ23" s="1"/>
      <c r="USA23" s="1"/>
      <c r="USB23" s="1"/>
      <c r="USC23" s="1"/>
      <c r="USD23" s="1"/>
      <c r="USE23" s="1"/>
      <c r="USF23" s="1"/>
      <c r="USG23" s="1"/>
      <c r="USH23" s="1"/>
      <c r="USI23" s="1"/>
      <c r="USJ23" s="1"/>
      <c r="USK23" s="1"/>
      <c r="USL23" s="1"/>
      <c r="USM23" s="1"/>
      <c r="USN23" s="1"/>
      <c r="USO23" s="1"/>
      <c r="USP23" s="1"/>
      <c r="USQ23" s="1"/>
      <c r="USR23" s="1"/>
      <c r="USS23" s="1"/>
      <c r="UST23" s="1"/>
      <c r="USU23" s="1"/>
      <c r="USV23" s="1"/>
      <c r="USW23" s="1"/>
      <c r="USX23" s="1"/>
      <c r="USY23" s="1"/>
      <c r="USZ23" s="1"/>
      <c r="UTA23" s="1"/>
      <c r="UTB23" s="1"/>
      <c r="UTC23" s="1"/>
      <c r="UTD23" s="1"/>
      <c r="UTE23" s="1"/>
      <c r="UTF23" s="1"/>
      <c r="UTG23" s="1"/>
      <c r="UTH23" s="1"/>
      <c r="UTI23" s="1"/>
      <c r="UTJ23" s="1"/>
      <c r="UTK23" s="1"/>
      <c r="UTL23" s="1"/>
      <c r="UTM23" s="1"/>
      <c r="UTN23" s="1"/>
      <c r="UTO23" s="1"/>
      <c r="UTP23" s="1"/>
      <c r="UTQ23" s="1"/>
      <c r="UTR23" s="1"/>
      <c r="UTS23" s="1"/>
      <c r="UTT23" s="1"/>
      <c r="UTU23" s="1"/>
      <c r="UTV23" s="1"/>
      <c r="UTW23" s="1"/>
      <c r="UTX23" s="1"/>
      <c r="UTY23" s="1"/>
      <c r="UTZ23" s="1"/>
      <c r="UUA23" s="1"/>
      <c r="UUB23" s="1"/>
      <c r="UUC23" s="1"/>
      <c r="UUD23" s="1"/>
      <c r="UUE23" s="1"/>
      <c r="UUF23" s="1"/>
      <c r="UUG23" s="1"/>
      <c r="UUH23" s="1"/>
      <c r="UUI23" s="1"/>
      <c r="UUJ23" s="1"/>
      <c r="UUK23" s="1"/>
      <c r="UUL23" s="1"/>
      <c r="UUM23" s="1"/>
      <c r="UUN23" s="1"/>
      <c r="UUO23" s="1"/>
      <c r="UUP23" s="1"/>
      <c r="UUQ23" s="1"/>
      <c r="UUR23" s="1"/>
      <c r="UUS23" s="1"/>
      <c r="UUT23" s="1"/>
      <c r="UUU23" s="1"/>
      <c r="UUV23" s="1"/>
      <c r="UUW23" s="1"/>
      <c r="UUX23" s="1"/>
      <c r="UUY23" s="1"/>
      <c r="UUZ23" s="1"/>
      <c r="UVA23" s="1"/>
      <c r="UVB23" s="1"/>
      <c r="UVC23" s="1"/>
      <c r="UVD23" s="1"/>
      <c r="UVE23" s="1"/>
      <c r="UVF23" s="1"/>
      <c r="UVG23" s="1"/>
      <c r="UVH23" s="1"/>
      <c r="UVI23" s="1"/>
      <c r="UVJ23" s="1"/>
      <c r="UVK23" s="1"/>
      <c r="UVL23" s="1"/>
      <c r="UVM23" s="1"/>
      <c r="UVN23" s="1"/>
      <c r="UVO23" s="1"/>
      <c r="UVP23" s="1"/>
      <c r="UVQ23" s="1"/>
      <c r="UVR23" s="1"/>
      <c r="UVS23" s="1"/>
      <c r="UVT23" s="1"/>
      <c r="UVU23" s="1"/>
      <c r="UVV23" s="1"/>
      <c r="UVW23" s="1"/>
      <c r="UVX23" s="1"/>
      <c r="UVY23" s="1"/>
      <c r="UVZ23" s="1"/>
      <c r="UWA23" s="1"/>
      <c r="UWB23" s="1"/>
      <c r="UWC23" s="1"/>
      <c r="UWD23" s="1"/>
      <c r="UWE23" s="1"/>
      <c r="UWF23" s="1"/>
      <c r="UWG23" s="1"/>
      <c r="UWH23" s="1"/>
      <c r="UWI23" s="1"/>
      <c r="UWJ23" s="1"/>
      <c r="UWK23" s="1"/>
      <c r="UWL23" s="1"/>
      <c r="UWM23" s="1"/>
      <c r="UWN23" s="1"/>
      <c r="UWO23" s="1"/>
      <c r="UWP23" s="1"/>
      <c r="UWQ23" s="1"/>
      <c r="UWR23" s="1"/>
      <c r="UWS23" s="1"/>
      <c r="UWT23" s="1"/>
      <c r="UWU23" s="1"/>
      <c r="UWV23" s="1"/>
      <c r="UWW23" s="1"/>
      <c r="UWX23" s="1"/>
      <c r="UWY23" s="1"/>
      <c r="UWZ23" s="1"/>
      <c r="UXA23" s="1"/>
      <c r="UXB23" s="1"/>
      <c r="UXC23" s="1"/>
      <c r="UXD23" s="1"/>
      <c r="UXE23" s="1"/>
      <c r="UXF23" s="1"/>
      <c r="UXG23" s="1"/>
      <c r="UXH23" s="1"/>
      <c r="UXI23" s="1"/>
      <c r="UXJ23" s="1"/>
      <c r="UXK23" s="1"/>
      <c r="UXL23" s="1"/>
      <c r="UXM23" s="1"/>
      <c r="UXN23" s="1"/>
      <c r="UXO23" s="1"/>
      <c r="UXP23" s="1"/>
      <c r="UXQ23" s="1"/>
      <c r="UXR23" s="1"/>
      <c r="UXS23" s="1"/>
      <c r="UXT23" s="1"/>
      <c r="UXU23" s="1"/>
      <c r="UXV23" s="1"/>
      <c r="UXW23" s="1"/>
      <c r="UXX23" s="1"/>
      <c r="UXY23" s="1"/>
      <c r="UXZ23" s="1"/>
      <c r="UYA23" s="1"/>
      <c r="UYB23" s="1"/>
      <c r="UYC23" s="1"/>
      <c r="UYD23" s="1"/>
      <c r="UYE23" s="1"/>
      <c r="UYF23" s="1"/>
      <c r="UYG23" s="1"/>
      <c r="UYH23" s="1"/>
      <c r="UYI23" s="1"/>
      <c r="UYJ23" s="1"/>
      <c r="UYK23" s="1"/>
      <c r="UYL23" s="1"/>
      <c r="UYM23" s="1"/>
      <c r="UYN23" s="1"/>
      <c r="UYO23" s="1"/>
      <c r="UYP23" s="1"/>
      <c r="UYQ23" s="1"/>
      <c r="UYR23" s="1"/>
      <c r="UYS23" s="1"/>
      <c r="UYT23" s="1"/>
      <c r="UYU23" s="1"/>
      <c r="UYV23" s="1"/>
      <c r="UYW23" s="1"/>
      <c r="UYX23" s="1"/>
      <c r="UYY23" s="1"/>
      <c r="UYZ23" s="1"/>
      <c r="UZA23" s="1"/>
      <c r="UZB23" s="1"/>
      <c r="UZC23" s="1"/>
      <c r="UZD23" s="1"/>
      <c r="UZE23" s="1"/>
      <c r="UZF23" s="1"/>
      <c r="UZG23" s="1"/>
      <c r="UZH23" s="1"/>
      <c r="UZI23" s="1"/>
      <c r="UZJ23" s="1"/>
      <c r="UZK23" s="1"/>
      <c r="UZL23" s="1"/>
      <c r="UZM23" s="1"/>
      <c r="UZN23" s="1"/>
      <c r="UZO23" s="1"/>
      <c r="UZP23" s="1"/>
      <c r="UZQ23" s="1"/>
      <c r="UZR23" s="1"/>
      <c r="UZS23" s="1"/>
      <c r="UZT23" s="1"/>
      <c r="UZU23" s="1"/>
      <c r="UZV23" s="1"/>
      <c r="UZW23" s="1"/>
      <c r="UZX23" s="1"/>
      <c r="UZY23" s="1"/>
      <c r="UZZ23" s="1"/>
      <c r="VAA23" s="1"/>
      <c r="VAB23" s="1"/>
      <c r="VAC23" s="1"/>
      <c r="VAD23" s="1"/>
      <c r="VAE23" s="1"/>
      <c r="VAF23" s="1"/>
      <c r="VAG23" s="1"/>
      <c r="VAH23" s="1"/>
      <c r="VAI23" s="1"/>
      <c r="VAJ23" s="1"/>
      <c r="VAK23" s="1"/>
      <c r="VAL23" s="1"/>
      <c r="VAM23" s="1"/>
      <c r="VAN23" s="1"/>
      <c r="VAO23" s="1"/>
      <c r="VAP23" s="1"/>
      <c r="VAQ23" s="1"/>
      <c r="VAR23" s="1"/>
      <c r="VAS23" s="1"/>
      <c r="VAT23" s="1"/>
      <c r="VAU23" s="1"/>
      <c r="VAV23" s="1"/>
      <c r="VAW23" s="1"/>
      <c r="VAX23" s="1"/>
      <c r="VAY23" s="1"/>
      <c r="VAZ23" s="1"/>
      <c r="VBA23" s="1"/>
      <c r="VBB23" s="1"/>
      <c r="VBC23" s="1"/>
      <c r="VBD23" s="1"/>
      <c r="VBE23" s="1"/>
      <c r="VBF23" s="1"/>
      <c r="VBG23" s="1"/>
      <c r="VBH23" s="1"/>
      <c r="VBI23" s="1"/>
      <c r="VBJ23" s="1"/>
      <c r="VBK23" s="1"/>
      <c r="VBL23" s="1"/>
      <c r="VBM23" s="1"/>
      <c r="VBN23" s="1"/>
      <c r="VBO23" s="1"/>
      <c r="VBP23" s="1"/>
      <c r="VBQ23" s="1"/>
      <c r="VBR23" s="1"/>
      <c r="VBS23" s="1"/>
      <c r="VBT23" s="1"/>
      <c r="VBU23" s="1"/>
      <c r="VBV23" s="1"/>
      <c r="VBW23" s="1"/>
      <c r="VBX23" s="1"/>
      <c r="VBY23" s="1"/>
      <c r="VBZ23" s="1"/>
      <c r="VCA23" s="1"/>
      <c r="VCB23" s="1"/>
      <c r="VCC23" s="1"/>
      <c r="VCD23" s="1"/>
      <c r="VCE23" s="1"/>
      <c r="VCF23" s="1"/>
      <c r="VCG23" s="1"/>
      <c r="VCH23" s="1"/>
      <c r="VCI23" s="1"/>
      <c r="VCJ23" s="1"/>
      <c r="VCK23" s="1"/>
      <c r="VCL23" s="1"/>
      <c r="VCM23" s="1"/>
      <c r="VCN23" s="1"/>
      <c r="VCO23" s="1"/>
      <c r="VCP23" s="1"/>
      <c r="VCQ23" s="1"/>
      <c r="VCR23" s="1"/>
      <c r="VCS23" s="1"/>
      <c r="VCT23" s="1"/>
      <c r="VCU23" s="1"/>
      <c r="VCV23" s="1"/>
      <c r="VCW23" s="1"/>
      <c r="VCX23" s="1"/>
      <c r="VCY23" s="1"/>
      <c r="VCZ23" s="1"/>
      <c r="VDA23" s="1"/>
      <c r="VDB23" s="1"/>
      <c r="VDC23" s="1"/>
      <c r="VDD23" s="1"/>
      <c r="VDE23" s="1"/>
      <c r="VDF23" s="1"/>
      <c r="VDG23" s="1"/>
      <c r="VDH23" s="1"/>
      <c r="VDI23" s="1"/>
      <c r="VDJ23" s="1"/>
      <c r="VDK23" s="1"/>
      <c r="VDL23" s="1"/>
      <c r="VDM23" s="1"/>
      <c r="VDN23" s="1"/>
      <c r="VDO23" s="1"/>
      <c r="VDP23" s="1"/>
      <c r="VDQ23" s="1"/>
      <c r="VDR23" s="1"/>
      <c r="VDS23" s="1"/>
      <c r="VDT23" s="1"/>
      <c r="VDU23" s="1"/>
      <c r="VDV23" s="1"/>
      <c r="VDW23" s="1"/>
      <c r="VDX23" s="1"/>
      <c r="VDY23" s="1"/>
      <c r="VDZ23" s="1"/>
      <c r="VEA23" s="1"/>
      <c r="VEB23" s="1"/>
      <c r="VEC23" s="1"/>
      <c r="VED23" s="1"/>
      <c r="VEE23" s="1"/>
      <c r="VEF23" s="1"/>
      <c r="VEG23" s="1"/>
      <c r="VEH23" s="1"/>
      <c r="VEI23" s="1"/>
      <c r="VEJ23" s="1"/>
      <c r="VEK23" s="1"/>
      <c r="VEL23" s="1"/>
      <c r="VEM23" s="1"/>
      <c r="VEN23" s="1"/>
      <c r="VEO23" s="1"/>
      <c r="VEP23" s="1"/>
      <c r="VEQ23" s="1"/>
      <c r="VER23" s="1"/>
      <c r="VES23" s="1"/>
      <c r="VET23" s="1"/>
      <c r="VEU23" s="1"/>
      <c r="VEV23" s="1"/>
      <c r="VEW23" s="1"/>
      <c r="VEX23" s="1"/>
      <c r="VEY23" s="1"/>
      <c r="VEZ23" s="1"/>
      <c r="VFA23" s="1"/>
      <c r="VFB23" s="1"/>
      <c r="VFC23" s="1"/>
      <c r="VFD23" s="1"/>
      <c r="VFE23" s="1"/>
      <c r="VFF23" s="1"/>
      <c r="VFG23" s="1"/>
      <c r="VFH23" s="1"/>
      <c r="VFI23" s="1"/>
      <c r="VFJ23" s="1"/>
      <c r="VFK23" s="1"/>
      <c r="VFL23" s="1"/>
      <c r="VFM23" s="1"/>
      <c r="VFN23" s="1"/>
      <c r="VFO23" s="1"/>
      <c r="VFP23" s="1"/>
      <c r="VFQ23" s="1"/>
      <c r="VFR23" s="1"/>
      <c r="VFS23" s="1"/>
      <c r="VFT23" s="1"/>
      <c r="VFU23" s="1"/>
      <c r="VFV23" s="1"/>
      <c r="VFW23" s="1"/>
      <c r="VFX23" s="1"/>
      <c r="VFY23" s="1"/>
      <c r="VFZ23" s="1"/>
      <c r="VGA23" s="1"/>
      <c r="VGB23" s="1"/>
      <c r="VGC23" s="1"/>
      <c r="VGD23" s="1"/>
      <c r="VGE23" s="1"/>
      <c r="VGF23" s="1"/>
      <c r="VGG23" s="1"/>
      <c r="VGH23" s="1"/>
      <c r="VGI23" s="1"/>
      <c r="VGJ23" s="1"/>
      <c r="VGK23" s="1"/>
      <c r="VGL23" s="1"/>
      <c r="VGM23" s="1"/>
      <c r="VGN23" s="1"/>
      <c r="VGO23" s="1"/>
      <c r="VGP23" s="1"/>
      <c r="VGQ23" s="1"/>
      <c r="VGR23" s="1"/>
      <c r="VGS23" s="1"/>
      <c r="VGT23" s="1"/>
      <c r="VGU23" s="1"/>
      <c r="VGV23" s="1"/>
      <c r="VGW23" s="1"/>
      <c r="VGX23" s="1"/>
      <c r="VGY23" s="1"/>
      <c r="VGZ23" s="1"/>
      <c r="VHA23" s="1"/>
      <c r="VHB23" s="1"/>
      <c r="VHC23" s="1"/>
      <c r="VHD23" s="1"/>
      <c r="VHE23" s="1"/>
      <c r="VHF23" s="1"/>
      <c r="VHG23" s="1"/>
      <c r="VHH23" s="1"/>
      <c r="VHI23" s="1"/>
      <c r="VHJ23" s="1"/>
      <c r="VHK23" s="1"/>
      <c r="VHL23" s="1"/>
      <c r="VHM23" s="1"/>
      <c r="VHN23" s="1"/>
      <c r="VHO23" s="1"/>
      <c r="VHP23" s="1"/>
      <c r="VHQ23" s="1"/>
      <c r="VHR23" s="1"/>
      <c r="VHS23" s="1"/>
      <c r="VHT23" s="1"/>
      <c r="VHU23" s="1"/>
      <c r="VHV23" s="1"/>
      <c r="VHW23" s="1"/>
      <c r="VHX23" s="1"/>
      <c r="VHY23" s="1"/>
      <c r="VHZ23" s="1"/>
      <c r="VIA23" s="1"/>
      <c r="VIB23" s="1"/>
      <c r="VIC23" s="1"/>
      <c r="VID23" s="1"/>
      <c r="VIE23" s="1"/>
      <c r="VIF23" s="1"/>
      <c r="VIG23" s="1"/>
      <c r="VIH23" s="1"/>
      <c r="VII23" s="1"/>
      <c r="VIJ23" s="1"/>
      <c r="VIK23" s="1"/>
      <c r="VIL23" s="1"/>
      <c r="VIM23" s="1"/>
      <c r="VIN23" s="1"/>
      <c r="VIO23" s="1"/>
      <c r="VIP23" s="1"/>
      <c r="VIQ23" s="1"/>
      <c r="VIR23" s="1"/>
      <c r="VIS23" s="1"/>
      <c r="VIT23" s="1"/>
      <c r="VIU23" s="1"/>
      <c r="VIV23" s="1"/>
      <c r="VIW23" s="1"/>
      <c r="VIX23" s="1"/>
      <c r="VIY23" s="1"/>
      <c r="VIZ23" s="1"/>
      <c r="VJA23" s="1"/>
      <c r="VJB23" s="1"/>
      <c r="VJC23" s="1"/>
      <c r="VJD23" s="1"/>
      <c r="VJE23" s="1"/>
      <c r="VJF23" s="1"/>
      <c r="VJG23" s="1"/>
      <c r="VJH23" s="1"/>
      <c r="VJI23" s="1"/>
      <c r="VJJ23" s="1"/>
      <c r="VJK23" s="1"/>
      <c r="VJL23" s="1"/>
      <c r="VJM23" s="1"/>
      <c r="VJN23" s="1"/>
      <c r="VJO23" s="1"/>
      <c r="VJP23" s="1"/>
      <c r="VJQ23" s="1"/>
      <c r="VJR23" s="1"/>
      <c r="VJS23" s="1"/>
      <c r="VJT23" s="1"/>
      <c r="VJU23" s="1"/>
      <c r="VJV23" s="1"/>
      <c r="VJW23" s="1"/>
      <c r="VJX23" s="1"/>
      <c r="VJY23" s="1"/>
      <c r="VJZ23" s="1"/>
      <c r="VKA23" s="1"/>
      <c r="VKB23" s="1"/>
      <c r="VKC23" s="1"/>
      <c r="VKD23" s="1"/>
      <c r="VKE23" s="1"/>
      <c r="VKF23" s="1"/>
      <c r="VKG23" s="1"/>
      <c r="VKH23" s="1"/>
      <c r="VKI23" s="1"/>
      <c r="VKJ23" s="1"/>
      <c r="VKK23" s="1"/>
      <c r="VKL23" s="1"/>
      <c r="VKM23" s="1"/>
      <c r="VKN23" s="1"/>
      <c r="VKO23" s="1"/>
      <c r="VKP23" s="1"/>
      <c r="VKQ23" s="1"/>
      <c r="VKR23" s="1"/>
      <c r="VKS23" s="1"/>
      <c r="VKT23" s="1"/>
      <c r="VKU23" s="1"/>
      <c r="VKV23" s="1"/>
      <c r="VKW23" s="1"/>
      <c r="VKX23" s="1"/>
      <c r="VKY23" s="1"/>
      <c r="VKZ23" s="1"/>
      <c r="VLA23" s="1"/>
      <c r="VLB23" s="1"/>
      <c r="VLC23" s="1"/>
      <c r="VLD23" s="1"/>
      <c r="VLE23" s="1"/>
      <c r="VLF23" s="1"/>
      <c r="VLG23" s="1"/>
      <c r="VLH23" s="1"/>
      <c r="VLI23" s="1"/>
      <c r="VLJ23" s="1"/>
      <c r="VLK23" s="1"/>
      <c r="VLL23" s="1"/>
      <c r="VLM23" s="1"/>
      <c r="VLN23" s="1"/>
      <c r="VLO23" s="1"/>
      <c r="VLP23" s="1"/>
      <c r="VLQ23" s="1"/>
      <c r="VLR23" s="1"/>
      <c r="VLS23" s="1"/>
      <c r="VLT23" s="1"/>
      <c r="VLU23" s="1"/>
      <c r="VLV23" s="1"/>
      <c r="VLW23" s="1"/>
      <c r="VLX23" s="1"/>
      <c r="VLY23" s="1"/>
      <c r="VLZ23" s="1"/>
      <c r="VMA23" s="1"/>
      <c r="VMB23" s="1"/>
      <c r="VMC23" s="1"/>
      <c r="VMD23" s="1"/>
      <c r="VME23" s="1"/>
      <c r="VMF23" s="1"/>
      <c r="VMG23" s="1"/>
      <c r="VMH23" s="1"/>
      <c r="VMI23" s="1"/>
      <c r="VMJ23" s="1"/>
      <c r="VMK23" s="1"/>
      <c r="VML23" s="1"/>
      <c r="VMM23" s="1"/>
      <c r="VMN23" s="1"/>
      <c r="VMO23" s="1"/>
      <c r="VMP23" s="1"/>
      <c r="VMQ23" s="1"/>
      <c r="VMR23" s="1"/>
      <c r="VMS23" s="1"/>
      <c r="VMT23" s="1"/>
      <c r="VMU23" s="1"/>
      <c r="VMV23" s="1"/>
      <c r="VMW23" s="1"/>
      <c r="VMX23" s="1"/>
      <c r="VMY23" s="1"/>
      <c r="VMZ23" s="1"/>
      <c r="VNA23" s="1"/>
      <c r="VNB23" s="1"/>
      <c r="VNC23" s="1"/>
      <c r="VND23" s="1"/>
      <c r="VNE23" s="1"/>
      <c r="VNF23" s="1"/>
      <c r="VNG23" s="1"/>
      <c r="VNH23" s="1"/>
      <c r="VNI23" s="1"/>
      <c r="VNJ23" s="1"/>
      <c r="VNK23" s="1"/>
      <c r="VNL23" s="1"/>
      <c r="VNM23" s="1"/>
      <c r="VNN23" s="1"/>
      <c r="VNO23" s="1"/>
      <c r="VNP23" s="1"/>
      <c r="VNQ23" s="1"/>
      <c r="VNR23" s="1"/>
      <c r="VNS23" s="1"/>
      <c r="VNT23" s="1"/>
      <c r="VNU23" s="1"/>
      <c r="VNV23" s="1"/>
      <c r="VNW23" s="1"/>
      <c r="VNX23" s="1"/>
      <c r="VNY23" s="1"/>
      <c r="VNZ23" s="1"/>
      <c r="VOA23" s="1"/>
      <c r="VOB23" s="1"/>
      <c r="VOC23" s="1"/>
      <c r="VOD23" s="1"/>
      <c r="VOE23" s="1"/>
      <c r="VOF23" s="1"/>
      <c r="VOG23" s="1"/>
      <c r="VOH23" s="1"/>
      <c r="VOI23" s="1"/>
      <c r="VOJ23" s="1"/>
      <c r="VOK23" s="1"/>
      <c r="VOL23" s="1"/>
      <c r="VOM23" s="1"/>
      <c r="VON23" s="1"/>
      <c r="VOO23" s="1"/>
      <c r="VOP23" s="1"/>
      <c r="VOQ23" s="1"/>
      <c r="VOR23" s="1"/>
      <c r="VOS23" s="1"/>
      <c r="VOT23" s="1"/>
      <c r="VOU23" s="1"/>
      <c r="VOV23" s="1"/>
      <c r="VOW23" s="1"/>
      <c r="VOX23" s="1"/>
      <c r="VOY23" s="1"/>
      <c r="VOZ23" s="1"/>
      <c r="VPA23" s="1"/>
      <c r="VPB23" s="1"/>
      <c r="VPC23" s="1"/>
      <c r="VPD23" s="1"/>
      <c r="VPE23" s="1"/>
      <c r="VPF23" s="1"/>
      <c r="VPG23" s="1"/>
      <c r="VPH23" s="1"/>
      <c r="VPI23" s="1"/>
      <c r="VPJ23" s="1"/>
      <c r="VPK23" s="1"/>
      <c r="VPL23" s="1"/>
      <c r="VPM23" s="1"/>
      <c r="VPN23" s="1"/>
      <c r="VPO23" s="1"/>
      <c r="VPP23" s="1"/>
      <c r="VPQ23" s="1"/>
      <c r="VPR23" s="1"/>
      <c r="VPS23" s="1"/>
      <c r="VPT23" s="1"/>
      <c r="VPU23" s="1"/>
      <c r="VPV23" s="1"/>
      <c r="VPW23" s="1"/>
      <c r="VPX23" s="1"/>
      <c r="VPY23" s="1"/>
      <c r="VPZ23" s="1"/>
      <c r="VQA23" s="1"/>
      <c r="VQB23" s="1"/>
      <c r="VQC23" s="1"/>
      <c r="VQD23" s="1"/>
      <c r="VQE23" s="1"/>
      <c r="VQF23" s="1"/>
      <c r="VQG23" s="1"/>
      <c r="VQH23" s="1"/>
      <c r="VQI23" s="1"/>
      <c r="VQJ23" s="1"/>
      <c r="VQK23" s="1"/>
      <c r="VQL23" s="1"/>
      <c r="VQM23" s="1"/>
      <c r="VQN23" s="1"/>
      <c r="VQO23" s="1"/>
      <c r="VQP23" s="1"/>
      <c r="VQQ23" s="1"/>
      <c r="VQR23" s="1"/>
      <c r="VQS23" s="1"/>
      <c r="VQT23" s="1"/>
      <c r="VQU23" s="1"/>
      <c r="VQV23" s="1"/>
      <c r="VQW23" s="1"/>
      <c r="VQX23" s="1"/>
      <c r="VQY23" s="1"/>
      <c r="VQZ23" s="1"/>
      <c r="VRA23" s="1"/>
      <c r="VRB23" s="1"/>
      <c r="VRC23" s="1"/>
      <c r="VRD23" s="1"/>
      <c r="VRE23" s="1"/>
      <c r="VRF23" s="1"/>
      <c r="VRG23" s="1"/>
      <c r="VRH23" s="1"/>
      <c r="VRI23" s="1"/>
      <c r="VRJ23" s="1"/>
      <c r="VRK23" s="1"/>
      <c r="VRL23" s="1"/>
      <c r="VRM23" s="1"/>
      <c r="VRN23" s="1"/>
      <c r="VRO23" s="1"/>
      <c r="VRP23" s="1"/>
      <c r="VRQ23" s="1"/>
      <c r="VRR23" s="1"/>
      <c r="VRS23" s="1"/>
      <c r="VRT23" s="1"/>
      <c r="VRU23" s="1"/>
      <c r="VRV23" s="1"/>
      <c r="VRW23" s="1"/>
      <c r="VRX23" s="1"/>
      <c r="VRY23" s="1"/>
      <c r="VRZ23" s="1"/>
      <c r="VSA23" s="1"/>
      <c r="VSB23" s="1"/>
      <c r="VSC23" s="1"/>
      <c r="VSD23" s="1"/>
      <c r="VSE23" s="1"/>
      <c r="VSF23" s="1"/>
      <c r="VSG23" s="1"/>
      <c r="VSH23" s="1"/>
      <c r="VSI23" s="1"/>
      <c r="VSJ23" s="1"/>
      <c r="VSK23" s="1"/>
      <c r="VSL23" s="1"/>
      <c r="VSM23" s="1"/>
      <c r="VSN23" s="1"/>
      <c r="VSO23" s="1"/>
      <c r="VSP23" s="1"/>
      <c r="VSQ23" s="1"/>
      <c r="VSR23" s="1"/>
      <c r="VSS23" s="1"/>
      <c r="VST23" s="1"/>
      <c r="VSU23" s="1"/>
      <c r="VSV23" s="1"/>
      <c r="VSW23" s="1"/>
      <c r="VSX23" s="1"/>
      <c r="VSY23" s="1"/>
      <c r="VSZ23" s="1"/>
      <c r="VTA23" s="1"/>
      <c r="VTB23" s="1"/>
      <c r="VTC23" s="1"/>
      <c r="VTD23" s="1"/>
      <c r="VTE23" s="1"/>
      <c r="VTF23" s="1"/>
      <c r="VTG23" s="1"/>
      <c r="VTH23" s="1"/>
      <c r="VTI23" s="1"/>
      <c r="VTJ23" s="1"/>
      <c r="VTK23" s="1"/>
      <c r="VTL23" s="1"/>
      <c r="VTM23" s="1"/>
      <c r="VTN23" s="1"/>
      <c r="VTO23" s="1"/>
      <c r="VTP23" s="1"/>
      <c r="VTQ23" s="1"/>
      <c r="VTR23" s="1"/>
      <c r="VTS23" s="1"/>
      <c r="VTT23" s="1"/>
      <c r="VTU23" s="1"/>
      <c r="VTV23" s="1"/>
      <c r="VTW23" s="1"/>
      <c r="VTX23" s="1"/>
      <c r="VTY23" s="1"/>
      <c r="VTZ23" s="1"/>
      <c r="VUA23" s="1"/>
      <c r="VUB23" s="1"/>
      <c r="VUC23" s="1"/>
      <c r="VUD23" s="1"/>
      <c r="VUE23" s="1"/>
      <c r="VUF23" s="1"/>
      <c r="VUG23" s="1"/>
      <c r="VUH23" s="1"/>
      <c r="VUI23" s="1"/>
      <c r="VUJ23" s="1"/>
      <c r="VUK23" s="1"/>
      <c r="VUL23" s="1"/>
      <c r="VUM23" s="1"/>
      <c r="VUN23" s="1"/>
      <c r="VUO23" s="1"/>
      <c r="VUP23" s="1"/>
      <c r="VUQ23" s="1"/>
      <c r="VUR23" s="1"/>
      <c r="VUS23" s="1"/>
      <c r="VUT23" s="1"/>
      <c r="VUU23" s="1"/>
      <c r="VUV23" s="1"/>
      <c r="VUW23" s="1"/>
      <c r="VUX23" s="1"/>
      <c r="VUY23" s="1"/>
      <c r="VUZ23" s="1"/>
      <c r="VVA23" s="1"/>
      <c r="VVB23" s="1"/>
      <c r="VVC23" s="1"/>
      <c r="VVD23" s="1"/>
      <c r="VVE23" s="1"/>
      <c r="VVF23" s="1"/>
      <c r="VVG23" s="1"/>
      <c r="VVH23" s="1"/>
      <c r="VVI23" s="1"/>
      <c r="VVJ23" s="1"/>
      <c r="VVK23" s="1"/>
      <c r="VVL23" s="1"/>
      <c r="VVM23" s="1"/>
      <c r="VVN23" s="1"/>
      <c r="VVO23" s="1"/>
      <c r="VVP23" s="1"/>
      <c r="VVQ23" s="1"/>
      <c r="VVR23" s="1"/>
      <c r="VVS23" s="1"/>
      <c r="VVT23" s="1"/>
      <c r="VVU23" s="1"/>
      <c r="VVV23" s="1"/>
      <c r="VVW23" s="1"/>
      <c r="VVX23" s="1"/>
      <c r="VVY23" s="1"/>
      <c r="VVZ23" s="1"/>
      <c r="VWA23" s="1"/>
      <c r="VWB23" s="1"/>
      <c r="VWC23" s="1"/>
      <c r="VWD23" s="1"/>
      <c r="VWE23" s="1"/>
      <c r="VWF23" s="1"/>
      <c r="VWG23" s="1"/>
      <c r="VWH23" s="1"/>
      <c r="VWI23" s="1"/>
      <c r="VWJ23" s="1"/>
      <c r="VWK23" s="1"/>
      <c r="VWL23" s="1"/>
      <c r="VWM23" s="1"/>
      <c r="VWN23" s="1"/>
      <c r="VWO23" s="1"/>
      <c r="VWP23" s="1"/>
      <c r="VWQ23" s="1"/>
      <c r="VWR23" s="1"/>
      <c r="VWS23" s="1"/>
      <c r="VWT23" s="1"/>
      <c r="VWU23" s="1"/>
      <c r="VWV23" s="1"/>
      <c r="VWW23" s="1"/>
      <c r="VWX23" s="1"/>
      <c r="VWY23" s="1"/>
      <c r="VWZ23" s="1"/>
      <c r="VXA23" s="1"/>
      <c r="VXB23" s="1"/>
      <c r="VXC23" s="1"/>
      <c r="VXD23" s="1"/>
      <c r="VXE23" s="1"/>
      <c r="VXF23" s="1"/>
      <c r="VXG23" s="1"/>
      <c r="VXH23" s="1"/>
      <c r="VXI23" s="1"/>
      <c r="VXJ23" s="1"/>
      <c r="VXK23" s="1"/>
      <c r="VXL23" s="1"/>
      <c r="VXM23" s="1"/>
      <c r="VXN23" s="1"/>
      <c r="VXO23" s="1"/>
      <c r="VXP23" s="1"/>
      <c r="VXQ23" s="1"/>
      <c r="VXR23" s="1"/>
      <c r="VXS23" s="1"/>
      <c r="VXT23" s="1"/>
      <c r="VXU23" s="1"/>
      <c r="VXV23" s="1"/>
      <c r="VXW23" s="1"/>
      <c r="VXX23" s="1"/>
      <c r="VXY23" s="1"/>
      <c r="VXZ23" s="1"/>
      <c r="VYA23" s="1"/>
      <c r="VYB23" s="1"/>
      <c r="VYC23" s="1"/>
      <c r="VYD23" s="1"/>
      <c r="VYE23" s="1"/>
      <c r="VYF23" s="1"/>
      <c r="VYG23" s="1"/>
      <c r="VYH23" s="1"/>
      <c r="VYI23" s="1"/>
      <c r="VYJ23" s="1"/>
      <c r="VYK23" s="1"/>
      <c r="VYL23" s="1"/>
      <c r="VYM23" s="1"/>
      <c r="VYN23" s="1"/>
      <c r="VYO23" s="1"/>
      <c r="VYP23" s="1"/>
      <c r="VYQ23" s="1"/>
      <c r="VYR23" s="1"/>
      <c r="VYS23" s="1"/>
      <c r="VYT23" s="1"/>
      <c r="VYU23" s="1"/>
      <c r="VYV23" s="1"/>
      <c r="VYW23" s="1"/>
      <c r="VYX23" s="1"/>
      <c r="VYY23" s="1"/>
      <c r="VYZ23" s="1"/>
      <c r="VZA23" s="1"/>
      <c r="VZB23" s="1"/>
      <c r="VZC23" s="1"/>
      <c r="VZD23" s="1"/>
      <c r="VZE23" s="1"/>
      <c r="VZF23" s="1"/>
      <c r="VZG23" s="1"/>
      <c r="VZH23" s="1"/>
      <c r="VZI23" s="1"/>
      <c r="VZJ23" s="1"/>
      <c r="VZK23" s="1"/>
      <c r="VZL23" s="1"/>
      <c r="VZM23" s="1"/>
      <c r="VZN23" s="1"/>
      <c r="VZO23" s="1"/>
      <c r="VZP23" s="1"/>
      <c r="VZQ23" s="1"/>
      <c r="VZR23" s="1"/>
      <c r="VZS23" s="1"/>
      <c r="VZT23" s="1"/>
      <c r="VZU23" s="1"/>
      <c r="VZV23" s="1"/>
      <c r="VZW23" s="1"/>
      <c r="VZX23" s="1"/>
      <c r="VZY23" s="1"/>
      <c r="VZZ23" s="1"/>
      <c r="WAA23" s="1"/>
      <c r="WAB23" s="1"/>
      <c r="WAC23" s="1"/>
      <c r="WAD23" s="1"/>
      <c r="WAE23" s="1"/>
      <c r="WAF23" s="1"/>
      <c r="WAG23" s="1"/>
      <c r="WAH23" s="1"/>
      <c r="WAI23" s="1"/>
      <c r="WAJ23" s="1"/>
      <c r="WAK23" s="1"/>
      <c r="WAL23" s="1"/>
      <c r="WAM23" s="1"/>
      <c r="WAN23" s="1"/>
      <c r="WAO23" s="1"/>
      <c r="WAP23" s="1"/>
      <c r="WAQ23" s="1"/>
      <c r="WAR23" s="1"/>
      <c r="WAS23" s="1"/>
      <c r="WAT23" s="1"/>
      <c r="WAU23" s="1"/>
      <c r="WAV23" s="1"/>
      <c r="WAW23" s="1"/>
      <c r="WAX23" s="1"/>
      <c r="WAY23" s="1"/>
      <c r="WAZ23" s="1"/>
      <c r="WBA23" s="1"/>
      <c r="WBB23" s="1"/>
      <c r="WBC23" s="1"/>
      <c r="WBD23" s="1"/>
      <c r="WBE23" s="1"/>
      <c r="WBF23" s="1"/>
      <c r="WBG23" s="1"/>
      <c r="WBH23" s="1"/>
      <c r="WBI23" s="1"/>
      <c r="WBJ23" s="1"/>
      <c r="WBK23" s="1"/>
      <c r="WBL23" s="1"/>
      <c r="WBM23" s="1"/>
      <c r="WBN23" s="1"/>
      <c r="WBO23" s="1"/>
      <c r="WBP23" s="1"/>
      <c r="WBQ23" s="1"/>
      <c r="WBR23" s="1"/>
      <c r="WBS23" s="1"/>
      <c r="WBT23" s="1"/>
      <c r="WBU23" s="1"/>
      <c r="WBV23" s="1"/>
      <c r="WBW23" s="1"/>
      <c r="WBX23" s="1"/>
      <c r="WBY23" s="1"/>
      <c r="WBZ23" s="1"/>
      <c r="WCA23" s="1"/>
      <c r="WCB23" s="1"/>
      <c r="WCC23" s="1"/>
      <c r="WCD23" s="1"/>
      <c r="WCE23" s="1"/>
      <c r="WCF23" s="1"/>
      <c r="WCG23" s="1"/>
      <c r="WCH23" s="1"/>
      <c r="WCI23" s="1"/>
      <c r="WCJ23" s="1"/>
      <c r="WCK23" s="1"/>
      <c r="WCL23" s="1"/>
      <c r="WCM23" s="1"/>
      <c r="WCN23" s="1"/>
      <c r="WCO23" s="1"/>
      <c r="WCP23" s="1"/>
      <c r="WCQ23" s="1"/>
      <c r="WCR23" s="1"/>
      <c r="WCS23" s="1"/>
      <c r="WCT23" s="1"/>
      <c r="WCU23" s="1"/>
      <c r="WCV23" s="1"/>
      <c r="WCW23" s="1"/>
      <c r="WCX23" s="1"/>
      <c r="WCY23" s="1"/>
      <c r="WCZ23" s="1"/>
      <c r="WDA23" s="1"/>
      <c r="WDB23" s="1"/>
      <c r="WDC23" s="1"/>
      <c r="WDD23" s="1"/>
      <c r="WDE23" s="1"/>
      <c r="WDF23" s="1"/>
      <c r="WDG23" s="1"/>
      <c r="WDH23" s="1"/>
      <c r="WDI23" s="1"/>
      <c r="WDJ23" s="1"/>
      <c r="WDK23" s="1"/>
      <c r="WDL23" s="1"/>
      <c r="WDM23" s="1"/>
      <c r="WDN23" s="1"/>
      <c r="WDO23" s="1"/>
      <c r="WDP23" s="1"/>
      <c r="WDQ23" s="1"/>
      <c r="WDR23" s="1"/>
      <c r="WDS23" s="1"/>
      <c r="WDT23" s="1"/>
      <c r="WDU23" s="1"/>
      <c r="WDV23" s="1"/>
      <c r="WDW23" s="1"/>
      <c r="WDX23" s="1"/>
      <c r="WDY23" s="1"/>
      <c r="WDZ23" s="1"/>
      <c r="WEA23" s="1"/>
      <c r="WEB23" s="1"/>
      <c r="WEC23" s="1"/>
      <c r="WED23" s="1"/>
      <c r="WEE23" s="1"/>
      <c r="WEF23" s="1"/>
      <c r="WEG23" s="1"/>
      <c r="WEH23" s="1"/>
      <c r="WEI23" s="1"/>
      <c r="WEJ23" s="1"/>
      <c r="WEK23" s="1"/>
      <c r="WEL23" s="1"/>
      <c r="WEM23" s="1"/>
      <c r="WEN23" s="1"/>
      <c r="WEO23" s="1"/>
      <c r="WEP23" s="1"/>
      <c r="WEQ23" s="1"/>
      <c r="WER23" s="1"/>
      <c r="WES23" s="1"/>
      <c r="WET23" s="1"/>
      <c r="WEU23" s="1"/>
      <c r="WEV23" s="1"/>
      <c r="WEW23" s="1"/>
      <c r="WEX23" s="1"/>
      <c r="WEY23" s="1"/>
      <c r="WEZ23" s="1"/>
      <c r="WFA23" s="1"/>
      <c r="WFB23" s="1"/>
      <c r="WFC23" s="1"/>
      <c r="WFD23" s="1"/>
      <c r="WFE23" s="1"/>
      <c r="WFF23" s="1"/>
      <c r="WFG23" s="1"/>
      <c r="WFH23" s="1"/>
      <c r="WFI23" s="1"/>
      <c r="WFJ23" s="1"/>
      <c r="WFK23" s="1"/>
      <c r="WFL23" s="1"/>
      <c r="WFM23" s="1"/>
      <c r="WFN23" s="1"/>
      <c r="WFO23" s="1"/>
      <c r="WFP23" s="1"/>
      <c r="WFQ23" s="1"/>
      <c r="WFR23" s="1"/>
      <c r="WFS23" s="1"/>
      <c r="WFT23" s="1"/>
      <c r="WFU23" s="1"/>
      <c r="WFV23" s="1"/>
      <c r="WFW23" s="1"/>
      <c r="WFX23" s="1"/>
      <c r="WFY23" s="1"/>
      <c r="WFZ23" s="1"/>
      <c r="WGA23" s="1"/>
      <c r="WGB23" s="1"/>
      <c r="WGC23" s="1"/>
      <c r="WGD23" s="1"/>
      <c r="WGE23" s="1"/>
      <c r="WGF23" s="1"/>
      <c r="WGG23" s="1"/>
      <c r="WGH23" s="1"/>
      <c r="WGI23" s="1"/>
      <c r="WGJ23" s="1"/>
      <c r="WGK23" s="1"/>
      <c r="WGL23" s="1"/>
      <c r="WGM23" s="1"/>
      <c r="WGN23" s="1"/>
      <c r="WGO23" s="1"/>
      <c r="WGP23" s="1"/>
      <c r="WGQ23" s="1"/>
      <c r="WGR23" s="1"/>
      <c r="WGS23" s="1"/>
      <c r="WGT23" s="1"/>
      <c r="WGU23" s="1"/>
      <c r="WGV23" s="1"/>
      <c r="WGW23" s="1"/>
      <c r="WGX23" s="1"/>
      <c r="WGY23" s="1"/>
      <c r="WGZ23" s="1"/>
      <c r="WHA23" s="1"/>
      <c r="WHB23" s="1"/>
      <c r="WHC23" s="1"/>
      <c r="WHD23" s="1"/>
      <c r="WHE23" s="1"/>
      <c r="WHF23" s="1"/>
      <c r="WHG23" s="1"/>
      <c r="WHH23" s="1"/>
      <c r="WHI23" s="1"/>
      <c r="WHJ23" s="1"/>
      <c r="WHK23" s="1"/>
      <c r="WHL23" s="1"/>
      <c r="WHM23" s="1"/>
      <c r="WHN23" s="1"/>
      <c r="WHO23" s="1"/>
      <c r="WHP23" s="1"/>
      <c r="WHQ23" s="1"/>
      <c r="WHR23" s="1"/>
      <c r="WHS23" s="1"/>
      <c r="WHT23" s="1"/>
      <c r="WHU23" s="1"/>
      <c r="WHV23" s="1"/>
      <c r="WHW23" s="1"/>
      <c r="WHX23" s="1"/>
      <c r="WHY23" s="1"/>
      <c r="WHZ23" s="1"/>
      <c r="WIA23" s="1"/>
      <c r="WIB23" s="1"/>
      <c r="WIC23" s="1"/>
      <c r="WID23" s="1"/>
      <c r="WIE23" s="1"/>
      <c r="WIF23" s="1"/>
      <c r="WIG23" s="1"/>
      <c r="WIH23" s="1"/>
      <c r="WII23" s="1"/>
      <c r="WIJ23" s="1"/>
      <c r="WIK23" s="1"/>
      <c r="WIL23" s="1"/>
      <c r="WIM23" s="1"/>
      <c r="WIN23" s="1"/>
      <c r="WIO23" s="1"/>
      <c r="WIP23" s="1"/>
      <c r="WIQ23" s="1"/>
      <c r="WIR23" s="1"/>
      <c r="WIS23" s="1"/>
      <c r="WIT23" s="1"/>
      <c r="WIU23" s="1"/>
      <c r="WIV23" s="1"/>
      <c r="WIW23" s="1"/>
      <c r="WIX23" s="1"/>
      <c r="WIY23" s="1"/>
      <c r="WIZ23" s="1"/>
      <c r="WJA23" s="1"/>
      <c r="WJB23" s="1"/>
      <c r="WJC23" s="1"/>
      <c r="WJD23" s="1"/>
      <c r="WJE23" s="1"/>
      <c r="WJF23" s="1"/>
      <c r="WJG23" s="1"/>
      <c r="WJH23" s="1"/>
      <c r="WJI23" s="1"/>
      <c r="WJJ23" s="1"/>
      <c r="WJK23" s="1"/>
      <c r="WJL23" s="1"/>
      <c r="WJM23" s="1"/>
      <c r="WJN23" s="1"/>
      <c r="WJO23" s="1"/>
      <c r="WJP23" s="1"/>
      <c r="WJQ23" s="1"/>
      <c r="WJR23" s="1"/>
      <c r="WJS23" s="1"/>
      <c r="WJT23" s="1"/>
      <c r="WJU23" s="1"/>
      <c r="WJV23" s="1"/>
      <c r="WJW23" s="1"/>
      <c r="WJX23" s="1"/>
      <c r="WJY23" s="1"/>
      <c r="WJZ23" s="1"/>
      <c r="WKA23" s="1"/>
      <c r="WKB23" s="1"/>
      <c r="WKC23" s="1"/>
      <c r="WKD23" s="1"/>
      <c r="WKE23" s="1"/>
      <c r="WKF23" s="1"/>
      <c r="WKG23" s="1"/>
      <c r="WKH23" s="1"/>
      <c r="WKI23" s="1"/>
      <c r="WKJ23" s="1"/>
      <c r="WKK23" s="1"/>
      <c r="WKL23" s="1"/>
      <c r="WKM23" s="1"/>
      <c r="WKN23" s="1"/>
      <c r="WKO23" s="1"/>
      <c r="WKP23" s="1"/>
      <c r="WKQ23" s="1"/>
      <c r="WKR23" s="1"/>
      <c r="WKS23" s="1"/>
      <c r="WKT23" s="1"/>
      <c r="WKU23" s="1"/>
      <c r="WKV23" s="1"/>
      <c r="WKW23" s="1"/>
      <c r="WKX23" s="1"/>
      <c r="WKY23" s="1"/>
      <c r="WKZ23" s="1"/>
      <c r="WLA23" s="1"/>
      <c r="WLB23" s="1"/>
      <c r="WLC23" s="1"/>
      <c r="WLD23" s="1"/>
      <c r="WLE23" s="1"/>
      <c r="WLF23" s="1"/>
      <c r="WLG23" s="1"/>
      <c r="WLH23" s="1"/>
      <c r="WLI23" s="1"/>
      <c r="WLJ23" s="1"/>
      <c r="WLK23" s="1"/>
      <c r="WLL23" s="1"/>
      <c r="WLM23" s="1"/>
      <c r="WLN23" s="1"/>
      <c r="WLO23" s="1"/>
      <c r="WLP23" s="1"/>
      <c r="WLQ23" s="1"/>
      <c r="WLR23" s="1"/>
      <c r="WLS23" s="1"/>
      <c r="WLT23" s="1"/>
      <c r="WLU23" s="1"/>
      <c r="WLV23" s="1"/>
      <c r="WLW23" s="1"/>
      <c r="WLX23" s="1"/>
      <c r="WLY23" s="1"/>
      <c r="WLZ23" s="1"/>
      <c r="WMA23" s="1"/>
      <c r="WMB23" s="1"/>
      <c r="WMC23" s="1"/>
      <c r="WMD23" s="1"/>
      <c r="WME23" s="1"/>
      <c r="WMF23" s="1"/>
      <c r="WMG23" s="1"/>
      <c r="WMH23" s="1"/>
      <c r="WMI23" s="1"/>
      <c r="WMJ23" s="1"/>
      <c r="WMK23" s="1"/>
      <c r="WML23" s="1"/>
      <c r="WMM23" s="1"/>
      <c r="WMN23" s="1"/>
      <c r="WMO23" s="1"/>
      <c r="WMP23" s="1"/>
      <c r="WMQ23" s="1"/>
      <c r="WMR23" s="1"/>
      <c r="WMS23" s="1"/>
      <c r="WMT23" s="1"/>
      <c r="WMU23" s="1"/>
      <c r="WMV23" s="1"/>
      <c r="WMW23" s="1"/>
      <c r="WMX23" s="1"/>
      <c r="WMY23" s="1"/>
      <c r="WMZ23" s="1"/>
      <c r="WNA23" s="1"/>
      <c r="WNB23" s="1"/>
      <c r="WNC23" s="1"/>
      <c r="WND23" s="1"/>
      <c r="WNE23" s="1"/>
      <c r="WNF23" s="1"/>
      <c r="WNG23" s="1"/>
      <c r="WNH23" s="1"/>
      <c r="WNI23" s="1"/>
      <c r="WNJ23" s="1"/>
      <c r="WNK23" s="1"/>
      <c r="WNL23" s="1"/>
      <c r="WNM23" s="1"/>
      <c r="WNN23" s="1"/>
      <c r="WNO23" s="1"/>
      <c r="WNP23" s="1"/>
      <c r="WNQ23" s="1"/>
      <c r="WNR23" s="1"/>
      <c r="WNS23" s="1"/>
      <c r="WNT23" s="1"/>
      <c r="WNU23" s="1"/>
      <c r="WNV23" s="1"/>
      <c r="WNW23" s="1"/>
      <c r="WNX23" s="1"/>
      <c r="WNY23" s="1"/>
      <c r="WNZ23" s="1"/>
      <c r="WOA23" s="1"/>
      <c r="WOB23" s="1"/>
      <c r="WOC23" s="1"/>
      <c r="WOD23" s="1"/>
      <c r="WOE23" s="1"/>
      <c r="WOF23" s="1"/>
      <c r="WOG23" s="1"/>
      <c r="WOH23" s="1"/>
      <c r="WOI23" s="1"/>
      <c r="WOJ23" s="1"/>
      <c r="WOK23" s="1"/>
      <c r="WOL23" s="1"/>
      <c r="WOM23" s="1"/>
      <c r="WON23" s="1"/>
      <c r="WOO23" s="1"/>
      <c r="WOP23" s="1"/>
      <c r="WOQ23" s="1"/>
      <c r="WOR23" s="1"/>
      <c r="WOS23" s="1"/>
      <c r="WOT23" s="1"/>
      <c r="WOU23" s="1"/>
      <c r="WOV23" s="1"/>
      <c r="WOW23" s="1"/>
      <c r="WOX23" s="1"/>
      <c r="WOY23" s="1"/>
      <c r="WOZ23" s="1"/>
      <c r="WPA23" s="1"/>
      <c r="WPB23" s="1"/>
      <c r="WPC23" s="1"/>
      <c r="WPD23" s="1"/>
      <c r="WPE23" s="1"/>
      <c r="WPF23" s="1"/>
      <c r="WPG23" s="1"/>
      <c r="WPH23" s="1"/>
      <c r="WPI23" s="1"/>
      <c r="WPJ23" s="1"/>
      <c r="WPK23" s="1"/>
      <c r="WPL23" s="1"/>
      <c r="WPM23" s="1"/>
      <c r="WPN23" s="1"/>
      <c r="WPO23" s="1"/>
      <c r="WPP23" s="1"/>
      <c r="WPQ23" s="1"/>
      <c r="WPR23" s="1"/>
      <c r="WPS23" s="1"/>
      <c r="WPT23" s="1"/>
      <c r="WPU23" s="1"/>
      <c r="WPV23" s="1"/>
      <c r="WPW23" s="1"/>
      <c r="WPX23" s="1"/>
      <c r="WPY23" s="1"/>
      <c r="WPZ23" s="1"/>
      <c r="WQA23" s="1"/>
      <c r="WQB23" s="1"/>
      <c r="WQC23" s="1"/>
      <c r="WQD23" s="1"/>
      <c r="WQE23" s="1"/>
      <c r="WQF23" s="1"/>
      <c r="WQG23" s="1"/>
      <c r="WQH23" s="1"/>
      <c r="WQI23" s="1"/>
      <c r="WQJ23" s="1"/>
      <c r="WQK23" s="1"/>
      <c r="WQL23" s="1"/>
      <c r="WQM23" s="1"/>
      <c r="WQN23" s="1"/>
      <c r="WQO23" s="1"/>
      <c r="WQP23" s="1"/>
      <c r="WQQ23" s="1"/>
      <c r="WQR23" s="1"/>
      <c r="WQS23" s="1"/>
      <c r="WQT23" s="1"/>
      <c r="WQU23" s="1"/>
      <c r="WQV23" s="1"/>
      <c r="WQW23" s="1"/>
      <c r="WQX23" s="1"/>
      <c r="WQY23" s="1"/>
      <c r="WQZ23" s="1"/>
      <c r="WRA23" s="1"/>
      <c r="WRB23" s="1"/>
      <c r="WRC23" s="1"/>
      <c r="WRD23" s="1"/>
      <c r="WRE23" s="1"/>
      <c r="WRF23" s="1"/>
      <c r="WRG23" s="1"/>
      <c r="WRH23" s="1"/>
      <c r="WRI23" s="1"/>
      <c r="WRJ23" s="1"/>
      <c r="WRK23" s="1"/>
      <c r="WRL23" s="1"/>
      <c r="WRM23" s="1"/>
      <c r="WRN23" s="1"/>
      <c r="WRO23" s="1"/>
      <c r="WRP23" s="1"/>
      <c r="WRQ23" s="1"/>
      <c r="WRR23" s="1"/>
      <c r="WRS23" s="1"/>
      <c r="WRT23" s="1"/>
      <c r="WRU23" s="1"/>
      <c r="WRV23" s="1"/>
      <c r="WRW23" s="1"/>
      <c r="WRX23" s="1"/>
      <c r="WRY23" s="1"/>
      <c r="WRZ23" s="1"/>
      <c r="WSA23" s="1"/>
      <c r="WSB23" s="1"/>
      <c r="WSC23" s="1"/>
      <c r="WSD23" s="1"/>
      <c r="WSE23" s="1"/>
      <c r="WSF23" s="1"/>
      <c r="WSG23" s="1"/>
      <c r="WSH23" s="1"/>
      <c r="WSI23" s="1"/>
      <c r="WSJ23" s="1"/>
      <c r="WSK23" s="1"/>
      <c r="WSL23" s="1"/>
      <c r="WSM23" s="1"/>
      <c r="WSN23" s="1"/>
      <c r="WSO23" s="1"/>
      <c r="WSP23" s="1"/>
      <c r="WSQ23" s="1"/>
      <c r="WSR23" s="1"/>
      <c r="WSS23" s="1"/>
      <c r="WST23" s="1"/>
      <c r="WSU23" s="1"/>
      <c r="WSV23" s="1"/>
      <c r="WSW23" s="1"/>
      <c r="WSX23" s="1"/>
      <c r="WSY23" s="1"/>
      <c r="WSZ23" s="1"/>
      <c r="WTA23" s="1"/>
      <c r="WTB23" s="1"/>
      <c r="WTC23" s="1"/>
      <c r="WTD23" s="1"/>
      <c r="WTE23" s="1"/>
      <c r="WTF23" s="1"/>
      <c r="WTG23" s="1"/>
      <c r="WTH23" s="1"/>
      <c r="WTI23" s="1"/>
      <c r="WTJ23" s="1"/>
      <c r="WTK23" s="1"/>
      <c r="WTL23" s="1"/>
      <c r="WTM23" s="1"/>
      <c r="WTN23" s="1"/>
      <c r="WTO23" s="1"/>
      <c r="WTP23" s="1"/>
      <c r="WTQ23" s="1"/>
      <c r="WTR23" s="1"/>
      <c r="WTS23" s="1"/>
      <c r="WTT23" s="1"/>
      <c r="WTU23" s="1"/>
      <c r="WTV23" s="1"/>
      <c r="WTW23" s="1"/>
      <c r="WTX23" s="1"/>
      <c r="WTY23" s="1"/>
      <c r="WTZ23" s="1"/>
      <c r="WUA23" s="1"/>
      <c r="WUB23" s="1"/>
      <c r="WUC23" s="1"/>
      <c r="WUD23" s="1"/>
      <c r="WUE23" s="1"/>
      <c r="WUF23" s="1"/>
      <c r="WUG23" s="1"/>
      <c r="WUH23" s="1"/>
      <c r="WUI23" s="1"/>
      <c r="WUJ23" s="1"/>
      <c r="WUK23" s="1"/>
      <c r="WUL23" s="1"/>
      <c r="WUM23" s="1"/>
      <c r="WUN23" s="1"/>
      <c r="WUO23" s="1"/>
      <c r="WUP23" s="1"/>
      <c r="WUQ23" s="1"/>
      <c r="WUR23" s="1"/>
      <c r="WUS23" s="1"/>
      <c r="WUT23" s="1"/>
      <c r="WUU23" s="1"/>
      <c r="WUV23" s="1"/>
      <c r="WUW23" s="1"/>
      <c r="WUX23" s="1"/>
      <c r="WUY23" s="1"/>
      <c r="WUZ23" s="1"/>
      <c r="WVA23" s="1"/>
      <c r="WVB23" s="1"/>
      <c r="WVC23" s="1"/>
      <c r="WVD23" s="1"/>
      <c r="WVE23" s="1"/>
      <c r="WVF23" s="1"/>
      <c r="WVG23" s="1"/>
      <c r="WVH23" s="1"/>
      <c r="WVI23" s="1"/>
      <c r="WVJ23" s="1"/>
      <c r="WVK23" s="1"/>
      <c r="WVL23" s="1"/>
      <c r="WVM23" s="1"/>
      <c r="WVN23" s="1"/>
      <c r="WVO23" s="1"/>
      <c r="WVP23" s="1"/>
      <c r="WVQ23" s="1"/>
      <c r="WVR23" s="1"/>
      <c r="WVS23" s="1"/>
      <c r="WVT23" s="1"/>
      <c r="WVU23" s="1"/>
      <c r="WVV23" s="1"/>
      <c r="WVW23" s="1"/>
      <c r="WVX23" s="1"/>
      <c r="WVY23" s="1"/>
      <c r="WVZ23" s="1"/>
      <c r="WWA23" s="1"/>
      <c r="WWB23" s="1"/>
      <c r="WWC23" s="1"/>
      <c r="WWD23" s="1"/>
      <c r="WWE23" s="1"/>
      <c r="WWF23" s="1"/>
      <c r="WWG23" s="1"/>
      <c r="WWH23" s="1"/>
      <c r="WWI23" s="1"/>
      <c r="WWJ23" s="1"/>
      <c r="WWK23" s="1"/>
      <c r="WWL23" s="1"/>
      <c r="WWM23" s="1"/>
      <c r="WWN23" s="1"/>
      <c r="WWO23" s="1"/>
      <c r="WWP23" s="1"/>
      <c r="WWQ23" s="1"/>
      <c r="WWR23" s="1"/>
      <c r="WWS23" s="1"/>
      <c r="WWT23" s="1"/>
      <c r="WWU23" s="1"/>
      <c r="WWV23" s="1"/>
      <c r="WWW23" s="1"/>
      <c r="WWX23" s="1"/>
      <c r="WWY23" s="1"/>
      <c r="WWZ23" s="1"/>
      <c r="WXA23" s="1"/>
      <c r="WXB23" s="1"/>
      <c r="WXC23" s="1"/>
      <c r="WXD23" s="1"/>
      <c r="WXE23" s="1"/>
      <c r="WXF23" s="1"/>
      <c r="WXG23" s="1"/>
      <c r="WXH23" s="1"/>
      <c r="WXI23" s="1"/>
      <c r="WXJ23" s="1"/>
      <c r="WXK23" s="1"/>
      <c r="WXL23" s="1"/>
      <c r="WXM23" s="1"/>
      <c r="WXN23" s="1"/>
      <c r="WXO23" s="1"/>
      <c r="WXP23" s="1"/>
      <c r="WXQ23" s="1"/>
      <c r="WXR23" s="1"/>
      <c r="WXS23" s="1"/>
      <c r="WXT23" s="1"/>
      <c r="WXU23" s="1"/>
      <c r="WXV23" s="1"/>
      <c r="WXW23" s="1"/>
      <c r="WXX23" s="1"/>
      <c r="WXY23" s="1"/>
      <c r="WXZ23" s="1"/>
      <c r="WYA23" s="1"/>
      <c r="WYB23" s="1"/>
      <c r="WYC23" s="1"/>
      <c r="WYD23" s="1"/>
      <c r="WYE23" s="1"/>
      <c r="WYF23" s="1"/>
      <c r="WYG23" s="1"/>
      <c r="WYH23" s="1"/>
      <c r="WYI23" s="1"/>
      <c r="WYJ23" s="1"/>
      <c r="WYK23" s="1"/>
      <c r="WYL23" s="1"/>
      <c r="WYM23" s="1"/>
      <c r="WYN23" s="1"/>
      <c r="WYO23" s="1"/>
      <c r="WYP23" s="1"/>
      <c r="WYQ23" s="1"/>
      <c r="WYR23" s="1"/>
      <c r="WYS23" s="1"/>
      <c r="WYT23" s="1"/>
      <c r="WYU23" s="1"/>
      <c r="WYV23" s="1"/>
      <c r="WYW23" s="1"/>
      <c r="WYX23" s="1"/>
      <c r="WYY23" s="1"/>
      <c r="WYZ23" s="1"/>
      <c r="WZA23" s="1"/>
      <c r="WZB23" s="1"/>
      <c r="WZC23" s="1"/>
      <c r="WZD23" s="1"/>
      <c r="WZE23" s="1"/>
      <c r="WZF23" s="1"/>
      <c r="WZG23" s="1"/>
      <c r="WZH23" s="1"/>
      <c r="WZI23" s="1"/>
      <c r="WZJ23" s="1"/>
      <c r="WZK23" s="1"/>
      <c r="WZL23" s="1"/>
      <c r="WZM23" s="1"/>
      <c r="WZN23" s="1"/>
      <c r="WZO23" s="1"/>
      <c r="WZP23" s="1"/>
      <c r="WZQ23" s="1"/>
      <c r="WZR23" s="1"/>
      <c r="WZS23" s="1"/>
      <c r="WZT23" s="1"/>
      <c r="WZU23" s="1"/>
      <c r="WZV23" s="1"/>
      <c r="WZW23" s="1"/>
      <c r="WZX23" s="1"/>
      <c r="WZY23" s="1"/>
      <c r="WZZ23" s="1"/>
      <c r="XAA23" s="1"/>
      <c r="XAB23" s="1"/>
      <c r="XAC23" s="1"/>
      <c r="XAD23" s="1"/>
      <c r="XAE23" s="1"/>
      <c r="XAF23" s="1"/>
      <c r="XAG23" s="1"/>
      <c r="XAH23" s="1"/>
      <c r="XAI23" s="1"/>
      <c r="XAJ23" s="1"/>
      <c r="XAK23" s="1"/>
      <c r="XAL23" s="1"/>
      <c r="XAM23" s="1"/>
      <c r="XAN23" s="1"/>
      <c r="XAO23" s="1"/>
      <c r="XAP23" s="1"/>
      <c r="XAQ23" s="1"/>
      <c r="XAR23" s="1"/>
      <c r="XAS23" s="1"/>
      <c r="XAT23" s="1"/>
      <c r="XAU23" s="1"/>
      <c r="XAV23" s="1"/>
      <c r="XAW23" s="1"/>
      <c r="XAX23" s="1"/>
      <c r="XAY23" s="1"/>
      <c r="XAZ23" s="1"/>
      <c r="XBA23" s="1"/>
      <c r="XBB23" s="1"/>
      <c r="XBC23" s="1"/>
      <c r="XBD23" s="1"/>
      <c r="XBE23" s="1"/>
      <c r="XBF23" s="1"/>
      <c r="XBG23" s="1"/>
      <c r="XBH23" s="1"/>
      <c r="XBI23" s="1"/>
      <c r="XBJ23" s="1"/>
      <c r="XBK23" s="1"/>
      <c r="XBL23" s="1"/>
      <c r="XBM23" s="1"/>
      <c r="XBN23" s="1"/>
      <c r="XBO23" s="1"/>
      <c r="XBP23" s="1"/>
      <c r="XBQ23" s="1"/>
      <c r="XBR23" s="1"/>
      <c r="XBS23" s="1"/>
      <c r="XBT23" s="1"/>
      <c r="XBU23" s="1"/>
      <c r="XBV23" s="1"/>
      <c r="XBW23" s="1"/>
      <c r="XBX23" s="1"/>
      <c r="XBY23" s="1"/>
      <c r="XBZ23" s="1"/>
      <c r="XCA23" s="1"/>
      <c r="XCB23" s="1"/>
      <c r="XCC23" s="1"/>
      <c r="XCD23" s="1"/>
      <c r="XCE23" s="1"/>
      <c r="XCF23" s="1"/>
      <c r="XCG23" s="1"/>
      <c r="XCH23" s="1"/>
      <c r="XCI23" s="1"/>
      <c r="XCJ23" s="1"/>
      <c r="XCK23" s="1"/>
      <c r="XCL23" s="1"/>
      <c r="XCM23" s="1"/>
      <c r="XCN23" s="1"/>
      <c r="XCO23" s="1"/>
      <c r="XCP23" s="1"/>
      <c r="XCQ23" s="1"/>
      <c r="XCR23" s="1"/>
      <c r="XCS23" s="1"/>
      <c r="XCT23" s="1"/>
      <c r="XCU23" s="1"/>
      <c r="XCV23" s="1"/>
      <c r="XCW23" s="1"/>
      <c r="XCX23" s="1"/>
      <c r="XCY23" s="1"/>
      <c r="XCZ23" s="1"/>
      <c r="XDA23" s="1"/>
      <c r="XDB23" s="1"/>
      <c r="XDC23" s="1"/>
      <c r="XDD23" s="1"/>
      <c r="XDE23" s="1"/>
      <c r="XDF23" s="1"/>
      <c r="XDG23" s="1"/>
      <c r="XDH23" s="1"/>
      <c r="XDI23" s="1"/>
      <c r="XDJ23" s="1"/>
      <c r="XDK23" s="1"/>
      <c r="XDL23" s="1"/>
      <c r="XDM23" s="1"/>
      <c r="XDN23" s="1"/>
      <c r="XDO23" s="1"/>
      <c r="XDP23" s="1"/>
      <c r="XDQ23" s="1"/>
      <c r="XDR23" s="1"/>
      <c r="XDS23" s="1"/>
      <c r="XDT23" s="1"/>
      <c r="XDU23" s="1"/>
      <c r="XDV23" s="1"/>
      <c r="XDW23" s="1"/>
      <c r="XDX23" s="1"/>
      <c r="XDY23" s="1"/>
      <c r="XDZ23" s="1"/>
      <c r="XEA23" s="1"/>
      <c r="XEB23" s="1"/>
      <c r="XEC23" s="1"/>
      <c r="XED23" s="1"/>
      <c r="XEE23" s="1"/>
      <c r="XEF23" s="1"/>
      <c r="XEG23" s="1"/>
      <c r="XEH23" s="1"/>
      <c r="XEI23" s="1"/>
      <c r="XEJ23" s="1"/>
      <c r="XEK23" s="1"/>
      <c r="XEL23" s="1"/>
      <c r="XEM23" s="1"/>
      <c r="XEN23" s="1"/>
      <c r="XEO23" s="1"/>
      <c r="XEP23" s="1"/>
      <c r="XEQ23" s="1"/>
      <c r="XER23" s="1"/>
      <c r="XES23" s="1"/>
      <c r="XET23" s="1"/>
      <c r="XEU23" s="1"/>
      <c r="XEV23" s="1"/>
      <c r="XEW23" s="1"/>
      <c r="XEX23" s="1"/>
      <c r="XEY23" s="1"/>
      <c r="XEZ23" s="1"/>
      <c r="XFA23" s="1"/>
      <c r="XFB23" s="1"/>
      <c r="XFC23" s="1"/>
      <c r="XFD23" s="1"/>
    </row>
    <row r="25" spans="5:16384">
      <c r="E25" s="17" t="str">
        <f xml:space="preserve"> Financials!E$38</f>
        <v>Retained Earnings</v>
      </c>
      <c r="F25" s="17">
        <f xml:space="preserve"> Financials!F$38</f>
        <v>0</v>
      </c>
      <c r="G25" s="17" t="str">
        <f xml:space="preserve"> Financials!G$38</f>
        <v>GBP</v>
      </c>
      <c r="H25" s="44">
        <f xml:space="preserve"> Financials!H$38</f>
        <v>0</v>
      </c>
      <c r="I25" s="17">
        <f xml:space="preserve"> Financials!I$38</f>
        <v>0</v>
      </c>
      <c r="J25" s="10">
        <f ca="1" xml:space="preserve"> SUMIF( Time!$J352:$BQ352, Time!J$28, Financials!$J38:$BQ38)</f>
        <v>-98792.111121494177</v>
      </c>
      <c r="K25" s="10">
        <f ca="1" xml:space="preserve"> SUMIF( Time!$J352:$BQ352, Time!K$28, Financials!$J38:$BQ38)</f>
        <v>286225.74465849414</v>
      </c>
      <c r="L25" s="10">
        <f ca="1" xml:space="preserve"> SUMIF( Time!$J352:$BQ352, Time!L$28, Financials!$J38:$BQ38)</f>
        <v>2013311.1236748483</v>
      </c>
      <c r="M25" s="10">
        <f ca="1" xml:space="preserve"> SUMIF( Time!$J352:$BQ352, Time!M$28, Financials!$J38:$BQ38)</f>
        <v>4058717.1314063538</v>
      </c>
      <c r="N25" s="10">
        <f ca="1" xml:space="preserve"> SUMIF( Time!$J352:$BQ352, Time!N$28, Financials!$J38:$BQ38)</f>
        <v>7189120.7612694446</v>
      </c>
      <c r="O25" s="10">
        <f ca="1" xml:space="preserve"> SUMIF( Time!$J352:$BQ352, Time!O$28, Financials!$J38:$BQ38)</f>
        <v>11953480.889049191</v>
      </c>
      <c r="P25" s="10">
        <f ca="1" xml:space="preserve"> SUMIF( Time!$J352:$BQ352, Time!P$28, Financials!$J38:$BQ38)</f>
        <v>19440002.861494482</v>
      </c>
      <c r="Q25" s="10">
        <f ca="1" xml:space="preserve"> SUMIF( Time!$J352:$BQ352, Time!Q$28, Financials!$J38:$BQ38)</f>
        <v>31207766.70787999</v>
      </c>
      <c r="R25" s="10">
        <f ca="1" xml:space="preserve"> SUMIF( Time!$J352:$BQ352, Time!R$28, Financials!$J38:$BQ38)</f>
        <v>48718748.208116777</v>
      </c>
      <c r="S25" s="10">
        <f ca="1" xml:space="preserve"> SUMIF( Time!$J352:$BQ352, Time!S$28, Financials!$J38:$BQ38)</f>
        <v>73584272.536620528</v>
      </c>
    </row>
    <row r="26" spans="5:16384">
      <c r="E26" s="17" t="str">
        <f xml:space="preserve"> Equity!E$13</f>
        <v>Share Capital</v>
      </c>
      <c r="F26" s="17">
        <f xml:space="preserve"> Equity!F$13</f>
        <v>0</v>
      </c>
      <c r="G26" s="17" t="str">
        <f xml:space="preserve"> Equity!G$13</f>
        <v>GBP</v>
      </c>
      <c r="H26" s="44">
        <f xml:space="preserve"> Equity!H$13</f>
        <v>0</v>
      </c>
      <c r="I26" s="17">
        <f xml:space="preserve"> Equity!I$13</f>
        <v>0</v>
      </c>
      <c r="J26" s="10">
        <f xml:space="preserve"> SUMIF( Time!$J352:$BQ352, Time!J$28, Equity!$J13:$BQ13)</f>
        <v>0</v>
      </c>
      <c r="K26" s="10">
        <f xml:space="preserve"> SUMIF( Time!$J352:$BQ352, Time!K$28, Equity!$J13:$BQ13)</f>
        <v>0</v>
      </c>
      <c r="L26" s="10">
        <f xml:space="preserve"> SUMIF( Time!$J352:$BQ352, Time!L$28, Equity!$J13:$BQ13)</f>
        <v>0</v>
      </c>
      <c r="M26" s="10">
        <f xml:space="preserve"> SUMIF( Time!$J352:$BQ352, Time!M$28, Equity!$J13:$BQ13)</f>
        <v>0</v>
      </c>
      <c r="N26" s="10">
        <f xml:space="preserve"> SUMIF( Time!$J352:$BQ352, Time!N$28, Equity!$J13:$BQ13)</f>
        <v>0</v>
      </c>
      <c r="O26" s="10">
        <f xml:space="preserve"> SUMIF( Time!$J352:$BQ352, Time!O$28, Equity!$J13:$BQ13)</f>
        <v>0</v>
      </c>
      <c r="P26" s="10">
        <f xml:space="preserve"> SUMIF( Time!$J352:$BQ352, Time!P$28, Equity!$J13:$BQ13)</f>
        <v>0</v>
      </c>
      <c r="Q26" s="10">
        <f xml:space="preserve"> SUMIF( Time!$J352:$BQ352, Time!Q$28, Equity!$J13:$BQ13)</f>
        <v>0</v>
      </c>
      <c r="R26" s="10">
        <f xml:space="preserve"> SUMIF( Time!$J352:$BQ352, Time!R$28, Equity!$J13:$BQ13)</f>
        <v>0</v>
      </c>
      <c r="S26" s="10">
        <f xml:space="preserve"> SUMIF( Time!$J352:$BQ352, Time!S$28, Equity!$J13:$BQ13)</f>
        <v>0</v>
      </c>
    </row>
    <row r="27" spans="5:16384">
      <c r="E27" s="67" t="str">
        <f xml:space="preserve"> Financials!E$30</f>
        <v>Shareholder Equity</v>
      </c>
      <c r="F27" s="67"/>
      <c r="G27" s="67" t="str">
        <f xml:space="preserve"> Financials!G$30</f>
        <v>GBP</v>
      </c>
      <c r="H27" s="109">
        <f xml:space="preserve"> Financials!H$30</f>
        <v>0</v>
      </c>
      <c r="I27" s="67">
        <f xml:space="preserve"> Financials!I$30</f>
        <v>0</v>
      </c>
      <c r="J27" s="19">
        <f ca="1" xml:space="preserve"> SUMIF( Time!$J352:$BQ352, Time!J$28, Financials!$J30:$BQ30)</f>
        <v>-98792.111121494177</v>
      </c>
      <c r="K27" s="19">
        <f ca="1" xml:space="preserve"> SUMIF( Time!$J352:$BQ352, Time!K$28, Financials!$J30:$BQ30)</f>
        <v>286225.74465849414</v>
      </c>
      <c r="L27" s="19">
        <f ca="1" xml:space="preserve"> SUMIF( Time!$J352:$BQ352, Time!L$28, Financials!$J30:$BQ30)</f>
        <v>2013311.1236748483</v>
      </c>
      <c r="M27" s="19">
        <f ca="1" xml:space="preserve"> SUMIF( Time!$J352:$BQ352, Time!M$28, Financials!$J30:$BQ30)</f>
        <v>4058717.1314063538</v>
      </c>
      <c r="N27" s="19">
        <f ca="1" xml:space="preserve"> SUMIF( Time!$J352:$BQ352, Time!N$28, Financials!$J30:$BQ30)</f>
        <v>7189120.7612694446</v>
      </c>
      <c r="O27" s="19">
        <f ca="1" xml:space="preserve"> SUMIF( Time!$J352:$BQ352, Time!O$28, Financials!$J30:$BQ30)</f>
        <v>11953480.889049191</v>
      </c>
      <c r="P27" s="19">
        <f ca="1" xml:space="preserve"> SUMIF( Time!$J352:$BQ352, Time!P$28, Financials!$J30:$BQ30)</f>
        <v>19440002.861494482</v>
      </c>
      <c r="Q27" s="19">
        <f ca="1" xml:space="preserve"> SUMIF( Time!$J352:$BQ352, Time!Q$28, Financials!$J30:$BQ30)</f>
        <v>31207766.70787999</v>
      </c>
      <c r="R27" s="19">
        <f ca="1" xml:space="preserve"> SUMIF( Time!$J352:$BQ352, Time!R$28, Financials!$J30:$BQ30)</f>
        <v>48718748.208116777</v>
      </c>
      <c r="S27" s="19">
        <f ca="1" xml:space="preserve"> SUMIF( Time!$J352:$BQ352, Time!S$28, Financials!$J30:$BQ30)</f>
        <v>73584272.536620528</v>
      </c>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c r="BXC27" s="1"/>
      <c r="BXD27" s="1"/>
      <c r="BXE27" s="1"/>
      <c r="BXF27" s="1"/>
      <c r="BXG27" s="1"/>
      <c r="BXH27" s="1"/>
      <c r="BXI27" s="1"/>
      <c r="BXJ27" s="1"/>
      <c r="BXK27" s="1"/>
      <c r="BXL27" s="1"/>
      <c r="BXM27" s="1"/>
      <c r="BXN27" s="1"/>
      <c r="BXO27" s="1"/>
      <c r="BXP27" s="1"/>
      <c r="BXQ27" s="1"/>
      <c r="BXR27" s="1"/>
      <c r="BXS27" s="1"/>
      <c r="BXT27" s="1"/>
      <c r="BXU27" s="1"/>
      <c r="BXV27" s="1"/>
      <c r="BXW27" s="1"/>
      <c r="BXX27" s="1"/>
      <c r="BXY27" s="1"/>
      <c r="BXZ27" s="1"/>
      <c r="BYA27" s="1"/>
      <c r="BYB27" s="1"/>
      <c r="BYC27" s="1"/>
      <c r="BYD27" s="1"/>
      <c r="BYE27" s="1"/>
      <c r="BYF27" s="1"/>
      <c r="BYG27" s="1"/>
      <c r="BYH27" s="1"/>
      <c r="BYI27" s="1"/>
      <c r="BYJ27" s="1"/>
      <c r="BYK27" s="1"/>
      <c r="BYL27" s="1"/>
      <c r="BYM27" s="1"/>
      <c r="BYN27" s="1"/>
      <c r="BYO27" s="1"/>
      <c r="BYP27" s="1"/>
      <c r="BYQ27" s="1"/>
      <c r="BYR27" s="1"/>
      <c r="BYS27" s="1"/>
      <c r="BYT27" s="1"/>
      <c r="BYU27" s="1"/>
      <c r="BYV27" s="1"/>
      <c r="BYW27" s="1"/>
      <c r="BYX27" s="1"/>
      <c r="BYY27" s="1"/>
      <c r="BYZ27" s="1"/>
      <c r="BZA27" s="1"/>
      <c r="BZB27" s="1"/>
      <c r="BZC27" s="1"/>
      <c r="BZD27" s="1"/>
      <c r="BZE27" s="1"/>
      <c r="BZF27" s="1"/>
      <c r="BZG27" s="1"/>
      <c r="BZH27" s="1"/>
      <c r="BZI27" s="1"/>
      <c r="BZJ27" s="1"/>
      <c r="BZK27" s="1"/>
      <c r="BZL27" s="1"/>
      <c r="BZM27" s="1"/>
      <c r="BZN27" s="1"/>
      <c r="BZO27" s="1"/>
      <c r="BZP27" s="1"/>
      <c r="BZQ27" s="1"/>
      <c r="BZR27" s="1"/>
      <c r="BZS27" s="1"/>
      <c r="BZT27" s="1"/>
      <c r="BZU27" s="1"/>
      <c r="BZV27" s="1"/>
      <c r="BZW27" s="1"/>
      <c r="BZX27" s="1"/>
      <c r="BZY27" s="1"/>
      <c r="BZZ27" s="1"/>
      <c r="CAA27" s="1"/>
      <c r="CAB27" s="1"/>
      <c r="CAC27" s="1"/>
      <c r="CAD27" s="1"/>
      <c r="CAE27" s="1"/>
      <c r="CAF27" s="1"/>
      <c r="CAG27" s="1"/>
      <c r="CAH27" s="1"/>
      <c r="CAI27" s="1"/>
      <c r="CAJ27" s="1"/>
      <c r="CAK27" s="1"/>
      <c r="CAL27" s="1"/>
      <c r="CAM27" s="1"/>
      <c r="CAN27" s="1"/>
      <c r="CAO27" s="1"/>
      <c r="CAP27" s="1"/>
      <c r="CAQ27" s="1"/>
      <c r="CAR27" s="1"/>
      <c r="CAS27" s="1"/>
      <c r="CAT27" s="1"/>
      <c r="CAU27" s="1"/>
      <c r="CAV27" s="1"/>
      <c r="CAW27" s="1"/>
      <c r="CAX27" s="1"/>
      <c r="CAY27" s="1"/>
      <c r="CAZ27" s="1"/>
      <c r="CBA27" s="1"/>
      <c r="CBB27" s="1"/>
      <c r="CBC27" s="1"/>
      <c r="CBD27" s="1"/>
      <c r="CBE27" s="1"/>
      <c r="CBF27" s="1"/>
      <c r="CBG27" s="1"/>
      <c r="CBH27" s="1"/>
      <c r="CBI27" s="1"/>
      <c r="CBJ27" s="1"/>
      <c r="CBK27" s="1"/>
      <c r="CBL27" s="1"/>
      <c r="CBM27" s="1"/>
      <c r="CBN27" s="1"/>
      <c r="CBO27" s="1"/>
      <c r="CBP27" s="1"/>
      <c r="CBQ27" s="1"/>
      <c r="CBR27" s="1"/>
      <c r="CBS27" s="1"/>
      <c r="CBT27" s="1"/>
      <c r="CBU27" s="1"/>
      <c r="CBV27" s="1"/>
      <c r="CBW27" s="1"/>
      <c r="CBX27" s="1"/>
      <c r="CBY27" s="1"/>
      <c r="CBZ27" s="1"/>
      <c r="CCA27" s="1"/>
      <c r="CCB27" s="1"/>
      <c r="CCC27" s="1"/>
      <c r="CCD27" s="1"/>
      <c r="CCE27" s="1"/>
      <c r="CCF27" s="1"/>
      <c r="CCG27" s="1"/>
      <c r="CCH27" s="1"/>
      <c r="CCI27" s="1"/>
      <c r="CCJ27" s="1"/>
      <c r="CCK27" s="1"/>
      <c r="CCL27" s="1"/>
      <c r="CCM27" s="1"/>
      <c r="CCN27" s="1"/>
      <c r="CCO27" s="1"/>
      <c r="CCP27" s="1"/>
      <c r="CCQ27" s="1"/>
      <c r="CCR27" s="1"/>
      <c r="CCS27" s="1"/>
      <c r="CCT27" s="1"/>
      <c r="CCU27" s="1"/>
      <c r="CCV27" s="1"/>
      <c r="CCW27" s="1"/>
      <c r="CCX27" s="1"/>
      <c r="CCY27" s="1"/>
      <c r="CCZ27" s="1"/>
      <c r="CDA27" s="1"/>
      <c r="CDB27" s="1"/>
      <c r="CDC27" s="1"/>
      <c r="CDD27" s="1"/>
      <c r="CDE27" s="1"/>
      <c r="CDF27" s="1"/>
      <c r="CDG27" s="1"/>
      <c r="CDH27" s="1"/>
      <c r="CDI27" s="1"/>
      <c r="CDJ27" s="1"/>
      <c r="CDK27" s="1"/>
      <c r="CDL27" s="1"/>
      <c r="CDM27" s="1"/>
      <c r="CDN27" s="1"/>
      <c r="CDO27" s="1"/>
      <c r="CDP27" s="1"/>
      <c r="CDQ27" s="1"/>
      <c r="CDR27" s="1"/>
      <c r="CDS27" s="1"/>
      <c r="CDT27" s="1"/>
      <c r="CDU27" s="1"/>
      <c r="CDV27" s="1"/>
      <c r="CDW27" s="1"/>
      <c r="CDX27" s="1"/>
      <c r="CDY27" s="1"/>
      <c r="CDZ27" s="1"/>
      <c r="CEA27" s="1"/>
      <c r="CEB27" s="1"/>
      <c r="CEC27" s="1"/>
      <c r="CED27" s="1"/>
      <c r="CEE27" s="1"/>
      <c r="CEF27" s="1"/>
      <c r="CEG27" s="1"/>
      <c r="CEH27" s="1"/>
      <c r="CEI27" s="1"/>
      <c r="CEJ27" s="1"/>
      <c r="CEK27" s="1"/>
      <c r="CEL27" s="1"/>
      <c r="CEM27" s="1"/>
      <c r="CEN27" s="1"/>
      <c r="CEO27" s="1"/>
      <c r="CEP27" s="1"/>
      <c r="CEQ27" s="1"/>
      <c r="CER27" s="1"/>
      <c r="CES27" s="1"/>
      <c r="CET27" s="1"/>
      <c r="CEU27" s="1"/>
      <c r="CEV27" s="1"/>
      <c r="CEW27" s="1"/>
      <c r="CEX27" s="1"/>
      <c r="CEY27" s="1"/>
      <c r="CEZ27" s="1"/>
      <c r="CFA27" s="1"/>
      <c r="CFB27" s="1"/>
      <c r="CFC27" s="1"/>
      <c r="CFD27" s="1"/>
      <c r="CFE27" s="1"/>
      <c r="CFF27" s="1"/>
      <c r="CFG27" s="1"/>
      <c r="CFH27" s="1"/>
      <c r="CFI27" s="1"/>
      <c r="CFJ27" s="1"/>
      <c r="CFK27" s="1"/>
      <c r="CFL27" s="1"/>
      <c r="CFM27" s="1"/>
      <c r="CFN27" s="1"/>
      <c r="CFO27" s="1"/>
      <c r="CFP27" s="1"/>
      <c r="CFQ27" s="1"/>
      <c r="CFR27" s="1"/>
      <c r="CFS27" s="1"/>
      <c r="CFT27" s="1"/>
      <c r="CFU27" s="1"/>
      <c r="CFV27" s="1"/>
      <c r="CFW27" s="1"/>
      <c r="CFX27" s="1"/>
      <c r="CFY27" s="1"/>
      <c r="CFZ27" s="1"/>
      <c r="CGA27" s="1"/>
      <c r="CGB27" s="1"/>
      <c r="CGC27" s="1"/>
      <c r="CGD27" s="1"/>
      <c r="CGE27" s="1"/>
      <c r="CGF27" s="1"/>
      <c r="CGG27" s="1"/>
      <c r="CGH27" s="1"/>
      <c r="CGI27" s="1"/>
      <c r="CGJ27" s="1"/>
      <c r="CGK27" s="1"/>
      <c r="CGL27" s="1"/>
      <c r="CGM27" s="1"/>
      <c r="CGN27" s="1"/>
      <c r="CGO27" s="1"/>
      <c r="CGP27" s="1"/>
      <c r="CGQ27" s="1"/>
      <c r="CGR27" s="1"/>
      <c r="CGS27" s="1"/>
      <c r="CGT27" s="1"/>
      <c r="CGU27" s="1"/>
      <c r="CGV27" s="1"/>
      <c r="CGW27" s="1"/>
      <c r="CGX27" s="1"/>
      <c r="CGY27" s="1"/>
      <c r="CGZ27" s="1"/>
      <c r="CHA27" s="1"/>
      <c r="CHB27" s="1"/>
      <c r="CHC27" s="1"/>
      <c r="CHD27" s="1"/>
      <c r="CHE27" s="1"/>
      <c r="CHF27" s="1"/>
      <c r="CHG27" s="1"/>
      <c r="CHH27" s="1"/>
      <c r="CHI27" s="1"/>
      <c r="CHJ27" s="1"/>
      <c r="CHK27" s="1"/>
      <c r="CHL27" s="1"/>
      <c r="CHM27" s="1"/>
      <c r="CHN27" s="1"/>
      <c r="CHO27" s="1"/>
      <c r="CHP27" s="1"/>
      <c r="CHQ27" s="1"/>
      <c r="CHR27" s="1"/>
      <c r="CHS27" s="1"/>
      <c r="CHT27" s="1"/>
      <c r="CHU27" s="1"/>
      <c r="CHV27" s="1"/>
      <c r="CHW27" s="1"/>
      <c r="CHX27" s="1"/>
      <c r="CHY27" s="1"/>
      <c r="CHZ27" s="1"/>
      <c r="CIA27" s="1"/>
      <c r="CIB27" s="1"/>
      <c r="CIC27" s="1"/>
      <c r="CID27" s="1"/>
      <c r="CIE27" s="1"/>
      <c r="CIF27" s="1"/>
      <c r="CIG27" s="1"/>
      <c r="CIH27" s="1"/>
      <c r="CII27" s="1"/>
      <c r="CIJ27" s="1"/>
      <c r="CIK27" s="1"/>
      <c r="CIL27" s="1"/>
      <c r="CIM27" s="1"/>
      <c r="CIN27" s="1"/>
      <c r="CIO27" s="1"/>
      <c r="CIP27" s="1"/>
      <c r="CIQ27" s="1"/>
      <c r="CIR27" s="1"/>
      <c r="CIS27" s="1"/>
      <c r="CIT27" s="1"/>
      <c r="CIU27" s="1"/>
      <c r="CIV27" s="1"/>
      <c r="CIW27" s="1"/>
      <c r="CIX27" s="1"/>
      <c r="CIY27" s="1"/>
      <c r="CIZ27" s="1"/>
      <c r="CJA27" s="1"/>
      <c r="CJB27" s="1"/>
      <c r="CJC27" s="1"/>
      <c r="CJD27" s="1"/>
      <c r="CJE27" s="1"/>
      <c r="CJF27" s="1"/>
      <c r="CJG27" s="1"/>
      <c r="CJH27" s="1"/>
      <c r="CJI27" s="1"/>
      <c r="CJJ27" s="1"/>
      <c r="CJK27" s="1"/>
      <c r="CJL27" s="1"/>
      <c r="CJM27" s="1"/>
      <c r="CJN27" s="1"/>
      <c r="CJO27" s="1"/>
      <c r="CJP27" s="1"/>
      <c r="CJQ27" s="1"/>
      <c r="CJR27" s="1"/>
      <c r="CJS27" s="1"/>
      <c r="CJT27" s="1"/>
      <c r="CJU27" s="1"/>
      <c r="CJV27" s="1"/>
      <c r="CJW27" s="1"/>
      <c r="CJX27" s="1"/>
      <c r="CJY27" s="1"/>
      <c r="CJZ27" s="1"/>
      <c r="CKA27" s="1"/>
      <c r="CKB27" s="1"/>
      <c r="CKC27" s="1"/>
      <c r="CKD27" s="1"/>
      <c r="CKE27" s="1"/>
      <c r="CKF27" s="1"/>
      <c r="CKG27" s="1"/>
      <c r="CKH27" s="1"/>
      <c r="CKI27" s="1"/>
      <c r="CKJ27" s="1"/>
      <c r="CKK27" s="1"/>
      <c r="CKL27" s="1"/>
      <c r="CKM27" s="1"/>
      <c r="CKN27" s="1"/>
      <c r="CKO27" s="1"/>
      <c r="CKP27" s="1"/>
      <c r="CKQ27" s="1"/>
      <c r="CKR27" s="1"/>
      <c r="CKS27" s="1"/>
      <c r="CKT27" s="1"/>
      <c r="CKU27" s="1"/>
      <c r="CKV27" s="1"/>
      <c r="CKW27" s="1"/>
      <c r="CKX27" s="1"/>
      <c r="CKY27" s="1"/>
      <c r="CKZ27" s="1"/>
      <c r="CLA27" s="1"/>
      <c r="CLB27" s="1"/>
      <c r="CLC27" s="1"/>
      <c r="CLD27" s="1"/>
      <c r="CLE27" s="1"/>
      <c r="CLF27" s="1"/>
      <c r="CLG27" s="1"/>
      <c r="CLH27" s="1"/>
      <c r="CLI27" s="1"/>
      <c r="CLJ27" s="1"/>
      <c r="CLK27" s="1"/>
      <c r="CLL27" s="1"/>
      <c r="CLM27" s="1"/>
      <c r="CLN27" s="1"/>
      <c r="CLO27" s="1"/>
      <c r="CLP27" s="1"/>
      <c r="CLQ27" s="1"/>
      <c r="CLR27" s="1"/>
      <c r="CLS27" s="1"/>
      <c r="CLT27" s="1"/>
      <c r="CLU27" s="1"/>
      <c r="CLV27" s="1"/>
      <c r="CLW27" s="1"/>
      <c r="CLX27" s="1"/>
      <c r="CLY27" s="1"/>
      <c r="CLZ27" s="1"/>
      <c r="CMA27" s="1"/>
      <c r="CMB27" s="1"/>
      <c r="CMC27" s="1"/>
      <c r="CMD27" s="1"/>
      <c r="CME27" s="1"/>
      <c r="CMF27" s="1"/>
      <c r="CMG27" s="1"/>
      <c r="CMH27" s="1"/>
      <c r="CMI27" s="1"/>
      <c r="CMJ27" s="1"/>
      <c r="CMK27" s="1"/>
      <c r="CML27" s="1"/>
      <c r="CMM27" s="1"/>
      <c r="CMN27" s="1"/>
      <c r="CMO27" s="1"/>
      <c r="CMP27" s="1"/>
      <c r="CMQ27" s="1"/>
      <c r="CMR27" s="1"/>
      <c r="CMS27" s="1"/>
      <c r="CMT27" s="1"/>
      <c r="CMU27" s="1"/>
      <c r="CMV27" s="1"/>
      <c r="CMW27" s="1"/>
      <c r="CMX27" s="1"/>
      <c r="CMY27" s="1"/>
      <c r="CMZ27" s="1"/>
      <c r="CNA27" s="1"/>
      <c r="CNB27" s="1"/>
      <c r="CNC27" s="1"/>
      <c r="CND27" s="1"/>
      <c r="CNE27" s="1"/>
      <c r="CNF27" s="1"/>
      <c r="CNG27" s="1"/>
      <c r="CNH27" s="1"/>
      <c r="CNI27" s="1"/>
      <c r="CNJ27" s="1"/>
      <c r="CNK27" s="1"/>
      <c r="CNL27" s="1"/>
      <c r="CNM27" s="1"/>
      <c r="CNN27" s="1"/>
      <c r="CNO27" s="1"/>
      <c r="CNP27" s="1"/>
      <c r="CNQ27" s="1"/>
      <c r="CNR27" s="1"/>
      <c r="CNS27" s="1"/>
      <c r="CNT27" s="1"/>
      <c r="CNU27" s="1"/>
      <c r="CNV27" s="1"/>
      <c r="CNW27" s="1"/>
      <c r="CNX27" s="1"/>
      <c r="CNY27" s="1"/>
      <c r="CNZ27" s="1"/>
      <c r="COA27" s="1"/>
      <c r="COB27" s="1"/>
      <c r="COC27" s="1"/>
      <c r="COD27" s="1"/>
      <c r="COE27" s="1"/>
      <c r="COF27" s="1"/>
      <c r="COG27" s="1"/>
      <c r="COH27" s="1"/>
      <c r="COI27" s="1"/>
      <c r="COJ27" s="1"/>
      <c r="COK27" s="1"/>
      <c r="COL27" s="1"/>
      <c r="COM27" s="1"/>
      <c r="CON27" s="1"/>
      <c r="COO27" s="1"/>
      <c r="COP27" s="1"/>
      <c r="COQ27" s="1"/>
      <c r="COR27" s="1"/>
      <c r="COS27" s="1"/>
      <c r="COT27" s="1"/>
      <c r="COU27" s="1"/>
      <c r="COV27" s="1"/>
      <c r="COW27" s="1"/>
      <c r="COX27" s="1"/>
      <c r="COY27" s="1"/>
      <c r="COZ27" s="1"/>
      <c r="CPA27" s="1"/>
      <c r="CPB27" s="1"/>
      <c r="CPC27" s="1"/>
      <c r="CPD27" s="1"/>
      <c r="CPE27" s="1"/>
      <c r="CPF27" s="1"/>
      <c r="CPG27" s="1"/>
      <c r="CPH27" s="1"/>
      <c r="CPI27" s="1"/>
      <c r="CPJ27" s="1"/>
      <c r="CPK27" s="1"/>
      <c r="CPL27" s="1"/>
      <c r="CPM27" s="1"/>
      <c r="CPN27" s="1"/>
      <c r="CPO27" s="1"/>
      <c r="CPP27" s="1"/>
      <c r="CPQ27" s="1"/>
      <c r="CPR27" s="1"/>
      <c r="CPS27" s="1"/>
      <c r="CPT27" s="1"/>
      <c r="CPU27" s="1"/>
      <c r="CPV27" s="1"/>
      <c r="CPW27" s="1"/>
      <c r="CPX27" s="1"/>
      <c r="CPY27" s="1"/>
      <c r="CPZ27" s="1"/>
      <c r="CQA27" s="1"/>
      <c r="CQB27" s="1"/>
      <c r="CQC27" s="1"/>
      <c r="CQD27" s="1"/>
      <c r="CQE27" s="1"/>
      <c r="CQF27" s="1"/>
      <c r="CQG27" s="1"/>
      <c r="CQH27" s="1"/>
      <c r="CQI27" s="1"/>
      <c r="CQJ27" s="1"/>
      <c r="CQK27" s="1"/>
      <c r="CQL27" s="1"/>
      <c r="CQM27" s="1"/>
      <c r="CQN27" s="1"/>
      <c r="CQO27" s="1"/>
      <c r="CQP27" s="1"/>
      <c r="CQQ27" s="1"/>
      <c r="CQR27" s="1"/>
      <c r="CQS27" s="1"/>
      <c r="CQT27" s="1"/>
      <c r="CQU27" s="1"/>
      <c r="CQV27" s="1"/>
      <c r="CQW27" s="1"/>
      <c r="CQX27" s="1"/>
      <c r="CQY27" s="1"/>
      <c r="CQZ27" s="1"/>
      <c r="CRA27" s="1"/>
      <c r="CRB27" s="1"/>
      <c r="CRC27" s="1"/>
      <c r="CRD27" s="1"/>
      <c r="CRE27" s="1"/>
      <c r="CRF27" s="1"/>
      <c r="CRG27" s="1"/>
      <c r="CRH27" s="1"/>
      <c r="CRI27" s="1"/>
      <c r="CRJ27" s="1"/>
      <c r="CRK27" s="1"/>
      <c r="CRL27" s="1"/>
      <c r="CRM27" s="1"/>
      <c r="CRN27" s="1"/>
      <c r="CRO27" s="1"/>
      <c r="CRP27" s="1"/>
      <c r="CRQ27" s="1"/>
      <c r="CRR27" s="1"/>
      <c r="CRS27" s="1"/>
      <c r="CRT27" s="1"/>
      <c r="CRU27" s="1"/>
      <c r="CRV27" s="1"/>
      <c r="CRW27" s="1"/>
      <c r="CRX27" s="1"/>
      <c r="CRY27" s="1"/>
      <c r="CRZ27" s="1"/>
      <c r="CSA27" s="1"/>
      <c r="CSB27" s="1"/>
      <c r="CSC27" s="1"/>
      <c r="CSD27" s="1"/>
      <c r="CSE27" s="1"/>
      <c r="CSF27" s="1"/>
      <c r="CSG27" s="1"/>
      <c r="CSH27" s="1"/>
      <c r="CSI27" s="1"/>
      <c r="CSJ27" s="1"/>
      <c r="CSK27" s="1"/>
      <c r="CSL27" s="1"/>
      <c r="CSM27" s="1"/>
      <c r="CSN27" s="1"/>
      <c r="CSO27" s="1"/>
      <c r="CSP27" s="1"/>
      <c r="CSQ27" s="1"/>
      <c r="CSR27" s="1"/>
      <c r="CSS27" s="1"/>
      <c r="CST27" s="1"/>
      <c r="CSU27" s="1"/>
      <c r="CSV27" s="1"/>
      <c r="CSW27" s="1"/>
      <c r="CSX27" s="1"/>
      <c r="CSY27" s="1"/>
      <c r="CSZ27" s="1"/>
      <c r="CTA27" s="1"/>
      <c r="CTB27" s="1"/>
      <c r="CTC27" s="1"/>
      <c r="CTD27" s="1"/>
      <c r="CTE27" s="1"/>
      <c r="CTF27" s="1"/>
      <c r="CTG27" s="1"/>
      <c r="CTH27" s="1"/>
      <c r="CTI27" s="1"/>
      <c r="CTJ27" s="1"/>
      <c r="CTK27" s="1"/>
      <c r="CTL27" s="1"/>
      <c r="CTM27" s="1"/>
      <c r="CTN27" s="1"/>
      <c r="CTO27" s="1"/>
      <c r="CTP27" s="1"/>
      <c r="CTQ27" s="1"/>
      <c r="CTR27" s="1"/>
      <c r="CTS27" s="1"/>
      <c r="CTT27" s="1"/>
      <c r="CTU27" s="1"/>
      <c r="CTV27" s="1"/>
      <c r="CTW27" s="1"/>
      <c r="CTX27" s="1"/>
      <c r="CTY27" s="1"/>
      <c r="CTZ27" s="1"/>
      <c r="CUA27" s="1"/>
      <c r="CUB27" s="1"/>
      <c r="CUC27" s="1"/>
      <c r="CUD27" s="1"/>
      <c r="CUE27" s="1"/>
      <c r="CUF27" s="1"/>
      <c r="CUG27" s="1"/>
      <c r="CUH27" s="1"/>
      <c r="CUI27" s="1"/>
      <c r="CUJ27" s="1"/>
      <c r="CUK27" s="1"/>
      <c r="CUL27" s="1"/>
      <c r="CUM27" s="1"/>
      <c r="CUN27" s="1"/>
      <c r="CUO27" s="1"/>
      <c r="CUP27" s="1"/>
      <c r="CUQ27" s="1"/>
      <c r="CUR27" s="1"/>
      <c r="CUS27" s="1"/>
      <c r="CUT27" s="1"/>
      <c r="CUU27" s="1"/>
      <c r="CUV27" s="1"/>
      <c r="CUW27" s="1"/>
      <c r="CUX27" s="1"/>
      <c r="CUY27" s="1"/>
      <c r="CUZ27" s="1"/>
      <c r="CVA27" s="1"/>
      <c r="CVB27" s="1"/>
      <c r="CVC27" s="1"/>
      <c r="CVD27" s="1"/>
      <c r="CVE27" s="1"/>
      <c r="CVF27" s="1"/>
      <c r="CVG27" s="1"/>
      <c r="CVH27" s="1"/>
      <c r="CVI27" s="1"/>
      <c r="CVJ27" s="1"/>
      <c r="CVK27" s="1"/>
      <c r="CVL27" s="1"/>
      <c r="CVM27" s="1"/>
      <c r="CVN27" s="1"/>
      <c r="CVO27" s="1"/>
      <c r="CVP27" s="1"/>
      <c r="CVQ27" s="1"/>
      <c r="CVR27" s="1"/>
      <c r="CVS27" s="1"/>
      <c r="CVT27" s="1"/>
      <c r="CVU27" s="1"/>
      <c r="CVV27" s="1"/>
      <c r="CVW27" s="1"/>
      <c r="CVX27" s="1"/>
      <c r="CVY27" s="1"/>
      <c r="CVZ27" s="1"/>
      <c r="CWA27" s="1"/>
      <c r="CWB27" s="1"/>
      <c r="CWC27" s="1"/>
      <c r="CWD27" s="1"/>
      <c r="CWE27" s="1"/>
      <c r="CWF27" s="1"/>
      <c r="CWG27" s="1"/>
      <c r="CWH27" s="1"/>
      <c r="CWI27" s="1"/>
      <c r="CWJ27" s="1"/>
      <c r="CWK27" s="1"/>
      <c r="CWL27" s="1"/>
      <c r="CWM27" s="1"/>
      <c r="CWN27" s="1"/>
      <c r="CWO27" s="1"/>
      <c r="CWP27" s="1"/>
      <c r="CWQ27" s="1"/>
      <c r="CWR27" s="1"/>
      <c r="CWS27" s="1"/>
      <c r="CWT27" s="1"/>
      <c r="CWU27" s="1"/>
      <c r="CWV27" s="1"/>
      <c r="CWW27" s="1"/>
      <c r="CWX27" s="1"/>
      <c r="CWY27" s="1"/>
      <c r="CWZ27" s="1"/>
      <c r="CXA27" s="1"/>
      <c r="CXB27" s="1"/>
      <c r="CXC27" s="1"/>
      <c r="CXD27" s="1"/>
      <c r="CXE27" s="1"/>
      <c r="CXF27" s="1"/>
      <c r="CXG27" s="1"/>
      <c r="CXH27" s="1"/>
      <c r="CXI27" s="1"/>
      <c r="CXJ27" s="1"/>
      <c r="CXK27" s="1"/>
      <c r="CXL27" s="1"/>
      <c r="CXM27" s="1"/>
      <c r="CXN27" s="1"/>
      <c r="CXO27" s="1"/>
      <c r="CXP27" s="1"/>
      <c r="CXQ27" s="1"/>
      <c r="CXR27" s="1"/>
      <c r="CXS27" s="1"/>
      <c r="CXT27" s="1"/>
      <c r="CXU27" s="1"/>
      <c r="CXV27" s="1"/>
      <c r="CXW27" s="1"/>
      <c r="CXX27" s="1"/>
      <c r="CXY27" s="1"/>
      <c r="CXZ27" s="1"/>
      <c r="CYA27" s="1"/>
      <c r="CYB27" s="1"/>
      <c r="CYC27" s="1"/>
      <c r="CYD27" s="1"/>
      <c r="CYE27" s="1"/>
      <c r="CYF27" s="1"/>
      <c r="CYG27" s="1"/>
      <c r="CYH27" s="1"/>
      <c r="CYI27" s="1"/>
      <c r="CYJ27" s="1"/>
      <c r="CYK27" s="1"/>
      <c r="CYL27" s="1"/>
      <c r="CYM27" s="1"/>
      <c r="CYN27" s="1"/>
      <c r="CYO27" s="1"/>
      <c r="CYP27" s="1"/>
      <c r="CYQ27" s="1"/>
      <c r="CYR27" s="1"/>
      <c r="CYS27" s="1"/>
      <c r="CYT27" s="1"/>
      <c r="CYU27" s="1"/>
      <c r="CYV27" s="1"/>
      <c r="CYW27" s="1"/>
      <c r="CYX27" s="1"/>
      <c r="CYY27" s="1"/>
      <c r="CYZ27" s="1"/>
      <c r="CZA27" s="1"/>
      <c r="CZB27" s="1"/>
      <c r="CZC27" s="1"/>
      <c r="CZD27" s="1"/>
      <c r="CZE27" s="1"/>
      <c r="CZF27" s="1"/>
      <c r="CZG27" s="1"/>
      <c r="CZH27" s="1"/>
      <c r="CZI27" s="1"/>
      <c r="CZJ27" s="1"/>
      <c r="CZK27" s="1"/>
      <c r="CZL27" s="1"/>
      <c r="CZM27" s="1"/>
      <c r="CZN27" s="1"/>
      <c r="CZO27" s="1"/>
      <c r="CZP27" s="1"/>
      <c r="CZQ27" s="1"/>
      <c r="CZR27" s="1"/>
      <c r="CZS27" s="1"/>
      <c r="CZT27" s="1"/>
      <c r="CZU27" s="1"/>
      <c r="CZV27" s="1"/>
      <c r="CZW27" s="1"/>
      <c r="CZX27" s="1"/>
      <c r="CZY27" s="1"/>
      <c r="CZZ27" s="1"/>
      <c r="DAA27" s="1"/>
      <c r="DAB27" s="1"/>
      <c r="DAC27" s="1"/>
      <c r="DAD27" s="1"/>
      <c r="DAE27" s="1"/>
      <c r="DAF27" s="1"/>
      <c r="DAG27" s="1"/>
      <c r="DAH27" s="1"/>
      <c r="DAI27" s="1"/>
      <c r="DAJ27" s="1"/>
      <c r="DAK27" s="1"/>
      <c r="DAL27" s="1"/>
      <c r="DAM27" s="1"/>
      <c r="DAN27" s="1"/>
      <c r="DAO27" s="1"/>
      <c r="DAP27" s="1"/>
      <c r="DAQ27" s="1"/>
      <c r="DAR27" s="1"/>
      <c r="DAS27" s="1"/>
      <c r="DAT27" s="1"/>
      <c r="DAU27" s="1"/>
      <c r="DAV27" s="1"/>
      <c r="DAW27" s="1"/>
      <c r="DAX27" s="1"/>
      <c r="DAY27" s="1"/>
      <c r="DAZ27" s="1"/>
      <c r="DBA27" s="1"/>
      <c r="DBB27" s="1"/>
      <c r="DBC27" s="1"/>
      <c r="DBD27" s="1"/>
      <c r="DBE27" s="1"/>
      <c r="DBF27" s="1"/>
      <c r="DBG27" s="1"/>
      <c r="DBH27" s="1"/>
      <c r="DBI27" s="1"/>
      <c r="DBJ27" s="1"/>
      <c r="DBK27" s="1"/>
      <c r="DBL27" s="1"/>
      <c r="DBM27" s="1"/>
      <c r="DBN27" s="1"/>
      <c r="DBO27" s="1"/>
      <c r="DBP27" s="1"/>
      <c r="DBQ27" s="1"/>
      <c r="DBR27" s="1"/>
      <c r="DBS27" s="1"/>
      <c r="DBT27" s="1"/>
      <c r="DBU27" s="1"/>
      <c r="DBV27" s="1"/>
      <c r="DBW27" s="1"/>
      <c r="DBX27" s="1"/>
      <c r="DBY27" s="1"/>
      <c r="DBZ27" s="1"/>
      <c r="DCA27" s="1"/>
      <c r="DCB27" s="1"/>
      <c r="DCC27" s="1"/>
      <c r="DCD27" s="1"/>
      <c r="DCE27" s="1"/>
      <c r="DCF27" s="1"/>
      <c r="DCG27" s="1"/>
      <c r="DCH27" s="1"/>
      <c r="DCI27" s="1"/>
      <c r="DCJ27" s="1"/>
      <c r="DCK27" s="1"/>
      <c r="DCL27" s="1"/>
      <c r="DCM27" s="1"/>
      <c r="DCN27" s="1"/>
      <c r="DCO27" s="1"/>
      <c r="DCP27" s="1"/>
      <c r="DCQ27" s="1"/>
      <c r="DCR27" s="1"/>
      <c r="DCS27" s="1"/>
      <c r="DCT27" s="1"/>
      <c r="DCU27" s="1"/>
      <c r="DCV27" s="1"/>
      <c r="DCW27" s="1"/>
      <c r="DCX27" s="1"/>
      <c r="DCY27" s="1"/>
      <c r="DCZ27" s="1"/>
      <c r="DDA27" s="1"/>
      <c r="DDB27" s="1"/>
      <c r="DDC27" s="1"/>
      <c r="DDD27" s="1"/>
      <c r="DDE27" s="1"/>
      <c r="DDF27" s="1"/>
      <c r="DDG27" s="1"/>
      <c r="DDH27" s="1"/>
      <c r="DDI27" s="1"/>
      <c r="DDJ27" s="1"/>
      <c r="DDK27" s="1"/>
      <c r="DDL27" s="1"/>
      <c r="DDM27" s="1"/>
      <c r="DDN27" s="1"/>
      <c r="DDO27" s="1"/>
      <c r="DDP27" s="1"/>
      <c r="DDQ27" s="1"/>
      <c r="DDR27" s="1"/>
      <c r="DDS27" s="1"/>
      <c r="DDT27" s="1"/>
      <c r="DDU27" s="1"/>
      <c r="DDV27" s="1"/>
      <c r="DDW27" s="1"/>
      <c r="DDX27" s="1"/>
      <c r="DDY27" s="1"/>
      <c r="DDZ27" s="1"/>
      <c r="DEA27" s="1"/>
      <c r="DEB27" s="1"/>
      <c r="DEC27" s="1"/>
      <c r="DED27" s="1"/>
      <c r="DEE27" s="1"/>
      <c r="DEF27" s="1"/>
      <c r="DEG27" s="1"/>
      <c r="DEH27" s="1"/>
      <c r="DEI27" s="1"/>
      <c r="DEJ27" s="1"/>
      <c r="DEK27" s="1"/>
      <c r="DEL27" s="1"/>
      <c r="DEM27" s="1"/>
      <c r="DEN27" s="1"/>
      <c r="DEO27" s="1"/>
      <c r="DEP27" s="1"/>
      <c r="DEQ27" s="1"/>
      <c r="DER27" s="1"/>
      <c r="DES27" s="1"/>
      <c r="DET27" s="1"/>
      <c r="DEU27" s="1"/>
      <c r="DEV27" s="1"/>
      <c r="DEW27" s="1"/>
      <c r="DEX27" s="1"/>
      <c r="DEY27" s="1"/>
      <c r="DEZ27" s="1"/>
      <c r="DFA27" s="1"/>
      <c r="DFB27" s="1"/>
      <c r="DFC27" s="1"/>
      <c r="DFD27" s="1"/>
      <c r="DFE27" s="1"/>
      <c r="DFF27" s="1"/>
      <c r="DFG27" s="1"/>
      <c r="DFH27" s="1"/>
      <c r="DFI27" s="1"/>
      <c r="DFJ27" s="1"/>
      <c r="DFK27" s="1"/>
      <c r="DFL27" s="1"/>
      <c r="DFM27" s="1"/>
      <c r="DFN27" s="1"/>
      <c r="DFO27" s="1"/>
      <c r="DFP27" s="1"/>
      <c r="DFQ27" s="1"/>
      <c r="DFR27" s="1"/>
      <c r="DFS27" s="1"/>
      <c r="DFT27" s="1"/>
      <c r="DFU27" s="1"/>
      <c r="DFV27" s="1"/>
      <c r="DFW27" s="1"/>
      <c r="DFX27" s="1"/>
      <c r="DFY27" s="1"/>
      <c r="DFZ27" s="1"/>
      <c r="DGA27" s="1"/>
      <c r="DGB27" s="1"/>
      <c r="DGC27" s="1"/>
      <c r="DGD27" s="1"/>
      <c r="DGE27" s="1"/>
      <c r="DGF27" s="1"/>
      <c r="DGG27" s="1"/>
      <c r="DGH27" s="1"/>
      <c r="DGI27" s="1"/>
      <c r="DGJ27" s="1"/>
      <c r="DGK27" s="1"/>
      <c r="DGL27" s="1"/>
      <c r="DGM27" s="1"/>
      <c r="DGN27" s="1"/>
      <c r="DGO27" s="1"/>
      <c r="DGP27" s="1"/>
      <c r="DGQ27" s="1"/>
      <c r="DGR27" s="1"/>
      <c r="DGS27" s="1"/>
      <c r="DGT27" s="1"/>
      <c r="DGU27" s="1"/>
      <c r="DGV27" s="1"/>
      <c r="DGW27" s="1"/>
      <c r="DGX27" s="1"/>
      <c r="DGY27" s="1"/>
      <c r="DGZ27" s="1"/>
      <c r="DHA27" s="1"/>
      <c r="DHB27" s="1"/>
      <c r="DHC27" s="1"/>
      <c r="DHD27" s="1"/>
      <c r="DHE27" s="1"/>
      <c r="DHF27" s="1"/>
      <c r="DHG27" s="1"/>
      <c r="DHH27" s="1"/>
      <c r="DHI27" s="1"/>
      <c r="DHJ27" s="1"/>
      <c r="DHK27" s="1"/>
      <c r="DHL27" s="1"/>
      <c r="DHM27" s="1"/>
      <c r="DHN27" s="1"/>
      <c r="DHO27" s="1"/>
      <c r="DHP27" s="1"/>
      <c r="DHQ27" s="1"/>
      <c r="DHR27" s="1"/>
      <c r="DHS27" s="1"/>
      <c r="DHT27" s="1"/>
      <c r="DHU27" s="1"/>
      <c r="DHV27" s="1"/>
      <c r="DHW27" s="1"/>
      <c r="DHX27" s="1"/>
      <c r="DHY27" s="1"/>
      <c r="DHZ27" s="1"/>
      <c r="DIA27" s="1"/>
      <c r="DIB27" s="1"/>
      <c r="DIC27" s="1"/>
      <c r="DID27" s="1"/>
      <c r="DIE27" s="1"/>
      <c r="DIF27" s="1"/>
      <c r="DIG27" s="1"/>
      <c r="DIH27" s="1"/>
      <c r="DII27" s="1"/>
      <c r="DIJ27" s="1"/>
      <c r="DIK27" s="1"/>
      <c r="DIL27" s="1"/>
      <c r="DIM27" s="1"/>
      <c r="DIN27" s="1"/>
      <c r="DIO27" s="1"/>
      <c r="DIP27" s="1"/>
      <c r="DIQ27" s="1"/>
      <c r="DIR27" s="1"/>
      <c r="DIS27" s="1"/>
      <c r="DIT27" s="1"/>
      <c r="DIU27" s="1"/>
      <c r="DIV27" s="1"/>
      <c r="DIW27" s="1"/>
      <c r="DIX27" s="1"/>
      <c r="DIY27" s="1"/>
      <c r="DIZ27" s="1"/>
      <c r="DJA27" s="1"/>
      <c r="DJB27" s="1"/>
      <c r="DJC27" s="1"/>
      <c r="DJD27" s="1"/>
      <c r="DJE27" s="1"/>
      <c r="DJF27" s="1"/>
      <c r="DJG27" s="1"/>
      <c r="DJH27" s="1"/>
      <c r="DJI27" s="1"/>
      <c r="DJJ27" s="1"/>
      <c r="DJK27" s="1"/>
      <c r="DJL27" s="1"/>
      <c r="DJM27" s="1"/>
      <c r="DJN27" s="1"/>
      <c r="DJO27" s="1"/>
      <c r="DJP27" s="1"/>
      <c r="DJQ27" s="1"/>
      <c r="DJR27" s="1"/>
      <c r="DJS27" s="1"/>
      <c r="DJT27" s="1"/>
      <c r="DJU27" s="1"/>
      <c r="DJV27" s="1"/>
      <c r="DJW27" s="1"/>
      <c r="DJX27" s="1"/>
      <c r="DJY27" s="1"/>
      <c r="DJZ27" s="1"/>
      <c r="DKA27" s="1"/>
      <c r="DKB27" s="1"/>
      <c r="DKC27" s="1"/>
      <c r="DKD27" s="1"/>
      <c r="DKE27" s="1"/>
      <c r="DKF27" s="1"/>
      <c r="DKG27" s="1"/>
      <c r="DKH27" s="1"/>
      <c r="DKI27" s="1"/>
      <c r="DKJ27" s="1"/>
      <c r="DKK27" s="1"/>
      <c r="DKL27" s="1"/>
      <c r="DKM27" s="1"/>
      <c r="DKN27" s="1"/>
      <c r="DKO27" s="1"/>
      <c r="DKP27" s="1"/>
      <c r="DKQ27" s="1"/>
      <c r="DKR27" s="1"/>
      <c r="DKS27" s="1"/>
      <c r="DKT27" s="1"/>
      <c r="DKU27" s="1"/>
      <c r="DKV27" s="1"/>
      <c r="DKW27" s="1"/>
      <c r="DKX27" s="1"/>
      <c r="DKY27" s="1"/>
      <c r="DKZ27" s="1"/>
      <c r="DLA27" s="1"/>
      <c r="DLB27" s="1"/>
      <c r="DLC27" s="1"/>
      <c r="DLD27" s="1"/>
      <c r="DLE27" s="1"/>
      <c r="DLF27" s="1"/>
      <c r="DLG27" s="1"/>
      <c r="DLH27" s="1"/>
      <c r="DLI27" s="1"/>
      <c r="DLJ27" s="1"/>
      <c r="DLK27" s="1"/>
      <c r="DLL27" s="1"/>
      <c r="DLM27" s="1"/>
      <c r="DLN27" s="1"/>
      <c r="DLO27" s="1"/>
      <c r="DLP27" s="1"/>
      <c r="DLQ27" s="1"/>
      <c r="DLR27" s="1"/>
      <c r="DLS27" s="1"/>
      <c r="DLT27" s="1"/>
      <c r="DLU27" s="1"/>
      <c r="DLV27" s="1"/>
      <c r="DLW27" s="1"/>
      <c r="DLX27" s="1"/>
      <c r="DLY27" s="1"/>
      <c r="DLZ27" s="1"/>
      <c r="DMA27" s="1"/>
      <c r="DMB27" s="1"/>
      <c r="DMC27" s="1"/>
      <c r="DMD27" s="1"/>
      <c r="DME27" s="1"/>
      <c r="DMF27" s="1"/>
      <c r="DMG27" s="1"/>
      <c r="DMH27" s="1"/>
      <c r="DMI27" s="1"/>
      <c r="DMJ27" s="1"/>
      <c r="DMK27" s="1"/>
      <c r="DML27" s="1"/>
      <c r="DMM27" s="1"/>
      <c r="DMN27" s="1"/>
      <c r="DMO27" s="1"/>
      <c r="DMP27" s="1"/>
      <c r="DMQ27" s="1"/>
      <c r="DMR27" s="1"/>
      <c r="DMS27" s="1"/>
      <c r="DMT27" s="1"/>
      <c r="DMU27" s="1"/>
      <c r="DMV27" s="1"/>
      <c r="DMW27" s="1"/>
      <c r="DMX27" s="1"/>
      <c r="DMY27" s="1"/>
      <c r="DMZ27" s="1"/>
      <c r="DNA27" s="1"/>
      <c r="DNB27" s="1"/>
      <c r="DNC27" s="1"/>
      <c r="DND27" s="1"/>
      <c r="DNE27" s="1"/>
      <c r="DNF27" s="1"/>
      <c r="DNG27" s="1"/>
      <c r="DNH27" s="1"/>
      <c r="DNI27" s="1"/>
      <c r="DNJ27" s="1"/>
      <c r="DNK27" s="1"/>
      <c r="DNL27" s="1"/>
      <c r="DNM27" s="1"/>
      <c r="DNN27" s="1"/>
      <c r="DNO27" s="1"/>
      <c r="DNP27" s="1"/>
      <c r="DNQ27" s="1"/>
      <c r="DNR27" s="1"/>
      <c r="DNS27" s="1"/>
      <c r="DNT27" s="1"/>
      <c r="DNU27" s="1"/>
      <c r="DNV27" s="1"/>
      <c r="DNW27" s="1"/>
      <c r="DNX27" s="1"/>
      <c r="DNY27" s="1"/>
      <c r="DNZ27" s="1"/>
      <c r="DOA27" s="1"/>
      <c r="DOB27" s="1"/>
      <c r="DOC27" s="1"/>
      <c r="DOD27" s="1"/>
      <c r="DOE27" s="1"/>
      <c r="DOF27" s="1"/>
      <c r="DOG27" s="1"/>
      <c r="DOH27" s="1"/>
      <c r="DOI27" s="1"/>
      <c r="DOJ27" s="1"/>
      <c r="DOK27" s="1"/>
      <c r="DOL27" s="1"/>
      <c r="DOM27" s="1"/>
      <c r="DON27" s="1"/>
      <c r="DOO27" s="1"/>
      <c r="DOP27" s="1"/>
      <c r="DOQ27" s="1"/>
      <c r="DOR27" s="1"/>
      <c r="DOS27" s="1"/>
      <c r="DOT27" s="1"/>
      <c r="DOU27" s="1"/>
      <c r="DOV27" s="1"/>
      <c r="DOW27" s="1"/>
      <c r="DOX27" s="1"/>
      <c r="DOY27" s="1"/>
      <c r="DOZ27" s="1"/>
      <c r="DPA27" s="1"/>
      <c r="DPB27" s="1"/>
      <c r="DPC27" s="1"/>
      <c r="DPD27" s="1"/>
      <c r="DPE27" s="1"/>
      <c r="DPF27" s="1"/>
      <c r="DPG27" s="1"/>
      <c r="DPH27" s="1"/>
      <c r="DPI27" s="1"/>
      <c r="DPJ27" s="1"/>
      <c r="DPK27" s="1"/>
      <c r="DPL27" s="1"/>
      <c r="DPM27" s="1"/>
      <c r="DPN27" s="1"/>
      <c r="DPO27" s="1"/>
      <c r="DPP27" s="1"/>
      <c r="DPQ27" s="1"/>
      <c r="DPR27" s="1"/>
      <c r="DPS27" s="1"/>
      <c r="DPT27" s="1"/>
      <c r="DPU27" s="1"/>
      <c r="DPV27" s="1"/>
      <c r="DPW27" s="1"/>
      <c r="DPX27" s="1"/>
      <c r="DPY27" s="1"/>
      <c r="DPZ27" s="1"/>
      <c r="DQA27" s="1"/>
      <c r="DQB27" s="1"/>
      <c r="DQC27" s="1"/>
      <c r="DQD27" s="1"/>
      <c r="DQE27" s="1"/>
      <c r="DQF27" s="1"/>
      <c r="DQG27" s="1"/>
      <c r="DQH27" s="1"/>
      <c r="DQI27" s="1"/>
      <c r="DQJ27" s="1"/>
      <c r="DQK27" s="1"/>
      <c r="DQL27" s="1"/>
      <c r="DQM27" s="1"/>
      <c r="DQN27" s="1"/>
      <c r="DQO27" s="1"/>
      <c r="DQP27" s="1"/>
      <c r="DQQ27" s="1"/>
      <c r="DQR27" s="1"/>
      <c r="DQS27" s="1"/>
      <c r="DQT27" s="1"/>
      <c r="DQU27" s="1"/>
      <c r="DQV27" s="1"/>
      <c r="DQW27" s="1"/>
      <c r="DQX27" s="1"/>
      <c r="DQY27" s="1"/>
      <c r="DQZ27" s="1"/>
      <c r="DRA27" s="1"/>
      <c r="DRB27" s="1"/>
      <c r="DRC27" s="1"/>
      <c r="DRD27" s="1"/>
      <c r="DRE27" s="1"/>
      <c r="DRF27" s="1"/>
      <c r="DRG27" s="1"/>
      <c r="DRH27" s="1"/>
      <c r="DRI27" s="1"/>
      <c r="DRJ27" s="1"/>
      <c r="DRK27" s="1"/>
      <c r="DRL27" s="1"/>
      <c r="DRM27" s="1"/>
      <c r="DRN27" s="1"/>
      <c r="DRO27" s="1"/>
      <c r="DRP27" s="1"/>
      <c r="DRQ27" s="1"/>
      <c r="DRR27" s="1"/>
      <c r="DRS27" s="1"/>
      <c r="DRT27" s="1"/>
      <c r="DRU27" s="1"/>
      <c r="DRV27" s="1"/>
      <c r="DRW27" s="1"/>
      <c r="DRX27" s="1"/>
      <c r="DRY27" s="1"/>
      <c r="DRZ27" s="1"/>
      <c r="DSA27" s="1"/>
      <c r="DSB27" s="1"/>
      <c r="DSC27" s="1"/>
      <c r="DSD27" s="1"/>
      <c r="DSE27" s="1"/>
      <c r="DSF27" s="1"/>
      <c r="DSG27" s="1"/>
      <c r="DSH27" s="1"/>
      <c r="DSI27" s="1"/>
      <c r="DSJ27" s="1"/>
      <c r="DSK27" s="1"/>
      <c r="DSL27" s="1"/>
      <c r="DSM27" s="1"/>
      <c r="DSN27" s="1"/>
      <c r="DSO27" s="1"/>
      <c r="DSP27" s="1"/>
      <c r="DSQ27" s="1"/>
      <c r="DSR27" s="1"/>
      <c r="DSS27" s="1"/>
      <c r="DST27" s="1"/>
      <c r="DSU27" s="1"/>
      <c r="DSV27" s="1"/>
      <c r="DSW27" s="1"/>
      <c r="DSX27" s="1"/>
      <c r="DSY27" s="1"/>
      <c r="DSZ27" s="1"/>
      <c r="DTA27" s="1"/>
      <c r="DTB27" s="1"/>
      <c r="DTC27" s="1"/>
      <c r="DTD27" s="1"/>
      <c r="DTE27" s="1"/>
      <c r="DTF27" s="1"/>
      <c r="DTG27" s="1"/>
      <c r="DTH27" s="1"/>
      <c r="DTI27" s="1"/>
      <c r="DTJ27" s="1"/>
      <c r="DTK27" s="1"/>
      <c r="DTL27" s="1"/>
      <c r="DTM27" s="1"/>
      <c r="DTN27" s="1"/>
      <c r="DTO27" s="1"/>
      <c r="DTP27" s="1"/>
      <c r="DTQ27" s="1"/>
      <c r="DTR27" s="1"/>
      <c r="DTS27" s="1"/>
      <c r="DTT27" s="1"/>
      <c r="DTU27" s="1"/>
      <c r="DTV27" s="1"/>
      <c r="DTW27" s="1"/>
      <c r="DTX27" s="1"/>
      <c r="DTY27" s="1"/>
      <c r="DTZ27" s="1"/>
      <c r="DUA27" s="1"/>
      <c r="DUB27" s="1"/>
      <c r="DUC27" s="1"/>
      <c r="DUD27" s="1"/>
      <c r="DUE27" s="1"/>
      <c r="DUF27" s="1"/>
      <c r="DUG27" s="1"/>
      <c r="DUH27" s="1"/>
      <c r="DUI27" s="1"/>
      <c r="DUJ27" s="1"/>
      <c r="DUK27" s="1"/>
      <c r="DUL27" s="1"/>
      <c r="DUM27" s="1"/>
      <c r="DUN27" s="1"/>
      <c r="DUO27" s="1"/>
      <c r="DUP27" s="1"/>
      <c r="DUQ27" s="1"/>
      <c r="DUR27" s="1"/>
      <c r="DUS27" s="1"/>
      <c r="DUT27" s="1"/>
      <c r="DUU27" s="1"/>
      <c r="DUV27" s="1"/>
      <c r="DUW27" s="1"/>
      <c r="DUX27" s="1"/>
      <c r="DUY27" s="1"/>
      <c r="DUZ27" s="1"/>
      <c r="DVA27" s="1"/>
      <c r="DVB27" s="1"/>
      <c r="DVC27" s="1"/>
      <c r="DVD27" s="1"/>
      <c r="DVE27" s="1"/>
      <c r="DVF27" s="1"/>
      <c r="DVG27" s="1"/>
      <c r="DVH27" s="1"/>
      <c r="DVI27" s="1"/>
      <c r="DVJ27" s="1"/>
      <c r="DVK27" s="1"/>
      <c r="DVL27" s="1"/>
      <c r="DVM27" s="1"/>
      <c r="DVN27" s="1"/>
      <c r="DVO27" s="1"/>
      <c r="DVP27" s="1"/>
      <c r="DVQ27" s="1"/>
      <c r="DVR27" s="1"/>
      <c r="DVS27" s="1"/>
      <c r="DVT27" s="1"/>
      <c r="DVU27" s="1"/>
      <c r="DVV27" s="1"/>
      <c r="DVW27" s="1"/>
      <c r="DVX27" s="1"/>
      <c r="DVY27" s="1"/>
      <c r="DVZ27" s="1"/>
      <c r="DWA27" s="1"/>
      <c r="DWB27" s="1"/>
      <c r="DWC27" s="1"/>
      <c r="DWD27" s="1"/>
      <c r="DWE27" s="1"/>
      <c r="DWF27" s="1"/>
      <c r="DWG27" s="1"/>
      <c r="DWH27" s="1"/>
      <c r="DWI27" s="1"/>
      <c r="DWJ27" s="1"/>
      <c r="DWK27" s="1"/>
      <c r="DWL27" s="1"/>
      <c r="DWM27" s="1"/>
      <c r="DWN27" s="1"/>
      <c r="DWO27" s="1"/>
      <c r="DWP27" s="1"/>
      <c r="DWQ27" s="1"/>
      <c r="DWR27" s="1"/>
      <c r="DWS27" s="1"/>
      <c r="DWT27" s="1"/>
      <c r="DWU27" s="1"/>
      <c r="DWV27" s="1"/>
      <c r="DWW27" s="1"/>
      <c r="DWX27" s="1"/>
      <c r="DWY27" s="1"/>
      <c r="DWZ27" s="1"/>
      <c r="DXA27" s="1"/>
      <c r="DXB27" s="1"/>
      <c r="DXC27" s="1"/>
      <c r="DXD27" s="1"/>
      <c r="DXE27" s="1"/>
      <c r="DXF27" s="1"/>
      <c r="DXG27" s="1"/>
      <c r="DXH27" s="1"/>
      <c r="DXI27" s="1"/>
      <c r="DXJ27" s="1"/>
      <c r="DXK27" s="1"/>
      <c r="DXL27" s="1"/>
      <c r="DXM27" s="1"/>
      <c r="DXN27" s="1"/>
      <c r="DXO27" s="1"/>
      <c r="DXP27" s="1"/>
      <c r="DXQ27" s="1"/>
      <c r="DXR27" s="1"/>
      <c r="DXS27" s="1"/>
      <c r="DXT27" s="1"/>
      <c r="DXU27" s="1"/>
      <c r="DXV27" s="1"/>
      <c r="DXW27" s="1"/>
      <c r="DXX27" s="1"/>
      <c r="DXY27" s="1"/>
      <c r="DXZ27" s="1"/>
      <c r="DYA27" s="1"/>
      <c r="DYB27" s="1"/>
      <c r="DYC27" s="1"/>
      <c r="DYD27" s="1"/>
      <c r="DYE27" s="1"/>
      <c r="DYF27" s="1"/>
      <c r="DYG27" s="1"/>
      <c r="DYH27" s="1"/>
      <c r="DYI27" s="1"/>
      <c r="DYJ27" s="1"/>
      <c r="DYK27" s="1"/>
      <c r="DYL27" s="1"/>
      <c r="DYM27" s="1"/>
      <c r="DYN27" s="1"/>
      <c r="DYO27" s="1"/>
      <c r="DYP27" s="1"/>
      <c r="DYQ27" s="1"/>
      <c r="DYR27" s="1"/>
      <c r="DYS27" s="1"/>
      <c r="DYT27" s="1"/>
      <c r="DYU27" s="1"/>
      <c r="DYV27" s="1"/>
      <c r="DYW27" s="1"/>
      <c r="DYX27" s="1"/>
      <c r="DYY27" s="1"/>
      <c r="DYZ27" s="1"/>
      <c r="DZA27" s="1"/>
      <c r="DZB27" s="1"/>
      <c r="DZC27" s="1"/>
      <c r="DZD27" s="1"/>
      <c r="DZE27" s="1"/>
      <c r="DZF27" s="1"/>
      <c r="DZG27" s="1"/>
      <c r="DZH27" s="1"/>
      <c r="DZI27" s="1"/>
      <c r="DZJ27" s="1"/>
      <c r="DZK27" s="1"/>
      <c r="DZL27" s="1"/>
      <c r="DZM27" s="1"/>
      <c r="DZN27" s="1"/>
      <c r="DZO27" s="1"/>
      <c r="DZP27" s="1"/>
      <c r="DZQ27" s="1"/>
      <c r="DZR27" s="1"/>
      <c r="DZS27" s="1"/>
      <c r="DZT27" s="1"/>
      <c r="DZU27" s="1"/>
      <c r="DZV27" s="1"/>
      <c r="DZW27" s="1"/>
      <c r="DZX27" s="1"/>
      <c r="DZY27" s="1"/>
      <c r="DZZ27" s="1"/>
      <c r="EAA27" s="1"/>
      <c r="EAB27" s="1"/>
      <c r="EAC27" s="1"/>
      <c r="EAD27" s="1"/>
      <c r="EAE27" s="1"/>
      <c r="EAF27" s="1"/>
      <c r="EAG27" s="1"/>
      <c r="EAH27" s="1"/>
      <c r="EAI27" s="1"/>
      <c r="EAJ27" s="1"/>
      <c r="EAK27" s="1"/>
      <c r="EAL27" s="1"/>
      <c r="EAM27" s="1"/>
      <c r="EAN27" s="1"/>
      <c r="EAO27" s="1"/>
      <c r="EAP27" s="1"/>
      <c r="EAQ27" s="1"/>
      <c r="EAR27" s="1"/>
      <c r="EAS27" s="1"/>
      <c r="EAT27" s="1"/>
      <c r="EAU27" s="1"/>
      <c r="EAV27" s="1"/>
      <c r="EAW27" s="1"/>
      <c r="EAX27" s="1"/>
      <c r="EAY27" s="1"/>
      <c r="EAZ27" s="1"/>
      <c r="EBA27" s="1"/>
      <c r="EBB27" s="1"/>
      <c r="EBC27" s="1"/>
      <c r="EBD27" s="1"/>
      <c r="EBE27" s="1"/>
      <c r="EBF27" s="1"/>
      <c r="EBG27" s="1"/>
      <c r="EBH27" s="1"/>
      <c r="EBI27" s="1"/>
      <c r="EBJ27" s="1"/>
      <c r="EBK27" s="1"/>
      <c r="EBL27" s="1"/>
      <c r="EBM27" s="1"/>
      <c r="EBN27" s="1"/>
      <c r="EBO27" s="1"/>
      <c r="EBP27" s="1"/>
      <c r="EBQ27" s="1"/>
      <c r="EBR27" s="1"/>
      <c r="EBS27" s="1"/>
      <c r="EBT27" s="1"/>
      <c r="EBU27" s="1"/>
      <c r="EBV27" s="1"/>
      <c r="EBW27" s="1"/>
      <c r="EBX27" s="1"/>
      <c r="EBY27" s="1"/>
      <c r="EBZ27" s="1"/>
      <c r="ECA27" s="1"/>
      <c r="ECB27" s="1"/>
      <c r="ECC27" s="1"/>
      <c r="ECD27" s="1"/>
      <c r="ECE27" s="1"/>
      <c r="ECF27" s="1"/>
      <c r="ECG27" s="1"/>
      <c r="ECH27" s="1"/>
      <c r="ECI27" s="1"/>
      <c r="ECJ27" s="1"/>
      <c r="ECK27" s="1"/>
      <c r="ECL27" s="1"/>
      <c r="ECM27" s="1"/>
      <c r="ECN27" s="1"/>
      <c r="ECO27" s="1"/>
      <c r="ECP27" s="1"/>
      <c r="ECQ27" s="1"/>
      <c r="ECR27" s="1"/>
      <c r="ECS27" s="1"/>
      <c r="ECT27" s="1"/>
      <c r="ECU27" s="1"/>
      <c r="ECV27" s="1"/>
      <c r="ECW27" s="1"/>
      <c r="ECX27" s="1"/>
      <c r="ECY27" s="1"/>
      <c r="ECZ27" s="1"/>
      <c r="EDA27" s="1"/>
      <c r="EDB27" s="1"/>
      <c r="EDC27" s="1"/>
      <c r="EDD27" s="1"/>
      <c r="EDE27" s="1"/>
      <c r="EDF27" s="1"/>
      <c r="EDG27" s="1"/>
      <c r="EDH27" s="1"/>
      <c r="EDI27" s="1"/>
      <c r="EDJ27" s="1"/>
      <c r="EDK27" s="1"/>
      <c r="EDL27" s="1"/>
      <c r="EDM27" s="1"/>
      <c r="EDN27" s="1"/>
      <c r="EDO27" s="1"/>
      <c r="EDP27" s="1"/>
      <c r="EDQ27" s="1"/>
      <c r="EDR27" s="1"/>
      <c r="EDS27" s="1"/>
      <c r="EDT27" s="1"/>
      <c r="EDU27" s="1"/>
      <c r="EDV27" s="1"/>
      <c r="EDW27" s="1"/>
      <c r="EDX27" s="1"/>
      <c r="EDY27" s="1"/>
      <c r="EDZ27" s="1"/>
      <c r="EEA27" s="1"/>
      <c r="EEB27" s="1"/>
      <c r="EEC27" s="1"/>
      <c r="EED27" s="1"/>
      <c r="EEE27" s="1"/>
      <c r="EEF27" s="1"/>
      <c r="EEG27" s="1"/>
      <c r="EEH27" s="1"/>
      <c r="EEI27" s="1"/>
      <c r="EEJ27" s="1"/>
      <c r="EEK27" s="1"/>
      <c r="EEL27" s="1"/>
      <c r="EEM27" s="1"/>
      <c r="EEN27" s="1"/>
      <c r="EEO27" s="1"/>
      <c r="EEP27" s="1"/>
      <c r="EEQ27" s="1"/>
      <c r="EER27" s="1"/>
      <c r="EES27" s="1"/>
      <c r="EET27" s="1"/>
      <c r="EEU27" s="1"/>
      <c r="EEV27" s="1"/>
      <c r="EEW27" s="1"/>
      <c r="EEX27" s="1"/>
      <c r="EEY27" s="1"/>
      <c r="EEZ27" s="1"/>
      <c r="EFA27" s="1"/>
      <c r="EFB27" s="1"/>
      <c r="EFC27" s="1"/>
      <c r="EFD27" s="1"/>
      <c r="EFE27" s="1"/>
      <c r="EFF27" s="1"/>
      <c r="EFG27" s="1"/>
      <c r="EFH27" s="1"/>
      <c r="EFI27" s="1"/>
      <c r="EFJ27" s="1"/>
      <c r="EFK27" s="1"/>
      <c r="EFL27" s="1"/>
      <c r="EFM27" s="1"/>
      <c r="EFN27" s="1"/>
      <c r="EFO27" s="1"/>
      <c r="EFP27" s="1"/>
      <c r="EFQ27" s="1"/>
      <c r="EFR27" s="1"/>
      <c r="EFS27" s="1"/>
      <c r="EFT27" s="1"/>
      <c r="EFU27" s="1"/>
      <c r="EFV27" s="1"/>
      <c r="EFW27" s="1"/>
      <c r="EFX27" s="1"/>
      <c r="EFY27" s="1"/>
      <c r="EFZ27" s="1"/>
      <c r="EGA27" s="1"/>
      <c r="EGB27" s="1"/>
      <c r="EGC27" s="1"/>
      <c r="EGD27" s="1"/>
      <c r="EGE27" s="1"/>
      <c r="EGF27" s="1"/>
      <c r="EGG27" s="1"/>
      <c r="EGH27" s="1"/>
      <c r="EGI27" s="1"/>
      <c r="EGJ27" s="1"/>
      <c r="EGK27" s="1"/>
      <c r="EGL27" s="1"/>
      <c r="EGM27" s="1"/>
      <c r="EGN27" s="1"/>
      <c r="EGO27" s="1"/>
      <c r="EGP27" s="1"/>
      <c r="EGQ27" s="1"/>
      <c r="EGR27" s="1"/>
      <c r="EGS27" s="1"/>
      <c r="EGT27" s="1"/>
      <c r="EGU27" s="1"/>
      <c r="EGV27" s="1"/>
      <c r="EGW27" s="1"/>
      <c r="EGX27" s="1"/>
      <c r="EGY27" s="1"/>
      <c r="EGZ27" s="1"/>
      <c r="EHA27" s="1"/>
      <c r="EHB27" s="1"/>
      <c r="EHC27" s="1"/>
      <c r="EHD27" s="1"/>
      <c r="EHE27" s="1"/>
      <c r="EHF27" s="1"/>
      <c r="EHG27" s="1"/>
      <c r="EHH27" s="1"/>
      <c r="EHI27" s="1"/>
      <c r="EHJ27" s="1"/>
      <c r="EHK27" s="1"/>
      <c r="EHL27" s="1"/>
      <c r="EHM27" s="1"/>
      <c r="EHN27" s="1"/>
      <c r="EHO27" s="1"/>
      <c r="EHP27" s="1"/>
      <c r="EHQ27" s="1"/>
      <c r="EHR27" s="1"/>
      <c r="EHS27" s="1"/>
      <c r="EHT27" s="1"/>
      <c r="EHU27" s="1"/>
      <c r="EHV27" s="1"/>
      <c r="EHW27" s="1"/>
      <c r="EHX27" s="1"/>
      <c r="EHY27" s="1"/>
      <c r="EHZ27" s="1"/>
      <c r="EIA27" s="1"/>
      <c r="EIB27" s="1"/>
      <c r="EIC27" s="1"/>
      <c r="EID27" s="1"/>
      <c r="EIE27" s="1"/>
      <c r="EIF27" s="1"/>
      <c r="EIG27" s="1"/>
      <c r="EIH27" s="1"/>
      <c r="EII27" s="1"/>
      <c r="EIJ27" s="1"/>
      <c r="EIK27" s="1"/>
      <c r="EIL27" s="1"/>
      <c r="EIM27" s="1"/>
      <c r="EIN27" s="1"/>
      <c r="EIO27" s="1"/>
      <c r="EIP27" s="1"/>
      <c r="EIQ27" s="1"/>
      <c r="EIR27" s="1"/>
      <c r="EIS27" s="1"/>
      <c r="EIT27" s="1"/>
      <c r="EIU27" s="1"/>
      <c r="EIV27" s="1"/>
      <c r="EIW27" s="1"/>
      <c r="EIX27" s="1"/>
      <c r="EIY27" s="1"/>
      <c r="EIZ27" s="1"/>
      <c r="EJA27" s="1"/>
      <c r="EJB27" s="1"/>
      <c r="EJC27" s="1"/>
      <c r="EJD27" s="1"/>
      <c r="EJE27" s="1"/>
      <c r="EJF27" s="1"/>
      <c r="EJG27" s="1"/>
      <c r="EJH27" s="1"/>
      <c r="EJI27" s="1"/>
      <c r="EJJ27" s="1"/>
      <c r="EJK27" s="1"/>
      <c r="EJL27" s="1"/>
      <c r="EJM27" s="1"/>
      <c r="EJN27" s="1"/>
      <c r="EJO27" s="1"/>
      <c r="EJP27" s="1"/>
      <c r="EJQ27" s="1"/>
      <c r="EJR27" s="1"/>
      <c r="EJS27" s="1"/>
      <c r="EJT27" s="1"/>
      <c r="EJU27" s="1"/>
      <c r="EJV27" s="1"/>
      <c r="EJW27" s="1"/>
      <c r="EJX27" s="1"/>
      <c r="EJY27" s="1"/>
      <c r="EJZ27" s="1"/>
      <c r="EKA27" s="1"/>
      <c r="EKB27" s="1"/>
      <c r="EKC27" s="1"/>
      <c r="EKD27" s="1"/>
      <c r="EKE27" s="1"/>
      <c r="EKF27" s="1"/>
      <c r="EKG27" s="1"/>
      <c r="EKH27" s="1"/>
      <c r="EKI27" s="1"/>
      <c r="EKJ27" s="1"/>
      <c r="EKK27" s="1"/>
      <c r="EKL27" s="1"/>
      <c r="EKM27" s="1"/>
      <c r="EKN27" s="1"/>
      <c r="EKO27" s="1"/>
      <c r="EKP27" s="1"/>
      <c r="EKQ27" s="1"/>
      <c r="EKR27" s="1"/>
      <c r="EKS27" s="1"/>
      <c r="EKT27" s="1"/>
      <c r="EKU27" s="1"/>
      <c r="EKV27" s="1"/>
      <c r="EKW27" s="1"/>
      <c r="EKX27" s="1"/>
      <c r="EKY27" s="1"/>
      <c r="EKZ27" s="1"/>
      <c r="ELA27" s="1"/>
      <c r="ELB27" s="1"/>
      <c r="ELC27" s="1"/>
      <c r="ELD27" s="1"/>
      <c r="ELE27" s="1"/>
      <c r="ELF27" s="1"/>
      <c r="ELG27" s="1"/>
      <c r="ELH27" s="1"/>
      <c r="ELI27" s="1"/>
      <c r="ELJ27" s="1"/>
      <c r="ELK27" s="1"/>
      <c r="ELL27" s="1"/>
      <c r="ELM27" s="1"/>
      <c r="ELN27" s="1"/>
      <c r="ELO27" s="1"/>
      <c r="ELP27" s="1"/>
      <c r="ELQ27" s="1"/>
      <c r="ELR27" s="1"/>
      <c r="ELS27" s="1"/>
      <c r="ELT27" s="1"/>
      <c r="ELU27" s="1"/>
      <c r="ELV27" s="1"/>
      <c r="ELW27" s="1"/>
      <c r="ELX27" s="1"/>
      <c r="ELY27" s="1"/>
      <c r="ELZ27" s="1"/>
      <c r="EMA27" s="1"/>
      <c r="EMB27" s="1"/>
      <c r="EMC27" s="1"/>
      <c r="EMD27" s="1"/>
      <c r="EME27" s="1"/>
      <c r="EMF27" s="1"/>
      <c r="EMG27" s="1"/>
      <c r="EMH27" s="1"/>
      <c r="EMI27" s="1"/>
      <c r="EMJ27" s="1"/>
      <c r="EMK27" s="1"/>
      <c r="EML27" s="1"/>
      <c r="EMM27" s="1"/>
      <c r="EMN27" s="1"/>
      <c r="EMO27" s="1"/>
      <c r="EMP27" s="1"/>
      <c r="EMQ27" s="1"/>
      <c r="EMR27" s="1"/>
      <c r="EMS27" s="1"/>
      <c r="EMT27" s="1"/>
      <c r="EMU27" s="1"/>
      <c r="EMV27" s="1"/>
      <c r="EMW27" s="1"/>
      <c r="EMX27" s="1"/>
      <c r="EMY27" s="1"/>
      <c r="EMZ27" s="1"/>
      <c r="ENA27" s="1"/>
      <c r="ENB27" s="1"/>
      <c r="ENC27" s="1"/>
      <c r="END27" s="1"/>
      <c r="ENE27" s="1"/>
      <c r="ENF27" s="1"/>
      <c r="ENG27" s="1"/>
      <c r="ENH27" s="1"/>
      <c r="ENI27" s="1"/>
      <c r="ENJ27" s="1"/>
      <c r="ENK27" s="1"/>
      <c r="ENL27" s="1"/>
      <c r="ENM27" s="1"/>
      <c r="ENN27" s="1"/>
      <c r="ENO27" s="1"/>
      <c r="ENP27" s="1"/>
      <c r="ENQ27" s="1"/>
      <c r="ENR27" s="1"/>
      <c r="ENS27" s="1"/>
      <c r="ENT27" s="1"/>
      <c r="ENU27" s="1"/>
      <c r="ENV27" s="1"/>
      <c r="ENW27" s="1"/>
      <c r="ENX27" s="1"/>
      <c r="ENY27" s="1"/>
      <c r="ENZ27" s="1"/>
      <c r="EOA27" s="1"/>
      <c r="EOB27" s="1"/>
      <c r="EOC27" s="1"/>
      <c r="EOD27" s="1"/>
      <c r="EOE27" s="1"/>
      <c r="EOF27" s="1"/>
      <c r="EOG27" s="1"/>
      <c r="EOH27" s="1"/>
      <c r="EOI27" s="1"/>
      <c r="EOJ27" s="1"/>
      <c r="EOK27" s="1"/>
      <c r="EOL27" s="1"/>
      <c r="EOM27" s="1"/>
      <c r="EON27" s="1"/>
      <c r="EOO27" s="1"/>
      <c r="EOP27" s="1"/>
      <c r="EOQ27" s="1"/>
      <c r="EOR27" s="1"/>
      <c r="EOS27" s="1"/>
      <c r="EOT27" s="1"/>
      <c r="EOU27" s="1"/>
      <c r="EOV27" s="1"/>
      <c r="EOW27" s="1"/>
      <c r="EOX27" s="1"/>
      <c r="EOY27" s="1"/>
      <c r="EOZ27" s="1"/>
      <c r="EPA27" s="1"/>
      <c r="EPB27" s="1"/>
      <c r="EPC27" s="1"/>
      <c r="EPD27" s="1"/>
      <c r="EPE27" s="1"/>
      <c r="EPF27" s="1"/>
      <c r="EPG27" s="1"/>
      <c r="EPH27" s="1"/>
      <c r="EPI27" s="1"/>
      <c r="EPJ27" s="1"/>
      <c r="EPK27" s="1"/>
      <c r="EPL27" s="1"/>
      <c r="EPM27" s="1"/>
      <c r="EPN27" s="1"/>
      <c r="EPO27" s="1"/>
      <c r="EPP27" s="1"/>
      <c r="EPQ27" s="1"/>
      <c r="EPR27" s="1"/>
      <c r="EPS27" s="1"/>
      <c r="EPT27" s="1"/>
      <c r="EPU27" s="1"/>
      <c r="EPV27" s="1"/>
      <c r="EPW27" s="1"/>
      <c r="EPX27" s="1"/>
      <c r="EPY27" s="1"/>
      <c r="EPZ27" s="1"/>
      <c r="EQA27" s="1"/>
      <c r="EQB27" s="1"/>
      <c r="EQC27" s="1"/>
      <c r="EQD27" s="1"/>
      <c r="EQE27" s="1"/>
      <c r="EQF27" s="1"/>
      <c r="EQG27" s="1"/>
      <c r="EQH27" s="1"/>
      <c r="EQI27" s="1"/>
      <c r="EQJ27" s="1"/>
      <c r="EQK27" s="1"/>
      <c r="EQL27" s="1"/>
      <c r="EQM27" s="1"/>
      <c r="EQN27" s="1"/>
      <c r="EQO27" s="1"/>
      <c r="EQP27" s="1"/>
      <c r="EQQ27" s="1"/>
      <c r="EQR27" s="1"/>
      <c r="EQS27" s="1"/>
      <c r="EQT27" s="1"/>
      <c r="EQU27" s="1"/>
      <c r="EQV27" s="1"/>
      <c r="EQW27" s="1"/>
      <c r="EQX27" s="1"/>
      <c r="EQY27" s="1"/>
      <c r="EQZ27" s="1"/>
      <c r="ERA27" s="1"/>
      <c r="ERB27" s="1"/>
      <c r="ERC27" s="1"/>
      <c r="ERD27" s="1"/>
      <c r="ERE27" s="1"/>
      <c r="ERF27" s="1"/>
      <c r="ERG27" s="1"/>
      <c r="ERH27" s="1"/>
      <c r="ERI27" s="1"/>
      <c r="ERJ27" s="1"/>
      <c r="ERK27" s="1"/>
      <c r="ERL27" s="1"/>
      <c r="ERM27" s="1"/>
      <c r="ERN27" s="1"/>
      <c r="ERO27" s="1"/>
      <c r="ERP27" s="1"/>
      <c r="ERQ27" s="1"/>
      <c r="ERR27" s="1"/>
      <c r="ERS27" s="1"/>
      <c r="ERT27" s="1"/>
      <c r="ERU27" s="1"/>
      <c r="ERV27" s="1"/>
      <c r="ERW27" s="1"/>
      <c r="ERX27" s="1"/>
      <c r="ERY27" s="1"/>
      <c r="ERZ27" s="1"/>
      <c r="ESA27" s="1"/>
      <c r="ESB27" s="1"/>
      <c r="ESC27" s="1"/>
      <c r="ESD27" s="1"/>
      <c r="ESE27" s="1"/>
      <c r="ESF27" s="1"/>
      <c r="ESG27" s="1"/>
      <c r="ESH27" s="1"/>
      <c r="ESI27" s="1"/>
      <c r="ESJ27" s="1"/>
      <c r="ESK27" s="1"/>
      <c r="ESL27" s="1"/>
      <c r="ESM27" s="1"/>
      <c r="ESN27" s="1"/>
      <c r="ESO27" s="1"/>
      <c r="ESP27" s="1"/>
      <c r="ESQ27" s="1"/>
      <c r="ESR27" s="1"/>
      <c r="ESS27" s="1"/>
      <c r="EST27" s="1"/>
      <c r="ESU27" s="1"/>
      <c r="ESV27" s="1"/>
      <c r="ESW27" s="1"/>
      <c r="ESX27" s="1"/>
      <c r="ESY27" s="1"/>
      <c r="ESZ27" s="1"/>
      <c r="ETA27" s="1"/>
      <c r="ETB27" s="1"/>
      <c r="ETC27" s="1"/>
      <c r="ETD27" s="1"/>
      <c r="ETE27" s="1"/>
      <c r="ETF27" s="1"/>
      <c r="ETG27" s="1"/>
      <c r="ETH27" s="1"/>
      <c r="ETI27" s="1"/>
      <c r="ETJ27" s="1"/>
      <c r="ETK27" s="1"/>
      <c r="ETL27" s="1"/>
      <c r="ETM27" s="1"/>
      <c r="ETN27" s="1"/>
      <c r="ETO27" s="1"/>
      <c r="ETP27" s="1"/>
      <c r="ETQ27" s="1"/>
      <c r="ETR27" s="1"/>
      <c r="ETS27" s="1"/>
      <c r="ETT27" s="1"/>
      <c r="ETU27" s="1"/>
      <c r="ETV27" s="1"/>
      <c r="ETW27" s="1"/>
      <c r="ETX27" s="1"/>
      <c r="ETY27" s="1"/>
      <c r="ETZ27" s="1"/>
      <c r="EUA27" s="1"/>
      <c r="EUB27" s="1"/>
      <c r="EUC27" s="1"/>
      <c r="EUD27" s="1"/>
      <c r="EUE27" s="1"/>
      <c r="EUF27" s="1"/>
      <c r="EUG27" s="1"/>
      <c r="EUH27" s="1"/>
      <c r="EUI27" s="1"/>
      <c r="EUJ27" s="1"/>
      <c r="EUK27" s="1"/>
      <c r="EUL27" s="1"/>
      <c r="EUM27" s="1"/>
      <c r="EUN27" s="1"/>
      <c r="EUO27" s="1"/>
      <c r="EUP27" s="1"/>
      <c r="EUQ27" s="1"/>
      <c r="EUR27" s="1"/>
      <c r="EUS27" s="1"/>
      <c r="EUT27" s="1"/>
      <c r="EUU27" s="1"/>
      <c r="EUV27" s="1"/>
      <c r="EUW27" s="1"/>
      <c r="EUX27" s="1"/>
      <c r="EUY27" s="1"/>
      <c r="EUZ27" s="1"/>
      <c r="EVA27" s="1"/>
      <c r="EVB27" s="1"/>
      <c r="EVC27" s="1"/>
      <c r="EVD27" s="1"/>
      <c r="EVE27" s="1"/>
      <c r="EVF27" s="1"/>
      <c r="EVG27" s="1"/>
      <c r="EVH27" s="1"/>
      <c r="EVI27" s="1"/>
      <c r="EVJ27" s="1"/>
      <c r="EVK27" s="1"/>
      <c r="EVL27" s="1"/>
      <c r="EVM27" s="1"/>
      <c r="EVN27" s="1"/>
      <c r="EVO27" s="1"/>
      <c r="EVP27" s="1"/>
      <c r="EVQ27" s="1"/>
      <c r="EVR27" s="1"/>
      <c r="EVS27" s="1"/>
      <c r="EVT27" s="1"/>
      <c r="EVU27" s="1"/>
      <c r="EVV27" s="1"/>
      <c r="EVW27" s="1"/>
      <c r="EVX27" s="1"/>
      <c r="EVY27" s="1"/>
      <c r="EVZ27" s="1"/>
      <c r="EWA27" s="1"/>
      <c r="EWB27" s="1"/>
      <c r="EWC27" s="1"/>
      <c r="EWD27" s="1"/>
      <c r="EWE27" s="1"/>
      <c r="EWF27" s="1"/>
      <c r="EWG27" s="1"/>
      <c r="EWH27" s="1"/>
      <c r="EWI27" s="1"/>
      <c r="EWJ27" s="1"/>
      <c r="EWK27" s="1"/>
      <c r="EWL27" s="1"/>
      <c r="EWM27" s="1"/>
      <c r="EWN27" s="1"/>
      <c r="EWO27" s="1"/>
      <c r="EWP27" s="1"/>
      <c r="EWQ27" s="1"/>
      <c r="EWR27" s="1"/>
      <c r="EWS27" s="1"/>
      <c r="EWT27" s="1"/>
      <c r="EWU27" s="1"/>
      <c r="EWV27" s="1"/>
      <c r="EWW27" s="1"/>
      <c r="EWX27" s="1"/>
      <c r="EWY27" s="1"/>
      <c r="EWZ27" s="1"/>
      <c r="EXA27" s="1"/>
      <c r="EXB27" s="1"/>
      <c r="EXC27" s="1"/>
      <c r="EXD27" s="1"/>
      <c r="EXE27" s="1"/>
      <c r="EXF27" s="1"/>
      <c r="EXG27" s="1"/>
      <c r="EXH27" s="1"/>
      <c r="EXI27" s="1"/>
      <c r="EXJ27" s="1"/>
      <c r="EXK27" s="1"/>
      <c r="EXL27" s="1"/>
      <c r="EXM27" s="1"/>
      <c r="EXN27" s="1"/>
      <c r="EXO27" s="1"/>
      <c r="EXP27" s="1"/>
      <c r="EXQ27" s="1"/>
      <c r="EXR27" s="1"/>
      <c r="EXS27" s="1"/>
      <c r="EXT27" s="1"/>
      <c r="EXU27" s="1"/>
      <c r="EXV27" s="1"/>
      <c r="EXW27" s="1"/>
      <c r="EXX27" s="1"/>
      <c r="EXY27" s="1"/>
      <c r="EXZ27" s="1"/>
      <c r="EYA27" s="1"/>
      <c r="EYB27" s="1"/>
      <c r="EYC27" s="1"/>
      <c r="EYD27" s="1"/>
      <c r="EYE27" s="1"/>
      <c r="EYF27" s="1"/>
      <c r="EYG27" s="1"/>
      <c r="EYH27" s="1"/>
      <c r="EYI27" s="1"/>
      <c r="EYJ27" s="1"/>
      <c r="EYK27" s="1"/>
      <c r="EYL27" s="1"/>
      <c r="EYM27" s="1"/>
      <c r="EYN27" s="1"/>
      <c r="EYO27" s="1"/>
      <c r="EYP27" s="1"/>
      <c r="EYQ27" s="1"/>
      <c r="EYR27" s="1"/>
      <c r="EYS27" s="1"/>
      <c r="EYT27" s="1"/>
      <c r="EYU27" s="1"/>
      <c r="EYV27" s="1"/>
      <c r="EYW27" s="1"/>
      <c r="EYX27" s="1"/>
      <c r="EYY27" s="1"/>
      <c r="EYZ27" s="1"/>
      <c r="EZA27" s="1"/>
      <c r="EZB27" s="1"/>
      <c r="EZC27" s="1"/>
      <c r="EZD27" s="1"/>
      <c r="EZE27" s="1"/>
      <c r="EZF27" s="1"/>
      <c r="EZG27" s="1"/>
      <c r="EZH27" s="1"/>
      <c r="EZI27" s="1"/>
      <c r="EZJ27" s="1"/>
      <c r="EZK27" s="1"/>
      <c r="EZL27" s="1"/>
      <c r="EZM27" s="1"/>
      <c r="EZN27" s="1"/>
      <c r="EZO27" s="1"/>
      <c r="EZP27" s="1"/>
      <c r="EZQ27" s="1"/>
      <c r="EZR27" s="1"/>
      <c r="EZS27" s="1"/>
      <c r="EZT27" s="1"/>
      <c r="EZU27" s="1"/>
      <c r="EZV27" s="1"/>
      <c r="EZW27" s="1"/>
      <c r="EZX27" s="1"/>
      <c r="EZY27" s="1"/>
      <c r="EZZ27" s="1"/>
      <c r="FAA27" s="1"/>
      <c r="FAB27" s="1"/>
      <c r="FAC27" s="1"/>
      <c r="FAD27" s="1"/>
      <c r="FAE27" s="1"/>
      <c r="FAF27" s="1"/>
      <c r="FAG27" s="1"/>
      <c r="FAH27" s="1"/>
      <c r="FAI27" s="1"/>
      <c r="FAJ27" s="1"/>
      <c r="FAK27" s="1"/>
      <c r="FAL27" s="1"/>
      <c r="FAM27" s="1"/>
      <c r="FAN27" s="1"/>
      <c r="FAO27" s="1"/>
      <c r="FAP27" s="1"/>
      <c r="FAQ27" s="1"/>
      <c r="FAR27" s="1"/>
      <c r="FAS27" s="1"/>
      <c r="FAT27" s="1"/>
      <c r="FAU27" s="1"/>
      <c r="FAV27" s="1"/>
      <c r="FAW27" s="1"/>
      <c r="FAX27" s="1"/>
      <c r="FAY27" s="1"/>
      <c r="FAZ27" s="1"/>
      <c r="FBA27" s="1"/>
      <c r="FBB27" s="1"/>
      <c r="FBC27" s="1"/>
      <c r="FBD27" s="1"/>
      <c r="FBE27" s="1"/>
      <c r="FBF27" s="1"/>
      <c r="FBG27" s="1"/>
      <c r="FBH27" s="1"/>
      <c r="FBI27" s="1"/>
      <c r="FBJ27" s="1"/>
      <c r="FBK27" s="1"/>
      <c r="FBL27" s="1"/>
      <c r="FBM27" s="1"/>
      <c r="FBN27" s="1"/>
      <c r="FBO27" s="1"/>
      <c r="FBP27" s="1"/>
      <c r="FBQ27" s="1"/>
      <c r="FBR27" s="1"/>
      <c r="FBS27" s="1"/>
      <c r="FBT27" s="1"/>
      <c r="FBU27" s="1"/>
      <c r="FBV27" s="1"/>
      <c r="FBW27" s="1"/>
      <c r="FBX27" s="1"/>
      <c r="FBY27" s="1"/>
      <c r="FBZ27" s="1"/>
      <c r="FCA27" s="1"/>
      <c r="FCB27" s="1"/>
      <c r="FCC27" s="1"/>
      <c r="FCD27" s="1"/>
      <c r="FCE27" s="1"/>
      <c r="FCF27" s="1"/>
      <c r="FCG27" s="1"/>
      <c r="FCH27" s="1"/>
      <c r="FCI27" s="1"/>
      <c r="FCJ27" s="1"/>
      <c r="FCK27" s="1"/>
      <c r="FCL27" s="1"/>
      <c r="FCM27" s="1"/>
      <c r="FCN27" s="1"/>
      <c r="FCO27" s="1"/>
      <c r="FCP27" s="1"/>
      <c r="FCQ27" s="1"/>
      <c r="FCR27" s="1"/>
      <c r="FCS27" s="1"/>
      <c r="FCT27" s="1"/>
      <c r="FCU27" s="1"/>
      <c r="FCV27" s="1"/>
      <c r="FCW27" s="1"/>
      <c r="FCX27" s="1"/>
      <c r="FCY27" s="1"/>
      <c r="FCZ27" s="1"/>
      <c r="FDA27" s="1"/>
      <c r="FDB27" s="1"/>
      <c r="FDC27" s="1"/>
      <c r="FDD27" s="1"/>
      <c r="FDE27" s="1"/>
      <c r="FDF27" s="1"/>
      <c r="FDG27" s="1"/>
      <c r="FDH27" s="1"/>
      <c r="FDI27" s="1"/>
      <c r="FDJ27" s="1"/>
      <c r="FDK27" s="1"/>
      <c r="FDL27" s="1"/>
      <c r="FDM27" s="1"/>
      <c r="FDN27" s="1"/>
      <c r="FDO27" s="1"/>
      <c r="FDP27" s="1"/>
      <c r="FDQ27" s="1"/>
      <c r="FDR27" s="1"/>
      <c r="FDS27" s="1"/>
      <c r="FDT27" s="1"/>
      <c r="FDU27" s="1"/>
      <c r="FDV27" s="1"/>
      <c r="FDW27" s="1"/>
      <c r="FDX27" s="1"/>
      <c r="FDY27" s="1"/>
      <c r="FDZ27" s="1"/>
      <c r="FEA27" s="1"/>
      <c r="FEB27" s="1"/>
      <c r="FEC27" s="1"/>
      <c r="FED27" s="1"/>
      <c r="FEE27" s="1"/>
      <c r="FEF27" s="1"/>
      <c r="FEG27" s="1"/>
      <c r="FEH27" s="1"/>
      <c r="FEI27" s="1"/>
      <c r="FEJ27" s="1"/>
      <c r="FEK27" s="1"/>
      <c r="FEL27" s="1"/>
      <c r="FEM27" s="1"/>
      <c r="FEN27" s="1"/>
      <c r="FEO27" s="1"/>
      <c r="FEP27" s="1"/>
      <c r="FEQ27" s="1"/>
      <c r="FER27" s="1"/>
      <c r="FES27" s="1"/>
      <c r="FET27" s="1"/>
      <c r="FEU27" s="1"/>
      <c r="FEV27" s="1"/>
      <c r="FEW27" s="1"/>
      <c r="FEX27" s="1"/>
      <c r="FEY27" s="1"/>
      <c r="FEZ27" s="1"/>
      <c r="FFA27" s="1"/>
      <c r="FFB27" s="1"/>
      <c r="FFC27" s="1"/>
      <c r="FFD27" s="1"/>
      <c r="FFE27" s="1"/>
      <c r="FFF27" s="1"/>
      <c r="FFG27" s="1"/>
      <c r="FFH27" s="1"/>
      <c r="FFI27" s="1"/>
      <c r="FFJ27" s="1"/>
      <c r="FFK27" s="1"/>
      <c r="FFL27" s="1"/>
      <c r="FFM27" s="1"/>
      <c r="FFN27" s="1"/>
      <c r="FFO27" s="1"/>
      <c r="FFP27" s="1"/>
      <c r="FFQ27" s="1"/>
      <c r="FFR27" s="1"/>
      <c r="FFS27" s="1"/>
      <c r="FFT27" s="1"/>
      <c r="FFU27" s="1"/>
      <c r="FFV27" s="1"/>
      <c r="FFW27" s="1"/>
      <c r="FFX27" s="1"/>
      <c r="FFY27" s="1"/>
      <c r="FFZ27" s="1"/>
      <c r="FGA27" s="1"/>
      <c r="FGB27" s="1"/>
      <c r="FGC27" s="1"/>
      <c r="FGD27" s="1"/>
      <c r="FGE27" s="1"/>
      <c r="FGF27" s="1"/>
      <c r="FGG27" s="1"/>
      <c r="FGH27" s="1"/>
      <c r="FGI27" s="1"/>
      <c r="FGJ27" s="1"/>
      <c r="FGK27" s="1"/>
      <c r="FGL27" s="1"/>
      <c r="FGM27" s="1"/>
      <c r="FGN27" s="1"/>
      <c r="FGO27" s="1"/>
      <c r="FGP27" s="1"/>
      <c r="FGQ27" s="1"/>
      <c r="FGR27" s="1"/>
      <c r="FGS27" s="1"/>
      <c r="FGT27" s="1"/>
      <c r="FGU27" s="1"/>
      <c r="FGV27" s="1"/>
      <c r="FGW27" s="1"/>
      <c r="FGX27" s="1"/>
      <c r="FGY27" s="1"/>
      <c r="FGZ27" s="1"/>
      <c r="FHA27" s="1"/>
      <c r="FHB27" s="1"/>
      <c r="FHC27" s="1"/>
      <c r="FHD27" s="1"/>
      <c r="FHE27" s="1"/>
      <c r="FHF27" s="1"/>
      <c r="FHG27" s="1"/>
      <c r="FHH27" s="1"/>
      <c r="FHI27" s="1"/>
      <c r="FHJ27" s="1"/>
      <c r="FHK27" s="1"/>
      <c r="FHL27" s="1"/>
      <c r="FHM27" s="1"/>
      <c r="FHN27" s="1"/>
      <c r="FHO27" s="1"/>
      <c r="FHP27" s="1"/>
      <c r="FHQ27" s="1"/>
      <c r="FHR27" s="1"/>
      <c r="FHS27" s="1"/>
      <c r="FHT27" s="1"/>
      <c r="FHU27" s="1"/>
      <c r="FHV27" s="1"/>
      <c r="FHW27" s="1"/>
      <c r="FHX27" s="1"/>
      <c r="FHY27" s="1"/>
      <c r="FHZ27" s="1"/>
      <c r="FIA27" s="1"/>
      <c r="FIB27" s="1"/>
      <c r="FIC27" s="1"/>
      <c r="FID27" s="1"/>
      <c r="FIE27" s="1"/>
      <c r="FIF27" s="1"/>
      <c r="FIG27" s="1"/>
      <c r="FIH27" s="1"/>
      <c r="FII27" s="1"/>
      <c r="FIJ27" s="1"/>
      <c r="FIK27" s="1"/>
      <c r="FIL27" s="1"/>
      <c r="FIM27" s="1"/>
      <c r="FIN27" s="1"/>
      <c r="FIO27" s="1"/>
      <c r="FIP27" s="1"/>
      <c r="FIQ27" s="1"/>
      <c r="FIR27" s="1"/>
      <c r="FIS27" s="1"/>
      <c r="FIT27" s="1"/>
      <c r="FIU27" s="1"/>
      <c r="FIV27" s="1"/>
      <c r="FIW27" s="1"/>
      <c r="FIX27" s="1"/>
      <c r="FIY27" s="1"/>
      <c r="FIZ27" s="1"/>
      <c r="FJA27" s="1"/>
      <c r="FJB27" s="1"/>
      <c r="FJC27" s="1"/>
      <c r="FJD27" s="1"/>
      <c r="FJE27" s="1"/>
      <c r="FJF27" s="1"/>
      <c r="FJG27" s="1"/>
      <c r="FJH27" s="1"/>
      <c r="FJI27" s="1"/>
      <c r="FJJ27" s="1"/>
      <c r="FJK27" s="1"/>
      <c r="FJL27" s="1"/>
      <c r="FJM27" s="1"/>
      <c r="FJN27" s="1"/>
      <c r="FJO27" s="1"/>
      <c r="FJP27" s="1"/>
      <c r="FJQ27" s="1"/>
      <c r="FJR27" s="1"/>
      <c r="FJS27" s="1"/>
      <c r="FJT27" s="1"/>
      <c r="FJU27" s="1"/>
      <c r="FJV27" s="1"/>
      <c r="FJW27" s="1"/>
      <c r="FJX27" s="1"/>
      <c r="FJY27" s="1"/>
      <c r="FJZ27" s="1"/>
      <c r="FKA27" s="1"/>
      <c r="FKB27" s="1"/>
      <c r="FKC27" s="1"/>
      <c r="FKD27" s="1"/>
      <c r="FKE27" s="1"/>
      <c r="FKF27" s="1"/>
      <c r="FKG27" s="1"/>
      <c r="FKH27" s="1"/>
      <c r="FKI27" s="1"/>
      <c r="FKJ27" s="1"/>
      <c r="FKK27" s="1"/>
      <c r="FKL27" s="1"/>
      <c r="FKM27" s="1"/>
      <c r="FKN27" s="1"/>
      <c r="FKO27" s="1"/>
      <c r="FKP27" s="1"/>
      <c r="FKQ27" s="1"/>
      <c r="FKR27" s="1"/>
      <c r="FKS27" s="1"/>
      <c r="FKT27" s="1"/>
      <c r="FKU27" s="1"/>
      <c r="FKV27" s="1"/>
      <c r="FKW27" s="1"/>
      <c r="FKX27" s="1"/>
      <c r="FKY27" s="1"/>
      <c r="FKZ27" s="1"/>
      <c r="FLA27" s="1"/>
      <c r="FLB27" s="1"/>
      <c r="FLC27" s="1"/>
      <c r="FLD27" s="1"/>
      <c r="FLE27" s="1"/>
      <c r="FLF27" s="1"/>
      <c r="FLG27" s="1"/>
      <c r="FLH27" s="1"/>
      <c r="FLI27" s="1"/>
      <c r="FLJ27" s="1"/>
      <c r="FLK27" s="1"/>
      <c r="FLL27" s="1"/>
      <c r="FLM27" s="1"/>
      <c r="FLN27" s="1"/>
      <c r="FLO27" s="1"/>
      <c r="FLP27" s="1"/>
      <c r="FLQ27" s="1"/>
      <c r="FLR27" s="1"/>
      <c r="FLS27" s="1"/>
      <c r="FLT27" s="1"/>
      <c r="FLU27" s="1"/>
      <c r="FLV27" s="1"/>
      <c r="FLW27" s="1"/>
      <c r="FLX27" s="1"/>
      <c r="FLY27" s="1"/>
      <c r="FLZ27" s="1"/>
      <c r="FMA27" s="1"/>
      <c r="FMB27" s="1"/>
      <c r="FMC27" s="1"/>
      <c r="FMD27" s="1"/>
      <c r="FME27" s="1"/>
      <c r="FMF27" s="1"/>
      <c r="FMG27" s="1"/>
      <c r="FMH27" s="1"/>
      <c r="FMI27" s="1"/>
      <c r="FMJ27" s="1"/>
      <c r="FMK27" s="1"/>
      <c r="FML27" s="1"/>
      <c r="FMM27" s="1"/>
      <c r="FMN27" s="1"/>
      <c r="FMO27" s="1"/>
      <c r="FMP27" s="1"/>
      <c r="FMQ27" s="1"/>
      <c r="FMR27" s="1"/>
      <c r="FMS27" s="1"/>
      <c r="FMT27" s="1"/>
      <c r="FMU27" s="1"/>
      <c r="FMV27" s="1"/>
      <c r="FMW27" s="1"/>
      <c r="FMX27" s="1"/>
      <c r="FMY27" s="1"/>
      <c r="FMZ27" s="1"/>
      <c r="FNA27" s="1"/>
      <c r="FNB27" s="1"/>
      <c r="FNC27" s="1"/>
      <c r="FND27" s="1"/>
      <c r="FNE27" s="1"/>
      <c r="FNF27" s="1"/>
      <c r="FNG27" s="1"/>
      <c r="FNH27" s="1"/>
      <c r="FNI27" s="1"/>
      <c r="FNJ27" s="1"/>
      <c r="FNK27" s="1"/>
      <c r="FNL27" s="1"/>
      <c r="FNM27" s="1"/>
      <c r="FNN27" s="1"/>
      <c r="FNO27" s="1"/>
      <c r="FNP27" s="1"/>
      <c r="FNQ27" s="1"/>
      <c r="FNR27" s="1"/>
      <c r="FNS27" s="1"/>
      <c r="FNT27" s="1"/>
      <c r="FNU27" s="1"/>
      <c r="FNV27" s="1"/>
      <c r="FNW27" s="1"/>
      <c r="FNX27" s="1"/>
      <c r="FNY27" s="1"/>
      <c r="FNZ27" s="1"/>
      <c r="FOA27" s="1"/>
      <c r="FOB27" s="1"/>
      <c r="FOC27" s="1"/>
      <c r="FOD27" s="1"/>
      <c r="FOE27" s="1"/>
      <c r="FOF27" s="1"/>
      <c r="FOG27" s="1"/>
      <c r="FOH27" s="1"/>
      <c r="FOI27" s="1"/>
      <c r="FOJ27" s="1"/>
      <c r="FOK27" s="1"/>
      <c r="FOL27" s="1"/>
      <c r="FOM27" s="1"/>
      <c r="FON27" s="1"/>
      <c r="FOO27" s="1"/>
      <c r="FOP27" s="1"/>
      <c r="FOQ27" s="1"/>
      <c r="FOR27" s="1"/>
      <c r="FOS27" s="1"/>
      <c r="FOT27" s="1"/>
      <c r="FOU27" s="1"/>
      <c r="FOV27" s="1"/>
      <c r="FOW27" s="1"/>
      <c r="FOX27" s="1"/>
      <c r="FOY27" s="1"/>
      <c r="FOZ27" s="1"/>
      <c r="FPA27" s="1"/>
      <c r="FPB27" s="1"/>
      <c r="FPC27" s="1"/>
      <c r="FPD27" s="1"/>
      <c r="FPE27" s="1"/>
      <c r="FPF27" s="1"/>
      <c r="FPG27" s="1"/>
      <c r="FPH27" s="1"/>
      <c r="FPI27" s="1"/>
      <c r="FPJ27" s="1"/>
      <c r="FPK27" s="1"/>
      <c r="FPL27" s="1"/>
      <c r="FPM27" s="1"/>
      <c r="FPN27" s="1"/>
      <c r="FPO27" s="1"/>
      <c r="FPP27" s="1"/>
      <c r="FPQ27" s="1"/>
      <c r="FPR27" s="1"/>
      <c r="FPS27" s="1"/>
      <c r="FPT27" s="1"/>
      <c r="FPU27" s="1"/>
      <c r="FPV27" s="1"/>
      <c r="FPW27" s="1"/>
      <c r="FPX27" s="1"/>
      <c r="FPY27" s="1"/>
      <c r="FPZ27" s="1"/>
      <c r="FQA27" s="1"/>
      <c r="FQB27" s="1"/>
      <c r="FQC27" s="1"/>
      <c r="FQD27" s="1"/>
      <c r="FQE27" s="1"/>
      <c r="FQF27" s="1"/>
      <c r="FQG27" s="1"/>
      <c r="FQH27" s="1"/>
      <c r="FQI27" s="1"/>
      <c r="FQJ27" s="1"/>
      <c r="FQK27" s="1"/>
      <c r="FQL27" s="1"/>
      <c r="FQM27" s="1"/>
      <c r="FQN27" s="1"/>
      <c r="FQO27" s="1"/>
      <c r="FQP27" s="1"/>
      <c r="FQQ27" s="1"/>
      <c r="FQR27" s="1"/>
      <c r="FQS27" s="1"/>
      <c r="FQT27" s="1"/>
      <c r="FQU27" s="1"/>
      <c r="FQV27" s="1"/>
      <c r="FQW27" s="1"/>
      <c r="FQX27" s="1"/>
      <c r="FQY27" s="1"/>
      <c r="FQZ27" s="1"/>
      <c r="FRA27" s="1"/>
      <c r="FRB27" s="1"/>
      <c r="FRC27" s="1"/>
      <c r="FRD27" s="1"/>
      <c r="FRE27" s="1"/>
      <c r="FRF27" s="1"/>
      <c r="FRG27" s="1"/>
      <c r="FRH27" s="1"/>
      <c r="FRI27" s="1"/>
      <c r="FRJ27" s="1"/>
      <c r="FRK27" s="1"/>
      <c r="FRL27" s="1"/>
      <c r="FRM27" s="1"/>
      <c r="FRN27" s="1"/>
      <c r="FRO27" s="1"/>
      <c r="FRP27" s="1"/>
      <c r="FRQ27" s="1"/>
      <c r="FRR27" s="1"/>
      <c r="FRS27" s="1"/>
      <c r="FRT27" s="1"/>
      <c r="FRU27" s="1"/>
      <c r="FRV27" s="1"/>
      <c r="FRW27" s="1"/>
      <c r="FRX27" s="1"/>
      <c r="FRY27" s="1"/>
      <c r="FRZ27" s="1"/>
      <c r="FSA27" s="1"/>
      <c r="FSB27" s="1"/>
      <c r="FSC27" s="1"/>
      <c r="FSD27" s="1"/>
      <c r="FSE27" s="1"/>
      <c r="FSF27" s="1"/>
      <c r="FSG27" s="1"/>
      <c r="FSH27" s="1"/>
      <c r="FSI27" s="1"/>
      <c r="FSJ27" s="1"/>
      <c r="FSK27" s="1"/>
      <c r="FSL27" s="1"/>
      <c r="FSM27" s="1"/>
      <c r="FSN27" s="1"/>
      <c r="FSO27" s="1"/>
      <c r="FSP27" s="1"/>
      <c r="FSQ27" s="1"/>
      <c r="FSR27" s="1"/>
      <c r="FSS27" s="1"/>
      <c r="FST27" s="1"/>
      <c r="FSU27" s="1"/>
      <c r="FSV27" s="1"/>
      <c r="FSW27" s="1"/>
      <c r="FSX27" s="1"/>
      <c r="FSY27" s="1"/>
      <c r="FSZ27" s="1"/>
      <c r="FTA27" s="1"/>
      <c r="FTB27" s="1"/>
      <c r="FTC27" s="1"/>
      <c r="FTD27" s="1"/>
      <c r="FTE27" s="1"/>
      <c r="FTF27" s="1"/>
      <c r="FTG27" s="1"/>
      <c r="FTH27" s="1"/>
      <c r="FTI27" s="1"/>
      <c r="FTJ27" s="1"/>
      <c r="FTK27" s="1"/>
      <c r="FTL27" s="1"/>
      <c r="FTM27" s="1"/>
      <c r="FTN27" s="1"/>
      <c r="FTO27" s="1"/>
      <c r="FTP27" s="1"/>
      <c r="FTQ27" s="1"/>
      <c r="FTR27" s="1"/>
      <c r="FTS27" s="1"/>
      <c r="FTT27" s="1"/>
      <c r="FTU27" s="1"/>
      <c r="FTV27" s="1"/>
      <c r="FTW27" s="1"/>
      <c r="FTX27" s="1"/>
      <c r="FTY27" s="1"/>
      <c r="FTZ27" s="1"/>
      <c r="FUA27" s="1"/>
      <c r="FUB27" s="1"/>
      <c r="FUC27" s="1"/>
      <c r="FUD27" s="1"/>
      <c r="FUE27" s="1"/>
      <c r="FUF27" s="1"/>
      <c r="FUG27" s="1"/>
      <c r="FUH27" s="1"/>
      <c r="FUI27" s="1"/>
      <c r="FUJ27" s="1"/>
      <c r="FUK27" s="1"/>
      <c r="FUL27" s="1"/>
      <c r="FUM27" s="1"/>
      <c r="FUN27" s="1"/>
      <c r="FUO27" s="1"/>
      <c r="FUP27" s="1"/>
      <c r="FUQ27" s="1"/>
      <c r="FUR27" s="1"/>
      <c r="FUS27" s="1"/>
      <c r="FUT27" s="1"/>
      <c r="FUU27" s="1"/>
      <c r="FUV27" s="1"/>
      <c r="FUW27" s="1"/>
      <c r="FUX27" s="1"/>
      <c r="FUY27" s="1"/>
      <c r="FUZ27" s="1"/>
      <c r="FVA27" s="1"/>
      <c r="FVB27" s="1"/>
      <c r="FVC27" s="1"/>
      <c r="FVD27" s="1"/>
      <c r="FVE27" s="1"/>
      <c r="FVF27" s="1"/>
      <c r="FVG27" s="1"/>
      <c r="FVH27" s="1"/>
      <c r="FVI27" s="1"/>
      <c r="FVJ27" s="1"/>
      <c r="FVK27" s="1"/>
      <c r="FVL27" s="1"/>
      <c r="FVM27" s="1"/>
      <c r="FVN27" s="1"/>
      <c r="FVO27" s="1"/>
      <c r="FVP27" s="1"/>
      <c r="FVQ27" s="1"/>
      <c r="FVR27" s="1"/>
      <c r="FVS27" s="1"/>
      <c r="FVT27" s="1"/>
      <c r="FVU27" s="1"/>
      <c r="FVV27" s="1"/>
      <c r="FVW27" s="1"/>
      <c r="FVX27" s="1"/>
      <c r="FVY27" s="1"/>
      <c r="FVZ27" s="1"/>
      <c r="FWA27" s="1"/>
      <c r="FWB27" s="1"/>
      <c r="FWC27" s="1"/>
      <c r="FWD27" s="1"/>
      <c r="FWE27" s="1"/>
      <c r="FWF27" s="1"/>
      <c r="FWG27" s="1"/>
      <c r="FWH27" s="1"/>
      <c r="FWI27" s="1"/>
      <c r="FWJ27" s="1"/>
      <c r="FWK27" s="1"/>
      <c r="FWL27" s="1"/>
      <c r="FWM27" s="1"/>
      <c r="FWN27" s="1"/>
      <c r="FWO27" s="1"/>
      <c r="FWP27" s="1"/>
      <c r="FWQ27" s="1"/>
      <c r="FWR27" s="1"/>
      <c r="FWS27" s="1"/>
      <c r="FWT27" s="1"/>
      <c r="FWU27" s="1"/>
      <c r="FWV27" s="1"/>
      <c r="FWW27" s="1"/>
      <c r="FWX27" s="1"/>
      <c r="FWY27" s="1"/>
      <c r="FWZ27" s="1"/>
      <c r="FXA27" s="1"/>
      <c r="FXB27" s="1"/>
      <c r="FXC27" s="1"/>
      <c r="FXD27" s="1"/>
      <c r="FXE27" s="1"/>
      <c r="FXF27" s="1"/>
      <c r="FXG27" s="1"/>
      <c r="FXH27" s="1"/>
      <c r="FXI27" s="1"/>
      <c r="FXJ27" s="1"/>
      <c r="FXK27" s="1"/>
      <c r="FXL27" s="1"/>
      <c r="FXM27" s="1"/>
      <c r="FXN27" s="1"/>
      <c r="FXO27" s="1"/>
      <c r="FXP27" s="1"/>
      <c r="FXQ27" s="1"/>
      <c r="FXR27" s="1"/>
      <c r="FXS27" s="1"/>
      <c r="FXT27" s="1"/>
      <c r="FXU27" s="1"/>
      <c r="FXV27" s="1"/>
      <c r="FXW27" s="1"/>
      <c r="FXX27" s="1"/>
      <c r="FXY27" s="1"/>
      <c r="FXZ27" s="1"/>
      <c r="FYA27" s="1"/>
      <c r="FYB27" s="1"/>
      <c r="FYC27" s="1"/>
      <c r="FYD27" s="1"/>
      <c r="FYE27" s="1"/>
      <c r="FYF27" s="1"/>
      <c r="FYG27" s="1"/>
      <c r="FYH27" s="1"/>
      <c r="FYI27" s="1"/>
      <c r="FYJ27" s="1"/>
      <c r="FYK27" s="1"/>
      <c r="FYL27" s="1"/>
      <c r="FYM27" s="1"/>
      <c r="FYN27" s="1"/>
      <c r="FYO27" s="1"/>
      <c r="FYP27" s="1"/>
      <c r="FYQ27" s="1"/>
      <c r="FYR27" s="1"/>
      <c r="FYS27" s="1"/>
      <c r="FYT27" s="1"/>
      <c r="FYU27" s="1"/>
      <c r="FYV27" s="1"/>
      <c r="FYW27" s="1"/>
      <c r="FYX27" s="1"/>
      <c r="FYY27" s="1"/>
      <c r="FYZ27" s="1"/>
      <c r="FZA27" s="1"/>
      <c r="FZB27" s="1"/>
      <c r="FZC27" s="1"/>
      <c r="FZD27" s="1"/>
      <c r="FZE27" s="1"/>
      <c r="FZF27" s="1"/>
      <c r="FZG27" s="1"/>
      <c r="FZH27" s="1"/>
      <c r="FZI27" s="1"/>
      <c r="FZJ27" s="1"/>
      <c r="FZK27" s="1"/>
      <c r="FZL27" s="1"/>
      <c r="FZM27" s="1"/>
      <c r="FZN27" s="1"/>
      <c r="FZO27" s="1"/>
      <c r="FZP27" s="1"/>
      <c r="FZQ27" s="1"/>
      <c r="FZR27" s="1"/>
      <c r="FZS27" s="1"/>
      <c r="FZT27" s="1"/>
      <c r="FZU27" s="1"/>
      <c r="FZV27" s="1"/>
      <c r="FZW27" s="1"/>
      <c r="FZX27" s="1"/>
      <c r="FZY27" s="1"/>
      <c r="FZZ27" s="1"/>
      <c r="GAA27" s="1"/>
      <c r="GAB27" s="1"/>
      <c r="GAC27" s="1"/>
      <c r="GAD27" s="1"/>
      <c r="GAE27" s="1"/>
      <c r="GAF27" s="1"/>
      <c r="GAG27" s="1"/>
      <c r="GAH27" s="1"/>
      <c r="GAI27" s="1"/>
      <c r="GAJ27" s="1"/>
      <c r="GAK27" s="1"/>
      <c r="GAL27" s="1"/>
      <c r="GAM27" s="1"/>
      <c r="GAN27" s="1"/>
      <c r="GAO27" s="1"/>
      <c r="GAP27" s="1"/>
      <c r="GAQ27" s="1"/>
      <c r="GAR27" s="1"/>
      <c r="GAS27" s="1"/>
      <c r="GAT27" s="1"/>
      <c r="GAU27" s="1"/>
      <c r="GAV27" s="1"/>
      <c r="GAW27" s="1"/>
      <c r="GAX27" s="1"/>
      <c r="GAY27" s="1"/>
      <c r="GAZ27" s="1"/>
      <c r="GBA27" s="1"/>
      <c r="GBB27" s="1"/>
      <c r="GBC27" s="1"/>
      <c r="GBD27" s="1"/>
      <c r="GBE27" s="1"/>
      <c r="GBF27" s="1"/>
      <c r="GBG27" s="1"/>
      <c r="GBH27" s="1"/>
      <c r="GBI27" s="1"/>
      <c r="GBJ27" s="1"/>
      <c r="GBK27" s="1"/>
      <c r="GBL27" s="1"/>
      <c r="GBM27" s="1"/>
      <c r="GBN27" s="1"/>
      <c r="GBO27" s="1"/>
      <c r="GBP27" s="1"/>
      <c r="GBQ27" s="1"/>
      <c r="GBR27" s="1"/>
      <c r="GBS27" s="1"/>
      <c r="GBT27" s="1"/>
      <c r="GBU27" s="1"/>
      <c r="GBV27" s="1"/>
      <c r="GBW27" s="1"/>
      <c r="GBX27" s="1"/>
      <c r="GBY27" s="1"/>
      <c r="GBZ27" s="1"/>
      <c r="GCA27" s="1"/>
      <c r="GCB27" s="1"/>
      <c r="GCC27" s="1"/>
      <c r="GCD27" s="1"/>
      <c r="GCE27" s="1"/>
      <c r="GCF27" s="1"/>
      <c r="GCG27" s="1"/>
      <c r="GCH27" s="1"/>
      <c r="GCI27" s="1"/>
      <c r="GCJ27" s="1"/>
      <c r="GCK27" s="1"/>
      <c r="GCL27" s="1"/>
      <c r="GCM27" s="1"/>
      <c r="GCN27" s="1"/>
      <c r="GCO27" s="1"/>
      <c r="GCP27" s="1"/>
      <c r="GCQ27" s="1"/>
      <c r="GCR27" s="1"/>
      <c r="GCS27" s="1"/>
      <c r="GCT27" s="1"/>
      <c r="GCU27" s="1"/>
      <c r="GCV27" s="1"/>
      <c r="GCW27" s="1"/>
      <c r="GCX27" s="1"/>
      <c r="GCY27" s="1"/>
      <c r="GCZ27" s="1"/>
      <c r="GDA27" s="1"/>
      <c r="GDB27" s="1"/>
      <c r="GDC27" s="1"/>
      <c r="GDD27" s="1"/>
      <c r="GDE27" s="1"/>
      <c r="GDF27" s="1"/>
      <c r="GDG27" s="1"/>
      <c r="GDH27" s="1"/>
      <c r="GDI27" s="1"/>
      <c r="GDJ27" s="1"/>
      <c r="GDK27" s="1"/>
      <c r="GDL27" s="1"/>
      <c r="GDM27" s="1"/>
      <c r="GDN27" s="1"/>
      <c r="GDO27" s="1"/>
      <c r="GDP27" s="1"/>
      <c r="GDQ27" s="1"/>
      <c r="GDR27" s="1"/>
      <c r="GDS27" s="1"/>
      <c r="GDT27" s="1"/>
      <c r="GDU27" s="1"/>
      <c r="GDV27" s="1"/>
      <c r="GDW27" s="1"/>
      <c r="GDX27" s="1"/>
      <c r="GDY27" s="1"/>
      <c r="GDZ27" s="1"/>
      <c r="GEA27" s="1"/>
      <c r="GEB27" s="1"/>
      <c r="GEC27" s="1"/>
      <c r="GED27" s="1"/>
      <c r="GEE27" s="1"/>
      <c r="GEF27" s="1"/>
      <c r="GEG27" s="1"/>
      <c r="GEH27" s="1"/>
      <c r="GEI27" s="1"/>
      <c r="GEJ27" s="1"/>
      <c r="GEK27" s="1"/>
      <c r="GEL27" s="1"/>
      <c r="GEM27" s="1"/>
      <c r="GEN27" s="1"/>
      <c r="GEO27" s="1"/>
      <c r="GEP27" s="1"/>
      <c r="GEQ27" s="1"/>
      <c r="GER27" s="1"/>
      <c r="GES27" s="1"/>
      <c r="GET27" s="1"/>
      <c r="GEU27" s="1"/>
      <c r="GEV27" s="1"/>
      <c r="GEW27" s="1"/>
      <c r="GEX27" s="1"/>
      <c r="GEY27" s="1"/>
      <c r="GEZ27" s="1"/>
      <c r="GFA27" s="1"/>
      <c r="GFB27" s="1"/>
      <c r="GFC27" s="1"/>
      <c r="GFD27" s="1"/>
      <c r="GFE27" s="1"/>
      <c r="GFF27" s="1"/>
      <c r="GFG27" s="1"/>
      <c r="GFH27" s="1"/>
      <c r="GFI27" s="1"/>
      <c r="GFJ27" s="1"/>
      <c r="GFK27" s="1"/>
      <c r="GFL27" s="1"/>
      <c r="GFM27" s="1"/>
      <c r="GFN27" s="1"/>
      <c r="GFO27" s="1"/>
      <c r="GFP27" s="1"/>
      <c r="GFQ27" s="1"/>
      <c r="GFR27" s="1"/>
      <c r="GFS27" s="1"/>
      <c r="GFT27" s="1"/>
      <c r="GFU27" s="1"/>
      <c r="GFV27" s="1"/>
      <c r="GFW27" s="1"/>
      <c r="GFX27" s="1"/>
      <c r="GFY27" s="1"/>
      <c r="GFZ27" s="1"/>
      <c r="GGA27" s="1"/>
      <c r="GGB27" s="1"/>
      <c r="GGC27" s="1"/>
      <c r="GGD27" s="1"/>
      <c r="GGE27" s="1"/>
      <c r="GGF27" s="1"/>
      <c r="GGG27" s="1"/>
      <c r="GGH27" s="1"/>
      <c r="GGI27" s="1"/>
      <c r="GGJ27" s="1"/>
      <c r="GGK27" s="1"/>
      <c r="GGL27" s="1"/>
      <c r="GGM27" s="1"/>
      <c r="GGN27" s="1"/>
      <c r="GGO27" s="1"/>
      <c r="GGP27" s="1"/>
      <c r="GGQ27" s="1"/>
      <c r="GGR27" s="1"/>
      <c r="GGS27" s="1"/>
      <c r="GGT27" s="1"/>
      <c r="GGU27" s="1"/>
      <c r="GGV27" s="1"/>
      <c r="GGW27" s="1"/>
      <c r="GGX27" s="1"/>
      <c r="GGY27" s="1"/>
      <c r="GGZ27" s="1"/>
      <c r="GHA27" s="1"/>
      <c r="GHB27" s="1"/>
      <c r="GHC27" s="1"/>
      <c r="GHD27" s="1"/>
      <c r="GHE27" s="1"/>
      <c r="GHF27" s="1"/>
      <c r="GHG27" s="1"/>
      <c r="GHH27" s="1"/>
      <c r="GHI27" s="1"/>
      <c r="GHJ27" s="1"/>
      <c r="GHK27" s="1"/>
      <c r="GHL27" s="1"/>
      <c r="GHM27" s="1"/>
      <c r="GHN27" s="1"/>
      <c r="GHO27" s="1"/>
      <c r="GHP27" s="1"/>
      <c r="GHQ27" s="1"/>
      <c r="GHR27" s="1"/>
      <c r="GHS27" s="1"/>
      <c r="GHT27" s="1"/>
      <c r="GHU27" s="1"/>
      <c r="GHV27" s="1"/>
      <c r="GHW27" s="1"/>
      <c r="GHX27" s="1"/>
      <c r="GHY27" s="1"/>
      <c r="GHZ27" s="1"/>
      <c r="GIA27" s="1"/>
      <c r="GIB27" s="1"/>
      <c r="GIC27" s="1"/>
      <c r="GID27" s="1"/>
      <c r="GIE27" s="1"/>
      <c r="GIF27" s="1"/>
      <c r="GIG27" s="1"/>
      <c r="GIH27" s="1"/>
      <c r="GII27" s="1"/>
      <c r="GIJ27" s="1"/>
      <c r="GIK27" s="1"/>
      <c r="GIL27" s="1"/>
      <c r="GIM27" s="1"/>
      <c r="GIN27" s="1"/>
      <c r="GIO27" s="1"/>
      <c r="GIP27" s="1"/>
      <c r="GIQ27" s="1"/>
      <c r="GIR27" s="1"/>
      <c r="GIS27" s="1"/>
      <c r="GIT27" s="1"/>
      <c r="GIU27" s="1"/>
      <c r="GIV27" s="1"/>
      <c r="GIW27" s="1"/>
      <c r="GIX27" s="1"/>
      <c r="GIY27" s="1"/>
      <c r="GIZ27" s="1"/>
      <c r="GJA27" s="1"/>
      <c r="GJB27" s="1"/>
      <c r="GJC27" s="1"/>
      <c r="GJD27" s="1"/>
      <c r="GJE27" s="1"/>
      <c r="GJF27" s="1"/>
      <c r="GJG27" s="1"/>
      <c r="GJH27" s="1"/>
      <c r="GJI27" s="1"/>
      <c r="GJJ27" s="1"/>
      <c r="GJK27" s="1"/>
      <c r="GJL27" s="1"/>
      <c r="GJM27" s="1"/>
      <c r="GJN27" s="1"/>
      <c r="GJO27" s="1"/>
      <c r="GJP27" s="1"/>
      <c r="GJQ27" s="1"/>
      <c r="GJR27" s="1"/>
      <c r="GJS27" s="1"/>
      <c r="GJT27" s="1"/>
      <c r="GJU27" s="1"/>
      <c r="GJV27" s="1"/>
      <c r="GJW27" s="1"/>
      <c r="GJX27" s="1"/>
      <c r="GJY27" s="1"/>
      <c r="GJZ27" s="1"/>
      <c r="GKA27" s="1"/>
      <c r="GKB27" s="1"/>
      <c r="GKC27" s="1"/>
      <c r="GKD27" s="1"/>
      <c r="GKE27" s="1"/>
      <c r="GKF27" s="1"/>
      <c r="GKG27" s="1"/>
      <c r="GKH27" s="1"/>
      <c r="GKI27" s="1"/>
      <c r="GKJ27" s="1"/>
      <c r="GKK27" s="1"/>
      <c r="GKL27" s="1"/>
      <c r="GKM27" s="1"/>
      <c r="GKN27" s="1"/>
      <c r="GKO27" s="1"/>
      <c r="GKP27" s="1"/>
      <c r="GKQ27" s="1"/>
      <c r="GKR27" s="1"/>
      <c r="GKS27" s="1"/>
      <c r="GKT27" s="1"/>
      <c r="GKU27" s="1"/>
      <c r="GKV27" s="1"/>
      <c r="GKW27" s="1"/>
      <c r="GKX27" s="1"/>
      <c r="GKY27" s="1"/>
      <c r="GKZ27" s="1"/>
      <c r="GLA27" s="1"/>
      <c r="GLB27" s="1"/>
      <c r="GLC27" s="1"/>
      <c r="GLD27" s="1"/>
      <c r="GLE27" s="1"/>
      <c r="GLF27" s="1"/>
      <c r="GLG27" s="1"/>
      <c r="GLH27" s="1"/>
      <c r="GLI27" s="1"/>
      <c r="GLJ27" s="1"/>
      <c r="GLK27" s="1"/>
      <c r="GLL27" s="1"/>
      <c r="GLM27" s="1"/>
      <c r="GLN27" s="1"/>
      <c r="GLO27" s="1"/>
      <c r="GLP27" s="1"/>
      <c r="GLQ27" s="1"/>
      <c r="GLR27" s="1"/>
      <c r="GLS27" s="1"/>
      <c r="GLT27" s="1"/>
      <c r="GLU27" s="1"/>
      <c r="GLV27" s="1"/>
      <c r="GLW27" s="1"/>
      <c r="GLX27" s="1"/>
      <c r="GLY27" s="1"/>
      <c r="GLZ27" s="1"/>
      <c r="GMA27" s="1"/>
      <c r="GMB27" s="1"/>
      <c r="GMC27" s="1"/>
      <c r="GMD27" s="1"/>
      <c r="GME27" s="1"/>
      <c r="GMF27" s="1"/>
      <c r="GMG27" s="1"/>
      <c r="GMH27" s="1"/>
      <c r="GMI27" s="1"/>
      <c r="GMJ27" s="1"/>
      <c r="GMK27" s="1"/>
      <c r="GML27" s="1"/>
      <c r="GMM27" s="1"/>
      <c r="GMN27" s="1"/>
      <c r="GMO27" s="1"/>
      <c r="GMP27" s="1"/>
      <c r="GMQ27" s="1"/>
      <c r="GMR27" s="1"/>
      <c r="GMS27" s="1"/>
      <c r="GMT27" s="1"/>
      <c r="GMU27" s="1"/>
      <c r="GMV27" s="1"/>
      <c r="GMW27" s="1"/>
      <c r="GMX27" s="1"/>
      <c r="GMY27" s="1"/>
      <c r="GMZ27" s="1"/>
      <c r="GNA27" s="1"/>
      <c r="GNB27" s="1"/>
      <c r="GNC27" s="1"/>
      <c r="GND27" s="1"/>
      <c r="GNE27" s="1"/>
      <c r="GNF27" s="1"/>
      <c r="GNG27" s="1"/>
      <c r="GNH27" s="1"/>
      <c r="GNI27" s="1"/>
      <c r="GNJ27" s="1"/>
      <c r="GNK27" s="1"/>
      <c r="GNL27" s="1"/>
      <c r="GNM27" s="1"/>
      <c r="GNN27" s="1"/>
      <c r="GNO27" s="1"/>
      <c r="GNP27" s="1"/>
      <c r="GNQ27" s="1"/>
      <c r="GNR27" s="1"/>
      <c r="GNS27" s="1"/>
      <c r="GNT27" s="1"/>
      <c r="GNU27" s="1"/>
      <c r="GNV27" s="1"/>
      <c r="GNW27" s="1"/>
      <c r="GNX27" s="1"/>
      <c r="GNY27" s="1"/>
      <c r="GNZ27" s="1"/>
      <c r="GOA27" s="1"/>
      <c r="GOB27" s="1"/>
      <c r="GOC27" s="1"/>
      <c r="GOD27" s="1"/>
      <c r="GOE27" s="1"/>
      <c r="GOF27" s="1"/>
      <c r="GOG27" s="1"/>
      <c r="GOH27" s="1"/>
      <c r="GOI27" s="1"/>
      <c r="GOJ27" s="1"/>
      <c r="GOK27" s="1"/>
      <c r="GOL27" s="1"/>
      <c r="GOM27" s="1"/>
      <c r="GON27" s="1"/>
      <c r="GOO27" s="1"/>
      <c r="GOP27" s="1"/>
      <c r="GOQ27" s="1"/>
      <c r="GOR27" s="1"/>
      <c r="GOS27" s="1"/>
      <c r="GOT27" s="1"/>
      <c r="GOU27" s="1"/>
      <c r="GOV27" s="1"/>
      <c r="GOW27" s="1"/>
      <c r="GOX27" s="1"/>
      <c r="GOY27" s="1"/>
      <c r="GOZ27" s="1"/>
      <c r="GPA27" s="1"/>
      <c r="GPB27" s="1"/>
      <c r="GPC27" s="1"/>
      <c r="GPD27" s="1"/>
      <c r="GPE27" s="1"/>
      <c r="GPF27" s="1"/>
      <c r="GPG27" s="1"/>
      <c r="GPH27" s="1"/>
      <c r="GPI27" s="1"/>
      <c r="GPJ27" s="1"/>
      <c r="GPK27" s="1"/>
      <c r="GPL27" s="1"/>
      <c r="GPM27" s="1"/>
      <c r="GPN27" s="1"/>
      <c r="GPO27" s="1"/>
      <c r="GPP27" s="1"/>
      <c r="GPQ27" s="1"/>
      <c r="GPR27" s="1"/>
      <c r="GPS27" s="1"/>
      <c r="GPT27" s="1"/>
      <c r="GPU27" s="1"/>
      <c r="GPV27" s="1"/>
      <c r="GPW27" s="1"/>
      <c r="GPX27" s="1"/>
      <c r="GPY27" s="1"/>
      <c r="GPZ27" s="1"/>
      <c r="GQA27" s="1"/>
      <c r="GQB27" s="1"/>
      <c r="GQC27" s="1"/>
      <c r="GQD27" s="1"/>
      <c r="GQE27" s="1"/>
      <c r="GQF27" s="1"/>
      <c r="GQG27" s="1"/>
      <c r="GQH27" s="1"/>
      <c r="GQI27" s="1"/>
      <c r="GQJ27" s="1"/>
      <c r="GQK27" s="1"/>
      <c r="GQL27" s="1"/>
      <c r="GQM27" s="1"/>
      <c r="GQN27" s="1"/>
      <c r="GQO27" s="1"/>
      <c r="GQP27" s="1"/>
      <c r="GQQ27" s="1"/>
      <c r="GQR27" s="1"/>
      <c r="GQS27" s="1"/>
      <c r="GQT27" s="1"/>
      <c r="GQU27" s="1"/>
      <c r="GQV27" s="1"/>
      <c r="GQW27" s="1"/>
      <c r="GQX27" s="1"/>
      <c r="GQY27" s="1"/>
      <c r="GQZ27" s="1"/>
      <c r="GRA27" s="1"/>
      <c r="GRB27" s="1"/>
      <c r="GRC27" s="1"/>
      <c r="GRD27" s="1"/>
      <c r="GRE27" s="1"/>
      <c r="GRF27" s="1"/>
      <c r="GRG27" s="1"/>
      <c r="GRH27" s="1"/>
      <c r="GRI27" s="1"/>
      <c r="GRJ27" s="1"/>
      <c r="GRK27" s="1"/>
      <c r="GRL27" s="1"/>
      <c r="GRM27" s="1"/>
      <c r="GRN27" s="1"/>
      <c r="GRO27" s="1"/>
      <c r="GRP27" s="1"/>
      <c r="GRQ27" s="1"/>
      <c r="GRR27" s="1"/>
      <c r="GRS27" s="1"/>
      <c r="GRT27" s="1"/>
      <c r="GRU27" s="1"/>
      <c r="GRV27" s="1"/>
      <c r="GRW27" s="1"/>
      <c r="GRX27" s="1"/>
      <c r="GRY27" s="1"/>
      <c r="GRZ27" s="1"/>
      <c r="GSA27" s="1"/>
      <c r="GSB27" s="1"/>
      <c r="GSC27" s="1"/>
      <c r="GSD27" s="1"/>
      <c r="GSE27" s="1"/>
      <c r="GSF27" s="1"/>
      <c r="GSG27" s="1"/>
      <c r="GSH27" s="1"/>
      <c r="GSI27" s="1"/>
      <c r="GSJ27" s="1"/>
      <c r="GSK27" s="1"/>
      <c r="GSL27" s="1"/>
      <c r="GSM27" s="1"/>
      <c r="GSN27" s="1"/>
      <c r="GSO27" s="1"/>
      <c r="GSP27" s="1"/>
      <c r="GSQ27" s="1"/>
      <c r="GSR27" s="1"/>
      <c r="GSS27" s="1"/>
      <c r="GST27" s="1"/>
      <c r="GSU27" s="1"/>
      <c r="GSV27" s="1"/>
      <c r="GSW27" s="1"/>
      <c r="GSX27" s="1"/>
      <c r="GSY27" s="1"/>
      <c r="GSZ27" s="1"/>
      <c r="GTA27" s="1"/>
      <c r="GTB27" s="1"/>
      <c r="GTC27" s="1"/>
      <c r="GTD27" s="1"/>
      <c r="GTE27" s="1"/>
      <c r="GTF27" s="1"/>
      <c r="GTG27" s="1"/>
      <c r="GTH27" s="1"/>
      <c r="GTI27" s="1"/>
      <c r="GTJ27" s="1"/>
      <c r="GTK27" s="1"/>
      <c r="GTL27" s="1"/>
      <c r="GTM27" s="1"/>
      <c r="GTN27" s="1"/>
      <c r="GTO27" s="1"/>
      <c r="GTP27" s="1"/>
      <c r="GTQ27" s="1"/>
      <c r="GTR27" s="1"/>
      <c r="GTS27" s="1"/>
      <c r="GTT27" s="1"/>
      <c r="GTU27" s="1"/>
      <c r="GTV27" s="1"/>
      <c r="GTW27" s="1"/>
      <c r="GTX27" s="1"/>
      <c r="GTY27" s="1"/>
      <c r="GTZ27" s="1"/>
      <c r="GUA27" s="1"/>
      <c r="GUB27" s="1"/>
      <c r="GUC27" s="1"/>
      <c r="GUD27" s="1"/>
      <c r="GUE27" s="1"/>
      <c r="GUF27" s="1"/>
      <c r="GUG27" s="1"/>
      <c r="GUH27" s="1"/>
      <c r="GUI27" s="1"/>
      <c r="GUJ27" s="1"/>
      <c r="GUK27" s="1"/>
      <c r="GUL27" s="1"/>
      <c r="GUM27" s="1"/>
      <c r="GUN27" s="1"/>
      <c r="GUO27" s="1"/>
      <c r="GUP27" s="1"/>
      <c r="GUQ27" s="1"/>
      <c r="GUR27" s="1"/>
      <c r="GUS27" s="1"/>
      <c r="GUT27" s="1"/>
      <c r="GUU27" s="1"/>
      <c r="GUV27" s="1"/>
      <c r="GUW27" s="1"/>
      <c r="GUX27" s="1"/>
      <c r="GUY27" s="1"/>
      <c r="GUZ27" s="1"/>
      <c r="GVA27" s="1"/>
      <c r="GVB27" s="1"/>
      <c r="GVC27" s="1"/>
      <c r="GVD27" s="1"/>
      <c r="GVE27" s="1"/>
      <c r="GVF27" s="1"/>
      <c r="GVG27" s="1"/>
      <c r="GVH27" s="1"/>
      <c r="GVI27" s="1"/>
      <c r="GVJ27" s="1"/>
      <c r="GVK27" s="1"/>
      <c r="GVL27" s="1"/>
      <c r="GVM27" s="1"/>
      <c r="GVN27" s="1"/>
      <c r="GVO27" s="1"/>
      <c r="GVP27" s="1"/>
      <c r="GVQ27" s="1"/>
      <c r="GVR27" s="1"/>
      <c r="GVS27" s="1"/>
      <c r="GVT27" s="1"/>
      <c r="GVU27" s="1"/>
      <c r="GVV27" s="1"/>
      <c r="GVW27" s="1"/>
      <c r="GVX27" s="1"/>
      <c r="GVY27" s="1"/>
      <c r="GVZ27" s="1"/>
      <c r="GWA27" s="1"/>
      <c r="GWB27" s="1"/>
      <c r="GWC27" s="1"/>
      <c r="GWD27" s="1"/>
      <c r="GWE27" s="1"/>
      <c r="GWF27" s="1"/>
      <c r="GWG27" s="1"/>
      <c r="GWH27" s="1"/>
      <c r="GWI27" s="1"/>
      <c r="GWJ27" s="1"/>
      <c r="GWK27" s="1"/>
      <c r="GWL27" s="1"/>
      <c r="GWM27" s="1"/>
      <c r="GWN27" s="1"/>
      <c r="GWO27" s="1"/>
      <c r="GWP27" s="1"/>
      <c r="GWQ27" s="1"/>
      <c r="GWR27" s="1"/>
      <c r="GWS27" s="1"/>
      <c r="GWT27" s="1"/>
      <c r="GWU27" s="1"/>
      <c r="GWV27" s="1"/>
      <c r="GWW27" s="1"/>
      <c r="GWX27" s="1"/>
      <c r="GWY27" s="1"/>
      <c r="GWZ27" s="1"/>
      <c r="GXA27" s="1"/>
      <c r="GXB27" s="1"/>
      <c r="GXC27" s="1"/>
      <c r="GXD27" s="1"/>
      <c r="GXE27" s="1"/>
      <c r="GXF27" s="1"/>
      <c r="GXG27" s="1"/>
      <c r="GXH27" s="1"/>
      <c r="GXI27" s="1"/>
      <c r="GXJ27" s="1"/>
      <c r="GXK27" s="1"/>
      <c r="GXL27" s="1"/>
      <c r="GXM27" s="1"/>
      <c r="GXN27" s="1"/>
      <c r="GXO27" s="1"/>
      <c r="GXP27" s="1"/>
      <c r="GXQ27" s="1"/>
      <c r="GXR27" s="1"/>
      <c r="GXS27" s="1"/>
      <c r="GXT27" s="1"/>
      <c r="GXU27" s="1"/>
      <c r="GXV27" s="1"/>
      <c r="GXW27" s="1"/>
      <c r="GXX27" s="1"/>
      <c r="GXY27" s="1"/>
      <c r="GXZ27" s="1"/>
      <c r="GYA27" s="1"/>
      <c r="GYB27" s="1"/>
      <c r="GYC27" s="1"/>
      <c r="GYD27" s="1"/>
      <c r="GYE27" s="1"/>
      <c r="GYF27" s="1"/>
      <c r="GYG27" s="1"/>
      <c r="GYH27" s="1"/>
      <c r="GYI27" s="1"/>
      <c r="GYJ27" s="1"/>
      <c r="GYK27" s="1"/>
      <c r="GYL27" s="1"/>
      <c r="GYM27" s="1"/>
      <c r="GYN27" s="1"/>
      <c r="GYO27" s="1"/>
      <c r="GYP27" s="1"/>
      <c r="GYQ27" s="1"/>
      <c r="GYR27" s="1"/>
      <c r="GYS27" s="1"/>
      <c r="GYT27" s="1"/>
      <c r="GYU27" s="1"/>
      <c r="GYV27" s="1"/>
      <c r="GYW27" s="1"/>
      <c r="GYX27" s="1"/>
      <c r="GYY27" s="1"/>
      <c r="GYZ27" s="1"/>
      <c r="GZA27" s="1"/>
      <c r="GZB27" s="1"/>
      <c r="GZC27" s="1"/>
      <c r="GZD27" s="1"/>
      <c r="GZE27" s="1"/>
      <c r="GZF27" s="1"/>
      <c r="GZG27" s="1"/>
      <c r="GZH27" s="1"/>
      <c r="GZI27" s="1"/>
      <c r="GZJ27" s="1"/>
      <c r="GZK27" s="1"/>
      <c r="GZL27" s="1"/>
      <c r="GZM27" s="1"/>
      <c r="GZN27" s="1"/>
      <c r="GZO27" s="1"/>
      <c r="GZP27" s="1"/>
      <c r="GZQ27" s="1"/>
      <c r="GZR27" s="1"/>
      <c r="GZS27" s="1"/>
      <c r="GZT27" s="1"/>
      <c r="GZU27" s="1"/>
      <c r="GZV27" s="1"/>
      <c r="GZW27" s="1"/>
      <c r="GZX27" s="1"/>
      <c r="GZY27" s="1"/>
      <c r="GZZ27" s="1"/>
      <c r="HAA27" s="1"/>
      <c r="HAB27" s="1"/>
      <c r="HAC27" s="1"/>
      <c r="HAD27" s="1"/>
      <c r="HAE27" s="1"/>
      <c r="HAF27" s="1"/>
      <c r="HAG27" s="1"/>
      <c r="HAH27" s="1"/>
      <c r="HAI27" s="1"/>
      <c r="HAJ27" s="1"/>
      <c r="HAK27" s="1"/>
      <c r="HAL27" s="1"/>
      <c r="HAM27" s="1"/>
      <c r="HAN27" s="1"/>
      <c r="HAO27" s="1"/>
      <c r="HAP27" s="1"/>
      <c r="HAQ27" s="1"/>
      <c r="HAR27" s="1"/>
      <c r="HAS27" s="1"/>
      <c r="HAT27" s="1"/>
      <c r="HAU27" s="1"/>
      <c r="HAV27" s="1"/>
      <c r="HAW27" s="1"/>
      <c r="HAX27" s="1"/>
      <c r="HAY27" s="1"/>
      <c r="HAZ27" s="1"/>
      <c r="HBA27" s="1"/>
      <c r="HBB27" s="1"/>
      <c r="HBC27" s="1"/>
      <c r="HBD27" s="1"/>
      <c r="HBE27" s="1"/>
      <c r="HBF27" s="1"/>
      <c r="HBG27" s="1"/>
      <c r="HBH27" s="1"/>
      <c r="HBI27" s="1"/>
      <c r="HBJ27" s="1"/>
      <c r="HBK27" s="1"/>
      <c r="HBL27" s="1"/>
      <c r="HBM27" s="1"/>
      <c r="HBN27" s="1"/>
      <c r="HBO27" s="1"/>
      <c r="HBP27" s="1"/>
      <c r="HBQ27" s="1"/>
      <c r="HBR27" s="1"/>
      <c r="HBS27" s="1"/>
      <c r="HBT27" s="1"/>
      <c r="HBU27" s="1"/>
      <c r="HBV27" s="1"/>
      <c r="HBW27" s="1"/>
      <c r="HBX27" s="1"/>
      <c r="HBY27" s="1"/>
      <c r="HBZ27" s="1"/>
      <c r="HCA27" s="1"/>
      <c r="HCB27" s="1"/>
      <c r="HCC27" s="1"/>
      <c r="HCD27" s="1"/>
      <c r="HCE27" s="1"/>
      <c r="HCF27" s="1"/>
      <c r="HCG27" s="1"/>
      <c r="HCH27" s="1"/>
      <c r="HCI27" s="1"/>
      <c r="HCJ27" s="1"/>
      <c r="HCK27" s="1"/>
      <c r="HCL27" s="1"/>
      <c r="HCM27" s="1"/>
      <c r="HCN27" s="1"/>
      <c r="HCO27" s="1"/>
      <c r="HCP27" s="1"/>
      <c r="HCQ27" s="1"/>
      <c r="HCR27" s="1"/>
      <c r="HCS27" s="1"/>
      <c r="HCT27" s="1"/>
      <c r="HCU27" s="1"/>
      <c r="HCV27" s="1"/>
      <c r="HCW27" s="1"/>
      <c r="HCX27" s="1"/>
      <c r="HCY27" s="1"/>
      <c r="HCZ27" s="1"/>
      <c r="HDA27" s="1"/>
      <c r="HDB27" s="1"/>
      <c r="HDC27" s="1"/>
      <c r="HDD27" s="1"/>
      <c r="HDE27" s="1"/>
      <c r="HDF27" s="1"/>
      <c r="HDG27" s="1"/>
      <c r="HDH27" s="1"/>
      <c r="HDI27" s="1"/>
      <c r="HDJ27" s="1"/>
      <c r="HDK27" s="1"/>
      <c r="HDL27" s="1"/>
      <c r="HDM27" s="1"/>
      <c r="HDN27" s="1"/>
      <c r="HDO27" s="1"/>
      <c r="HDP27" s="1"/>
      <c r="HDQ27" s="1"/>
      <c r="HDR27" s="1"/>
      <c r="HDS27" s="1"/>
      <c r="HDT27" s="1"/>
      <c r="HDU27" s="1"/>
      <c r="HDV27" s="1"/>
      <c r="HDW27" s="1"/>
      <c r="HDX27" s="1"/>
      <c r="HDY27" s="1"/>
      <c r="HDZ27" s="1"/>
      <c r="HEA27" s="1"/>
      <c r="HEB27" s="1"/>
      <c r="HEC27" s="1"/>
      <c r="HED27" s="1"/>
      <c r="HEE27" s="1"/>
      <c r="HEF27" s="1"/>
      <c r="HEG27" s="1"/>
      <c r="HEH27" s="1"/>
      <c r="HEI27" s="1"/>
      <c r="HEJ27" s="1"/>
      <c r="HEK27" s="1"/>
      <c r="HEL27" s="1"/>
      <c r="HEM27" s="1"/>
      <c r="HEN27" s="1"/>
      <c r="HEO27" s="1"/>
      <c r="HEP27" s="1"/>
      <c r="HEQ27" s="1"/>
      <c r="HER27" s="1"/>
      <c r="HES27" s="1"/>
      <c r="HET27" s="1"/>
      <c r="HEU27" s="1"/>
      <c r="HEV27" s="1"/>
      <c r="HEW27" s="1"/>
      <c r="HEX27" s="1"/>
      <c r="HEY27" s="1"/>
      <c r="HEZ27" s="1"/>
      <c r="HFA27" s="1"/>
      <c r="HFB27" s="1"/>
      <c r="HFC27" s="1"/>
      <c r="HFD27" s="1"/>
      <c r="HFE27" s="1"/>
      <c r="HFF27" s="1"/>
      <c r="HFG27" s="1"/>
      <c r="HFH27" s="1"/>
      <c r="HFI27" s="1"/>
      <c r="HFJ27" s="1"/>
      <c r="HFK27" s="1"/>
      <c r="HFL27" s="1"/>
      <c r="HFM27" s="1"/>
      <c r="HFN27" s="1"/>
      <c r="HFO27" s="1"/>
      <c r="HFP27" s="1"/>
      <c r="HFQ27" s="1"/>
      <c r="HFR27" s="1"/>
      <c r="HFS27" s="1"/>
      <c r="HFT27" s="1"/>
      <c r="HFU27" s="1"/>
      <c r="HFV27" s="1"/>
      <c r="HFW27" s="1"/>
      <c r="HFX27" s="1"/>
      <c r="HFY27" s="1"/>
      <c r="HFZ27" s="1"/>
      <c r="HGA27" s="1"/>
      <c r="HGB27" s="1"/>
      <c r="HGC27" s="1"/>
      <c r="HGD27" s="1"/>
      <c r="HGE27" s="1"/>
      <c r="HGF27" s="1"/>
      <c r="HGG27" s="1"/>
      <c r="HGH27" s="1"/>
      <c r="HGI27" s="1"/>
      <c r="HGJ27" s="1"/>
      <c r="HGK27" s="1"/>
      <c r="HGL27" s="1"/>
      <c r="HGM27" s="1"/>
      <c r="HGN27" s="1"/>
      <c r="HGO27" s="1"/>
      <c r="HGP27" s="1"/>
      <c r="HGQ27" s="1"/>
      <c r="HGR27" s="1"/>
      <c r="HGS27" s="1"/>
      <c r="HGT27" s="1"/>
      <c r="HGU27" s="1"/>
      <c r="HGV27" s="1"/>
      <c r="HGW27" s="1"/>
      <c r="HGX27" s="1"/>
      <c r="HGY27" s="1"/>
      <c r="HGZ27" s="1"/>
      <c r="HHA27" s="1"/>
      <c r="HHB27" s="1"/>
      <c r="HHC27" s="1"/>
      <c r="HHD27" s="1"/>
      <c r="HHE27" s="1"/>
      <c r="HHF27" s="1"/>
      <c r="HHG27" s="1"/>
      <c r="HHH27" s="1"/>
      <c r="HHI27" s="1"/>
      <c r="HHJ27" s="1"/>
      <c r="HHK27" s="1"/>
      <c r="HHL27" s="1"/>
      <c r="HHM27" s="1"/>
      <c r="HHN27" s="1"/>
      <c r="HHO27" s="1"/>
      <c r="HHP27" s="1"/>
      <c r="HHQ27" s="1"/>
      <c r="HHR27" s="1"/>
      <c r="HHS27" s="1"/>
      <c r="HHT27" s="1"/>
      <c r="HHU27" s="1"/>
      <c r="HHV27" s="1"/>
      <c r="HHW27" s="1"/>
      <c r="HHX27" s="1"/>
      <c r="HHY27" s="1"/>
      <c r="HHZ27" s="1"/>
      <c r="HIA27" s="1"/>
      <c r="HIB27" s="1"/>
      <c r="HIC27" s="1"/>
      <c r="HID27" s="1"/>
      <c r="HIE27" s="1"/>
      <c r="HIF27" s="1"/>
      <c r="HIG27" s="1"/>
      <c r="HIH27" s="1"/>
      <c r="HII27" s="1"/>
      <c r="HIJ27" s="1"/>
      <c r="HIK27" s="1"/>
      <c r="HIL27" s="1"/>
      <c r="HIM27" s="1"/>
      <c r="HIN27" s="1"/>
      <c r="HIO27" s="1"/>
      <c r="HIP27" s="1"/>
      <c r="HIQ27" s="1"/>
      <c r="HIR27" s="1"/>
      <c r="HIS27" s="1"/>
      <c r="HIT27" s="1"/>
      <c r="HIU27" s="1"/>
      <c r="HIV27" s="1"/>
      <c r="HIW27" s="1"/>
      <c r="HIX27" s="1"/>
      <c r="HIY27" s="1"/>
      <c r="HIZ27" s="1"/>
      <c r="HJA27" s="1"/>
      <c r="HJB27" s="1"/>
      <c r="HJC27" s="1"/>
      <c r="HJD27" s="1"/>
      <c r="HJE27" s="1"/>
      <c r="HJF27" s="1"/>
      <c r="HJG27" s="1"/>
      <c r="HJH27" s="1"/>
      <c r="HJI27" s="1"/>
      <c r="HJJ27" s="1"/>
      <c r="HJK27" s="1"/>
      <c r="HJL27" s="1"/>
      <c r="HJM27" s="1"/>
      <c r="HJN27" s="1"/>
      <c r="HJO27" s="1"/>
      <c r="HJP27" s="1"/>
      <c r="HJQ27" s="1"/>
      <c r="HJR27" s="1"/>
      <c r="HJS27" s="1"/>
      <c r="HJT27" s="1"/>
      <c r="HJU27" s="1"/>
      <c r="HJV27" s="1"/>
      <c r="HJW27" s="1"/>
      <c r="HJX27" s="1"/>
      <c r="HJY27" s="1"/>
      <c r="HJZ27" s="1"/>
      <c r="HKA27" s="1"/>
      <c r="HKB27" s="1"/>
      <c r="HKC27" s="1"/>
      <c r="HKD27" s="1"/>
      <c r="HKE27" s="1"/>
      <c r="HKF27" s="1"/>
      <c r="HKG27" s="1"/>
      <c r="HKH27" s="1"/>
      <c r="HKI27" s="1"/>
      <c r="HKJ27" s="1"/>
      <c r="HKK27" s="1"/>
      <c r="HKL27" s="1"/>
      <c r="HKM27" s="1"/>
      <c r="HKN27" s="1"/>
      <c r="HKO27" s="1"/>
      <c r="HKP27" s="1"/>
      <c r="HKQ27" s="1"/>
      <c r="HKR27" s="1"/>
      <c r="HKS27" s="1"/>
      <c r="HKT27" s="1"/>
      <c r="HKU27" s="1"/>
      <c r="HKV27" s="1"/>
      <c r="HKW27" s="1"/>
      <c r="HKX27" s="1"/>
      <c r="HKY27" s="1"/>
      <c r="HKZ27" s="1"/>
      <c r="HLA27" s="1"/>
      <c r="HLB27" s="1"/>
      <c r="HLC27" s="1"/>
      <c r="HLD27" s="1"/>
      <c r="HLE27" s="1"/>
      <c r="HLF27" s="1"/>
      <c r="HLG27" s="1"/>
      <c r="HLH27" s="1"/>
      <c r="HLI27" s="1"/>
      <c r="HLJ27" s="1"/>
      <c r="HLK27" s="1"/>
      <c r="HLL27" s="1"/>
      <c r="HLM27" s="1"/>
      <c r="HLN27" s="1"/>
      <c r="HLO27" s="1"/>
      <c r="HLP27" s="1"/>
      <c r="HLQ27" s="1"/>
      <c r="HLR27" s="1"/>
      <c r="HLS27" s="1"/>
      <c r="HLT27" s="1"/>
      <c r="HLU27" s="1"/>
      <c r="HLV27" s="1"/>
      <c r="HLW27" s="1"/>
      <c r="HLX27" s="1"/>
      <c r="HLY27" s="1"/>
      <c r="HLZ27" s="1"/>
      <c r="HMA27" s="1"/>
      <c r="HMB27" s="1"/>
      <c r="HMC27" s="1"/>
      <c r="HMD27" s="1"/>
      <c r="HME27" s="1"/>
      <c r="HMF27" s="1"/>
      <c r="HMG27" s="1"/>
      <c r="HMH27" s="1"/>
      <c r="HMI27" s="1"/>
      <c r="HMJ27" s="1"/>
      <c r="HMK27" s="1"/>
      <c r="HML27" s="1"/>
      <c r="HMM27" s="1"/>
      <c r="HMN27" s="1"/>
      <c r="HMO27" s="1"/>
      <c r="HMP27" s="1"/>
      <c r="HMQ27" s="1"/>
      <c r="HMR27" s="1"/>
      <c r="HMS27" s="1"/>
      <c r="HMT27" s="1"/>
      <c r="HMU27" s="1"/>
      <c r="HMV27" s="1"/>
      <c r="HMW27" s="1"/>
      <c r="HMX27" s="1"/>
      <c r="HMY27" s="1"/>
      <c r="HMZ27" s="1"/>
      <c r="HNA27" s="1"/>
      <c r="HNB27" s="1"/>
      <c r="HNC27" s="1"/>
      <c r="HND27" s="1"/>
      <c r="HNE27" s="1"/>
      <c r="HNF27" s="1"/>
      <c r="HNG27" s="1"/>
      <c r="HNH27" s="1"/>
      <c r="HNI27" s="1"/>
      <c r="HNJ27" s="1"/>
      <c r="HNK27" s="1"/>
      <c r="HNL27" s="1"/>
      <c r="HNM27" s="1"/>
      <c r="HNN27" s="1"/>
      <c r="HNO27" s="1"/>
      <c r="HNP27" s="1"/>
      <c r="HNQ27" s="1"/>
      <c r="HNR27" s="1"/>
      <c r="HNS27" s="1"/>
      <c r="HNT27" s="1"/>
      <c r="HNU27" s="1"/>
      <c r="HNV27" s="1"/>
      <c r="HNW27" s="1"/>
      <c r="HNX27" s="1"/>
      <c r="HNY27" s="1"/>
      <c r="HNZ27" s="1"/>
      <c r="HOA27" s="1"/>
      <c r="HOB27" s="1"/>
      <c r="HOC27" s="1"/>
      <c r="HOD27" s="1"/>
      <c r="HOE27" s="1"/>
      <c r="HOF27" s="1"/>
      <c r="HOG27" s="1"/>
      <c r="HOH27" s="1"/>
      <c r="HOI27" s="1"/>
      <c r="HOJ27" s="1"/>
      <c r="HOK27" s="1"/>
      <c r="HOL27" s="1"/>
      <c r="HOM27" s="1"/>
      <c r="HON27" s="1"/>
      <c r="HOO27" s="1"/>
      <c r="HOP27" s="1"/>
      <c r="HOQ27" s="1"/>
      <c r="HOR27" s="1"/>
      <c r="HOS27" s="1"/>
      <c r="HOT27" s="1"/>
      <c r="HOU27" s="1"/>
      <c r="HOV27" s="1"/>
      <c r="HOW27" s="1"/>
      <c r="HOX27" s="1"/>
      <c r="HOY27" s="1"/>
      <c r="HOZ27" s="1"/>
      <c r="HPA27" s="1"/>
      <c r="HPB27" s="1"/>
      <c r="HPC27" s="1"/>
      <c r="HPD27" s="1"/>
      <c r="HPE27" s="1"/>
      <c r="HPF27" s="1"/>
      <c r="HPG27" s="1"/>
      <c r="HPH27" s="1"/>
      <c r="HPI27" s="1"/>
      <c r="HPJ27" s="1"/>
      <c r="HPK27" s="1"/>
      <c r="HPL27" s="1"/>
      <c r="HPM27" s="1"/>
      <c r="HPN27" s="1"/>
      <c r="HPO27" s="1"/>
      <c r="HPP27" s="1"/>
      <c r="HPQ27" s="1"/>
      <c r="HPR27" s="1"/>
      <c r="HPS27" s="1"/>
      <c r="HPT27" s="1"/>
      <c r="HPU27" s="1"/>
      <c r="HPV27" s="1"/>
      <c r="HPW27" s="1"/>
      <c r="HPX27" s="1"/>
      <c r="HPY27" s="1"/>
      <c r="HPZ27" s="1"/>
      <c r="HQA27" s="1"/>
      <c r="HQB27" s="1"/>
      <c r="HQC27" s="1"/>
      <c r="HQD27" s="1"/>
      <c r="HQE27" s="1"/>
      <c r="HQF27" s="1"/>
      <c r="HQG27" s="1"/>
      <c r="HQH27" s="1"/>
      <c r="HQI27" s="1"/>
      <c r="HQJ27" s="1"/>
      <c r="HQK27" s="1"/>
      <c r="HQL27" s="1"/>
      <c r="HQM27" s="1"/>
      <c r="HQN27" s="1"/>
      <c r="HQO27" s="1"/>
      <c r="HQP27" s="1"/>
      <c r="HQQ27" s="1"/>
      <c r="HQR27" s="1"/>
      <c r="HQS27" s="1"/>
      <c r="HQT27" s="1"/>
      <c r="HQU27" s="1"/>
      <c r="HQV27" s="1"/>
      <c r="HQW27" s="1"/>
      <c r="HQX27" s="1"/>
      <c r="HQY27" s="1"/>
      <c r="HQZ27" s="1"/>
      <c r="HRA27" s="1"/>
      <c r="HRB27" s="1"/>
      <c r="HRC27" s="1"/>
      <c r="HRD27" s="1"/>
      <c r="HRE27" s="1"/>
      <c r="HRF27" s="1"/>
      <c r="HRG27" s="1"/>
      <c r="HRH27" s="1"/>
      <c r="HRI27" s="1"/>
      <c r="HRJ27" s="1"/>
      <c r="HRK27" s="1"/>
      <c r="HRL27" s="1"/>
      <c r="HRM27" s="1"/>
      <c r="HRN27" s="1"/>
      <c r="HRO27" s="1"/>
      <c r="HRP27" s="1"/>
      <c r="HRQ27" s="1"/>
      <c r="HRR27" s="1"/>
      <c r="HRS27" s="1"/>
      <c r="HRT27" s="1"/>
      <c r="HRU27" s="1"/>
      <c r="HRV27" s="1"/>
      <c r="HRW27" s="1"/>
      <c r="HRX27" s="1"/>
      <c r="HRY27" s="1"/>
      <c r="HRZ27" s="1"/>
      <c r="HSA27" s="1"/>
      <c r="HSB27" s="1"/>
      <c r="HSC27" s="1"/>
      <c r="HSD27" s="1"/>
      <c r="HSE27" s="1"/>
      <c r="HSF27" s="1"/>
      <c r="HSG27" s="1"/>
      <c r="HSH27" s="1"/>
      <c r="HSI27" s="1"/>
      <c r="HSJ27" s="1"/>
      <c r="HSK27" s="1"/>
      <c r="HSL27" s="1"/>
      <c r="HSM27" s="1"/>
      <c r="HSN27" s="1"/>
      <c r="HSO27" s="1"/>
      <c r="HSP27" s="1"/>
      <c r="HSQ27" s="1"/>
      <c r="HSR27" s="1"/>
      <c r="HSS27" s="1"/>
      <c r="HST27" s="1"/>
      <c r="HSU27" s="1"/>
      <c r="HSV27" s="1"/>
      <c r="HSW27" s="1"/>
      <c r="HSX27" s="1"/>
      <c r="HSY27" s="1"/>
      <c r="HSZ27" s="1"/>
      <c r="HTA27" s="1"/>
      <c r="HTB27" s="1"/>
      <c r="HTC27" s="1"/>
      <c r="HTD27" s="1"/>
      <c r="HTE27" s="1"/>
      <c r="HTF27" s="1"/>
      <c r="HTG27" s="1"/>
      <c r="HTH27" s="1"/>
      <c r="HTI27" s="1"/>
      <c r="HTJ27" s="1"/>
      <c r="HTK27" s="1"/>
      <c r="HTL27" s="1"/>
      <c r="HTM27" s="1"/>
      <c r="HTN27" s="1"/>
      <c r="HTO27" s="1"/>
      <c r="HTP27" s="1"/>
      <c r="HTQ27" s="1"/>
      <c r="HTR27" s="1"/>
      <c r="HTS27" s="1"/>
      <c r="HTT27" s="1"/>
      <c r="HTU27" s="1"/>
      <c r="HTV27" s="1"/>
      <c r="HTW27" s="1"/>
      <c r="HTX27" s="1"/>
      <c r="HTY27" s="1"/>
      <c r="HTZ27" s="1"/>
      <c r="HUA27" s="1"/>
      <c r="HUB27" s="1"/>
      <c r="HUC27" s="1"/>
      <c r="HUD27" s="1"/>
      <c r="HUE27" s="1"/>
      <c r="HUF27" s="1"/>
      <c r="HUG27" s="1"/>
      <c r="HUH27" s="1"/>
      <c r="HUI27" s="1"/>
      <c r="HUJ27" s="1"/>
      <c r="HUK27" s="1"/>
      <c r="HUL27" s="1"/>
      <c r="HUM27" s="1"/>
      <c r="HUN27" s="1"/>
      <c r="HUO27" s="1"/>
      <c r="HUP27" s="1"/>
      <c r="HUQ27" s="1"/>
      <c r="HUR27" s="1"/>
      <c r="HUS27" s="1"/>
      <c r="HUT27" s="1"/>
      <c r="HUU27" s="1"/>
      <c r="HUV27" s="1"/>
      <c r="HUW27" s="1"/>
      <c r="HUX27" s="1"/>
      <c r="HUY27" s="1"/>
      <c r="HUZ27" s="1"/>
      <c r="HVA27" s="1"/>
      <c r="HVB27" s="1"/>
      <c r="HVC27" s="1"/>
      <c r="HVD27" s="1"/>
      <c r="HVE27" s="1"/>
      <c r="HVF27" s="1"/>
      <c r="HVG27" s="1"/>
      <c r="HVH27" s="1"/>
      <c r="HVI27" s="1"/>
      <c r="HVJ27" s="1"/>
      <c r="HVK27" s="1"/>
      <c r="HVL27" s="1"/>
      <c r="HVM27" s="1"/>
      <c r="HVN27" s="1"/>
      <c r="HVO27" s="1"/>
      <c r="HVP27" s="1"/>
      <c r="HVQ27" s="1"/>
      <c r="HVR27" s="1"/>
      <c r="HVS27" s="1"/>
      <c r="HVT27" s="1"/>
      <c r="HVU27" s="1"/>
      <c r="HVV27" s="1"/>
      <c r="HVW27" s="1"/>
      <c r="HVX27" s="1"/>
      <c r="HVY27" s="1"/>
      <c r="HVZ27" s="1"/>
      <c r="HWA27" s="1"/>
      <c r="HWB27" s="1"/>
      <c r="HWC27" s="1"/>
      <c r="HWD27" s="1"/>
      <c r="HWE27" s="1"/>
      <c r="HWF27" s="1"/>
      <c r="HWG27" s="1"/>
      <c r="HWH27" s="1"/>
      <c r="HWI27" s="1"/>
      <c r="HWJ27" s="1"/>
      <c r="HWK27" s="1"/>
      <c r="HWL27" s="1"/>
      <c r="HWM27" s="1"/>
      <c r="HWN27" s="1"/>
      <c r="HWO27" s="1"/>
      <c r="HWP27" s="1"/>
      <c r="HWQ27" s="1"/>
      <c r="HWR27" s="1"/>
      <c r="HWS27" s="1"/>
      <c r="HWT27" s="1"/>
      <c r="HWU27" s="1"/>
      <c r="HWV27" s="1"/>
      <c r="HWW27" s="1"/>
      <c r="HWX27" s="1"/>
      <c r="HWY27" s="1"/>
      <c r="HWZ27" s="1"/>
      <c r="HXA27" s="1"/>
      <c r="HXB27" s="1"/>
      <c r="HXC27" s="1"/>
      <c r="HXD27" s="1"/>
      <c r="HXE27" s="1"/>
      <c r="HXF27" s="1"/>
      <c r="HXG27" s="1"/>
      <c r="HXH27" s="1"/>
      <c r="HXI27" s="1"/>
      <c r="HXJ27" s="1"/>
      <c r="HXK27" s="1"/>
      <c r="HXL27" s="1"/>
      <c r="HXM27" s="1"/>
      <c r="HXN27" s="1"/>
      <c r="HXO27" s="1"/>
      <c r="HXP27" s="1"/>
      <c r="HXQ27" s="1"/>
      <c r="HXR27" s="1"/>
      <c r="HXS27" s="1"/>
      <c r="HXT27" s="1"/>
      <c r="HXU27" s="1"/>
      <c r="HXV27" s="1"/>
      <c r="HXW27" s="1"/>
      <c r="HXX27" s="1"/>
      <c r="HXY27" s="1"/>
      <c r="HXZ27" s="1"/>
      <c r="HYA27" s="1"/>
      <c r="HYB27" s="1"/>
      <c r="HYC27" s="1"/>
      <c r="HYD27" s="1"/>
      <c r="HYE27" s="1"/>
      <c r="HYF27" s="1"/>
      <c r="HYG27" s="1"/>
      <c r="HYH27" s="1"/>
      <c r="HYI27" s="1"/>
      <c r="HYJ27" s="1"/>
      <c r="HYK27" s="1"/>
      <c r="HYL27" s="1"/>
      <c r="HYM27" s="1"/>
      <c r="HYN27" s="1"/>
      <c r="HYO27" s="1"/>
      <c r="HYP27" s="1"/>
      <c r="HYQ27" s="1"/>
      <c r="HYR27" s="1"/>
      <c r="HYS27" s="1"/>
      <c r="HYT27" s="1"/>
      <c r="HYU27" s="1"/>
      <c r="HYV27" s="1"/>
      <c r="HYW27" s="1"/>
      <c r="HYX27" s="1"/>
      <c r="HYY27" s="1"/>
      <c r="HYZ27" s="1"/>
      <c r="HZA27" s="1"/>
      <c r="HZB27" s="1"/>
      <c r="HZC27" s="1"/>
      <c r="HZD27" s="1"/>
      <c r="HZE27" s="1"/>
      <c r="HZF27" s="1"/>
      <c r="HZG27" s="1"/>
      <c r="HZH27" s="1"/>
      <c r="HZI27" s="1"/>
      <c r="HZJ27" s="1"/>
      <c r="HZK27" s="1"/>
      <c r="HZL27" s="1"/>
      <c r="HZM27" s="1"/>
      <c r="HZN27" s="1"/>
      <c r="HZO27" s="1"/>
      <c r="HZP27" s="1"/>
      <c r="HZQ27" s="1"/>
      <c r="HZR27" s="1"/>
      <c r="HZS27" s="1"/>
      <c r="HZT27" s="1"/>
      <c r="HZU27" s="1"/>
      <c r="HZV27" s="1"/>
      <c r="HZW27" s="1"/>
      <c r="HZX27" s="1"/>
      <c r="HZY27" s="1"/>
      <c r="HZZ27" s="1"/>
      <c r="IAA27" s="1"/>
      <c r="IAB27" s="1"/>
      <c r="IAC27" s="1"/>
      <c r="IAD27" s="1"/>
      <c r="IAE27" s="1"/>
      <c r="IAF27" s="1"/>
      <c r="IAG27" s="1"/>
      <c r="IAH27" s="1"/>
      <c r="IAI27" s="1"/>
      <c r="IAJ27" s="1"/>
      <c r="IAK27" s="1"/>
      <c r="IAL27" s="1"/>
      <c r="IAM27" s="1"/>
      <c r="IAN27" s="1"/>
      <c r="IAO27" s="1"/>
      <c r="IAP27" s="1"/>
      <c r="IAQ27" s="1"/>
      <c r="IAR27" s="1"/>
      <c r="IAS27" s="1"/>
      <c r="IAT27" s="1"/>
      <c r="IAU27" s="1"/>
      <c r="IAV27" s="1"/>
      <c r="IAW27" s="1"/>
      <c r="IAX27" s="1"/>
      <c r="IAY27" s="1"/>
      <c r="IAZ27" s="1"/>
      <c r="IBA27" s="1"/>
      <c r="IBB27" s="1"/>
      <c r="IBC27" s="1"/>
      <c r="IBD27" s="1"/>
      <c r="IBE27" s="1"/>
      <c r="IBF27" s="1"/>
      <c r="IBG27" s="1"/>
      <c r="IBH27" s="1"/>
      <c r="IBI27" s="1"/>
      <c r="IBJ27" s="1"/>
      <c r="IBK27" s="1"/>
      <c r="IBL27" s="1"/>
      <c r="IBM27" s="1"/>
      <c r="IBN27" s="1"/>
      <c r="IBO27" s="1"/>
      <c r="IBP27" s="1"/>
      <c r="IBQ27" s="1"/>
      <c r="IBR27" s="1"/>
      <c r="IBS27" s="1"/>
      <c r="IBT27" s="1"/>
      <c r="IBU27" s="1"/>
      <c r="IBV27" s="1"/>
      <c r="IBW27" s="1"/>
      <c r="IBX27" s="1"/>
      <c r="IBY27" s="1"/>
      <c r="IBZ27" s="1"/>
      <c r="ICA27" s="1"/>
      <c r="ICB27" s="1"/>
      <c r="ICC27" s="1"/>
      <c r="ICD27" s="1"/>
      <c r="ICE27" s="1"/>
      <c r="ICF27" s="1"/>
      <c r="ICG27" s="1"/>
      <c r="ICH27" s="1"/>
      <c r="ICI27" s="1"/>
      <c r="ICJ27" s="1"/>
      <c r="ICK27" s="1"/>
      <c r="ICL27" s="1"/>
      <c r="ICM27" s="1"/>
      <c r="ICN27" s="1"/>
      <c r="ICO27" s="1"/>
      <c r="ICP27" s="1"/>
      <c r="ICQ27" s="1"/>
      <c r="ICR27" s="1"/>
      <c r="ICS27" s="1"/>
      <c r="ICT27" s="1"/>
      <c r="ICU27" s="1"/>
      <c r="ICV27" s="1"/>
      <c r="ICW27" s="1"/>
      <c r="ICX27" s="1"/>
      <c r="ICY27" s="1"/>
      <c r="ICZ27" s="1"/>
      <c r="IDA27" s="1"/>
      <c r="IDB27" s="1"/>
      <c r="IDC27" s="1"/>
      <c r="IDD27" s="1"/>
      <c r="IDE27" s="1"/>
      <c r="IDF27" s="1"/>
      <c r="IDG27" s="1"/>
      <c r="IDH27" s="1"/>
      <c r="IDI27" s="1"/>
      <c r="IDJ27" s="1"/>
      <c r="IDK27" s="1"/>
      <c r="IDL27" s="1"/>
      <c r="IDM27" s="1"/>
      <c r="IDN27" s="1"/>
      <c r="IDO27" s="1"/>
      <c r="IDP27" s="1"/>
      <c r="IDQ27" s="1"/>
      <c r="IDR27" s="1"/>
      <c r="IDS27" s="1"/>
      <c r="IDT27" s="1"/>
      <c r="IDU27" s="1"/>
      <c r="IDV27" s="1"/>
      <c r="IDW27" s="1"/>
      <c r="IDX27" s="1"/>
      <c r="IDY27" s="1"/>
      <c r="IDZ27" s="1"/>
      <c r="IEA27" s="1"/>
      <c r="IEB27" s="1"/>
      <c r="IEC27" s="1"/>
      <c r="IED27" s="1"/>
      <c r="IEE27" s="1"/>
      <c r="IEF27" s="1"/>
      <c r="IEG27" s="1"/>
      <c r="IEH27" s="1"/>
      <c r="IEI27" s="1"/>
      <c r="IEJ27" s="1"/>
      <c r="IEK27" s="1"/>
      <c r="IEL27" s="1"/>
      <c r="IEM27" s="1"/>
      <c r="IEN27" s="1"/>
      <c r="IEO27" s="1"/>
      <c r="IEP27" s="1"/>
      <c r="IEQ27" s="1"/>
      <c r="IER27" s="1"/>
      <c r="IES27" s="1"/>
      <c r="IET27" s="1"/>
      <c r="IEU27" s="1"/>
      <c r="IEV27" s="1"/>
      <c r="IEW27" s="1"/>
      <c r="IEX27" s="1"/>
      <c r="IEY27" s="1"/>
      <c r="IEZ27" s="1"/>
      <c r="IFA27" s="1"/>
      <c r="IFB27" s="1"/>
      <c r="IFC27" s="1"/>
      <c r="IFD27" s="1"/>
      <c r="IFE27" s="1"/>
      <c r="IFF27" s="1"/>
      <c r="IFG27" s="1"/>
      <c r="IFH27" s="1"/>
      <c r="IFI27" s="1"/>
      <c r="IFJ27" s="1"/>
      <c r="IFK27" s="1"/>
      <c r="IFL27" s="1"/>
      <c r="IFM27" s="1"/>
      <c r="IFN27" s="1"/>
      <c r="IFO27" s="1"/>
      <c r="IFP27" s="1"/>
      <c r="IFQ27" s="1"/>
      <c r="IFR27" s="1"/>
      <c r="IFS27" s="1"/>
      <c r="IFT27" s="1"/>
      <c r="IFU27" s="1"/>
      <c r="IFV27" s="1"/>
      <c r="IFW27" s="1"/>
      <c r="IFX27" s="1"/>
      <c r="IFY27" s="1"/>
      <c r="IFZ27" s="1"/>
      <c r="IGA27" s="1"/>
      <c r="IGB27" s="1"/>
      <c r="IGC27" s="1"/>
      <c r="IGD27" s="1"/>
      <c r="IGE27" s="1"/>
      <c r="IGF27" s="1"/>
      <c r="IGG27" s="1"/>
      <c r="IGH27" s="1"/>
      <c r="IGI27" s="1"/>
      <c r="IGJ27" s="1"/>
      <c r="IGK27" s="1"/>
      <c r="IGL27" s="1"/>
      <c r="IGM27" s="1"/>
      <c r="IGN27" s="1"/>
      <c r="IGO27" s="1"/>
      <c r="IGP27" s="1"/>
      <c r="IGQ27" s="1"/>
      <c r="IGR27" s="1"/>
      <c r="IGS27" s="1"/>
      <c r="IGT27" s="1"/>
      <c r="IGU27" s="1"/>
      <c r="IGV27" s="1"/>
      <c r="IGW27" s="1"/>
      <c r="IGX27" s="1"/>
      <c r="IGY27" s="1"/>
      <c r="IGZ27" s="1"/>
      <c r="IHA27" s="1"/>
      <c r="IHB27" s="1"/>
      <c r="IHC27" s="1"/>
      <c r="IHD27" s="1"/>
      <c r="IHE27" s="1"/>
      <c r="IHF27" s="1"/>
      <c r="IHG27" s="1"/>
      <c r="IHH27" s="1"/>
      <c r="IHI27" s="1"/>
      <c r="IHJ27" s="1"/>
      <c r="IHK27" s="1"/>
      <c r="IHL27" s="1"/>
      <c r="IHM27" s="1"/>
      <c r="IHN27" s="1"/>
      <c r="IHO27" s="1"/>
      <c r="IHP27" s="1"/>
      <c r="IHQ27" s="1"/>
      <c r="IHR27" s="1"/>
      <c r="IHS27" s="1"/>
      <c r="IHT27" s="1"/>
      <c r="IHU27" s="1"/>
      <c r="IHV27" s="1"/>
      <c r="IHW27" s="1"/>
      <c r="IHX27" s="1"/>
      <c r="IHY27" s="1"/>
      <c r="IHZ27" s="1"/>
      <c r="IIA27" s="1"/>
      <c r="IIB27" s="1"/>
      <c r="IIC27" s="1"/>
      <c r="IID27" s="1"/>
      <c r="IIE27" s="1"/>
      <c r="IIF27" s="1"/>
      <c r="IIG27" s="1"/>
      <c r="IIH27" s="1"/>
      <c r="III27" s="1"/>
      <c r="IIJ27" s="1"/>
      <c r="IIK27" s="1"/>
      <c r="IIL27" s="1"/>
      <c r="IIM27" s="1"/>
      <c r="IIN27" s="1"/>
      <c r="IIO27" s="1"/>
      <c r="IIP27" s="1"/>
      <c r="IIQ27" s="1"/>
      <c r="IIR27" s="1"/>
      <c r="IIS27" s="1"/>
      <c r="IIT27" s="1"/>
      <c r="IIU27" s="1"/>
      <c r="IIV27" s="1"/>
      <c r="IIW27" s="1"/>
      <c r="IIX27" s="1"/>
      <c r="IIY27" s="1"/>
      <c r="IIZ27" s="1"/>
      <c r="IJA27" s="1"/>
      <c r="IJB27" s="1"/>
      <c r="IJC27" s="1"/>
      <c r="IJD27" s="1"/>
      <c r="IJE27" s="1"/>
      <c r="IJF27" s="1"/>
      <c r="IJG27" s="1"/>
      <c r="IJH27" s="1"/>
      <c r="IJI27" s="1"/>
      <c r="IJJ27" s="1"/>
      <c r="IJK27" s="1"/>
      <c r="IJL27" s="1"/>
      <c r="IJM27" s="1"/>
      <c r="IJN27" s="1"/>
      <c r="IJO27" s="1"/>
      <c r="IJP27" s="1"/>
      <c r="IJQ27" s="1"/>
      <c r="IJR27" s="1"/>
      <c r="IJS27" s="1"/>
      <c r="IJT27" s="1"/>
      <c r="IJU27" s="1"/>
      <c r="IJV27" s="1"/>
      <c r="IJW27" s="1"/>
      <c r="IJX27" s="1"/>
      <c r="IJY27" s="1"/>
      <c r="IJZ27" s="1"/>
      <c r="IKA27" s="1"/>
      <c r="IKB27" s="1"/>
      <c r="IKC27" s="1"/>
      <c r="IKD27" s="1"/>
      <c r="IKE27" s="1"/>
      <c r="IKF27" s="1"/>
      <c r="IKG27" s="1"/>
      <c r="IKH27" s="1"/>
      <c r="IKI27" s="1"/>
      <c r="IKJ27" s="1"/>
      <c r="IKK27" s="1"/>
      <c r="IKL27" s="1"/>
      <c r="IKM27" s="1"/>
      <c r="IKN27" s="1"/>
      <c r="IKO27" s="1"/>
      <c r="IKP27" s="1"/>
      <c r="IKQ27" s="1"/>
      <c r="IKR27" s="1"/>
      <c r="IKS27" s="1"/>
      <c r="IKT27" s="1"/>
      <c r="IKU27" s="1"/>
      <c r="IKV27" s="1"/>
      <c r="IKW27" s="1"/>
      <c r="IKX27" s="1"/>
      <c r="IKY27" s="1"/>
      <c r="IKZ27" s="1"/>
      <c r="ILA27" s="1"/>
      <c r="ILB27" s="1"/>
      <c r="ILC27" s="1"/>
      <c r="ILD27" s="1"/>
      <c r="ILE27" s="1"/>
      <c r="ILF27" s="1"/>
      <c r="ILG27" s="1"/>
      <c r="ILH27" s="1"/>
      <c r="ILI27" s="1"/>
      <c r="ILJ27" s="1"/>
      <c r="ILK27" s="1"/>
      <c r="ILL27" s="1"/>
      <c r="ILM27" s="1"/>
      <c r="ILN27" s="1"/>
      <c r="ILO27" s="1"/>
      <c r="ILP27" s="1"/>
      <c r="ILQ27" s="1"/>
      <c r="ILR27" s="1"/>
      <c r="ILS27" s="1"/>
      <c r="ILT27" s="1"/>
      <c r="ILU27" s="1"/>
      <c r="ILV27" s="1"/>
      <c r="ILW27" s="1"/>
      <c r="ILX27" s="1"/>
      <c r="ILY27" s="1"/>
      <c r="ILZ27" s="1"/>
      <c r="IMA27" s="1"/>
      <c r="IMB27" s="1"/>
      <c r="IMC27" s="1"/>
      <c r="IMD27" s="1"/>
      <c r="IME27" s="1"/>
      <c r="IMF27" s="1"/>
      <c r="IMG27" s="1"/>
      <c r="IMH27" s="1"/>
      <c r="IMI27" s="1"/>
      <c r="IMJ27" s="1"/>
      <c r="IMK27" s="1"/>
      <c r="IML27" s="1"/>
      <c r="IMM27" s="1"/>
      <c r="IMN27" s="1"/>
      <c r="IMO27" s="1"/>
      <c r="IMP27" s="1"/>
      <c r="IMQ27" s="1"/>
      <c r="IMR27" s="1"/>
      <c r="IMS27" s="1"/>
      <c r="IMT27" s="1"/>
      <c r="IMU27" s="1"/>
      <c r="IMV27" s="1"/>
      <c r="IMW27" s="1"/>
      <c r="IMX27" s="1"/>
      <c r="IMY27" s="1"/>
      <c r="IMZ27" s="1"/>
      <c r="INA27" s="1"/>
      <c r="INB27" s="1"/>
      <c r="INC27" s="1"/>
      <c r="IND27" s="1"/>
      <c r="INE27" s="1"/>
      <c r="INF27" s="1"/>
      <c r="ING27" s="1"/>
      <c r="INH27" s="1"/>
      <c r="INI27" s="1"/>
      <c r="INJ27" s="1"/>
      <c r="INK27" s="1"/>
      <c r="INL27" s="1"/>
      <c r="INM27" s="1"/>
      <c r="INN27" s="1"/>
      <c r="INO27" s="1"/>
      <c r="INP27" s="1"/>
      <c r="INQ27" s="1"/>
      <c r="INR27" s="1"/>
      <c r="INS27" s="1"/>
      <c r="INT27" s="1"/>
      <c r="INU27" s="1"/>
      <c r="INV27" s="1"/>
      <c r="INW27" s="1"/>
      <c r="INX27" s="1"/>
      <c r="INY27" s="1"/>
      <c r="INZ27" s="1"/>
      <c r="IOA27" s="1"/>
      <c r="IOB27" s="1"/>
      <c r="IOC27" s="1"/>
      <c r="IOD27" s="1"/>
      <c r="IOE27" s="1"/>
      <c r="IOF27" s="1"/>
      <c r="IOG27" s="1"/>
      <c r="IOH27" s="1"/>
      <c r="IOI27" s="1"/>
      <c r="IOJ27" s="1"/>
      <c r="IOK27" s="1"/>
      <c r="IOL27" s="1"/>
      <c r="IOM27" s="1"/>
      <c r="ION27" s="1"/>
      <c r="IOO27" s="1"/>
      <c r="IOP27" s="1"/>
      <c r="IOQ27" s="1"/>
      <c r="IOR27" s="1"/>
      <c r="IOS27" s="1"/>
      <c r="IOT27" s="1"/>
      <c r="IOU27" s="1"/>
      <c r="IOV27" s="1"/>
      <c r="IOW27" s="1"/>
      <c r="IOX27" s="1"/>
      <c r="IOY27" s="1"/>
      <c r="IOZ27" s="1"/>
      <c r="IPA27" s="1"/>
      <c r="IPB27" s="1"/>
      <c r="IPC27" s="1"/>
      <c r="IPD27" s="1"/>
      <c r="IPE27" s="1"/>
      <c r="IPF27" s="1"/>
      <c r="IPG27" s="1"/>
      <c r="IPH27" s="1"/>
      <c r="IPI27" s="1"/>
      <c r="IPJ27" s="1"/>
      <c r="IPK27" s="1"/>
      <c r="IPL27" s="1"/>
      <c r="IPM27" s="1"/>
      <c r="IPN27" s="1"/>
      <c r="IPO27" s="1"/>
      <c r="IPP27" s="1"/>
      <c r="IPQ27" s="1"/>
      <c r="IPR27" s="1"/>
      <c r="IPS27" s="1"/>
      <c r="IPT27" s="1"/>
      <c r="IPU27" s="1"/>
      <c r="IPV27" s="1"/>
      <c r="IPW27" s="1"/>
      <c r="IPX27" s="1"/>
      <c r="IPY27" s="1"/>
      <c r="IPZ27" s="1"/>
      <c r="IQA27" s="1"/>
      <c r="IQB27" s="1"/>
      <c r="IQC27" s="1"/>
      <c r="IQD27" s="1"/>
      <c r="IQE27" s="1"/>
      <c r="IQF27" s="1"/>
      <c r="IQG27" s="1"/>
      <c r="IQH27" s="1"/>
      <c r="IQI27" s="1"/>
      <c r="IQJ27" s="1"/>
      <c r="IQK27" s="1"/>
      <c r="IQL27" s="1"/>
      <c r="IQM27" s="1"/>
      <c r="IQN27" s="1"/>
      <c r="IQO27" s="1"/>
      <c r="IQP27" s="1"/>
      <c r="IQQ27" s="1"/>
      <c r="IQR27" s="1"/>
      <c r="IQS27" s="1"/>
      <c r="IQT27" s="1"/>
      <c r="IQU27" s="1"/>
      <c r="IQV27" s="1"/>
      <c r="IQW27" s="1"/>
      <c r="IQX27" s="1"/>
      <c r="IQY27" s="1"/>
      <c r="IQZ27" s="1"/>
      <c r="IRA27" s="1"/>
      <c r="IRB27" s="1"/>
      <c r="IRC27" s="1"/>
      <c r="IRD27" s="1"/>
      <c r="IRE27" s="1"/>
      <c r="IRF27" s="1"/>
      <c r="IRG27" s="1"/>
      <c r="IRH27" s="1"/>
      <c r="IRI27" s="1"/>
      <c r="IRJ27" s="1"/>
      <c r="IRK27" s="1"/>
      <c r="IRL27" s="1"/>
      <c r="IRM27" s="1"/>
      <c r="IRN27" s="1"/>
      <c r="IRO27" s="1"/>
      <c r="IRP27" s="1"/>
      <c r="IRQ27" s="1"/>
      <c r="IRR27" s="1"/>
      <c r="IRS27" s="1"/>
      <c r="IRT27" s="1"/>
      <c r="IRU27" s="1"/>
      <c r="IRV27" s="1"/>
      <c r="IRW27" s="1"/>
      <c r="IRX27" s="1"/>
      <c r="IRY27" s="1"/>
      <c r="IRZ27" s="1"/>
      <c r="ISA27" s="1"/>
      <c r="ISB27" s="1"/>
      <c r="ISC27" s="1"/>
      <c r="ISD27" s="1"/>
      <c r="ISE27" s="1"/>
      <c r="ISF27" s="1"/>
      <c r="ISG27" s="1"/>
      <c r="ISH27" s="1"/>
      <c r="ISI27" s="1"/>
      <c r="ISJ27" s="1"/>
      <c r="ISK27" s="1"/>
      <c r="ISL27" s="1"/>
      <c r="ISM27" s="1"/>
      <c r="ISN27" s="1"/>
      <c r="ISO27" s="1"/>
      <c r="ISP27" s="1"/>
      <c r="ISQ27" s="1"/>
      <c r="ISR27" s="1"/>
      <c r="ISS27" s="1"/>
      <c r="IST27" s="1"/>
      <c r="ISU27" s="1"/>
      <c r="ISV27" s="1"/>
      <c r="ISW27" s="1"/>
      <c r="ISX27" s="1"/>
      <c r="ISY27" s="1"/>
      <c r="ISZ27" s="1"/>
      <c r="ITA27" s="1"/>
      <c r="ITB27" s="1"/>
      <c r="ITC27" s="1"/>
      <c r="ITD27" s="1"/>
      <c r="ITE27" s="1"/>
      <c r="ITF27" s="1"/>
      <c r="ITG27" s="1"/>
      <c r="ITH27" s="1"/>
      <c r="ITI27" s="1"/>
      <c r="ITJ27" s="1"/>
      <c r="ITK27" s="1"/>
      <c r="ITL27" s="1"/>
      <c r="ITM27" s="1"/>
      <c r="ITN27" s="1"/>
      <c r="ITO27" s="1"/>
      <c r="ITP27" s="1"/>
      <c r="ITQ27" s="1"/>
      <c r="ITR27" s="1"/>
      <c r="ITS27" s="1"/>
      <c r="ITT27" s="1"/>
      <c r="ITU27" s="1"/>
      <c r="ITV27" s="1"/>
      <c r="ITW27" s="1"/>
      <c r="ITX27" s="1"/>
      <c r="ITY27" s="1"/>
      <c r="ITZ27" s="1"/>
      <c r="IUA27" s="1"/>
      <c r="IUB27" s="1"/>
      <c r="IUC27" s="1"/>
      <c r="IUD27" s="1"/>
      <c r="IUE27" s="1"/>
      <c r="IUF27" s="1"/>
      <c r="IUG27" s="1"/>
      <c r="IUH27" s="1"/>
      <c r="IUI27" s="1"/>
      <c r="IUJ27" s="1"/>
      <c r="IUK27" s="1"/>
      <c r="IUL27" s="1"/>
      <c r="IUM27" s="1"/>
      <c r="IUN27" s="1"/>
      <c r="IUO27" s="1"/>
      <c r="IUP27" s="1"/>
      <c r="IUQ27" s="1"/>
      <c r="IUR27" s="1"/>
      <c r="IUS27" s="1"/>
      <c r="IUT27" s="1"/>
      <c r="IUU27" s="1"/>
      <c r="IUV27" s="1"/>
      <c r="IUW27" s="1"/>
      <c r="IUX27" s="1"/>
      <c r="IUY27" s="1"/>
      <c r="IUZ27" s="1"/>
      <c r="IVA27" s="1"/>
      <c r="IVB27" s="1"/>
      <c r="IVC27" s="1"/>
      <c r="IVD27" s="1"/>
      <c r="IVE27" s="1"/>
      <c r="IVF27" s="1"/>
      <c r="IVG27" s="1"/>
      <c r="IVH27" s="1"/>
      <c r="IVI27" s="1"/>
      <c r="IVJ27" s="1"/>
      <c r="IVK27" s="1"/>
      <c r="IVL27" s="1"/>
      <c r="IVM27" s="1"/>
      <c r="IVN27" s="1"/>
      <c r="IVO27" s="1"/>
      <c r="IVP27" s="1"/>
      <c r="IVQ27" s="1"/>
      <c r="IVR27" s="1"/>
      <c r="IVS27" s="1"/>
      <c r="IVT27" s="1"/>
      <c r="IVU27" s="1"/>
      <c r="IVV27" s="1"/>
      <c r="IVW27" s="1"/>
      <c r="IVX27" s="1"/>
      <c r="IVY27" s="1"/>
      <c r="IVZ27" s="1"/>
      <c r="IWA27" s="1"/>
      <c r="IWB27" s="1"/>
      <c r="IWC27" s="1"/>
      <c r="IWD27" s="1"/>
      <c r="IWE27" s="1"/>
      <c r="IWF27" s="1"/>
      <c r="IWG27" s="1"/>
      <c r="IWH27" s="1"/>
      <c r="IWI27" s="1"/>
      <c r="IWJ27" s="1"/>
      <c r="IWK27" s="1"/>
      <c r="IWL27" s="1"/>
      <c r="IWM27" s="1"/>
      <c r="IWN27" s="1"/>
      <c r="IWO27" s="1"/>
      <c r="IWP27" s="1"/>
      <c r="IWQ27" s="1"/>
      <c r="IWR27" s="1"/>
      <c r="IWS27" s="1"/>
      <c r="IWT27" s="1"/>
      <c r="IWU27" s="1"/>
      <c r="IWV27" s="1"/>
      <c r="IWW27" s="1"/>
      <c r="IWX27" s="1"/>
      <c r="IWY27" s="1"/>
      <c r="IWZ27" s="1"/>
      <c r="IXA27" s="1"/>
      <c r="IXB27" s="1"/>
      <c r="IXC27" s="1"/>
      <c r="IXD27" s="1"/>
      <c r="IXE27" s="1"/>
      <c r="IXF27" s="1"/>
      <c r="IXG27" s="1"/>
      <c r="IXH27" s="1"/>
      <c r="IXI27" s="1"/>
      <c r="IXJ27" s="1"/>
      <c r="IXK27" s="1"/>
      <c r="IXL27" s="1"/>
      <c r="IXM27" s="1"/>
      <c r="IXN27" s="1"/>
      <c r="IXO27" s="1"/>
      <c r="IXP27" s="1"/>
      <c r="IXQ27" s="1"/>
      <c r="IXR27" s="1"/>
      <c r="IXS27" s="1"/>
      <c r="IXT27" s="1"/>
      <c r="IXU27" s="1"/>
      <c r="IXV27" s="1"/>
      <c r="IXW27" s="1"/>
      <c r="IXX27" s="1"/>
      <c r="IXY27" s="1"/>
      <c r="IXZ27" s="1"/>
      <c r="IYA27" s="1"/>
      <c r="IYB27" s="1"/>
      <c r="IYC27" s="1"/>
      <c r="IYD27" s="1"/>
      <c r="IYE27" s="1"/>
      <c r="IYF27" s="1"/>
      <c r="IYG27" s="1"/>
      <c r="IYH27" s="1"/>
      <c r="IYI27" s="1"/>
      <c r="IYJ27" s="1"/>
      <c r="IYK27" s="1"/>
      <c r="IYL27" s="1"/>
      <c r="IYM27" s="1"/>
      <c r="IYN27" s="1"/>
      <c r="IYO27" s="1"/>
      <c r="IYP27" s="1"/>
      <c r="IYQ27" s="1"/>
      <c r="IYR27" s="1"/>
      <c r="IYS27" s="1"/>
      <c r="IYT27" s="1"/>
      <c r="IYU27" s="1"/>
      <c r="IYV27" s="1"/>
      <c r="IYW27" s="1"/>
      <c r="IYX27" s="1"/>
      <c r="IYY27" s="1"/>
      <c r="IYZ27" s="1"/>
      <c r="IZA27" s="1"/>
      <c r="IZB27" s="1"/>
      <c r="IZC27" s="1"/>
      <c r="IZD27" s="1"/>
      <c r="IZE27" s="1"/>
      <c r="IZF27" s="1"/>
      <c r="IZG27" s="1"/>
      <c r="IZH27" s="1"/>
      <c r="IZI27" s="1"/>
      <c r="IZJ27" s="1"/>
      <c r="IZK27" s="1"/>
      <c r="IZL27" s="1"/>
      <c r="IZM27" s="1"/>
      <c r="IZN27" s="1"/>
      <c r="IZO27" s="1"/>
      <c r="IZP27" s="1"/>
      <c r="IZQ27" s="1"/>
      <c r="IZR27" s="1"/>
      <c r="IZS27" s="1"/>
      <c r="IZT27" s="1"/>
      <c r="IZU27" s="1"/>
      <c r="IZV27" s="1"/>
      <c r="IZW27" s="1"/>
      <c r="IZX27" s="1"/>
      <c r="IZY27" s="1"/>
      <c r="IZZ27" s="1"/>
      <c r="JAA27" s="1"/>
      <c r="JAB27" s="1"/>
      <c r="JAC27" s="1"/>
      <c r="JAD27" s="1"/>
      <c r="JAE27" s="1"/>
      <c r="JAF27" s="1"/>
      <c r="JAG27" s="1"/>
      <c r="JAH27" s="1"/>
      <c r="JAI27" s="1"/>
      <c r="JAJ27" s="1"/>
      <c r="JAK27" s="1"/>
      <c r="JAL27" s="1"/>
      <c r="JAM27" s="1"/>
      <c r="JAN27" s="1"/>
      <c r="JAO27" s="1"/>
      <c r="JAP27" s="1"/>
      <c r="JAQ27" s="1"/>
      <c r="JAR27" s="1"/>
      <c r="JAS27" s="1"/>
      <c r="JAT27" s="1"/>
      <c r="JAU27" s="1"/>
      <c r="JAV27" s="1"/>
      <c r="JAW27" s="1"/>
      <c r="JAX27" s="1"/>
      <c r="JAY27" s="1"/>
      <c r="JAZ27" s="1"/>
      <c r="JBA27" s="1"/>
      <c r="JBB27" s="1"/>
      <c r="JBC27" s="1"/>
      <c r="JBD27" s="1"/>
      <c r="JBE27" s="1"/>
      <c r="JBF27" s="1"/>
      <c r="JBG27" s="1"/>
      <c r="JBH27" s="1"/>
      <c r="JBI27" s="1"/>
      <c r="JBJ27" s="1"/>
      <c r="JBK27" s="1"/>
      <c r="JBL27" s="1"/>
      <c r="JBM27" s="1"/>
      <c r="JBN27" s="1"/>
      <c r="JBO27" s="1"/>
      <c r="JBP27" s="1"/>
      <c r="JBQ27" s="1"/>
      <c r="JBR27" s="1"/>
      <c r="JBS27" s="1"/>
      <c r="JBT27" s="1"/>
      <c r="JBU27" s="1"/>
      <c r="JBV27" s="1"/>
      <c r="JBW27" s="1"/>
      <c r="JBX27" s="1"/>
      <c r="JBY27" s="1"/>
      <c r="JBZ27" s="1"/>
      <c r="JCA27" s="1"/>
      <c r="JCB27" s="1"/>
      <c r="JCC27" s="1"/>
      <c r="JCD27" s="1"/>
      <c r="JCE27" s="1"/>
      <c r="JCF27" s="1"/>
      <c r="JCG27" s="1"/>
      <c r="JCH27" s="1"/>
      <c r="JCI27" s="1"/>
      <c r="JCJ27" s="1"/>
      <c r="JCK27" s="1"/>
      <c r="JCL27" s="1"/>
      <c r="JCM27" s="1"/>
      <c r="JCN27" s="1"/>
      <c r="JCO27" s="1"/>
      <c r="JCP27" s="1"/>
      <c r="JCQ27" s="1"/>
      <c r="JCR27" s="1"/>
      <c r="JCS27" s="1"/>
      <c r="JCT27" s="1"/>
      <c r="JCU27" s="1"/>
      <c r="JCV27" s="1"/>
      <c r="JCW27" s="1"/>
      <c r="JCX27" s="1"/>
      <c r="JCY27" s="1"/>
      <c r="JCZ27" s="1"/>
      <c r="JDA27" s="1"/>
      <c r="JDB27" s="1"/>
      <c r="JDC27" s="1"/>
      <c r="JDD27" s="1"/>
      <c r="JDE27" s="1"/>
      <c r="JDF27" s="1"/>
      <c r="JDG27" s="1"/>
      <c r="JDH27" s="1"/>
      <c r="JDI27" s="1"/>
      <c r="JDJ27" s="1"/>
      <c r="JDK27" s="1"/>
      <c r="JDL27" s="1"/>
      <c r="JDM27" s="1"/>
      <c r="JDN27" s="1"/>
      <c r="JDO27" s="1"/>
      <c r="JDP27" s="1"/>
      <c r="JDQ27" s="1"/>
      <c r="JDR27" s="1"/>
      <c r="JDS27" s="1"/>
      <c r="JDT27" s="1"/>
      <c r="JDU27" s="1"/>
      <c r="JDV27" s="1"/>
      <c r="JDW27" s="1"/>
      <c r="JDX27" s="1"/>
      <c r="JDY27" s="1"/>
      <c r="JDZ27" s="1"/>
      <c r="JEA27" s="1"/>
      <c r="JEB27" s="1"/>
      <c r="JEC27" s="1"/>
      <c r="JED27" s="1"/>
      <c r="JEE27" s="1"/>
      <c r="JEF27" s="1"/>
      <c r="JEG27" s="1"/>
      <c r="JEH27" s="1"/>
      <c r="JEI27" s="1"/>
      <c r="JEJ27" s="1"/>
      <c r="JEK27" s="1"/>
      <c r="JEL27" s="1"/>
      <c r="JEM27" s="1"/>
      <c r="JEN27" s="1"/>
      <c r="JEO27" s="1"/>
      <c r="JEP27" s="1"/>
      <c r="JEQ27" s="1"/>
      <c r="JER27" s="1"/>
      <c r="JES27" s="1"/>
      <c r="JET27" s="1"/>
      <c r="JEU27" s="1"/>
      <c r="JEV27" s="1"/>
      <c r="JEW27" s="1"/>
      <c r="JEX27" s="1"/>
      <c r="JEY27" s="1"/>
      <c r="JEZ27" s="1"/>
      <c r="JFA27" s="1"/>
      <c r="JFB27" s="1"/>
      <c r="JFC27" s="1"/>
      <c r="JFD27" s="1"/>
      <c r="JFE27" s="1"/>
      <c r="JFF27" s="1"/>
      <c r="JFG27" s="1"/>
      <c r="JFH27" s="1"/>
      <c r="JFI27" s="1"/>
      <c r="JFJ27" s="1"/>
      <c r="JFK27" s="1"/>
      <c r="JFL27" s="1"/>
      <c r="JFM27" s="1"/>
      <c r="JFN27" s="1"/>
      <c r="JFO27" s="1"/>
      <c r="JFP27" s="1"/>
      <c r="JFQ27" s="1"/>
      <c r="JFR27" s="1"/>
      <c r="JFS27" s="1"/>
      <c r="JFT27" s="1"/>
      <c r="JFU27" s="1"/>
      <c r="JFV27" s="1"/>
      <c r="JFW27" s="1"/>
      <c r="JFX27" s="1"/>
      <c r="JFY27" s="1"/>
      <c r="JFZ27" s="1"/>
      <c r="JGA27" s="1"/>
      <c r="JGB27" s="1"/>
      <c r="JGC27" s="1"/>
      <c r="JGD27" s="1"/>
      <c r="JGE27" s="1"/>
      <c r="JGF27" s="1"/>
      <c r="JGG27" s="1"/>
      <c r="JGH27" s="1"/>
      <c r="JGI27" s="1"/>
      <c r="JGJ27" s="1"/>
      <c r="JGK27" s="1"/>
      <c r="JGL27" s="1"/>
      <c r="JGM27" s="1"/>
      <c r="JGN27" s="1"/>
      <c r="JGO27" s="1"/>
      <c r="JGP27" s="1"/>
      <c r="JGQ27" s="1"/>
      <c r="JGR27" s="1"/>
      <c r="JGS27" s="1"/>
      <c r="JGT27" s="1"/>
      <c r="JGU27" s="1"/>
      <c r="JGV27" s="1"/>
      <c r="JGW27" s="1"/>
      <c r="JGX27" s="1"/>
      <c r="JGY27" s="1"/>
      <c r="JGZ27" s="1"/>
      <c r="JHA27" s="1"/>
      <c r="JHB27" s="1"/>
      <c r="JHC27" s="1"/>
      <c r="JHD27" s="1"/>
      <c r="JHE27" s="1"/>
      <c r="JHF27" s="1"/>
      <c r="JHG27" s="1"/>
      <c r="JHH27" s="1"/>
      <c r="JHI27" s="1"/>
      <c r="JHJ27" s="1"/>
      <c r="JHK27" s="1"/>
      <c r="JHL27" s="1"/>
      <c r="JHM27" s="1"/>
      <c r="JHN27" s="1"/>
      <c r="JHO27" s="1"/>
      <c r="JHP27" s="1"/>
      <c r="JHQ27" s="1"/>
      <c r="JHR27" s="1"/>
      <c r="JHS27" s="1"/>
      <c r="JHT27" s="1"/>
      <c r="JHU27" s="1"/>
      <c r="JHV27" s="1"/>
      <c r="JHW27" s="1"/>
      <c r="JHX27" s="1"/>
      <c r="JHY27" s="1"/>
      <c r="JHZ27" s="1"/>
      <c r="JIA27" s="1"/>
      <c r="JIB27" s="1"/>
      <c r="JIC27" s="1"/>
      <c r="JID27" s="1"/>
      <c r="JIE27" s="1"/>
      <c r="JIF27" s="1"/>
      <c r="JIG27" s="1"/>
      <c r="JIH27" s="1"/>
      <c r="JII27" s="1"/>
      <c r="JIJ27" s="1"/>
      <c r="JIK27" s="1"/>
      <c r="JIL27" s="1"/>
      <c r="JIM27" s="1"/>
      <c r="JIN27" s="1"/>
      <c r="JIO27" s="1"/>
      <c r="JIP27" s="1"/>
      <c r="JIQ27" s="1"/>
      <c r="JIR27" s="1"/>
      <c r="JIS27" s="1"/>
      <c r="JIT27" s="1"/>
      <c r="JIU27" s="1"/>
      <c r="JIV27" s="1"/>
      <c r="JIW27" s="1"/>
      <c r="JIX27" s="1"/>
      <c r="JIY27" s="1"/>
      <c r="JIZ27" s="1"/>
      <c r="JJA27" s="1"/>
      <c r="JJB27" s="1"/>
      <c r="JJC27" s="1"/>
      <c r="JJD27" s="1"/>
      <c r="JJE27" s="1"/>
      <c r="JJF27" s="1"/>
      <c r="JJG27" s="1"/>
      <c r="JJH27" s="1"/>
      <c r="JJI27" s="1"/>
      <c r="JJJ27" s="1"/>
      <c r="JJK27" s="1"/>
      <c r="JJL27" s="1"/>
      <c r="JJM27" s="1"/>
      <c r="JJN27" s="1"/>
      <c r="JJO27" s="1"/>
      <c r="JJP27" s="1"/>
      <c r="JJQ27" s="1"/>
      <c r="JJR27" s="1"/>
      <c r="JJS27" s="1"/>
      <c r="JJT27" s="1"/>
      <c r="JJU27" s="1"/>
      <c r="JJV27" s="1"/>
      <c r="JJW27" s="1"/>
      <c r="JJX27" s="1"/>
      <c r="JJY27" s="1"/>
      <c r="JJZ27" s="1"/>
      <c r="JKA27" s="1"/>
      <c r="JKB27" s="1"/>
      <c r="JKC27" s="1"/>
      <c r="JKD27" s="1"/>
      <c r="JKE27" s="1"/>
      <c r="JKF27" s="1"/>
      <c r="JKG27" s="1"/>
      <c r="JKH27" s="1"/>
      <c r="JKI27" s="1"/>
      <c r="JKJ27" s="1"/>
      <c r="JKK27" s="1"/>
      <c r="JKL27" s="1"/>
      <c r="JKM27" s="1"/>
      <c r="JKN27" s="1"/>
      <c r="JKO27" s="1"/>
      <c r="JKP27" s="1"/>
      <c r="JKQ27" s="1"/>
      <c r="JKR27" s="1"/>
      <c r="JKS27" s="1"/>
      <c r="JKT27" s="1"/>
      <c r="JKU27" s="1"/>
      <c r="JKV27" s="1"/>
      <c r="JKW27" s="1"/>
      <c r="JKX27" s="1"/>
      <c r="JKY27" s="1"/>
      <c r="JKZ27" s="1"/>
      <c r="JLA27" s="1"/>
      <c r="JLB27" s="1"/>
      <c r="JLC27" s="1"/>
      <c r="JLD27" s="1"/>
      <c r="JLE27" s="1"/>
      <c r="JLF27" s="1"/>
      <c r="JLG27" s="1"/>
      <c r="JLH27" s="1"/>
      <c r="JLI27" s="1"/>
      <c r="JLJ27" s="1"/>
      <c r="JLK27" s="1"/>
      <c r="JLL27" s="1"/>
      <c r="JLM27" s="1"/>
      <c r="JLN27" s="1"/>
      <c r="JLO27" s="1"/>
      <c r="JLP27" s="1"/>
      <c r="JLQ27" s="1"/>
      <c r="JLR27" s="1"/>
      <c r="JLS27" s="1"/>
      <c r="JLT27" s="1"/>
      <c r="JLU27" s="1"/>
      <c r="JLV27" s="1"/>
      <c r="JLW27" s="1"/>
      <c r="JLX27" s="1"/>
      <c r="JLY27" s="1"/>
      <c r="JLZ27" s="1"/>
      <c r="JMA27" s="1"/>
      <c r="JMB27" s="1"/>
      <c r="JMC27" s="1"/>
      <c r="JMD27" s="1"/>
      <c r="JME27" s="1"/>
      <c r="JMF27" s="1"/>
      <c r="JMG27" s="1"/>
      <c r="JMH27" s="1"/>
      <c r="JMI27" s="1"/>
      <c r="JMJ27" s="1"/>
      <c r="JMK27" s="1"/>
      <c r="JML27" s="1"/>
      <c r="JMM27" s="1"/>
      <c r="JMN27" s="1"/>
      <c r="JMO27" s="1"/>
      <c r="JMP27" s="1"/>
      <c r="JMQ27" s="1"/>
      <c r="JMR27" s="1"/>
      <c r="JMS27" s="1"/>
      <c r="JMT27" s="1"/>
      <c r="JMU27" s="1"/>
      <c r="JMV27" s="1"/>
      <c r="JMW27" s="1"/>
      <c r="JMX27" s="1"/>
      <c r="JMY27" s="1"/>
      <c r="JMZ27" s="1"/>
      <c r="JNA27" s="1"/>
      <c r="JNB27" s="1"/>
      <c r="JNC27" s="1"/>
      <c r="JND27" s="1"/>
      <c r="JNE27" s="1"/>
      <c r="JNF27" s="1"/>
      <c r="JNG27" s="1"/>
      <c r="JNH27" s="1"/>
      <c r="JNI27" s="1"/>
      <c r="JNJ27" s="1"/>
      <c r="JNK27" s="1"/>
      <c r="JNL27" s="1"/>
      <c r="JNM27" s="1"/>
      <c r="JNN27" s="1"/>
      <c r="JNO27" s="1"/>
      <c r="JNP27" s="1"/>
      <c r="JNQ27" s="1"/>
      <c r="JNR27" s="1"/>
      <c r="JNS27" s="1"/>
      <c r="JNT27" s="1"/>
      <c r="JNU27" s="1"/>
      <c r="JNV27" s="1"/>
      <c r="JNW27" s="1"/>
      <c r="JNX27" s="1"/>
      <c r="JNY27" s="1"/>
      <c r="JNZ27" s="1"/>
      <c r="JOA27" s="1"/>
      <c r="JOB27" s="1"/>
      <c r="JOC27" s="1"/>
      <c r="JOD27" s="1"/>
      <c r="JOE27" s="1"/>
      <c r="JOF27" s="1"/>
      <c r="JOG27" s="1"/>
      <c r="JOH27" s="1"/>
      <c r="JOI27" s="1"/>
      <c r="JOJ27" s="1"/>
      <c r="JOK27" s="1"/>
      <c r="JOL27" s="1"/>
      <c r="JOM27" s="1"/>
      <c r="JON27" s="1"/>
      <c r="JOO27" s="1"/>
      <c r="JOP27" s="1"/>
      <c r="JOQ27" s="1"/>
      <c r="JOR27" s="1"/>
      <c r="JOS27" s="1"/>
      <c r="JOT27" s="1"/>
      <c r="JOU27" s="1"/>
      <c r="JOV27" s="1"/>
      <c r="JOW27" s="1"/>
      <c r="JOX27" s="1"/>
      <c r="JOY27" s="1"/>
      <c r="JOZ27" s="1"/>
      <c r="JPA27" s="1"/>
      <c r="JPB27" s="1"/>
      <c r="JPC27" s="1"/>
      <c r="JPD27" s="1"/>
      <c r="JPE27" s="1"/>
      <c r="JPF27" s="1"/>
      <c r="JPG27" s="1"/>
      <c r="JPH27" s="1"/>
      <c r="JPI27" s="1"/>
      <c r="JPJ27" s="1"/>
      <c r="JPK27" s="1"/>
      <c r="JPL27" s="1"/>
      <c r="JPM27" s="1"/>
      <c r="JPN27" s="1"/>
      <c r="JPO27" s="1"/>
      <c r="JPP27" s="1"/>
      <c r="JPQ27" s="1"/>
      <c r="JPR27" s="1"/>
      <c r="JPS27" s="1"/>
      <c r="JPT27" s="1"/>
      <c r="JPU27" s="1"/>
      <c r="JPV27" s="1"/>
      <c r="JPW27" s="1"/>
      <c r="JPX27" s="1"/>
      <c r="JPY27" s="1"/>
      <c r="JPZ27" s="1"/>
      <c r="JQA27" s="1"/>
      <c r="JQB27" s="1"/>
      <c r="JQC27" s="1"/>
      <c r="JQD27" s="1"/>
      <c r="JQE27" s="1"/>
      <c r="JQF27" s="1"/>
      <c r="JQG27" s="1"/>
      <c r="JQH27" s="1"/>
      <c r="JQI27" s="1"/>
      <c r="JQJ27" s="1"/>
      <c r="JQK27" s="1"/>
      <c r="JQL27" s="1"/>
      <c r="JQM27" s="1"/>
      <c r="JQN27" s="1"/>
      <c r="JQO27" s="1"/>
      <c r="JQP27" s="1"/>
      <c r="JQQ27" s="1"/>
      <c r="JQR27" s="1"/>
      <c r="JQS27" s="1"/>
      <c r="JQT27" s="1"/>
      <c r="JQU27" s="1"/>
      <c r="JQV27" s="1"/>
      <c r="JQW27" s="1"/>
      <c r="JQX27" s="1"/>
      <c r="JQY27" s="1"/>
      <c r="JQZ27" s="1"/>
      <c r="JRA27" s="1"/>
      <c r="JRB27" s="1"/>
      <c r="JRC27" s="1"/>
      <c r="JRD27" s="1"/>
      <c r="JRE27" s="1"/>
      <c r="JRF27" s="1"/>
      <c r="JRG27" s="1"/>
      <c r="JRH27" s="1"/>
      <c r="JRI27" s="1"/>
      <c r="JRJ27" s="1"/>
      <c r="JRK27" s="1"/>
      <c r="JRL27" s="1"/>
      <c r="JRM27" s="1"/>
      <c r="JRN27" s="1"/>
      <c r="JRO27" s="1"/>
      <c r="JRP27" s="1"/>
      <c r="JRQ27" s="1"/>
      <c r="JRR27" s="1"/>
      <c r="JRS27" s="1"/>
      <c r="JRT27" s="1"/>
      <c r="JRU27" s="1"/>
      <c r="JRV27" s="1"/>
      <c r="JRW27" s="1"/>
      <c r="JRX27" s="1"/>
      <c r="JRY27" s="1"/>
      <c r="JRZ27" s="1"/>
      <c r="JSA27" s="1"/>
      <c r="JSB27" s="1"/>
      <c r="JSC27" s="1"/>
      <c r="JSD27" s="1"/>
      <c r="JSE27" s="1"/>
      <c r="JSF27" s="1"/>
      <c r="JSG27" s="1"/>
      <c r="JSH27" s="1"/>
      <c r="JSI27" s="1"/>
      <c r="JSJ27" s="1"/>
      <c r="JSK27" s="1"/>
      <c r="JSL27" s="1"/>
      <c r="JSM27" s="1"/>
      <c r="JSN27" s="1"/>
      <c r="JSO27" s="1"/>
      <c r="JSP27" s="1"/>
      <c r="JSQ27" s="1"/>
      <c r="JSR27" s="1"/>
      <c r="JSS27" s="1"/>
      <c r="JST27" s="1"/>
      <c r="JSU27" s="1"/>
      <c r="JSV27" s="1"/>
      <c r="JSW27" s="1"/>
      <c r="JSX27" s="1"/>
      <c r="JSY27" s="1"/>
      <c r="JSZ27" s="1"/>
      <c r="JTA27" s="1"/>
      <c r="JTB27" s="1"/>
      <c r="JTC27" s="1"/>
      <c r="JTD27" s="1"/>
      <c r="JTE27" s="1"/>
      <c r="JTF27" s="1"/>
      <c r="JTG27" s="1"/>
      <c r="JTH27" s="1"/>
      <c r="JTI27" s="1"/>
      <c r="JTJ27" s="1"/>
      <c r="JTK27" s="1"/>
      <c r="JTL27" s="1"/>
      <c r="JTM27" s="1"/>
      <c r="JTN27" s="1"/>
      <c r="JTO27" s="1"/>
      <c r="JTP27" s="1"/>
      <c r="JTQ27" s="1"/>
      <c r="JTR27" s="1"/>
      <c r="JTS27" s="1"/>
      <c r="JTT27" s="1"/>
      <c r="JTU27" s="1"/>
      <c r="JTV27" s="1"/>
      <c r="JTW27" s="1"/>
      <c r="JTX27" s="1"/>
      <c r="JTY27" s="1"/>
      <c r="JTZ27" s="1"/>
      <c r="JUA27" s="1"/>
      <c r="JUB27" s="1"/>
      <c r="JUC27" s="1"/>
      <c r="JUD27" s="1"/>
      <c r="JUE27" s="1"/>
      <c r="JUF27" s="1"/>
      <c r="JUG27" s="1"/>
      <c r="JUH27" s="1"/>
      <c r="JUI27" s="1"/>
      <c r="JUJ27" s="1"/>
      <c r="JUK27" s="1"/>
      <c r="JUL27" s="1"/>
      <c r="JUM27" s="1"/>
      <c r="JUN27" s="1"/>
      <c r="JUO27" s="1"/>
      <c r="JUP27" s="1"/>
      <c r="JUQ27" s="1"/>
      <c r="JUR27" s="1"/>
      <c r="JUS27" s="1"/>
      <c r="JUT27" s="1"/>
      <c r="JUU27" s="1"/>
      <c r="JUV27" s="1"/>
      <c r="JUW27" s="1"/>
      <c r="JUX27" s="1"/>
      <c r="JUY27" s="1"/>
      <c r="JUZ27" s="1"/>
      <c r="JVA27" s="1"/>
      <c r="JVB27" s="1"/>
      <c r="JVC27" s="1"/>
      <c r="JVD27" s="1"/>
      <c r="JVE27" s="1"/>
      <c r="JVF27" s="1"/>
      <c r="JVG27" s="1"/>
      <c r="JVH27" s="1"/>
      <c r="JVI27" s="1"/>
      <c r="JVJ27" s="1"/>
      <c r="JVK27" s="1"/>
      <c r="JVL27" s="1"/>
      <c r="JVM27" s="1"/>
      <c r="JVN27" s="1"/>
      <c r="JVO27" s="1"/>
      <c r="JVP27" s="1"/>
      <c r="JVQ27" s="1"/>
      <c r="JVR27" s="1"/>
      <c r="JVS27" s="1"/>
      <c r="JVT27" s="1"/>
      <c r="JVU27" s="1"/>
      <c r="JVV27" s="1"/>
      <c r="JVW27" s="1"/>
      <c r="JVX27" s="1"/>
      <c r="JVY27" s="1"/>
      <c r="JVZ27" s="1"/>
      <c r="JWA27" s="1"/>
      <c r="JWB27" s="1"/>
      <c r="JWC27" s="1"/>
      <c r="JWD27" s="1"/>
      <c r="JWE27" s="1"/>
      <c r="JWF27" s="1"/>
      <c r="JWG27" s="1"/>
      <c r="JWH27" s="1"/>
      <c r="JWI27" s="1"/>
      <c r="JWJ27" s="1"/>
      <c r="JWK27" s="1"/>
      <c r="JWL27" s="1"/>
      <c r="JWM27" s="1"/>
      <c r="JWN27" s="1"/>
      <c r="JWO27" s="1"/>
      <c r="JWP27" s="1"/>
      <c r="JWQ27" s="1"/>
      <c r="JWR27" s="1"/>
      <c r="JWS27" s="1"/>
      <c r="JWT27" s="1"/>
      <c r="JWU27" s="1"/>
      <c r="JWV27" s="1"/>
      <c r="JWW27" s="1"/>
      <c r="JWX27" s="1"/>
      <c r="JWY27" s="1"/>
      <c r="JWZ27" s="1"/>
      <c r="JXA27" s="1"/>
      <c r="JXB27" s="1"/>
      <c r="JXC27" s="1"/>
      <c r="JXD27" s="1"/>
      <c r="JXE27" s="1"/>
      <c r="JXF27" s="1"/>
      <c r="JXG27" s="1"/>
      <c r="JXH27" s="1"/>
      <c r="JXI27" s="1"/>
      <c r="JXJ27" s="1"/>
      <c r="JXK27" s="1"/>
      <c r="JXL27" s="1"/>
      <c r="JXM27" s="1"/>
      <c r="JXN27" s="1"/>
      <c r="JXO27" s="1"/>
      <c r="JXP27" s="1"/>
      <c r="JXQ27" s="1"/>
      <c r="JXR27" s="1"/>
      <c r="JXS27" s="1"/>
      <c r="JXT27" s="1"/>
      <c r="JXU27" s="1"/>
      <c r="JXV27" s="1"/>
      <c r="JXW27" s="1"/>
      <c r="JXX27" s="1"/>
      <c r="JXY27" s="1"/>
      <c r="JXZ27" s="1"/>
      <c r="JYA27" s="1"/>
      <c r="JYB27" s="1"/>
      <c r="JYC27" s="1"/>
      <c r="JYD27" s="1"/>
      <c r="JYE27" s="1"/>
      <c r="JYF27" s="1"/>
      <c r="JYG27" s="1"/>
      <c r="JYH27" s="1"/>
      <c r="JYI27" s="1"/>
      <c r="JYJ27" s="1"/>
      <c r="JYK27" s="1"/>
      <c r="JYL27" s="1"/>
      <c r="JYM27" s="1"/>
      <c r="JYN27" s="1"/>
      <c r="JYO27" s="1"/>
      <c r="JYP27" s="1"/>
      <c r="JYQ27" s="1"/>
      <c r="JYR27" s="1"/>
      <c r="JYS27" s="1"/>
      <c r="JYT27" s="1"/>
      <c r="JYU27" s="1"/>
      <c r="JYV27" s="1"/>
      <c r="JYW27" s="1"/>
      <c r="JYX27" s="1"/>
      <c r="JYY27" s="1"/>
      <c r="JYZ27" s="1"/>
      <c r="JZA27" s="1"/>
      <c r="JZB27" s="1"/>
      <c r="JZC27" s="1"/>
      <c r="JZD27" s="1"/>
      <c r="JZE27" s="1"/>
      <c r="JZF27" s="1"/>
      <c r="JZG27" s="1"/>
      <c r="JZH27" s="1"/>
      <c r="JZI27" s="1"/>
      <c r="JZJ27" s="1"/>
      <c r="JZK27" s="1"/>
      <c r="JZL27" s="1"/>
      <c r="JZM27" s="1"/>
      <c r="JZN27" s="1"/>
      <c r="JZO27" s="1"/>
      <c r="JZP27" s="1"/>
      <c r="JZQ27" s="1"/>
      <c r="JZR27" s="1"/>
      <c r="JZS27" s="1"/>
      <c r="JZT27" s="1"/>
      <c r="JZU27" s="1"/>
      <c r="JZV27" s="1"/>
      <c r="JZW27" s="1"/>
      <c r="JZX27" s="1"/>
      <c r="JZY27" s="1"/>
      <c r="JZZ27" s="1"/>
      <c r="KAA27" s="1"/>
      <c r="KAB27" s="1"/>
      <c r="KAC27" s="1"/>
      <c r="KAD27" s="1"/>
      <c r="KAE27" s="1"/>
      <c r="KAF27" s="1"/>
      <c r="KAG27" s="1"/>
      <c r="KAH27" s="1"/>
      <c r="KAI27" s="1"/>
      <c r="KAJ27" s="1"/>
      <c r="KAK27" s="1"/>
      <c r="KAL27" s="1"/>
      <c r="KAM27" s="1"/>
      <c r="KAN27" s="1"/>
      <c r="KAO27" s="1"/>
      <c r="KAP27" s="1"/>
      <c r="KAQ27" s="1"/>
      <c r="KAR27" s="1"/>
      <c r="KAS27" s="1"/>
      <c r="KAT27" s="1"/>
      <c r="KAU27" s="1"/>
      <c r="KAV27" s="1"/>
      <c r="KAW27" s="1"/>
      <c r="KAX27" s="1"/>
      <c r="KAY27" s="1"/>
      <c r="KAZ27" s="1"/>
      <c r="KBA27" s="1"/>
      <c r="KBB27" s="1"/>
      <c r="KBC27" s="1"/>
      <c r="KBD27" s="1"/>
      <c r="KBE27" s="1"/>
      <c r="KBF27" s="1"/>
      <c r="KBG27" s="1"/>
      <c r="KBH27" s="1"/>
      <c r="KBI27" s="1"/>
      <c r="KBJ27" s="1"/>
      <c r="KBK27" s="1"/>
      <c r="KBL27" s="1"/>
      <c r="KBM27" s="1"/>
      <c r="KBN27" s="1"/>
      <c r="KBO27" s="1"/>
      <c r="KBP27" s="1"/>
      <c r="KBQ27" s="1"/>
      <c r="KBR27" s="1"/>
      <c r="KBS27" s="1"/>
      <c r="KBT27" s="1"/>
      <c r="KBU27" s="1"/>
      <c r="KBV27" s="1"/>
      <c r="KBW27" s="1"/>
      <c r="KBX27" s="1"/>
      <c r="KBY27" s="1"/>
      <c r="KBZ27" s="1"/>
      <c r="KCA27" s="1"/>
      <c r="KCB27" s="1"/>
      <c r="KCC27" s="1"/>
      <c r="KCD27" s="1"/>
      <c r="KCE27" s="1"/>
      <c r="KCF27" s="1"/>
      <c r="KCG27" s="1"/>
      <c r="KCH27" s="1"/>
      <c r="KCI27" s="1"/>
      <c r="KCJ27" s="1"/>
      <c r="KCK27" s="1"/>
      <c r="KCL27" s="1"/>
      <c r="KCM27" s="1"/>
      <c r="KCN27" s="1"/>
      <c r="KCO27" s="1"/>
      <c r="KCP27" s="1"/>
      <c r="KCQ27" s="1"/>
      <c r="KCR27" s="1"/>
      <c r="KCS27" s="1"/>
      <c r="KCT27" s="1"/>
      <c r="KCU27" s="1"/>
      <c r="KCV27" s="1"/>
      <c r="KCW27" s="1"/>
      <c r="KCX27" s="1"/>
      <c r="KCY27" s="1"/>
      <c r="KCZ27" s="1"/>
      <c r="KDA27" s="1"/>
      <c r="KDB27" s="1"/>
      <c r="KDC27" s="1"/>
      <c r="KDD27" s="1"/>
      <c r="KDE27" s="1"/>
      <c r="KDF27" s="1"/>
      <c r="KDG27" s="1"/>
      <c r="KDH27" s="1"/>
      <c r="KDI27" s="1"/>
      <c r="KDJ27" s="1"/>
      <c r="KDK27" s="1"/>
      <c r="KDL27" s="1"/>
      <c r="KDM27" s="1"/>
      <c r="KDN27" s="1"/>
      <c r="KDO27" s="1"/>
      <c r="KDP27" s="1"/>
      <c r="KDQ27" s="1"/>
      <c r="KDR27" s="1"/>
      <c r="KDS27" s="1"/>
      <c r="KDT27" s="1"/>
      <c r="KDU27" s="1"/>
      <c r="KDV27" s="1"/>
      <c r="KDW27" s="1"/>
      <c r="KDX27" s="1"/>
      <c r="KDY27" s="1"/>
      <c r="KDZ27" s="1"/>
      <c r="KEA27" s="1"/>
      <c r="KEB27" s="1"/>
      <c r="KEC27" s="1"/>
      <c r="KED27" s="1"/>
      <c r="KEE27" s="1"/>
      <c r="KEF27" s="1"/>
      <c r="KEG27" s="1"/>
      <c r="KEH27" s="1"/>
      <c r="KEI27" s="1"/>
      <c r="KEJ27" s="1"/>
      <c r="KEK27" s="1"/>
      <c r="KEL27" s="1"/>
      <c r="KEM27" s="1"/>
      <c r="KEN27" s="1"/>
      <c r="KEO27" s="1"/>
      <c r="KEP27" s="1"/>
      <c r="KEQ27" s="1"/>
      <c r="KER27" s="1"/>
      <c r="KES27" s="1"/>
      <c r="KET27" s="1"/>
      <c r="KEU27" s="1"/>
      <c r="KEV27" s="1"/>
      <c r="KEW27" s="1"/>
      <c r="KEX27" s="1"/>
      <c r="KEY27" s="1"/>
      <c r="KEZ27" s="1"/>
      <c r="KFA27" s="1"/>
      <c r="KFB27" s="1"/>
      <c r="KFC27" s="1"/>
      <c r="KFD27" s="1"/>
      <c r="KFE27" s="1"/>
      <c r="KFF27" s="1"/>
      <c r="KFG27" s="1"/>
      <c r="KFH27" s="1"/>
      <c r="KFI27" s="1"/>
      <c r="KFJ27" s="1"/>
      <c r="KFK27" s="1"/>
      <c r="KFL27" s="1"/>
      <c r="KFM27" s="1"/>
      <c r="KFN27" s="1"/>
      <c r="KFO27" s="1"/>
      <c r="KFP27" s="1"/>
      <c r="KFQ27" s="1"/>
      <c r="KFR27" s="1"/>
      <c r="KFS27" s="1"/>
      <c r="KFT27" s="1"/>
      <c r="KFU27" s="1"/>
      <c r="KFV27" s="1"/>
      <c r="KFW27" s="1"/>
      <c r="KFX27" s="1"/>
      <c r="KFY27" s="1"/>
      <c r="KFZ27" s="1"/>
      <c r="KGA27" s="1"/>
      <c r="KGB27" s="1"/>
      <c r="KGC27" s="1"/>
      <c r="KGD27" s="1"/>
      <c r="KGE27" s="1"/>
      <c r="KGF27" s="1"/>
      <c r="KGG27" s="1"/>
      <c r="KGH27" s="1"/>
      <c r="KGI27" s="1"/>
      <c r="KGJ27" s="1"/>
      <c r="KGK27" s="1"/>
      <c r="KGL27" s="1"/>
      <c r="KGM27" s="1"/>
      <c r="KGN27" s="1"/>
      <c r="KGO27" s="1"/>
      <c r="KGP27" s="1"/>
      <c r="KGQ27" s="1"/>
      <c r="KGR27" s="1"/>
      <c r="KGS27" s="1"/>
      <c r="KGT27" s="1"/>
      <c r="KGU27" s="1"/>
      <c r="KGV27" s="1"/>
      <c r="KGW27" s="1"/>
      <c r="KGX27" s="1"/>
      <c r="KGY27" s="1"/>
      <c r="KGZ27" s="1"/>
      <c r="KHA27" s="1"/>
      <c r="KHB27" s="1"/>
      <c r="KHC27" s="1"/>
      <c r="KHD27" s="1"/>
      <c r="KHE27" s="1"/>
      <c r="KHF27" s="1"/>
      <c r="KHG27" s="1"/>
      <c r="KHH27" s="1"/>
      <c r="KHI27" s="1"/>
      <c r="KHJ27" s="1"/>
      <c r="KHK27" s="1"/>
      <c r="KHL27" s="1"/>
      <c r="KHM27" s="1"/>
      <c r="KHN27" s="1"/>
      <c r="KHO27" s="1"/>
      <c r="KHP27" s="1"/>
      <c r="KHQ27" s="1"/>
      <c r="KHR27" s="1"/>
      <c r="KHS27" s="1"/>
      <c r="KHT27" s="1"/>
      <c r="KHU27" s="1"/>
      <c r="KHV27" s="1"/>
      <c r="KHW27" s="1"/>
      <c r="KHX27" s="1"/>
      <c r="KHY27" s="1"/>
      <c r="KHZ27" s="1"/>
      <c r="KIA27" s="1"/>
      <c r="KIB27" s="1"/>
      <c r="KIC27" s="1"/>
      <c r="KID27" s="1"/>
      <c r="KIE27" s="1"/>
      <c r="KIF27" s="1"/>
      <c r="KIG27" s="1"/>
      <c r="KIH27" s="1"/>
      <c r="KII27" s="1"/>
      <c r="KIJ27" s="1"/>
      <c r="KIK27" s="1"/>
      <c r="KIL27" s="1"/>
      <c r="KIM27" s="1"/>
      <c r="KIN27" s="1"/>
      <c r="KIO27" s="1"/>
      <c r="KIP27" s="1"/>
      <c r="KIQ27" s="1"/>
      <c r="KIR27" s="1"/>
      <c r="KIS27" s="1"/>
      <c r="KIT27" s="1"/>
      <c r="KIU27" s="1"/>
      <c r="KIV27" s="1"/>
      <c r="KIW27" s="1"/>
      <c r="KIX27" s="1"/>
      <c r="KIY27" s="1"/>
      <c r="KIZ27" s="1"/>
      <c r="KJA27" s="1"/>
      <c r="KJB27" s="1"/>
      <c r="KJC27" s="1"/>
      <c r="KJD27" s="1"/>
      <c r="KJE27" s="1"/>
      <c r="KJF27" s="1"/>
      <c r="KJG27" s="1"/>
      <c r="KJH27" s="1"/>
      <c r="KJI27" s="1"/>
      <c r="KJJ27" s="1"/>
      <c r="KJK27" s="1"/>
      <c r="KJL27" s="1"/>
      <c r="KJM27" s="1"/>
      <c r="KJN27" s="1"/>
      <c r="KJO27" s="1"/>
      <c r="KJP27" s="1"/>
      <c r="KJQ27" s="1"/>
      <c r="KJR27" s="1"/>
      <c r="KJS27" s="1"/>
      <c r="KJT27" s="1"/>
      <c r="KJU27" s="1"/>
      <c r="KJV27" s="1"/>
      <c r="KJW27" s="1"/>
      <c r="KJX27" s="1"/>
      <c r="KJY27" s="1"/>
      <c r="KJZ27" s="1"/>
      <c r="KKA27" s="1"/>
      <c r="KKB27" s="1"/>
      <c r="KKC27" s="1"/>
      <c r="KKD27" s="1"/>
      <c r="KKE27" s="1"/>
      <c r="KKF27" s="1"/>
      <c r="KKG27" s="1"/>
      <c r="KKH27" s="1"/>
      <c r="KKI27" s="1"/>
      <c r="KKJ27" s="1"/>
      <c r="KKK27" s="1"/>
      <c r="KKL27" s="1"/>
      <c r="KKM27" s="1"/>
      <c r="KKN27" s="1"/>
      <c r="KKO27" s="1"/>
      <c r="KKP27" s="1"/>
      <c r="KKQ27" s="1"/>
      <c r="KKR27" s="1"/>
      <c r="KKS27" s="1"/>
      <c r="KKT27" s="1"/>
      <c r="KKU27" s="1"/>
      <c r="KKV27" s="1"/>
      <c r="KKW27" s="1"/>
      <c r="KKX27" s="1"/>
      <c r="KKY27" s="1"/>
      <c r="KKZ27" s="1"/>
      <c r="KLA27" s="1"/>
      <c r="KLB27" s="1"/>
      <c r="KLC27" s="1"/>
      <c r="KLD27" s="1"/>
      <c r="KLE27" s="1"/>
      <c r="KLF27" s="1"/>
      <c r="KLG27" s="1"/>
      <c r="KLH27" s="1"/>
      <c r="KLI27" s="1"/>
      <c r="KLJ27" s="1"/>
      <c r="KLK27" s="1"/>
      <c r="KLL27" s="1"/>
      <c r="KLM27" s="1"/>
      <c r="KLN27" s="1"/>
      <c r="KLO27" s="1"/>
      <c r="KLP27" s="1"/>
      <c r="KLQ27" s="1"/>
      <c r="KLR27" s="1"/>
      <c r="KLS27" s="1"/>
      <c r="KLT27" s="1"/>
      <c r="KLU27" s="1"/>
      <c r="KLV27" s="1"/>
      <c r="KLW27" s="1"/>
      <c r="KLX27" s="1"/>
      <c r="KLY27" s="1"/>
      <c r="KLZ27" s="1"/>
      <c r="KMA27" s="1"/>
      <c r="KMB27" s="1"/>
      <c r="KMC27" s="1"/>
      <c r="KMD27" s="1"/>
      <c r="KME27" s="1"/>
      <c r="KMF27" s="1"/>
      <c r="KMG27" s="1"/>
      <c r="KMH27" s="1"/>
      <c r="KMI27" s="1"/>
      <c r="KMJ27" s="1"/>
      <c r="KMK27" s="1"/>
      <c r="KML27" s="1"/>
      <c r="KMM27" s="1"/>
      <c r="KMN27" s="1"/>
      <c r="KMO27" s="1"/>
      <c r="KMP27" s="1"/>
      <c r="KMQ27" s="1"/>
      <c r="KMR27" s="1"/>
      <c r="KMS27" s="1"/>
      <c r="KMT27" s="1"/>
      <c r="KMU27" s="1"/>
      <c r="KMV27" s="1"/>
      <c r="KMW27" s="1"/>
      <c r="KMX27" s="1"/>
      <c r="KMY27" s="1"/>
      <c r="KMZ27" s="1"/>
      <c r="KNA27" s="1"/>
      <c r="KNB27" s="1"/>
      <c r="KNC27" s="1"/>
      <c r="KND27" s="1"/>
      <c r="KNE27" s="1"/>
      <c r="KNF27" s="1"/>
      <c r="KNG27" s="1"/>
      <c r="KNH27" s="1"/>
      <c r="KNI27" s="1"/>
      <c r="KNJ27" s="1"/>
      <c r="KNK27" s="1"/>
      <c r="KNL27" s="1"/>
      <c r="KNM27" s="1"/>
      <c r="KNN27" s="1"/>
      <c r="KNO27" s="1"/>
      <c r="KNP27" s="1"/>
      <c r="KNQ27" s="1"/>
      <c r="KNR27" s="1"/>
      <c r="KNS27" s="1"/>
      <c r="KNT27" s="1"/>
      <c r="KNU27" s="1"/>
      <c r="KNV27" s="1"/>
      <c r="KNW27" s="1"/>
      <c r="KNX27" s="1"/>
      <c r="KNY27" s="1"/>
      <c r="KNZ27" s="1"/>
      <c r="KOA27" s="1"/>
      <c r="KOB27" s="1"/>
      <c r="KOC27" s="1"/>
      <c r="KOD27" s="1"/>
      <c r="KOE27" s="1"/>
      <c r="KOF27" s="1"/>
      <c r="KOG27" s="1"/>
      <c r="KOH27" s="1"/>
      <c r="KOI27" s="1"/>
      <c r="KOJ27" s="1"/>
      <c r="KOK27" s="1"/>
      <c r="KOL27" s="1"/>
      <c r="KOM27" s="1"/>
      <c r="KON27" s="1"/>
      <c r="KOO27" s="1"/>
      <c r="KOP27" s="1"/>
      <c r="KOQ27" s="1"/>
      <c r="KOR27" s="1"/>
      <c r="KOS27" s="1"/>
      <c r="KOT27" s="1"/>
      <c r="KOU27" s="1"/>
      <c r="KOV27" s="1"/>
      <c r="KOW27" s="1"/>
      <c r="KOX27" s="1"/>
      <c r="KOY27" s="1"/>
      <c r="KOZ27" s="1"/>
      <c r="KPA27" s="1"/>
      <c r="KPB27" s="1"/>
      <c r="KPC27" s="1"/>
      <c r="KPD27" s="1"/>
      <c r="KPE27" s="1"/>
      <c r="KPF27" s="1"/>
      <c r="KPG27" s="1"/>
      <c r="KPH27" s="1"/>
      <c r="KPI27" s="1"/>
      <c r="KPJ27" s="1"/>
      <c r="KPK27" s="1"/>
      <c r="KPL27" s="1"/>
      <c r="KPM27" s="1"/>
      <c r="KPN27" s="1"/>
      <c r="KPO27" s="1"/>
      <c r="KPP27" s="1"/>
      <c r="KPQ27" s="1"/>
      <c r="KPR27" s="1"/>
      <c r="KPS27" s="1"/>
      <c r="KPT27" s="1"/>
      <c r="KPU27" s="1"/>
      <c r="KPV27" s="1"/>
      <c r="KPW27" s="1"/>
      <c r="KPX27" s="1"/>
      <c r="KPY27" s="1"/>
      <c r="KPZ27" s="1"/>
      <c r="KQA27" s="1"/>
      <c r="KQB27" s="1"/>
      <c r="KQC27" s="1"/>
      <c r="KQD27" s="1"/>
      <c r="KQE27" s="1"/>
      <c r="KQF27" s="1"/>
      <c r="KQG27" s="1"/>
      <c r="KQH27" s="1"/>
      <c r="KQI27" s="1"/>
      <c r="KQJ27" s="1"/>
      <c r="KQK27" s="1"/>
      <c r="KQL27" s="1"/>
      <c r="KQM27" s="1"/>
      <c r="KQN27" s="1"/>
      <c r="KQO27" s="1"/>
      <c r="KQP27" s="1"/>
      <c r="KQQ27" s="1"/>
      <c r="KQR27" s="1"/>
      <c r="KQS27" s="1"/>
      <c r="KQT27" s="1"/>
      <c r="KQU27" s="1"/>
      <c r="KQV27" s="1"/>
      <c r="KQW27" s="1"/>
      <c r="KQX27" s="1"/>
      <c r="KQY27" s="1"/>
      <c r="KQZ27" s="1"/>
      <c r="KRA27" s="1"/>
      <c r="KRB27" s="1"/>
      <c r="KRC27" s="1"/>
      <c r="KRD27" s="1"/>
      <c r="KRE27" s="1"/>
      <c r="KRF27" s="1"/>
      <c r="KRG27" s="1"/>
      <c r="KRH27" s="1"/>
      <c r="KRI27" s="1"/>
      <c r="KRJ27" s="1"/>
      <c r="KRK27" s="1"/>
      <c r="KRL27" s="1"/>
      <c r="KRM27" s="1"/>
      <c r="KRN27" s="1"/>
      <c r="KRO27" s="1"/>
      <c r="KRP27" s="1"/>
      <c r="KRQ27" s="1"/>
      <c r="KRR27" s="1"/>
      <c r="KRS27" s="1"/>
      <c r="KRT27" s="1"/>
      <c r="KRU27" s="1"/>
      <c r="KRV27" s="1"/>
      <c r="KRW27" s="1"/>
      <c r="KRX27" s="1"/>
      <c r="KRY27" s="1"/>
      <c r="KRZ27" s="1"/>
      <c r="KSA27" s="1"/>
      <c r="KSB27" s="1"/>
      <c r="KSC27" s="1"/>
      <c r="KSD27" s="1"/>
      <c r="KSE27" s="1"/>
      <c r="KSF27" s="1"/>
      <c r="KSG27" s="1"/>
      <c r="KSH27" s="1"/>
      <c r="KSI27" s="1"/>
      <c r="KSJ27" s="1"/>
      <c r="KSK27" s="1"/>
      <c r="KSL27" s="1"/>
      <c r="KSM27" s="1"/>
      <c r="KSN27" s="1"/>
      <c r="KSO27" s="1"/>
      <c r="KSP27" s="1"/>
      <c r="KSQ27" s="1"/>
      <c r="KSR27" s="1"/>
      <c r="KSS27" s="1"/>
      <c r="KST27" s="1"/>
      <c r="KSU27" s="1"/>
      <c r="KSV27" s="1"/>
      <c r="KSW27" s="1"/>
      <c r="KSX27" s="1"/>
      <c r="KSY27" s="1"/>
      <c r="KSZ27" s="1"/>
      <c r="KTA27" s="1"/>
      <c r="KTB27" s="1"/>
      <c r="KTC27" s="1"/>
      <c r="KTD27" s="1"/>
      <c r="KTE27" s="1"/>
      <c r="KTF27" s="1"/>
      <c r="KTG27" s="1"/>
      <c r="KTH27" s="1"/>
      <c r="KTI27" s="1"/>
      <c r="KTJ27" s="1"/>
      <c r="KTK27" s="1"/>
      <c r="KTL27" s="1"/>
      <c r="KTM27" s="1"/>
      <c r="KTN27" s="1"/>
      <c r="KTO27" s="1"/>
      <c r="KTP27" s="1"/>
      <c r="KTQ27" s="1"/>
      <c r="KTR27" s="1"/>
      <c r="KTS27" s="1"/>
      <c r="KTT27" s="1"/>
      <c r="KTU27" s="1"/>
      <c r="KTV27" s="1"/>
      <c r="KTW27" s="1"/>
      <c r="KTX27" s="1"/>
      <c r="KTY27" s="1"/>
      <c r="KTZ27" s="1"/>
      <c r="KUA27" s="1"/>
      <c r="KUB27" s="1"/>
      <c r="KUC27" s="1"/>
      <c r="KUD27" s="1"/>
      <c r="KUE27" s="1"/>
      <c r="KUF27" s="1"/>
      <c r="KUG27" s="1"/>
      <c r="KUH27" s="1"/>
      <c r="KUI27" s="1"/>
      <c r="KUJ27" s="1"/>
      <c r="KUK27" s="1"/>
      <c r="KUL27" s="1"/>
      <c r="KUM27" s="1"/>
      <c r="KUN27" s="1"/>
      <c r="KUO27" s="1"/>
      <c r="KUP27" s="1"/>
      <c r="KUQ27" s="1"/>
      <c r="KUR27" s="1"/>
      <c r="KUS27" s="1"/>
      <c r="KUT27" s="1"/>
      <c r="KUU27" s="1"/>
      <c r="KUV27" s="1"/>
      <c r="KUW27" s="1"/>
      <c r="KUX27" s="1"/>
      <c r="KUY27" s="1"/>
      <c r="KUZ27" s="1"/>
      <c r="KVA27" s="1"/>
      <c r="KVB27" s="1"/>
      <c r="KVC27" s="1"/>
      <c r="KVD27" s="1"/>
      <c r="KVE27" s="1"/>
      <c r="KVF27" s="1"/>
      <c r="KVG27" s="1"/>
      <c r="KVH27" s="1"/>
      <c r="KVI27" s="1"/>
      <c r="KVJ27" s="1"/>
      <c r="KVK27" s="1"/>
      <c r="KVL27" s="1"/>
      <c r="KVM27" s="1"/>
      <c r="KVN27" s="1"/>
      <c r="KVO27" s="1"/>
      <c r="KVP27" s="1"/>
      <c r="KVQ27" s="1"/>
      <c r="KVR27" s="1"/>
      <c r="KVS27" s="1"/>
      <c r="KVT27" s="1"/>
      <c r="KVU27" s="1"/>
      <c r="KVV27" s="1"/>
      <c r="KVW27" s="1"/>
      <c r="KVX27" s="1"/>
      <c r="KVY27" s="1"/>
      <c r="KVZ27" s="1"/>
      <c r="KWA27" s="1"/>
      <c r="KWB27" s="1"/>
      <c r="KWC27" s="1"/>
      <c r="KWD27" s="1"/>
      <c r="KWE27" s="1"/>
      <c r="KWF27" s="1"/>
      <c r="KWG27" s="1"/>
      <c r="KWH27" s="1"/>
      <c r="KWI27" s="1"/>
      <c r="KWJ27" s="1"/>
      <c r="KWK27" s="1"/>
      <c r="KWL27" s="1"/>
      <c r="KWM27" s="1"/>
      <c r="KWN27" s="1"/>
      <c r="KWO27" s="1"/>
      <c r="KWP27" s="1"/>
      <c r="KWQ27" s="1"/>
      <c r="KWR27" s="1"/>
      <c r="KWS27" s="1"/>
      <c r="KWT27" s="1"/>
      <c r="KWU27" s="1"/>
      <c r="KWV27" s="1"/>
      <c r="KWW27" s="1"/>
      <c r="KWX27" s="1"/>
      <c r="KWY27" s="1"/>
      <c r="KWZ27" s="1"/>
      <c r="KXA27" s="1"/>
      <c r="KXB27" s="1"/>
      <c r="KXC27" s="1"/>
      <c r="KXD27" s="1"/>
      <c r="KXE27" s="1"/>
      <c r="KXF27" s="1"/>
      <c r="KXG27" s="1"/>
      <c r="KXH27" s="1"/>
      <c r="KXI27" s="1"/>
      <c r="KXJ27" s="1"/>
      <c r="KXK27" s="1"/>
      <c r="KXL27" s="1"/>
      <c r="KXM27" s="1"/>
      <c r="KXN27" s="1"/>
      <c r="KXO27" s="1"/>
      <c r="KXP27" s="1"/>
      <c r="KXQ27" s="1"/>
      <c r="KXR27" s="1"/>
      <c r="KXS27" s="1"/>
      <c r="KXT27" s="1"/>
      <c r="KXU27" s="1"/>
      <c r="KXV27" s="1"/>
      <c r="KXW27" s="1"/>
      <c r="KXX27" s="1"/>
      <c r="KXY27" s="1"/>
      <c r="KXZ27" s="1"/>
      <c r="KYA27" s="1"/>
      <c r="KYB27" s="1"/>
      <c r="KYC27" s="1"/>
      <c r="KYD27" s="1"/>
      <c r="KYE27" s="1"/>
      <c r="KYF27" s="1"/>
      <c r="KYG27" s="1"/>
      <c r="KYH27" s="1"/>
      <c r="KYI27" s="1"/>
      <c r="KYJ27" s="1"/>
      <c r="KYK27" s="1"/>
      <c r="KYL27" s="1"/>
      <c r="KYM27" s="1"/>
      <c r="KYN27" s="1"/>
      <c r="KYO27" s="1"/>
      <c r="KYP27" s="1"/>
      <c r="KYQ27" s="1"/>
      <c r="KYR27" s="1"/>
      <c r="KYS27" s="1"/>
      <c r="KYT27" s="1"/>
      <c r="KYU27" s="1"/>
      <c r="KYV27" s="1"/>
      <c r="KYW27" s="1"/>
      <c r="KYX27" s="1"/>
      <c r="KYY27" s="1"/>
      <c r="KYZ27" s="1"/>
      <c r="KZA27" s="1"/>
      <c r="KZB27" s="1"/>
      <c r="KZC27" s="1"/>
      <c r="KZD27" s="1"/>
      <c r="KZE27" s="1"/>
      <c r="KZF27" s="1"/>
      <c r="KZG27" s="1"/>
      <c r="KZH27" s="1"/>
      <c r="KZI27" s="1"/>
      <c r="KZJ27" s="1"/>
      <c r="KZK27" s="1"/>
      <c r="KZL27" s="1"/>
      <c r="KZM27" s="1"/>
      <c r="KZN27" s="1"/>
      <c r="KZO27" s="1"/>
      <c r="KZP27" s="1"/>
      <c r="KZQ27" s="1"/>
      <c r="KZR27" s="1"/>
      <c r="KZS27" s="1"/>
      <c r="KZT27" s="1"/>
      <c r="KZU27" s="1"/>
      <c r="KZV27" s="1"/>
      <c r="KZW27" s="1"/>
      <c r="KZX27" s="1"/>
      <c r="KZY27" s="1"/>
      <c r="KZZ27" s="1"/>
      <c r="LAA27" s="1"/>
      <c r="LAB27" s="1"/>
      <c r="LAC27" s="1"/>
      <c r="LAD27" s="1"/>
      <c r="LAE27" s="1"/>
      <c r="LAF27" s="1"/>
      <c r="LAG27" s="1"/>
      <c r="LAH27" s="1"/>
      <c r="LAI27" s="1"/>
      <c r="LAJ27" s="1"/>
      <c r="LAK27" s="1"/>
      <c r="LAL27" s="1"/>
      <c r="LAM27" s="1"/>
      <c r="LAN27" s="1"/>
      <c r="LAO27" s="1"/>
      <c r="LAP27" s="1"/>
      <c r="LAQ27" s="1"/>
      <c r="LAR27" s="1"/>
      <c r="LAS27" s="1"/>
      <c r="LAT27" s="1"/>
      <c r="LAU27" s="1"/>
      <c r="LAV27" s="1"/>
      <c r="LAW27" s="1"/>
      <c r="LAX27" s="1"/>
      <c r="LAY27" s="1"/>
      <c r="LAZ27" s="1"/>
      <c r="LBA27" s="1"/>
      <c r="LBB27" s="1"/>
      <c r="LBC27" s="1"/>
      <c r="LBD27" s="1"/>
      <c r="LBE27" s="1"/>
      <c r="LBF27" s="1"/>
      <c r="LBG27" s="1"/>
      <c r="LBH27" s="1"/>
      <c r="LBI27" s="1"/>
      <c r="LBJ27" s="1"/>
      <c r="LBK27" s="1"/>
      <c r="LBL27" s="1"/>
      <c r="LBM27" s="1"/>
      <c r="LBN27" s="1"/>
      <c r="LBO27" s="1"/>
      <c r="LBP27" s="1"/>
      <c r="LBQ27" s="1"/>
      <c r="LBR27" s="1"/>
      <c r="LBS27" s="1"/>
      <c r="LBT27" s="1"/>
      <c r="LBU27" s="1"/>
      <c r="LBV27" s="1"/>
      <c r="LBW27" s="1"/>
      <c r="LBX27" s="1"/>
      <c r="LBY27" s="1"/>
      <c r="LBZ27" s="1"/>
      <c r="LCA27" s="1"/>
      <c r="LCB27" s="1"/>
      <c r="LCC27" s="1"/>
      <c r="LCD27" s="1"/>
      <c r="LCE27" s="1"/>
      <c r="LCF27" s="1"/>
      <c r="LCG27" s="1"/>
      <c r="LCH27" s="1"/>
      <c r="LCI27" s="1"/>
      <c r="LCJ27" s="1"/>
      <c r="LCK27" s="1"/>
      <c r="LCL27" s="1"/>
      <c r="LCM27" s="1"/>
      <c r="LCN27" s="1"/>
      <c r="LCO27" s="1"/>
      <c r="LCP27" s="1"/>
      <c r="LCQ27" s="1"/>
      <c r="LCR27" s="1"/>
      <c r="LCS27" s="1"/>
      <c r="LCT27" s="1"/>
      <c r="LCU27" s="1"/>
      <c r="LCV27" s="1"/>
      <c r="LCW27" s="1"/>
      <c r="LCX27" s="1"/>
      <c r="LCY27" s="1"/>
      <c r="LCZ27" s="1"/>
      <c r="LDA27" s="1"/>
      <c r="LDB27" s="1"/>
      <c r="LDC27" s="1"/>
      <c r="LDD27" s="1"/>
      <c r="LDE27" s="1"/>
      <c r="LDF27" s="1"/>
      <c r="LDG27" s="1"/>
      <c r="LDH27" s="1"/>
      <c r="LDI27" s="1"/>
      <c r="LDJ27" s="1"/>
      <c r="LDK27" s="1"/>
      <c r="LDL27" s="1"/>
      <c r="LDM27" s="1"/>
      <c r="LDN27" s="1"/>
      <c r="LDO27" s="1"/>
      <c r="LDP27" s="1"/>
      <c r="LDQ27" s="1"/>
      <c r="LDR27" s="1"/>
      <c r="LDS27" s="1"/>
      <c r="LDT27" s="1"/>
      <c r="LDU27" s="1"/>
      <c r="LDV27" s="1"/>
      <c r="LDW27" s="1"/>
      <c r="LDX27" s="1"/>
      <c r="LDY27" s="1"/>
      <c r="LDZ27" s="1"/>
      <c r="LEA27" s="1"/>
      <c r="LEB27" s="1"/>
      <c r="LEC27" s="1"/>
      <c r="LED27" s="1"/>
      <c r="LEE27" s="1"/>
      <c r="LEF27" s="1"/>
      <c r="LEG27" s="1"/>
      <c r="LEH27" s="1"/>
      <c r="LEI27" s="1"/>
      <c r="LEJ27" s="1"/>
      <c r="LEK27" s="1"/>
      <c r="LEL27" s="1"/>
      <c r="LEM27" s="1"/>
      <c r="LEN27" s="1"/>
      <c r="LEO27" s="1"/>
      <c r="LEP27" s="1"/>
      <c r="LEQ27" s="1"/>
      <c r="LER27" s="1"/>
      <c r="LES27" s="1"/>
      <c r="LET27" s="1"/>
      <c r="LEU27" s="1"/>
      <c r="LEV27" s="1"/>
      <c r="LEW27" s="1"/>
      <c r="LEX27" s="1"/>
      <c r="LEY27" s="1"/>
      <c r="LEZ27" s="1"/>
      <c r="LFA27" s="1"/>
      <c r="LFB27" s="1"/>
      <c r="LFC27" s="1"/>
      <c r="LFD27" s="1"/>
      <c r="LFE27" s="1"/>
      <c r="LFF27" s="1"/>
      <c r="LFG27" s="1"/>
      <c r="LFH27" s="1"/>
      <c r="LFI27" s="1"/>
      <c r="LFJ27" s="1"/>
      <c r="LFK27" s="1"/>
      <c r="LFL27" s="1"/>
      <c r="LFM27" s="1"/>
      <c r="LFN27" s="1"/>
      <c r="LFO27" s="1"/>
      <c r="LFP27" s="1"/>
      <c r="LFQ27" s="1"/>
      <c r="LFR27" s="1"/>
      <c r="LFS27" s="1"/>
      <c r="LFT27" s="1"/>
      <c r="LFU27" s="1"/>
      <c r="LFV27" s="1"/>
      <c r="LFW27" s="1"/>
      <c r="LFX27" s="1"/>
      <c r="LFY27" s="1"/>
      <c r="LFZ27" s="1"/>
      <c r="LGA27" s="1"/>
      <c r="LGB27" s="1"/>
      <c r="LGC27" s="1"/>
      <c r="LGD27" s="1"/>
      <c r="LGE27" s="1"/>
      <c r="LGF27" s="1"/>
      <c r="LGG27" s="1"/>
      <c r="LGH27" s="1"/>
      <c r="LGI27" s="1"/>
      <c r="LGJ27" s="1"/>
      <c r="LGK27" s="1"/>
      <c r="LGL27" s="1"/>
      <c r="LGM27" s="1"/>
      <c r="LGN27" s="1"/>
      <c r="LGO27" s="1"/>
      <c r="LGP27" s="1"/>
      <c r="LGQ27" s="1"/>
      <c r="LGR27" s="1"/>
      <c r="LGS27" s="1"/>
      <c r="LGT27" s="1"/>
      <c r="LGU27" s="1"/>
      <c r="LGV27" s="1"/>
      <c r="LGW27" s="1"/>
      <c r="LGX27" s="1"/>
      <c r="LGY27" s="1"/>
      <c r="LGZ27" s="1"/>
      <c r="LHA27" s="1"/>
      <c r="LHB27" s="1"/>
      <c r="LHC27" s="1"/>
      <c r="LHD27" s="1"/>
      <c r="LHE27" s="1"/>
      <c r="LHF27" s="1"/>
      <c r="LHG27" s="1"/>
      <c r="LHH27" s="1"/>
      <c r="LHI27" s="1"/>
      <c r="LHJ27" s="1"/>
      <c r="LHK27" s="1"/>
      <c r="LHL27" s="1"/>
      <c r="LHM27" s="1"/>
      <c r="LHN27" s="1"/>
      <c r="LHO27" s="1"/>
      <c r="LHP27" s="1"/>
      <c r="LHQ27" s="1"/>
      <c r="LHR27" s="1"/>
      <c r="LHS27" s="1"/>
      <c r="LHT27" s="1"/>
      <c r="LHU27" s="1"/>
      <c r="LHV27" s="1"/>
      <c r="LHW27" s="1"/>
      <c r="LHX27" s="1"/>
      <c r="LHY27" s="1"/>
      <c r="LHZ27" s="1"/>
      <c r="LIA27" s="1"/>
      <c r="LIB27" s="1"/>
      <c r="LIC27" s="1"/>
      <c r="LID27" s="1"/>
      <c r="LIE27" s="1"/>
      <c r="LIF27" s="1"/>
      <c r="LIG27" s="1"/>
      <c r="LIH27" s="1"/>
      <c r="LII27" s="1"/>
      <c r="LIJ27" s="1"/>
      <c r="LIK27" s="1"/>
      <c r="LIL27" s="1"/>
      <c r="LIM27" s="1"/>
      <c r="LIN27" s="1"/>
      <c r="LIO27" s="1"/>
      <c r="LIP27" s="1"/>
      <c r="LIQ27" s="1"/>
      <c r="LIR27" s="1"/>
      <c r="LIS27" s="1"/>
      <c r="LIT27" s="1"/>
      <c r="LIU27" s="1"/>
      <c r="LIV27" s="1"/>
      <c r="LIW27" s="1"/>
      <c r="LIX27" s="1"/>
      <c r="LIY27" s="1"/>
      <c r="LIZ27" s="1"/>
      <c r="LJA27" s="1"/>
      <c r="LJB27" s="1"/>
      <c r="LJC27" s="1"/>
      <c r="LJD27" s="1"/>
      <c r="LJE27" s="1"/>
      <c r="LJF27" s="1"/>
      <c r="LJG27" s="1"/>
      <c r="LJH27" s="1"/>
      <c r="LJI27" s="1"/>
      <c r="LJJ27" s="1"/>
      <c r="LJK27" s="1"/>
      <c r="LJL27" s="1"/>
      <c r="LJM27" s="1"/>
      <c r="LJN27" s="1"/>
      <c r="LJO27" s="1"/>
      <c r="LJP27" s="1"/>
      <c r="LJQ27" s="1"/>
      <c r="LJR27" s="1"/>
      <c r="LJS27" s="1"/>
      <c r="LJT27" s="1"/>
      <c r="LJU27" s="1"/>
      <c r="LJV27" s="1"/>
      <c r="LJW27" s="1"/>
      <c r="LJX27" s="1"/>
      <c r="LJY27" s="1"/>
      <c r="LJZ27" s="1"/>
      <c r="LKA27" s="1"/>
      <c r="LKB27" s="1"/>
      <c r="LKC27" s="1"/>
      <c r="LKD27" s="1"/>
      <c r="LKE27" s="1"/>
      <c r="LKF27" s="1"/>
      <c r="LKG27" s="1"/>
      <c r="LKH27" s="1"/>
      <c r="LKI27" s="1"/>
      <c r="LKJ27" s="1"/>
      <c r="LKK27" s="1"/>
      <c r="LKL27" s="1"/>
      <c r="LKM27" s="1"/>
      <c r="LKN27" s="1"/>
      <c r="LKO27" s="1"/>
      <c r="LKP27" s="1"/>
      <c r="LKQ27" s="1"/>
      <c r="LKR27" s="1"/>
      <c r="LKS27" s="1"/>
      <c r="LKT27" s="1"/>
      <c r="LKU27" s="1"/>
      <c r="LKV27" s="1"/>
      <c r="LKW27" s="1"/>
      <c r="LKX27" s="1"/>
      <c r="LKY27" s="1"/>
      <c r="LKZ27" s="1"/>
      <c r="LLA27" s="1"/>
      <c r="LLB27" s="1"/>
      <c r="LLC27" s="1"/>
      <c r="LLD27" s="1"/>
      <c r="LLE27" s="1"/>
      <c r="LLF27" s="1"/>
      <c r="LLG27" s="1"/>
      <c r="LLH27" s="1"/>
      <c r="LLI27" s="1"/>
      <c r="LLJ27" s="1"/>
      <c r="LLK27" s="1"/>
      <c r="LLL27" s="1"/>
      <c r="LLM27" s="1"/>
      <c r="LLN27" s="1"/>
      <c r="LLO27" s="1"/>
      <c r="LLP27" s="1"/>
      <c r="LLQ27" s="1"/>
      <c r="LLR27" s="1"/>
      <c r="LLS27" s="1"/>
      <c r="LLT27" s="1"/>
      <c r="LLU27" s="1"/>
      <c r="LLV27" s="1"/>
      <c r="LLW27" s="1"/>
      <c r="LLX27" s="1"/>
      <c r="LLY27" s="1"/>
      <c r="LLZ27" s="1"/>
      <c r="LMA27" s="1"/>
      <c r="LMB27" s="1"/>
      <c r="LMC27" s="1"/>
      <c r="LMD27" s="1"/>
      <c r="LME27" s="1"/>
      <c r="LMF27" s="1"/>
      <c r="LMG27" s="1"/>
      <c r="LMH27" s="1"/>
      <c r="LMI27" s="1"/>
      <c r="LMJ27" s="1"/>
      <c r="LMK27" s="1"/>
      <c r="LML27" s="1"/>
      <c r="LMM27" s="1"/>
      <c r="LMN27" s="1"/>
      <c r="LMO27" s="1"/>
      <c r="LMP27" s="1"/>
      <c r="LMQ27" s="1"/>
      <c r="LMR27" s="1"/>
      <c r="LMS27" s="1"/>
      <c r="LMT27" s="1"/>
      <c r="LMU27" s="1"/>
      <c r="LMV27" s="1"/>
      <c r="LMW27" s="1"/>
      <c r="LMX27" s="1"/>
      <c r="LMY27" s="1"/>
      <c r="LMZ27" s="1"/>
      <c r="LNA27" s="1"/>
      <c r="LNB27" s="1"/>
      <c r="LNC27" s="1"/>
      <c r="LND27" s="1"/>
      <c r="LNE27" s="1"/>
      <c r="LNF27" s="1"/>
      <c r="LNG27" s="1"/>
      <c r="LNH27" s="1"/>
      <c r="LNI27" s="1"/>
      <c r="LNJ27" s="1"/>
      <c r="LNK27" s="1"/>
      <c r="LNL27" s="1"/>
      <c r="LNM27" s="1"/>
      <c r="LNN27" s="1"/>
      <c r="LNO27" s="1"/>
      <c r="LNP27" s="1"/>
      <c r="LNQ27" s="1"/>
      <c r="LNR27" s="1"/>
      <c r="LNS27" s="1"/>
      <c r="LNT27" s="1"/>
      <c r="LNU27" s="1"/>
      <c r="LNV27" s="1"/>
      <c r="LNW27" s="1"/>
      <c r="LNX27" s="1"/>
      <c r="LNY27" s="1"/>
      <c r="LNZ27" s="1"/>
      <c r="LOA27" s="1"/>
      <c r="LOB27" s="1"/>
      <c r="LOC27" s="1"/>
      <c r="LOD27" s="1"/>
      <c r="LOE27" s="1"/>
      <c r="LOF27" s="1"/>
      <c r="LOG27" s="1"/>
      <c r="LOH27" s="1"/>
      <c r="LOI27" s="1"/>
      <c r="LOJ27" s="1"/>
      <c r="LOK27" s="1"/>
      <c r="LOL27" s="1"/>
      <c r="LOM27" s="1"/>
      <c r="LON27" s="1"/>
      <c r="LOO27" s="1"/>
      <c r="LOP27" s="1"/>
      <c r="LOQ27" s="1"/>
      <c r="LOR27" s="1"/>
      <c r="LOS27" s="1"/>
      <c r="LOT27" s="1"/>
      <c r="LOU27" s="1"/>
      <c r="LOV27" s="1"/>
      <c r="LOW27" s="1"/>
      <c r="LOX27" s="1"/>
      <c r="LOY27" s="1"/>
      <c r="LOZ27" s="1"/>
      <c r="LPA27" s="1"/>
      <c r="LPB27" s="1"/>
      <c r="LPC27" s="1"/>
      <c r="LPD27" s="1"/>
      <c r="LPE27" s="1"/>
      <c r="LPF27" s="1"/>
      <c r="LPG27" s="1"/>
      <c r="LPH27" s="1"/>
      <c r="LPI27" s="1"/>
      <c r="LPJ27" s="1"/>
      <c r="LPK27" s="1"/>
      <c r="LPL27" s="1"/>
      <c r="LPM27" s="1"/>
      <c r="LPN27" s="1"/>
      <c r="LPO27" s="1"/>
      <c r="LPP27" s="1"/>
      <c r="LPQ27" s="1"/>
      <c r="LPR27" s="1"/>
      <c r="LPS27" s="1"/>
      <c r="LPT27" s="1"/>
      <c r="LPU27" s="1"/>
      <c r="LPV27" s="1"/>
      <c r="LPW27" s="1"/>
      <c r="LPX27" s="1"/>
      <c r="LPY27" s="1"/>
      <c r="LPZ27" s="1"/>
      <c r="LQA27" s="1"/>
      <c r="LQB27" s="1"/>
      <c r="LQC27" s="1"/>
      <c r="LQD27" s="1"/>
      <c r="LQE27" s="1"/>
      <c r="LQF27" s="1"/>
      <c r="LQG27" s="1"/>
      <c r="LQH27" s="1"/>
      <c r="LQI27" s="1"/>
      <c r="LQJ27" s="1"/>
      <c r="LQK27" s="1"/>
      <c r="LQL27" s="1"/>
      <c r="LQM27" s="1"/>
      <c r="LQN27" s="1"/>
      <c r="LQO27" s="1"/>
      <c r="LQP27" s="1"/>
      <c r="LQQ27" s="1"/>
      <c r="LQR27" s="1"/>
      <c r="LQS27" s="1"/>
      <c r="LQT27" s="1"/>
      <c r="LQU27" s="1"/>
      <c r="LQV27" s="1"/>
      <c r="LQW27" s="1"/>
      <c r="LQX27" s="1"/>
      <c r="LQY27" s="1"/>
      <c r="LQZ27" s="1"/>
      <c r="LRA27" s="1"/>
      <c r="LRB27" s="1"/>
      <c r="LRC27" s="1"/>
      <c r="LRD27" s="1"/>
      <c r="LRE27" s="1"/>
      <c r="LRF27" s="1"/>
      <c r="LRG27" s="1"/>
      <c r="LRH27" s="1"/>
      <c r="LRI27" s="1"/>
      <c r="LRJ27" s="1"/>
      <c r="LRK27" s="1"/>
      <c r="LRL27" s="1"/>
      <c r="LRM27" s="1"/>
      <c r="LRN27" s="1"/>
      <c r="LRO27" s="1"/>
      <c r="LRP27" s="1"/>
      <c r="LRQ27" s="1"/>
      <c r="LRR27" s="1"/>
      <c r="LRS27" s="1"/>
      <c r="LRT27" s="1"/>
      <c r="LRU27" s="1"/>
      <c r="LRV27" s="1"/>
      <c r="LRW27" s="1"/>
      <c r="LRX27" s="1"/>
      <c r="LRY27" s="1"/>
      <c r="LRZ27" s="1"/>
      <c r="LSA27" s="1"/>
      <c r="LSB27" s="1"/>
      <c r="LSC27" s="1"/>
      <c r="LSD27" s="1"/>
      <c r="LSE27" s="1"/>
      <c r="LSF27" s="1"/>
      <c r="LSG27" s="1"/>
      <c r="LSH27" s="1"/>
      <c r="LSI27" s="1"/>
      <c r="LSJ27" s="1"/>
      <c r="LSK27" s="1"/>
      <c r="LSL27" s="1"/>
      <c r="LSM27" s="1"/>
      <c r="LSN27" s="1"/>
      <c r="LSO27" s="1"/>
      <c r="LSP27" s="1"/>
      <c r="LSQ27" s="1"/>
      <c r="LSR27" s="1"/>
      <c r="LSS27" s="1"/>
      <c r="LST27" s="1"/>
      <c r="LSU27" s="1"/>
      <c r="LSV27" s="1"/>
      <c r="LSW27" s="1"/>
      <c r="LSX27" s="1"/>
      <c r="LSY27" s="1"/>
      <c r="LSZ27" s="1"/>
      <c r="LTA27" s="1"/>
      <c r="LTB27" s="1"/>
      <c r="LTC27" s="1"/>
      <c r="LTD27" s="1"/>
      <c r="LTE27" s="1"/>
      <c r="LTF27" s="1"/>
      <c r="LTG27" s="1"/>
      <c r="LTH27" s="1"/>
      <c r="LTI27" s="1"/>
      <c r="LTJ27" s="1"/>
      <c r="LTK27" s="1"/>
      <c r="LTL27" s="1"/>
      <c r="LTM27" s="1"/>
      <c r="LTN27" s="1"/>
      <c r="LTO27" s="1"/>
      <c r="LTP27" s="1"/>
      <c r="LTQ27" s="1"/>
      <c r="LTR27" s="1"/>
      <c r="LTS27" s="1"/>
      <c r="LTT27" s="1"/>
      <c r="LTU27" s="1"/>
      <c r="LTV27" s="1"/>
      <c r="LTW27" s="1"/>
      <c r="LTX27" s="1"/>
      <c r="LTY27" s="1"/>
      <c r="LTZ27" s="1"/>
      <c r="LUA27" s="1"/>
      <c r="LUB27" s="1"/>
      <c r="LUC27" s="1"/>
      <c r="LUD27" s="1"/>
      <c r="LUE27" s="1"/>
      <c r="LUF27" s="1"/>
      <c r="LUG27" s="1"/>
      <c r="LUH27" s="1"/>
      <c r="LUI27" s="1"/>
      <c r="LUJ27" s="1"/>
      <c r="LUK27" s="1"/>
      <c r="LUL27" s="1"/>
      <c r="LUM27" s="1"/>
      <c r="LUN27" s="1"/>
      <c r="LUO27" s="1"/>
      <c r="LUP27" s="1"/>
      <c r="LUQ27" s="1"/>
      <c r="LUR27" s="1"/>
      <c r="LUS27" s="1"/>
      <c r="LUT27" s="1"/>
      <c r="LUU27" s="1"/>
      <c r="LUV27" s="1"/>
      <c r="LUW27" s="1"/>
      <c r="LUX27" s="1"/>
      <c r="LUY27" s="1"/>
      <c r="LUZ27" s="1"/>
      <c r="LVA27" s="1"/>
      <c r="LVB27" s="1"/>
      <c r="LVC27" s="1"/>
      <c r="LVD27" s="1"/>
      <c r="LVE27" s="1"/>
      <c r="LVF27" s="1"/>
      <c r="LVG27" s="1"/>
      <c r="LVH27" s="1"/>
      <c r="LVI27" s="1"/>
      <c r="LVJ27" s="1"/>
      <c r="LVK27" s="1"/>
      <c r="LVL27" s="1"/>
      <c r="LVM27" s="1"/>
      <c r="LVN27" s="1"/>
      <c r="LVO27" s="1"/>
      <c r="LVP27" s="1"/>
      <c r="LVQ27" s="1"/>
      <c r="LVR27" s="1"/>
      <c r="LVS27" s="1"/>
      <c r="LVT27" s="1"/>
      <c r="LVU27" s="1"/>
      <c r="LVV27" s="1"/>
      <c r="LVW27" s="1"/>
      <c r="LVX27" s="1"/>
      <c r="LVY27" s="1"/>
      <c r="LVZ27" s="1"/>
      <c r="LWA27" s="1"/>
      <c r="LWB27" s="1"/>
      <c r="LWC27" s="1"/>
      <c r="LWD27" s="1"/>
      <c r="LWE27" s="1"/>
      <c r="LWF27" s="1"/>
      <c r="LWG27" s="1"/>
      <c r="LWH27" s="1"/>
      <c r="LWI27" s="1"/>
      <c r="LWJ27" s="1"/>
      <c r="LWK27" s="1"/>
      <c r="LWL27" s="1"/>
      <c r="LWM27" s="1"/>
      <c r="LWN27" s="1"/>
      <c r="LWO27" s="1"/>
      <c r="LWP27" s="1"/>
      <c r="LWQ27" s="1"/>
      <c r="LWR27" s="1"/>
      <c r="LWS27" s="1"/>
      <c r="LWT27" s="1"/>
      <c r="LWU27" s="1"/>
      <c r="LWV27" s="1"/>
      <c r="LWW27" s="1"/>
      <c r="LWX27" s="1"/>
      <c r="LWY27" s="1"/>
      <c r="LWZ27" s="1"/>
      <c r="LXA27" s="1"/>
      <c r="LXB27" s="1"/>
      <c r="LXC27" s="1"/>
      <c r="LXD27" s="1"/>
      <c r="LXE27" s="1"/>
      <c r="LXF27" s="1"/>
      <c r="LXG27" s="1"/>
      <c r="LXH27" s="1"/>
      <c r="LXI27" s="1"/>
      <c r="LXJ27" s="1"/>
      <c r="LXK27" s="1"/>
      <c r="LXL27" s="1"/>
      <c r="LXM27" s="1"/>
      <c r="LXN27" s="1"/>
      <c r="LXO27" s="1"/>
      <c r="LXP27" s="1"/>
      <c r="LXQ27" s="1"/>
      <c r="LXR27" s="1"/>
      <c r="LXS27" s="1"/>
      <c r="LXT27" s="1"/>
      <c r="LXU27" s="1"/>
      <c r="LXV27" s="1"/>
      <c r="LXW27" s="1"/>
      <c r="LXX27" s="1"/>
      <c r="LXY27" s="1"/>
      <c r="LXZ27" s="1"/>
      <c r="LYA27" s="1"/>
      <c r="LYB27" s="1"/>
      <c r="LYC27" s="1"/>
      <c r="LYD27" s="1"/>
      <c r="LYE27" s="1"/>
      <c r="LYF27" s="1"/>
      <c r="LYG27" s="1"/>
      <c r="LYH27" s="1"/>
      <c r="LYI27" s="1"/>
      <c r="LYJ27" s="1"/>
      <c r="LYK27" s="1"/>
      <c r="LYL27" s="1"/>
      <c r="LYM27" s="1"/>
      <c r="LYN27" s="1"/>
      <c r="LYO27" s="1"/>
      <c r="LYP27" s="1"/>
      <c r="LYQ27" s="1"/>
      <c r="LYR27" s="1"/>
      <c r="LYS27" s="1"/>
      <c r="LYT27" s="1"/>
      <c r="LYU27" s="1"/>
      <c r="LYV27" s="1"/>
      <c r="LYW27" s="1"/>
      <c r="LYX27" s="1"/>
      <c r="LYY27" s="1"/>
      <c r="LYZ27" s="1"/>
      <c r="LZA27" s="1"/>
      <c r="LZB27" s="1"/>
      <c r="LZC27" s="1"/>
      <c r="LZD27" s="1"/>
      <c r="LZE27" s="1"/>
      <c r="LZF27" s="1"/>
      <c r="LZG27" s="1"/>
      <c r="LZH27" s="1"/>
      <c r="LZI27" s="1"/>
      <c r="LZJ27" s="1"/>
      <c r="LZK27" s="1"/>
      <c r="LZL27" s="1"/>
      <c r="LZM27" s="1"/>
      <c r="LZN27" s="1"/>
      <c r="LZO27" s="1"/>
      <c r="LZP27" s="1"/>
      <c r="LZQ27" s="1"/>
      <c r="LZR27" s="1"/>
      <c r="LZS27" s="1"/>
      <c r="LZT27" s="1"/>
      <c r="LZU27" s="1"/>
      <c r="LZV27" s="1"/>
      <c r="LZW27" s="1"/>
      <c r="LZX27" s="1"/>
      <c r="LZY27" s="1"/>
      <c r="LZZ27" s="1"/>
      <c r="MAA27" s="1"/>
      <c r="MAB27" s="1"/>
      <c r="MAC27" s="1"/>
      <c r="MAD27" s="1"/>
      <c r="MAE27" s="1"/>
      <c r="MAF27" s="1"/>
      <c r="MAG27" s="1"/>
      <c r="MAH27" s="1"/>
      <c r="MAI27" s="1"/>
      <c r="MAJ27" s="1"/>
      <c r="MAK27" s="1"/>
      <c r="MAL27" s="1"/>
      <c r="MAM27" s="1"/>
      <c r="MAN27" s="1"/>
      <c r="MAO27" s="1"/>
      <c r="MAP27" s="1"/>
      <c r="MAQ27" s="1"/>
      <c r="MAR27" s="1"/>
      <c r="MAS27" s="1"/>
      <c r="MAT27" s="1"/>
      <c r="MAU27" s="1"/>
      <c r="MAV27" s="1"/>
      <c r="MAW27" s="1"/>
      <c r="MAX27" s="1"/>
      <c r="MAY27" s="1"/>
      <c r="MAZ27" s="1"/>
      <c r="MBA27" s="1"/>
      <c r="MBB27" s="1"/>
      <c r="MBC27" s="1"/>
      <c r="MBD27" s="1"/>
      <c r="MBE27" s="1"/>
      <c r="MBF27" s="1"/>
      <c r="MBG27" s="1"/>
      <c r="MBH27" s="1"/>
      <c r="MBI27" s="1"/>
      <c r="MBJ27" s="1"/>
      <c r="MBK27" s="1"/>
      <c r="MBL27" s="1"/>
      <c r="MBM27" s="1"/>
      <c r="MBN27" s="1"/>
      <c r="MBO27" s="1"/>
      <c r="MBP27" s="1"/>
      <c r="MBQ27" s="1"/>
      <c r="MBR27" s="1"/>
      <c r="MBS27" s="1"/>
      <c r="MBT27" s="1"/>
      <c r="MBU27" s="1"/>
      <c r="MBV27" s="1"/>
      <c r="MBW27" s="1"/>
      <c r="MBX27" s="1"/>
      <c r="MBY27" s="1"/>
      <c r="MBZ27" s="1"/>
      <c r="MCA27" s="1"/>
      <c r="MCB27" s="1"/>
      <c r="MCC27" s="1"/>
      <c r="MCD27" s="1"/>
      <c r="MCE27" s="1"/>
      <c r="MCF27" s="1"/>
      <c r="MCG27" s="1"/>
      <c r="MCH27" s="1"/>
      <c r="MCI27" s="1"/>
      <c r="MCJ27" s="1"/>
      <c r="MCK27" s="1"/>
      <c r="MCL27" s="1"/>
      <c r="MCM27" s="1"/>
      <c r="MCN27" s="1"/>
      <c r="MCO27" s="1"/>
      <c r="MCP27" s="1"/>
      <c r="MCQ27" s="1"/>
      <c r="MCR27" s="1"/>
      <c r="MCS27" s="1"/>
      <c r="MCT27" s="1"/>
      <c r="MCU27" s="1"/>
      <c r="MCV27" s="1"/>
      <c r="MCW27" s="1"/>
      <c r="MCX27" s="1"/>
      <c r="MCY27" s="1"/>
      <c r="MCZ27" s="1"/>
      <c r="MDA27" s="1"/>
      <c r="MDB27" s="1"/>
      <c r="MDC27" s="1"/>
      <c r="MDD27" s="1"/>
      <c r="MDE27" s="1"/>
      <c r="MDF27" s="1"/>
      <c r="MDG27" s="1"/>
      <c r="MDH27" s="1"/>
      <c r="MDI27" s="1"/>
      <c r="MDJ27" s="1"/>
      <c r="MDK27" s="1"/>
      <c r="MDL27" s="1"/>
      <c r="MDM27" s="1"/>
      <c r="MDN27" s="1"/>
      <c r="MDO27" s="1"/>
      <c r="MDP27" s="1"/>
      <c r="MDQ27" s="1"/>
      <c r="MDR27" s="1"/>
      <c r="MDS27" s="1"/>
      <c r="MDT27" s="1"/>
      <c r="MDU27" s="1"/>
      <c r="MDV27" s="1"/>
      <c r="MDW27" s="1"/>
      <c r="MDX27" s="1"/>
      <c r="MDY27" s="1"/>
      <c r="MDZ27" s="1"/>
      <c r="MEA27" s="1"/>
      <c r="MEB27" s="1"/>
      <c r="MEC27" s="1"/>
      <c r="MED27" s="1"/>
      <c r="MEE27" s="1"/>
      <c r="MEF27" s="1"/>
      <c r="MEG27" s="1"/>
      <c r="MEH27" s="1"/>
      <c r="MEI27" s="1"/>
      <c r="MEJ27" s="1"/>
      <c r="MEK27" s="1"/>
      <c r="MEL27" s="1"/>
      <c r="MEM27" s="1"/>
      <c r="MEN27" s="1"/>
      <c r="MEO27" s="1"/>
      <c r="MEP27" s="1"/>
      <c r="MEQ27" s="1"/>
      <c r="MER27" s="1"/>
      <c r="MES27" s="1"/>
      <c r="MET27" s="1"/>
      <c r="MEU27" s="1"/>
      <c r="MEV27" s="1"/>
      <c r="MEW27" s="1"/>
      <c r="MEX27" s="1"/>
      <c r="MEY27" s="1"/>
      <c r="MEZ27" s="1"/>
      <c r="MFA27" s="1"/>
      <c r="MFB27" s="1"/>
      <c r="MFC27" s="1"/>
      <c r="MFD27" s="1"/>
      <c r="MFE27" s="1"/>
      <c r="MFF27" s="1"/>
      <c r="MFG27" s="1"/>
      <c r="MFH27" s="1"/>
      <c r="MFI27" s="1"/>
      <c r="MFJ27" s="1"/>
      <c r="MFK27" s="1"/>
      <c r="MFL27" s="1"/>
      <c r="MFM27" s="1"/>
      <c r="MFN27" s="1"/>
      <c r="MFO27" s="1"/>
      <c r="MFP27" s="1"/>
      <c r="MFQ27" s="1"/>
      <c r="MFR27" s="1"/>
      <c r="MFS27" s="1"/>
      <c r="MFT27" s="1"/>
      <c r="MFU27" s="1"/>
      <c r="MFV27" s="1"/>
      <c r="MFW27" s="1"/>
      <c r="MFX27" s="1"/>
      <c r="MFY27" s="1"/>
      <c r="MFZ27" s="1"/>
      <c r="MGA27" s="1"/>
      <c r="MGB27" s="1"/>
      <c r="MGC27" s="1"/>
      <c r="MGD27" s="1"/>
      <c r="MGE27" s="1"/>
      <c r="MGF27" s="1"/>
      <c r="MGG27" s="1"/>
      <c r="MGH27" s="1"/>
      <c r="MGI27" s="1"/>
      <c r="MGJ27" s="1"/>
      <c r="MGK27" s="1"/>
      <c r="MGL27" s="1"/>
      <c r="MGM27" s="1"/>
      <c r="MGN27" s="1"/>
      <c r="MGO27" s="1"/>
      <c r="MGP27" s="1"/>
      <c r="MGQ27" s="1"/>
      <c r="MGR27" s="1"/>
      <c r="MGS27" s="1"/>
      <c r="MGT27" s="1"/>
      <c r="MGU27" s="1"/>
      <c r="MGV27" s="1"/>
      <c r="MGW27" s="1"/>
      <c r="MGX27" s="1"/>
      <c r="MGY27" s="1"/>
      <c r="MGZ27" s="1"/>
      <c r="MHA27" s="1"/>
      <c r="MHB27" s="1"/>
      <c r="MHC27" s="1"/>
      <c r="MHD27" s="1"/>
      <c r="MHE27" s="1"/>
      <c r="MHF27" s="1"/>
      <c r="MHG27" s="1"/>
      <c r="MHH27" s="1"/>
      <c r="MHI27" s="1"/>
      <c r="MHJ27" s="1"/>
      <c r="MHK27" s="1"/>
      <c r="MHL27" s="1"/>
      <c r="MHM27" s="1"/>
      <c r="MHN27" s="1"/>
      <c r="MHO27" s="1"/>
      <c r="MHP27" s="1"/>
      <c r="MHQ27" s="1"/>
      <c r="MHR27" s="1"/>
      <c r="MHS27" s="1"/>
      <c r="MHT27" s="1"/>
      <c r="MHU27" s="1"/>
      <c r="MHV27" s="1"/>
      <c r="MHW27" s="1"/>
      <c r="MHX27" s="1"/>
      <c r="MHY27" s="1"/>
      <c r="MHZ27" s="1"/>
      <c r="MIA27" s="1"/>
      <c r="MIB27" s="1"/>
      <c r="MIC27" s="1"/>
      <c r="MID27" s="1"/>
      <c r="MIE27" s="1"/>
      <c r="MIF27" s="1"/>
      <c r="MIG27" s="1"/>
      <c r="MIH27" s="1"/>
      <c r="MII27" s="1"/>
      <c r="MIJ27" s="1"/>
      <c r="MIK27" s="1"/>
      <c r="MIL27" s="1"/>
      <c r="MIM27" s="1"/>
      <c r="MIN27" s="1"/>
      <c r="MIO27" s="1"/>
      <c r="MIP27" s="1"/>
      <c r="MIQ27" s="1"/>
      <c r="MIR27" s="1"/>
      <c r="MIS27" s="1"/>
      <c r="MIT27" s="1"/>
      <c r="MIU27" s="1"/>
      <c r="MIV27" s="1"/>
      <c r="MIW27" s="1"/>
      <c r="MIX27" s="1"/>
      <c r="MIY27" s="1"/>
      <c r="MIZ27" s="1"/>
      <c r="MJA27" s="1"/>
      <c r="MJB27" s="1"/>
      <c r="MJC27" s="1"/>
      <c r="MJD27" s="1"/>
      <c r="MJE27" s="1"/>
      <c r="MJF27" s="1"/>
      <c r="MJG27" s="1"/>
      <c r="MJH27" s="1"/>
      <c r="MJI27" s="1"/>
      <c r="MJJ27" s="1"/>
      <c r="MJK27" s="1"/>
      <c r="MJL27" s="1"/>
      <c r="MJM27" s="1"/>
      <c r="MJN27" s="1"/>
      <c r="MJO27" s="1"/>
      <c r="MJP27" s="1"/>
      <c r="MJQ27" s="1"/>
      <c r="MJR27" s="1"/>
      <c r="MJS27" s="1"/>
      <c r="MJT27" s="1"/>
      <c r="MJU27" s="1"/>
      <c r="MJV27" s="1"/>
      <c r="MJW27" s="1"/>
      <c r="MJX27" s="1"/>
      <c r="MJY27" s="1"/>
      <c r="MJZ27" s="1"/>
      <c r="MKA27" s="1"/>
      <c r="MKB27" s="1"/>
      <c r="MKC27" s="1"/>
      <c r="MKD27" s="1"/>
      <c r="MKE27" s="1"/>
      <c r="MKF27" s="1"/>
      <c r="MKG27" s="1"/>
      <c r="MKH27" s="1"/>
      <c r="MKI27" s="1"/>
      <c r="MKJ27" s="1"/>
      <c r="MKK27" s="1"/>
      <c r="MKL27" s="1"/>
      <c r="MKM27" s="1"/>
      <c r="MKN27" s="1"/>
      <c r="MKO27" s="1"/>
      <c r="MKP27" s="1"/>
      <c r="MKQ27" s="1"/>
      <c r="MKR27" s="1"/>
      <c r="MKS27" s="1"/>
      <c r="MKT27" s="1"/>
      <c r="MKU27" s="1"/>
      <c r="MKV27" s="1"/>
      <c r="MKW27" s="1"/>
      <c r="MKX27" s="1"/>
      <c r="MKY27" s="1"/>
      <c r="MKZ27" s="1"/>
      <c r="MLA27" s="1"/>
      <c r="MLB27" s="1"/>
      <c r="MLC27" s="1"/>
      <c r="MLD27" s="1"/>
      <c r="MLE27" s="1"/>
      <c r="MLF27" s="1"/>
      <c r="MLG27" s="1"/>
      <c r="MLH27" s="1"/>
      <c r="MLI27" s="1"/>
      <c r="MLJ27" s="1"/>
      <c r="MLK27" s="1"/>
      <c r="MLL27" s="1"/>
      <c r="MLM27" s="1"/>
      <c r="MLN27" s="1"/>
      <c r="MLO27" s="1"/>
      <c r="MLP27" s="1"/>
      <c r="MLQ27" s="1"/>
      <c r="MLR27" s="1"/>
      <c r="MLS27" s="1"/>
      <c r="MLT27" s="1"/>
      <c r="MLU27" s="1"/>
      <c r="MLV27" s="1"/>
      <c r="MLW27" s="1"/>
      <c r="MLX27" s="1"/>
      <c r="MLY27" s="1"/>
      <c r="MLZ27" s="1"/>
      <c r="MMA27" s="1"/>
      <c r="MMB27" s="1"/>
      <c r="MMC27" s="1"/>
      <c r="MMD27" s="1"/>
      <c r="MME27" s="1"/>
      <c r="MMF27" s="1"/>
      <c r="MMG27" s="1"/>
      <c r="MMH27" s="1"/>
      <c r="MMI27" s="1"/>
      <c r="MMJ27" s="1"/>
      <c r="MMK27" s="1"/>
      <c r="MML27" s="1"/>
      <c r="MMM27" s="1"/>
      <c r="MMN27" s="1"/>
      <c r="MMO27" s="1"/>
      <c r="MMP27" s="1"/>
      <c r="MMQ27" s="1"/>
      <c r="MMR27" s="1"/>
      <c r="MMS27" s="1"/>
      <c r="MMT27" s="1"/>
      <c r="MMU27" s="1"/>
      <c r="MMV27" s="1"/>
      <c r="MMW27" s="1"/>
      <c r="MMX27" s="1"/>
      <c r="MMY27" s="1"/>
      <c r="MMZ27" s="1"/>
      <c r="MNA27" s="1"/>
      <c r="MNB27" s="1"/>
      <c r="MNC27" s="1"/>
      <c r="MND27" s="1"/>
      <c r="MNE27" s="1"/>
      <c r="MNF27" s="1"/>
      <c r="MNG27" s="1"/>
      <c r="MNH27" s="1"/>
      <c r="MNI27" s="1"/>
      <c r="MNJ27" s="1"/>
      <c r="MNK27" s="1"/>
      <c r="MNL27" s="1"/>
      <c r="MNM27" s="1"/>
      <c r="MNN27" s="1"/>
      <c r="MNO27" s="1"/>
      <c r="MNP27" s="1"/>
      <c r="MNQ27" s="1"/>
      <c r="MNR27" s="1"/>
      <c r="MNS27" s="1"/>
      <c r="MNT27" s="1"/>
      <c r="MNU27" s="1"/>
      <c r="MNV27" s="1"/>
      <c r="MNW27" s="1"/>
      <c r="MNX27" s="1"/>
      <c r="MNY27" s="1"/>
      <c r="MNZ27" s="1"/>
      <c r="MOA27" s="1"/>
      <c r="MOB27" s="1"/>
      <c r="MOC27" s="1"/>
      <c r="MOD27" s="1"/>
      <c r="MOE27" s="1"/>
      <c r="MOF27" s="1"/>
      <c r="MOG27" s="1"/>
      <c r="MOH27" s="1"/>
      <c r="MOI27" s="1"/>
      <c r="MOJ27" s="1"/>
      <c r="MOK27" s="1"/>
      <c r="MOL27" s="1"/>
      <c r="MOM27" s="1"/>
      <c r="MON27" s="1"/>
      <c r="MOO27" s="1"/>
      <c r="MOP27" s="1"/>
      <c r="MOQ27" s="1"/>
      <c r="MOR27" s="1"/>
      <c r="MOS27" s="1"/>
      <c r="MOT27" s="1"/>
      <c r="MOU27" s="1"/>
      <c r="MOV27" s="1"/>
      <c r="MOW27" s="1"/>
      <c r="MOX27" s="1"/>
      <c r="MOY27" s="1"/>
      <c r="MOZ27" s="1"/>
      <c r="MPA27" s="1"/>
      <c r="MPB27" s="1"/>
      <c r="MPC27" s="1"/>
      <c r="MPD27" s="1"/>
      <c r="MPE27" s="1"/>
      <c r="MPF27" s="1"/>
      <c r="MPG27" s="1"/>
      <c r="MPH27" s="1"/>
      <c r="MPI27" s="1"/>
      <c r="MPJ27" s="1"/>
      <c r="MPK27" s="1"/>
      <c r="MPL27" s="1"/>
      <c r="MPM27" s="1"/>
      <c r="MPN27" s="1"/>
      <c r="MPO27" s="1"/>
      <c r="MPP27" s="1"/>
      <c r="MPQ27" s="1"/>
      <c r="MPR27" s="1"/>
      <c r="MPS27" s="1"/>
      <c r="MPT27" s="1"/>
      <c r="MPU27" s="1"/>
      <c r="MPV27" s="1"/>
      <c r="MPW27" s="1"/>
      <c r="MPX27" s="1"/>
      <c r="MPY27" s="1"/>
      <c r="MPZ27" s="1"/>
      <c r="MQA27" s="1"/>
      <c r="MQB27" s="1"/>
      <c r="MQC27" s="1"/>
      <c r="MQD27" s="1"/>
      <c r="MQE27" s="1"/>
      <c r="MQF27" s="1"/>
      <c r="MQG27" s="1"/>
      <c r="MQH27" s="1"/>
      <c r="MQI27" s="1"/>
      <c r="MQJ27" s="1"/>
      <c r="MQK27" s="1"/>
      <c r="MQL27" s="1"/>
      <c r="MQM27" s="1"/>
      <c r="MQN27" s="1"/>
      <c r="MQO27" s="1"/>
      <c r="MQP27" s="1"/>
      <c r="MQQ27" s="1"/>
      <c r="MQR27" s="1"/>
      <c r="MQS27" s="1"/>
      <c r="MQT27" s="1"/>
      <c r="MQU27" s="1"/>
      <c r="MQV27" s="1"/>
      <c r="MQW27" s="1"/>
      <c r="MQX27" s="1"/>
      <c r="MQY27" s="1"/>
      <c r="MQZ27" s="1"/>
      <c r="MRA27" s="1"/>
      <c r="MRB27" s="1"/>
      <c r="MRC27" s="1"/>
      <c r="MRD27" s="1"/>
      <c r="MRE27" s="1"/>
      <c r="MRF27" s="1"/>
      <c r="MRG27" s="1"/>
      <c r="MRH27" s="1"/>
      <c r="MRI27" s="1"/>
      <c r="MRJ27" s="1"/>
      <c r="MRK27" s="1"/>
      <c r="MRL27" s="1"/>
      <c r="MRM27" s="1"/>
      <c r="MRN27" s="1"/>
      <c r="MRO27" s="1"/>
      <c r="MRP27" s="1"/>
      <c r="MRQ27" s="1"/>
      <c r="MRR27" s="1"/>
      <c r="MRS27" s="1"/>
      <c r="MRT27" s="1"/>
      <c r="MRU27" s="1"/>
      <c r="MRV27" s="1"/>
      <c r="MRW27" s="1"/>
      <c r="MRX27" s="1"/>
      <c r="MRY27" s="1"/>
      <c r="MRZ27" s="1"/>
      <c r="MSA27" s="1"/>
      <c r="MSB27" s="1"/>
      <c r="MSC27" s="1"/>
      <c r="MSD27" s="1"/>
      <c r="MSE27" s="1"/>
      <c r="MSF27" s="1"/>
      <c r="MSG27" s="1"/>
      <c r="MSH27" s="1"/>
      <c r="MSI27" s="1"/>
      <c r="MSJ27" s="1"/>
      <c r="MSK27" s="1"/>
      <c r="MSL27" s="1"/>
      <c r="MSM27" s="1"/>
      <c r="MSN27" s="1"/>
      <c r="MSO27" s="1"/>
      <c r="MSP27" s="1"/>
      <c r="MSQ27" s="1"/>
      <c r="MSR27" s="1"/>
      <c r="MSS27" s="1"/>
      <c r="MST27" s="1"/>
      <c r="MSU27" s="1"/>
      <c r="MSV27" s="1"/>
      <c r="MSW27" s="1"/>
      <c r="MSX27" s="1"/>
      <c r="MSY27" s="1"/>
      <c r="MSZ27" s="1"/>
      <c r="MTA27" s="1"/>
      <c r="MTB27" s="1"/>
      <c r="MTC27" s="1"/>
      <c r="MTD27" s="1"/>
      <c r="MTE27" s="1"/>
      <c r="MTF27" s="1"/>
      <c r="MTG27" s="1"/>
      <c r="MTH27" s="1"/>
      <c r="MTI27" s="1"/>
      <c r="MTJ27" s="1"/>
      <c r="MTK27" s="1"/>
      <c r="MTL27" s="1"/>
      <c r="MTM27" s="1"/>
      <c r="MTN27" s="1"/>
      <c r="MTO27" s="1"/>
      <c r="MTP27" s="1"/>
      <c r="MTQ27" s="1"/>
      <c r="MTR27" s="1"/>
      <c r="MTS27" s="1"/>
      <c r="MTT27" s="1"/>
      <c r="MTU27" s="1"/>
      <c r="MTV27" s="1"/>
      <c r="MTW27" s="1"/>
      <c r="MTX27" s="1"/>
      <c r="MTY27" s="1"/>
      <c r="MTZ27" s="1"/>
      <c r="MUA27" s="1"/>
      <c r="MUB27" s="1"/>
      <c r="MUC27" s="1"/>
      <c r="MUD27" s="1"/>
      <c r="MUE27" s="1"/>
      <c r="MUF27" s="1"/>
      <c r="MUG27" s="1"/>
      <c r="MUH27" s="1"/>
      <c r="MUI27" s="1"/>
      <c r="MUJ27" s="1"/>
      <c r="MUK27" s="1"/>
      <c r="MUL27" s="1"/>
      <c r="MUM27" s="1"/>
      <c r="MUN27" s="1"/>
      <c r="MUO27" s="1"/>
      <c r="MUP27" s="1"/>
      <c r="MUQ27" s="1"/>
      <c r="MUR27" s="1"/>
      <c r="MUS27" s="1"/>
      <c r="MUT27" s="1"/>
      <c r="MUU27" s="1"/>
      <c r="MUV27" s="1"/>
      <c r="MUW27" s="1"/>
      <c r="MUX27" s="1"/>
      <c r="MUY27" s="1"/>
      <c r="MUZ27" s="1"/>
      <c r="MVA27" s="1"/>
      <c r="MVB27" s="1"/>
      <c r="MVC27" s="1"/>
      <c r="MVD27" s="1"/>
      <c r="MVE27" s="1"/>
      <c r="MVF27" s="1"/>
      <c r="MVG27" s="1"/>
      <c r="MVH27" s="1"/>
      <c r="MVI27" s="1"/>
      <c r="MVJ27" s="1"/>
      <c r="MVK27" s="1"/>
      <c r="MVL27" s="1"/>
      <c r="MVM27" s="1"/>
      <c r="MVN27" s="1"/>
      <c r="MVO27" s="1"/>
      <c r="MVP27" s="1"/>
      <c r="MVQ27" s="1"/>
      <c r="MVR27" s="1"/>
      <c r="MVS27" s="1"/>
      <c r="MVT27" s="1"/>
      <c r="MVU27" s="1"/>
      <c r="MVV27" s="1"/>
      <c r="MVW27" s="1"/>
      <c r="MVX27" s="1"/>
      <c r="MVY27" s="1"/>
      <c r="MVZ27" s="1"/>
      <c r="MWA27" s="1"/>
      <c r="MWB27" s="1"/>
      <c r="MWC27" s="1"/>
      <c r="MWD27" s="1"/>
      <c r="MWE27" s="1"/>
      <c r="MWF27" s="1"/>
      <c r="MWG27" s="1"/>
      <c r="MWH27" s="1"/>
      <c r="MWI27" s="1"/>
      <c r="MWJ27" s="1"/>
      <c r="MWK27" s="1"/>
      <c r="MWL27" s="1"/>
      <c r="MWM27" s="1"/>
      <c r="MWN27" s="1"/>
      <c r="MWO27" s="1"/>
      <c r="MWP27" s="1"/>
      <c r="MWQ27" s="1"/>
      <c r="MWR27" s="1"/>
      <c r="MWS27" s="1"/>
      <c r="MWT27" s="1"/>
      <c r="MWU27" s="1"/>
      <c r="MWV27" s="1"/>
      <c r="MWW27" s="1"/>
      <c r="MWX27" s="1"/>
      <c r="MWY27" s="1"/>
      <c r="MWZ27" s="1"/>
      <c r="MXA27" s="1"/>
      <c r="MXB27" s="1"/>
      <c r="MXC27" s="1"/>
      <c r="MXD27" s="1"/>
      <c r="MXE27" s="1"/>
      <c r="MXF27" s="1"/>
      <c r="MXG27" s="1"/>
      <c r="MXH27" s="1"/>
      <c r="MXI27" s="1"/>
      <c r="MXJ27" s="1"/>
      <c r="MXK27" s="1"/>
      <c r="MXL27" s="1"/>
      <c r="MXM27" s="1"/>
      <c r="MXN27" s="1"/>
      <c r="MXO27" s="1"/>
      <c r="MXP27" s="1"/>
      <c r="MXQ27" s="1"/>
      <c r="MXR27" s="1"/>
      <c r="MXS27" s="1"/>
      <c r="MXT27" s="1"/>
      <c r="MXU27" s="1"/>
      <c r="MXV27" s="1"/>
      <c r="MXW27" s="1"/>
      <c r="MXX27" s="1"/>
      <c r="MXY27" s="1"/>
      <c r="MXZ27" s="1"/>
      <c r="MYA27" s="1"/>
      <c r="MYB27" s="1"/>
      <c r="MYC27" s="1"/>
      <c r="MYD27" s="1"/>
      <c r="MYE27" s="1"/>
      <c r="MYF27" s="1"/>
      <c r="MYG27" s="1"/>
      <c r="MYH27" s="1"/>
      <c r="MYI27" s="1"/>
      <c r="MYJ27" s="1"/>
      <c r="MYK27" s="1"/>
      <c r="MYL27" s="1"/>
      <c r="MYM27" s="1"/>
      <c r="MYN27" s="1"/>
      <c r="MYO27" s="1"/>
      <c r="MYP27" s="1"/>
      <c r="MYQ27" s="1"/>
      <c r="MYR27" s="1"/>
      <c r="MYS27" s="1"/>
      <c r="MYT27" s="1"/>
      <c r="MYU27" s="1"/>
      <c r="MYV27" s="1"/>
      <c r="MYW27" s="1"/>
      <c r="MYX27" s="1"/>
      <c r="MYY27" s="1"/>
      <c r="MYZ27" s="1"/>
      <c r="MZA27" s="1"/>
      <c r="MZB27" s="1"/>
      <c r="MZC27" s="1"/>
      <c r="MZD27" s="1"/>
      <c r="MZE27" s="1"/>
      <c r="MZF27" s="1"/>
      <c r="MZG27" s="1"/>
      <c r="MZH27" s="1"/>
      <c r="MZI27" s="1"/>
      <c r="MZJ27" s="1"/>
      <c r="MZK27" s="1"/>
      <c r="MZL27" s="1"/>
      <c r="MZM27" s="1"/>
      <c r="MZN27" s="1"/>
      <c r="MZO27" s="1"/>
      <c r="MZP27" s="1"/>
      <c r="MZQ27" s="1"/>
      <c r="MZR27" s="1"/>
      <c r="MZS27" s="1"/>
      <c r="MZT27" s="1"/>
      <c r="MZU27" s="1"/>
      <c r="MZV27" s="1"/>
      <c r="MZW27" s="1"/>
      <c r="MZX27" s="1"/>
      <c r="MZY27" s="1"/>
      <c r="MZZ27" s="1"/>
      <c r="NAA27" s="1"/>
      <c r="NAB27" s="1"/>
      <c r="NAC27" s="1"/>
      <c r="NAD27" s="1"/>
      <c r="NAE27" s="1"/>
      <c r="NAF27" s="1"/>
      <c r="NAG27" s="1"/>
      <c r="NAH27" s="1"/>
      <c r="NAI27" s="1"/>
      <c r="NAJ27" s="1"/>
      <c r="NAK27" s="1"/>
      <c r="NAL27" s="1"/>
      <c r="NAM27" s="1"/>
      <c r="NAN27" s="1"/>
      <c r="NAO27" s="1"/>
      <c r="NAP27" s="1"/>
      <c r="NAQ27" s="1"/>
      <c r="NAR27" s="1"/>
      <c r="NAS27" s="1"/>
      <c r="NAT27" s="1"/>
      <c r="NAU27" s="1"/>
      <c r="NAV27" s="1"/>
      <c r="NAW27" s="1"/>
      <c r="NAX27" s="1"/>
      <c r="NAY27" s="1"/>
      <c r="NAZ27" s="1"/>
      <c r="NBA27" s="1"/>
      <c r="NBB27" s="1"/>
      <c r="NBC27" s="1"/>
      <c r="NBD27" s="1"/>
      <c r="NBE27" s="1"/>
      <c r="NBF27" s="1"/>
      <c r="NBG27" s="1"/>
      <c r="NBH27" s="1"/>
      <c r="NBI27" s="1"/>
      <c r="NBJ27" s="1"/>
      <c r="NBK27" s="1"/>
      <c r="NBL27" s="1"/>
      <c r="NBM27" s="1"/>
      <c r="NBN27" s="1"/>
      <c r="NBO27" s="1"/>
      <c r="NBP27" s="1"/>
      <c r="NBQ27" s="1"/>
      <c r="NBR27" s="1"/>
      <c r="NBS27" s="1"/>
      <c r="NBT27" s="1"/>
      <c r="NBU27" s="1"/>
      <c r="NBV27" s="1"/>
      <c r="NBW27" s="1"/>
      <c r="NBX27" s="1"/>
      <c r="NBY27" s="1"/>
      <c r="NBZ27" s="1"/>
      <c r="NCA27" s="1"/>
      <c r="NCB27" s="1"/>
      <c r="NCC27" s="1"/>
      <c r="NCD27" s="1"/>
      <c r="NCE27" s="1"/>
      <c r="NCF27" s="1"/>
      <c r="NCG27" s="1"/>
      <c r="NCH27" s="1"/>
      <c r="NCI27" s="1"/>
      <c r="NCJ27" s="1"/>
      <c r="NCK27" s="1"/>
      <c r="NCL27" s="1"/>
      <c r="NCM27" s="1"/>
      <c r="NCN27" s="1"/>
      <c r="NCO27" s="1"/>
      <c r="NCP27" s="1"/>
      <c r="NCQ27" s="1"/>
      <c r="NCR27" s="1"/>
      <c r="NCS27" s="1"/>
      <c r="NCT27" s="1"/>
      <c r="NCU27" s="1"/>
      <c r="NCV27" s="1"/>
      <c r="NCW27" s="1"/>
      <c r="NCX27" s="1"/>
      <c r="NCY27" s="1"/>
      <c r="NCZ27" s="1"/>
      <c r="NDA27" s="1"/>
      <c r="NDB27" s="1"/>
      <c r="NDC27" s="1"/>
      <c r="NDD27" s="1"/>
      <c r="NDE27" s="1"/>
      <c r="NDF27" s="1"/>
      <c r="NDG27" s="1"/>
      <c r="NDH27" s="1"/>
      <c r="NDI27" s="1"/>
      <c r="NDJ27" s="1"/>
      <c r="NDK27" s="1"/>
      <c r="NDL27" s="1"/>
      <c r="NDM27" s="1"/>
      <c r="NDN27" s="1"/>
      <c r="NDO27" s="1"/>
      <c r="NDP27" s="1"/>
      <c r="NDQ27" s="1"/>
      <c r="NDR27" s="1"/>
      <c r="NDS27" s="1"/>
      <c r="NDT27" s="1"/>
      <c r="NDU27" s="1"/>
      <c r="NDV27" s="1"/>
      <c r="NDW27" s="1"/>
      <c r="NDX27" s="1"/>
      <c r="NDY27" s="1"/>
      <c r="NDZ27" s="1"/>
      <c r="NEA27" s="1"/>
      <c r="NEB27" s="1"/>
      <c r="NEC27" s="1"/>
      <c r="NED27" s="1"/>
      <c r="NEE27" s="1"/>
      <c r="NEF27" s="1"/>
      <c r="NEG27" s="1"/>
      <c r="NEH27" s="1"/>
      <c r="NEI27" s="1"/>
      <c r="NEJ27" s="1"/>
      <c r="NEK27" s="1"/>
      <c r="NEL27" s="1"/>
      <c r="NEM27" s="1"/>
      <c r="NEN27" s="1"/>
      <c r="NEO27" s="1"/>
      <c r="NEP27" s="1"/>
      <c r="NEQ27" s="1"/>
      <c r="NER27" s="1"/>
      <c r="NES27" s="1"/>
      <c r="NET27" s="1"/>
      <c r="NEU27" s="1"/>
      <c r="NEV27" s="1"/>
      <c r="NEW27" s="1"/>
      <c r="NEX27" s="1"/>
      <c r="NEY27" s="1"/>
      <c r="NEZ27" s="1"/>
      <c r="NFA27" s="1"/>
      <c r="NFB27" s="1"/>
      <c r="NFC27" s="1"/>
      <c r="NFD27" s="1"/>
      <c r="NFE27" s="1"/>
      <c r="NFF27" s="1"/>
      <c r="NFG27" s="1"/>
      <c r="NFH27" s="1"/>
      <c r="NFI27" s="1"/>
      <c r="NFJ27" s="1"/>
      <c r="NFK27" s="1"/>
      <c r="NFL27" s="1"/>
      <c r="NFM27" s="1"/>
      <c r="NFN27" s="1"/>
      <c r="NFO27" s="1"/>
      <c r="NFP27" s="1"/>
      <c r="NFQ27" s="1"/>
      <c r="NFR27" s="1"/>
      <c r="NFS27" s="1"/>
      <c r="NFT27" s="1"/>
      <c r="NFU27" s="1"/>
      <c r="NFV27" s="1"/>
      <c r="NFW27" s="1"/>
      <c r="NFX27" s="1"/>
      <c r="NFY27" s="1"/>
      <c r="NFZ27" s="1"/>
      <c r="NGA27" s="1"/>
      <c r="NGB27" s="1"/>
      <c r="NGC27" s="1"/>
      <c r="NGD27" s="1"/>
      <c r="NGE27" s="1"/>
      <c r="NGF27" s="1"/>
      <c r="NGG27" s="1"/>
      <c r="NGH27" s="1"/>
      <c r="NGI27" s="1"/>
      <c r="NGJ27" s="1"/>
      <c r="NGK27" s="1"/>
      <c r="NGL27" s="1"/>
      <c r="NGM27" s="1"/>
      <c r="NGN27" s="1"/>
      <c r="NGO27" s="1"/>
      <c r="NGP27" s="1"/>
      <c r="NGQ27" s="1"/>
      <c r="NGR27" s="1"/>
      <c r="NGS27" s="1"/>
      <c r="NGT27" s="1"/>
      <c r="NGU27" s="1"/>
      <c r="NGV27" s="1"/>
      <c r="NGW27" s="1"/>
      <c r="NGX27" s="1"/>
      <c r="NGY27" s="1"/>
      <c r="NGZ27" s="1"/>
      <c r="NHA27" s="1"/>
      <c r="NHB27" s="1"/>
      <c r="NHC27" s="1"/>
      <c r="NHD27" s="1"/>
      <c r="NHE27" s="1"/>
      <c r="NHF27" s="1"/>
      <c r="NHG27" s="1"/>
      <c r="NHH27" s="1"/>
      <c r="NHI27" s="1"/>
      <c r="NHJ27" s="1"/>
      <c r="NHK27" s="1"/>
      <c r="NHL27" s="1"/>
      <c r="NHM27" s="1"/>
      <c r="NHN27" s="1"/>
      <c r="NHO27" s="1"/>
      <c r="NHP27" s="1"/>
      <c r="NHQ27" s="1"/>
      <c r="NHR27" s="1"/>
      <c r="NHS27" s="1"/>
      <c r="NHT27" s="1"/>
      <c r="NHU27" s="1"/>
      <c r="NHV27" s="1"/>
      <c r="NHW27" s="1"/>
      <c r="NHX27" s="1"/>
      <c r="NHY27" s="1"/>
      <c r="NHZ27" s="1"/>
      <c r="NIA27" s="1"/>
      <c r="NIB27" s="1"/>
      <c r="NIC27" s="1"/>
      <c r="NID27" s="1"/>
      <c r="NIE27" s="1"/>
      <c r="NIF27" s="1"/>
      <c r="NIG27" s="1"/>
      <c r="NIH27" s="1"/>
      <c r="NII27" s="1"/>
      <c r="NIJ27" s="1"/>
      <c r="NIK27" s="1"/>
      <c r="NIL27" s="1"/>
      <c r="NIM27" s="1"/>
      <c r="NIN27" s="1"/>
      <c r="NIO27" s="1"/>
      <c r="NIP27" s="1"/>
      <c r="NIQ27" s="1"/>
      <c r="NIR27" s="1"/>
      <c r="NIS27" s="1"/>
      <c r="NIT27" s="1"/>
      <c r="NIU27" s="1"/>
      <c r="NIV27" s="1"/>
      <c r="NIW27" s="1"/>
      <c r="NIX27" s="1"/>
      <c r="NIY27" s="1"/>
      <c r="NIZ27" s="1"/>
      <c r="NJA27" s="1"/>
      <c r="NJB27" s="1"/>
      <c r="NJC27" s="1"/>
      <c r="NJD27" s="1"/>
      <c r="NJE27" s="1"/>
      <c r="NJF27" s="1"/>
      <c r="NJG27" s="1"/>
      <c r="NJH27" s="1"/>
      <c r="NJI27" s="1"/>
      <c r="NJJ27" s="1"/>
      <c r="NJK27" s="1"/>
      <c r="NJL27" s="1"/>
      <c r="NJM27" s="1"/>
      <c r="NJN27" s="1"/>
      <c r="NJO27" s="1"/>
      <c r="NJP27" s="1"/>
      <c r="NJQ27" s="1"/>
      <c r="NJR27" s="1"/>
      <c r="NJS27" s="1"/>
      <c r="NJT27" s="1"/>
      <c r="NJU27" s="1"/>
      <c r="NJV27" s="1"/>
      <c r="NJW27" s="1"/>
      <c r="NJX27" s="1"/>
      <c r="NJY27" s="1"/>
      <c r="NJZ27" s="1"/>
      <c r="NKA27" s="1"/>
      <c r="NKB27" s="1"/>
      <c r="NKC27" s="1"/>
      <c r="NKD27" s="1"/>
      <c r="NKE27" s="1"/>
      <c r="NKF27" s="1"/>
      <c r="NKG27" s="1"/>
      <c r="NKH27" s="1"/>
      <c r="NKI27" s="1"/>
      <c r="NKJ27" s="1"/>
      <c r="NKK27" s="1"/>
      <c r="NKL27" s="1"/>
      <c r="NKM27" s="1"/>
      <c r="NKN27" s="1"/>
      <c r="NKO27" s="1"/>
      <c r="NKP27" s="1"/>
      <c r="NKQ27" s="1"/>
      <c r="NKR27" s="1"/>
      <c r="NKS27" s="1"/>
      <c r="NKT27" s="1"/>
      <c r="NKU27" s="1"/>
      <c r="NKV27" s="1"/>
      <c r="NKW27" s="1"/>
      <c r="NKX27" s="1"/>
      <c r="NKY27" s="1"/>
      <c r="NKZ27" s="1"/>
      <c r="NLA27" s="1"/>
      <c r="NLB27" s="1"/>
      <c r="NLC27" s="1"/>
      <c r="NLD27" s="1"/>
      <c r="NLE27" s="1"/>
      <c r="NLF27" s="1"/>
      <c r="NLG27" s="1"/>
      <c r="NLH27" s="1"/>
      <c r="NLI27" s="1"/>
      <c r="NLJ27" s="1"/>
      <c r="NLK27" s="1"/>
      <c r="NLL27" s="1"/>
      <c r="NLM27" s="1"/>
      <c r="NLN27" s="1"/>
      <c r="NLO27" s="1"/>
      <c r="NLP27" s="1"/>
      <c r="NLQ27" s="1"/>
      <c r="NLR27" s="1"/>
      <c r="NLS27" s="1"/>
      <c r="NLT27" s="1"/>
      <c r="NLU27" s="1"/>
      <c r="NLV27" s="1"/>
      <c r="NLW27" s="1"/>
      <c r="NLX27" s="1"/>
      <c r="NLY27" s="1"/>
      <c r="NLZ27" s="1"/>
      <c r="NMA27" s="1"/>
      <c r="NMB27" s="1"/>
      <c r="NMC27" s="1"/>
      <c r="NMD27" s="1"/>
      <c r="NME27" s="1"/>
      <c r="NMF27" s="1"/>
      <c r="NMG27" s="1"/>
      <c r="NMH27" s="1"/>
      <c r="NMI27" s="1"/>
      <c r="NMJ27" s="1"/>
      <c r="NMK27" s="1"/>
      <c r="NML27" s="1"/>
      <c r="NMM27" s="1"/>
      <c r="NMN27" s="1"/>
      <c r="NMO27" s="1"/>
      <c r="NMP27" s="1"/>
      <c r="NMQ27" s="1"/>
      <c r="NMR27" s="1"/>
      <c r="NMS27" s="1"/>
      <c r="NMT27" s="1"/>
      <c r="NMU27" s="1"/>
      <c r="NMV27" s="1"/>
      <c r="NMW27" s="1"/>
      <c r="NMX27" s="1"/>
      <c r="NMY27" s="1"/>
      <c r="NMZ27" s="1"/>
      <c r="NNA27" s="1"/>
      <c r="NNB27" s="1"/>
      <c r="NNC27" s="1"/>
      <c r="NND27" s="1"/>
      <c r="NNE27" s="1"/>
      <c r="NNF27" s="1"/>
      <c r="NNG27" s="1"/>
      <c r="NNH27" s="1"/>
      <c r="NNI27" s="1"/>
      <c r="NNJ27" s="1"/>
      <c r="NNK27" s="1"/>
      <c r="NNL27" s="1"/>
      <c r="NNM27" s="1"/>
      <c r="NNN27" s="1"/>
      <c r="NNO27" s="1"/>
      <c r="NNP27" s="1"/>
      <c r="NNQ27" s="1"/>
      <c r="NNR27" s="1"/>
      <c r="NNS27" s="1"/>
      <c r="NNT27" s="1"/>
      <c r="NNU27" s="1"/>
      <c r="NNV27" s="1"/>
      <c r="NNW27" s="1"/>
      <c r="NNX27" s="1"/>
      <c r="NNY27" s="1"/>
      <c r="NNZ27" s="1"/>
      <c r="NOA27" s="1"/>
      <c r="NOB27" s="1"/>
      <c r="NOC27" s="1"/>
      <c r="NOD27" s="1"/>
      <c r="NOE27" s="1"/>
      <c r="NOF27" s="1"/>
      <c r="NOG27" s="1"/>
      <c r="NOH27" s="1"/>
      <c r="NOI27" s="1"/>
      <c r="NOJ27" s="1"/>
      <c r="NOK27" s="1"/>
      <c r="NOL27" s="1"/>
      <c r="NOM27" s="1"/>
      <c r="NON27" s="1"/>
      <c r="NOO27" s="1"/>
      <c r="NOP27" s="1"/>
      <c r="NOQ27" s="1"/>
      <c r="NOR27" s="1"/>
      <c r="NOS27" s="1"/>
      <c r="NOT27" s="1"/>
      <c r="NOU27" s="1"/>
      <c r="NOV27" s="1"/>
      <c r="NOW27" s="1"/>
      <c r="NOX27" s="1"/>
      <c r="NOY27" s="1"/>
      <c r="NOZ27" s="1"/>
      <c r="NPA27" s="1"/>
      <c r="NPB27" s="1"/>
      <c r="NPC27" s="1"/>
      <c r="NPD27" s="1"/>
      <c r="NPE27" s="1"/>
      <c r="NPF27" s="1"/>
      <c r="NPG27" s="1"/>
      <c r="NPH27" s="1"/>
      <c r="NPI27" s="1"/>
      <c r="NPJ27" s="1"/>
      <c r="NPK27" s="1"/>
      <c r="NPL27" s="1"/>
      <c r="NPM27" s="1"/>
      <c r="NPN27" s="1"/>
      <c r="NPO27" s="1"/>
      <c r="NPP27" s="1"/>
      <c r="NPQ27" s="1"/>
      <c r="NPR27" s="1"/>
      <c r="NPS27" s="1"/>
      <c r="NPT27" s="1"/>
      <c r="NPU27" s="1"/>
      <c r="NPV27" s="1"/>
      <c r="NPW27" s="1"/>
      <c r="NPX27" s="1"/>
      <c r="NPY27" s="1"/>
      <c r="NPZ27" s="1"/>
      <c r="NQA27" s="1"/>
      <c r="NQB27" s="1"/>
      <c r="NQC27" s="1"/>
      <c r="NQD27" s="1"/>
      <c r="NQE27" s="1"/>
      <c r="NQF27" s="1"/>
      <c r="NQG27" s="1"/>
      <c r="NQH27" s="1"/>
      <c r="NQI27" s="1"/>
      <c r="NQJ27" s="1"/>
      <c r="NQK27" s="1"/>
      <c r="NQL27" s="1"/>
      <c r="NQM27" s="1"/>
      <c r="NQN27" s="1"/>
      <c r="NQO27" s="1"/>
      <c r="NQP27" s="1"/>
      <c r="NQQ27" s="1"/>
      <c r="NQR27" s="1"/>
      <c r="NQS27" s="1"/>
      <c r="NQT27" s="1"/>
      <c r="NQU27" s="1"/>
      <c r="NQV27" s="1"/>
      <c r="NQW27" s="1"/>
      <c r="NQX27" s="1"/>
      <c r="NQY27" s="1"/>
      <c r="NQZ27" s="1"/>
      <c r="NRA27" s="1"/>
      <c r="NRB27" s="1"/>
      <c r="NRC27" s="1"/>
      <c r="NRD27" s="1"/>
      <c r="NRE27" s="1"/>
      <c r="NRF27" s="1"/>
      <c r="NRG27" s="1"/>
      <c r="NRH27" s="1"/>
      <c r="NRI27" s="1"/>
      <c r="NRJ27" s="1"/>
      <c r="NRK27" s="1"/>
      <c r="NRL27" s="1"/>
      <c r="NRM27" s="1"/>
      <c r="NRN27" s="1"/>
      <c r="NRO27" s="1"/>
      <c r="NRP27" s="1"/>
      <c r="NRQ27" s="1"/>
      <c r="NRR27" s="1"/>
      <c r="NRS27" s="1"/>
      <c r="NRT27" s="1"/>
      <c r="NRU27" s="1"/>
      <c r="NRV27" s="1"/>
      <c r="NRW27" s="1"/>
      <c r="NRX27" s="1"/>
      <c r="NRY27" s="1"/>
      <c r="NRZ27" s="1"/>
      <c r="NSA27" s="1"/>
      <c r="NSB27" s="1"/>
      <c r="NSC27" s="1"/>
      <c r="NSD27" s="1"/>
      <c r="NSE27" s="1"/>
      <c r="NSF27" s="1"/>
      <c r="NSG27" s="1"/>
      <c r="NSH27" s="1"/>
      <c r="NSI27" s="1"/>
      <c r="NSJ27" s="1"/>
      <c r="NSK27" s="1"/>
      <c r="NSL27" s="1"/>
      <c r="NSM27" s="1"/>
      <c r="NSN27" s="1"/>
      <c r="NSO27" s="1"/>
      <c r="NSP27" s="1"/>
      <c r="NSQ27" s="1"/>
      <c r="NSR27" s="1"/>
      <c r="NSS27" s="1"/>
      <c r="NST27" s="1"/>
      <c r="NSU27" s="1"/>
      <c r="NSV27" s="1"/>
      <c r="NSW27" s="1"/>
      <c r="NSX27" s="1"/>
      <c r="NSY27" s="1"/>
      <c r="NSZ27" s="1"/>
      <c r="NTA27" s="1"/>
      <c r="NTB27" s="1"/>
      <c r="NTC27" s="1"/>
      <c r="NTD27" s="1"/>
      <c r="NTE27" s="1"/>
      <c r="NTF27" s="1"/>
      <c r="NTG27" s="1"/>
      <c r="NTH27" s="1"/>
      <c r="NTI27" s="1"/>
      <c r="NTJ27" s="1"/>
      <c r="NTK27" s="1"/>
      <c r="NTL27" s="1"/>
      <c r="NTM27" s="1"/>
      <c r="NTN27" s="1"/>
      <c r="NTO27" s="1"/>
      <c r="NTP27" s="1"/>
      <c r="NTQ27" s="1"/>
      <c r="NTR27" s="1"/>
      <c r="NTS27" s="1"/>
      <c r="NTT27" s="1"/>
      <c r="NTU27" s="1"/>
      <c r="NTV27" s="1"/>
      <c r="NTW27" s="1"/>
      <c r="NTX27" s="1"/>
      <c r="NTY27" s="1"/>
      <c r="NTZ27" s="1"/>
      <c r="NUA27" s="1"/>
      <c r="NUB27" s="1"/>
      <c r="NUC27" s="1"/>
      <c r="NUD27" s="1"/>
      <c r="NUE27" s="1"/>
      <c r="NUF27" s="1"/>
      <c r="NUG27" s="1"/>
      <c r="NUH27" s="1"/>
      <c r="NUI27" s="1"/>
      <c r="NUJ27" s="1"/>
      <c r="NUK27" s="1"/>
      <c r="NUL27" s="1"/>
      <c r="NUM27" s="1"/>
      <c r="NUN27" s="1"/>
      <c r="NUO27" s="1"/>
      <c r="NUP27" s="1"/>
      <c r="NUQ27" s="1"/>
      <c r="NUR27" s="1"/>
      <c r="NUS27" s="1"/>
      <c r="NUT27" s="1"/>
      <c r="NUU27" s="1"/>
      <c r="NUV27" s="1"/>
      <c r="NUW27" s="1"/>
      <c r="NUX27" s="1"/>
      <c r="NUY27" s="1"/>
      <c r="NUZ27" s="1"/>
      <c r="NVA27" s="1"/>
      <c r="NVB27" s="1"/>
      <c r="NVC27" s="1"/>
      <c r="NVD27" s="1"/>
      <c r="NVE27" s="1"/>
      <c r="NVF27" s="1"/>
      <c r="NVG27" s="1"/>
      <c r="NVH27" s="1"/>
      <c r="NVI27" s="1"/>
      <c r="NVJ27" s="1"/>
      <c r="NVK27" s="1"/>
      <c r="NVL27" s="1"/>
      <c r="NVM27" s="1"/>
      <c r="NVN27" s="1"/>
      <c r="NVO27" s="1"/>
      <c r="NVP27" s="1"/>
      <c r="NVQ27" s="1"/>
      <c r="NVR27" s="1"/>
      <c r="NVS27" s="1"/>
      <c r="NVT27" s="1"/>
      <c r="NVU27" s="1"/>
      <c r="NVV27" s="1"/>
      <c r="NVW27" s="1"/>
      <c r="NVX27" s="1"/>
      <c r="NVY27" s="1"/>
      <c r="NVZ27" s="1"/>
      <c r="NWA27" s="1"/>
      <c r="NWB27" s="1"/>
      <c r="NWC27" s="1"/>
      <c r="NWD27" s="1"/>
      <c r="NWE27" s="1"/>
      <c r="NWF27" s="1"/>
      <c r="NWG27" s="1"/>
      <c r="NWH27" s="1"/>
      <c r="NWI27" s="1"/>
      <c r="NWJ27" s="1"/>
      <c r="NWK27" s="1"/>
      <c r="NWL27" s="1"/>
      <c r="NWM27" s="1"/>
      <c r="NWN27" s="1"/>
      <c r="NWO27" s="1"/>
      <c r="NWP27" s="1"/>
      <c r="NWQ27" s="1"/>
      <c r="NWR27" s="1"/>
      <c r="NWS27" s="1"/>
      <c r="NWT27" s="1"/>
      <c r="NWU27" s="1"/>
      <c r="NWV27" s="1"/>
      <c r="NWW27" s="1"/>
      <c r="NWX27" s="1"/>
      <c r="NWY27" s="1"/>
      <c r="NWZ27" s="1"/>
      <c r="NXA27" s="1"/>
      <c r="NXB27" s="1"/>
      <c r="NXC27" s="1"/>
      <c r="NXD27" s="1"/>
      <c r="NXE27" s="1"/>
      <c r="NXF27" s="1"/>
      <c r="NXG27" s="1"/>
      <c r="NXH27" s="1"/>
      <c r="NXI27" s="1"/>
      <c r="NXJ27" s="1"/>
      <c r="NXK27" s="1"/>
      <c r="NXL27" s="1"/>
      <c r="NXM27" s="1"/>
      <c r="NXN27" s="1"/>
      <c r="NXO27" s="1"/>
      <c r="NXP27" s="1"/>
      <c r="NXQ27" s="1"/>
      <c r="NXR27" s="1"/>
      <c r="NXS27" s="1"/>
      <c r="NXT27" s="1"/>
      <c r="NXU27" s="1"/>
      <c r="NXV27" s="1"/>
      <c r="NXW27" s="1"/>
      <c r="NXX27" s="1"/>
      <c r="NXY27" s="1"/>
      <c r="NXZ27" s="1"/>
      <c r="NYA27" s="1"/>
      <c r="NYB27" s="1"/>
      <c r="NYC27" s="1"/>
      <c r="NYD27" s="1"/>
      <c r="NYE27" s="1"/>
      <c r="NYF27" s="1"/>
      <c r="NYG27" s="1"/>
      <c r="NYH27" s="1"/>
      <c r="NYI27" s="1"/>
      <c r="NYJ27" s="1"/>
      <c r="NYK27" s="1"/>
      <c r="NYL27" s="1"/>
      <c r="NYM27" s="1"/>
      <c r="NYN27" s="1"/>
      <c r="NYO27" s="1"/>
      <c r="NYP27" s="1"/>
      <c r="NYQ27" s="1"/>
      <c r="NYR27" s="1"/>
      <c r="NYS27" s="1"/>
      <c r="NYT27" s="1"/>
      <c r="NYU27" s="1"/>
      <c r="NYV27" s="1"/>
      <c r="NYW27" s="1"/>
      <c r="NYX27" s="1"/>
      <c r="NYY27" s="1"/>
      <c r="NYZ27" s="1"/>
      <c r="NZA27" s="1"/>
      <c r="NZB27" s="1"/>
      <c r="NZC27" s="1"/>
      <c r="NZD27" s="1"/>
      <c r="NZE27" s="1"/>
      <c r="NZF27" s="1"/>
      <c r="NZG27" s="1"/>
      <c r="NZH27" s="1"/>
      <c r="NZI27" s="1"/>
      <c r="NZJ27" s="1"/>
      <c r="NZK27" s="1"/>
      <c r="NZL27" s="1"/>
      <c r="NZM27" s="1"/>
      <c r="NZN27" s="1"/>
      <c r="NZO27" s="1"/>
      <c r="NZP27" s="1"/>
      <c r="NZQ27" s="1"/>
      <c r="NZR27" s="1"/>
      <c r="NZS27" s="1"/>
      <c r="NZT27" s="1"/>
      <c r="NZU27" s="1"/>
      <c r="NZV27" s="1"/>
      <c r="NZW27" s="1"/>
      <c r="NZX27" s="1"/>
      <c r="NZY27" s="1"/>
      <c r="NZZ27" s="1"/>
      <c r="OAA27" s="1"/>
      <c r="OAB27" s="1"/>
      <c r="OAC27" s="1"/>
      <c r="OAD27" s="1"/>
      <c r="OAE27" s="1"/>
      <c r="OAF27" s="1"/>
      <c r="OAG27" s="1"/>
      <c r="OAH27" s="1"/>
      <c r="OAI27" s="1"/>
      <c r="OAJ27" s="1"/>
      <c r="OAK27" s="1"/>
      <c r="OAL27" s="1"/>
      <c r="OAM27" s="1"/>
      <c r="OAN27" s="1"/>
      <c r="OAO27" s="1"/>
      <c r="OAP27" s="1"/>
      <c r="OAQ27" s="1"/>
      <c r="OAR27" s="1"/>
      <c r="OAS27" s="1"/>
      <c r="OAT27" s="1"/>
      <c r="OAU27" s="1"/>
      <c r="OAV27" s="1"/>
      <c r="OAW27" s="1"/>
      <c r="OAX27" s="1"/>
      <c r="OAY27" s="1"/>
      <c r="OAZ27" s="1"/>
      <c r="OBA27" s="1"/>
      <c r="OBB27" s="1"/>
      <c r="OBC27" s="1"/>
      <c r="OBD27" s="1"/>
      <c r="OBE27" s="1"/>
      <c r="OBF27" s="1"/>
      <c r="OBG27" s="1"/>
      <c r="OBH27" s="1"/>
      <c r="OBI27" s="1"/>
      <c r="OBJ27" s="1"/>
      <c r="OBK27" s="1"/>
      <c r="OBL27" s="1"/>
      <c r="OBM27" s="1"/>
      <c r="OBN27" s="1"/>
      <c r="OBO27" s="1"/>
      <c r="OBP27" s="1"/>
      <c r="OBQ27" s="1"/>
      <c r="OBR27" s="1"/>
      <c r="OBS27" s="1"/>
      <c r="OBT27" s="1"/>
      <c r="OBU27" s="1"/>
      <c r="OBV27" s="1"/>
      <c r="OBW27" s="1"/>
      <c r="OBX27" s="1"/>
      <c r="OBY27" s="1"/>
      <c r="OBZ27" s="1"/>
      <c r="OCA27" s="1"/>
      <c r="OCB27" s="1"/>
      <c r="OCC27" s="1"/>
      <c r="OCD27" s="1"/>
      <c r="OCE27" s="1"/>
      <c r="OCF27" s="1"/>
      <c r="OCG27" s="1"/>
      <c r="OCH27" s="1"/>
      <c r="OCI27" s="1"/>
      <c r="OCJ27" s="1"/>
      <c r="OCK27" s="1"/>
      <c r="OCL27" s="1"/>
      <c r="OCM27" s="1"/>
      <c r="OCN27" s="1"/>
      <c r="OCO27" s="1"/>
      <c r="OCP27" s="1"/>
      <c r="OCQ27" s="1"/>
      <c r="OCR27" s="1"/>
      <c r="OCS27" s="1"/>
      <c r="OCT27" s="1"/>
      <c r="OCU27" s="1"/>
      <c r="OCV27" s="1"/>
      <c r="OCW27" s="1"/>
      <c r="OCX27" s="1"/>
      <c r="OCY27" s="1"/>
      <c r="OCZ27" s="1"/>
      <c r="ODA27" s="1"/>
      <c r="ODB27" s="1"/>
      <c r="ODC27" s="1"/>
      <c r="ODD27" s="1"/>
      <c r="ODE27" s="1"/>
      <c r="ODF27" s="1"/>
      <c r="ODG27" s="1"/>
      <c r="ODH27" s="1"/>
      <c r="ODI27" s="1"/>
      <c r="ODJ27" s="1"/>
      <c r="ODK27" s="1"/>
      <c r="ODL27" s="1"/>
      <c r="ODM27" s="1"/>
      <c r="ODN27" s="1"/>
      <c r="ODO27" s="1"/>
      <c r="ODP27" s="1"/>
      <c r="ODQ27" s="1"/>
      <c r="ODR27" s="1"/>
      <c r="ODS27" s="1"/>
      <c r="ODT27" s="1"/>
      <c r="ODU27" s="1"/>
      <c r="ODV27" s="1"/>
      <c r="ODW27" s="1"/>
      <c r="ODX27" s="1"/>
      <c r="ODY27" s="1"/>
      <c r="ODZ27" s="1"/>
      <c r="OEA27" s="1"/>
      <c r="OEB27" s="1"/>
      <c r="OEC27" s="1"/>
      <c r="OED27" s="1"/>
      <c r="OEE27" s="1"/>
      <c r="OEF27" s="1"/>
      <c r="OEG27" s="1"/>
      <c r="OEH27" s="1"/>
      <c r="OEI27" s="1"/>
      <c r="OEJ27" s="1"/>
      <c r="OEK27" s="1"/>
      <c r="OEL27" s="1"/>
      <c r="OEM27" s="1"/>
      <c r="OEN27" s="1"/>
      <c r="OEO27" s="1"/>
      <c r="OEP27" s="1"/>
      <c r="OEQ27" s="1"/>
      <c r="OER27" s="1"/>
      <c r="OES27" s="1"/>
      <c r="OET27" s="1"/>
      <c r="OEU27" s="1"/>
      <c r="OEV27" s="1"/>
      <c r="OEW27" s="1"/>
      <c r="OEX27" s="1"/>
      <c r="OEY27" s="1"/>
      <c r="OEZ27" s="1"/>
      <c r="OFA27" s="1"/>
      <c r="OFB27" s="1"/>
      <c r="OFC27" s="1"/>
      <c r="OFD27" s="1"/>
      <c r="OFE27" s="1"/>
      <c r="OFF27" s="1"/>
      <c r="OFG27" s="1"/>
      <c r="OFH27" s="1"/>
      <c r="OFI27" s="1"/>
      <c r="OFJ27" s="1"/>
      <c r="OFK27" s="1"/>
      <c r="OFL27" s="1"/>
      <c r="OFM27" s="1"/>
      <c r="OFN27" s="1"/>
      <c r="OFO27" s="1"/>
      <c r="OFP27" s="1"/>
      <c r="OFQ27" s="1"/>
      <c r="OFR27" s="1"/>
      <c r="OFS27" s="1"/>
      <c r="OFT27" s="1"/>
      <c r="OFU27" s="1"/>
      <c r="OFV27" s="1"/>
      <c r="OFW27" s="1"/>
      <c r="OFX27" s="1"/>
      <c r="OFY27" s="1"/>
      <c r="OFZ27" s="1"/>
      <c r="OGA27" s="1"/>
      <c r="OGB27" s="1"/>
      <c r="OGC27" s="1"/>
      <c r="OGD27" s="1"/>
      <c r="OGE27" s="1"/>
      <c r="OGF27" s="1"/>
      <c r="OGG27" s="1"/>
      <c r="OGH27" s="1"/>
      <c r="OGI27" s="1"/>
      <c r="OGJ27" s="1"/>
      <c r="OGK27" s="1"/>
      <c r="OGL27" s="1"/>
      <c r="OGM27" s="1"/>
      <c r="OGN27" s="1"/>
      <c r="OGO27" s="1"/>
      <c r="OGP27" s="1"/>
      <c r="OGQ27" s="1"/>
      <c r="OGR27" s="1"/>
      <c r="OGS27" s="1"/>
      <c r="OGT27" s="1"/>
      <c r="OGU27" s="1"/>
      <c r="OGV27" s="1"/>
      <c r="OGW27" s="1"/>
      <c r="OGX27" s="1"/>
      <c r="OGY27" s="1"/>
      <c r="OGZ27" s="1"/>
      <c r="OHA27" s="1"/>
      <c r="OHB27" s="1"/>
      <c r="OHC27" s="1"/>
      <c r="OHD27" s="1"/>
      <c r="OHE27" s="1"/>
      <c r="OHF27" s="1"/>
      <c r="OHG27" s="1"/>
      <c r="OHH27" s="1"/>
      <c r="OHI27" s="1"/>
      <c r="OHJ27" s="1"/>
      <c r="OHK27" s="1"/>
      <c r="OHL27" s="1"/>
      <c r="OHM27" s="1"/>
      <c r="OHN27" s="1"/>
      <c r="OHO27" s="1"/>
      <c r="OHP27" s="1"/>
      <c r="OHQ27" s="1"/>
      <c r="OHR27" s="1"/>
      <c r="OHS27" s="1"/>
      <c r="OHT27" s="1"/>
      <c r="OHU27" s="1"/>
      <c r="OHV27" s="1"/>
      <c r="OHW27" s="1"/>
      <c r="OHX27" s="1"/>
      <c r="OHY27" s="1"/>
      <c r="OHZ27" s="1"/>
      <c r="OIA27" s="1"/>
      <c r="OIB27" s="1"/>
      <c r="OIC27" s="1"/>
      <c r="OID27" s="1"/>
      <c r="OIE27" s="1"/>
      <c r="OIF27" s="1"/>
      <c r="OIG27" s="1"/>
      <c r="OIH27" s="1"/>
      <c r="OII27" s="1"/>
      <c r="OIJ27" s="1"/>
      <c r="OIK27" s="1"/>
      <c r="OIL27" s="1"/>
      <c r="OIM27" s="1"/>
      <c r="OIN27" s="1"/>
      <c r="OIO27" s="1"/>
      <c r="OIP27" s="1"/>
      <c r="OIQ27" s="1"/>
      <c r="OIR27" s="1"/>
      <c r="OIS27" s="1"/>
      <c r="OIT27" s="1"/>
      <c r="OIU27" s="1"/>
      <c r="OIV27" s="1"/>
      <c r="OIW27" s="1"/>
      <c r="OIX27" s="1"/>
      <c r="OIY27" s="1"/>
      <c r="OIZ27" s="1"/>
      <c r="OJA27" s="1"/>
      <c r="OJB27" s="1"/>
      <c r="OJC27" s="1"/>
      <c r="OJD27" s="1"/>
      <c r="OJE27" s="1"/>
      <c r="OJF27" s="1"/>
      <c r="OJG27" s="1"/>
      <c r="OJH27" s="1"/>
      <c r="OJI27" s="1"/>
      <c r="OJJ27" s="1"/>
      <c r="OJK27" s="1"/>
      <c r="OJL27" s="1"/>
      <c r="OJM27" s="1"/>
      <c r="OJN27" s="1"/>
      <c r="OJO27" s="1"/>
      <c r="OJP27" s="1"/>
      <c r="OJQ27" s="1"/>
      <c r="OJR27" s="1"/>
      <c r="OJS27" s="1"/>
      <c r="OJT27" s="1"/>
      <c r="OJU27" s="1"/>
      <c r="OJV27" s="1"/>
      <c r="OJW27" s="1"/>
      <c r="OJX27" s="1"/>
      <c r="OJY27" s="1"/>
      <c r="OJZ27" s="1"/>
      <c r="OKA27" s="1"/>
      <c r="OKB27" s="1"/>
      <c r="OKC27" s="1"/>
      <c r="OKD27" s="1"/>
      <c r="OKE27" s="1"/>
      <c r="OKF27" s="1"/>
      <c r="OKG27" s="1"/>
      <c r="OKH27" s="1"/>
      <c r="OKI27" s="1"/>
      <c r="OKJ27" s="1"/>
      <c r="OKK27" s="1"/>
      <c r="OKL27" s="1"/>
      <c r="OKM27" s="1"/>
      <c r="OKN27" s="1"/>
      <c r="OKO27" s="1"/>
      <c r="OKP27" s="1"/>
      <c r="OKQ27" s="1"/>
      <c r="OKR27" s="1"/>
      <c r="OKS27" s="1"/>
      <c r="OKT27" s="1"/>
      <c r="OKU27" s="1"/>
      <c r="OKV27" s="1"/>
      <c r="OKW27" s="1"/>
      <c r="OKX27" s="1"/>
      <c r="OKY27" s="1"/>
      <c r="OKZ27" s="1"/>
      <c r="OLA27" s="1"/>
      <c r="OLB27" s="1"/>
      <c r="OLC27" s="1"/>
      <c r="OLD27" s="1"/>
      <c r="OLE27" s="1"/>
      <c r="OLF27" s="1"/>
      <c r="OLG27" s="1"/>
      <c r="OLH27" s="1"/>
      <c r="OLI27" s="1"/>
      <c r="OLJ27" s="1"/>
      <c r="OLK27" s="1"/>
      <c r="OLL27" s="1"/>
      <c r="OLM27" s="1"/>
      <c r="OLN27" s="1"/>
      <c r="OLO27" s="1"/>
      <c r="OLP27" s="1"/>
      <c r="OLQ27" s="1"/>
      <c r="OLR27" s="1"/>
      <c r="OLS27" s="1"/>
      <c r="OLT27" s="1"/>
      <c r="OLU27" s="1"/>
      <c r="OLV27" s="1"/>
      <c r="OLW27" s="1"/>
      <c r="OLX27" s="1"/>
      <c r="OLY27" s="1"/>
      <c r="OLZ27" s="1"/>
      <c r="OMA27" s="1"/>
      <c r="OMB27" s="1"/>
      <c r="OMC27" s="1"/>
      <c r="OMD27" s="1"/>
      <c r="OME27" s="1"/>
      <c r="OMF27" s="1"/>
      <c r="OMG27" s="1"/>
      <c r="OMH27" s="1"/>
      <c r="OMI27" s="1"/>
      <c r="OMJ27" s="1"/>
      <c r="OMK27" s="1"/>
      <c r="OML27" s="1"/>
      <c r="OMM27" s="1"/>
      <c r="OMN27" s="1"/>
      <c r="OMO27" s="1"/>
      <c r="OMP27" s="1"/>
      <c r="OMQ27" s="1"/>
      <c r="OMR27" s="1"/>
      <c r="OMS27" s="1"/>
      <c r="OMT27" s="1"/>
      <c r="OMU27" s="1"/>
      <c r="OMV27" s="1"/>
      <c r="OMW27" s="1"/>
      <c r="OMX27" s="1"/>
      <c r="OMY27" s="1"/>
      <c r="OMZ27" s="1"/>
      <c r="ONA27" s="1"/>
      <c r="ONB27" s="1"/>
      <c r="ONC27" s="1"/>
      <c r="OND27" s="1"/>
      <c r="ONE27" s="1"/>
      <c r="ONF27" s="1"/>
      <c r="ONG27" s="1"/>
      <c r="ONH27" s="1"/>
      <c r="ONI27" s="1"/>
      <c r="ONJ27" s="1"/>
      <c r="ONK27" s="1"/>
      <c r="ONL27" s="1"/>
      <c r="ONM27" s="1"/>
      <c r="ONN27" s="1"/>
      <c r="ONO27" s="1"/>
      <c r="ONP27" s="1"/>
      <c r="ONQ27" s="1"/>
      <c r="ONR27" s="1"/>
      <c r="ONS27" s="1"/>
      <c r="ONT27" s="1"/>
      <c r="ONU27" s="1"/>
      <c r="ONV27" s="1"/>
      <c r="ONW27" s="1"/>
      <c r="ONX27" s="1"/>
      <c r="ONY27" s="1"/>
      <c r="ONZ27" s="1"/>
      <c r="OOA27" s="1"/>
      <c r="OOB27" s="1"/>
      <c r="OOC27" s="1"/>
      <c r="OOD27" s="1"/>
      <c r="OOE27" s="1"/>
      <c r="OOF27" s="1"/>
      <c r="OOG27" s="1"/>
      <c r="OOH27" s="1"/>
      <c r="OOI27" s="1"/>
      <c r="OOJ27" s="1"/>
      <c r="OOK27" s="1"/>
      <c r="OOL27" s="1"/>
      <c r="OOM27" s="1"/>
      <c r="OON27" s="1"/>
      <c r="OOO27" s="1"/>
      <c r="OOP27" s="1"/>
      <c r="OOQ27" s="1"/>
      <c r="OOR27" s="1"/>
      <c r="OOS27" s="1"/>
      <c r="OOT27" s="1"/>
      <c r="OOU27" s="1"/>
      <c r="OOV27" s="1"/>
      <c r="OOW27" s="1"/>
      <c r="OOX27" s="1"/>
      <c r="OOY27" s="1"/>
      <c r="OOZ27" s="1"/>
      <c r="OPA27" s="1"/>
      <c r="OPB27" s="1"/>
      <c r="OPC27" s="1"/>
      <c r="OPD27" s="1"/>
      <c r="OPE27" s="1"/>
      <c r="OPF27" s="1"/>
      <c r="OPG27" s="1"/>
      <c r="OPH27" s="1"/>
      <c r="OPI27" s="1"/>
      <c r="OPJ27" s="1"/>
      <c r="OPK27" s="1"/>
      <c r="OPL27" s="1"/>
      <c r="OPM27" s="1"/>
      <c r="OPN27" s="1"/>
      <c r="OPO27" s="1"/>
      <c r="OPP27" s="1"/>
      <c r="OPQ27" s="1"/>
      <c r="OPR27" s="1"/>
      <c r="OPS27" s="1"/>
      <c r="OPT27" s="1"/>
      <c r="OPU27" s="1"/>
      <c r="OPV27" s="1"/>
      <c r="OPW27" s="1"/>
      <c r="OPX27" s="1"/>
      <c r="OPY27" s="1"/>
      <c r="OPZ27" s="1"/>
      <c r="OQA27" s="1"/>
      <c r="OQB27" s="1"/>
      <c r="OQC27" s="1"/>
      <c r="OQD27" s="1"/>
      <c r="OQE27" s="1"/>
      <c r="OQF27" s="1"/>
      <c r="OQG27" s="1"/>
      <c r="OQH27" s="1"/>
      <c r="OQI27" s="1"/>
      <c r="OQJ27" s="1"/>
      <c r="OQK27" s="1"/>
      <c r="OQL27" s="1"/>
      <c r="OQM27" s="1"/>
      <c r="OQN27" s="1"/>
      <c r="OQO27" s="1"/>
      <c r="OQP27" s="1"/>
      <c r="OQQ27" s="1"/>
      <c r="OQR27" s="1"/>
      <c r="OQS27" s="1"/>
      <c r="OQT27" s="1"/>
      <c r="OQU27" s="1"/>
      <c r="OQV27" s="1"/>
      <c r="OQW27" s="1"/>
      <c r="OQX27" s="1"/>
      <c r="OQY27" s="1"/>
      <c r="OQZ27" s="1"/>
      <c r="ORA27" s="1"/>
      <c r="ORB27" s="1"/>
      <c r="ORC27" s="1"/>
      <c r="ORD27" s="1"/>
      <c r="ORE27" s="1"/>
      <c r="ORF27" s="1"/>
      <c r="ORG27" s="1"/>
      <c r="ORH27" s="1"/>
      <c r="ORI27" s="1"/>
      <c r="ORJ27" s="1"/>
      <c r="ORK27" s="1"/>
      <c r="ORL27" s="1"/>
      <c r="ORM27" s="1"/>
      <c r="ORN27" s="1"/>
      <c r="ORO27" s="1"/>
      <c r="ORP27" s="1"/>
      <c r="ORQ27" s="1"/>
      <c r="ORR27" s="1"/>
      <c r="ORS27" s="1"/>
      <c r="ORT27" s="1"/>
      <c r="ORU27" s="1"/>
      <c r="ORV27" s="1"/>
      <c r="ORW27" s="1"/>
      <c r="ORX27" s="1"/>
      <c r="ORY27" s="1"/>
      <c r="ORZ27" s="1"/>
      <c r="OSA27" s="1"/>
      <c r="OSB27" s="1"/>
      <c r="OSC27" s="1"/>
      <c r="OSD27" s="1"/>
      <c r="OSE27" s="1"/>
      <c r="OSF27" s="1"/>
      <c r="OSG27" s="1"/>
      <c r="OSH27" s="1"/>
      <c r="OSI27" s="1"/>
      <c r="OSJ27" s="1"/>
      <c r="OSK27" s="1"/>
      <c r="OSL27" s="1"/>
      <c r="OSM27" s="1"/>
      <c r="OSN27" s="1"/>
      <c r="OSO27" s="1"/>
      <c r="OSP27" s="1"/>
      <c r="OSQ27" s="1"/>
      <c r="OSR27" s="1"/>
      <c r="OSS27" s="1"/>
      <c r="OST27" s="1"/>
      <c r="OSU27" s="1"/>
      <c r="OSV27" s="1"/>
      <c r="OSW27" s="1"/>
      <c r="OSX27" s="1"/>
      <c r="OSY27" s="1"/>
      <c r="OSZ27" s="1"/>
      <c r="OTA27" s="1"/>
      <c r="OTB27" s="1"/>
      <c r="OTC27" s="1"/>
      <c r="OTD27" s="1"/>
      <c r="OTE27" s="1"/>
      <c r="OTF27" s="1"/>
      <c r="OTG27" s="1"/>
      <c r="OTH27" s="1"/>
      <c r="OTI27" s="1"/>
      <c r="OTJ27" s="1"/>
      <c r="OTK27" s="1"/>
      <c r="OTL27" s="1"/>
      <c r="OTM27" s="1"/>
      <c r="OTN27" s="1"/>
      <c r="OTO27" s="1"/>
      <c r="OTP27" s="1"/>
      <c r="OTQ27" s="1"/>
      <c r="OTR27" s="1"/>
      <c r="OTS27" s="1"/>
      <c r="OTT27" s="1"/>
      <c r="OTU27" s="1"/>
      <c r="OTV27" s="1"/>
      <c r="OTW27" s="1"/>
      <c r="OTX27" s="1"/>
      <c r="OTY27" s="1"/>
      <c r="OTZ27" s="1"/>
      <c r="OUA27" s="1"/>
      <c r="OUB27" s="1"/>
      <c r="OUC27" s="1"/>
      <c r="OUD27" s="1"/>
      <c r="OUE27" s="1"/>
      <c r="OUF27" s="1"/>
      <c r="OUG27" s="1"/>
      <c r="OUH27" s="1"/>
      <c r="OUI27" s="1"/>
      <c r="OUJ27" s="1"/>
      <c r="OUK27" s="1"/>
      <c r="OUL27" s="1"/>
      <c r="OUM27" s="1"/>
      <c r="OUN27" s="1"/>
      <c r="OUO27" s="1"/>
      <c r="OUP27" s="1"/>
      <c r="OUQ27" s="1"/>
      <c r="OUR27" s="1"/>
      <c r="OUS27" s="1"/>
      <c r="OUT27" s="1"/>
      <c r="OUU27" s="1"/>
      <c r="OUV27" s="1"/>
      <c r="OUW27" s="1"/>
      <c r="OUX27" s="1"/>
      <c r="OUY27" s="1"/>
      <c r="OUZ27" s="1"/>
      <c r="OVA27" s="1"/>
      <c r="OVB27" s="1"/>
      <c r="OVC27" s="1"/>
      <c r="OVD27" s="1"/>
      <c r="OVE27" s="1"/>
      <c r="OVF27" s="1"/>
      <c r="OVG27" s="1"/>
      <c r="OVH27" s="1"/>
      <c r="OVI27" s="1"/>
      <c r="OVJ27" s="1"/>
      <c r="OVK27" s="1"/>
      <c r="OVL27" s="1"/>
      <c r="OVM27" s="1"/>
      <c r="OVN27" s="1"/>
      <c r="OVO27" s="1"/>
      <c r="OVP27" s="1"/>
      <c r="OVQ27" s="1"/>
      <c r="OVR27" s="1"/>
      <c r="OVS27" s="1"/>
      <c r="OVT27" s="1"/>
      <c r="OVU27" s="1"/>
      <c r="OVV27" s="1"/>
      <c r="OVW27" s="1"/>
      <c r="OVX27" s="1"/>
      <c r="OVY27" s="1"/>
      <c r="OVZ27" s="1"/>
      <c r="OWA27" s="1"/>
      <c r="OWB27" s="1"/>
      <c r="OWC27" s="1"/>
      <c r="OWD27" s="1"/>
      <c r="OWE27" s="1"/>
      <c r="OWF27" s="1"/>
      <c r="OWG27" s="1"/>
      <c r="OWH27" s="1"/>
      <c r="OWI27" s="1"/>
      <c r="OWJ27" s="1"/>
      <c r="OWK27" s="1"/>
      <c r="OWL27" s="1"/>
      <c r="OWM27" s="1"/>
      <c r="OWN27" s="1"/>
      <c r="OWO27" s="1"/>
      <c r="OWP27" s="1"/>
      <c r="OWQ27" s="1"/>
      <c r="OWR27" s="1"/>
      <c r="OWS27" s="1"/>
      <c r="OWT27" s="1"/>
      <c r="OWU27" s="1"/>
      <c r="OWV27" s="1"/>
      <c r="OWW27" s="1"/>
      <c r="OWX27" s="1"/>
      <c r="OWY27" s="1"/>
      <c r="OWZ27" s="1"/>
      <c r="OXA27" s="1"/>
      <c r="OXB27" s="1"/>
      <c r="OXC27" s="1"/>
      <c r="OXD27" s="1"/>
      <c r="OXE27" s="1"/>
      <c r="OXF27" s="1"/>
      <c r="OXG27" s="1"/>
      <c r="OXH27" s="1"/>
      <c r="OXI27" s="1"/>
      <c r="OXJ27" s="1"/>
      <c r="OXK27" s="1"/>
      <c r="OXL27" s="1"/>
      <c r="OXM27" s="1"/>
      <c r="OXN27" s="1"/>
      <c r="OXO27" s="1"/>
      <c r="OXP27" s="1"/>
      <c r="OXQ27" s="1"/>
      <c r="OXR27" s="1"/>
      <c r="OXS27" s="1"/>
      <c r="OXT27" s="1"/>
      <c r="OXU27" s="1"/>
      <c r="OXV27" s="1"/>
      <c r="OXW27" s="1"/>
      <c r="OXX27" s="1"/>
      <c r="OXY27" s="1"/>
      <c r="OXZ27" s="1"/>
      <c r="OYA27" s="1"/>
      <c r="OYB27" s="1"/>
      <c r="OYC27" s="1"/>
      <c r="OYD27" s="1"/>
      <c r="OYE27" s="1"/>
      <c r="OYF27" s="1"/>
      <c r="OYG27" s="1"/>
      <c r="OYH27" s="1"/>
      <c r="OYI27" s="1"/>
      <c r="OYJ27" s="1"/>
      <c r="OYK27" s="1"/>
      <c r="OYL27" s="1"/>
      <c r="OYM27" s="1"/>
      <c r="OYN27" s="1"/>
      <c r="OYO27" s="1"/>
      <c r="OYP27" s="1"/>
      <c r="OYQ27" s="1"/>
      <c r="OYR27" s="1"/>
      <c r="OYS27" s="1"/>
      <c r="OYT27" s="1"/>
      <c r="OYU27" s="1"/>
      <c r="OYV27" s="1"/>
      <c r="OYW27" s="1"/>
      <c r="OYX27" s="1"/>
      <c r="OYY27" s="1"/>
      <c r="OYZ27" s="1"/>
      <c r="OZA27" s="1"/>
      <c r="OZB27" s="1"/>
      <c r="OZC27" s="1"/>
      <c r="OZD27" s="1"/>
      <c r="OZE27" s="1"/>
      <c r="OZF27" s="1"/>
      <c r="OZG27" s="1"/>
      <c r="OZH27" s="1"/>
      <c r="OZI27" s="1"/>
      <c r="OZJ27" s="1"/>
      <c r="OZK27" s="1"/>
      <c r="OZL27" s="1"/>
      <c r="OZM27" s="1"/>
      <c r="OZN27" s="1"/>
      <c r="OZO27" s="1"/>
      <c r="OZP27" s="1"/>
      <c r="OZQ27" s="1"/>
      <c r="OZR27" s="1"/>
      <c r="OZS27" s="1"/>
      <c r="OZT27" s="1"/>
      <c r="OZU27" s="1"/>
      <c r="OZV27" s="1"/>
      <c r="OZW27" s="1"/>
      <c r="OZX27" s="1"/>
      <c r="OZY27" s="1"/>
      <c r="OZZ27" s="1"/>
      <c r="PAA27" s="1"/>
      <c r="PAB27" s="1"/>
      <c r="PAC27" s="1"/>
      <c r="PAD27" s="1"/>
      <c r="PAE27" s="1"/>
      <c r="PAF27" s="1"/>
      <c r="PAG27" s="1"/>
      <c r="PAH27" s="1"/>
      <c r="PAI27" s="1"/>
      <c r="PAJ27" s="1"/>
      <c r="PAK27" s="1"/>
      <c r="PAL27" s="1"/>
      <c r="PAM27" s="1"/>
      <c r="PAN27" s="1"/>
      <c r="PAO27" s="1"/>
      <c r="PAP27" s="1"/>
      <c r="PAQ27" s="1"/>
      <c r="PAR27" s="1"/>
      <c r="PAS27" s="1"/>
      <c r="PAT27" s="1"/>
      <c r="PAU27" s="1"/>
      <c r="PAV27" s="1"/>
      <c r="PAW27" s="1"/>
      <c r="PAX27" s="1"/>
      <c r="PAY27" s="1"/>
      <c r="PAZ27" s="1"/>
      <c r="PBA27" s="1"/>
      <c r="PBB27" s="1"/>
      <c r="PBC27" s="1"/>
      <c r="PBD27" s="1"/>
      <c r="PBE27" s="1"/>
      <c r="PBF27" s="1"/>
      <c r="PBG27" s="1"/>
      <c r="PBH27" s="1"/>
      <c r="PBI27" s="1"/>
      <c r="PBJ27" s="1"/>
      <c r="PBK27" s="1"/>
      <c r="PBL27" s="1"/>
      <c r="PBM27" s="1"/>
      <c r="PBN27" s="1"/>
      <c r="PBO27" s="1"/>
      <c r="PBP27" s="1"/>
      <c r="PBQ27" s="1"/>
      <c r="PBR27" s="1"/>
      <c r="PBS27" s="1"/>
      <c r="PBT27" s="1"/>
      <c r="PBU27" s="1"/>
      <c r="PBV27" s="1"/>
      <c r="PBW27" s="1"/>
      <c r="PBX27" s="1"/>
      <c r="PBY27" s="1"/>
      <c r="PBZ27" s="1"/>
      <c r="PCA27" s="1"/>
      <c r="PCB27" s="1"/>
      <c r="PCC27" s="1"/>
      <c r="PCD27" s="1"/>
      <c r="PCE27" s="1"/>
      <c r="PCF27" s="1"/>
      <c r="PCG27" s="1"/>
      <c r="PCH27" s="1"/>
      <c r="PCI27" s="1"/>
      <c r="PCJ27" s="1"/>
      <c r="PCK27" s="1"/>
      <c r="PCL27" s="1"/>
      <c r="PCM27" s="1"/>
      <c r="PCN27" s="1"/>
      <c r="PCO27" s="1"/>
      <c r="PCP27" s="1"/>
      <c r="PCQ27" s="1"/>
      <c r="PCR27" s="1"/>
      <c r="PCS27" s="1"/>
      <c r="PCT27" s="1"/>
      <c r="PCU27" s="1"/>
      <c r="PCV27" s="1"/>
      <c r="PCW27" s="1"/>
      <c r="PCX27" s="1"/>
      <c r="PCY27" s="1"/>
      <c r="PCZ27" s="1"/>
      <c r="PDA27" s="1"/>
      <c r="PDB27" s="1"/>
      <c r="PDC27" s="1"/>
      <c r="PDD27" s="1"/>
      <c r="PDE27" s="1"/>
      <c r="PDF27" s="1"/>
      <c r="PDG27" s="1"/>
      <c r="PDH27" s="1"/>
      <c r="PDI27" s="1"/>
      <c r="PDJ27" s="1"/>
      <c r="PDK27" s="1"/>
      <c r="PDL27" s="1"/>
      <c r="PDM27" s="1"/>
      <c r="PDN27" s="1"/>
      <c r="PDO27" s="1"/>
      <c r="PDP27" s="1"/>
      <c r="PDQ27" s="1"/>
      <c r="PDR27" s="1"/>
      <c r="PDS27" s="1"/>
      <c r="PDT27" s="1"/>
      <c r="PDU27" s="1"/>
      <c r="PDV27" s="1"/>
      <c r="PDW27" s="1"/>
      <c r="PDX27" s="1"/>
      <c r="PDY27" s="1"/>
      <c r="PDZ27" s="1"/>
      <c r="PEA27" s="1"/>
      <c r="PEB27" s="1"/>
      <c r="PEC27" s="1"/>
      <c r="PED27" s="1"/>
      <c r="PEE27" s="1"/>
      <c r="PEF27" s="1"/>
      <c r="PEG27" s="1"/>
      <c r="PEH27" s="1"/>
      <c r="PEI27" s="1"/>
      <c r="PEJ27" s="1"/>
      <c r="PEK27" s="1"/>
      <c r="PEL27" s="1"/>
      <c r="PEM27" s="1"/>
      <c r="PEN27" s="1"/>
      <c r="PEO27" s="1"/>
      <c r="PEP27" s="1"/>
      <c r="PEQ27" s="1"/>
      <c r="PER27" s="1"/>
      <c r="PES27" s="1"/>
      <c r="PET27" s="1"/>
      <c r="PEU27" s="1"/>
      <c r="PEV27" s="1"/>
      <c r="PEW27" s="1"/>
      <c r="PEX27" s="1"/>
      <c r="PEY27" s="1"/>
      <c r="PEZ27" s="1"/>
      <c r="PFA27" s="1"/>
      <c r="PFB27" s="1"/>
      <c r="PFC27" s="1"/>
      <c r="PFD27" s="1"/>
      <c r="PFE27" s="1"/>
      <c r="PFF27" s="1"/>
      <c r="PFG27" s="1"/>
      <c r="PFH27" s="1"/>
      <c r="PFI27" s="1"/>
      <c r="PFJ27" s="1"/>
      <c r="PFK27" s="1"/>
      <c r="PFL27" s="1"/>
      <c r="PFM27" s="1"/>
      <c r="PFN27" s="1"/>
      <c r="PFO27" s="1"/>
      <c r="PFP27" s="1"/>
      <c r="PFQ27" s="1"/>
      <c r="PFR27" s="1"/>
      <c r="PFS27" s="1"/>
      <c r="PFT27" s="1"/>
      <c r="PFU27" s="1"/>
      <c r="PFV27" s="1"/>
      <c r="PFW27" s="1"/>
      <c r="PFX27" s="1"/>
      <c r="PFY27" s="1"/>
      <c r="PFZ27" s="1"/>
      <c r="PGA27" s="1"/>
      <c r="PGB27" s="1"/>
      <c r="PGC27" s="1"/>
      <c r="PGD27" s="1"/>
      <c r="PGE27" s="1"/>
      <c r="PGF27" s="1"/>
      <c r="PGG27" s="1"/>
      <c r="PGH27" s="1"/>
      <c r="PGI27" s="1"/>
      <c r="PGJ27" s="1"/>
      <c r="PGK27" s="1"/>
      <c r="PGL27" s="1"/>
      <c r="PGM27" s="1"/>
      <c r="PGN27" s="1"/>
      <c r="PGO27" s="1"/>
      <c r="PGP27" s="1"/>
      <c r="PGQ27" s="1"/>
      <c r="PGR27" s="1"/>
      <c r="PGS27" s="1"/>
      <c r="PGT27" s="1"/>
      <c r="PGU27" s="1"/>
      <c r="PGV27" s="1"/>
      <c r="PGW27" s="1"/>
      <c r="PGX27" s="1"/>
      <c r="PGY27" s="1"/>
      <c r="PGZ27" s="1"/>
      <c r="PHA27" s="1"/>
      <c r="PHB27" s="1"/>
      <c r="PHC27" s="1"/>
      <c r="PHD27" s="1"/>
      <c r="PHE27" s="1"/>
      <c r="PHF27" s="1"/>
      <c r="PHG27" s="1"/>
      <c r="PHH27" s="1"/>
      <c r="PHI27" s="1"/>
      <c r="PHJ27" s="1"/>
      <c r="PHK27" s="1"/>
      <c r="PHL27" s="1"/>
      <c r="PHM27" s="1"/>
      <c r="PHN27" s="1"/>
      <c r="PHO27" s="1"/>
      <c r="PHP27" s="1"/>
      <c r="PHQ27" s="1"/>
      <c r="PHR27" s="1"/>
      <c r="PHS27" s="1"/>
      <c r="PHT27" s="1"/>
      <c r="PHU27" s="1"/>
      <c r="PHV27" s="1"/>
      <c r="PHW27" s="1"/>
      <c r="PHX27" s="1"/>
      <c r="PHY27" s="1"/>
      <c r="PHZ27" s="1"/>
      <c r="PIA27" s="1"/>
      <c r="PIB27" s="1"/>
      <c r="PIC27" s="1"/>
      <c r="PID27" s="1"/>
      <c r="PIE27" s="1"/>
      <c r="PIF27" s="1"/>
      <c r="PIG27" s="1"/>
      <c r="PIH27" s="1"/>
      <c r="PII27" s="1"/>
      <c r="PIJ27" s="1"/>
      <c r="PIK27" s="1"/>
      <c r="PIL27" s="1"/>
      <c r="PIM27" s="1"/>
      <c r="PIN27" s="1"/>
      <c r="PIO27" s="1"/>
      <c r="PIP27" s="1"/>
      <c r="PIQ27" s="1"/>
      <c r="PIR27" s="1"/>
      <c r="PIS27" s="1"/>
      <c r="PIT27" s="1"/>
      <c r="PIU27" s="1"/>
      <c r="PIV27" s="1"/>
      <c r="PIW27" s="1"/>
      <c r="PIX27" s="1"/>
      <c r="PIY27" s="1"/>
      <c r="PIZ27" s="1"/>
      <c r="PJA27" s="1"/>
      <c r="PJB27" s="1"/>
      <c r="PJC27" s="1"/>
      <c r="PJD27" s="1"/>
      <c r="PJE27" s="1"/>
      <c r="PJF27" s="1"/>
      <c r="PJG27" s="1"/>
      <c r="PJH27" s="1"/>
      <c r="PJI27" s="1"/>
      <c r="PJJ27" s="1"/>
      <c r="PJK27" s="1"/>
      <c r="PJL27" s="1"/>
      <c r="PJM27" s="1"/>
      <c r="PJN27" s="1"/>
      <c r="PJO27" s="1"/>
      <c r="PJP27" s="1"/>
      <c r="PJQ27" s="1"/>
      <c r="PJR27" s="1"/>
      <c r="PJS27" s="1"/>
      <c r="PJT27" s="1"/>
      <c r="PJU27" s="1"/>
      <c r="PJV27" s="1"/>
      <c r="PJW27" s="1"/>
      <c r="PJX27" s="1"/>
      <c r="PJY27" s="1"/>
      <c r="PJZ27" s="1"/>
      <c r="PKA27" s="1"/>
      <c r="PKB27" s="1"/>
      <c r="PKC27" s="1"/>
      <c r="PKD27" s="1"/>
      <c r="PKE27" s="1"/>
      <c r="PKF27" s="1"/>
      <c r="PKG27" s="1"/>
      <c r="PKH27" s="1"/>
      <c r="PKI27" s="1"/>
      <c r="PKJ27" s="1"/>
      <c r="PKK27" s="1"/>
      <c r="PKL27" s="1"/>
      <c r="PKM27" s="1"/>
      <c r="PKN27" s="1"/>
      <c r="PKO27" s="1"/>
      <c r="PKP27" s="1"/>
      <c r="PKQ27" s="1"/>
      <c r="PKR27" s="1"/>
      <c r="PKS27" s="1"/>
      <c r="PKT27" s="1"/>
      <c r="PKU27" s="1"/>
      <c r="PKV27" s="1"/>
      <c r="PKW27" s="1"/>
      <c r="PKX27" s="1"/>
      <c r="PKY27" s="1"/>
      <c r="PKZ27" s="1"/>
      <c r="PLA27" s="1"/>
      <c r="PLB27" s="1"/>
      <c r="PLC27" s="1"/>
      <c r="PLD27" s="1"/>
      <c r="PLE27" s="1"/>
      <c r="PLF27" s="1"/>
      <c r="PLG27" s="1"/>
      <c r="PLH27" s="1"/>
      <c r="PLI27" s="1"/>
      <c r="PLJ27" s="1"/>
      <c r="PLK27" s="1"/>
      <c r="PLL27" s="1"/>
      <c r="PLM27" s="1"/>
      <c r="PLN27" s="1"/>
      <c r="PLO27" s="1"/>
      <c r="PLP27" s="1"/>
      <c r="PLQ27" s="1"/>
      <c r="PLR27" s="1"/>
      <c r="PLS27" s="1"/>
      <c r="PLT27" s="1"/>
      <c r="PLU27" s="1"/>
      <c r="PLV27" s="1"/>
      <c r="PLW27" s="1"/>
      <c r="PLX27" s="1"/>
      <c r="PLY27" s="1"/>
      <c r="PLZ27" s="1"/>
      <c r="PMA27" s="1"/>
      <c r="PMB27" s="1"/>
      <c r="PMC27" s="1"/>
      <c r="PMD27" s="1"/>
      <c r="PME27" s="1"/>
      <c r="PMF27" s="1"/>
      <c r="PMG27" s="1"/>
      <c r="PMH27" s="1"/>
      <c r="PMI27" s="1"/>
      <c r="PMJ27" s="1"/>
      <c r="PMK27" s="1"/>
      <c r="PML27" s="1"/>
      <c r="PMM27" s="1"/>
      <c r="PMN27" s="1"/>
      <c r="PMO27" s="1"/>
      <c r="PMP27" s="1"/>
      <c r="PMQ27" s="1"/>
      <c r="PMR27" s="1"/>
      <c r="PMS27" s="1"/>
      <c r="PMT27" s="1"/>
      <c r="PMU27" s="1"/>
      <c r="PMV27" s="1"/>
      <c r="PMW27" s="1"/>
      <c r="PMX27" s="1"/>
      <c r="PMY27" s="1"/>
      <c r="PMZ27" s="1"/>
      <c r="PNA27" s="1"/>
      <c r="PNB27" s="1"/>
      <c r="PNC27" s="1"/>
      <c r="PND27" s="1"/>
      <c r="PNE27" s="1"/>
      <c r="PNF27" s="1"/>
      <c r="PNG27" s="1"/>
      <c r="PNH27" s="1"/>
      <c r="PNI27" s="1"/>
      <c r="PNJ27" s="1"/>
      <c r="PNK27" s="1"/>
      <c r="PNL27" s="1"/>
      <c r="PNM27" s="1"/>
      <c r="PNN27" s="1"/>
      <c r="PNO27" s="1"/>
      <c r="PNP27" s="1"/>
      <c r="PNQ27" s="1"/>
      <c r="PNR27" s="1"/>
      <c r="PNS27" s="1"/>
      <c r="PNT27" s="1"/>
      <c r="PNU27" s="1"/>
      <c r="PNV27" s="1"/>
      <c r="PNW27" s="1"/>
      <c r="PNX27" s="1"/>
      <c r="PNY27" s="1"/>
      <c r="PNZ27" s="1"/>
      <c r="POA27" s="1"/>
      <c r="POB27" s="1"/>
      <c r="POC27" s="1"/>
      <c r="POD27" s="1"/>
      <c r="POE27" s="1"/>
      <c r="POF27" s="1"/>
      <c r="POG27" s="1"/>
      <c r="POH27" s="1"/>
      <c r="POI27" s="1"/>
      <c r="POJ27" s="1"/>
      <c r="POK27" s="1"/>
      <c r="POL27" s="1"/>
      <c r="POM27" s="1"/>
      <c r="PON27" s="1"/>
      <c r="POO27" s="1"/>
      <c r="POP27" s="1"/>
      <c r="POQ27" s="1"/>
      <c r="POR27" s="1"/>
      <c r="POS27" s="1"/>
      <c r="POT27" s="1"/>
      <c r="POU27" s="1"/>
      <c r="POV27" s="1"/>
      <c r="POW27" s="1"/>
      <c r="POX27" s="1"/>
      <c r="POY27" s="1"/>
      <c r="POZ27" s="1"/>
      <c r="PPA27" s="1"/>
      <c r="PPB27" s="1"/>
      <c r="PPC27" s="1"/>
      <c r="PPD27" s="1"/>
      <c r="PPE27" s="1"/>
      <c r="PPF27" s="1"/>
      <c r="PPG27" s="1"/>
      <c r="PPH27" s="1"/>
      <c r="PPI27" s="1"/>
      <c r="PPJ27" s="1"/>
      <c r="PPK27" s="1"/>
      <c r="PPL27" s="1"/>
      <c r="PPM27" s="1"/>
      <c r="PPN27" s="1"/>
      <c r="PPO27" s="1"/>
      <c r="PPP27" s="1"/>
      <c r="PPQ27" s="1"/>
      <c r="PPR27" s="1"/>
      <c r="PPS27" s="1"/>
      <c r="PPT27" s="1"/>
      <c r="PPU27" s="1"/>
      <c r="PPV27" s="1"/>
      <c r="PPW27" s="1"/>
      <c r="PPX27" s="1"/>
      <c r="PPY27" s="1"/>
      <c r="PPZ27" s="1"/>
      <c r="PQA27" s="1"/>
      <c r="PQB27" s="1"/>
      <c r="PQC27" s="1"/>
      <c r="PQD27" s="1"/>
      <c r="PQE27" s="1"/>
      <c r="PQF27" s="1"/>
      <c r="PQG27" s="1"/>
      <c r="PQH27" s="1"/>
      <c r="PQI27" s="1"/>
      <c r="PQJ27" s="1"/>
      <c r="PQK27" s="1"/>
      <c r="PQL27" s="1"/>
      <c r="PQM27" s="1"/>
      <c r="PQN27" s="1"/>
      <c r="PQO27" s="1"/>
      <c r="PQP27" s="1"/>
      <c r="PQQ27" s="1"/>
      <c r="PQR27" s="1"/>
      <c r="PQS27" s="1"/>
      <c r="PQT27" s="1"/>
      <c r="PQU27" s="1"/>
      <c r="PQV27" s="1"/>
      <c r="PQW27" s="1"/>
      <c r="PQX27" s="1"/>
      <c r="PQY27" s="1"/>
      <c r="PQZ27" s="1"/>
      <c r="PRA27" s="1"/>
      <c r="PRB27" s="1"/>
      <c r="PRC27" s="1"/>
      <c r="PRD27" s="1"/>
      <c r="PRE27" s="1"/>
      <c r="PRF27" s="1"/>
      <c r="PRG27" s="1"/>
      <c r="PRH27" s="1"/>
      <c r="PRI27" s="1"/>
      <c r="PRJ27" s="1"/>
      <c r="PRK27" s="1"/>
      <c r="PRL27" s="1"/>
      <c r="PRM27" s="1"/>
      <c r="PRN27" s="1"/>
      <c r="PRO27" s="1"/>
      <c r="PRP27" s="1"/>
      <c r="PRQ27" s="1"/>
      <c r="PRR27" s="1"/>
      <c r="PRS27" s="1"/>
      <c r="PRT27" s="1"/>
      <c r="PRU27" s="1"/>
      <c r="PRV27" s="1"/>
      <c r="PRW27" s="1"/>
      <c r="PRX27" s="1"/>
      <c r="PRY27" s="1"/>
      <c r="PRZ27" s="1"/>
      <c r="PSA27" s="1"/>
      <c r="PSB27" s="1"/>
      <c r="PSC27" s="1"/>
      <c r="PSD27" s="1"/>
      <c r="PSE27" s="1"/>
      <c r="PSF27" s="1"/>
      <c r="PSG27" s="1"/>
      <c r="PSH27" s="1"/>
      <c r="PSI27" s="1"/>
      <c r="PSJ27" s="1"/>
      <c r="PSK27" s="1"/>
      <c r="PSL27" s="1"/>
      <c r="PSM27" s="1"/>
      <c r="PSN27" s="1"/>
      <c r="PSO27" s="1"/>
      <c r="PSP27" s="1"/>
      <c r="PSQ27" s="1"/>
      <c r="PSR27" s="1"/>
      <c r="PSS27" s="1"/>
      <c r="PST27" s="1"/>
      <c r="PSU27" s="1"/>
      <c r="PSV27" s="1"/>
      <c r="PSW27" s="1"/>
      <c r="PSX27" s="1"/>
      <c r="PSY27" s="1"/>
      <c r="PSZ27" s="1"/>
      <c r="PTA27" s="1"/>
      <c r="PTB27" s="1"/>
      <c r="PTC27" s="1"/>
      <c r="PTD27" s="1"/>
      <c r="PTE27" s="1"/>
      <c r="PTF27" s="1"/>
      <c r="PTG27" s="1"/>
      <c r="PTH27" s="1"/>
      <c r="PTI27" s="1"/>
      <c r="PTJ27" s="1"/>
      <c r="PTK27" s="1"/>
      <c r="PTL27" s="1"/>
      <c r="PTM27" s="1"/>
      <c r="PTN27" s="1"/>
      <c r="PTO27" s="1"/>
      <c r="PTP27" s="1"/>
      <c r="PTQ27" s="1"/>
      <c r="PTR27" s="1"/>
      <c r="PTS27" s="1"/>
      <c r="PTT27" s="1"/>
      <c r="PTU27" s="1"/>
      <c r="PTV27" s="1"/>
      <c r="PTW27" s="1"/>
      <c r="PTX27" s="1"/>
      <c r="PTY27" s="1"/>
      <c r="PTZ27" s="1"/>
      <c r="PUA27" s="1"/>
      <c r="PUB27" s="1"/>
      <c r="PUC27" s="1"/>
      <c r="PUD27" s="1"/>
      <c r="PUE27" s="1"/>
      <c r="PUF27" s="1"/>
      <c r="PUG27" s="1"/>
      <c r="PUH27" s="1"/>
      <c r="PUI27" s="1"/>
      <c r="PUJ27" s="1"/>
      <c r="PUK27" s="1"/>
      <c r="PUL27" s="1"/>
      <c r="PUM27" s="1"/>
      <c r="PUN27" s="1"/>
      <c r="PUO27" s="1"/>
      <c r="PUP27" s="1"/>
      <c r="PUQ27" s="1"/>
      <c r="PUR27" s="1"/>
      <c r="PUS27" s="1"/>
      <c r="PUT27" s="1"/>
      <c r="PUU27" s="1"/>
      <c r="PUV27" s="1"/>
      <c r="PUW27" s="1"/>
      <c r="PUX27" s="1"/>
      <c r="PUY27" s="1"/>
      <c r="PUZ27" s="1"/>
      <c r="PVA27" s="1"/>
      <c r="PVB27" s="1"/>
      <c r="PVC27" s="1"/>
      <c r="PVD27" s="1"/>
      <c r="PVE27" s="1"/>
      <c r="PVF27" s="1"/>
      <c r="PVG27" s="1"/>
      <c r="PVH27" s="1"/>
      <c r="PVI27" s="1"/>
      <c r="PVJ27" s="1"/>
      <c r="PVK27" s="1"/>
      <c r="PVL27" s="1"/>
      <c r="PVM27" s="1"/>
      <c r="PVN27" s="1"/>
      <c r="PVO27" s="1"/>
      <c r="PVP27" s="1"/>
      <c r="PVQ27" s="1"/>
      <c r="PVR27" s="1"/>
      <c r="PVS27" s="1"/>
      <c r="PVT27" s="1"/>
      <c r="PVU27" s="1"/>
      <c r="PVV27" s="1"/>
      <c r="PVW27" s="1"/>
      <c r="PVX27" s="1"/>
      <c r="PVY27" s="1"/>
      <c r="PVZ27" s="1"/>
      <c r="PWA27" s="1"/>
      <c r="PWB27" s="1"/>
      <c r="PWC27" s="1"/>
      <c r="PWD27" s="1"/>
      <c r="PWE27" s="1"/>
      <c r="PWF27" s="1"/>
      <c r="PWG27" s="1"/>
      <c r="PWH27" s="1"/>
      <c r="PWI27" s="1"/>
      <c r="PWJ27" s="1"/>
      <c r="PWK27" s="1"/>
      <c r="PWL27" s="1"/>
      <c r="PWM27" s="1"/>
      <c r="PWN27" s="1"/>
      <c r="PWO27" s="1"/>
      <c r="PWP27" s="1"/>
      <c r="PWQ27" s="1"/>
      <c r="PWR27" s="1"/>
      <c r="PWS27" s="1"/>
      <c r="PWT27" s="1"/>
      <c r="PWU27" s="1"/>
      <c r="PWV27" s="1"/>
      <c r="PWW27" s="1"/>
      <c r="PWX27" s="1"/>
      <c r="PWY27" s="1"/>
      <c r="PWZ27" s="1"/>
      <c r="PXA27" s="1"/>
      <c r="PXB27" s="1"/>
      <c r="PXC27" s="1"/>
      <c r="PXD27" s="1"/>
      <c r="PXE27" s="1"/>
      <c r="PXF27" s="1"/>
      <c r="PXG27" s="1"/>
      <c r="PXH27" s="1"/>
      <c r="PXI27" s="1"/>
      <c r="PXJ27" s="1"/>
      <c r="PXK27" s="1"/>
      <c r="PXL27" s="1"/>
      <c r="PXM27" s="1"/>
      <c r="PXN27" s="1"/>
      <c r="PXO27" s="1"/>
      <c r="PXP27" s="1"/>
      <c r="PXQ27" s="1"/>
      <c r="PXR27" s="1"/>
      <c r="PXS27" s="1"/>
      <c r="PXT27" s="1"/>
      <c r="PXU27" s="1"/>
      <c r="PXV27" s="1"/>
      <c r="PXW27" s="1"/>
      <c r="PXX27" s="1"/>
      <c r="PXY27" s="1"/>
      <c r="PXZ27" s="1"/>
      <c r="PYA27" s="1"/>
      <c r="PYB27" s="1"/>
      <c r="PYC27" s="1"/>
      <c r="PYD27" s="1"/>
      <c r="PYE27" s="1"/>
      <c r="PYF27" s="1"/>
      <c r="PYG27" s="1"/>
      <c r="PYH27" s="1"/>
      <c r="PYI27" s="1"/>
      <c r="PYJ27" s="1"/>
      <c r="PYK27" s="1"/>
      <c r="PYL27" s="1"/>
      <c r="PYM27" s="1"/>
      <c r="PYN27" s="1"/>
      <c r="PYO27" s="1"/>
      <c r="PYP27" s="1"/>
      <c r="PYQ27" s="1"/>
      <c r="PYR27" s="1"/>
      <c r="PYS27" s="1"/>
      <c r="PYT27" s="1"/>
      <c r="PYU27" s="1"/>
      <c r="PYV27" s="1"/>
      <c r="PYW27" s="1"/>
      <c r="PYX27" s="1"/>
      <c r="PYY27" s="1"/>
      <c r="PYZ27" s="1"/>
      <c r="PZA27" s="1"/>
      <c r="PZB27" s="1"/>
      <c r="PZC27" s="1"/>
      <c r="PZD27" s="1"/>
      <c r="PZE27" s="1"/>
      <c r="PZF27" s="1"/>
      <c r="PZG27" s="1"/>
      <c r="PZH27" s="1"/>
      <c r="PZI27" s="1"/>
      <c r="PZJ27" s="1"/>
      <c r="PZK27" s="1"/>
      <c r="PZL27" s="1"/>
      <c r="PZM27" s="1"/>
      <c r="PZN27" s="1"/>
      <c r="PZO27" s="1"/>
      <c r="PZP27" s="1"/>
      <c r="PZQ27" s="1"/>
      <c r="PZR27" s="1"/>
      <c r="PZS27" s="1"/>
      <c r="PZT27" s="1"/>
      <c r="PZU27" s="1"/>
      <c r="PZV27" s="1"/>
      <c r="PZW27" s="1"/>
      <c r="PZX27" s="1"/>
      <c r="PZY27" s="1"/>
      <c r="PZZ27" s="1"/>
      <c r="QAA27" s="1"/>
      <c r="QAB27" s="1"/>
      <c r="QAC27" s="1"/>
      <c r="QAD27" s="1"/>
      <c r="QAE27" s="1"/>
      <c r="QAF27" s="1"/>
      <c r="QAG27" s="1"/>
      <c r="QAH27" s="1"/>
      <c r="QAI27" s="1"/>
      <c r="QAJ27" s="1"/>
      <c r="QAK27" s="1"/>
      <c r="QAL27" s="1"/>
      <c r="QAM27" s="1"/>
      <c r="QAN27" s="1"/>
      <c r="QAO27" s="1"/>
      <c r="QAP27" s="1"/>
      <c r="QAQ27" s="1"/>
      <c r="QAR27" s="1"/>
      <c r="QAS27" s="1"/>
      <c r="QAT27" s="1"/>
      <c r="QAU27" s="1"/>
      <c r="QAV27" s="1"/>
      <c r="QAW27" s="1"/>
      <c r="QAX27" s="1"/>
      <c r="QAY27" s="1"/>
      <c r="QAZ27" s="1"/>
      <c r="QBA27" s="1"/>
      <c r="QBB27" s="1"/>
      <c r="QBC27" s="1"/>
      <c r="QBD27" s="1"/>
      <c r="QBE27" s="1"/>
      <c r="QBF27" s="1"/>
      <c r="QBG27" s="1"/>
      <c r="QBH27" s="1"/>
      <c r="QBI27" s="1"/>
      <c r="QBJ27" s="1"/>
      <c r="QBK27" s="1"/>
      <c r="QBL27" s="1"/>
      <c r="QBM27" s="1"/>
      <c r="QBN27" s="1"/>
      <c r="QBO27" s="1"/>
      <c r="QBP27" s="1"/>
      <c r="QBQ27" s="1"/>
      <c r="QBR27" s="1"/>
      <c r="QBS27" s="1"/>
      <c r="QBT27" s="1"/>
      <c r="QBU27" s="1"/>
      <c r="QBV27" s="1"/>
      <c r="QBW27" s="1"/>
      <c r="QBX27" s="1"/>
      <c r="QBY27" s="1"/>
      <c r="QBZ27" s="1"/>
      <c r="QCA27" s="1"/>
      <c r="QCB27" s="1"/>
      <c r="QCC27" s="1"/>
      <c r="QCD27" s="1"/>
      <c r="QCE27" s="1"/>
      <c r="QCF27" s="1"/>
      <c r="QCG27" s="1"/>
      <c r="QCH27" s="1"/>
      <c r="QCI27" s="1"/>
      <c r="QCJ27" s="1"/>
      <c r="QCK27" s="1"/>
      <c r="QCL27" s="1"/>
      <c r="QCM27" s="1"/>
      <c r="QCN27" s="1"/>
      <c r="QCO27" s="1"/>
      <c r="QCP27" s="1"/>
      <c r="QCQ27" s="1"/>
      <c r="QCR27" s="1"/>
      <c r="QCS27" s="1"/>
      <c r="QCT27" s="1"/>
      <c r="QCU27" s="1"/>
      <c r="QCV27" s="1"/>
      <c r="QCW27" s="1"/>
      <c r="QCX27" s="1"/>
      <c r="QCY27" s="1"/>
      <c r="QCZ27" s="1"/>
      <c r="QDA27" s="1"/>
      <c r="QDB27" s="1"/>
      <c r="QDC27" s="1"/>
      <c r="QDD27" s="1"/>
      <c r="QDE27" s="1"/>
      <c r="QDF27" s="1"/>
      <c r="QDG27" s="1"/>
      <c r="QDH27" s="1"/>
      <c r="QDI27" s="1"/>
      <c r="QDJ27" s="1"/>
      <c r="QDK27" s="1"/>
      <c r="QDL27" s="1"/>
      <c r="QDM27" s="1"/>
      <c r="QDN27" s="1"/>
      <c r="QDO27" s="1"/>
      <c r="QDP27" s="1"/>
      <c r="QDQ27" s="1"/>
      <c r="QDR27" s="1"/>
      <c r="QDS27" s="1"/>
      <c r="QDT27" s="1"/>
      <c r="QDU27" s="1"/>
      <c r="QDV27" s="1"/>
      <c r="QDW27" s="1"/>
      <c r="QDX27" s="1"/>
      <c r="QDY27" s="1"/>
      <c r="QDZ27" s="1"/>
      <c r="QEA27" s="1"/>
      <c r="QEB27" s="1"/>
      <c r="QEC27" s="1"/>
      <c r="QED27" s="1"/>
      <c r="QEE27" s="1"/>
      <c r="QEF27" s="1"/>
      <c r="QEG27" s="1"/>
      <c r="QEH27" s="1"/>
      <c r="QEI27" s="1"/>
      <c r="QEJ27" s="1"/>
      <c r="QEK27" s="1"/>
      <c r="QEL27" s="1"/>
      <c r="QEM27" s="1"/>
      <c r="QEN27" s="1"/>
      <c r="QEO27" s="1"/>
      <c r="QEP27" s="1"/>
      <c r="QEQ27" s="1"/>
      <c r="QER27" s="1"/>
      <c r="QES27" s="1"/>
      <c r="QET27" s="1"/>
      <c r="QEU27" s="1"/>
      <c r="QEV27" s="1"/>
      <c r="QEW27" s="1"/>
      <c r="QEX27" s="1"/>
      <c r="QEY27" s="1"/>
      <c r="QEZ27" s="1"/>
      <c r="QFA27" s="1"/>
      <c r="QFB27" s="1"/>
      <c r="QFC27" s="1"/>
      <c r="QFD27" s="1"/>
      <c r="QFE27" s="1"/>
      <c r="QFF27" s="1"/>
      <c r="QFG27" s="1"/>
      <c r="QFH27" s="1"/>
      <c r="QFI27" s="1"/>
      <c r="QFJ27" s="1"/>
      <c r="QFK27" s="1"/>
      <c r="QFL27" s="1"/>
      <c r="QFM27" s="1"/>
      <c r="QFN27" s="1"/>
      <c r="QFO27" s="1"/>
      <c r="QFP27" s="1"/>
      <c r="QFQ27" s="1"/>
      <c r="QFR27" s="1"/>
      <c r="QFS27" s="1"/>
      <c r="QFT27" s="1"/>
      <c r="QFU27" s="1"/>
      <c r="QFV27" s="1"/>
      <c r="QFW27" s="1"/>
      <c r="QFX27" s="1"/>
      <c r="QFY27" s="1"/>
      <c r="QFZ27" s="1"/>
      <c r="QGA27" s="1"/>
      <c r="QGB27" s="1"/>
      <c r="QGC27" s="1"/>
      <c r="QGD27" s="1"/>
      <c r="QGE27" s="1"/>
      <c r="QGF27" s="1"/>
      <c r="QGG27" s="1"/>
      <c r="QGH27" s="1"/>
      <c r="QGI27" s="1"/>
      <c r="QGJ27" s="1"/>
      <c r="QGK27" s="1"/>
      <c r="QGL27" s="1"/>
      <c r="QGM27" s="1"/>
      <c r="QGN27" s="1"/>
      <c r="QGO27" s="1"/>
      <c r="QGP27" s="1"/>
      <c r="QGQ27" s="1"/>
      <c r="QGR27" s="1"/>
      <c r="QGS27" s="1"/>
      <c r="QGT27" s="1"/>
      <c r="QGU27" s="1"/>
      <c r="QGV27" s="1"/>
      <c r="QGW27" s="1"/>
      <c r="QGX27" s="1"/>
      <c r="QGY27" s="1"/>
      <c r="QGZ27" s="1"/>
      <c r="QHA27" s="1"/>
      <c r="QHB27" s="1"/>
      <c r="QHC27" s="1"/>
      <c r="QHD27" s="1"/>
      <c r="QHE27" s="1"/>
      <c r="QHF27" s="1"/>
      <c r="QHG27" s="1"/>
      <c r="QHH27" s="1"/>
      <c r="QHI27" s="1"/>
      <c r="QHJ27" s="1"/>
      <c r="QHK27" s="1"/>
      <c r="QHL27" s="1"/>
      <c r="QHM27" s="1"/>
      <c r="QHN27" s="1"/>
      <c r="QHO27" s="1"/>
      <c r="QHP27" s="1"/>
      <c r="QHQ27" s="1"/>
      <c r="QHR27" s="1"/>
      <c r="QHS27" s="1"/>
      <c r="QHT27" s="1"/>
      <c r="QHU27" s="1"/>
      <c r="QHV27" s="1"/>
      <c r="QHW27" s="1"/>
      <c r="QHX27" s="1"/>
      <c r="QHY27" s="1"/>
      <c r="QHZ27" s="1"/>
      <c r="QIA27" s="1"/>
      <c r="QIB27" s="1"/>
      <c r="QIC27" s="1"/>
      <c r="QID27" s="1"/>
      <c r="QIE27" s="1"/>
      <c r="QIF27" s="1"/>
      <c r="QIG27" s="1"/>
      <c r="QIH27" s="1"/>
      <c r="QII27" s="1"/>
      <c r="QIJ27" s="1"/>
      <c r="QIK27" s="1"/>
      <c r="QIL27" s="1"/>
      <c r="QIM27" s="1"/>
      <c r="QIN27" s="1"/>
      <c r="QIO27" s="1"/>
      <c r="QIP27" s="1"/>
      <c r="QIQ27" s="1"/>
      <c r="QIR27" s="1"/>
      <c r="QIS27" s="1"/>
      <c r="QIT27" s="1"/>
      <c r="QIU27" s="1"/>
      <c r="QIV27" s="1"/>
      <c r="QIW27" s="1"/>
      <c r="QIX27" s="1"/>
      <c r="QIY27" s="1"/>
      <c r="QIZ27" s="1"/>
      <c r="QJA27" s="1"/>
      <c r="QJB27" s="1"/>
      <c r="QJC27" s="1"/>
      <c r="QJD27" s="1"/>
      <c r="QJE27" s="1"/>
      <c r="QJF27" s="1"/>
      <c r="QJG27" s="1"/>
      <c r="QJH27" s="1"/>
      <c r="QJI27" s="1"/>
      <c r="QJJ27" s="1"/>
      <c r="QJK27" s="1"/>
      <c r="QJL27" s="1"/>
      <c r="QJM27" s="1"/>
      <c r="QJN27" s="1"/>
      <c r="QJO27" s="1"/>
      <c r="QJP27" s="1"/>
      <c r="QJQ27" s="1"/>
      <c r="QJR27" s="1"/>
      <c r="QJS27" s="1"/>
      <c r="QJT27" s="1"/>
      <c r="QJU27" s="1"/>
      <c r="QJV27" s="1"/>
      <c r="QJW27" s="1"/>
      <c r="QJX27" s="1"/>
      <c r="QJY27" s="1"/>
      <c r="QJZ27" s="1"/>
      <c r="QKA27" s="1"/>
      <c r="QKB27" s="1"/>
      <c r="QKC27" s="1"/>
      <c r="QKD27" s="1"/>
      <c r="QKE27" s="1"/>
      <c r="QKF27" s="1"/>
      <c r="QKG27" s="1"/>
      <c r="QKH27" s="1"/>
      <c r="QKI27" s="1"/>
      <c r="QKJ27" s="1"/>
      <c r="QKK27" s="1"/>
      <c r="QKL27" s="1"/>
      <c r="QKM27" s="1"/>
      <c r="QKN27" s="1"/>
      <c r="QKO27" s="1"/>
      <c r="QKP27" s="1"/>
      <c r="QKQ27" s="1"/>
      <c r="QKR27" s="1"/>
      <c r="QKS27" s="1"/>
      <c r="QKT27" s="1"/>
      <c r="QKU27" s="1"/>
      <c r="QKV27" s="1"/>
      <c r="QKW27" s="1"/>
      <c r="QKX27" s="1"/>
      <c r="QKY27" s="1"/>
      <c r="QKZ27" s="1"/>
      <c r="QLA27" s="1"/>
      <c r="QLB27" s="1"/>
      <c r="QLC27" s="1"/>
      <c r="QLD27" s="1"/>
      <c r="QLE27" s="1"/>
      <c r="QLF27" s="1"/>
      <c r="QLG27" s="1"/>
      <c r="QLH27" s="1"/>
      <c r="QLI27" s="1"/>
      <c r="QLJ27" s="1"/>
      <c r="QLK27" s="1"/>
      <c r="QLL27" s="1"/>
      <c r="QLM27" s="1"/>
      <c r="QLN27" s="1"/>
      <c r="QLO27" s="1"/>
      <c r="QLP27" s="1"/>
      <c r="QLQ27" s="1"/>
      <c r="QLR27" s="1"/>
      <c r="QLS27" s="1"/>
      <c r="QLT27" s="1"/>
      <c r="QLU27" s="1"/>
      <c r="QLV27" s="1"/>
      <c r="QLW27" s="1"/>
      <c r="QLX27" s="1"/>
      <c r="QLY27" s="1"/>
      <c r="QLZ27" s="1"/>
      <c r="QMA27" s="1"/>
      <c r="QMB27" s="1"/>
      <c r="QMC27" s="1"/>
      <c r="QMD27" s="1"/>
      <c r="QME27" s="1"/>
      <c r="QMF27" s="1"/>
      <c r="QMG27" s="1"/>
      <c r="QMH27" s="1"/>
      <c r="QMI27" s="1"/>
      <c r="QMJ27" s="1"/>
      <c r="QMK27" s="1"/>
      <c r="QML27" s="1"/>
      <c r="QMM27" s="1"/>
      <c r="QMN27" s="1"/>
      <c r="QMO27" s="1"/>
      <c r="QMP27" s="1"/>
      <c r="QMQ27" s="1"/>
      <c r="QMR27" s="1"/>
      <c r="QMS27" s="1"/>
      <c r="QMT27" s="1"/>
      <c r="QMU27" s="1"/>
      <c r="QMV27" s="1"/>
      <c r="QMW27" s="1"/>
      <c r="QMX27" s="1"/>
      <c r="QMY27" s="1"/>
      <c r="QMZ27" s="1"/>
      <c r="QNA27" s="1"/>
      <c r="QNB27" s="1"/>
      <c r="QNC27" s="1"/>
      <c r="QND27" s="1"/>
      <c r="QNE27" s="1"/>
      <c r="QNF27" s="1"/>
      <c r="QNG27" s="1"/>
      <c r="QNH27" s="1"/>
      <c r="QNI27" s="1"/>
      <c r="QNJ27" s="1"/>
      <c r="QNK27" s="1"/>
      <c r="QNL27" s="1"/>
      <c r="QNM27" s="1"/>
      <c r="QNN27" s="1"/>
      <c r="QNO27" s="1"/>
      <c r="QNP27" s="1"/>
      <c r="QNQ27" s="1"/>
      <c r="QNR27" s="1"/>
      <c r="QNS27" s="1"/>
      <c r="QNT27" s="1"/>
      <c r="QNU27" s="1"/>
      <c r="QNV27" s="1"/>
      <c r="QNW27" s="1"/>
      <c r="QNX27" s="1"/>
      <c r="QNY27" s="1"/>
      <c r="QNZ27" s="1"/>
      <c r="QOA27" s="1"/>
      <c r="QOB27" s="1"/>
      <c r="QOC27" s="1"/>
      <c r="QOD27" s="1"/>
      <c r="QOE27" s="1"/>
      <c r="QOF27" s="1"/>
      <c r="QOG27" s="1"/>
      <c r="QOH27" s="1"/>
      <c r="QOI27" s="1"/>
      <c r="QOJ27" s="1"/>
      <c r="QOK27" s="1"/>
      <c r="QOL27" s="1"/>
      <c r="QOM27" s="1"/>
      <c r="QON27" s="1"/>
      <c r="QOO27" s="1"/>
      <c r="QOP27" s="1"/>
      <c r="QOQ27" s="1"/>
      <c r="QOR27" s="1"/>
      <c r="QOS27" s="1"/>
      <c r="QOT27" s="1"/>
      <c r="QOU27" s="1"/>
      <c r="QOV27" s="1"/>
      <c r="QOW27" s="1"/>
      <c r="QOX27" s="1"/>
      <c r="QOY27" s="1"/>
      <c r="QOZ27" s="1"/>
      <c r="QPA27" s="1"/>
      <c r="QPB27" s="1"/>
      <c r="QPC27" s="1"/>
      <c r="QPD27" s="1"/>
      <c r="QPE27" s="1"/>
      <c r="QPF27" s="1"/>
      <c r="QPG27" s="1"/>
      <c r="QPH27" s="1"/>
      <c r="QPI27" s="1"/>
      <c r="QPJ27" s="1"/>
      <c r="QPK27" s="1"/>
      <c r="QPL27" s="1"/>
      <c r="QPM27" s="1"/>
      <c r="QPN27" s="1"/>
      <c r="QPO27" s="1"/>
      <c r="QPP27" s="1"/>
      <c r="QPQ27" s="1"/>
      <c r="QPR27" s="1"/>
      <c r="QPS27" s="1"/>
      <c r="QPT27" s="1"/>
      <c r="QPU27" s="1"/>
      <c r="QPV27" s="1"/>
      <c r="QPW27" s="1"/>
      <c r="QPX27" s="1"/>
      <c r="QPY27" s="1"/>
      <c r="QPZ27" s="1"/>
      <c r="QQA27" s="1"/>
      <c r="QQB27" s="1"/>
      <c r="QQC27" s="1"/>
      <c r="QQD27" s="1"/>
      <c r="QQE27" s="1"/>
      <c r="QQF27" s="1"/>
      <c r="QQG27" s="1"/>
      <c r="QQH27" s="1"/>
      <c r="QQI27" s="1"/>
      <c r="QQJ27" s="1"/>
      <c r="QQK27" s="1"/>
      <c r="QQL27" s="1"/>
      <c r="QQM27" s="1"/>
      <c r="QQN27" s="1"/>
      <c r="QQO27" s="1"/>
      <c r="QQP27" s="1"/>
      <c r="QQQ27" s="1"/>
      <c r="QQR27" s="1"/>
      <c r="QQS27" s="1"/>
      <c r="QQT27" s="1"/>
      <c r="QQU27" s="1"/>
      <c r="QQV27" s="1"/>
      <c r="QQW27" s="1"/>
      <c r="QQX27" s="1"/>
      <c r="QQY27" s="1"/>
      <c r="QQZ27" s="1"/>
      <c r="QRA27" s="1"/>
      <c r="QRB27" s="1"/>
      <c r="QRC27" s="1"/>
      <c r="QRD27" s="1"/>
      <c r="QRE27" s="1"/>
      <c r="QRF27" s="1"/>
      <c r="QRG27" s="1"/>
      <c r="QRH27" s="1"/>
      <c r="QRI27" s="1"/>
      <c r="QRJ27" s="1"/>
      <c r="QRK27" s="1"/>
      <c r="QRL27" s="1"/>
      <c r="QRM27" s="1"/>
      <c r="QRN27" s="1"/>
      <c r="QRO27" s="1"/>
      <c r="QRP27" s="1"/>
      <c r="QRQ27" s="1"/>
      <c r="QRR27" s="1"/>
      <c r="QRS27" s="1"/>
      <c r="QRT27" s="1"/>
      <c r="QRU27" s="1"/>
      <c r="QRV27" s="1"/>
      <c r="QRW27" s="1"/>
      <c r="QRX27" s="1"/>
      <c r="QRY27" s="1"/>
      <c r="QRZ27" s="1"/>
      <c r="QSA27" s="1"/>
      <c r="QSB27" s="1"/>
      <c r="QSC27" s="1"/>
      <c r="QSD27" s="1"/>
      <c r="QSE27" s="1"/>
      <c r="QSF27" s="1"/>
      <c r="QSG27" s="1"/>
      <c r="QSH27" s="1"/>
      <c r="QSI27" s="1"/>
      <c r="QSJ27" s="1"/>
      <c r="QSK27" s="1"/>
      <c r="QSL27" s="1"/>
      <c r="QSM27" s="1"/>
      <c r="QSN27" s="1"/>
      <c r="QSO27" s="1"/>
      <c r="QSP27" s="1"/>
      <c r="QSQ27" s="1"/>
      <c r="QSR27" s="1"/>
      <c r="QSS27" s="1"/>
      <c r="QST27" s="1"/>
      <c r="QSU27" s="1"/>
      <c r="QSV27" s="1"/>
      <c r="QSW27" s="1"/>
      <c r="QSX27" s="1"/>
      <c r="QSY27" s="1"/>
      <c r="QSZ27" s="1"/>
      <c r="QTA27" s="1"/>
      <c r="QTB27" s="1"/>
      <c r="QTC27" s="1"/>
      <c r="QTD27" s="1"/>
      <c r="QTE27" s="1"/>
      <c r="QTF27" s="1"/>
      <c r="QTG27" s="1"/>
      <c r="QTH27" s="1"/>
      <c r="QTI27" s="1"/>
      <c r="QTJ27" s="1"/>
      <c r="QTK27" s="1"/>
      <c r="QTL27" s="1"/>
      <c r="QTM27" s="1"/>
      <c r="QTN27" s="1"/>
      <c r="QTO27" s="1"/>
      <c r="QTP27" s="1"/>
      <c r="QTQ27" s="1"/>
      <c r="QTR27" s="1"/>
      <c r="QTS27" s="1"/>
      <c r="QTT27" s="1"/>
      <c r="QTU27" s="1"/>
      <c r="QTV27" s="1"/>
      <c r="QTW27" s="1"/>
      <c r="QTX27" s="1"/>
      <c r="QTY27" s="1"/>
      <c r="QTZ27" s="1"/>
      <c r="QUA27" s="1"/>
      <c r="QUB27" s="1"/>
      <c r="QUC27" s="1"/>
      <c r="QUD27" s="1"/>
      <c r="QUE27" s="1"/>
      <c r="QUF27" s="1"/>
      <c r="QUG27" s="1"/>
      <c r="QUH27" s="1"/>
      <c r="QUI27" s="1"/>
      <c r="QUJ27" s="1"/>
      <c r="QUK27" s="1"/>
      <c r="QUL27" s="1"/>
      <c r="QUM27" s="1"/>
      <c r="QUN27" s="1"/>
      <c r="QUO27" s="1"/>
      <c r="QUP27" s="1"/>
      <c r="QUQ27" s="1"/>
      <c r="QUR27" s="1"/>
      <c r="QUS27" s="1"/>
      <c r="QUT27" s="1"/>
      <c r="QUU27" s="1"/>
      <c r="QUV27" s="1"/>
      <c r="QUW27" s="1"/>
      <c r="QUX27" s="1"/>
      <c r="QUY27" s="1"/>
      <c r="QUZ27" s="1"/>
      <c r="QVA27" s="1"/>
      <c r="QVB27" s="1"/>
      <c r="QVC27" s="1"/>
      <c r="QVD27" s="1"/>
      <c r="QVE27" s="1"/>
      <c r="QVF27" s="1"/>
      <c r="QVG27" s="1"/>
      <c r="QVH27" s="1"/>
      <c r="QVI27" s="1"/>
      <c r="QVJ27" s="1"/>
      <c r="QVK27" s="1"/>
      <c r="QVL27" s="1"/>
      <c r="QVM27" s="1"/>
      <c r="QVN27" s="1"/>
      <c r="QVO27" s="1"/>
      <c r="QVP27" s="1"/>
      <c r="QVQ27" s="1"/>
      <c r="QVR27" s="1"/>
      <c r="QVS27" s="1"/>
      <c r="QVT27" s="1"/>
      <c r="QVU27" s="1"/>
      <c r="QVV27" s="1"/>
      <c r="QVW27" s="1"/>
      <c r="QVX27" s="1"/>
      <c r="QVY27" s="1"/>
      <c r="QVZ27" s="1"/>
      <c r="QWA27" s="1"/>
      <c r="QWB27" s="1"/>
      <c r="QWC27" s="1"/>
      <c r="QWD27" s="1"/>
      <c r="QWE27" s="1"/>
      <c r="QWF27" s="1"/>
      <c r="QWG27" s="1"/>
      <c r="QWH27" s="1"/>
      <c r="QWI27" s="1"/>
      <c r="QWJ27" s="1"/>
      <c r="QWK27" s="1"/>
      <c r="QWL27" s="1"/>
      <c r="QWM27" s="1"/>
      <c r="QWN27" s="1"/>
      <c r="QWO27" s="1"/>
      <c r="QWP27" s="1"/>
      <c r="QWQ27" s="1"/>
      <c r="QWR27" s="1"/>
      <c r="QWS27" s="1"/>
      <c r="QWT27" s="1"/>
      <c r="QWU27" s="1"/>
      <c r="QWV27" s="1"/>
      <c r="QWW27" s="1"/>
      <c r="QWX27" s="1"/>
      <c r="QWY27" s="1"/>
      <c r="QWZ27" s="1"/>
      <c r="QXA27" s="1"/>
      <c r="QXB27" s="1"/>
      <c r="QXC27" s="1"/>
      <c r="QXD27" s="1"/>
      <c r="QXE27" s="1"/>
      <c r="QXF27" s="1"/>
      <c r="QXG27" s="1"/>
      <c r="QXH27" s="1"/>
      <c r="QXI27" s="1"/>
      <c r="QXJ27" s="1"/>
      <c r="QXK27" s="1"/>
      <c r="QXL27" s="1"/>
      <c r="QXM27" s="1"/>
      <c r="QXN27" s="1"/>
      <c r="QXO27" s="1"/>
      <c r="QXP27" s="1"/>
      <c r="QXQ27" s="1"/>
      <c r="QXR27" s="1"/>
      <c r="QXS27" s="1"/>
      <c r="QXT27" s="1"/>
      <c r="QXU27" s="1"/>
      <c r="QXV27" s="1"/>
      <c r="QXW27" s="1"/>
      <c r="QXX27" s="1"/>
      <c r="QXY27" s="1"/>
      <c r="QXZ27" s="1"/>
      <c r="QYA27" s="1"/>
      <c r="QYB27" s="1"/>
      <c r="QYC27" s="1"/>
      <c r="QYD27" s="1"/>
      <c r="QYE27" s="1"/>
      <c r="QYF27" s="1"/>
      <c r="QYG27" s="1"/>
      <c r="QYH27" s="1"/>
      <c r="QYI27" s="1"/>
      <c r="QYJ27" s="1"/>
      <c r="QYK27" s="1"/>
      <c r="QYL27" s="1"/>
      <c r="QYM27" s="1"/>
      <c r="QYN27" s="1"/>
      <c r="QYO27" s="1"/>
      <c r="QYP27" s="1"/>
      <c r="QYQ27" s="1"/>
      <c r="QYR27" s="1"/>
      <c r="QYS27" s="1"/>
      <c r="QYT27" s="1"/>
      <c r="QYU27" s="1"/>
      <c r="QYV27" s="1"/>
      <c r="QYW27" s="1"/>
      <c r="QYX27" s="1"/>
      <c r="QYY27" s="1"/>
      <c r="QYZ27" s="1"/>
      <c r="QZA27" s="1"/>
      <c r="QZB27" s="1"/>
      <c r="QZC27" s="1"/>
      <c r="QZD27" s="1"/>
      <c r="QZE27" s="1"/>
      <c r="QZF27" s="1"/>
      <c r="QZG27" s="1"/>
      <c r="QZH27" s="1"/>
      <c r="QZI27" s="1"/>
      <c r="QZJ27" s="1"/>
      <c r="QZK27" s="1"/>
      <c r="QZL27" s="1"/>
      <c r="QZM27" s="1"/>
      <c r="QZN27" s="1"/>
      <c r="QZO27" s="1"/>
      <c r="QZP27" s="1"/>
      <c r="QZQ27" s="1"/>
      <c r="QZR27" s="1"/>
      <c r="QZS27" s="1"/>
      <c r="QZT27" s="1"/>
      <c r="QZU27" s="1"/>
      <c r="QZV27" s="1"/>
      <c r="QZW27" s="1"/>
      <c r="QZX27" s="1"/>
      <c r="QZY27" s="1"/>
      <c r="QZZ27" s="1"/>
      <c r="RAA27" s="1"/>
      <c r="RAB27" s="1"/>
      <c r="RAC27" s="1"/>
      <c r="RAD27" s="1"/>
      <c r="RAE27" s="1"/>
      <c r="RAF27" s="1"/>
      <c r="RAG27" s="1"/>
      <c r="RAH27" s="1"/>
      <c r="RAI27" s="1"/>
      <c r="RAJ27" s="1"/>
      <c r="RAK27" s="1"/>
      <c r="RAL27" s="1"/>
      <c r="RAM27" s="1"/>
      <c r="RAN27" s="1"/>
      <c r="RAO27" s="1"/>
      <c r="RAP27" s="1"/>
      <c r="RAQ27" s="1"/>
      <c r="RAR27" s="1"/>
      <c r="RAS27" s="1"/>
      <c r="RAT27" s="1"/>
      <c r="RAU27" s="1"/>
      <c r="RAV27" s="1"/>
      <c r="RAW27" s="1"/>
      <c r="RAX27" s="1"/>
      <c r="RAY27" s="1"/>
      <c r="RAZ27" s="1"/>
      <c r="RBA27" s="1"/>
      <c r="RBB27" s="1"/>
      <c r="RBC27" s="1"/>
      <c r="RBD27" s="1"/>
      <c r="RBE27" s="1"/>
      <c r="RBF27" s="1"/>
      <c r="RBG27" s="1"/>
      <c r="RBH27" s="1"/>
      <c r="RBI27" s="1"/>
      <c r="RBJ27" s="1"/>
      <c r="RBK27" s="1"/>
      <c r="RBL27" s="1"/>
      <c r="RBM27" s="1"/>
      <c r="RBN27" s="1"/>
      <c r="RBO27" s="1"/>
      <c r="RBP27" s="1"/>
      <c r="RBQ27" s="1"/>
      <c r="RBR27" s="1"/>
      <c r="RBS27" s="1"/>
      <c r="RBT27" s="1"/>
      <c r="RBU27" s="1"/>
      <c r="RBV27" s="1"/>
      <c r="RBW27" s="1"/>
      <c r="RBX27" s="1"/>
      <c r="RBY27" s="1"/>
      <c r="RBZ27" s="1"/>
      <c r="RCA27" s="1"/>
      <c r="RCB27" s="1"/>
      <c r="RCC27" s="1"/>
      <c r="RCD27" s="1"/>
      <c r="RCE27" s="1"/>
      <c r="RCF27" s="1"/>
      <c r="RCG27" s="1"/>
      <c r="RCH27" s="1"/>
      <c r="RCI27" s="1"/>
      <c r="RCJ27" s="1"/>
      <c r="RCK27" s="1"/>
      <c r="RCL27" s="1"/>
      <c r="RCM27" s="1"/>
      <c r="RCN27" s="1"/>
      <c r="RCO27" s="1"/>
      <c r="RCP27" s="1"/>
      <c r="RCQ27" s="1"/>
      <c r="RCR27" s="1"/>
      <c r="RCS27" s="1"/>
      <c r="RCT27" s="1"/>
      <c r="RCU27" s="1"/>
      <c r="RCV27" s="1"/>
      <c r="RCW27" s="1"/>
      <c r="RCX27" s="1"/>
      <c r="RCY27" s="1"/>
      <c r="RCZ27" s="1"/>
      <c r="RDA27" s="1"/>
      <c r="RDB27" s="1"/>
      <c r="RDC27" s="1"/>
      <c r="RDD27" s="1"/>
      <c r="RDE27" s="1"/>
      <c r="RDF27" s="1"/>
      <c r="RDG27" s="1"/>
      <c r="RDH27" s="1"/>
      <c r="RDI27" s="1"/>
      <c r="RDJ27" s="1"/>
      <c r="RDK27" s="1"/>
      <c r="RDL27" s="1"/>
      <c r="RDM27" s="1"/>
      <c r="RDN27" s="1"/>
      <c r="RDO27" s="1"/>
      <c r="RDP27" s="1"/>
      <c r="RDQ27" s="1"/>
      <c r="RDR27" s="1"/>
      <c r="RDS27" s="1"/>
      <c r="RDT27" s="1"/>
      <c r="RDU27" s="1"/>
      <c r="RDV27" s="1"/>
      <c r="RDW27" s="1"/>
      <c r="RDX27" s="1"/>
      <c r="RDY27" s="1"/>
      <c r="RDZ27" s="1"/>
      <c r="REA27" s="1"/>
      <c r="REB27" s="1"/>
      <c r="REC27" s="1"/>
      <c r="RED27" s="1"/>
      <c r="REE27" s="1"/>
      <c r="REF27" s="1"/>
      <c r="REG27" s="1"/>
      <c r="REH27" s="1"/>
      <c r="REI27" s="1"/>
      <c r="REJ27" s="1"/>
      <c r="REK27" s="1"/>
      <c r="REL27" s="1"/>
      <c r="REM27" s="1"/>
      <c r="REN27" s="1"/>
      <c r="REO27" s="1"/>
      <c r="REP27" s="1"/>
      <c r="REQ27" s="1"/>
      <c r="RER27" s="1"/>
      <c r="RES27" s="1"/>
      <c r="RET27" s="1"/>
      <c r="REU27" s="1"/>
      <c r="REV27" s="1"/>
      <c r="REW27" s="1"/>
      <c r="REX27" s="1"/>
      <c r="REY27" s="1"/>
      <c r="REZ27" s="1"/>
      <c r="RFA27" s="1"/>
      <c r="RFB27" s="1"/>
      <c r="RFC27" s="1"/>
      <c r="RFD27" s="1"/>
      <c r="RFE27" s="1"/>
      <c r="RFF27" s="1"/>
      <c r="RFG27" s="1"/>
      <c r="RFH27" s="1"/>
      <c r="RFI27" s="1"/>
      <c r="RFJ27" s="1"/>
      <c r="RFK27" s="1"/>
      <c r="RFL27" s="1"/>
      <c r="RFM27" s="1"/>
      <c r="RFN27" s="1"/>
      <c r="RFO27" s="1"/>
      <c r="RFP27" s="1"/>
      <c r="RFQ27" s="1"/>
      <c r="RFR27" s="1"/>
      <c r="RFS27" s="1"/>
      <c r="RFT27" s="1"/>
      <c r="RFU27" s="1"/>
      <c r="RFV27" s="1"/>
      <c r="RFW27" s="1"/>
      <c r="RFX27" s="1"/>
      <c r="RFY27" s="1"/>
      <c r="RFZ27" s="1"/>
      <c r="RGA27" s="1"/>
      <c r="RGB27" s="1"/>
      <c r="RGC27" s="1"/>
      <c r="RGD27" s="1"/>
      <c r="RGE27" s="1"/>
      <c r="RGF27" s="1"/>
      <c r="RGG27" s="1"/>
      <c r="RGH27" s="1"/>
      <c r="RGI27" s="1"/>
      <c r="RGJ27" s="1"/>
      <c r="RGK27" s="1"/>
      <c r="RGL27" s="1"/>
      <c r="RGM27" s="1"/>
      <c r="RGN27" s="1"/>
      <c r="RGO27" s="1"/>
      <c r="RGP27" s="1"/>
      <c r="RGQ27" s="1"/>
      <c r="RGR27" s="1"/>
      <c r="RGS27" s="1"/>
      <c r="RGT27" s="1"/>
      <c r="RGU27" s="1"/>
      <c r="RGV27" s="1"/>
      <c r="RGW27" s="1"/>
      <c r="RGX27" s="1"/>
      <c r="RGY27" s="1"/>
      <c r="RGZ27" s="1"/>
      <c r="RHA27" s="1"/>
      <c r="RHB27" s="1"/>
      <c r="RHC27" s="1"/>
      <c r="RHD27" s="1"/>
      <c r="RHE27" s="1"/>
      <c r="RHF27" s="1"/>
      <c r="RHG27" s="1"/>
      <c r="RHH27" s="1"/>
      <c r="RHI27" s="1"/>
      <c r="RHJ27" s="1"/>
      <c r="RHK27" s="1"/>
      <c r="RHL27" s="1"/>
      <c r="RHM27" s="1"/>
      <c r="RHN27" s="1"/>
      <c r="RHO27" s="1"/>
      <c r="RHP27" s="1"/>
      <c r="RHQ27" s="1"/>
      <c r="RHR27" s="1"/>
      <c r="RHS27" s="1"/>
      <c r="RHT27" s="1"/>
      <c r="RHU27" s="1"/>
      <c r="RHV27" s="1"/>
      <c r="RHW27" s="1"/>
      <c r="RHX27" s="1"/>
      <c r="RHY27" s="1"/>
      <c r="RHZ27" s="1"/>
      <c r="RIA27" s="1"/>
      <c r="RIB27" s="1"/>
      <c r="RIC27" s="1"/>
      <c r="RID27" s="1"/>
      <c r="RIE27" s="1"/>
      <c r="RIF27" s="1"/>
      <c r="RIG27" s="1"/>
      <c r="RIH27" s="1"/>
      <c r="RII27" s="1"/>
      <c r="RIJ27" s="1"/>
      <c r="RIK27" s="1"/>
      <c r="RIL27" s="1"/>
      <c r="RIM27" s="1"/>
      <c r="RIN27" s="1"/>
      <c r="RIO27" s="1"/>
      <c r="RIP27" s="1"/>
      <c r="RIQ27" s="1"/>
      <c r="RIR27" s="1"/>
      <c r="RIS27" s="1"/>
      <c r="RIT27" s="1"/>
      <c r="RIU27" s="1"/>
      <c r="RIV27" s="1"/>
      <c r="RIW27" s="1"/>
      <c r="RIX27" s="1"/>
      <c r="RIY27" s="1"/>
      <c r="RIZ27" s="1"/>
      <c r="RJA27" s="1"/>
      <c r="RJB27" s="1"/>
      <c r="RJC27" s="1"/>
      <c r="RJD27" s="1"/>
      <c r="RJE27" s="1"/>
      <c r="RJF27" s="1"/>
      <c r="RJG27" s="1"/>
      <c r="RJH27" s="1"/>
      <c r="RJI27" s="1"/>
      <c r="RJJ27" s="1"/>
      <c r="RJK27" s="1"/>
      <c r="RJL27" s="1"/>
      <c r="RJM27" s="1"/>
      <c r="RJN27" s="1"/>
      <c r="RJO27" s="1"/>
      <c r="RJP27" s="1"/>
      <c r="RJQ27" s="1"/>
      <c r="RJR27" s="1"/>
      <c r="RJS27" s="1"/>
      <c r="RJT27" s="1"/>
      <c r="RJU27" s="1"/>
      <c r="RJV27" s="1"/>
      <c r="RJW27" s="1"/>
      <c r="RJX27" s="1"/>
      <c r="RJY27" s="1"/>
      <c r="RJZ27" s="1"/>
      <c r="RKA27" s="1"/>
      <c r="RKB27" s="1"/>
      <c r="RKC27" s="1"/>
      <c r="RKD27" s="1"/>
      <c r="RKE27" s="1"/>
      <c r="RKF27" s="1"/>
      <c r="RKG27" s="1"/>
      <c r="RKH27" s="1"/>
      <c r="RKI27" s="1"/>
      <c r="RKJ27" s="1"/>
      <c r="RKK27" s="1"/>
      <c r="RKL27" s="1"/>
      <c r="RKM27" s="1"/>
      <c r="RKN27" s="1"/>
      <c r="RKO27" s="1"/>
      <c r="RKP27" s="1"/>
      <c r="RKQ27" s="1"/>
      <c r="RKR27" s="1"/>
      <c r="RKS27" s="1"/>
      <c r="RKT27" s="1"/>
      <c r="RKU27" s="1"/>
      <c r="RKV27" s="1"/>
      <c r="RKW27" s="1"/>
      <c r="RKX27" s="1"/>
      <c r="RKY27" s="1"/>
      <c r="RKZ27" s="1"/>
      <c r="RLA27" s="1"/>
      <c r="RLB27" s="1"/>
      <c r="RLC27" s="1"/>
      <c r="RLD27" s="1"/>
      <c r="RLE27" s="1"/>
      <c r="RLF27" s="1"/>
      <c r="RLG27" s="1"/>
      <c r="RLH27" s="1"/>
      <c r="RLI27" s="1"/>
      <c r="RLJ27" s="1"/>
      <c r="RLK27" s="1"/>
      <c r="RLL27" s="1"/>
      <c r="RLM27" s="1"/>
      <c r="RLN27" s="1"/>
      <c r="RLO27" s="1"/>
      <c r="RLP27" s="1"/>
      <c r="RLQ27" s="1"/>
      <c r="RLR27" s="1"/>
      <c r="RLS27" s="1"/>
      <c r="RLT27" s="1"/>
      <c r="RLU27" s="1"/>
      <c r="RLV27" s="1"/>
      <c r="RLW27" s="1"/>
      <c r="RLX27" s="1"/>
      <c r="RLY27" s="1"/>
      <c r="RLZ27" s="1"/>
      <c r="RMA27" s="1"/>
      <c r="RMB27" s="1"/>
      <c r="RMC27" s="1"/>
      <c r="RMD27" s="1"/>
      <c r="RME27" s="1"/>
      <c r="RMF27" s="1"/>
      <c r="RMG27" s="1"/>
      <c r="RMH27" s="1"/>
      <c r="RMI27" s="1"/>
      <c r="RMJ27" s="1"/>
      <c r="RMK27" s="1"/>
      <c r="RML27" s="1"/>
      <c r="RMM27" s="1"/>
      <c r="RMN27" s="1"/>
      <c r="RMO27" s="1"/>
      <c r="RMP27" s="1"/>
      <c r="RMQ27" s="1"/>
      <c r="RMR27" s="1"/>
      <c r="RMS27" s="1"/>
      <c r="RMT27" s="1"/>
      <c r="RMU27" s="1"/>
      <c r="RMV27" s="1"/>
      <c r="RMW27" s="1"/>
      <c r="RMX27" s="1"/>
      <c r="RMY27" s="1"/>
      <c r="RMZ27" s="1"/>
      <c r="RNA27" s="1"/>
      <c r="RNB27" s="1"/>
      <c r="RNC27" s="1"/>
      <c r="RND27" s="1"/>
      <c r="RNE27" s="1"/>
      <c r="RNF27" s="1"/>
      <c r="RNG27" s="1"/>
      <c r="RNH27" s="1"/>
      <c r="RNI27" s="1"/>
      <c r="RNJ27" s="1"/>
      <c r="RNK27" s="1"/>
      <c r="RNL27" s="1"/>
      <c r="RNM27" s="1"/>
      <c r="RNN27" s="1"/>
      <c r="RNO27" s="1"/>
      <c r="RNP27" s="1"/>
      <c r="RNQ27" s="1"/>
      <c r="RNR27" s="1"/>
      <c r="RNS27" s="1"/>
      <c r="RNT27" s="1"/>
      <c r="RNU27" s="1"/>
      <c r="RNV27" s="1"/>
      <c r="RNW27" s="1"/>
      <c r="RNX27" s="1"/>
      <c r="RNY27" s="1"/>
      <c r="RNZ27" s="1"/>
      <c r="ROA27" s="1"/>
      <c r="ROB27" s="1"/>
      <c r="ROC27" s="1"/>
      <c r="ROD27" s="1"/>
      <c r="ROE27" s="1"/>
      <c r="ROF27" s="1"/>
      <c r="ROG27" s="1"/>
      <c r="ROH27" s="1"/>
      <c r="ROI27" s="1"/>
      <c r="ROJ27" s="1"/>
      <c r="ROK27" s="1"/>
      <c r="ROL27" s="1"/>
      <c r="ROM27" s="1"/>
      <c r="RON27" s="1"/>
      <c r="ROO27" s="1"/>
      <c r="ROP27" s="1"/>
      <c r="ROQ27" s="1"/>
      <c r="ROR27" s="1"/>
      <c r="ROS27" s="1"/>
      <c r="ROT27" s="1"/>
      <c r="ROU27" s="1"/>
      <c r="ROV27" s="1"/>
      <c r="ROW27" s="1"/>
      <c r="ROX27" s="1"/>
      <c r="ROY27" s="1"/>
      <c r="ROZ27" s="1"/>
      <c r="RPA27" s="1"/>
      <c r="RPB27" s="1"/>
      <c r="RPC27" s="1"/>
      <c r="RPD27" s="1"/>
      <c r="RPE27" s="1"/>
      <c r="RPF27" s="1"/>
      <c r="RPG27" s="1"/>
      <c r="RPH27" s="1"/>
      <c r="RPI27" s="1"/>
      <c r="RPJ27" s="1"/>
      <c r="RPK27" s="1"/>
      <c r="RPL27" s="1"/>
      <c r="RPM27" s="1"/>
      <c r="RPN27" s="1"/>
      <c r="RPO27" s="1"/>
      <c r="RPP27" s="1"/>
      <c r="RPQ27" s="1"/>
      <c r="RPR27" s="1"/>
      <c r="RPS27" s="1"/>
      <c r="RPT27" s="1"/>
      <c r="RPU27" s="1"/>
      <c r="RPV27" s="1"/>
      <c r="RPW27" s="1"/>
      <c r="RPX27" s="1"/>
      <c r="RPY27" s="1"/>
      <c r="RPZ27" s="1"/>
      <c r="RQA27" s="1"/>
      <c r="RQB27" s="1"/>
      <c r="RQC27" s="1"/>
      <c r="RQD27" s="1"/>
      <c r="RQE27" s="1"/>
      <c r="RQF27" s="1"/>
      <c r="RQG27" s="1"/>
      <c r="RQH27" s="1"/>
      <c r="RQI27" s="1"/>
      <c r="RQJ27" s="1"/>
      <c r="RQK27" s="1"/>
      <c r="RQL27" s="1"/>
      <c r="RQM27" s="1"/>
      <c r="RQN27" s="1"/>
      <c r="RQO27" s="1"/>
      <c r="RQP27" s="1"/>
      <c r="RQQ27" s="1"/>
      <c r="RQR27" s="1"/>
      <c r="RQS27" s="1"/>
      <c r="RQT27" s="1"/>
      <c r="RQU27" s="1"/>
      <c r="RQV27" s="1"/>
      <c r="RQW27" s="1"/>
      <c r="RQX27" s="1"/>
      <c r="RQY27" s="1"/>
      <c r="RQZ27" s="1"/>
      <c r="RRA27" s="1"/>
      <c r="RRB27" s="1"/>
      <c r="RRC27" s="1"/>
      <c r="RRD27" s="1"/>
      <c r="RRE27" s="1"/>
      <c r="RRF27" s="1"/>
      <c r="RRG27" s="1"/>
      <c r="RRH27" s="1"/>
      <c r="RRI27" s="1"/>
      <c r="RRJ27" s="1"/>
      <c r="RRK27" s="1"/>
      <c r="RRL27" s="1"/>
      <c r="RRM27" s="1"/>
      <c r="RRN27" s="1"/>
      <c r="RRO27" s="1"/>
      <c r="RRP27" s="1"/>
      <c r="RRQ27" s="1"/>
      <c r="RRR27" s="1"/>
      <c r="RRS27" s="1"/>
      <c r="RRT27" s="1"/>
      <c r="RRU27" s="1"/>
      <c r="RRV27" s="1"/>
      <c r="RRW27" s="1"/>
      <c r="RRX27" s="1"/>
      <c r="RRY27" s="1"/>
      <c r="RRZ27" s="1"/>
      <c r="RSA27" s="1"/>
      <c r="RSB27" s="1"/>
      <c r="RSC27" s="1"/>
      <c r="RSD27" s="1"/>
      <c r="RSE27" s="1"/>
      <c r="RSF27" s="1"/>
      <c r="RSG27" s="1"/>
      <c r="RSH27" s="1"/>
      <c r="RSI27" s="1"/>
      <c r="RSJ27" s="1"/>
      <c r="RSK27" s="1"/>
      <c r="RSL27" s="1"/>
      <c r="RSM27" s="1"/>
      <c r="RSN27" s="1"/>
      <c r="RSO27" s="1"/>
      <c r="RSP27" s="1"/>
      <c r="RSQ27" s="1"/>
      <c r="RSR27" s="1"/>
      <c r="RSS27" s="1"/>
      <c r="RST27" s="1"/>
      <c r="RSU27" s="1"/>
      <c r="RSV27" s="1"/>
      <c r="RSW27" s="1"/>
      <c r="RSX27" s="1"/>
      <c r="RSY27" s="1"/>
      <c r="RSZ27" s="1"/>
      <c r="RTA27" s="1"/>
      <c r="RTB27" s="1"/>
      <c r="RTC27" s="1"/>
      <c r="RTD27" s="1"/>
      <c r="RTE27" s="1"/>
      <c r="RTF27" s="1"/>
      <c r="RTG27" s="1"/>
      <c r="RTH27" s="1"/>
      <c r="RTI27" s="1"/>
      <c r="RTJ27" s="1"/>
      <c r="RTK27" s="1"/>
      <c r="RTL27" s="1"/>
      <c r="RTM27" s="1"/>
      <c r="RTN27" s="1"/>
      <c r="RTO27" s="1"/>
      <c r="RTP27" s="1"/>
      <c r="RTQ27" s="1"/>
      <c r="RTR27" s="1"/>
      <c r="RTS27" s="1"/>
      <c r="RTT27" s="1"/>
      <c r="RTU27" s="1"/>
      <c r="RTV27" s="1"/>
      <c r="RTW27" s="1"/>
      <c r="RTX27" s="1"/>
      <c r="RTY27" s="1"/>
      <c r="RTZ27" s="1"/>
      <c r="RUA27" s="1"/>
      <c r="RUB27" s="1"/>
      <c r="RUC27" s="1"/>
      <c r="RUD27" s="1"/>
      <c r="RUE27" s="1"/>
      <c r="RUF27" s="1"/>
      <c r="RUG27" s="1"/>
      <c r="RUH27" s="1"/>
      <c r="RUI27" s="1"/>
      <c r="RUJ27" s="1"/>
      <c r="RUK27" s="1"/>
      <c r="RUL27" s="1"/>
      <c r="RUM27" s="1"/>
      <c r="RUN27" s="1"/>
      <c r="RUO27" s="1"/>
      <c r="RUP27" s="1"/>
      <c r="RUQ27" s="1"/>
      <c r="RUR27" s="1"/>
      <c r="RUS27" s="1"/>
      <c r="RUT27" s="1"/>
      <c r="RUU27" s="1"/>
      <c r="RUV27" s="1"/>
      <c r="RUW27" s="1"/>
      <c r="RUX27" s="1"/>
      <c r="RUY27" s="1"/>
      <c r="RUZ27" s="1"/>
      <c r="RVA27" s="1"/>
      <c r="RVB27" s="1"/>
      <c r="RVC27" s="1"/>
      <c r="RVD27" s="1"/>
      <c r="RVE27" s="1"/>
      <c r="RVF27" s="1"/>
      <c r="RVG27" s="1"/>
      <c r="RVH27" s="1"/>
      <c r="RVI27" s="1"/>
      <c r="RVJ27" s="1"/>
      <c r="RVK27" s="1"/>
      <c r="RVL27" s="1"/>
      <c r="RVM27" s="1"/>
      <c r="RVN27" s="1"/>
      <c r="RVO27" s="1"/>
      <c r="RVP27" s="1"/>
      <c r="RVQ27" s="1"/>
      <c r="RVR27" s="1"/>
      <c r="RVS27" s="1"/>
      <c r="RVT27" s="1"/>
      <c r="RVU27" s="1"/>
      <c r="RVV27" s="1"/>
      <c r="RVW27" s="1"/>
      <c r="RVX27" s="1"/>
      <c r="RVY27" s="1"/>
      <c r="RVZ27" s="1"/>
      <c r="RWA27" s="1"/>
      <c r="RWB27" s="1"/>
      <c r="RWC27" s="1"/>
      <c r="RWD27" s="1"/>
      <c r="RWE27" s="1"/>
      <c r="RWF27" s="1"/>
      <c r="RWG27" s="1"/>
      <c r="RWH27" s="1"/>
      <c r="RWI27" s="1"/>
      <c r="RWJ27" s="1"/>
      <c r="RWK27" s="1"/>
      <c r="RWL27" s="1"/>
      <c r="RWM27" s="1"/>
      <c r="RWN27" s="1"/>
      <c r="RWO27" s="1"/>
      <c r="RWP27" s="1"/>
      <c r="RWQ27" s="1"/>
      <c r="RWR27" s="1"/>
      <c r="RWS27" s="1"/>
      <c r="RWT27" s="1"/>
      <c r="RWU27" s="1"/>
      <c r="RWV27" s="1"/>
      <c r="RWW27" s="1"/>
      <c r="RWX27" s="1"/>
      <c r="RWY27" s="1"/>
      <c r="RWZ27" s="1"/>
      <c r="RXA27" s="1"/>
      <c r="RXB27" s="1"/>
      <c r="RXC27" s="1"/>
      <c r="RXD27" s="1"/>
      <c r="RXE27" s="1"/>
      <c r="RXF27" s="1"/>
      <c r="RXG27" s="1"/>
      <c r="RXH27" s="1"/>
      <c r="RXI27" s="1"/>
      <c r="RXJ27" s="1"/>
      <c r="RXK27" s="1"/>
      <c r="RXL27" s="1"/>
      <c r="RXM27" s="1"/>
      <c r="RXN27" s="1"/>
      <c r="RXO27" s="1"/>
      <c r="RXP27" s="1"/>
      <c r="RXQ27" s="1"/>
      <c r="RXR27" s="1"/>
      <c r="RXS27" s="1"/>
      <c r="RXT27" s="1"/>
      <c r="RXU27" s="1"/>
      <c r="RXV27" s="1"/>
      <c r="RXW27" s="1"/>
      <c r="RXX27" s="1"/>
      <c r="RXY27" s="1"/>
      <c r="RXZ27" s="1"/>
      <c r="RYA27" s="1"/>
      <c r="RYB27" s="1"/>
      <c r="RYC27" s="1"/>
      <c r="RYD27" s="1"/>
      <c r="RYE27" s="1"/>
      <c r="RYF27" s="1"/>
      <c r="RYG27" s="1"/>
      <c r="RYH27" s="1"/>
      <c r="RYI27" s="1"/>
      <c r="RYJ27" s="1"/>
      <c r="RYK27" s="1"/>
      <c r="RYL27" s="1"/>
      <c r="RYM27" s="1"/>
      <c r="RYN27" s="1"/>
      <c r="RYO27" s="1"/>
      <c r="RYP27" s="1"/>
      <c r="RYQ27" s="1"/>
      <c r="RYR27" s="1"/>
      <c r="RYS27" s="1"/>
      <c r="RYT27" s="1"/>
      <c r="RYU27" s="1"/>
      <c r="RYV27" s="1"/>
      <c r="RYW27" s="1"/>
      <c r="RYX27" s="1"/>
      <c r="RYY27" s="1"/>
      <c r="RYZ27" s="1"/>
      <c r="RZA27" s="1"/>
      <c r="RZB27" s="1"/>
      <c r="RZC27" s="1"/>
      <c r="RZD27" s="1"/>
      <c r="RZE27" s="1"/>
      <c r="RZF27" s="1"/>
      <c r="RZG27" s="1"/>
      <c r="RZH27" s="1"/>
      <c r="RZI27" s="1"/>
      <c r="RZJ27" s="1"/>
      <c r="RZK27" s="1"/>
      <c r="RZL27" s="1"/>
      <c r="RZM27" s="1"/>
      <c r="RZN27" s="1"/>
      <c r="RZO27" s="1"/>
      <c r="RZP27" s="1"/>
      <c r="RZQ27" s="1"/>
      <c r="RZR27" s="1"/>
      <c r="RZS27" s="1"/>
      <c r="RZT27" s="1"/>
      <c r="RZU27" s="1"/>
      <c r="RZV27" s="1"/>
      <c r="RZW27" s="1"/>
      <c r="RZX27" s="1"/>
      <c r="RZY27" s="1"/>
      <c r="RZZ27" s="1"/>
      <c r="SAA27" s="1"/>
      <c r="SAB27" s="1"/>
      <c r="SAC27" s="1"/>
      <c r="SAD27" s="1"/>
      <c r="SAE27" s="1"/>
      <c r="SAF27" s="1"/>
      <c r="SAG27" s="1"/>
      <c r="SAH27" s="1"/>
      <c r="SAI27" s="1"/>
      <c r="SAJ27" s="1"/>
      <c r="SAK27" s="1"/>
      <c r="SAL27" s="1"/>
      <c r="SAM27" s="1"/>
      <c r="SAN27" s="1"/>
      <c r="SAO27" s="1"/>
      <c r="SAP27" s="1"/>
      <c r="SAQ27" s="1"/>
      <c r="SAR27" s="1"/>
      <c r="SAS27" s="1"/>
      <c r="SAT27" s="1"/>
      <c r="SAU27" s="1"/>
      <c r="SAV27" s="1"/>
      <c r="SAW27" s="1"/>
      <c r="SAX27" s="1"/>
      <c r="SAY27" s="1"/>
      <c r="SAZ27" s="1"/>
      <c r="SBA27" s="1"/>
      <c r="SBB27" s="1"/>
      <c r="SBC27" s="1"/>
      <c r="SBD27" s="1"/>
      <c r="SBE27" s="1"/>
      <c r="SBF27" s="1"/>
      <c r="SBG27" s="1"/>
      <c r="SBH27" s="1"/>
      <c r="SBI27" s="1"/>
      <c r="SBJ27" s="1"/>
      <c r="SBK27" s="1"/>
      <c r="SBL27" s="1"/>
      <c r="SBM27" s="1"/>
      <c r="SBN27" s="1"/>
      <c r="SBO27" s="1"/>
      <c r="SBP27" s="1"/>
      <c r="SBQ27" s="1"/>
      <c r="SBR27" s="1"/>
      <c r="SBS27" s="1"/>
      <c r="SBT27" s="1"/>
      <c r="SBU27" s="1"/>
      <c r="SBV27" s="1"/>
      <c r="SBW27" s="1"/>
      <c r="SBX27" s="1"/>
      <c r="SBY27" s="1"/>
      <c r="SBZ27" s="1"/>
      <c r="SCA27" s="1"/>
      <c r="SCB27" s="1"/>
      <c r="SCC27" s="1"/>
      <c r="SCD27" s="1"/>
      <c r="SCE27" s="1"/>
      <c r="SCF27" s="1"/>
      <c r="SCG27" s="1"/>
      <c r="SCH27" s="1"/>
      <c r="SCI27" s="1"/>
      <c r="SCJ27" s="1"/>
      <c r="SCK27" s="1"/>
      <c r="SCL27" s="1"/>
      <c r="SCM27" s="1"/>
      <c r="SCN27" s="1"/>
      <c r="SCO27" s="1"/>
      <c r="SCP27" s="1"/>
      <c r="SCQ27" s="1"/>
      <c r="SCR27" s="1"/>
      <c r="SCS27" s="1"/>
      <c r="SCT27" s="1"/>
      <c r="SCU27" s="1"/>
      <c r="SCV27" s="1"/>
      <c r="SCW27" s="1"/>
      <c r="SCX27" s="1"/>
      <c r="SCY27" s="1"/>
      <c r="SCZ27" s="1"/>
      <c r="SDA27" s="1"/>
      <c r="SDB27" s="1"/>
      <c r="SDC27" s="1"/>
      <c r="SDD27" s="1"/>
      <c r="SDE27" s="1"/>
      <c r="SDF27" s="1"/>
      <c r="SDG27" s="1"/>
      <c r="SDH27" s="1"/>
      <c r="SDI27" s="1"/>
      <c r="SDJ27" s="1"/>
      <c r="SDK27" s="1"/>
      <c r="SDL27" s="1"/>
      <c r="SDM27" s="1"/>
      <c r="SDN27" s="1"/>
      <c r="SDO27" s="1"/>
      <c r="SDP27" s="1"/>
      <c r="SDQ27" s="1"/>
      <c r="SDR27" s="1"/>
      <c r="SDS27" s="1"/>
      <c r="SDT27" s="1"/>
      <c r="SDU27" s="1"/>
      <c r="SDV27" s="1"/>
      <c r="SDW27" s="1"/>
      <c r="SDX27" s="1"/>
      <c r="SDY27" s="1"/>
      <c r="SDZ27" s="1"/>
      <c r="SEA27" s="1"/>
      <c r="SEB27" s="1"/>
      <c r="SEC27" s="1"/>
      <c r="SED27" s="1"/>
      <c r="SEE27" s="1"/>
      <c r="SEF27" s="1"/>
      <c r="SEG27" s="1"/>
      <c r="SEH27" s="1"/>
      <c r="SEI27" s="1"/>
      <c r="SEJ27" s="1"/>
      <c r="SEK27" s="1"/>
      <c r="SEL27" s="1"/>
      <c r="SEM27" s="1"/>
      <c r="SEN27" s="1"/>
      <c r="SEO27" s="1"/>
      <c r="SEP27" s="1"/>
      <c r="SEQ27" s="1"/>
      <c r="SER27" s="1"/>
      <c r="SES27" s="1"/>
      <c r="SET27" s="1"/>
      <c r="SEU27" s="1"/>
      <c r="SEV27" s="1"/>
      <c r="SEW27" s="1"/>
      <c r="SEX27" s="1"/>
      <c r="SEY27" s="1"/>
      <c r="SEZ27" s="1"/>
      <c r="SFA27" s="1"/>
      <c r="SFB27" s="1"/>
      <c r="SFC27" s="1"/>
      <c r="SFD27" s="1"/>
      <c r="SFE27" s="1"/>
      <c r="SFF27" s="1"/>
      <c r="SFG27" s="1"/>
      <c r="SFH27" s="1"/>
      <c r="SFI27" s="1"/>
      <c r="SFJ27" s="1"/>
      <c r="SFK27" s="1"/>
      <c r="SFL27" s="1"/>
      <c r="SFM27" s="1"/>
      <c r="SFN27" s="1"/>
      <c r="SFO27" s="1"/>
      <c r="SFP27" s="1"/>
      <c r="SFQ27" s="1"/>
      <c r="SFR27" s="1"/>
      <c r="SFS27" s="1"/>
      <c r="SFT27" s="1"/>
      <c r="SFU27" s="1"/>
      <c r="SFV27" s="1"/>
      <c r="SFW27" s="1"/>
      <c r="SFX27" s="1"/>
      <c r="SFY27" s="1"/>
      <c r="SFZ27" s="1"/>
      <c r="SGA27" s="1"/>
      <c r="SGB27" s="1"/>
      <c r="SGC27" s="1"/>
      <c r="SGD27" s="1"/>
      <c r="SGE27" s="1"/>
      <c r="SGF27" s="1"/>
      <c r="SGG27" s="1"/>
      <c r="SGH27" s="1"/>
      <c r="SGI27" s="1"/>
      <c r="SGJ27" s="1"/>
      <c r="SGK27" s="1"/>
      <c r="SGL27" s="1"/>
      <c r="SGM27" s="1"/>
      <c r="SGN27" s="1"/>
      <c r="SGO27" s="1"/>
      <c r="SGP27" s="1"/>
      <c r="SGQ27" s="1"/>
      <c r="SGR27" s="1"/>
      <c r="SGS27" s="1"/>
      <c r="SGT27" s="1"/>
      <c r="SGU27" s="1"/>
      <c r="SGV27" s="1"/>
      <c r="SGW27" s="1"/>
      <c r="SGX27" s="1"/>
      <c r="SGY27" s="1"/>
      <c r="SGZ27" s="1"/>
      <c r="SHA27" s="1"/>
      <c r="SHB27" s="1"/>
      <c r="SHC27" s="1"/>
      <c r="SHD27" s="1"/>
      <c r="SHE27" s="1"/>
      <c r="SHF27" s="1"/>
      <c r="SHG27" s="1"/>
      <c r="SHH27" s="1"/>
      <c r="SHI27" s="1"/>
      <c r="SHJ27" s="1"/>
      <c r="SHK27" s="1"/>
      <c r="SHL27" s="1"/>
      <c r="SHM27" s="1"/>
      <c r="SHN27" s="1"/>
      <c r="SHO27" s="1"/>
      <c r="SHP27" s="1"/>
      <c r="SHQ27" s="1"/>
      <c r="SHR27" s="1"/>
      <c r="SHS27" s="1"/>
      <c r="SHT27" s="1"/>
      <c r="SHU27" s="1"/>
      <c r="SHV27" s="1"/>
      <c r="SHW27" s="1"/>
      <c r="SHX27" s="1"/>
      <c r="SHY27" s="1"/>
      <c r="SHZ27" s="1"/>
      <c r="SIA27" s="1"/>
      <c r="SIB27" s="1"/>
      <c r="SIC27" s="1"/>
      <c r="SID27" s="1"/>
      <c r="SIE27" s="1"/>
      <c r="SIF27" s="1"/>
      <c r="SIG27" s="1"/>
      <c r="SIH27" s="1"/>
      <c r="SII27" s="1"/>
      <c r="SIJ27" s="1"/>
      <c r="SIK27" s="1"/>
      <c r="SIL27" s="1"/>
      <c r="SIM27" s="1"/>
      <c r="SIN27" s="1"/>
      <c r="SIO27" s="1"/>
      <c r="SIP27" s="1"/>
      <c r="SIQ27" s="1"/>
      <c r="SIR27" s="1"/>
      <c r="SIS27" s="1"/>
      <c r="SIT27" s="1"/>
      <c r="SIU27" s="1"/>
      <c r="SIV27" s="1"/>
      <c r="SIW27" s="1"/>
      <c r="SIX27" s="1"/>
      <c r="SIY27" s="1"/>
      <c r="SIZ27" s="1"/>
      <c r="SJA27" s="1"/>
      <c r="SJB27" s="1"/>
      <c r="SJC27" s="1"/>
      <c r="SJD27" s="1"/>
      <c r="SJE27" s="1"/>
      <c r="SJF27" s="1"/>
      <c r="SJG27" s="1"/>
      <c r="SJH27" s="1"/>
      <c r="SJI27" s="1"/>
      <c r="SJJ27" s="1"/>
      <c r="SJK27" s="1"/>
      <c r="SJL27" s="1"/>
      <c r="SJM27" s="1"/>
      <c r="SJN27" s="1"/>
      <c r="SJO27" s="1"/>
      <c r="SJP27" s="1"/>
      <c r="SJQ27" s="1"/>
      <c r="SJR27" s="1"/>
      <c r="SJS27" s="1"/>
      <c r="SJT27" s="1"/>
      <c r="SJU27" s="1"/>
      <c r="SJV27" s="1"/>
      <c r="SJW27" s="1"/>
      <c r="SJX27" s="1"/>
      <c r="SJY27" s="1"/>
      <c r="SJZ27" s="1"/>
      <c r="SKA27" s="1"/>
      <c r="SKB27" s="1"/>
      <c r="SKC27" s="1"/>
      <c r="SKD27" s="1"/>
      <c r="SKE27" s="1"/>
      <c r="SKF27" s="1"/>
      <c r="SKG27" s="1"/>
      <c r="SKH27" s="1"/>
      <c r="SKI27" s="1"/>
      <c r="SKJ27" s="1"/>
      <c r="SKK27" s="1"/>
      <c r="SKL27" s="1"/>
      <c r="SKM27" s="1"/>
      <c r="SKN27" s="1"/>
      <c r="SKO27" s="1"/>
      <c r="SKP27" s="1"/>
      <c r="SKQ27" s="1"/>
      <c r="SKR27" s="1"/>
      <c r="SKS27" s="1"/>
      <c r="SKT27" s="1"/>
      <c r="SKU27" s="1"/>
      <c r="SKV27" s="1"/>
      <c r="SKW27" s="1"/>
      <c r="SKX27" s="1"/>
      <c r="SKY27" s="1"/>
      <c r="SKZ27" s="1"/>
      <c r="SLA27" s="1"/>
      <c r="SLB27" s="1"/>
      <c r="SLC27" s="1"/>
      <c r="SLD27" s="1"/>
      <c r="SLE27" s="1"/>
      <c r="SLF27" s="1"/>
      <c r="SLG27" s="1"/>
      <c r="SLH27" s="1"/>
      <c r="SLI27" s="1"/>
      <c r="SLJ27" s="1"/>
      <c r="SLK27" s="1"/>
      <c r="SLL27" s="1"/>
      <c r="SLM27" s="1"/>
      <c r="SLN27" s="1"/>
      <c r="SLO27" s="1"/>
      <c r="SLP27" s="1"/>
      <c r="SLQ27" s="1"/>
      <c r="SLR27" s="1"/>
      <c r="SLS27" s="1"/>
      <c r="SLT27" s="1"/>
      <c r="SLU27" s="1"/>
      <c r="SLV27" s="1"/>
      <c r="SLW27" s="1"/>
      <c r="SLX27" s="1"/>
      <c r="SLY27" s="1"/>
      <c r="SLZ27" s="1"/>
      <c r="SMA27" s="1"/>
      <c r="SMB27" s="1"/>
      <c r="SMC27" s="1"/>
      <c r="SMD27" s="1"/>
      <c r="SME27" s="1"/>
      <c r="SMF27" s="1"/>
      <c r="SMG27" s="1"/>
      <c r="SMH27" s="1"/>
      <c r="SMI27" s="1"/>
      <c r="SMJ27" s="1"/>
      <c r="SMK27" s="1"/>
      <c r="SML27" s="1"/>
      <c r="SMM27" s="1"/>
      <c r="SMN27" s="1"/>
      <c r="SMO27" s="1"/>
      <c r="SMP27" s="1"/>
      <c r="SMQ27" s="1"/>
      <c r="SMR27" s="1"/>
      <c r="SMS27" s="1"/>
      <c r="SMT27" s="1"/>
      <c r="SMU27" s="1"/>
      <c r="SMV27" s="1"/>
      <c r="SMW27" s="1"/>
      <c r="SMX27" s="1"/>
      <c r="SMY27" s="1"/>
      <c r="SMZ27" s="1"/>
      <c r="SNA27" s="1"/>
      <c r="SNB27" s="1"/>
      <c r="SNC27" s="1"/>
      <c r="SND27" s="1"/>
      <c r="SNE27" s="1"/>
      <c r="SNF27" s="1"/>
      <c r="SNG27" s="1"/>
      <c r="SNH27" s="1"/>
      <c r="SNI27" s="1"/>
      <c r="SNJ27" s="1"/>
      <c r="SNK27" s="1"/>
      <c r="SNL27" s="1"/>
      <c r="SNM27" s="1"/>
      <c r="SNN27" s="1"/>
      <c r="SNO27" s="1"/>
      <c r="SNP27" s="1"/>
      <c r="SNQ27" s="1"/>
      <c r="SNR27" s="1"/>
      <c r="SNS27" s="1"/>
      <c r="SNT27" s="1"/>
      <c r="SNU27" s="1"/>
      <c r="SNV27" s="1"/>
      <c r="SNW27" s="1"/>
      <c r="SNX27" s="1"/>
      <c r="SNY27" s="1"/>
      <c r="SNZ27" s="1"/>
      <c r="SOA27" s="1"/>
      <c r="SOB27" s="1"/>
      <c r="SOC27" s="1"/>
      <c r="SOD27" s="1"/>
      <c r="SOE27" s="1"/>
      <c r="SOF27" s="1"/>
      <c r="SOG27" s="1"/>
      <c r="SOH27" s="1"/>
      <c r="SOI27" s="1"/>
      <c r="SOJ27" s="1"/>
      <c r="SOK27" s="1"/>
      <c r="SOL27" s="1"/>
      <c r="SOM27" s="1"/>
      <c r="SON27" s="1"/>
      <c r="SOO27" s="1"/>
      <c r="SOP27" s="1"/>
      <c r="SOQ27" s="1"/>
      <c r="SOR27" s="1"/>
      <c r="SOS27" s="1"/>
      <c r="SOT27" s="1"/>
      <c r="SOU27" s="1"/>
      <c r="SOV27" s="1"/>
      <c r="SOW27" s="1"/>
      <c r="SOX27" s="1"/>
      <c r="SOY27" s="1"/>
      <c r="SOZ27" s="1"/>
      <c r="SPA27" s="1"/>
      <c r="SPB27" s="1"/>
      <c r="SPC27" s="1"/>
      <c r="SPD27" s="1"/>
      <c r="SPE27" s="1"/>
      <c r="SPF27" s="1"/>
      <c r="SPG27" s="1"/>
      <c r="SPH27" s="1"/>
      <c r="SPI27" s="1"/>
      <c r="SPJ27" s="1"/>
      <c r="SPK27" s="1"/>
      <c r="SPL27" s="1"/>
      <c r="SPM27" s="1"/>
      <c r="SPN27" s="1"/>
      <c r="SPO27" s="1"/>
      <c r="SPP27" s="1"/>
      <c r="SPQ27" s="1"/>
      <c r="SPR27" s="1"/>
      <c r="SPS27" s="1"/>
      <c r="SPT27" s="1"/>
      <c r="SPU27" s="1"/>
      <c r="SPV27" s="1"/>
      <c r="SPW27" s="1"/>
      <c r="SPX27" s="1"/>
      <c r="SPY27" s="1"/>
      <c r="SPZ27" s="1"/>
      <c r="SQA27" s="1"/>
      <c r="SQB27" s="1"/>
      <c r="SQC27" s="1"/>
      <c r="SQD27" s="1"/>
      <c r="SQE27" s="1"/>
      <c r="SQF27" s="1"/>
      <c r="SQG27" s="1"/>
      <c r="SQH27" s="1"/>
      <c r="SQI27" s="1"/>
      <c r="SQJ27" s="1"/>
      <c r="SQK27" s="1"/>
      <c r="SQL27" s="1"/>
      <c r="SQM27" s="1"/>
      <c r="SQN27" s="1"/>
      <c r="SQO27" s="1"/>
      <c r="SQP27" s="1"/>
      <c r="SQQ27" s="1"/>
      <c r="SQR27" s="1"/>
      <c r="SQS27" s="1"/>
      <c r="SQT27" s="1"/>
      <c r="SQU27" s="1"/>
      <c r="SQV27" s="1"/>
      <c r="SQW27" s="1"/>
      <c r="SQX27" s="1"/>
      <c r="SQY27" s="1"/>
      <c r="SQZ27" s="1"/>
      <c r="SRA27" s="1"/>
      <c r="SRB27" s="1"/>
      <c r="SRC27" s="1"/>
      <c r="SRD27" s="1"/>
      <c r="SRE27" s="1"/>
      <c r="SRF27" s="1"/>
      <c r="SRG27" s="1"/>
      <c r="SRH27" s="1"/>
      <c r="SRI27" s="1"/>
      <c r="SRJ27" s="1"/>
      <c r="SRK27" s="1"/>
      <c r="SRL27" s="1"/>
      <c r="SRM27" s="1"/>
      <c r="SRN27" s="1"/>
      <c r="SRO27" s="1"/>
      <c r="SRP27" s="1"/>
      <c r="SRQ27" s="1"/>
      <c r="SRR27" s="1"/>
      <c r="SRS27" s="1"/>
      <c r="SRT27" s="1"/>
      <c r="SRU27" s="1"/>
      <c r="SRV27" s="1"/>
      <c r="SRW27" s="1"/>
      <c r="SRX27" s="1"/>
      <c r="SRY27" s="1"/>
      <c r="SRZ27" s="1"/>
      <c r="SSA27" s="1"/>
      <c r="SSB27" s="1"/>
      <c r="SSC27" s="1"/>
      <c r="SSD27" s="1"/>
      <c r="SSE27" s="1"/>
      <c r="SSF27" s="1"/>
      <c r="SSG27" s="1"/>
      <c r="SSH27" s="1"/>
      <c r="SSI27" s="1"/>
      <c r="SSJ27" s="1"/>
      <c r="SSK27" s="1"/>
      <c r="SSL27" s="1"/>
      <c r="SSM27" s="1"/>
      <c r="SSN27" s="1"/>
      <c r="SSO27" s="1"/>
      <c r="SSP27" s="1"/>
      <c r="SSQ27" s="1"/>
      <c r="SSR27" s="1"/>
      <c r="SSS27" s="1"/>
      <c r="SST27" s="1"/>
      <c r="SSU27" s="1"/>
      <c r="SSV27" s="1"/>
      <c r="SSW27" s="1"/>
      <c r="SSX27" s="1"/>
      <c r="SSY27" s="1"/>
      <c r="SSZ27" s="1"/>
      <c r="STA27" s="1"/>
      <c r="STB27" s="1"/>
      <c r="STC27" s="1"/>
      <c r="STD27" s="1"/>
      <c r="STE27" s="1"/>
      <c r="STF27" s="1"/>
      <c r="STG27" s="1"/>
      <c r="STH27" s="1"/>
      <c r="STI27" s="1"/>
      <c r="STJ27" s="1"/>
      <c r="STK27" s="1"/>
      <c r="STL27" s="1"/>
      <c r="STM27" s="1"/>
      <c r="STN27" s="1"/>
      <c r="STO27" s="1"/>
      <c r="STP27" s="1"/>
      <c r="STQ27" s="1"/>
      <c r="STR27" s="1"/>
      <c r="STS27" s="1"/>
      <c r="STT27" s="1"/>
      <c r="STU27" s="1"/>
      <c r="STV27" s="1"/>
      <c r="STW27" s="1"/>
      <c r="STX27" s="1"/>
      <c r="STY27" s="1"/>
      <c r="STZ27" s="1"/>
      <c r="SUA27" s="1"/>
      <c r="SUB27" s="1"/>
      <c r="SUC27" s="1"/>
      <c r="SUD27" s="1"/>
      <c r="SUE27" s="1"/>
      <c r="SUF27" s="1"/>
      <c r="SUG27" s="1"/>
      <c r="SUH27" s="1"/>
      <c r="SUI27" s="1"/>
      <c r="SUJ27" s="1"/>
      <c r="SUK27" s="1"/>
      <c r="SUL27" s="1"/>
      <c r="SUM27" s="1"/>
      <c r="SUN27" s="1"/>
      <c r="SUO27" s="1"/>
      <c r="SUP27" s="1"/>
      <c r="SUQ27" s="1"/>
      <c r="SUR27" s="1"/>
      <c r="SUS27" s="1"/>
      <c r="SUT27" s="1"/>
      <c r="SUU27" s="1"/>
      <c r="SUV27" s="1"/>
      <c r="SUW27" s="1"/>
      <c r="SUX27" s="1"/>
      <c r="SUY27" s="1"/>
      <c r="SUZ27" s="1"/>
      <c r="SVA27" s="1"/>
      <c r="SVB27" s="1"/>
      <c r="SVC27" s="1"/>
      <c r="SVD27" s="1"/>
      <c r="SVE27" s="1"/>
      <c r="SVF27" s="1"/>
      <c r="SVG27" s="1"/>
      <c r="SVH27" s="1"/>
      <c r="SVI27" s="1"/>
      <c r="SVJ27" s="1"/>
      <c r="SVK27" s="1"/>
      <c r="SVL27" s="1"/>
      <c r="SVM27" s="1"/>
      <c r="SVN27" s="1"/>
      <c r="SVO27" s="1"/>
      <c r="SVP27" s="1"/>
      <c r="SVQ27" s="1"/>
      <c r="SVR27" s="1"/>
      <c r="SVS27" s="1"/>
      <c r="SVT27" s="1"/>
      <c r="SVU27" s="1"/>
      <c r="SVV27" s="1"/>
      <c r="SVW27" s="1"/>
      <c r="SVX27" s="1"/>
      <c r="SVY27" s="1"/>
      <c r="SVZ27" s="1"/>
      <c r="SWA27" s="1"/>
      <c r="SWB27" s="1"/>
      <c r="SWC27" s="1"/>
      <c r="SWD27" s="1"/>
      <c r="SWE27" s="1"/>
      <c r="SWF27" s="1"/>
      <c r="SWG27" s="1"/>
      <c r="SWH27" s="1"/>
      <c r="SWI27" s="1"/>
      <c r="SWJ27" s="1"/>
      <c r="SWK27" s="1"/>
      <c r="SWL27" s="1"/>
      <c r="SWM27" s="1"/>
      <c r="SWN27" s="1"/>
      <c r="SWO27" s="1"/>
      <c r="SWP27" s="1"/>
      <c r="SWQ27" s="1"/>
      <c r="SWR27" s="1"/>
      <c r="SWS27" s="1"/>
      <c r="SWT27" s="1"/>
      <c r="SWU27" s="1"/>
      <c r="SWV27" s="1"/>
      <c r="SWW27" s="1"/>
      <c r="SWX27" s="1"/>
      <c r="SWY27" s="1"/>
      <c r="SWZ27" s="1"/>
      <c r="SXA27" s="1"/>
      <c r="SXB27" s="1"/>
      <c r="SXC27" s="1"/>
      <c r="SXD27" s="1"/>
      <c r="SXE27" s="1"/>
      <c r="SXF27" s="1"/>
      <c r="SXG27" s="1"/>
      <c r="SXH27" s="1"/>
      <c r="SXI27" s="1"/>
      <c r="SXJ27" s="1"/>
      <c r="SXK27" s="1"/>
      <c r="SXL27" s="1"/>
      <c r="SXM27" s="1"/>
      <c r="SXN27" s="1"/>
      <c r="SXO27" s="1"/>
      <c r="SXP27" s="1"/>
      <c r="SXQ27" s="1"/>
      <c r="SXR27" s="1"/>
      <c r="SXS27" s="1"/>
      <c r="SXT27" s="1"/>
      <c r="SXU27" s="1"/>
      <c r="SXV27" s="1"/>
      <c r="SXW27" s="1"/>
      <c r="SXX27" s="1"/>
      <c r="SXY27" s="1"/>
      <c r="SXZ27" s="1"/>
      <c r="SYA27" s="1"/>
      <c r="SYB27" s="1"/>
      <c r="SYC27" s="1"/>
      <c r="SYD27" s="1"/>
      <c r="SYE27" s="1"/>
      <c r="SYF27" s="1"/>
      <c r="SYG27" s="1"/>
      <c r="SYH27" s="1"/>
      <c r="SYI27" s="1"/>
      <c r="SYJ27" s="1"/>
      <c r="SYK27" s="1"/>
      <c r="SYL27" s="1"/>
      <c r="SYM27" s="1"/>
      <c r="SYN27" s="1"/>
      <c r="SYO27" s="1"/>
      <c r="SYP27" s="1"/>
      <c r="SYQ27" s="1"/>
      <c r="SYR27" s="1"/>
      <c r="SYS27" s="1"/>
      <c r="SYT27" s="1"/>
      <c r="SYU27" s="1"/>
      <c r="SYV27" s="1"/>
      <c r="SYW27" s="1"/>
      <c r="SYX27" s="1"/>
      <c r="SYY27" s="1"/>
      <c r="SYZ27" s="1"/>
      <c r="SZA27" s="1"/>
      <c r="SZB27" s="1"/>
      <c r="SZC27" s="1"/>
      <c r="SZD27" s="1"/>
      <c r="SZE27" s="1"/>
      <c r="SZF27" s="1"/>
      <c r="SZG27" s="1"/>
      <c r="SZH27" s="1"/>
      <c r="SZI27" s="1"/>
      <c r="SZJ27" s="1"/>
      <c r="SZK27" s="1"/>
      <c r="SZL27" s="1"/>
      <c r="SZM27" s="1"/>
      <c r="SZN27" s="1"/>
      <c r="SZO27" s="1"/>
      <c r="SZP27" s="1"/>
      <c r="SZQ27" s="1"/>
      <c r="SZR27" s="1"/>
      <c r="SZS27" s="1"/>
      <c r="SZT27" s="1"/>
      <c r="SZU27" s="1"/>
      <c r="SZV27" s="1"/>
      <c r="SZW27" s="1"/>
      <c r="SZX27" s="1"/>
      <c r="SZY27" s="1"/>
      <c r="SZZ27" s="1"/>
      <c r="TAA27" s="1"/>
      <c r="TAB27" s="1"/>
      <c r="TAC27" s="1"/>
      <c r="TAD27" s="1"/>
      <c r="TAE27" s="1"/>
      <c r="TAF27" s="1"/>
      <c r="TAG27" s="1"/>
      <c r="TAH27" s="1"/>
      <c r="TAI27" s="1"/>
      <c r="TAJ27" s="1"/>
      <c r="TAK27" s="1"/>
      <c r="TAL27" s="1"/>
      <c r="TAM27" s="1"/>
      <c r="TAN27" s="1"/>
      <c r="TAO27" s="1"/>
      <c r="TAP27" s="1"/>
      <c r="TAQ27" s="1"/>
      <c r="TAR27" s="1"/>
      <c r="TAS27" s="1"/>
      <c r="TAT27" s="1"/>
      <c r="TAU27" s="1"/>
      <c r="TAV27" s="1"/>
      <c r="TAW27" s="1"/>
      <c r="TAX27" s="1"/>
      <c r="TAY27" s="1"/>
      <c r="TAZ27" s="1"/>
      <c r="TBA27" s="1"/>
      <c r="TBB27" s="1"/>
      <c r="TBC27" s="1"/>
      <c r="TBD27" s="1"/>
      <c r="TBE27" s="1"/>
      <c r="TBF27" s="1"/>
      <c r="TBG27" s="1"/>
      <c r="TBH27" s="1"/>
      <c r="TBI27" s="1"/>
      <c r="TBJ27" s="1"/>
      <c r="TBK27" s="1"/>
      <c r="TBL27" s="1"/>
      <c r="TBM27" s="1"/>
      <c r="TBN27" s="1"/>
      <c r="TBO27" s="1"/>
      <c r="TBP27" s="1"/>
      <c r="TBQ27" s="1"/>
      <c r="TBR27" s="1"/>
      <c r="TBS27" s="1"/>
      <c r="TBT27" s="1"/>
      <c r="TBU27" s="1"/>
      <c r="TBV27" s="1"/>
      <c r="TBW27" s="1"/>
      <c r="TBX27" s="1"/>
      <c r="TBY27" s="1"/>
      <c r="TBZ27" s="1"/>
      <c r="TCA27" s="1"/>
      <c r="TCB27" s="1"/>
      <c r="TCC27" s="1"/>
      <c r="TCD27" s="1"/>
      <c r="TCE27" s="1"/>
      <c r="TCF27" s="1"/>
      <c r="TCG27" s="1"/>
      <c r="TCH27" s="1"/>
      <c r="TCI27" s="1"/>
      <c r="TCJ27" s="1"/>
      <c r="TCK27" s="1"/>
      <c r="TCL27" s="1"/>
      <c r="TCM27" s="1"/>
      <c r="TCN27" s="1"/>
      <c r="TCO27" s="1"/>
      <c r="TCP27" s="1"/>
      <c r="TCQ27" s="1"/>
      <c r="TCR27" s="1"/>
      <c r="TCS27" s="1"/>
      <c r="TCT27" s="1"/>
      <c r="TCU27" s="1"/>
      <c r="TCV27" s="1"/>
      <c r="TCW27" s="1"/>
      <c r="TCX27" s="1"/>
      <c r="TCY27" s="1"/>
      <c r="TCZ27" s="1"/>
      <c r="TDA27" s="1"/>
      <c r="TDB27" s="1"/>
      <c r="TDC27" s="1"/>
      <c r="TDD27" s="1"/>
      <c r="TDE27" s="1"/>
      <c r="TDF27" s="1"/>
      <c r="TDG27" s="1"/>
      <c r="TDH27" s="1"/>
      <c r="TDI27" s="1"/>
      <c r="TDJ27" s="1"/>
      <c r="TDK27" s="1"/>
      <c r="TDL27" s="1"/>
      <c r="TDM27" s="1"/>
      <c r="TDN27" s="1"/>
      <c r="TDO27" s="1"/>
      <c r="TDP27" s="1"/>
      <c r="TDQ27" s="1"/>
      <c r="TDR27" s="1"/>
      <c r="TDS27" s="1"/>
      <c r="TDT27" s="1"/>
      <c r="TDU27" s="1"/>
      <c r="TDV27" s="1"/>
      <c r="TDW27" s="1"/>
      <c r="TDX27" s="1"/>
      <c r="TDY27" s="1"/>
      <c r="TDZ27" s="1"/>
      <c r="TEA27" s="1"/>
      <c r="TEB27" s="1"/>
      <c r="TEC27" s="1"/>
      <c r="TED27" s="1"/>
      <c r="TEE27" s="1"/>
      <c r="TEF27" s="1"/>
      <c r="TEG27" s="1"/>
      <c r="TEH27" s="1"/>
      <c r="TEI27" s="1"/>
      <c r="TEJ27" s="1"/>
      <c r="TEK27" s="1"/>
      <c r="TEL27" s="1"/>
      <c r="TEM27" s="1"/>
      <c r="TEN27" s="1"/>
      <c r="TEO27" s="1"/>
      <c r="TEP27" s="1"/>
      <c r="TEQ27" s="1"/>
      <c r="TER27" s="1"/>
      <c r="TES27" s="1"/>
      <c r="TET27" s="1"/>
      <c r="TEU27" s="1"/>
      <c r="TEV27" s="1"/>
      <c r="TEW27" s="1"/>
      <c r="TEX27" s="1"/>
      <c r="TEY27" s="1"/>
      <c r="TEZ27" s="1"/>
      <c r="TFA27" s="1"/>
      <c r="TFB27" s="1"/>
      <c r="TFC27" s="1"/>
      <c r="TFD27" s="1"/>
      <c r="TFE27" s="1"/>
      <c r="TFF27" s="1"/>
      <c r="TFG27" s="1"/>
      <c r="TFH27" s="1"/>
      <c r="TFI27" s="1"/>
      <c r="TFJ27" s="1"/>
      <c r="TFK27" s="1"/>
      <c r="TFL27" s="1"/>
      <c r="TFM27" s="1"/>
      <c r="TFN27" s="1"/>
      <c r="TFO27" s="1"/>
      <c r="TFP27" s="1"/>
      <c r="TFQ27" s="1"/>
      <c r="TFR27" s="1"/>
      <c r="TFS27" s="1"/>
      <c r="TFT27" s="1"/>
      <c r="TFU27" s="1"/>
      <c r="TFV27" s="1"/>
      <c r="TFW27" s="1"/>
      <c r="TFX27" s="1"/>
      <c r="TFY27" s="1"/>
      <c r="TFZ27" s="1"/>
      <c r="TGA27" s="1"/>
      <c r="TGB27" s="1"/>
      <c r="TGC27" s="1"/>
      <c r="TGD27" s="1"/>
      <c r="TGE27" s="1"/>
      <c r="TGF27" s="1"/>
      <c r="TGG27" s="1"/>
      <c r="TGH27" s="1"/>
      <c r="TGI27" s="1"/>
      <c r="TGJ27" s="1"/>
      <c r="TGK27" s="1"/>
      <c r="TGL27" s="1"/>
      <c r="TGM27" s="1"/>
      <c r="TGN27" s="1"/>
      <c r="TGO27" s="1"/>
      <c r="TGP27" s="1"/>
      <c r="TGQ27" s="1"/>
      <c r="TGR27" s="1"/>
      <c r="TGS27" s="1"/>
      <c r="TGT27" s="1"/>
      <c r="TGU27" s="1"/>
      <c r="TGV27" s="1"/>
      <c r="TGW27" s="1"/>
      <c r="TGX27" s="1"/>
      <c r="TGY27" s="1"/>
      <c r="TGZ27" s="1"/>
      <c r="THA27" s="1"/>
      <c r="THB27" s="1"/>
      <c r="THC27" s="1"/>
      <c r="THD27" s="1"/>
      <c r="THE27" s="1"/>
      <c r="THF27" s="1"/>
      <c r="THG27" s="1"/>
      <c r="THH27" s="1"/>
      <c r="THI27" s="1"/>
      <c r="THJ27" s="1"/>
      <c r="THK27" s="1"/>
      <c r="THL27" s="1"/>
      <c r="THM27" s="1"/>
      <c r="THN27" s="1"/>
      <c r="THO27" s="1"/>
      <c r="THP27" s="1"/>
      <c r="THQ27" s="1"/>
      <c r="THR27" s="1"/>
      <c r="THS27" s="1"/>
      <c r="THT27" s="1"/>
      <c r="THU27" s="1"/>
      <c r="THV27" s="1"/>
      <c r="THW27" s="1"/>
      <c r="THX27" s="1"/>
      <c r="THY27" s="1"/>
      <c r="THZ27" s="1"/>
      <c r="TIA27" s="1"/>
      <c r="TIB27" s="1"/>
      <c r="TIC27" s="1"/>
      <c r="TID27" s="1"/>
      <c r="TIE27" s="1"/>
      <c r="TIF27" s="1"/>
      <c r="TIG27" s="1"/>
      <c r="TIH27" s="1"/>
      <c r="TII27" s="1"/>
      <c r="TIJ27" s="1"/>
      <c r="TIK27" s="1"/>
      <c r="TIL27" s="1"/>
      <c r="TIM27" s="1"/>
      <c r="TIN27" s="1"/>
      <c r="TIO27" s="1"/>
      <c r="TIP27" s="1"/>
      <c r="TIQ27" s="1"/>
      <c r="TIR27" s="1"/>
      <c r="TIS27" s="1"/>
      <c r="TIT27" s="1"/>
      <c r="TIU27" s="1"/>
      <c r="TIV27" s="1"/>
      <c r="TIW27" s="1"/>
      <c r="TIX27" s="1"/>
      <c r="TIY27" s="1"/>
      <c r="TIZ27" s="1"/>
      <c r="TJA27" s="1"/>
      <c r="TJB27" s="1"/>
      <c r="TJC27" s="1"/>
      <c r="TJD27" s="1"/>
      <c r="TJE27" s="1"/>
      <c r="TJF27" s="1"/>
      <c r="TJG27" s="1"/>
      <c r="TJH27" s="1"/>
      <c r="TJI27" s="1"/>
      <c r="TJJ27" s="1"/>
      <c r="TJK27" s="1"/>
      <c r="TJL27" s="1"/>
      <c r="TJM27" s="1"/>
      <c r="TJN27" s="1"/>
      <c r="TJO27" s="1"/>
      <c r="TJP27" s="1"/>
      <c r="TJQ27" s="1"/>
      <c r="TJR27" s="1"/>
      <c r="TJS27" s="1"/>
      <c r="TJT27" s="1"/>
      <c r="TJU27" s="1"/>
      <c r="TJV27" s="1"/>
      <c r="TJW27" s="1"/>
      <c r="TJX27" s="1"/>
      <c r="TJY27" s="1"/>
      <c r="TJZ27" s="1"/>
      <c r="TKA27" s="1"/>
      <c r="TKB27" s="1"/>
      <c r="TKC27" s="1"/>
      <c r="TKD27" s="1"/>
      <c r="TKE27" s="1"/>
      <c r="TKF27" s="1"/>
      <c r="TKG27" s="1"/>
      <c r="TKH27" s="1"/>
      <c r="TKI27" s="1"/>
      <c r="TKJ27" s="1"/>
      <c r="TKK27" s="1"/>
      <c r="TKL27" s="1"/>
      <c r="TKM27" s="1"/>
      <c r="TKN27" s="1"/>
      <c r="TKO27" s="1"/>
      <c r="TKP27" s="1"/>
      <c r="TKQ27" s="1"/>
      <c r="TKR27" s="1"/>
      <c r="TKS27" s="1"/>
      <c r="TKT27" s="1"/>
      <c r="TKU27" s="1"/>
      <c r="TKV27" s="1"/>
      <c r="TKW27" s="1"/>
      <c r="TKX27" s="1"/>
      <c r="TKY27" s="1"/>
      <c r="TKZ27" s="1"/>
      <c r="TLA27" s="1"/>
      <c r="TLB27" s="1"/>
      <c r="TLC27" s="1"/>
      <c r="TLD27" s="1"/>
      <c r="TLE27" s="1"/>
      <c r="TLF27" s="1"/>
      <c r="TLG27" s="1"/>
      <c r="TLH27" s="1"/>
      <c r="TLI27" s="1"/>
      <c r="TLJ27" s="1"/>
      <c r="TLK27" s="1"/>
      <c r="TLL27" s="1"/>
      <c r="TLM27" s="1"/>
      <c r="TLN27" s="1"/>
      <c r="TLO27" s="1"/>
      <c r="TLP27" s="1"/>
      <c r="TLQ27" s="1"/>
      <c r="TLR27" s="1"/>
      <c r="TLS27" s="1"/>
      <c r="TLT27" s="1"/>
      <c r="TLU27" s="1"/>
      <c r="TLV27" s="1"/>
      <c r="TLW27" s="1"/>
      <c r="TLX27" s="1"/>
      <c r="TLY27" s="1"/>
      <c r="TLZ27" s="1"/>
      <c r="TMA27" s="1"/>
      <c r="TMB27" s="1"/>
      <c r="TMC27" s="1"/>
      <c r="TMD27" s="1"/>
      <c r="TME27" s="1"/>
      <c r="TMF27" s="1"/>
      <c r="TMG27" s="1"/>
      <c r="TMH27" s="1"/>
      <c r="TMI27" s="1"/>
      <c r="TMJ27" s="1"/>
      <c r="TMK27" s="1"/>
      <c r="TML27" s="1"/>
      <c r="TMM27" s="1"/>
      <c r="TMN27" s="1"/>
      <c r="TMO27" s="1"/>
      <c r="TMP27" s="1"/>
      <c r="TMQ27" s="1"/>
      <c r="TMR27" s="1"/>
      <c r="TMS27" s="1"/>
      <c r="TMT27" s="1"/>
      <c r="TMU27" s="1"/>
      <c r="TMV27" s="1"/>
      <c r="TMW27" s="1"/>
      <c r="TMX27" s="1"/>
      <c r="TMY27" s="1"/>
      <c r="TMZ27" s="1"/>
      <c r="TNA27" s="1"/>
      <c r="TNB27" s="1"/>
      <c r="TNC27" s="1"/>
      <c r="TND27" s="1"/>
      <c r="TNE27" s="1"/>
      <c r="TNF27" s="1"/>
      <c r="TNG27" s="1"/>
      <c r="TNH27" s="1"/>
      <c r="TNI27" s="1"/>
      <c r="TNJ27" s="1"/>
      <c r="TNK27" s="1"/>
      <c r="TNL27" s="1"/>
      <c r="TNM27" s="1"/>
      <c r="TNN27" s="1"/>
      <c r="TNO27" s="1"/>
      <c r="TNP27" s="1"/>
      <c r="TNQ27" s="1"/>
      <c r="TNR27" s="1"/>
      <c r="TNS27" s="1"/>
      <c r="TNT27" s="1"/>
      <c r="TNU27" s="1"/>
      <c r="TNV27" s="1"/>
      <c r="TNW27" s="1"/>
      <c r="TNX27" s="1"/>
      <c r="TNY27" s="1"/>
      <c r="TNZ27" s="1"/>
      <c r="TOA27" s="1"/>
      <c r="TOB27" s="1"/>
      <c r="TOC27" s="1"/>
      <c r="TOD27" s="1"/>
      <c r="TOE27" s="1"/>
      <c r="TOF27" s="1"/>
      <c r="TOG27" s="1"/>
      <c r="TOH27" s="1"/>
      <c r="TOI27" s="1"/>
      <c r="TOJ27" s="1"/>
      <c r="TOK27" s="1"/>
      <c r="TOL27" s="1"/>
      <c r="TOM27" s="1"/>
      <c r="TON27" s="1"/>
      <c r="TOO27" s="1"/>
      <c r="TOP27" s="1"/>
      <c r="TOQ27" s="1"/>
      <c r="TOR27" s="1"/>
      <c r="TOS27" s="1"/>
      <c r="TOT27" s="1"/>
      <c r="TOU27" s="1"/>
      <c r="TOV27" s="1"/>
      <c r="TOW27" s="1"/>
      <c r="TOX27" s="1"/>
      <c r="TOY27" s="1"/>
      <c r="TOZ27" s="1"/>
      <c r="TPA27" s="1"/>
      <c r="TPB27" s="1"/>
      <c r="TPC27" s="1"/>
      <c r="TPD27" s="1"/>
      <c r="TPE27" s="1"/>
      <c r="TPF27" s="1"/>
      <c r="TPG27" s="1"/>
      <c r="TPH27" s="1"/>
      <c r="TPI27" s="1"/>
      <c r="TPJ27" s="1"/>
      <c r="TPK27" s="1"/>
      <c r="TPL27" s="1"/>
      <c r="TPM27" s="1"/>
      <c r="TPN27" s="1"/>
      <c r="TPO27" s="1"/>
      <c r="TPP27" s="1"/>
      <c r="TPQ27" s="1"/>
      <c r="TPR27" s="1"/>
      <c r="TPS27" s="1"/>
      <c r="TPT27" s="1"/>
      <c r="TPU27" s="1"/>
      <c r="TPV27" s="1"/>
      <c r="TPW27" s="1"/>
      <c r="TPX27" s="1"/>
      <c r="TPY27" s="1"/>
      <c r="TPZ27" s="1"/>
      <c r="TQA27" s="1"/>
      <c r="TQB27" s="1"/>
      <c r="TQC27" s="1"/>
      <c r="TQD27" s="1"/>
      <c r="TQE27" s="1"/>
      <c r="TQF27" s="1"/>
      <c r="TQG27" s="1"/>
      <c r="TQH27" s="1"/>
      <c r="TQI27" s="1"/>
      <c r="TQJ27" s="1"/>
      <c r="TQK27" s="1"/>
      <c r="TQL27" s="1"/>
      <c r="TQM27" s="1"/>
      <c r="TQN27" s="1"/>
      <c r="TQO27" s="1"/>
      <c r="TQP27" s="1"/>
      <c r="TQQ27" s="1"/>
      <c r="TQR27" s="1"/>
      <c r="TQS27" s="1"/>
      <c r="TQT27" s="1"/>
      <c r="TQU27" s="1"/>
      <c r="TQV27" s="1"/>
      <c r="TQW27" s="1"/>
      <c r="TQX27" s="1"/>
      <c r="TQY27" s="1"/>
      <c r="TQZ27" s="1"/>
      <c r="TRA27" s="1"/>
      <c r="TRB27" s="1"/>
      <c r="TRC27" s="1"/>
      <c r="TRD27" s="1"/>
      <c r="TRE27" s="1"/>
      <c r="TRF27" s="1"/>
      <c r="TRG27" s="1"/>
      <c r="TRH27" s="1"/>
      <c r="TRI27" s="1"/>
      <c r="TRJ27" s="1"/>
      <c r="TRK27" s="1"/>
      <c r="TRL27" s="1"/>
      <c r="TRM27" s="1"/>
      <c r="TRN27" s="1"/>
      <c r="TRO27" s="1"/>
      <c r="TRP27" s="1"/>
      <c r="TRQ27" s="1"/>
      <c r="TRR27" s="1"/>
      <c r="TRS27" s="1"/>
      <c r="TRT27" s="1"/>
      <c r="TRU27" s="1"/>
      <c r="TRV27" s="1"/>
      <c r="TRW27" s="1"/>
      <c r="TRX27" s="1"/>
      <c r="TRY27" s="1"/>
      <c r="TRZ27" s="1"/>
      <c r="TSA27" s="1"/>
      <c r="TSB27" s="1"/>
      <c r="TSC27" s="1"/>
      <c r="TSD27" s="1"/>
      <c r="TSE27" s="1"/>
      <c r="TSF27" s="1"/>
      <c r="TSG27" s="1"/>
      <c r="TSH27" s="1"/>
      <c r="TSI27" s="1"/>
      <c r="TSJ27" s="1"/>
      <c r="TSK27" s="1"/>
      <c r="TSL27" s="1"/>
      <c r="TSM27" s="1"/>
      <c r="TSN27" s="1"/>
      <c r="TSO27" s="1"/>
      <c r="TSP27" s="1"/>
      <c r="TSQ27" s="1"/>
      <c r="TSR27" s="1"/>
      <c r="TSS27" s="1"/>
      <c r="TST27" s="1"/>
      <c r="TSU27" s="1"/>
      <c r="TSV27" s="1"/>
      <c r="TSW27" s="1"/>
      <c r="TSX27" s="1"/>
      <c r="TSY27" s="1"/>
      <c r="TSZ27" s="1"/>
      <c r="TTA27" s="1"/>
      <c r="TTB27" s="1"/>
      <c r="TTC27" s="1"/>
      <c r="TTD27" s="1"/>
      <c r="TTE27" s="1"/>
      <c r="TTF27" s="1"/>
      <c r="TTG27" s="1"/>
      <c r="TTH27" s="1"/>
      <c r="TTI27" s="1"/>
      <c r="TTJ27" s="1"/>
      <c r="TTK27" s="1"/>
      <c r="TTL27" s="1"/>
      <c r="TTM27" s="1"/>
      <c r="TTN27" s="1"/>
      <c r="TTO27" s="1"/>
      <c r="TTP27" s="1"/>
      <c r="TTQ27" s="1"/>
      <c r="TTR27" s="1"/>
      <c r="TTS27" s="1"/>
      <c r="TTT27" s="1"/>
      <c r="TTU27" s="1"/>
      <c r="TTV27" s="1"/>
      <c r="TTW27" s="1"/>
      <c r="TTX27" s="1"/>
      <c r="TTY27" s="1"/>
      <c r="TTZ27" s="1"/>
      <c r="TUA27" s="1"/>
      <c r="TUB27" s="1"/>
      <c r="TUC27" s="1"/>
      <c r="TUD27" s="1"/>
      <c r="TUE27" s="1"/>
      <c r="TUF27" s="1"/>
      <c r="TUG27" s="1"/>
      <c r="TUH27" s="1"/>
      <c r="TUI27" s="1"/>
      <c r="TUJ27" s="1"/>
      <c r="TUK27" s="1"/>
      <c r="TUL27" s="1"/>
      <c r="TUM27" s="1"/>
      <c r="TUN27" s="1"/>
      <c r="TUO27" s="1"/>
      <c r="TUP27" s="1"/>
      <c r="TUQ27" s="1"/>
      <c r="TUR27" s="1"/>
      <c r="TUS27" s="1"/>
      <c r="TUT27" s="1"/>
      <c r="TUU27" s="1"/>
      <c r="TUV27" s="1"/>
      <c r="TUW27" s="1"/>
      <c r="TUX27" s="1"/>
      <c r="TUY27" s="1"/>
      <c r="TUZ27" s="1"/>
      <c r="TVA27" s="1"/>
      <c r="TVB27" s="1"/>
      <c r="TVC27" s="1"/>
      <c r="TVD27" s="1"/>
      <c r="TVE27" s="1"/>
      <c r="TVF27" s="1"/>
      <c r="TVG27" s="1"/>
      <c r="TVH27" s="1"/>
      <c r="TVI27" s="1"/>
      <c r="TVJ27" s="1"/>
      <c r="TVK27" s="1"/>
      <c r="TVL27" s="1"/>
      <c r="TVM27" s="1"/>
      <c r="TVN27" s="1"/>
      <c r="TVO27" s="1"/>
      <c r="TVP27" s="1"/>
      <c r="TVQ27" s="1"/>
      <c r="TVR27" s="1"/>
      <c r="TVS27" s="1"/>
      <c r="TVT27" s="1"/>
      <c r="TVU27" s="1"/>
      <c r="TVV27" s="1"/>
      <c r="TVW27" s="1"/>
      <c r="TVX27" s="1"/>
      <c r="TVY27" s="1"/>
      <c r="TVZ27" s="1"/>
      <c r="TWA27" s="1"/>
      <c r="TWB27" s="1"/>
      <c r="TWC27" s="1"/>
      <c r="TWD27" s="1"/>
      <c r="TWE27" s="1"/>
      <c r="TWF27" s="1"/>
      <c r="TWG27" s="1"/>
      <c r="TWH27" s="1"/>
      <c r="TWI27" s="1"/>
      <c r="TWJ27" s="1"/>
      <c r="TWK27" s="1"/>
      <c r="TWL27" s="1"/>
      <c r="TWM27" s="1"/>
      <c r="TWN27" s="1"/>
      <c r="TWO27" s="1"/>
      <c r="TWP27" s="1"/>
      <c r="TWQ27" s="1"/>
      <c r="TWR27" s="1"/>
      <c r="TWS27" s="1"/>
      <c r="TWT27" s="1"/>
      <c r="TWU27" s="1"/>
      <c r="TWV27" s="1"/>
      <c r="TWW27" s="1"/>
      <c r="TWX27" s="1"/>
      <c r="TWY27" s="1"/>
      <c r="TWZ27" s="1"/>
      <c r="TXA27" s="1"/>
      <c r="TXB27" s="1"/>
      <c r="TXC27" s="1"/>
      <c r="TXD27" s="1"/>
      <c r="TXE27" s="1"/>
      <c r="TXF27" s="1"/>
      <c r="TXG27" s="1"/>
      <c r="TXH27" s="1"/>
      <c r="TXI27" s="1"/>
      <c r="TXJ27" s="1"/>
      <c r="TXK27" s="1"/>
      <c r="TXL27" s="1"/>
      <c r="TXM27" s="1"/>
      <c r="TXN27" s="1"/>
      <c r="TXO27" s="1"/>
      <c r="TXP27" s="1"/>
      <c r="TXQ27" s="1"/>
      <c r="TXR27" s="1"/>
      <c r="TXS27" s="1"/>
      <c r="TXT27" s="1"/>
      <c r="TXU27" s="1"/>
      <c r="TXV27" s="1"/>
      <c r="TXW27" s="1"/>
      <c r="TXX27" s="1"/>
      <c r="TXY27" s="1"/>
      <c r="TXZ27" s="1"/>
      <c r="TYA27" s="1"/>
      <c r="TYB27" s="1"/>
      <c r="TYC27" s="1"/>
      <c r="TYD27" s="1"/>
      <c r="TYE27" s="1"/>
      <c r="TYF27" s="1"/>
      <c r="TYG27" s="1"/>
      <c r="TYH27" s="1"/>
      <c r="TYI27" s="1"/>
      <c r="TYJ27" s="1"/>
      <c r="TYK27" s="1"/>
      <c r="TYL27" s="1"/>
      <c r="TYM27" s="1"/>
      <c r="TYN27" s="1"/>
      <c r="TYO27" s="1"/>
      <c r="TYP27" s="1"/>
      <c r="TYQ27" s="1"/>
      <c r="TYR27" s="1"/>
      <c r="TYS27" s="1"/>
      <c r="TYT27" s="1"/>
      <c r="TYU27" s="1"/>
      <c r="TYV27" s="1"/>
      <c r="TYW27" s="1"/>
      <c r="TYX27" s="1"/>
      <c r="TYY27" s="1"/>
      <c r="TYZ27" s="1"/>
      <c r="TZA27" s="1"/>
      <c r="TZB27" s="1"/>
      <c r="TZC27" s="1"/>
      <c r="TZD27" s="1"/>
      <c r="TZE27" s="1"/>
      <c r="TZF27" s="1"/>
      <c r="TZG27" s="1"/>
      <c r="TZH27" s="1"/>
      <c r="TZI27" s="1"/>
      <c r="TZJ27" s="1"/>
      <c r="TZK27" s="1"/>
      <c r="TZL27" s="1"/>
      <c r="TZM27" s="1"/>
      <c r="TZN27" s="1"/>
      <c r="TZO27" s="1"/>
      <c r="TZP27" s="1"/>
      <c r="TZQ27" s="1"/>
      <c r="TZR27" s="1"/>
      <c r="TZS27" s="1"/>
      <c r="TZT27" s="1"/>
      <c r="TZU27" s="1"/>
      <c r="TZV27" s="1"/>
      <c r="TZW27" s="1"/>
      <c r="TZX27" s="1"/>
      <c r="TZY27" s="1"/>
      <c r="TZZ27" s="1"/>
      <c r="UAA27" s="1"/>
      <c r="UAB27" s="1"/>
      <c r="UAC27" s="1"/>
      <c r="UAD27" s="1"/>
      <c r="UAE27" s="1"/>
      <c r="UAF27" s="1"/>
      <c r="UAG27" s="1"/>
      <c r="UAH27" s="1"/>
      <c r="UAI27" s="1"/>
      <c r="UAJ27" s="1"/>
      <c r="UAK27" s="1"/>
      <c r="UAL27" s="1"/>
      <c r="UAM27" s="1"/>
      <c r="UAN27" s="1"/>
      <c r="UAO27" s="1"/>
      <c r="UAP27" s="1"/>
      <c r="UAQ27" s="1"/>
      <c r="UAR27" s="1"/>
      <c r="UAS27" s="1"/>
      <c r="UAT27" s="1"/>
      <c r="UAU27" s="1"/>
      <c r="UAV27" s="1"/>
      <c r="UAW27" s="1"/>
      <c r="UAX27" s="1"/>
      <c r="UAY27" s="1"/>
      <c r="UAZ27" s="1"/>
      <c r="UBA27" s="1"/>
      <c r="UBB27" s="1"/>
      <c r="UBC27" s="1"/>
      <c r="UBD27" s="1"/>
      <c r="UBE27" s="1"/>
      <c r="UBF27" s="1"/>
      <c r="UBG27" s="1"/>
      <c r="UBH27" s="1"/>
      <c r="UBI27" s="1"/>
      <c r="UBJ27" s="1"/>
      <c r="UBK27" s="1"/>
      <c r="UBL27" s="1"/>
      <c r="UBM27" s="1"/>
      <c r="UBN27" s="1"/>
      <c r="UBO27" s="1"/>
      <c r="UBP27" s="1"/>
      <c r="UBQ27" s="1"/>
      <c r="UBR27" s="1"/>
      <c r="UBS27" s="1"/>
      <c r="UBT27" s="1"/>
      <c r="UBU27" s="1"/>
      <c r="UBV27" s="1"/>
      <c r="UBW27" s="1"/>
      <c r="UBX27" s="1"/>
      <c r="UBY27" s="1"/>
      <c r="UBZ27" s="1"/>
      <c r="UCA27" s="1"/>
      <c r="UCB27" s="1"/>
      <c r="UCC27" s="1"/>
      <c r="UCD27" s="1"/>
      <c r="UCE27" s="1"/>
      <c r="UCF27" s="1"/>
      <c r="UCG27" s="1"/>
      <c r="UCH27" s="1"/>
      <c r="UCI27" s="1"/>
      <c r="UCJ27" s="1"/>
      <c r="UCK27" s="1"/>
      <c r="UCL27" s="1"/>
      <c r="UCM27" s="1"/>
      <c r="UCN27" s="1"/>
      <c r="UCO27" s="1"/>
      <c r="UCP27" s="1"/>
      <c r="UCQ27" s="1"/>
      <c r="UCR27" s="1"/>
      <c r="UCS27" s="1"/>
      <c r="UCT27" s="1"/>
      <c r="UCU27" s="1"/>
      <c r="UCV27" s="1"/>
      <c r="UCW27" s="1"/>
      <c r="UCX27" s="1"/>
      <c r="UCY27" s="1"/>
      <c r="UCZ27" s="1"/>
      <c r="UDA27" s="1"/>
      <c r="UDB27" s="1"/>
      <c r="UDC27" s="1"/>
      <c r="UDD27" s="1"/>
      <c r="UDE27" s="1"/>
      <c r="UDF27" s="1"/>
      <c r="UDG27" s="1"/>
      <c r="UDH27" s="1"/>
      <c r="UDI27" s="1"/>
      <c r="UDJ27" s="1"/>
      <c r="UDK27" s="1"/>
      <c r="UDL27" s="1"/>
      <c r="UDM27" s="1"/>
      <c r="UDN27" s="1"/>
      <c r="UDO27" s="1"/>
      <c r="UDP27" s="1"/>
      <c r="UDQ27" s="1"/>
      <c r="UDR27" s="1"/>
      <c r="UDS27" s="1"/>
      <c r="UDT27" s="1"/>
      <c r="UDU27" s="1"/>
      <c r="UDV27" s="1"/>
      <c r="UDW27" s="1"/>
      <c r="UDX27" s="1"/>
      <c r="UDY27" s="1"/>
      <c r="UDZ27" s="1"/>
      <c r="UEA27" s="1"/>
      <c r="UEB27" s="1"/>
      <c r="UEC27" s="1"/>
      <c r="UED27" s="1"/>
      <c r="UEE27" s="1"/>
      <c r="UEF27" s="1"/>
      <c r="UEG27" s="1"/>
      <c r="UEH27" s="1"/>
      <c r="UEI27" s="1"/>
      <c r="UEJ27" s="1"/>
      <c r="UEK27" s="1"/>
      <c r="UEL27" s="1"/>
      <c r="UEM27" s="1"/>
      <c r="UEN27" s="1"/>
      <c r="UEO27" s="1"/>
      <c r="UEP27" s="1"/>
      <c r="UEQ27" s="1"/>
      <c r="UER27" s="1"/>
      <c r="UES27" s="1"/>
      <c r="UET27" s="1"/>
      <c r="UEU27" s="1"/>
      <c r="UEV27" s="1"/>
      <c r="UEW27" s="1"/>
      <c r="UEX27" s="1"/>
      <c r="UEY27" s="1"/>
      <c r="UEZ27" s="1"/>
      <c r="UFA27" s="1"/>
      <c r="UFB27" s="1"/>
      <c r="UFC27" s="1"/>
      <c r="UFD27" s="1"/>
      <c r="UFE27" s="1"/>
      <c r="UFF27" s="1"/>
      <c r="UFG27" s="1"/>
      <c r="UFH27" s="1"/>
      <c r="UFI27" s="1"/>
      <c r="UFJ27" s="1"/>
      <c r="UFK27" s="1"/>
      <c r="UFL27" s="1"/>
      <c r="UFM27" s="1"/>
      <c r="UFN27" s="1"/>
      <c r="UFO27" s="1"/>
      <c r="UFP27" s="1"/>
      <c r="UFQ27" s="1"/>
      <c r="UFR27" s="1"/>
      <c r="UFS27" s="1"/>
      <c r="UFT27" s="1"/>
      <c r="UFU27" s="1"/>
      <c r="UFV27" s="1"/>
      <c r="UFW27" s="1"/>
      <c r="UFX27" s="1"/>
      <c r="UFY27" s="1"/>
      <c r="UFZ27" s="1"/>
      <c r="UGA27" s="1"/>
      <c r="UGB27" s="1"/>
      <c r="UGC27" s="1"/>
      <c r="UGD27" s="1"/>
      <c r="UGE27" s="1"/>
      <c r="UGF27" s="1"/>
      <c r="UGG27" s="1"/>
      <c r="UGH27" s="1"/>
      <c r="UGI27" s="1"/>
      <c r="UGJ27" s="1"/>
      <c r="UGK27" s="1"/>
      <c r="UGL27" s="1"/>
      <c r="UGM27" s="1"/>
      <c r="UGN27" s="1"/>
      <c r="UGO27" s="1"/>
      <c r="UGP27" s="1"/>
      <c r="UGQ27" s="1"/>
      <c r="UGR27" s="1"/>
      <c r="UGS27" s="1"/>
      <c r="UGT27" s="1"/>
      <c r="UGU27" s="1"/>
      <c r="UGV27" s="1"/>
      <c r="UGW27" s="1"/>
      <c r="UGX27" s="1"/>
      <c r="UGY27" s="1"/>
      <c r="UGZ27" s="1"/>
      <c r="UHA27" s="1"/>
      <c r="UHB27" s="1"/>
      <c r="UHC27" s="1"/>
      <c r="UHD27" s="1"/>
      <c r="UHE27" s="1"/>
      <c r="UHF27" s="1"/>
      <c r="UHG27" s="1"/>
      <c r="UHH27" s="1"/>
      <c r="UHI27" s="1"/>
      <c r="UHJ27" s="1"/>
      <c r="UHK27" s="1"/>
      <c r="UHL27" s="1"/>
      <c r="UHM27" s="1"/>
      <c r="UHN27" s="1"/>
      <c r="UHO27" s="1"/>
      <c r="UHP27" s="1"/>
      <c r="UHQ27" s="1"/>
      <c r="UHR27" s="1"/>
      <c r="UHS27" s="1"/>
      <c r="UHT27" s="1"/>
      <c r="UHU27" s="1"/>
      <c r="UHV27" s="1"/>
      <c r="UHW27" s="1"/>
      <c r="UHX27" s="1"/>
      <c r="UHY27" s="1"/>
      <c r="UHZ27" s="1"/>
      <c r="UIA27" s="1"/>
      <c r="UIB27" s="1"/>
      <c r="UIC27" s="1"/>
      <c r="UID27" s="1"/>
      <c r="UIE27" s="1"/>
      <c r="UIF27" s="1"/>
      <c r="UIG27" s="1"/>
      <c r="UIH27" s="1"/>
      <c r="UII27" s="1"/>
      <c r="UIJ27" s="1"/>
      <c r="UIK27" s="1"/>
      <c r="UIL27" s="1"/>
      <c r="UIM27" s="1"/>
      <c r="UIN27" s="1"/>
      <c r="UIO27" s="1"/>
      <c r="UIP27" s="1"/>
      <c r="UIQ27" s="1"/>
      <c r="UIR27" s="1"/>
      <c r="UIS27" s="1"/>
      <c r="UIT27" s="1"/>
      <c r="UIU27" s="1"/>
      <c r="UIV27" s="1"/>
      <c r="UIW27" s="1"/>
      <c r="UIX27" s="1"/>
      <c r="UIY27" s="1"/>
      <c r="UIZ27" s="1"/>
      <c r="UJA27" s="1"/>
      <c r="UJB27" s="1"/>
      <c r="UJC27" s="1"/>
      <c r="UJD27" s="1"/>
      <c r="UJE27" s="1"/>
      <c r="UJF27" s="1"/>
      <c r="UJG27" s="1"/>
      <c r="UJH27" s="1"/>
      <c r="UJI27" s="1"/>
      <c r="UJJ27" s="1"/>
      <c r="UJK27" s="1"/>
      <c r="UJL27" s="1"/>
      <c r="UJM27" s="1"/>
      <c r="UJN27" s="1"/>
      <c r="UJO27" s="1"/>
      <c r="UJP27" s="1"/>
      <c r="UJQ27" s="1"/>
      <c r="UJR27" s="1"/>
      <c r="UJS27" s="1"/>
      <c r="UJT27" s="1"/>
      <c r="UJU27" s="1"/>
      <c r="UJV27" s="1"/>
      <c r="UJW27" s="1"/>
      <c r="UJX27" s="1"/>
      <c r="UJY27" s="1"/>
      <c r="UJZ27" s="1"/>
      <c r="UKA27" s="1"/>
      <c r="UKB27" s="1"/>
      <c r="UKC27" s="1"/>
      <c r="UKD27" s="1"/>
      <c r="UKE27" s="1"/>
      <c r="UKF27" s="1"/>
      <c r="UKG27" s="1"/>
      <c r="UKH27" s="1"/>
      <c r="UKI27" s="1"/>
      <c r="UKJ27" s="1"/>
      <c r="UKK27" s="1"/>
      <c r="UKL27" s="1"/>
      <c r="UKM27" s="1"/>
      <c r="UKN27" s="1"/>
      <c r="UKO27" s="1"/>
      <c r="UKP27" s="1"/>
      <c r="UKQ27" s="1"/>
      <c r="UKR27" s="1"/>
      <c r="UKS27" s="1"/>
      <c r="UKT27" s="1"/>
      <c r="UKU27" s="1"/>
      <c r="UKV27" s="1"/>
      <c r="UKW27" s="1"/>
      <c r="UKX27" s="1"/>
      <c r="UKY27" s="1"/>
      <c r="UKZ27" s="1"/>
      <c r="ULA27" s="1"/>
      <c r="ULB27" s="1"/>
      <c r="ULC27" s="1"/>
      <c r="ULD27" s="1"/>
      <c r="ULE27" s="1"/>
      <c r="ULF27" s="1"/>
      <c r="ULG27" s="1"/>
      <c r="ULH27" s="1"/>
      <c r="ULI27" s="1"/>
      <c r="ULJ27" s="1"/>
      <c r="ULK27" s="1"/>
      <c r="ULL27" s="1"/>
      <c r="ULM27" s="1"/>
      <c r="ULN27" s="1"/>
      <c r="ULO27" s="1"/>
      <c r="ULP27" s="1"/>
      <c r="ULQ27" s="1"/>
      <c r="ULR27" s="1"/>
      <c r="ULS27" s="1"/>
      <c r="ULT27" s="1"/>
      <c r="ULU27" s="1"/>
      <c r="ULV27" s="1"/>
      <c r="ULW27" s="1"/>
      <c r="ULX27" s="1"/>
      <c r="ULY27" s="1"/>
      <c r="ULZ27" s="1"/>
      <c r="UMA27" s="1"/>
      <c r="UMB27" s="1"/>
      <c r="UMC27" s="1"/>
      <c r="UMD27" s="1"/>
      <c r="UME27" s="1"/>
      <c r="UMF27" s="1"/>
      <c r="UMG27" s="1"/>
      <c r="UMH27" s="1"/>
      <c r="UMI27" s="1"/>
      <c r="UMJ27" s="1"/>
      <c r="UMK27" s="1"/>
      <c r="UML27" s="1"/>
      <c r="UMM27" s="1"/>
      <c r="UMN27" s="1"/>
      <c r="UMO27" s="1"/>
      <c r="UMP27" s="1"/>
      <c r="UMQ27" s="1"/>
      <c r="UMR27" s="1"/>
      <c r="UMS27" s="1"/>
      <c r="UMT27" s="1"/>
      <c r="UMU27" s="1"/>
      <c r="UMV27" s="1"/>
      <c r="UMW27" s="1"/>
      <c r="UMX27" s="1"/>
      <c r="UMY27" s="1"/>
      <c r="UMZ27" s="1"/>
      <c r="UNA27" s="1"/>
      <c r="UNB27" s="1"/>
      <c r="UNC27" s="1"/>
      <c r="UND27" s="1"/>
      <c r="UNE27" s="1"/>
      <c r="UNF27" s="1"/>
      <c r="UNG27" s="1"/>
      <c r="UNH27" s="1"/>
      <c r="UNI27" s="1"/>
      <c r="UNJ27" s="1"/>
      <c r="UNK27" s="1"/>
      <c r="UNL27" s="1"/>
      <c r="UNM27" s="1"/>
      <c r="UNN27" s="1"/>
      <c r="UNO27" s="1"/>
      <c r="UNP27" s="1"/>
      <c r="UNQ27" s="1"/>
      <c r="UNR27" s="1"/>
      <c r="UNS27" s="1"/>
      <c r="UNT27" s="1"/>
      <c r="UNU27" s="1"/>
      <c r="UNV27" s="1"/>
      <c r="UNW27" s="1"/>
      <c r="UNX27" s="1"/>
      <c r="UNY27" s="1"/>
      <c r="UNZ27" s="1"/>
      <c r="UOA27" s="1"/>
      <c r="UOB27" s="1"/>
      <c r="UOC27" s="1"/>
      <c r="UOD27" s="1"/>
      <c r="UOE27" s="1"/>
      <c r="UOF27" s="1"/>
      <c r="UOG27" s="1"/>
      <c r="UOH27" s="1"/>
      <c r="UOI27" s="1"/>
      <c r="UOJ27" s="1"/>
      <c r="UOK27" s="1"/>
      <c r="UOL27" s="1"/>
      <c r="UOM27" s="1"/>
      <c r="UON27" s="1"/>
      <c r="UOO27" s="1"/>
      <c r="UOP27" s="1"/>
      <c r="UOQ27" s="1"/>
      <c r="UOR27" s="1"/>
      <c r="UOS27" s="1"/>
      <c r="UOT27" s="1"/>
      <c r="UOU27" s="1"/>
      <c r="UOV27" s="1"/>
      <c r="UOW27" s="1"/>
      <c r="UOX27" s="1"/>
      <c r="UOY27" s="1"/>
      <c r="UOZ27" s="1"/>
      <c r="UPA27" s="1"/>
      <c r="UPB27" s="1"/>
      <c r="UPC27" s="1"/>
      <c r="UPD27" s="1"/>
      <c r="UPE27" s="1"/>
      <c r="UPF27" s="1"/>
      <c r="UPG27" s="1"/>
      <c r="UPH27" s="1"/>
      <c r="UPI27" s="1"/>
      <c r="UPJ27" s="1"/>
      <c r="UPK27" s="1"/>
      <c r="UPL27" s="1"/>
      <c r="UPM27" s="1"/>
      <c r="UPN27" s="1"/>
      <c r="UPO27" s="1"/>
      <c r="UPP27" s="1"/>
      <c r="UPQ27" s="1"/>
      <c r="UPR27" s="1"/>
      <c r="UPS27" s="1"/>
      <c r="UPT27" s="1"/>
      <c r="UPU27" s="1"/>
      <c r="UPV27" s="1"/>
      <c r="UPW27" s="1"/>
      <c r="UPX27" s="1"/>
      <c r="UPY27" s="1"/>
      <c r="UPZ27" s="1"/>
      <c r="UQA27" s="1"/>
      <c r="UQB27" s="1"/>
      <c r="UQC27" s="1"/>
      <c r="UQD27" s="1"/>
      <c r="UQE27" s="1"/>
      <c r="UQF27" s="1"/>
      <c r="UQG27" s="1"/>
      <c r="UQH27" s="1"/>
      <c r="UQI27" s="1"/>
      <c r="UQJ27" s="1"/>
      <c r="UQK27" s="1"/>
      <c r="UQL27" s="1"/>
      <c r="UQM27" s="1"/>
      <c r="UQN27" s="1"/>
      <c r="UQO27" s="1"/>
      <c r="UQP27" s="1"/>
      <c r="UQQ27" s="1"/>
      <c r="UQR27" s="1"/>
      <c r="UQS27" s="1"/>
      <c r="UQT27" s="1"/>
      <c r="UQU27" s="1"/>
      <c r="UQV27" s="1"/>
      <c r="UQW27" s="1"/>
      <c r="UQX27" s="1"/>
      <c r="UQY27" s="1"/>
      <c r="UQZ27" s="1"/>
      <c r="URA27" s="1"/>
      <c r="URB27" s="1"/>
      <c r="URC27" s="1"/>
      <c r="URD27" s="1"/>
      <c r="URE27" s="1"/>
      <c r="URF27" s="1"/>
      <c r="URG27" s="1"/>
      <c r="URH27" s="1"/>
      <c r="URI27" s="1"/>
      <c r="URJ27" s="1"/>
      <c r="URK27" s="1"/>
      <c r="URL27" s="1"/>
      <c r="URM27" s="1"/>
      <c r="URN27" s="1"/>
      <c r="URO27" s="1"/>
      <c r="URP27" s="1"/>
      <c r="URQ27" s="1"/>
      <c r="URR27" s="1"/>
      <c r="URS27" s="1"/>
      <c r="URT27" s="1"/>
      <c r="URU27" s="1"/>
      <c r="URV27" s="1"/>
      <c r="URW27" s="1"/>
      <c r="URX27" s="1"/>
      <c r="URY27" s="1"/>
      <c r="URZ27" s="1"/>
      <c r="USA27" s="1"/>
      <c r="USB27" s="1"/>
      <c r="USC27" s="1"/>
      <c r="USD27" s="1"/>
      <c r="USE27" s="1"/>
      <c r="USF27" s="1"/>
      <c r="USG27" s="1"/>
      <c r="USH27" s="1"/>
      <c r="USI27" s="1"/>
      <c r="USJ27" s="1"/>
      <c r="USK27" s="1"/>
      <c r="USL27" s="1"/>
      <c r="USM27" s="1"/>
      <c r="USN27" s="1"/>
      <c r="USO27" s="1"/>
      <c r="USP27" s="1"/>
      <c r="USQ27" s="1"/>
      <c r="USR27" s="1"/>
      <c r="USS27" s="1"/>
      <c r="UST27" s="1"/>
      <c r="USU27" s="1"/>
      <c r="USV27" s="1"/>
      <c r="USW27" s="1"/>
      <c r="USX27" s="1"/>
      <c r="USY27" s="1"/>
      <c r="USZ27" s="1"/>
      <c r="UTA27" s="1"/>
      <c r="UTB27" s="1"/>
      <c r="UTC27" s="1"/>
      <c r="UTD27" s="1"/>
      <c r="UTE27" s="1"/>
      <c r="UTF27" s="1"/>
      <c r="UTG27" s="1"/>
      <c r="UTH27" s="1"/>
      <c r="UTI27" s="1"/>
      <c r="UTJ27" s="1"/>
      <c r="UTK27" s="1"/>
      <c r="UTL27" s="1"/>
      <c r="UTM27" s="1"/>
      <c r="UTN27" s="1"/>
      <c r="UTO27" s="1"/>
      <c r="UTP27" s="1"/>
      <c r="UTQ27" s="1"/>
      <c r="UTR27" s="1"/>
      <c r="UTS27" s="1"/>
      <c r="UTT27" s="1"/>
      <c r="UTU27" s="1"/>
      <c r="UTV27" s="1"/>
      <c r="UTW27" s="1"/>
      <c r="UTX27" s="1"/>
      <c r="UTY27" s="1"/>
      <c r="UTZ27" s="1"/>
      <c r="UUA27" s="1"/>
      <c r="UUB27" s="1"/>
      <c r="UUC27" s="1"/>
      <c r="UUD27" s="1"/>
      <c r="UUE27" s="1"/>
      <c r="UUF27" s="1"/>
      <c r="UUG27" s="1"/>
      <c r="UUH27" s="1"/>
      <c r="UUI27" s="1"/>
      <c r="UUJ27" s="1"/>
      <c r="UUK27" s="1"/>
      <c r="UUL27" s="1"/>
      <c r="UUM27" s="1"/>
      <c r="UUN27" s="1"/>
      <c r="UUO27" s="1"/>
      <c r="UUP27" s="1"/>
      <c r="UUQ27" s="1"/>
      <c r="UUR27" s="1"/>
      <c r="UUS27" s="1"/>
      <c r="UUT27" s="1"/>
      <c r="UUU27" s="1"/>
      <c r="UUV27" s="1"/>
      <c r="UUW27" s="1"/>
      <c r="UUX27" s="1"/>
      <c r="UUY27" s="1"/>
      <c r="UUZ27" s="1"/>
      <c r="UVA27" s="1"/>
      <c r="UVB27" s="1"/>
      <c r="UVC27" s="1"/>
      <c r="UVD27" s="1"/>
      <c r="UVE27" s="1"/>
      <c r="UVF27" s="1"/>
      <c r="UVG27" s="1"/>
      <c r="UVH27" s="1"/>
      <c r="UVI27" s="1"/>
      <c r="UVJ27" s="1"/>
      <c r="UVK27" s="1"/>
      <c r="UVL27" s="1"/>
      <c r="UVM27" s="1"/>
      <c r="UVN27" s="1"/>
      <c r="UVO27" s="1"/>
      <c r="UVP27" s="1"/>
      <c r="UVQ27" s="1"/>
      <c r="UVR27" s="1"/>
      <c r="UVS27" s="1"/>
      <c r="UVT27" s="1"/>
      <c r="UVU27" s="1"/>
      <c r="UVV27" s="1"/>
      <c r="UVW27" s="1"/>
      <c r="UVX27" s="1"/>
      <c r="UVY27" s="1"/>
      <c r="UVZ27" s="1"/>
      <c r="UWA27" s="1"/>
      <c r="UWB27" s="1"/>
      <c r="UWC27" s="1"/>
      <c r="UWD27" s="1"/>
      <c r="UWE27" s="1"/>
      <c r="UWF27" s="1"/>
      <c r="UWG27" s="1"/>
      <c r="UWH27" s="1"/>
      <c r="UWI27" s="1"/>
      <c r="UWJ27" s="1"/>
      <c r="UWK27" s="1"/>
      <c r="UWL27" s="1"/>
      <c r="UWM27" s="1"/>
      <c r="UWN27" s="1"/>
      <c r="UWO27" s="1"/>
      <c r="UWP27" s="1"/>
      <c r="UWQ27" s="1"/>
      <c r="UWR27" s="1"/>
      <c r="UWS27" s="1"/>
      <c r="UWT27" s="1"/>
      <c r="UWU27" s="1"/>
      <c r="UWV27" s="1"/>
      <c r="UWW27" s="1"/>
      <c r="UWX27" s="1"/>
      <c r="UWY27" s="1"/>
      <c r="UWZ27" s="1"/>
      <c r="UXA27" s="1"/>
      <c r="UXB27" s="1"/>
      <c r="UXC27" s="1"/>
      <c r="UXD27" s="1"/>
      <c r="UXE27" s="1"/>
      <c r="UXF27" s="1"/>
      <c r="UXG27" s="1"/>
      <c r="UXH27" s="1"/>
      <c r="UXI27" s="1"/>
      <c r="UXJ27" s="1"/>
      <c r="UXK27" s="1"/>
      <c r="UXL27" s="1"/>
      <c r="UXM27" s="1"/>
      <c r="UXN27" s="1"/>
      <c r="UXO27" s="1"/>
      <c r="UXP27" s="1"/>
      <c r="UXQ27" s="1"/>
      <c r="UXR27" s="1"/>
      <c r="UXS27" s="1"/>
      <c r="UXT27" s="1"/>
      <c r="UXU27" s="1"/>
      <c r="UXV27" s="1"/>
      <c r="UXW27" s="1"/>
      <c r="UXX27" s="1"/>
      <c r="UXY27" s="1"/>
      <c r="UXZ27" s="1"/>
      <c r="UYA27" s="1"/>
      <c r="UYB27" s="1"/>
      <c r="UYC27" s="1"/>
      <c r="UYD27" s="1"/>
      <c r="UYE27" s="1"/>
      <c r="UYF27" s="1"/>
      <c r="UYG27" s="1"/>
      <c r="UYH27" s="1"/>
      <c r="UYI27" s="1"/>
      <c r="UYJ27" s="1"/>
      <c r="UYK27" s="1"/>
      <c r="UYL27" s="1"/>
      <c r="UYM27" s="1"/>
      <c r="UYN27" s="1"/>
      <c r="UYO27" s="1"/>
      <c r="UYP27" s="1"/>
      <c r="UYQ27" s="1"/>
      <c r="UYR27" s="1"/>
      <c r="UYS27" s="1"/>
      <c r="UYT27" s="1"/>
      <c r="UYU27" s="1"/>
      <c r="UYV27" s="1"/>
      <c r="UYW27" s="1"/>
      <c r="UYX27" s="1"/>
      <c r="UYY27" s="1"/>
      <c r="UYZ27" s="1"/>
      <c r="UZA27" s="1"/>
      <c r="UZB27" s="1"/>
      <c r="UZC27" s="1"/>
      <c r="UZD27" s="1"/>
      <c r="UZE27" s="1"/>
      <c r="UZF27" s="1"/>
      <c r="UZG27" s="1"/>
      <c r="UZH27" s="1"/>
      <c r="UZI27" s="1"/>
      <c r="UZJ27" s="1"/>
      <c r="UZK27" s="1"/>
      <c r="UZL27" s="1"/>
      <c r="UZM27" s="1"/>
      <c r="UZN27" s="1"/>
      <c r="UZO27" s="1"/>
      <c r="UZP27" s="1"/>
      <c r="UZQ27" s="1"/>
      <c r="UZR27" s="1"/>
      <c r="UZS27" s="1"/>
      <c r="UZT27" s="1"/>
      <c r="UZU27" s="1"/>
      <c r="UZV27" s="1"/>
      <c r="UZW27" s="1"/>
      <c r="UZX27" s="1"/>
      <c r="UZY27" s="1"/>
      <c r="UZZ27" s="1"/>
      <c r="VAA27" s="1"/>
      <c r="VAB27" s="1"/>
      <c r="VAC27" s="1"/>
      <c r="VAD27" s="1"/>
      <c r="VAE27" s="1"/>
      <c r="VAF27" s="1"/>
      <c r="VAG27" s="1"/>
      <c r="VAH27" s="1"/>
      <c r="VAI27" s="1"/>
      <c r="VAJ27" s="1"/>
      <c r="VAK27" s="1"/>
      <c r="VAL27" s="1"/>
      <c r="VAM27" s="1"/>
      <c r="VAN27" s="1"/>
      <c r="VAO27" s="1"/>
      <c r="VAP27" s="1"/>
      <c r="VAQ27" s="1"/>
      <c r="VAR27" s="1"/>
      <c r="VAS27" s="1"/>
      <c r="VAT27" s="1"/>
      <c r="VAU27" s="1"/>
      <c r="VAV27" s="1"/>
      <c r="VAW27" s="1"/>
      <c r="VAX27" s="1"/>
      <c r="VAY27" s="1"/>
      <c r="VAZ27" s="1"/>
      <c r="VBA27" s="1"/>
      <c r="VBB27" s="1"/>
      <c r="VBC27" s="1"/>
      <c r="VBD27" s="1"/>
      <c r="VBE27" s="1"/>
      <c r="VBF27" s="1"/>
      <c r="VBG27" s="1"/>
      <c r="VBH27" s="1"/>
      <c r="VBI27" s="1"/>
      <c r="VBJ27" s="1"/>
      <c r="VBK27" s="1"/>
      <c r="VBL27" s="1"/>
      <c r="VBM27" s="1"/>
      <c r="VBN27" s="1"/>
      <c r="VBO27" s="1"/>
      <c r="VBP27" s="1"/>
      <c r="VBQ27" s="1"/>
      <c r="VBR27" s="1"/>
      <c r="VBS27" s="1"/>
      <c r="VBT27" s="1"/>
      <c r="VBU27" s="1"/>
      <c r="VBV27" s="1"/>
      <c r="VBW27" s="1"/>
      <c r="VBX27" s="1"/>
      <c r="VBY27" s="1"/>
      <c r="VBZ27" s="1"/>
      <c r="VCA27" s="1"/>
      <c r="VCB27" s="1"/>
      <c r="VCC27" s="1"/>
      <c r="VCD27" s="1"/>
      <c r="VCE27" s="1"/>
      <c r="VCF27" s="1"/>
      <c r="VCG27" s="1"/>
      <c r="VCH27" s="1"/>
      <c r="VCI27" s="1"/>
      <c r="VCJ27" s="1"/>
      <c r="VCK27" s="1"/>
      <c r="VCL27" s="1"/>
      <c r="VCM27" s="1"/>
      <c r="VCN27" s="1"/>
      <c r="VCO27" s="1"/>
      <c r="VCP27" s="1"/>
      <c r="VCQ27" s="1"/>
      <c r="VCR27" s="1"/>
      <c r="VCS27" s="1"/>
      <c r="VCT27" s="1"/>
      <c r="VCU27" s="1"/>
      <c r="VCV27" s="1"/>
      <c r="VCW27" s="1"/>
      <c r="VCX27" s="1"/>
      <c r="VCY27" s="1"/>
      <c r="VCZ27" s="1"/>
      <c r="VDA27" s="1"/>
      <c r="VDB27" s="1"/>
      <c r="VDC27" s="1"/>
      <c r="VDD27" s="1"/>
      <c r="VDE27" s="1"/>
      <c r="VDF27" s="1"/>
      <c r="VDG27" s="1"/>
      <c r="VDH27" s="1"/>
      <c r="VDI27" s="1"/>
      <c r="VDJ27" s="1"/>
      <c r="VDK27" s="1"/>
      <c r="VDL27" s="1"/>
      <c r="VDM27" s="1"/>
      <c r="VDN27" s="1"/>
      <c r="VDO27" s="1"/>
      <c r="VDP27" s="1"/>
      <c r="VDQ27" s="1"/>
      <c r="VDR27" s="1"/>
      <c r="VDS27" s="1"/>
      <c r="VDT27" s="1"/>
      <c r="VDU27" s="1"/>
      <c r="VDV27" s="1"/>
      <c r="VDW27" s="1"/>
      <c r="VDX27" s="1"/>
      <c r="VDY27" s="1"/>
      <c r="VDZ27" s="1"/>
      <c r="VEA27" s="1"/>
      <c r="VEB27" s="1"/>
      <c r="VEC27" s="1"/>
      <c r="VED27" s="1"/>
      <c r="VEE27" s="1"/>
      <c r="VEF27" s="1"/>
      <c r="VEG27" s="1"/>
      <c r="VEH27" s="1"/>
      <c r="VEI27" s="1"/>
      <c r="VEJ27" s="1"/>
      <c r="VEK27" s="1"/>
      <c r="VEL27" s="1"/>
      <c r="VEM27" s="1"/>
      <c r="VEN27" s="1"/>
      <c r="VEO27" s="1"/>
      <c r="VEP27" s="1"/>
      <c r="VEQ27" s="1"/>
      <c r="VER27" s="1"/>
      <c r="VES27" s="1"/>
      <c r="VET27" s="1"/>
      <c r="VEU27" s="1"/>
      <c r="VEV27" s="1"/>
      <c r="VEW27" s="1"/>
      <c r="VEX27" s="1"/>
      <c r="VEY27" s="1"/>
      <c r="VEZ27" s="1"/>
      <c r="VFA27" s="1"/>
      <c r="VFB27" s="1"/>
      <c r="VFC27" s="1"/>
      <c r="VFD27" s="1"/>
      <c r="VFE27" s="1"/>
      <c r="VFF27" s="1"/>
      <c r="VFG27" s="1"/>
      <c r="VFH27" s="1"/>
      <c r="VFI27" s="1"/>
      <c r="VFJ27" s="1"/>
      <c r="VFK27" s="1"/>
      <c r="VFL27" s="1"/>
      <c r="VFM27" s="1"/>
      <c r="VFN27" s="1"/>
      <c r="VFO27" s="1"/>
      <c r="VFP27" s="1"/>
      <c r="VFQ27" s="1"/>
      <c r="VFR27" s="1"/>
      <c r="VFS27" s="1"/>
      <c r="VFT27" s="1"/>
      <c r="VFU27" s="1"/>
      <c r="VFV27" s="1"/>
      <c r="VFW27" s="1"/>
      <c r="VFX27" s="1"/>
      <c r="VFY27" s="1"/>
      <c r="VFZ27" s="1"/>
      <c r="VGA27" s="1"/>
      <c r="VGB27" s="1"/>
      <c r="VGC27" s="1"/>
      <c r="VGD27" s="1"/>
      <c r="VGE27" s="1"/>
      <c r="VGF27" s="1"/>
      <c r="VGG27" s="1"/>
      <c r="VGH27" s="1"/>
      <c r="VGI27" s="1"/>
      <c r="VGJ27" s="1"/>
      <c r="VGK27" s="1"/>
      <c r="VGL27" s="1"/>
      <c r="VGM27" s="1"/>
      <c r="VGN27" s="1"/>
      <c r="VGO27" s="1"/>
      <c r="VGP27" s="1"/>
      <c r="VGQ27" s="1"/>
      <c r="VGR27" s="1"/>
      <c r="VGS27" s="1"/>
      <c r="VGT27" s="1"/>
      <c r="VGU27" s="1"/>
      <c r="VGV27" s="1"/>
      <c r="VGW27" s="1"/>
      <c r="VGX27" s="1"/>
      <c r="VGY27" s="1"/>
      <c r="VGZ27" s="1"/>
      <c r="VHA27" s="1"/>
      <c r="VHB27" s="1"/>
      <c r="VHC27" s="1"/>
      <c r="VHD27" s="1"/>
      <c r="VHE27" s="1"/>
      <c r="VHF27" s="1"/>
      <c r="VHG27" s="1"/>
      <c r="VHH27" s="1"/>
      <c r="VHI27" s="1"/>
      <c r="VHJ27" s="1"/>
      <c r="VHK27" s="1"/>
      <c r="VHL27" s="1"/>
      <c r="VHM27" s="1"/>
      <c r="VHN27" s="1"/>
      <c r="VHO27" s="1"/>
      <c r="VHP27" s="1"/>
      <c r="VHQ27" s="1"/>
      <c r="VHR27" s="1"/>
      <c r="VHS27" s="1"/>
      <c r="VHT27" s="1"/>
      <c r="VHU27" s="1"/>
      <c r="VHV27" s="1"/>
      <c r="VHW27" s="1"/>
      <c r="VHX27" s="1"/>
      <c r="VHY27" s="1"/>
      <c r="VHZ27" s="1"/>
      <c r="VIA27" s="1"/>
      <c r="VIB27" s="1"/>
      <c r="VIC27" s="1"/>
      <c r="VID27" s="1"/>
      <c r="VIE27" s="1"/>
      <c r="VIF27" s="1"/>
      <c r="VIG27" s="1"/>
      <c r="VIH27" s="1"/>
      <c r="VII27" s="1"/>
      <c r="VIJ27" s="1"/>
      <c r="VIK27" s="1"/>
      <c r="VIL27" s="1"/>
      <c r="VIM27" s="1"/>
      <c r="VIN27" s="1"/>
      <c r="VIO27" s="1"/>
      <c r="VIP27" s="1"/>
      <c r="VIQ27" s="1"/>
      <c r="VIR27" s="1"/>
      <c r="VIS27" s="1"/>
      <c r="VIT27" s="1"/>
      <c r="VIU27" s="1"/>
      <c r="VIV27" s="1"/>
      <c r="VIW27" s="1"/>
      <c r="VIX27" s="1"/>
      <c r="VIY27" s="1"/>
      <c r="VIZ27" s="1"/>
      <c r="VJA27" s="1"/>
      <c r="VJB27" s="1"/>
      <c r="VJC27" s="1"/>
      <c r="VJD27" s="1"/>
      <c r="VJE27" s="1"/>
      <c r="VJF27" s="1"/>
      <c r="VJG27" s="1"/>
      <c r="VJH27" s="1"/>
      <c r="VJI27" s="1"/>
      <c r="VJJ27" s="1"/>
      <c r="VJK27" s="1"/>
      <c r="VJL27" s="1"/>
      <c r="VJM27" s="1"/>
      <c r="VJN27" s="1"/>
      <c r="VJO27" s="1"/>
      <c r="VJP27" s="1"/>
      <c r="VJQ27" s="1"/>
      <c r="VJR27" s="1"/>
      <c r="VJS27" s="1"/>
      <c r="VJT27" s="1"/>
      <c r="VJU27" s="1"/>
      <c r="VJV27" s="1"/>
      <c r="VJW27" s="1"/>
      <c r="VJX27" s="1"/>
      <c r="VJY27" s="1"/>
      <c r="VJZ27" s="1"/>
      <c r="VKA27" s="1"/>
      <c r="VKB27" s="1"/>
      <c r="VKC27" s="1"/>
      <c r="VKD27" s="1"/>
      <c r="VKE27" s="1"/>
      <c r="VKF27" s="1"/>
      <c r="VKG27" s="1"/>
      <c r="VKH27" s="1"/>
      <c r="VKI27" s="1"/>
      <c r="VKJ27" s="1"/>
      <c r="VKK27" s="1"/>
      <c r="VKL27" s="1"/>
      <c r="VKM27" s="1"/>
      <c r="VKN27" s="1"/>
      <c r="VKO27" s="1"/>
      <c r="VKP27" s="1"/>
      <c r="VKQ27" s="1"/>
      <c r="VKR27" s="1"/>
      <c r="VKS27" s="1"/>
      <c r="VKT27" s="1"/>
      <c r="VKU27" s="1"/>
      <c r="VKV27" s="1"/>
      <c r="VKW27" s="1"/>
      <c r="VKX27" s="1"/>
      <c r="VKY27" s="1"/>
      <c r="VKZ27" s="1"/>
      <c r="VLA27" s="1"/>
      <c r="VLB27" s="1"/>
      <c r="VLC27" s="1"/>
      <c r="VLD27" s="1"/>
      <c r="VLE27" s="1"/>
      <c r="VLF27" s="1"/>
      <c r="VLG27" s="1"/>
      <c r="VLH27" s="1"/>
      <c r="VLI27" s="1"/>
      <c r="VLJ27" s="1"/>
      <c r="VLK27" s="1"/>
      <c r="VLL27" s="1"/>
      <c r="VLM27" s="1"/>
      <c r="VLN27" s="1"/>
      <c r="VLO27" s="1"/>
      <c r="VLP27" s="1"/>
      <c r="VLQ27" s="1"/>
      <c r="VLR27" s="1"/>
      <c r="VLS27" s="1"/>
      <c r="VLT27" s="1"/>
      <c r="VLU27" s="1"/>
      <c r="VLV27" s="1"/>
      <c r="VLW27" s="1"/>
      <c r="VLX27" s="1"/>
      <c r="VLY27" s="1"/>
      <c r="VLZ27" s="1"/>
      <c r="VMA27" s="1"/>
      <c r="VMB27" s="1"/>
      <c r="VMC27" s="1"/>
      <c r="VMD27" s="1"/>
      <c r="VME27" s="1"/>
      <c r="VMF27" s="1"/>
      <c r="VMG27" s="1"/>
      <c r="VMH27" s="1"/>
      <c r="VMI27" s="1"/>
      <c r="VMJ27" s="1"/>
      <c r="VMK27" s="1"/>
      <c r="VML27" s="1"/>
      <c r="VMM27" s="1"/>
      <c r="VMN27" s="1"/>
      <c r="VMO27" s="1"/>
      <c r="VMP27" s="1"/>
      <c r="VMQ27" s="1"/>
      <c r="VMR27" s="1"/>
      <c r="VMS27" s="1"/>
      <c r="VMT27" s="1"/>
      <c r="VMU27" s="1"/>
      <c r="VMV27" s="1"/>
      <c r="VMW27" s="1"/>
      <c r="VMX27" s="1"/>
      <c r="VMY27" s="1"/>
      <c r="VMZ27" s="1"/>
      <c r="VNA27" s="1"/>
      <c r="VNB27" s="1"/>
      <c r="VNC27" s="1"/>
      <c r="VND27" s="1"/>
      <c r="VNE27" s="1"/>
      <c r="VNF27" s="1"/>
      <c r="VNG27" s="1"/>
      <c r="VNH27" s="1"/>
      <c r="VNI27" s="1"/>
      <c r="VNJ27" s="1"/>
      <c r="VNK27" s="1"/>
      <c r="VNL27" s="1"/>
      <c r="VNM27" s="1"/>
      <c r="VNN27" s="1"/>
      <c r="VNO27" s="1"/>
      <c r="VNP27" s="1"/>
      <c r="VNQ27" s="1"/>
      <c r="VNR27" s="1"/>
      <c r="VNS27" s="1"/>
      <c r="VNT27" s="1"/>
      <c r="VNU27" s="1"/>
      <c r="VNV27" s="1"/>
      <c r="VNW27" s="1"/>
      <c r="VNX27" s="1"/>
      <c r="VNY27" s="1"/>
      <c r="VNZ27" s="1"/>
      <c r="VOA27" s="1"/>
      <c r="VOB27" s="1"/>
      <c r="VOC27" s="1"/>
      <c r="VOD27" s="1"/>
      <c r="VOE27" s="1"/>
      <c r="VOF27" s="1"/>
      <c r="VOG27" s="1"/>
      <c r="VOH27" s="1"/>
      <c r="VOI27" s="1"/>
      <c r="VOJ27" s="1"/>
      <c r="VOK27" s="1"/>
      <c r="VOL27" s="1"/>
      <c r="VOM27" s="1"/>
      <c r="VON27" s="1"/>
      <c r="VOO27" s="1"/>
      <c r="VOP27" s="1"/>
      <c r="VOQ27" s="1"/>
      <c r="VOR27" s="1"/>
      <c r="VOS27" s="1"/>
      <c r="VOT27" s="1"/>
      <c r="VOU27" s="1"/>
      <c r="VOV27" s="1"/>
      <c r="VOW27" s="1"/>
      <c r="VOX27" s="1"/>
      <c r="VOY27" s="1"/>
      <c r="VOZ27" s="1"/>
      <c r="VPA27" s="1"/>
      <c r="VPB27" s="1"/>
      <c r="VPC27" s="1"/>
      <c r="VPD27" s="1"/>
      <c r="VPE27" s="1"/>
      <c r="VPF27" s="1"/>
      <c r="VPG27" s="1"/>
      <c r="VPH27" s="1"/>
      <c r="VPI27" s="1"/>
      <c r="VPJ27" s="1"/>
      <c r="VPK27" s="1"/>
      <c r="VPL27" s="1"/>
      <c r="VPM27" s="1"/>
      <c r="VPN27" s="1"/>
      <c r="VPO27" s="1"/>
      <c r="VPP27" s="1"/>
      <c r="VPQ27" s="1"/>
      <c r="VPR27" s="1"/>
      <c r="VPS27" s="1"/>
      <c r="VPT27" s="1"/>
      <c r="VPU27" s="1"/>
      <c r="VPV27" s="1"/>
      <c r="VPW27" s="1"/>
      <c r="VPX27" s="1"/>
      <c r="VPY27" s="1"/>
      <c r="VPZ27" s="1"/>
      <c r="VQA27" s="1"/>
      <c r="VQB27" s="1"/>
      <c r="VQC27" s="1"/>
      <c r="VQD27" s="1"/>
      <c r="VQE27" s="1"/>
      <c r="VQF27" s="1"/>
      <c r="VQG27" s="1"/>
      <c r="VQH27" s="1"/>
      <c r="VQI27" s="1"/>
      <c r="VQJ27" s="1"/>
      <c r="VQK27" s="1"/>
      <c r="VQL27" s="1"/>
      <c r="VQM27" s="1"/>
      <c r="VQN27" s="1"/>
      <c r="VQO27" s="1"/>
      <c r="VQP27" s="1"/>
      <c r="VQQ27" s="1"/>
      <c r="VQR27" s="1"/>
      <c r="VQS27" s="1"/>
      <c r="VQT27" s="1"/>
      <c r="VQU27" s="1"/>
      <c r="VQV27" s="1"/>
      <c r="VQW27" s="1"/>
      <c r="VQX27" s="1"/>
      <c r="VQY27" s="1"/>
      <c r="VQZ27" s="1"/>
      <c r="VRA27" s="1"/>
      <c r="VRB27" s="1"/>
      <c r="VRC27" s="1"/>
      <c r="VRD27" s="1"/>
      <c r="VRE27" s="1"/>
      <c r="VRF27" s="1"/>
      <c r="VRG27" s="1"/>
      <c r="VRH27" s="1"/>
      <c r="VRI27" s="1"/>
      <c r="VRJ27" s="1"/>
      <c r="VRK27" s="1"/>
      <c r="VRL27" s="1"/>
      <c r="VRM27" s="1"/>
      <c r="VRN27" s="1"/>
      <c r="VRO27" s="1"/>
      <c r="VRP27" s="1"/>
      <c r="VRQ27" s="1"/>
      <c r="VRR27" s="1"/>
      <c r="VRS27" s="1"/>
      <c r="VRT27" s="1"/>
      <c r="VRU27" s="1"/>
      <c r="VRV27" s="1"/>
      <c r="VRW27" s="1"/>
      <c r="VRX27" s="1"/>
      <c r="VRY27" s="1"/>
      <c r="VRZ27" s="1"/>
      <c r="VSA27" s="1"/>
      <c r="VSB27" s="1"/>
      <c r="VSC27" s="1"/>
      <c r="VSD27" s="1"/>
      <c r="VSE27" s="1"/>
      <c r="VSF27" s="1"/>
      <c r="VSG27" s="1"/>
      <c r="VSH27" s="1"/>
      <c r="VSI27" s="1"/>
      <c r="VSJ27" s="1"/>
      <c r="VSK27" s="1"/>
      <c r="VSL27" s="1"/>
      <c r="VSM27" s="1"/>
      <c r="VSN27" s="1"/>
      <c r="VSO27" s="1"/>
      <c r="VSP27" s="1"/>
      <c r="VSQ27" s="1"/>
      <c r="VSR27" s="1"/>
      <c r="VSS27" s="1"/>
      <c r="VST27" s="1"/>
      <c r="VSU27" s="1"/>
      <c r="VSV27" s="1"/>
      <c r="VSW27" s="1"/>
      <c r="VSX27" s="1"/>
      <c r="VSY27" s="1"/>
      <c r="VSZ27" s="1"/>
      <c r="VTA27" s="1"/>
      <c r="VTB27" s="1"/>
      <c r="VTC27" s="1"/>
      <c r="VTD27" s="1"/>
      <c r="VTE27" s="1"/>
      <c r="VTF27" s="1"/>
      <c r="VTG27" s="1"/>
      <c r="VTH27" s="1"/>
      <c r="VTI27" s="1"/>
      <c r="VTJ27" s="1"/>
      <c r="VTK27" s="1"/>
      <c r="VTL27" s="1"/>
      <c r="VTM27" s="1"/>
      <c r="VTN27" s="1"/>
      <c r="VTO27" s="1"/>
      <c r="VTP27" s="1"/>
      <c r="VTQ27" s="1"/>
      <c r="VTR27" s="1"/>
      <c r="VTS27" s="1"/>
      <c r="VTT27" s="1"/>
      <c r="VTU27" s="1"/>
      <c r="VTV27" s="1"/>
      <c r="VTW27" s="1"/>
      <c r="VTX27" s="1"/>
      <c r="VTY27" s="1"/>
      <c r="VTZ27" s="1"/>
      <c r="VUA27" s="1"/>
      <c r="VUB27" s="1"/>
      <c r="VUC27" s="1"/>
      <c r="VUD27" s="1"/>
      <c r="VUE27" s="1"/>
      <c r="VUF27" s="1"/>
      <c r="VUG27" s="1"/>
      <c r="VUH27" s="1"/>
      <c r="VUI27" s="1"/>
      <c r="VUJ27" s="1"/>
      <c r="VUK27" s="1"/>
      <c r="VUL27" s="1"/>
      <c r="VUM27" s="1"/>
      <c r="VUN27" s="1"/>
      <c r="VUO27" s="1"/>
      <c r="VUP27" s="1"/>
      <c r="VUQ27" s="1"/>
      <c r="VUR27" s="1"/>
      <c r="VUS27" s="1"/>
      <c r="VUT27" s="1"/>
      <c r="VUU27" s="1"/>
      <c r="VUV27" s="1"/>
      <c r="VUW27" s="1"/>
      <c r="VUX27" s="1"/>
      <c r="VUY27" s="1"/>
      <c r="VUZ27" s="1"/>
      <c r="VVA27" s="1"/>
      <c r="VVB27" s="1"/>
      <c r="VVC27" s="1"/>
      <c r="VVD27" s="1"/>
      <c r="VVE27" s="1"/>
      <c r="VVF27" s="1"/>
      <c r="VVG27" s="1"/>
      <c r="VVH27" s="1"/>
      <c r="VVI27" s="1"/>
      <c r="VVJ27" s="1"/>
      <c r="VVK27" s="1"/>
      <c r="VVL27" s="1"/>
      <c r="VVM27" s="1"/>
      <c r="VVN27" s="1"/>
      <c r="VVO27" s="1"/>
      <c r="VVP27" s="1"/>
      <c r="VVQ27" s="1"/>
      <c r="VVR27" s="1"/>
      <c r="VVS27" s="1"/>
      <c r="VVT27" s="1"/>
      <c r="VVU27" s="1"/>
      <c r="VVV27" s="1"/>
      <c r="VVW27" s="1"/>
      <c r="VVX27" s="1"/>
      <c r="VVY27" s="1"/>
      <c r="VVZ27" s="1"/>
      <c r="VWA27" s="1"/>
      <c r="VWB27" s="1"/>
      <c r="VWC27" s="1"/>
      <c r="VWD27" s="1"/>
      <c r="VWE27" s="1"/>
      <c r="VWF27" s="1"/>
      <c r="VWG27" s="1"/>
      <c r="VWH27" s="1"/>
      <c r="VWI27" s="1"/>
      <c r="VWJ27" s="1"/>
      <c r="VWK27" s="1"/>
      <c r="VWL27" s="1"/>
      <c r="VWM27" s="1"/>
      <c r="VWN27" s="1"/>
      <c r="VWO27" s="1"/>
      <c r="VWP27" s="1"/>
      <c r="VWQ27" s="1"/>
      <c r="VWR27" s="1"/>
      <c r="VWS27" s="1"/>
      <c r="VWT27" s="1"/>
      <c r="VWU27" s="1"/>
      <c r="VWV27" s="1"/>
      <c r="VWW27" s="1"/>
      <c r="VWX27" s="1"/>
      <c r="VWY27" s="1"/>
      <c r="VWZ27" s="1"/>
      <c r="VXA27" s="1"/>
      <c r="VXB27" s="1"/>
      <c r="VXC27" s="1"/>
      <c r="VXD27" s="1"/>
      <c r="VXE27" s="1"/>
      <c r="VXF27" s="1"/>
      <c r="VXG27" s="1"/>
      <c r="VXH27" s="1"/>
      <c r="VXI27" s="1"/>
      <c r="VXJ27" s="1"/>
      <c r="VXK27" s="1"/>
      <c r="VXL27" s="1"/>
      <c r="VXM27" s="1"/>
      <c r="VXN27" s="1"/>
      <c r="VXO27" s="1"/>
      <c r="VXP27" s="1"/>
      <c r="VXQ27" s="1"/>
      <c r="VXR27" s="1"/>
      <c r="VXS27" s="1"/>
      <c r="VXT27" s="1"/>
      <c r="VXU27" s="1"/>
      <c r="VXV27" s="1"/>
      <c r="VXW27" s="1"/>
      <c r="VXX27" s="1"/>
      <c r="VXY27" s="1"/>
      <c r="VXZ27" s="1"/>
      <c r="VYA27" s="1"/>
      <c r="VYB27" s="1"/>
      <c r="VYC27" s="1"/>
      <c r="VYD27" s="1"/>
      <c r="VYE27" s="1"/>
      <c r="VYF27" s="1"/>
      <c r="VYG27" s="1"/>
      <c r="VYH27" s="1"/>
      <c r="VYI27" s="1"/>
      <c r="VYJ27" s="1"/>
      <c r="VYK27" s="1"/>
      <c r="VYL27" s="1"/>
      <c r="VYM27" s="1"/>
      <c r="VYN27" s="1"/>
      <c r="VYO27" s="1"/>
      <c r="VYP27" s="1"/>
      <c r="VYQ27" s="1"/>
      <c r="VYR27" s="1"/>
      <c r="VYS27" s="1"/>
      <c r="VYT27" s="1"/>
      <c r="VYU27" s="1"/>
      <c r="VYV27" s="1"/>
      <c r="VYW27" s="1"/>
      <c r="VYX27" s="1"/>
      <c r="VYY27" s="1"/>
      <c r="VYZ27" s="1"/>
      <c r="VZA27" s="1"/>
      <c r="VZB27" s="1"/>
      <c r="VZC27" s="1"/>
      <c r="VZD27" s="1"/>
      <c r="VZE27" s="1"/>
      <c r="VZF27" s="1"/>
      <c r="VZG27" s="1"/>
      <c r="VZH27" s="1"/>
      <c r="VZI27" s="1"/>
      <c r="VZJ27" s="1"/>
      <c r="VZK27" s="1"/>
      <c r="VZL27" s="1"/>
      <c r="VZM27" s="1"/>
      <c r="VZN27" s="1"/>
      <c r="VZO27" s="1"/>
      <c r="VZP27" s="1"/>
      <c r="VZQ27" s="1"/>
      <c r="VZR27" s="1"/>
      <c r="VZS27" s="1"/>
      <c r="VZT27" s="1"/>
      <c r="VZU27" s="1"/>
      <c r="VZV27" s="1"/>
      <c r="VZW27" s="1"/>
      <c r="VZX27" s="1"/>
      <c r="VZY27" s="1"/>
      <c r="VZZ27" s="1"/>
      <c r="WAA27" s="1"/>
      <c r="WAB27" s="1"/>
      <c r="WAC27" s="1"/>
      <c r="WAD27" s="1"/>
      <c r="WAE27" s="1"/>
      <c r="WAF27" s="1"/>
      <c r="WAG27" s="1"/>
      <c r="WAH27" s="1"/>
      <c r="WAI27" s="1"/>
      <c r="WAJ27" s="1"/>
      <c r="WAK27" s="1"/>
      <c r="WAL27" s="1"/>
      <c r="WAM27" s="1"/>
      <c r="WAN27" s="1"/>
      <c r="WAO27" s="1"/>
      <c r="WAP27" s="1"/>
      <c r="WAQ27" s="1"/>
      <c r="WAR27" s="1"/>
      <c r="WAS27" s="1"/>
      <c r="WAT27" s="1"/>
      <c r="WAU27" s="1"/>
      <c r="WAV27" s="1"/>
      <c r="WAW27" s="1"/>
      <c r="WAX27" s="1"/>
      <c r="WAY27" s="1"/>
      <c r="WAZ27" s="1"/>
      <c r="WBA27" s="1"/>
      <c r="WBB27" s="1"/>
      <c r="WBC27" s="1"/>
      <c r="WBD27" s="1"/>
      <c r="WBE27" s="1"/>
      <c r="WBF27" s="1"/>
      <c r="WBG27" s="1"/>
      <c r="WBH27" s="1"/>
      <c r="WBI27" s="1"/>
      <c r="WBJ27" s="1"/>
      <c r="WBK27" s="1"/>
      <c r="WBL27" s="1"/>
      <c r="WBM27" s="1"/>
      <c r="WBN27" s="1"/>
      <c r="WBO27" s="1"/>
      <c r="WBP27" s="1"/>
      <c r="WBQ27" s="1"/>
      <c r="WBR27" s="1"/>
      <c r="WBS27" s="1"/>
      <c r="WBT27" s="1"/>
      <c r="WBU27" s="1"/>
      <c r="WBV27" s="1"/>
      <c r="WBW27" s="1"/>
      <c r="WBX27" s="1"/>
      <c r="WBY27" s="1"/>
      <c r="WBZ27" s="1"/>
      <c r="WCA27" s="1"/>
      <c r="WCB27" s="1"/>
      <c r="WCC27" s="1"/>
      <c r="WCD27" s="1"/>
      <c r="WCE27" s="1"/>
      <c r="WCF27" s="1"/>
      <c r="WCG27" s="1"/>
      <c r="WCH27" s="1"/>
      <c r="WCI27" s="1"/>
      <c r="WCJ27" s="1"/>
      <c r="WCK27" s="1"/>
      <c r="WCL27" s="1"/>
      <c r="WCM27" s="1"/>
      <c r="WCN27" s="1"/>
      <c r="WCO27" s="1"/>
      <c r="WCP27" s="1"/>
      <c r="WCQ27" s="1"/>
      <c r="WCR27" s="1"/>
      <c r="WCS27" s="1"/>
      <c r="WCT27" s="1"/>
      <c r="WCU27" s="1"/>
      <c r="WCV27" s="1"/>
      <c r="WCW27" s="1"/>
      <c r="WCX27" s="1"/>
      <c r="WCY27" s="1"/>
      <c r="WCZ27" s="1"/>
      <c r="WDA27" s="1"/>
      <c r="WDB27" s="1"/>
      <c r="WDC27" s="1"/>
      <c r="WDD27" s="1"/>
      <c r="WDE27" s="1"/>
      <c r="WDF27" s="1"/>
      <c r="WDG27" s="1"/>
      <c r="WDH27" s="1"/>
      <c r="WDI27" s="1"/>
      <c r="WDJ27" s="1"/>
      <c r="WDK27" s="1"/>
      <c r="WDL27" s="1"/>
      <c r="WDM27" s="1"/>
      <c r="WDN27" s="1"/>
      <c r="WDO27" s="1"/>
      <c r="WDP27" s="1"/>
      <c r="WDQ27" s="1"/>
      <c r="WDR27" s="1"/>
      <c r="WDS27" s="1"/>
      <c r="WDT27" s="1"/>
      <c r="WDU27" s="1"/>
      <c r="WDV27" s="1"/>
      <c r="WDW27" s="1"/>
      <c r="WDX27" s="1"/>
      <c r="WDY27" s="1"/>
      <c r="WDZ27" s="1"/>
      <c r="WEA27" s="1"/>
      <c r="WEB27" s="1"/>
      <c r="WEC27" s="1"/>
      <c r="WED27" s="1"/>
      <c r="WEE27" s="1"/>
      <c r="WEF27" s="1"/>
      <c r="WEG27" s="1"/>
      <c r="WEH27" s="1"/>
      <c r="WEI27" s="1"/>
      <c r="WEJ27" s="1"/>
      <c r="WEK27" s="1"/>
      <c r="WEL27" s="1"/>
      <c r="WEM27" s="1"/>
      <c r="WEN27" s="1"/>
      <c r="WEO27" s="1"/>
      <c r="WEP27" s="1"/>
      <c r="WEQ27" s="1"/>
      <c r="WER27" s="1"/>
      <c r="WES27" s="1"/>
      <c r="WET27" s="1"/>
      <c r="WEU27" s="1"/>
      <c r="WEV27" s="1"/>
      <c r="WEW27" s="1"/>
      <c r="WEX27" s="1"/>
      <c r="WEY27" s="1"/>
      <c r="WEZ27" s="1"/>
      <c r="WFA27" s="1"/>
      <c r="WFB27" s="1"/>
      <c r="WFC27" s="1"/>
      <c r="WFD27" s="1"/>
      <c r="WFE27" s="1"/>
      <c r="WFF27" s="1"/>
      <c r="WFG27" s="1"/>
      <c r="WFH27" s="1"/>
      <c r="WFI27" s="1"/>
      <c r="WFJ27" s="1"/>
      <c r="WFK27" s="1"/>
      <c r="WFL27" s="1"/>
      <c r="WFM27" s="1"/>
      <c r="WFN27" s="1"/>
      <c r="WFO27" s="1"/>
      <c r="WFP27" s="1"/>
      <c r="WFQ27" s="1"/>
      <c r="WFR27" s="1"/>
      <c r="WFS27" s="1"/>
      <c r="WFT27" s="1"/>
      <c r="WFU27" s="1"/>
      <c r="WFV27" s="1"/>
      <c r="WFW27" s="1"/>
      <c r="WFX27" s="1"/>
      <c r="WFY27" s="1"/>
      <c r="WFZ27" s="1"/>
      <c r="WGA27" s="1"/>
      <c r="WGB27" s="1"/>
      <c r="WGC27" s="1"/>
      <c r="WGD27" s="1"/>
      <c r="WGE27" s="1"/>
      <c r="WGF27" s="1"/>
      <c r="WGG27" s="1"/>
      <c r="WGH27" s="1"/>
      <c r="WGI27" s="1"/>
      <c r="WGJ27" s="1"/>
      <c r="WGK27" s="1"/>
      <c r="WGL27" s="1"/>
      <c r="WGM27" s="1"/>
      <c r="WGN27" s="1"/>
      <c r="WGO27" s="1"/>
      <c r="WGP27" s="1"/>
      <c r="WGQ27" s="1"/>
      <c r="WGR27" s="1"/>
      <c r="WGS27" s="1"/>
      <c r="WGT27" s="1"/>
      <c r="WGU27" s="1"/>
      <c r="WGV27" s="1"/>
      <c r="WGW27" s="1"/>
      <c r="WGX27" s="1"/>
      <c r="WGY27" s="1"/>
      <c r="WGZ27" s="1"/>
      <c r="WHA27" s="1"/>
      <c r="WHB27" s="1"/>
      <c r="WHC27" s="1"/>
      <c r="WHD27" s="1"/>
      <c r="WHE27" s="1"/>
      <c r="WHF27" s="1"/>
      <c r="WHG27" s="1"/>
      <c r="WHH27" s="1"/>
      <c r="WHI27" s="1"/>
      <c r="WHJ27" s="1"/>
      <c r="WHK27" s="1"/>
      <c r="WHL27" s="1"/>
      <c r="WHM27" s="1"/>
      <c r="WHN27" s="1"/>
      <c r="WHO27" s="1"/>
      <c r="WHP27" s="1"/>
      <c r="WHQ27" s="1"/>
      <c r="WHR27" s="1"/>
      <c r="WHS27" s="1"/>
      <c r="WHT27" s="1"/>
      <c r="WHU27" s="1"/>
      <c r="WHV27" s="1"/>
      <c r="WHW27" s="1"/>
      <c r="WHX27" s="1"/>
      <c r="WHY27" s="1"/>
      <c r="WHZ27" s="1"/>
      <c r="WIA27" s="1"/>
      <c r="WIB27" s="1"/>
      <c r="WIC27" s="1"/>
      <c r="WID27" s="1"/>
      <c r="WIE27" s="1"/>
      <c r="WIF27" s="1"/>
      <c r="WIG27" s="1"/>
      <c r="WIH27" s="1"/>
      <c r="WII27" s="1"/>
      <c r="WIJ27" s="1"/>
      <c r="WIK27" s="1"/>
      <c r="WIL27" s="1"/>
      <c r="WIM27" s="1"/>
      <c r="WIN27" s="1"/>
      <c r="WIO27" s="1"/>
      <c r="WIP27" s="1"/>
      <c r="WIQ27" s="1"/>
      <c r="WIR27" s="1"/>
      <c r="WIS27" s="1"/>
      <c r="WIT27" s="1"/>
      <c r="WIU27" s="1"/>
      <c r="WIV27" s="1"/>
      <c r="WIW27" s="1"/>
      <c r="WIX27" s="1"/>
      <c r="WIY27" s="1"/>
      <c r="WIZ27" s="1"/>
      <c r="WJA27" s="1"/>
      <c r="WJB27" s="1"/>
      <c r="WJC27" s="1"/>
      <c r="WJD27" s="1"/>
      <c r="WJE27" s="1"/>
      <c r="WJF27" s="1"/>
      <c r="WJG27" s="1"/>
      <c r="WJH27" s="1"/>
      <c r="WJI27" s="1"/>
      <c r="WJJ27" s="1"/>
      <c r="WJK27" s="1"/>
      <c r="WJL27" s="1"/>
      <c r="WJM27" s="1"/>
      <c r="WJN27" s="1"/>
      <c r="WJO27" s="1"/>
      <c r="WJP27" s="1"/>
      <c r="WJQ27" s="1"/>
      <c r="WJR27" s="1"/>
      <c r="WJS27" s="1"/>
      <c r="WJT27" s="1"/>
      <c r="WJU27" s="1"/>
      <c r="WJV27" s="1"/>
      <c r="WJW27" s="1"/>
      <c r="WJX27" s="1"/>
      <c r="WJY27" s="1"/>
      <c r="WJZ27" s="1"/>
      <c r="WKA27" s="1"/>
      <c r="WKB27" s="1"/>
      <c r="WKC27" s="1"/>
      <c r="WKD27" s="1"/>
      <c r="WKE27" s="1"/>
      <c r="WKF27" s="1"/>
      <c r="WKG27" s="1"/>
      <c r="WKH27" s="1"/>
      <c r="WKI27" s="1"/>
      <c r="WKJ27" s="1"/>
      <c r="WKK27" s="1"/>
      <c r="WKL27" s="1"/>
      <c r="WKM27" s="1"/>
      <c r="WKN27" s="1"/>
      <c r="WKO27" s="1"/>
      <c r="WKP27" s="1"/>
      <c r="WKQ27" s="1"/>
      <c r="WKR27" s="1"/>
      <c r="WKS27" s="1"/>
      <c r="WKT27" s="1"/>
      <c r="WKU27" s="1"/>
      <c r="WKV27" s="1"/>
      <c r="WKW27" s="1"/>
      <c r="WKX27" s="1"/>
      <c r="WKY27" s="1"/>
      <c r="WKZ27" s="1"/>
      <c r="WLA27" s="1"/>
      <c r="WLB27" s="1"/>
      <c r="WLC27" s="1"/>
      <c r="WLD27" s="1"/>
      <c r="WLE27" s="1"/>
      <c r="WLF27" s="1"/>
      <c r="WLG27" s="1"/>
      <c r="WLH27" s="1"/>
      <c r="WLI27" s="1"/>
      <c r="WLJ27" s="1"/>
      <c r="WLK27" s="1"/>
      <c r="WLL27" s="1"/>
      <c r="WLM27" s="1"/>
      <c r="WLN27" s="1"/>
      <c r="WLO27" s="1"/>
      <c r="WLP27" s="1"/>
      <c r="WLQ27" s="1"/>
      <c r="WLR27" s="1"/>
      <c r="WLS27" s="1"/>
      <c r="WLT27" s="1"/>
      <c r="WLU27" s="1"/>
      <c r="WLV27" s="1"/>
      <c r="WLW27" s="1"/>
      <c r="WLX27" s="1"/>
      <c r="WLY27" s="1"/>
      <c r="WLZ27" s="1"/>
      <c r="WMA27" s="1"/>
      <c r="WMB27" s="1"/>
      <c r="WMC27" s="1"/>
      <c r="WMD27" s="1"/>
      <c r="WME27" s="1"/>
      <c r="WMF27" s="1"/>
      <c r="WMG27" s="1"/>
      <c r="WMH27" s="1"/>
      <c r="WMI27" s="1"/>
      <c r="WMJ27" s="1"/>
      <c r="WMK27" s="1"/>
      <c r="WML27" s="1"/>
      <c r="WMM27" s="1"/>
      <c r="WMN27" s="1"/>
      <c r="WMO27" s="1"/>
      <c r="WMP27" s="1"/>
      <c r="WMQ27" s="1"/>
      <c r="WMR27" s="1"/>
      <c r="WMS27" s="1"/>
      <c r="WMT27" s="1"/>
      <c r="WMU27" s="1"/>
      <c r="WMV27" s="1"/>
      <c r="WMW27" s="1"/>
      <c r="WMX27" s="1"/>
      <c r="WMY27" s="1"/>
      <c r="WMZ27" s="1"/>
      <c r="WNA27" s="1"/>
      <c r="WNB27" s="1"/>
      <c r="WNC27" s="1"/>
      <c r="WND27" s="1"/>
      <c r="WNE27" s="1"/>
      <c r="WNF27" s="1"/>
      <c r="WNG27" s="1"/>
      <c r="WNH27" s="1"/>
      <c r="WNI27" s="1"/>
      <c r="WNJ27" s="1"/>
      <c r="WNK27" s="1"/>
      <c r="WNL27" s="1"/>
      <c r="WNM27" s="1"/>
      <c r="WNN27" s="1"/>
      <c r="WNO27" s="1"/>
      <c r="WNP27" s="1"/>
      <c r="WNQ27" s="1"/>
      <c r="WNR27" s="1"/>
      <c r="WNS27" s="1"/>
      <c r="WNT27" s="1"/>
      <c r="WNU27" s="1"/>
      <c r="WNV27" s="1"/>
      <c r="WNW27" s="1"/>
      <c r="WNX27" s="1"/>
      <c r="WNY27" s="1"/>
      <c r="WNZ27" s="1"/>
      <c r="WOA27" s="1"/>
      <c r="WOB27" s="1"/>
      <c r="WOC27" s="1"/>
      <c r="WOD27" s="1"/>
      <c r="WOE27" s="1"/>
      <c r="WOF27" s="1"/>
      <c r="WOG27" s="1"/>
      <c r="WOH27" s="1"/>
      <c r="WOI27" s="1"/>
      <c r="WOJ27" s="1"/>
      <c r="WOK27" s="1"/>
      <c r="WOL27" s="1"/>
      <c r="WOM27" s="1"/>
      <c r="WON27" s="1"/>
      <c r="WOO27" s="1"/>
      <c r="WOP27" s="1"/>
      <c r="WOQ27" s="1"/>
      <c r="WOR27" s="1"/>
      <c r="WOS27" s="1"/>
      <c r="WOT27" s="1"/>
      <c r="WOU27" s="1"/>
      <c r="WOV27" s="1"/>
      <c r="WOW27" s="1"/>
      <c r="WOX27" s="1"/>
      <c r="WOY27" s="1"/>
      <c r="WOZ27" s="1"/>
      <c r="WPA27" s="1"/>
      <c r="WPB27" s="1"/>
      <c r="WPC27" s="1"/>
      <c r="WPD27" s="1"/>
      <c r="WPE27" s="1"/>
      <c r="WPF27" s="1"/>
      <c r="WPG27" s="1"/>
      <c r="WPH27" s="1"/>
      <c r="WPI27" s="1"/>
      <c r="WPJ27" s="1"/>
      <c r="WPK27" s="1"/>
      <c r="WPL27" s="1"/>
      <c r="WPM27" s="1"/>
      <c r="WPN27" s="1"/>
      <c r="WPO27" s="1"/>
      <c r="WPP27" s="1"/>
      <c r="WPQ27" s="1"/>
      <c r="WPR27" s="1"/>
      <c r="WPS27" s="1"/>
      <c r="WPT27" s="1"/>
      <c r="WPU27" s="1"/>
      <c r="WPV27" s="1"/>
      <c r="WPW27" s="1"/>
      <c r="WPX27" s="1"/>
      <c r="WPY27" s="1"/>
      <c r="WPZ27" s="1"/>
      <c r="WQA27" s="1"/>
      <c r="WQB27" s="1"/>
      <c r="WQC27" s="1"/>
      <c r="WQD27" s="1"/>
      <c r="WQE27" s="1"/>
      <c r="WQF27" s="1"/>
      <c r="WQG27" s="1"/>
      <c r="WQH27" s="1"/>
      <c r="WQI27" s="1"/>
      <c r="WQJ27" s="1"/>
      <c r="WQK27" s="1"/>
      <c r="WQL27" s="1"/>
      <c r="WQM27" s="1"/>
      <c r="WQN27" s="1"/>
      <c r="WQO27" s="1"/>
      <c r="WQP27" s="1"/>
      <c r="WQQ27" s="1"/>
      <c r="WQR27" s="1"/>
      <c r="WQS27" s="1"/>
      <c r="WQT27" s="1"/>
      <c r="WQU27" s="1"/>
      <c r="WQV27" s="1"/>
      <c r="WQW27" s="1"/>
      <c r="WQX27" s="1"/>
      <c r="WQY27" s="1"/>
      <c r="WQZ27" s="1"/>
      <c r="WRA27" s="1"/>
      <c r="WRB27" s="1"/>
      <c r="WRC27" s="1"/>
      <c r="WRD27" s="1"/>
      <c r="WRE27" s="1"/>
      <c r="WRF27" s="1"/>
      <c r="WRG27" s="1"/>
      <c r="WRH27" s="1"/>
      <c r="WRI27" s="1"/>
      <c r="WRJ27" s="1"/>
      <c r="WRK27" s="1"/>
      <c r="WRL27" s="1"/>
      <c r="WRM27" s="1"/>
      <c r="WRN27" s="1"/>
      <c r="WRO27" s="1"/>
      <c r="WRP27" s="1"/>
      <c r="WRQ27" s="1"/>
      <c r="WRR27" s="1"/>
      <c r="WRS27" s="1"/>
      <c r="WRT27" s="1"/>
      <c r="WRU27" s="1"/>
      <c r="WRV27" s="1"/>
      <c r="WRW27" s="1"/>
      <c r="WRX27" s="1"/>
      <c r="WRY27" s="1"/>
      <c r="WRZ27" s="1"/>
      <c r="WSA27" s="1"/>
      <c r="WSB27" s="1"/>
      <c r="WSC27" s="1"/>
      <c r="WSD27" s="1"/>
      <c r="WSE27" s="1"/>
      <c r="WSF27" s="1"/>
      <c r="WSG27" s="1"/>
      <c r="WSH27" s="1"/>
      <c r="WSI27" s="1"/>
      <c r="WSJ27" s="1"/>
      <c r="WSK27" s="1"/>
      <c r="WSL27" s="1"/>
      <c r="WSM27" s="1"/>
      <c r="WSN27" s="1"/>
      <c r="WSO27" s="1"/>
      <c r="WSP27" s="1"/>
      <c r="WSQ27" s="1"/>
      <c r="WSR27" s="1"/>
      <c r="WSS27" s="1"/>
      <c r="WST27" s="1"/>
      <c r="WSU27" s="1"/>
      <c r="WSV27" s="1"/>
      <c r="WSW27" s="1"/>
      <c r="WSX27" s="1"/>
      <c r="WSY27" s="1"/>
      <c r="WSZ27" s="1"/>
      <c r="WTA27" s="1"/>
      <c r="WTB27" s="1"/>
      <c r="WTC27" s="1"/>
      <c r="WTD27" s="1"/>
      <c r="WTE27" s="1"/>
      <c r="WTF27" s="1"/>
      <c r="WTG27" s="1"/>
      <c r="WTH27" s="1"/>
      <c r="WTI27" s="1"/>
      <c r="WTJ27" s="1"/>
      <c r="WTK27" s="1"/>
      <c r="WTL27" s="1"/>
      <c r="WTM27" s="1"/>
      <c r="WTN27" s="1"/>
      <c r="WTO27" s="1"/>
      <c r="WTP27" s="1"/>
      <c r="WTQ27" s="1"/>
      <c r="WTR27" s="1"/>
      <c r="WTS27" s="1"/>
      <c r="WTT27" s="1"/>
      <c r="WTU27" s="1"/>
      <c r="WTV27" s="1"/>
      <c r="WTW27" s="1"/>
      <c r="WTX27" s="1"/>
      <c r="WTY27" s="1"/>
      <c r="WTZ27" s="1"/>
      <c r="WUA27" s="1"/>
      <c r="WUB27" s="1"/>
      <c r="WUC27" s="1"/>
      <c r="WUD27" s="1"/>
      <c r="WUE27" s="1"/>
      <c r="WUF27" s="1"/>
      <c r="WUG27" s="1"/>
      <c r="WUH27" s="1"/>
      <c r="WUI27" s="1"/>
      <c r="WUJ27" s="1"/>
      <c r="WUK27" s="1"/>
      <c r="WUL27" s="1"/>
      <c r="WUM27" s="1"/>
      <c r="WUN27" s="1"/>
      <c r="WUO27" s="1"/>
      <c r="WUP27" s="1"/>
      <c r="WUQ27" s="1"/>
      <c r="WUR27" s="1"/>
      <c r="WUS27" s="1"/>
      <c r="WUT27" s="1"/>
      <c r="WUU27" s="1"/>
      <c r="WUV27" s="1"/>
      <c r="WUW27" s="1"/>
      <c r="WUX27" s="1"/>
      <c r="WUY27" s="1"/>
      <c r="WUZ27" s="1"/>
      <c r="WVA27" s="1"/>
      <c r="WVB27" s="1"/>
      <c r="WVC27" s="1"/>
      <c r="WVD27" s="1"/>
      <c r="WVE27" s="1"/>
      <c r="WVF27" s="1"/>
      <c r="WVG27" s="1"/>
      <c r="WVH27" s="1"/>
      <c r="WVI27" s="1"/>
      <c r="WVJ27" s="1"/>
      <c r="WVK27" s="1"/>
      <c r="WVL27" s="1"/>
      <c r="WVM27" s="1"/>
      <c r="WVN27" s="1"/>
      <c r="WVO27" s="1"/>
      <c r="WVP27" s="1"/>
      <c r="WVQ27" s="1"/>
      <c r="WVR27" s="1"/>
      <c r="WVS27" s="1"/>
      <c r="WVT27" s="1"/>
      <c r="WVU27" s="1"/>
      <c r="WVV27" s="1"/>
      <c r="WVW27" s="1"/>
      <c r="WVX27" s="1"/>
      <c r="WVY27" s="1"/>
      <c r="WVZ27" s="1"/>
      <c r="WWA27" s="1"/>
      <c r="WWB27" s="1"/>
      <c r="WWC27" s="1"/>
      <c r="WWD27" s="1"/>
      <c r="WWE27" s="1"/>
      <c r="WWF27" s="1"/>
      <c r="WWG27" s="1"/>
      <c r="WWH27" s="1"/>
      <c r="WWI27" s="1"/>
      <c r="WWJ27" s="1"/>
      <c r="WWK27" s="1"/>
      <c r="WWL27" s="1"/>
      <c r="WWM27" s="1"/>
      <c r="WWN27" s="1"/>
      <c r="WWO27" s="1"/>
      <c r="WWP27" s="1"/>
      <c r="WWQ27" s="1"/>
      <c r="WWR27" s="1"/>
      <c r="WWS27" s="1"/>
      <c r="WWT27" s="1"/>
      <c r="WWU27" s="1"/>
      <c r="WWV27" s="1"/>
      <c r="WWW27" s="1"/>
      <c r="WWX27" s="1"/>
      <c r="WWY27" s="1"/>
      <c r="WWZ27" s="1"/>
      <c r="WXA27" s="1"/>
      <c r="WXB27" s="1"/>
      <c r="WXC27" s="1"/>
      <c r="WXD27" s="1"/>
      <c r="WXE27" s="1"/>
      <c r="WXF27" s="1"/>
      <c r="WXG27" s="1"/>
      <c r="WXH27" s="1"/>
      <c r="WXI27" s="1"/>
      <c r="WXJ27" s="1"/>
      <c r="WXK27" s="1"/>
      <c r="WXL27" s="1"/>
      <c r="WXM27" s="1"/>
      <c r="WXN27" s="1"/>
      <c r="WXO27" s="1"/>
      <c r="WXP27" s="1"/>
      <c r="WXQ27" s="1"/>
      <c r="WXR27" s="1"/>
      <c r="WXS27" s="1"/>
      <c r="WXT27" s="1"/>
      <c r="WXU27" s="1"/>
      <c r="WXV27" s="1"/>
      <c r="WXW27" s="1"/>
      <c r="WXX27" s="1"/>
      <c r="WXY27" s="1"/>
      <c r="WXZ27" s="1"/>
      <c r="WYA27" s="1"/>
      <c r="WYB27" s="1"/>
      <c r="WYC27" s="1"/>
      <c r="WYD27" s="1"/>
      <c r="WYE27" s="1"/>
      <c r="WYF27" s="1"/>
      <c r="WYG27" s="1"/>
      <c r="WYH27" s="1"/>
      <c r="WYI27" s="1"/>
      <c r="WYJ27" s="1"/>
      <c r="WYK27" s="1"/>
      <c r="WYL27" s="1"/>
      <c r="WYM27" s="1"/>
      <c r="WYN27" s="1"/>
      <c r="WYO27" s="1"/>
      <c r="WYP27" s="1"/>
      <c r="WYQ27" s="1"/>
      <c r="WYR27" s="1"/>
      <c r="WYS27" s="1"/>
      <c r="WYT27" s="1"/>
      <c r="WYU27" s="1"/>
      <c r="WYV27" s="1"/>
      <c r="WYW27" s="1"/>
      <c r="WYX27" s="1"/>
      <c r="WYY27" s="1"/>
      <c r="WYZ27" s="1"/>
      <c r="WZA27" s="1"/>
      <c r="WZB27" s="1"/>
      <c r="WZC27" s="1"/>
      <c r="WZD27" s="1"/>
      <c r="WZE27" s="1"/>
      <c r="WZF27" s="1"/>
      <c r="WZG27" s="1"/>
      <c r="WZH27" s="1"/>
      <c r="WZI27" s="1"/>
      <c r="WZJ27" s="1"/>
      <c r="WZK27" s="1"/>
      <c r="WZL27" s="1"/>
      <c r="WZM27" s="1"/>
      <c r="WZN27" s="1"/>
      <c r="WZO27" s="1"/>
      <c r="WZP27" s="1"/>
      <c r="WZQ27" s="1"/>
      <c r="WZR27" s="1"/>
      <c r="WZS27" s="1"/>
      <c r="WZT27" s="1"/>
      <c r="WZU27" s="1"/>
      <c r="WZV27" s="1"/>
      <c r="WZW27" s="1"/>
      <c r="WZX27" s="1"/>
      <c r="WZY27" s="1"/>
      <c r="WZZ27" s="1"/>
      <c r="XAA27" s="1"/>
      <c r="XAB27" s="1"/>
      <c r="XAC27" s="1"/>
      <c r="XAD27" s="1"/>
      <c r="XAE27" s="1"/>
      <c r="XAF27" s="1"/>
      <c r="XAG27" s="1"/>
      <c r="XAH27" s="1"/>
      <c r="XAI27" s="1"/>
      <c r="XAJ27" s="1"/>
      <c r="XAK27" s="1"/>
      <c r="XAL27" s="1"/>
      <c r="XAM27" s="1"/>
      <c r="XAN27" s="1"/>
      <c r="XAO27" s="1"/>
      <c r="XAP27" s="1"/>
      <c r="XAQ27" s="1"/>
      <c r="XAR27" s="1"/>
      <c r="XAS27" s="1"/>
      <c r="XAT27" s="1"/>
      <c r="XAU27" s="1"/>
      <c r="XAV27" s="1"/>
      <c r="XAW27" s="1"/>
      <c r="XAX27" s="1"/>
      <c r="XAY27" s="1"/>
      <c r="XAZ27" s="1"/>
      <c r="XBA27" s="1"/>
      <c r="XBB27" s="1"/>
      <c r="XBC27" s="1"/>
      <c r="XBD27" s="1"/>
      <c r="XBE27" s="1"/>
      <c r="XBF27" s="1"/>
      <c r="XBG27" s="1"/>
      <c r="XBH27" s="1"/>
      <c r="XBI27" s="1"/>
      <c r="XBJ27" s="1"/>
      <c r="XBK27" s="1"/>
      <c r="XBL27" s="1"/>
      <c r="XBM27" s="1"/>
      <c r="XBN27" s="1"/>
      <c r="XBO27" s="1"/>
      <c r="XBP27" s="1"/>
      <c r="XBQ27" s="1"/>
      <c r="XBR27" s="1"/>
      <c r="XBS27" s="1"/>
      <c r="XBT27" s="1"/>
      <c r="XBU27" s="1"/>
      <c r="XBV27" s="1"/>
      <c r="XBW27" s="1"/>
      <c r="XBX27" s="1"/>
      <c r="XBY27" s="1"/>
      <c r="XBZ27" s="1"/>
      <c r="XCA27" s="1"/>
      <c r="XCB27" s="1"/>
      <c r="XCC27" s="1"/>
      <c r="XCD27" s="1"/>
      <c r="XCE27" s="1"/>
      <c r="XCF27" s="1"/>
      <c r="XCG27" s="1"/>
      <c r="XCH27" s="1"/>
      <c r="XCI27" s="1"/>
      <c r="XCJ27" s="1"/>
      <c r="XCK27" s="1"/>
      <c r="XCL27" s="1"/>
      <c r="XCM27" s="1"/>
      <c r="XCN27" s="1"/>
      <c r="XCO27" s="1"/>
      <c r="XCP27" s="1"/>
      <c r="XCQ27" s="1"/>
      <c r="XCR27" s="1"/>
      <c r="XCS27" s="1"/>
      <c r="XCT27" s="1"/>
      <c r="XCU27" s="1"/>
      <c r="XCV27" s="1"/>
      <c r="XCW27" s="1"/>
      <c r="XCX27" s="1"/>
      <c r="XCY27" s="1"/>
      <c r="XCZ27" s="1"/>
      <c r="XDA27" s="1"/>
      <c r="XDB27" s="1"/>
      <c r="XDC27" s="1"/>
      <c r="XDD27" s="1"/>
      <c r="XDE27" s="1"/>
      <c r="XDF27" s="1"/>
      <c r="XDG27" s="1"/>
      <c r="XDH27" s="1"/>
      <c r="XDI27" s="1"/>
      <c r="XDJ27" s="1"/>
      <c r="XDK27" s="1"/>
      <c r="XDL27" s="1"/>
      <c r="XDM27" s="1"/>
      <c r="XDN27" s="1"/>
      <c r="XDO27" s="1"/>
      <c r="XDP27" s="1"/>
      <c r="XDQ27" s="1"/>
      <c r="XDR27" s="1"/>
      <c r="XDS27" s="1"/>
      <c r="XDT27" s="1"/>
      <c r="XDU27" s="1"/>
      <c r="XDV27" s="1"/>
      <c r="XDW27" s="1"/>
      <c r="XDX27" s="1"/>
      <c r="XDY27" s="1"/>
      <c r="XDZ27" s="1"/>
      <c r="XEA27" s="1"/>
      <c r="XEB27" s="1"/>
      <c r="XEC27" s="1"/>
      <c r="XED27" s="1"/>
      <c r="XEE27" s="1"/>
      <c r="XEF27" s="1"/>
      <c r="XEG27" s="1"/>
      <c r="XEH27" s="1"/>
      <c r="XEI27" s="1"/>
      <c r="XEJ27" s="1"/>
      <c r="XEK27" s="1"/>
      <c r="XEL27" s="1"/>
      <c r="XEM27" s="1"/>
      <c r="XEN27" s="1"/>
      <c r="XEO27" s="1"/>
      <c r="XEP27" s="1"/>
      <c r="XEQ27" s="1"/>
      <c r="XER27" s="1"/>
      <c r="XES27" s="1"/>
      <c r="XET27" s="1"/>
      <c r="XEU27" s="1"/>
      <c r="XEV27" s="1"/>
      <c r="XEW27" s="1"/>
      <c r="XEX27" s="1"/>
      <c r="XEY27" s="1"/>
      <c r="XEZ27" s="1"/>
      <c r="XFA27" s="1"/>
      <c r="XFB27" s="1"/>
      <c r="XFC27" s="1"/>
      <c r="XFD27" s="1"/>
    </row>
  </sheetData>
  <conditionalFormatting sqref="F2:F3">
    <cfRule type="cellIs" dxfId="77" priority="1" stopIfTrue="1" operator="notEqual">
      <formula>0</formula>
    </cfRule>
    <cfRule type="cellIs" dxfId="76" priority="2" stopIfTrue="1" operator="equal">
      <formula>""</formula>
    </cfRule>
  </conditionalFormatting>
  <conditionalFormatting sqref="J3:S3">
    <cfRule type="cellIs" dxfId="75" priority="3" operator="equal">
      <formula>"PPA ext."</formula>
    </cfRule>
    <cfRule type="cellIs" dxfId="74" priority="4" operator="equal">
      <formula>"Delay"</formula>
    </cfRule>
    <cfRule type="cellIs" dxfId="73" priority="5" operator="equal">
      <formula>"Fin Close"</formula>
    </cfRule>
    <cfRule type="cellIs" dxfId="72" priority="6" stopIfTrue="1" operator="equal">
      <formula>"Construction"</formula>
    </cfRule>
    <cfRule type="cellIs" dxfId="71"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4">
    <tabColor rgb="FF4F81BD"/>
    <outlinePr summaryBelow="0" summaryRight="0"/>
  </sheetPr>
  <dimension ref="A1:BQ2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44" bestFit="1" customWidth="1"/>
    <col min="6" max="6" width="20.5546875" bestFit="1" customWidth="1"/>
    <col min="7" max="7" width="13.21875" bestFit="1" customWidth="1"/>
    <col min="8" max="8" width="14.44140625" style="45" bestFit="1" customWidth="1"/>
    <col min="9" max="9" width="3.44140625" customWidth="1"/>
    <col min="10" max="10" width="12.33203125" bestFit="1" customWidth="1"/>
    <col min="11" max="11" width="12.109375" bestFit="1" customWidth="1"/>
    <col min="12" max="12" width="11.21875" bestFit="1" customWidth="1"/>
    <col min="13" max="13" width="12.33203125" bestFit="1" customWidth="1"/>
    <col min="14" max="14" width="12.21875" bestFit="1" customWidth="1"/>
    <col min="15" max="15" width="11.77734375" bestFit="1" customWidth="1"/>
    <col min="16" max="16" width="12.33203125" bestFit="1" customWidth="1"/>
    <col min="17" max="17" width="12.21875" bestFit="1" customWidth="1"/>
    <col min="18" max="18" width="11.88671875" bestFit="1" customWidth="1"/>
    <col min="19" max="19" width="12.109375" bestFit="1" customWidth="1"/>
    <col min="20" max="20" width="12" bestFit="1" customWidth="1"/>
    <col min="21" max="21" width="11.77734375" bestFit="1" customWidth="1"/>
    <col min="22" max="22" width="12.33203125" bestFit="1" customWidth="1"/>
    <col min="23" max="23" width="12.109375" bestFit="1" customWidth="1"/>
    <col min="24" max="24" width="11.77734375" bestFit="1" customWidth="1"/>
    <col min="25" max="25" width="12.33203125" bestFit="1" customWidth="1"/>
    <col min="26" max="26" width="12.21875" bestFit="1" customWidth="1"/>
    <col min="27" max="27" width="11.77734375" bestFit="1" customWidth="1"/>
    <col min="28" max="28" width="12.33203125" bestFit="1" customWidth="1"/>
    <col min="29" max="29" width="12.21875" bestFit="1" customWidth="1"/>
    <col min="30" max="30" width="11.88671875" bestFit="1" customWidth="1"/>
    <col min="31" max="31" width="12.109375" bestFit="1" customWidth="1"/>
    <col min="32" max="32" width="12" bestFit="1" customWidth="1"/>
    <col min="33" max="33" width="11.77734375" bestFit="1" customWidth="1"/>
    <col min="34" max="34" width="12.33203125" bestFit="1" customWidth="1"/>
    <col min="35" max="35" width="12.109375" bestFit="1" customWidth="1"/>
    <col min="36" max="36" width="11.77734375" bestFit="1" customWidth="1"/>
    <col min="37" max="37" width="12.44140625" bestFit="1" customWidth="1"/>
    <col min="38" max="38" width="12.21875" bestFit="1" customWidth="1"/>
    <col min="39" max="39" width="11.77734375" bestFit="1" customWidth="1"/>
    <col min="40" max="40" width="12.33203125" bestFit="1" customWidth="1"/>
    <col min="41" max="41" width="12.21875" bestFit="1" customWidth="1"/>
    <col min="42" max="42" width="11.88671875" bestFit="1" customWidth="1"/>
    <col min="43" max="43" width="12.109375" bestFit="1" customWidth="1"/>
    <col min="44" max="44" width="12" bestFit="1" customWidth="1"/>
    <col min="45" max="45" width="11.77734375" bestFit="1" customWidth="1"/>
    <col min="46" max="46" width="12.33203125" bestFit="1" customWidth="1"/>
    <col min="47" max="47" width="12.109375" bestFit="1" customWidth="1"/>
    <col min="48" max="49" width="12.44140625" bestFit="1" customWidth="1"/>
    <col min="50" max="50" width="12.21875" bestFit="1" customWidth="1"/>
    <col min="51" max="61" width="12.44140625" bestFit="1" customWidth="1"/>
    <col min="62" max="69" width="13.21875" bestFit="1" customWidth="1"/>
    <col min="70" max="70" width="15.109375" hidden="1" customWidth="1"/>
    <col min="71" max="16384" width="15.109375" hidden="1"/>
  </cols>
  <sheetData>
    <row r="1" spans="1:69" s="73" customFormat="1" ht="25">
      <c r="A1" s="46" t="str">
        <f ca="1" xml:space="preserve"> RIGHT(CELL("filename", A1), LEN(CELL("filename", A1)) - SEARCH("]", CELL("filename", A1)))</f>
        <v>Cashflow</v>
      </c>
      <c r="B1" s="76"/>
      <c r="C1" s="77"/>
      <c r="D1" s="70"/>
      <c r="F1" s="53" t="str">
        <f>HYPERLINK("#Contents!A1","Go to contents")</f>
        <v>Go to contents</v>
      </c>
      <c r="H1" s="50"/>
      <c r="J1" s="50"/>
    </row>
    <row r="2" spans="1:69" s="55" customFormat="1">
      <c r="A2" s="51"/>
      <c r="B2" s="51"/>
      <c r="C2" s="71"/>
      <c r="D2" s="72"/>
      <c r="E2" s="22" t="s">
        <v>331</v>
      </c>
      <c r="F2" s="52">
        <f ca="1" xml:space="preserve"> 'Model Checks and Alerts'!F11</f>
        <v>0</v>
      </c>
      <c r="G2" s="54" t="s">
        <v>144</v>
      </c>
      <c r="H2" s="49"/>
      <c r="I2" s="49"/>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1"/>
      <c r="B3" s="51"/>
      <c r="C3" s="71"/>
      <c r="D3" s="72"/>
      <c r="E3" s="41" t="s">
        <v>206</v>
      </c>
      <c r="F3" s="52"/>
      <c r="G3" s="54" t="s">
        <v>98</v>
      </c>
      <c r="H3" s="49"/>
      <c r="I3" s="49"/>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1"/>
      <c r="B4" s="51"/>
      <c r="C4" s="71"/>
      <c r="D4" s="72"/>
      <c r="E4" s="22" t="s">
        <v>332</v>
      </c>
      <c r="F4"/>
      <c r="G4"/>
      <c r="H4" s="49"/>
      <c r="I4" s="49"/>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1"/>
      <c r="B5" s="51"/>
      <c r="C5" s="71"/>
      <c r="D5" s="72"/>
      <c r="E5" s="22" t="s">
        <v>312</v>
      </c>
      <c r="F5" s="23" t="s">
        <v>254</v>
      </c>
      <c r="G5" s="23" t="s">
        <v>228</v>
      </c>
      <c r="H5" s="23" t="s">
        <v>205</v>
      </c>
      <c r="I5" s="49"/>
      <c r="J5" s="15"/>
      <c r="K5" s="15"/>
      <c r="L5" s="15"/>
      <c r="M5" s="15"/>
      <c r="N5" s="15"/>
      <c r="O5" s="15"/>
      <c r="P5" s="15"/>
    </row>
    <row r="6" spans="1:69" s="45" customFormat="1">
      <c r="A6" s="23"/>
      <c r="B6" s="23"/>
      <c r="C6" s="48"/>
      <c r="D6" s="75"/>
      <c r="F6" s="23"/>
      <c r="G6" s="23"/>
      <c r="H6" s="23"/>
    </row>
    <row r="8" spans="1:69">
      <c r="E8" s="17" t="str">
        <f xml:space="preserve"> 'Working Capital'!E$22</f>
        <v>Cash in from Sales</v>
      </c>
      <c r="F8" s="17">
        <f xml:space="preserve"> 'Working Capital'!F$22</f>
        <v>0</v>
      </c>
      <c r="G8" s="17" t="str">
        <f xml:space="preserve"> 'Working Capital'!G$22</f>
        <v>GBP</v>
      </c>
      <c r="H8" s="44">
        <f ca="1" xml:space="preserve"> 'Working Capital'!H$22</f>
        <v>235353600</v>
      </c>
      <c r="I8" s="17">
        <f xml:space="preserve"> 'Working Capital'!I$22</f>
        <v>0</v>
      </c>
      <c r="J8" s="10">
        <f ca="1" xml:space="preserve"> 'Working Capital'!J$22</f>
        <v>0</v>
      </c>
      <c r="K8" s="10">
        <f ca="1" xml:space="preserve"> 'Working Capital'!K$22</f>
        <v>0</v>
      </c>
      <c r="L8" s="10">
        <f ca="1" xml:space="preserve"> 'Working Capital'!L$22</f>
        <v>0</v>
      </c>
      <c r="M8" s="10">
        <f ca="1" xml:space="preserve"> 'Working Capital'!M$22</f>
        <v>172800</v>
      </c>
      <c r="N8" s="10">
        <f ca="1" xml:space="preserve"> 'Working Capital'!N$22</f>
        <v>172800</v>
      </c>
      <c r="O8" s="10">
        <f ca="1" xml:space="preserve"> 'Working Capital'!O$22</f>
        <v>172800</v>
      </c>
      <c r="P8" s="10">
        <f ca="1" xml:space="preserve"> 'Working Capital'!P$22</f>
        <v>172800</v>
      </c>
      <c r="Q8" s="10">
        <f ca="1" xml:space="preserve"> 'Working Capital'!Q$22</f>
        <v>345600</v>
      </c>
      <c r="R8" s="10">
        <f ca="1" xml:space="preserve"> 'Working Capital'!R$22</f>
        <v>691200</v>
      </c>
      <c r="S8" s="10">
        <f ca="1" xml:space="preserve"> 'Working Capital'!S$22</f>
        <v>518400</v>
      </c>
      <c r="T8" s="10">
        <f ca="1" xml:space="preserve"> 'Working Capital'!T$22</f>
        <v>518400</v>
      </c>
      <c r="U8" s="10">
        <f ca="1" xml:space="preserve"> 'Working Capital'!U$22</f>
        <v>0</v>
      </c>
      <c r="V8" s="10">
        <f ca="1" xml:space="preserve"> 'Working Capital'!V$22</f>
        <v>1728000</v>
      </c>
      <c r="W8" s="10">
        <f ca="1" xml:space="preserve"> 'Working Capital'!W$22</f>
        <v>0</v>
      </c>
      <c r="X8" s="10">
        <f ca="1" xml:space="preserve"> 'Working Capital'!X$22</f>
        <v>1728000</v>
      </c>
      <c r="Y8" s="10">
        <f ca="1" xml:space="preserve"> 'Working Capital'!Y$22</f>
        <v>1433776.1135264309</v>
      </c>
      <c r="Z8" s="10">
        <f ca="1" xml:space="preserve"> 'Working Capital'!Z$22</f>
        <v>639823.88647356897</v>
      </c>
      <c r="AA8" s="10">
        <f ca="1" xml:space="preserve"> 'Working Capital'!AA$22</f>
        <v>1703058.2706280798</v>
      </c>
      <c r="AB8" s="10">
        <f ca="1" xml:space="preserve"> 'Working Capital'!AB$22</f>
        <v>370541.72937192023</v>
      </c>
      <c r="AC8" s="10">
        <f ca="1" xml:space="preserve"> 'Working Capital'!AC$22</f>
        <v>345600</v>
      </c>
      <c r="AD8" s="10">
        <f ca="1" xml:space="preserve"> 'Working Capital'!AD$22</f>
        <v>691200</v>
      </c>
      <c r="AE8" s="10">
        <f ca="1" xml:space="preserve"> 'Working Capital'!AE$22</f>
        <v>518400</v>
      </c>
      <c r="AF8" s="10">
        <f ca="1" xml:space="preserve"> 'Working Capital'!AF$22</f>
        <v>518400</v>
      </c>
      <c r="AG8" s="10">
        <f ca="1" xml:space="preserve"> 'Working Capital'!AG$22</f>
        <v>0</v>
      </c>
      <c r="AH8" s="10">
        <f ca="1" xml:space="preserve"> 'Working Capital'!AH$22</f>
        <v>2592000</v>
      </c>
      <c r="AI8" s="10">
        <f ca="1" xml:space="preserve"> 'Working Capital'!AI$22</f>
        <v>864000</v>
      </c>
      <c r="AJ8" s="10">
        <f ca="1" xml:space="preserve"> 'Working Capital'!AJ$22</f>
        <v>2592000</v>
      </c>
      <c r="AK8" s="10">
        <f ca="1" xml:space="preserve"> 'Working Capital'!AK$22</f>
        <v>2988976.1135264309</v>
      </c>
      <c r="AL8" s="10">
        <f ca="1" xml:space="preserve"> 'Working Capital'!AL$22</f>
        <v>2195023.8864735691</v>
      </c>
      <c r="AM8" s="10">
        <f ca="1" xml:space="preserve"> 'Working Capital'!AM$22</f>
        <v>2394258.2706280798</v>
      </c>
      <c r="AN8" s="10">
        <f ca="1" xml:space="preserve"> 'Working Capital'!AN$22</f>
        <v>1925741.7293719202</v>
      </c>
      <c r="AO8" s="10">
        <f ca="1" xml:space="preserve"> 'Working Capital'!AO$22</f>
        <v>1728000</v>
      </c>
      <c r="AP8" s="10">
        <f ca="1" xml:space="preserve"> 'Working Capital'!AP$22</f>
        <v>1728000</v>
      </c>
      <c r="AQ8" s="10">
        <f ca="1" xml:space="preserve"> 'Working Capital'!AQ$22</f>
        <v>1728000</v>
      </c>
      <c r="AR8" s="10">
        <f ca="1" xml:space="preserve"> 'Working Capital'!AR$22</f>
        <v>2592000</v>
      </c>
      <c r="AS8" s="10">
        <f ca="1" xml:space="preserve"> 'Working Capital'!AS$22</f>
        <v>1728000</v>
      </c>
      <c r="AT8" s="10">
        <f ca="1" xml:space="preserve"> 'Working Capital'!AT$22</f>
        <v>3456000</v>
      </c>
      <c r="AU8" s="10">
        <f ca="1" xml:space="preserve"> 'Working Capital'!AU$22</f>
        <v>3456000</v>
      </c>
      <c r="AV8" s="10">
        <f ca="1" xml:space="preserve"> 'Working Capital'!AV$22</f>
        <v>3456000</v>
      </c>
      <c r="AW8" s="10">
        <f ca="1" xml:space="preserve"> 'Working Capital'!AW$22</f>
        <v>5184000</v>
      </c>
      <c r="AX8" s="10">
        <f ca="1" xml:space="preserve"> 'Working Capital'!AX$22</f>
        <v>5184000</v>
      </c>
      <c r="AY8" s="10">
        <f ca="1" xml:space="preserve"> 'Working Capital'!AY$22</f>
        <v>4320000</v>
      </c>
      <c r="AZ8" s="10">
        <f ca="1" xml:space="preserve"> 'Working Capital'!AZ$22</f>
        <v>6048000</v>
      </c>
      <c r="BA8" s="10">
        <f ca="1" xml:space="preserve"> 'Working Capital'!BA$22</f>
        <v>5184000</v>
      </c>
      <c r="BB8" s="10">
        <f ca="1" xml:space="preserve"> 'Working Capital'!BB$22</f>
        <v>6048000</v>
      </c>
      <c r="BC8" s="10">
        <f ca="1" xml:space="preserve"> 'Working Capital'!BC$22</f>
        <v>6912000</v>
      </c>
      <c r="BD8" s="10">
        <f ca="1" xml:space="preserve"> 'Working Capital'!BD$22</f>
        <v>6912000</v>
      </c>
      <c r="BE8" s="10">
        <f ca="1" xml:space="preserve"> 'Working Capital'!BE$22</f>
        <v>6912000</v>
      </c>
      <c r="BF8" s="10">
        <f ca="1" xml:space="preserve"> 'Working Capital'!BF$22</f>
        <v>7776000.0000000009</v>
      </c>
      <c r="BG8" s="10">
        <f ca="1" xml:space="preserve"> 'Working Capital'!BG$22</f>
        <v>8640000</v>
      </c>
      <c r="BH8" s="10">
        <f ca="1" xml:space="preserve"> 'Working Capital'!BH$22</f>
        <v>8640000</v>
      </c>
      <c r="BI8" s="10">
        <f ca="1" xml:space="preserve"> 'Working Capital'!BI$22</f>
        <v>9504000</v>
      </c>
      <c r="BJ8" s="10">
        <f ca="1" xml:space="preserve"> 'Working Capital'!BJ$22</f>
        <v>10368000</v>
      </c>
      <c r="BK8" s="10">
        <f ca="1" xml:space="preserve"> 'Working Capital'!BK$22</f>
        <v>10368000</v>
      </c>
      <c r="BL8" s="10">
        <f ca="1" xml:space="preserve"> 'Working Capital'!BL$22</f>
        <v>12096000</v>
      </c>
      <c r="BM8" s="10">
        <f ca="1" xml:space="preserve"> 'Working Capital'!BM$22</f>
        <v>11232000</v>
      </c>
      <c r="BN8" s="10">
        <f ca="1" xml:space="preserve"> 'Working Capital'!BN$22</f>
        <v>12959999.999999998</v>
      </c>
      <c r="BO8" s="10">
        <f ca="1" xml:space="preserve"> 'Working Capital'!BO$22</f>
        <v>13824000.000000002</v>
      </c>
      <c r="BP8" s="10">
        <f ca="1" xml:space="preserve"> 'Working Capital'!BP$22</f>
        <v>13823999.999999996</v>
      </c>
      <c r="BQ8" s="10">
        <f ca="1" xml:space="preserve"> 'Working Capital'!BQ$22</f>
        <v>15552000</v>
      </c>
    </row>
    <row r="9" spans="1:69">
      <c r="E9" s="17" t="str">
        <f xml:space="preserve"> 'Working Capital'!E$52</f>
        <v xml:space="preserve">Cash out on Operating Expense </v>
      </c>
      <c r="F9" s="17">
        <f xml:space="preserve"> 'Working Capital'!F$52</f>
        <v>0</v>
      </c>
      <c r="G9" s="17" t="str">
        <f xml:space="preserve"> 'Working Capital'!G$52</f>
        <v>GBP</v>
      </c>
      <c r="H9" s="44">
        <f ca="1" xml:space="preserve"> 'Working Capital'!H$52</f>
        <v>-29881425.450217187</v>
      </c>
      <c r="I9" s="17">
        <f xml:space="preserve"> 'Working Capital'!I$52</f>
        <v>0</v>
      </c>
      <c r="J9" s="10">
        <f ca="1">'Working Capital'!J$52</f>
        <v>-65340</v>
      </c>
      <c r="K9" s="10">
        <f ca="1">'Working Capital'!K$52</f>
        <v>-65340</v>
      </c>
      <c r="L9" s="10">
        <f ca="1">'Working Capital'!L$52</f>
        <v>-65340</v>
      </c>
      <c r="M9" s="10">
        <f ca="1">'Working Capital'!M$52</f>
        <v>-66543.556565664127</v>
      </c>
      <c r="N9" s="10">
        <f ca="1">'Working Capital'!N$52</f>
        <v>-98223.556565664127</v>
      </c>
      <c r="O9" s="10">
        <f ca="1">'Working Capital'!O$52</f>
        <v>-98223.556565664127</v>
      </c>
      <c r="P9" s="10">
        <f ca="1">'Working Capital'!P$52</f>
        <v>-99456.37673550508</v>
      </c>
      <c r="Q9" s="10">
        <f ca="1">'Working Capital'!Q$52</f>
        <v>-131136.37673550509</v>
      </c>
      <c r="R9" s="10">
        <f ca="1">'Working Capital'!R$52</f>
        <v>-131136.37673550509</v>
      </c>
      <c r="S9" s="10">
        <f ca="1">'Working Capital'!S$52</f>
        <v>-132399.17203281465</v>
      </c>
      <c r="T9" s="10">
        <f ca="1">'Working Capital'!T$52</f>
        <v>-132399.17203281465</v>
      </c>
      <c r="U9" s="10">
        <f ca="1">'Working Capital'!U$52</f>
        <v>-132399.17203281465</v>
      </c>
      <c r="V9" s="10">
        <f ca="1">'Working Capital'!V$52</f>
        <v>-138359.47707325619</v>
      </c>
      <c r="W9" s="10">
        <f ca="1">'Working Capital'!W$52</f>
        <v>-143348.99422610237</v>
      </c>
      <c r="X9" s="10">
        <f ca="1">'Working Capital'!X$52</f>
        <v>-148635.20350821552</v>
      </c>
      <c r="Y9" s="10">
        <f ca="1">'Working Capital'!Y$52</f>
        <v>-155565.09868601535</v>
      </c>
      <c r="Z9" s="10">
        <f ca="1">'Working Capital'!Z$52</f>
        <v>-161498.6679846081</v>
      </c>
      <c r="AA9" s="10">
        <f ca="1">'Working Capital'!AA$52</f>
        <v>-167785.0656742905</v>
      </c>
      <c r="AB9" s="10">
        <f ca="1">'Working Capital'!AB$52</f>
        <v>-175799.6288050173</v>
      </c>
      <c r="AC9" s="10">
        <f ca="1">'Working Capital'!AC$52</f>
        <v>-182855.87163226554</v>
      </c>
      <c r="AD9" s="10">
        <f ca="1">'Working Capital'!AD$52</f>
        <v>-190331.70049257253</v>
      </c>
      <c r="AE9" s="10">
        <f ca="1">'Working Capital'!AE$52</f>
        <v>-199643.7763215749</v>
      </c>
      <c r="AF9" s="10">
        <f ca="1">'Working Capital'!AF$52</f>
        <v>-208035.11049692542</v>
      </c>
      <c r="AG9" s="10">
        <f ca="1">'Working Capital'!AG$52</f>
        <v>-216925.4193681452</v>
      </c>
      <c r="AH9" s="10">
        <f ca="1">'Working Capital'!AH$52</f>
        <v>-241975.16295257254</v>
      </c>
      <c r="AI9" s="10">
        <f ca="1">'Working Capital'!AI$52</f>
        <v>-251954.19725826482</v>
      </c>
      <c r="AJ9" s="10">
        <f ca="1">'Working Capital'!AJ$52</f>
        <v>-262526.61582249118</v>
      </c>
      <c r="AK9" s="10">
        <f ca="1">'Working Capital'!AK$52</f>
        <v>-275182.78833160189</v>
      </c>
      <c r="AL9" s="10">
        <f ca="1">'Working Capital'!AL$52</f>
        <v>-315561.92692878743</v>
      </c>
      <c r="AM9" s="10">
        <f ca="1">'Working Capital'!AM$52</f>
        <v>-328134.7223081523</v>
      </c>
      <c r="AN9" s="10">
        <f ca="1">'Working Capital'!AN$52</f>
        <v>-342945.56689922081</v>
      </c>
      <c r="AO9" s="10">
        <f ca="1">'Working Capital'!AO$52</f>
        <v>-385570.05255371716</v>
      </c>
      <c r="AP9" s="10">
        <f ca="1">'Working Capital'!AP$52</f>
        <v>-400521.71027433121</v>
      </c>
      <c r="AQ9" s="10">
        <f ca="1">'Working Capital'!AQ$52</f>
        <v>-417892.93554643035</v>
      </c>
      <c r="AR9" s="10">
        <f ca="1">'Working Capital'!AR$52</f>
        <v>-434675.6038971314</v>
      </c>
      <c r="AS9" s="10">
        <f ca="1">'Working Capital'!AS$52</f>
        <v>-452456.2216395709</v>
      </c>
      <c r="AT9" s="10">
        <f ca="1">'Working Capital'!AT$52</f>
        <v>-477045.23585770308</v>
      </c>
      <c r="AU9" s="10">
        <f ca="1">'Working Capital'!AU$52</f>
        <v>-501493.86990664923</v>
      </c>
      <c r="AV9" s="10">
        <f ca="1">'Working Capital'!AV$52</f>
        <v>-527396.29538900394</v>
      </c>
      <c r="AW9" s="10">
        <f ca="1">'Working Capital'!AW$52</f>
        <v>-556439.88778811868</v>
      </c>
      <c r="AX9" s="10">
        <f ca="1">'Working Capital'!AX$52</f>
        <v>-585514.37735122337</v>
      </c>
      <c r="AY9" s="10">
        <f ca="1">'Working Capital'!AY$52</f>
        <v>-616317.72603066708</v>
      </c>
      <c r="AZ9" s="10">
        <f ca="1">'Working Capital'!AZ$52</f>
        <v>-650592.56413671758</v>
      </c>
      <c r="BA9" s="10">
        <f ca="1">'Working Capital'!BA$52</f>
        <v>-685168.1539902339</v>
      </c>
      <c r="BB9" s="10">
        <f ca="1">'Working Capital'!BB$52</f>
        <v>-721799.7154057381</v>
      </c>
      <c r="BC9" s="10">
        <f ca="1">'Working Capital'!BC$52</f>
        <v>-762292.64430181507</v>
      </c>
      <c r="BD9" s="10">
        <f ca="1">'Working Capital'!BD$52</f>
        <v>-803410.18176103255</v>
      </c>
      <c r="BE9" s="10">
        <f ca="1">'Working Capital'!BE$52</f>
        <v>-846972.6952300095</v>
      </c>
      <c r="BF9" s="10">
        <f ca="1">'Working Capital'!BF$52</f>
        <v>-894789.60822599963</v>
      </c>
      <c r="BG9" s="10">
        <f ca="1">'Working Capital'!BG$52</f>
        <v>-943686.87632389215</v>
      </c>
      <c r="BH9" s="10">
        <f ca="1">'Working Capital'!BH$52</f>
        <v>-995491.72728860122</v>
      </c>
      <c r="BI9" s="10">
        <f ca="1">'Working Capital'!BI$52</f>
        <v>-1052138.2974380981</v>
      </c>
      <c r="BJ9" s="10">
        <f ca="1">'Working Capital'!BJ$52</f>
        <v>-1110287.2765643073</v>
      </c>
      <c r="BK9" s="10">
        <f ca="1">'Working Capital'!BK$52</f>
        <v>-1171893.9739231947</v>
      </c>
      <c r="BL9" s="10">
        <f ca="1">'Working Capital'!BL$52</f>
        <v>-1238968.0381806928</v>
      </c>
      <c r="BM9" s="10">
        <f ca="1">'Working Capital'!BM$52</f>
        <v>-1308119.2178877259</v>
      </c>
      <c r="BN9" s="10">
        <f ca="1">'Working Capital'!BN$52</f>
        <v>-1381382.3407187341</v>
      </c>
      <c r="BO9" s="10">
        <f ca="1">'Working Capital'!BO$52</f>
        <v>-1460836.9116863317</v>
      </c>
      <c r="BP9" s="10">
        <f ca="1">'Working Capital'!BP$52</f>
        <v>-1543071.9866047669</v>
      </c>
      <c r="BQ9" s="10">
        <f ca="1">'Working Capital'!BQ$52</f>
        <v>-1630197.0135427206</v>
      </c>
    </row>
    <row r="10" spans="1:69">
      <c r="E10" s="17" t="str">
        <f xml:space="preserve"> VAT!E$38</f>
        <v xml:space="preserve">VAT paid </v>
      </c>
      <c r="F10" s="17">
        <f xml:space="preserve"> VAT!F$38</f>
        <v>0</v>
      </c>
      <c r="G10" s="17" t="str">
        <f xml:space="preserve"> VAT!G$38</f>
        <v>GBP</v>
      </c>
      <c r="H10" s="44">
        <f ca="1" xml:space="preserve"> VAT!H$38</f>
        <v>-28434306.505756866</v>
      </c>
      <c r="I10" s="17">
        <f xml:space="preserve"> VAT!I$38</f>
        <v>0</v>
      </c>
      <c r="J10" s="10">
        <f ca="1">VAT!J$38</f>
        <v>0</v>
      </c>
      <c r="K10" s="10">
        <f ca="1">VAT!K$38</f>
        <v>0</v>
      </c>
      <c r="L10" s="10">
        <f ca="1">VAT!L$38</f>
        <v>-16920</v>
      </c>
      <c r="M10" s="10">
        <f ca="1">VAT!M$38</f>
        <v>0</v>
      </c>
      <c r="N10" s="10">
        <f ca="1">VAT!N$38</f>
        <v>0</v>
      </c>
      <c r="O10" s="10">
        <f ca="1">VAT!O$38</f>
        <v>144518.82846648438</v>
      </c>
      <c r="P10" s="10">
        <f ca="1">VAT!P$38</f>
        <v>0</v>
      </c>
      <c r="Q10" s="10">
        <f ca="1">VAT!Q$38</f>
        <v>0</v>
      </c>
      <c r="R10" s="10">
        <f ca="1">VAT!R$38</f>
        <v>-159307.60817848417</v>
      </c>
      <c r="S10" s="10">
        <f ca="1">VAT!S$38</f>
        <v>0</v>
      </c>
      <c r="T10" s="10">
        <f ca="1">VAT!T$38</f>
        <v>0</v>
      </c>
      <c r="U10" s="10">
        <f ca="1">VAT!U$38</f>
        <v>-268405.93447262415</v>
      </c>
      <c r="V10" s="10">
        <f ca="1">VAT!V$38</f>
        <v>0</v>
      </c>
      <c r="W10" s="10">
        <f ca="1">VAT!W$38</f>
        <v>0</v>
      </c>
      <c r="X10" s="10">
        <f ca="1">VAT!X$38</f>
        <v>-489316.53619390458</v>
      </c>
      <c r="Y10" s="10">
        <f ca="1">VAT!Y$38</f>
        <v>0</v>
      </c>
      <c r="Z10" s="10">
        <f ca="1">VAT!Z$38</f>
        <v>0</v>
      </c>
      <c r="AA10" s="10">
        <f ca="1">VAT!AA$38</f>
        <v>-339901.04439600348</v>
      </c>
      <c r="AB10" s="10">
        <f ca="1">VAT!AB$38</f>
        <v>0</v>
      </c>
      <c r="AC10" s="10">
        <f ca="1">VAT!AC$38</f>
        <v>0</v>
      </c>
      <c r="AD10" s="10">
        <f ca="1">VAT!AD$38</f>
        <v>-36341.766717129693</v>
      </c>
      <c r="AE10" s="10">
        <f ca="1">VAT!AE$38</f>
        <v>0</v>
      </c>
      <c r="AF10" s="10">
        <f ca="1">VAT!AF$38</f>
        <v>0</v>
      </c>
      <c r="AG10" s="10">
        <f ca="1">VAT!AG$38</f>
        <v>-289035.40115353878</v>
      </c>
      <c r="AH10" s="10">
        <f ca="1">VAT!AH$38</f>
        <v>0</v>
      </c>
      <c r="AI10" s="10">
        <f ca="1">VAT!AI$38</f>
        <v>0</v>
      </c>
      <c r="AJ10" s="10">
        <f ca="1">VAT!AJ$38</f>
        <v>-764539.52380783099</v>
      </c>
      <c r="AK10" s="10">
        <f ca="1">VAT!AK$38</f>
        <v>0</v>
      </c>
      <c r="AL10" s="10">
        <f ca="1">VAT!AL$38</f>
        <v>0</v>
      </c>
      <c r="AM10" s="10">
        <f ca="1">VAT!AM$38</f>
        <v>-728267.19340472692</v>
      </c>
      <c r="AN10" s="10">
        <f ca="1">VAT!AN$38</f>
        <v>0</v>
      </c>
      <c r="AO10" s="10">
        <f ca="1">VAT!AO$38</f>
        <v>0</v>
      </c>
      <c r="AP10" s="10">
        <f ca="1">VAT!AP$38</f>
        <v>-382940.87802171911</v>
      </c>
      <c r="AQ10" s="10">
        <f ca="1">VAT!AQ$38</f>
        <v>0</v>
      </c>
      <c r="AR10" s="10">
        <f ca="1">VAT!AR$38</f>
        <v>0</v>
      </c>
      <c r="AS10" s="10">
        <f ca="1">VAT!AS$38</f>
        <v>-727082.70457110065</v>
      </c>
      <c r="AT10" s="10">
        <f ca="1">VAT!AT$38</f>
        <v>0</v>
      </c>
      <c r="AU10" s="10">
        <f ca="1">VAT!AU$38</f>
        <v>0</v>
      </c>
      <c r="AV10" s="10">
        <f ca="1">VAT!AV$38</f>
        <v>-1325909.5156905523</v>
      </c>
      <c r="AW10" s="10">
        <f ca="1">VAT!AW$38</f>
        <v>0</v>
      </c>
      <c r="AX10" s="10">
        <f ca="1">VAT!AX$38</f>
        <v>0</v>
      </c>
      <c r="AY10" s="10">
        <f ca="1">VAT!AY$38</f>
        <v>-1775240.8581337868</v>
      </c>
      <c r="AZ10" s="10">
        <f ca="1">VAT!AZ$38</f>
        <v>0</v>
      </c>
      <c r="BA10" s="10">
        <f ca="1">VAT!BA$38</f>
        <v>0</v>
      </c>
      <c r="BB10" s="10">
        <f ca="1">VAT!BB$38</f>
        <v>-2076538.3232583986</v>
      </c>
      <c r="BC10" s="10">
        <f ca="1">VAT!BC$38</f>
        <v>0</v>
      </c>
      <c r="BD10" s="10">
        <f ca="1">VAT!BD$38</f>
        <v>0</v>
      </c>
      <c r="BE10" s="10">
        <f ca="1">VAT!BE$38</f>
        <v>-2482045.2235028557</v>
      </c>
      <c r="BF10" s="10">
        <f ca="1">VAT!BF$38</f>
        <v>0</v>
      </c>
      <c r="BG10" s="10">
        <f ca="1">VAT!BG$38</f>
        <v>0</v>
      </c>
      <c r="BH10" s="10">
        <f ca="1">VAT!BH$38</f>
        <v>-3134868.2563836453</v>
      </c>
      <c r="BI10" s="10">
        <f ca="1">VAT!BI$38</f>
        <v>0</v>
      </c>
      <c r="BJ10" s="10">
        <f ca="1">VAT!BJ$38</f>
        <v>0</v>
      </c>
      <c r="BK10" s="10">
        <f ca="1">VAT!BK$38</f>
        <v>-3889916.6089735446</v>
      </c>
      <c r="BL10" s="10">
        <f ca="1">VAT!BL$38</f>
        <v>0</v>
      </c>
      <c r="BM10" s="10">
        <f ca="1">VAT!BM$38</f>
        <v>0</v>
      </c>
      <c r="BN10" s="10">
        <f ca="1">VAT!BN$38</f>
        <v>-4457910.7972734896</v>
      </c>
      <c r="BO10" s="10">
        <f ca="1">VAT!BO$38</f>
        <v>0</v>
      </c>
      <c r="BP10" s="10">
        <f ca="1">VAT!BP$38</f>
        <v>0</v>
      </c>
      <c r="BQ10" s="10">
        <f ca="1">VAT!BQ$38</f>
        <v>-5234337.1600900143</v>
      </c>
    </row>
    <row r="11" spans="1:69">
      <c r="E11" s="17" t="str">
        <f xml:space="preserve"> 'Corporation tax'!E$69</f>
        <v xml:space="preserve">Corporation tax paid </v>
      </c>
      <c r="F11" s="17">
        <f xml:space="preserve"> 'Corporation tax'!F$69</f>
        <v>0</v>
      </c>
      <c r="G11" s="17" t="str">
        <f xml:space="preserve"> 'Corporation tax'!G$69</f>
        <v>GBP</v>
      </c>
      <c r="H11" s="44">
        <f ca="1" xml:space="preserve"> 'Corporation tax'!H$69</f>
        <v>-12116713.028871149</v>
      </c>
      <c r="I11" s="17">
        <f xml:space="preserve"> 'Corporation tax'!I$69</f>
        <v>0</v>
      </c>
      <c r="J11" s="10">
        <f>'Corporation tax'!J$69</f>
        <v>0</v>
      </c>
      <c r="K11" s="10">
        <f ca="1">'Corporation tax'!K$69</f>
        <v>0</v>
      </c>
      <c r="L11" s="10">
        <f ca="1">'Corporation tax'!L$69</f>
        <v>0</v>
      </c>
      <c r="M11" s="10">
        <f ca="1">'Corporation tax'!M$69</f>
        <v>0</v>
      </c>
      <c r="N11" s="10">
        <f ca="1">'Corporation tax'!N$69</f>
        <v>0</v>
      </c>
      <c r="O11" s="10">
        <f ca="1">'Corporation tax'!O$69</f>
        <v>0</v>
      </c>
      <c r="P11" s="10">
        <f ca="1">'Corporation tax'!P$69</f>
        <v>0</v>
      </c>
      <c r="Q11" s="10">
        <f ca="1">'Corporation tax'!Q$69</f>
        <v>0</v>
      </c>
      <c r="R11" s="10">
        <f ca="1">'Corporation tax'!R$69</f>
        <v>0</v>
      </c>
      <c r="S11" s="10">
        <f ca="1">'Corporation tax'!S$69</f>
        <v>0</v>
      </c>
      <c r="T11" s="10">
        <f ca="1">'Corporation tax'!T$69</f>
        <v>0</v>
      </c>
      <c r="U11" s="10">
        <f ca="1">'Corporation tax'!U$69</f>
        <v>0</v>
      </c>
      <c r="V11" s="10">
        <f ca="1">'Corporation tax'!V$69</f>
        <v>0</v>
      </c>
      <c r="W11" s="10">
        <f ca="1">'Corporation tax'!W$69</f>
        <v>0</v>
      </c>
      <c r="X11" s="10">
        <f ca="1">'Corporation tax'!X$69</f>
        <v>0</v>
      </c>
      <c r="Y11" s="10">
        <f ca="1">'Corporation tax'!Y$69</f>
        <v>-358506.10425785242</v>
      </c>
      <c r="Z11" s="10">
        <f ca="1">'Corporation tax'!Z$69</f>
        <v>0</v>
      </c>
      <c r="AA11" s="10">
        <f ca="1">'Corporation tax'!AA$69</f>
        <v>0</v>
      </c>
      <c r="AB11" s="10">
        <f ca="1">'Corporation tax'!AB$69</f>
        <v>0</v>
      </c>
      <c r="AC11" s="10">
        <f ca="1">'Corporation tax'!AC$69</f>
        <v>0</v>
      </c>
      <c r="AD11" s="10">
        <f ca="1">'Corporation tax'!AD$69</f>
        <v>0</v>
      </c>
      <c r="AE11" s="10">
        <f ca="1">'Corporation tax'!AE$69</f>
        <v>0</v>
      </c>
      <c r="AF11" s="10">
        <f ca="1">'Corporation tax'!AF$69</f>
        <v>0</v>
      </c>
      <c r="AG11" s="10">
        <f ca="1">'Corporation tax'!AG$69</f>
        <v>0</v>
      </c>
      <c r="AH11" s="10">
        <f ca="1">'Corporation tax'!AH$69</f>
        <v>0</v>
      </c>
      <c r="AI11" s="10">
        <f ca="1">'Corporation tax'!AI$69</f>
        <v>0</v>
      </c>
      <c r="AJ11" s="10">
        <f ca="1">'Corporation tax'!AJ$69</f>
        <v>0</v>
      </c>
      <c r="AK11" s="10">
        <f ca="1">'Corporation tax'!AK$69</f>
        <v>-1415781.5297293758</v>
      </c>
      <c r="AL11" s="10">
        <f ca="1">'Corporation tax'!AL$69</f>
        <v>0</v>
      </c>
      <c r="AM11" s="10">
        <f ca="1">'Corporation tax'!AM$69</f>
        <v>0</v>
      </c>
      <c r="AN11" s="10">
        <f ca="1">'Corporation tax'!AN$69</f>
        <v>0</v>
      </c>
      <c r="AO11" s="10">
        <f ca="1">'Corporation tax'!AO$69</f>
        <v>0</v>
      </c>
      <c r="AP11" s="10">
        <f ca="1">'Corporation tax'!AP$69</f>
        <v>0</v>
      </c>
      <c r="AQ11" s="10">
        <f ca="1">'Corporation tax'!AQ$69</f>
        <v>0</v>
      </c>
      <c r="AR11" s="10">
        <f ca="1">'Corporation tax'!AR$69</f>
        <v>0</v>
      </c>
      <c r="AS11" s="10">
        <f ca="1">'Corporation tax'!AS$69</f>
        <v>0</v>
      </c>
      <c r="AT11" s="10">
        <f ca="1">'Corporation tax'!AT$69</f>
        <v>0</v>
      </c>
      <c r="AU11" s="10">
        <f ca="1">'Corporation tax'!AU$69</f>
        <v>0</v>
      </c>
      <c r="AV11" s="10">
        <f ca="1">'Corporation tax'!AV$69</f>
        <v>0</v>
      </c>
      <c r="AW11" s="10">
        <f ca="1">'Corporation tax'!AW$69</f>
        <v>-3038017.585057735</v>
      </c>
      <c r="AX11" s="10">
        <f ca="1">'Corporation tax'!AX$69</f>
        <v>0</v>
      </c>
      <c r="AY11" s="10">
        <f ca="1">'Corporation tax'!AY$69</f>
        <v>0</v>
      </c>
      <c r="AZ11" s="10">
        <f ca="1">'Corporation tax'!AZ$69</f>
        <v>0</v>
      </c>
      <c r="BA11" s="10">
        <f ca="1">'Corporation tax'!BA$69</f>
        <v>0</v>
      </c>
      <c r="BB11" s="10">
        <f ca="1">'Corporation tax'!BB$69</f>
        <v>0</v>
      </c>
      <c r="BC11" s="10">
        <f ca="1">'Corporation tax'!BC$69</f>
        <v>0</v>
      </c>
      <c r="BD11" s="10">
        <f ca="1">'Corporation tax'!BD$69</f>
        <v>0</v>
      </c>
      <c r="BE11" s="10">
        <f ca="1">'Corporation tax'!BE$69</f>
        <v>0</v>
      </c>
      <c r="BF11" s="10">
        <f ca="1">'Corporation tax'!BF$69</f>
        <v>0</v>
      </c>
      <c r="BG11" s="10">
        <f ca="1">'Corporation tax'!BG$69</f>
        <v>0</v>
      </c>
      <c r="BH11" s="10">
        <f ca="1">'Corporation tax'!BH$69</f>
        <v>0</v>
      </c>
      <c r="BI11" s="10">
        <f ca="1">'Corporation tax'!BI$69</f>
        <v>-7304407.809826185</v>
      </c>
      <c r="BJ11" s="10">
        <f ca="1">'Corporation tax'!BJ$69</f>
        <v>0</v>
      </c>
      <c r="BK11" s="10">
        <f ca="1">'Corporation tax'!BK$69</f>
        <v>0</v>
      </c>
      <c r="BL11" s="10">
        <f ca="1">'Corporation tax'!BL$69</f>
        <v>0</v>
      </c>
      <c r="BM11" s="10">
        <f ca="1">'Corporation tax'!BM$69</f>
        <v>0</v>
      </c>
      <c r="BN11" s="10">
        <f ca="1">'Corporation tax'!BN$69</f>
        <v>0</v>
      </c>
      <c r="BO11" s="10">
        <f ca="1">'Corporation tax'!BO$69</f>
        <v>0</v>
      </c>
      <c r="BP11" s="10">
        <f ca="1">'Corporation tax'!BP$69</f>
        <v>0</v>
      </c>
      <c r="BQ11" s="10">
        <f ca="1">'Corporation tax'!BQ$69</f>
        <v>0</v>
      </c>
    </row>
    <row r="12" spans="1:69">
      <c r="E12" s="12" t="s">
        <v>114</v>
      </c>
      <c r="F12" s="30"/>
      <c r="G12" s="12" t="s">
        <v>258</v>
      </c>
      <c r="H12" s="56">
        <f ca="1" xml:space="preserve"> SUM( J12:BQ12 )</f>
        <v>164921155.01515478</v>
      </c>
      <c r="I12" s="30"/>
      <c r="J12" s="12">
        <f t="shared" ref="J12:BQ12" ca="1" si="0" xml:space="preserve"> SUM( J8:J11 )</f>
        <v>-65340</v>
      </c>
      <c r="K12" s="12">
        <f t="shared" ca="1" si="0"/>
        <v>-65340</v>
      </c>
      <c r="L12" s="12">
        <f t="shared" ca="1" si="0"/>
        <v>-82260</v>
      </c>
      <c r="M12" s="12">
        <f t="shared" ca="1" si="0"/>
        <v>106256.44343433587</v>
      </c>
      <c r="N12" s="12">
        <f t="shared" ca="1" si="0"/>
        <v>74576.443434335873</v>
      </c>
      <c r="O12" s="12">
        <f t="shared" ca="1" si="0"/>
        <v>219095.27190082025</v>
      </c>
      <c r="P12" s="12">
        <f t="shared" ca="1" si="0"/>
        <v>73343.62326449492</v>
      </c>
      <c r="Q12" s="12">
        <f t="shared" ca="1" si="0"/>
        <v>214463.62326449491</v>
      </c>
      <c r="R12" s="12">
        <f t="shared" ca="1" si="0"/>
        <v>400756.0150860108</v>
      </c>
      <c r="S12" s="12">
        <f t="shared" ca="1" si="0"/>
        <v>386000.82796718535</v>
      </c>
      <c r="T12" s="12">
        <f t="shared" ca="1" si="0"/>
        <v>386000.82796718535</v>
      </c>
      <c r="U12" s="12">
        <f t="shared" ca="1" si="0"/>
        <v>-400805.1065054388</v>
      </c>
      <c r="V12" s="12">
        <f t="shared" ca="1" si="0"/>
        <v>1589640.5229267438</v>
      </c>
      <c r="W12" s="12">
        <f t="shared" ca="1" si="0"/>
        <v>-143348.99422610237</v>
      </c>
      <c r="X12" s="12">
        <f t="shared" ca="1" si="0"/>
        <v>1090048.26029788</v>
      </c>
      <c r="Y12" s="12">
        <f t="shared" ca="1" si="0"/>
        <v>919704.91058256326</v>
      </c>
      <c r="Z12" s="12">
        <f t="shared" ca="1" si="0"/>
        <v>478325.21848896088</v>
      </c>
      <c r="AA12" s="12">
        <f t="shared" ca="1" si="0"/>
        <v>1195372.1605577858</v>
      </c>
      <c r="AB12" s="12">
        <f t="shared" ca="1" si="0"/>
        <v>194742.10056690293</v>
      </c>
      <c r="AC12" s="12">
        <f t="shared" ca="1" si="0"/>
        <v>162744.12836773446</v>
      </c>
      <c r="AD12" s="12">
        <f t="shared" ca="1" si="0"/>
        <v>464526.53279029782</v>
      </c>
      <c r="AE12" s="12">
        <f t="shared" ca="1" si="0"/>
        <v>318756.22367842507</v>
      </c>
      <c r="AF12" s="12">
        <f t="shared" ca="1" si="0"/>
        <v>310364.88950307458</v>
      </c>
      <c r="AG12" s="12">
        <f t="shared" ca="1" si="0"/>
        <v>-505960.82052168401</v>
      </c>
      <c r="AH12" s="12">
        <f t="shared" ca="1" si="0"/>
        <v>2350024.8370474274</v>
      </c>
      <c r="AI12" s="12">
        <f t="shared" ca="1" si="0"/>
        <v>612045.80274173524</v>
      </c>
      <c r="AJ12" s="12">
        <f t="shared" ca="1" si="0"/>
        <v>1564933.8603696777</v>
      </c>
      <c r="AK12" s="12">
        <f t="shared" ca="1" si="0"/>
        <v>1298011.7954654533</v>
      </c>
      <c r="AL12" s="12">
        <f t="shared" ca="1" si="0"/>
        <v>1879461.9595447816</v>
      </c>
      <c r="AM12" s="12">
        <f t="shared" ca="1" si="0"/>
        <v>1337856.3549152005</v>
      </c>
      <c r="AN12" s="12">
        <f t="shared" ca="1" si="0"/>
        <v>1582796.1624726993</v>
      </c>
      <c r="AO12" s="12">
        <f t="shared" ca="1" si="0"/>
        <v>1342429.947446283</v>
      </c>
      <c r="AP12" s="12">
        <f t="shared" ca="1" si="0"/>
        <v>944537.41170394956</v>
      </c>
      <c r="AQ12" s="12">
        <f t="shared" ca="1" si="0"/>
        <v>1310107.0644535697</v>
      </c>
      <c r="AR12" s="12">
        <f t="shared" ca="1" si="0"/>
        <v>2157324.3961028685</v>
      </c>
      <c r="AS12" s="12">
        <f t="shared" ca="1" si="0"/>
        <v>548461.07378932857</v>
      </c>
      <c r="AT12" s="12">
        <f t="shared" ca="1" si="0"/>
        <v>2978954.7641422967</v>
      </c>
      <c r="AU12" s="12">
        <f t="shared" ca="1" si="0"/>
        <v>2954506.130093351</v>
      </c>
      <c r="AV12" s="12">
        <f t="shared" ca="1" si="0"/>
        <v>1602694.1889204436</v>
      </c>
      <c r="AW12" s="12">
        <f t="shared" ca="1" si="0"/>
        <v>1589542.5271541462</v>
      </c>
      <c r="AX12" s="12">
        <f t="shared" ca="1" si="0"/>
        <v>4598485.6226487765</v>
      </c>
      <c r="AY12" s="12">
        <f t="shared" ca="1" si="0"/>
        <v>1928441.4158355459</v>
      </c>
      <c r="AZ12" s="12">
        <f t="shared" ca="1" si="0"/>
        <v>5397407.4358632825</v>
      </c>
      <c r="BA12" s="12">
        <f t="shared" ca="1" si="0"/>
        <v>4498831.8460097658</v>
      </c>
      <c r="BB12" s="12">
        <f t="shared" ca="1" si="0"/>
        <v>3249661.9613358635</v>
      </c>
      <c r="BC12" s="12">
        <f t="shared" ca="1" si="0"/>
        <v>6149707.355698185</v>
      </c>
      <c r="BD12" s="12">
        <f t="shared" ca="1" si="0"/>
        <v>6108589.8182389671</v>
      </c>
      <c r="BE12" s="12">
        <f t="shared" ca="1" si="0"/>
        <v>3582982.0812671352</v>
      </c>
      <c r="BF12" s="12">
        <f t="shared" ca="1" si="0"/>
        <v>6881210.3917740015</v>
      </c>
      <c r="BG12" s="12">
        <f t="shared" ca="1" si="0"/>
        <v>7696313.1236761082</v>
      </c>
      <c r="BH12" s="12">
        <f t="shared" ca="1" si="0"/>
        <v>4509640.0163277537</v>
      </c>
      <c r="BI12" s="12">
        <f t="shared" ca="1" si="0"/>
        <v>1147453.8927357169</v>
      </c>
      <c r="BJ12" s="12">
        <f t="shared" ca="1" si="0"/>
        <v>9257712.7234356925</v>
      </c>
      <c r="BK12" s="12">
        <f t="shared" ca="1" si="0"/>
        <v>5306189.4171032608</v>
      </c>
      <c r="BL12" s="12">
        <f t="shared" ca="1" si="0"/>
        <v>10857031.961819308</v>
      </c>
      <c r="BM12" s="12">
        <f t="shared" ca="1" si="0"/>
        <v>9923880.7821122743</v>
      </c>
      <c r="BN12" s="12">
        <f t="shared" ca="1" si="0"/>
        <v>7120706.8620077753</v>
      </c>
      <c r="BO12" s="12">
        <f t="shared" ca="1" si="0"/>
        <v>12363163.088313671</v>
      </c>
      <c r="BP12" s="12">
        <f t="shared" ca="1" si="0"/>
        <v>12280928.013395229</v>
      </c>
      <c r="BQ12" s="12">
        <f t="shared" ca="1" si="0"/>
        <v>8687465.8263672646</v>
      </c>
    </row>
    <row r="14" spans="1:69">
      <c r="E14" s="17" t="str">
        <f xml:space="preserve"> 'Working Capital'!E$15</f>
        <v xml:space="preserve">Cash out on Inventory </v>
      </c>
      <c r="F14" s="17">
        <f xml:space="preserve"> 'Working Capital'!F$15</f>
        <v>0</v>
      </c>
      <c r="G14" s="17" t="str">
        <f xml:space="preserve"> 'Working Capital'!G$15</f>
        <v>GBP</v>
      </c>
      <c r="H14" s="44">
        <f ca="1" xml:space="preserve"> 'Working Capital'!H$15</f>
        <v>-50442000</v>
      </c>
      <c r="I14" s="17">
        <f xml:space="preserve"> 'Working Capital'!I$15</f>
        <v>0</v>
      </c>
      <c r="J14" s="10">
        <f ca="1">'Working Capital'!J$15</f>
        <v>0</v>
      </c>
      <c r="K14" s="10">
        <f ca="1">'Working Capital'!K$15</f>
        <v>0</v>
      </c>
      <c r="L14" s="10">
        <f ca="1">'Working Capital'!L$15</f>
        <v>-105000</v>
      </c>
      <c r="M14" s="10">
        <f ca="1">'Working Capital'!M$15</f>
        <v>-105000</v>
      </c>
      <c r="N14" s="10">
        <f ca="1">'Working Capital'!N$15</f>
        <v>-105000</v>
      </c>
      <c r="O14" s="10">
        <f ca="1">'Working Capital'!O$15</f>
        <v>0</v>
      </c>
      <c r="P14" s="10">
        <f ca="1">'Working Capital'!P$15</f>
        <v>-105000</v>
      </c>
      <c r="Q14" s="10">
        <f ca="1">'Working Capital'!Q$15</f>
        <v>0</v>
      </c>
      <c r="R14" s="10">
        <f ca="1">'Working Capital'!R$15</f>
        <v>-398999.99999999994</v>
      </c>
      <c r="S14" s="10">
        <f ca="1">'Working Capital'!S$15</f>
        <v>-293999.99999999994</v>
      </c>
      <c r="T14" s="10">
        <f ca="1">'Working Capital'!T$15</f>
        <v>-293999.99999999994</v>
      </c>
      <c r="U14" s="10">
        <f ca="1">'Working Capital'!U$15</f>
        <v>0</v>
      </c>
      <c r="V14" s="10">
        <f ca="1">'Working Capital'!V$15</f>
        <v>-293999.99999999994</v>
      </c>
      <c r="W14" s="10">
        <f ca="1">'Working Capital'!W$15</f>
        <v>0</v>
      </c>
      <c r="X14" s="10">
        <f ca="1">'Working Capital'!X$15</f>
        <v>-293999.99999999994</v>
      </c>
      <c r="Y14" s="10">
        <f ca="1">'Working Capital'!Y$15</f>
        <v>-52500</v>
      </c>
      <c r="Z14" s="10">
        <f ca="1">'Working Capital'!Z$15</f>
        <v>-52500</v>
      </c>
      <c r="AA14" s="10">
        <f ca="1">'Working Capital'!AA$15</f>
        <v>-52500</v>
      </c>
      <c r="AB14" s="10">
        <f ca="1">'Working Capital'!AB$15</f>
        <v>-105000</v>
      </c>
      <c r="AC14" s="10">
        <f ca="1">'Working Capital'!AC$15</f>
        <v>-105000</v>
      </c>
      <c r="AD14" s="10">
        <f ca="1">'Working Capital'!AD$15</f>
        <v>-52500</v>
      </c>
      <c r="AE14" s="10">
        <f ca="1">'Working Capital'!AE$15</f>
        <v>-251999.99999999997</v>
      </c>
      <c r="AF14" s="10">
        <f ca="1">'Working Capital'!AF$15</f>
        <v>-251999.99999999997</v>
      </c>
      <c r="AG14" s="10">
        <f ca="1">'Working Capital'!AG$15</f>
        <v>-251999.99999999997</v>
      </c>
      <c r="AH14" s="10">
        <f ca="1">'Working Capital'!AH$15</f>
        <v>-398999.99999999994</v>
      </c>
      <c r="AI14" s="10">
        <f ca="1">'Working Capital'!AI$15</f>
        <v>-451499.99999999994</v>
      </c>
      <c r="AJ14" s="10">
        <f ca="1">'Working Capital'!AJ$15</f>
        <v>-251999.99999999997</v>
      </c>
      <c r="AK14" s="10">
        <f ca="1">'Working Capital'!AK$15</f>
        <v>-451499.99999999994</v>
      </c>
      <c r="AL14" s="10">
        <f ca="1">'Working Capital'!AL$15</f>
        <v>-451499.99999999994</v>
      </c>
      <c r="AM14" s="10">
        <f ca="1">'Working Capital'!AM$15</f>
        <v>-451499.99999999994</v>
      </c>
      <c r="AN14" s="10">
        <f ca="1">'Working Capital'!AN$15</f>
        <v>-503999.99999999994</v>
      </c>
      <c r="AO14" s="10">
        <f ca="1">'Working Capital'!AO$15</f>
        <v>-651000</v>
      </c>
      <c r="AP14" s="10">
        <f ca="1">'Working Capital'!AP$15</f>
        <v>-503999.99999999994</v>
      </c>
      <c r="AQ14" s="10">
        <f ca="1">'Working Capital'!AQ$15</f>
        <v>-703500</v>
      </c>
      <c r="AR14" s="10">
        <f ca="1">'Working Capital'!AR$15</f>
        <v>-651000</v>
      </c>
      <c r="AS14" s="10">
        <f ca="1">'Working Capital'!AS$15</f>
        <v>-703500</v>
      </c>
      <c r="AT14" s="10">
        <f ca="1">'Working Capital'!AT$15</f>
        <v>-902999.99999999988</v>
      </c>
      <c r="AU14" s="10">
        <f ca="1">'Working Capital'!AU$15</f>
        <v>-850499.99999999988</v>
      </c>
      <c r="AV14" s="10">
        <f ca="1">'Working Capital'!AV$15</f>
        <v>-902999.99999999988</v>
      </c>
      <c r="AW14" s="10">
        <f ca="1">'Working Capital'!AW$15</f>
        <v>-1050000</v>
      </c>
      <c r="AX14" s="10">
        <f ca="1">'Working Capital'!AX$15</f>
        <v>-955499.99999999988</v>
      </c>
      <c r="AY14" s="10">
        <f ca="1">'Working Capital'!AY$15</f>
        <v>-1102500</v>
      </c>
      <c r="AZ14" s="10">
        <f ca="1">'Working Capital'!AZ$15</f>
        <v>-1249500</v>
      </c>
      <c r="BA14" s="10">
        <f ca="1">'Working Capital'!BA$15</f>
        <v>-1155000</v>
      </c>
      <c r="BB14" s="10">
        <f ca="1">'Working Capital'!BB$15</f>
        <v>-1302000</v>
      </c>
      <c r="BC14" s="10">
        <f ca="1">'Working Capital'!BC$15</f>
        <v>-1354500</v>
      </c>
      <c r="BD14" s="10">
        <f ca="1">'Working Capital'!BD$15</f>
        <v>-1501500</v>
      </c>
      <c r="BE14" s="10">
        <f ca="1">'Working Capital'!BE$15</f>
        <v>-1554000</v>
      </c>
      <c r="BF14" s="10">
        <f ca="1">'Working Capital'!BF$15</f>
        <v>-1554000</v>
      </c>
      <c r="BG14" s="10">
        <f ca="1">'Working Capital'!BG$15</f>
        <v>-1753499.9999999998</v>
      </c>
      <c r="BH14" s="10">
        <f ca="1">'Working Capital'!BH$15</f>
        <v>-1805999.9999999998</v>
      </c>
      <c r="BI14" s="10">
        <f ca="1">'Working Capital'!BI$15</f>
        <v>-1953000</v>
      </c>
      <c r="BJ14" s="10">
        <f ca="1">'Working Capital'!BJ$15</f>
        <v>-2005500</v>
      </c>
      <c r="BK14" s="10">
        <f ca="1">'Working Capital'!BK$15</f>
        <v>-2205000</v>
      </c>
      <c r="BL14" s="10">
        <f ca="1">'Working Capital'!BL$15</f>
        <v>-2257500</v>
      </c>
      <c r="BM14" s="10">
        <f ca="1">'Working Capital'!BM$15</f>
        <v>-2404500</v>
      </c>
      <c r="BN14" s="10">
        <f ca="1">'Working Capital'!BN$15</f>
        <v>-2656500</v>
      </c>
      <c r="BO14" s="10">
        <f ca="1">'Working Capital'!BO$15</f>
        <v>-2656500</v>
      </c>
      <c r="BP14" s="10">
        <f ca="1">'Working Capital'!BP$15</f>
        <v>-2908500</v>
      </c>
      <c r="BQ14" s="10">
        <f ca="1">'Working Capital'!BQ$15</f>
        <v>-3055500</v>
      </c>
    </row>
    <row r="15" spans="1:69">
      <c r="E15" s="12" t="s">
        <v>19</v>
      </c>
      <c r="F15" s="30"/>
      <c r="G15" s="12" t="s">
        <v>258</v>
      </c>
      <c r="H15" s="56">
        <f ca="1" xml:space="preserve"> SUM( J15:BQ15 )</f>
        <v>114479155.01515478</v>
      </c>
      <c r="I15" s="30"/>
      <c r="J15" s="12">
        <f t="shared" ref="J15:BQ15" ca="1" si="1" xml:space="preserve"> J12 + J14</f>
        <v>-65340</v>
      </c>
      <c r="K15" s="12">
        <f t="shared" ca="1" si="1"/>
        <v>-65340</v>
      </c>
      <c r="L15" s="12">
        <f t="shared" ca="1" si="1"/>
        <v>-187260</v>
      </c>
      <c r="M15" s="12">
        <f t="shared" ca="1" si="1"/>
        <v>1256.4434343358735</v>
      </c>
      <c r="N15" s="12">
        <f t="shared" ca="1" si="1"/>
        <v>-30423.556565664127</v>
      </c>
      <c r="O15" s="12">
        <f t="shared" ca="1" si="1"/>
        <v>219095.27190082025</v>
      </c>
      <c r="P15" s="12">
        <f t="shared" ca="1" si="1"/>
        <v>-31656.37673550508</v>
      </c>
      <c r="Q15" s="12">
        <f t="shared" ca="1" si="1"/>
        <v>214463.62326449491</v>
      </c>
      <c r="R15" s="12">
        <f t="shared" ca="1" si="1"/>
        <v>1756.0150860108552</v>
      </c>
      <c r="S15" s="12">
        <f t="shared" ca="1" si="1"/>
        <v>92000.827967185411</v>
      </c>
      <c r="T15" s="12">
        <f t="shared" ca="1" si="1"/>
        <v>92000.827967185411</v>
      </c>
      <c r="U15" s="12">
        <f t="shared" ca="1" si="1"/>
        <v>-400805.1065054388</v>
      </c>
      <c r="V15" s="12">
        <f t="shared" ca="1" si="1"/>
        <v>1295640.5229267438</v>
      </c>
      <c r="W15" s="12">
        <f t="shared" ca="1" si="1"/>
        <v>-143348.99422610237</v>
      </c>
      <c r="X15" s="12">
        <f t="shared" ca="1" si="1"/>
        <v>796048.26029788004</v>
      </c>
      <c r="Y15" s="12">
        <f t="shared" ca="1" si="1"/>
        <v>867204.91058256326</v>
      </c>
      <c r="Z15" s="12">
        <f t="shared" ca="1" si="1"/>
        <v>425825.21848896088</v>
      </c>
      <c r="AA15" s="12">
        <f t="shared" ca="1" si="1"/>
        <v>1142872.1605577858</v>
      </c>
      <c r="AB15" s="12">
        <f t="shared" ca="1" si="1"/>
        <v>89742.100566902925</v>
      </c>
      <c r="AC15" s="12">
        <f t="shared" ca="1" si="1"/>
        <v>57744.128367734462</v>
      </c>
      <c r="AD15" s="12">
        <f t="shared" ca="1" si="1"/>
        <v>412026.53279029782</v>
      </c>
      <c r="AE15" s="12">
        <f t="shared" ca="1" si="1"/>
        <v>66756.2236784251</v>
      </c>
      <c r="AF15" s="12">
        <f t="shared" ca="1" si="1"/>
        <v>58364.889503074606</v>
      </c>
      <c r="AG15" s="12">
        <f t="shared" ca="1" si="1"/>
        <v>-757960.82052168401</v>
      </c>
      <c r="AH15" s="12">
        <f t="shared" ca="1" si="1"/>
        <v>1951024.8370474274</v>
      </c>
      <c r="AI15" s="12">
        <f t="shared" ca="1" si="1"/>
        <v>160545.8027417353</v>
      </c>
      <c r="AJ15" s="12">
        <f t="shared" ca="1" si="1"/>
        <v>1312933.8603696777</v>
      </c>
      <c r="AK15" s="12">
        <f t="shared" ca="1" si="1"/>
        <v>846511.7954654533</v>
      </c>
      <c r="AL15" s="12">
        <f t="shared" ca="1" si="1"/>
        <v>1427961.9595447816</v>
      </c>
      <c r="AM15" s="12">
        <f t="shared" ca="1" si="1"/>
        <v>886356.3549152005</v>
      </c>
      <c r="AN15" s="12">
        <f t="shared" ca="1" si="1"/>
        <v>1078796.1624726993</v>
      </c>
      <c r="AO15" s="12">
        <f t="shared" ca="1" si="1"/>
        <v>691429.94744628295</v>
      </c>
      <c r="AP15" s="12">
        <f t="shared" ca="1" si="1"/>
        <v>440537.41170394962</v>
      </c>
      <c r="AQ15" s="12">
        <f t="shared" ca="1" si="1"/>
        <v>606607.06445356971</v>
      </c>
      <c r="AR15" s="12">
        <f t="shared" ca="1" si="1"/>
        <v>1506324.3961028685</v>
      </c>
      <c r="AS15" s="12">
        <f t="shared" ca="1" si="1"/>
        <v>-155038.92621067143</v>
      </c>
      <c r="AT15" s="12">
        <f t="shared" ca="1" si="1"/>
        <v>2075954.7641422967</v>
      </c>
      <c r="AU15" s="12">
        <f t="shared" ca="1" si="1"/>
        <v>2104006.130093351</v>
      </c>
      <c r="AV15" s="12">
        <f t="shared" ca="1" si="1"/>
        <v>699694.18892044376</v>
      </c>
      <c r="AW15" s="12">
        <f t="shared" ca="1" si="1"/>
        <v>539542.52715414623</v>
      </c>
      <c r="AX15" s="12">
        <f t="shared" ca="1" si="1"/>
        <v>3642985.6226487765</v>
      </c>
      <c r="AY15" s="12">
        <f t="shared" ca="1" si="1"/>
        <v>825941.41583554586</v>
      </c>
      <c r="AZ15" s="12">
        <f t="shared" ca="1" si="1"/>
        <v>4147907.4358632825</v>
      </c>
      <c r="BA15" s="12">
        <f t="shared" ca="1" si="1"/>
        <v>3343831.8460097658</v>
      </c>
      <c r="BB15" s="12">
        <f t="shared" ca="1" si="1"/>
        <v>1947661.9613358635</v>
      </c>
      <c r="BC15" s="12">
        <f t="shared" ca="1" si="1"/>
        <v>4795207.355698185</v>
      </c>
      <c r="BD15" s="12">
        <f t="shared" ca="1" si="1"/>
        <v>4607089.8182389671</v>
      </c>
      <c r="BE15" s="12">
        <f t="shared" ca="1" si="1"/>
        <v>2028982.0812671352</v>
      </c>
      <c r="BF15" s="12">
        <f t="shared" ca="1" si="1"/>
        <v>5327210.3917740015</v>
      </c>
      <c r="BG15" s="12">
        <f t="shared" ca="1" si="1"/>
        <v>5942813.1236761082</v>
      </c>
      <c r="BH15" s="12">
        <f t="shared" ca="1" si="1"/>
        <v>2703640.0163277537</v>
      </c>
      <c r="BI15" s="12">
        <f t="shared" ca="1" si="1"/>
        <v>-805546.10726428311</v>
      </c>
      <c r="BJ15" s="12">
        <f t="shared" ca="1" si="1"/>
        <v>7252212.7234356925</v>
      </c>
      <c r="BK15" s="12">
        <f t="shared" ca="1" si="1"/>
        <v>3101189.4171032608</v>
      </c>
      <c r="BL15" s="12">
        <f t="shared" ca="1" si="1"/>
        <v>8599531.9618193079</v>
      </c>
      <c r="BM15" s="12">
        <f t="shared" ca="1" si="1"/>
        <v>7519380.7821122743</v>
      </c>
      <c r="BN15" s="12">
        <f t="shared" ca="1" si="1"/>
        <v>4464206.8620077753</v>
      </c>
      <c r="BO15" s="12">
        <f t="shared" ca="1" si="1"/>
        <v>9706663.0883136708</v>
      </c>
      <c r="BP15" s="12">
        <f t="shared" ca="1" si="1"/>
        <v>9372428.0133952294</v>
      </c>
      <c r="BQ15" s="12">
        <f t="shared" ca="1" si="1"/>
        <v>5631965.8263672646</v>
      </c>
    </row>
    <row r="17" spans="5:69">
      <c r="E17" s="17" t="str">
        <f xml:space="preserve"> 'Supply Chain finance'!E$22</f>
        <v>Supply Chain Finance drawdown</v>
      </c>
      <c r="F17" s="17">
        <f xml:space="preserve"> 'Supply Chain finance'!F$22</f>
        <v>0</v>
      </c>
      <c r="G17" s="17" t="str">
        <f xml:space="preserve"> 'Supply Chain finance'!G$22</f>
        <v>GBP</v>
      </c>
      <c r="H17" s="44">
        <f ca="1" xml:space="preserve"> 'Supply Chain finance'!H$22</f>
        <v>4060000</v>
      </c>
      <c r="I17" s="17">
        <f xml:space="preserve"> 'Supply Chain finance'!I$22</f>
        <v>0</v>
      </c>
      <c r="J17" s="10">
        <f xml:space="preserve"> 'Supply Chain finance'!J$22</f>
        <v>0</v>
      </c>
      <c r="K17" s="10">
        <f xml:space="preserve"> 'Supply Chain finance'!K$22</f>
        <v>0</v>
      </c>
      <c r="L17" s="10">
        <f xml:space="preserve"> 'Supply Chain finance'!L$22</f>
        <v>280000</v>
      </c>
      <c r="M17" s="10">
        <f xml:space="preserve"> 'Supply Chain finance'!M$22</f>
        <v>280000</v>
      </c>
      <c r="N17" s="10">
        <f xml:space="preserve"> 'Supply Chain finance'!N$22</f>
        <v>280000</v>
      </c>
      <c r="O17" s="10">
        <f xml:space="preserve"> 'Supply Chain finance'!O$22</f>
        <v>0</v>
      </c>
      <c r="P17" s="10">
        <f xml:space="preserve"> 'Supply Chain finance'!P$22</f>
        <v>280000</v>
      </c>
      <c r="Q17" s="10">
        <f xml:space="preserve"> 'Supply Chain finance'!Q$22</f>
        <v>0</v>
      </c>
      <c r="R17" s="10">
        <f xml:space="preserve"> 'Supply Chain finance'!R$22</f>
        <v>280000</v>
      </c>
      <c r="S17" s="10">
        <f xml:space="preserve"> 'Supply Chain finance'!S$22</f>
        <v>0</v>
      </c>
      <c r="T17" s="10">
        <f xml:space="preserve"> 'Supply Chain finance'!T$22</f>
        <v>0</v>
      </c>
      <c r="U17" s="10">
        <f xml:space="preserve"> 'Supply Chain finance'!U$22</f>
        <v>0</v>
      </c>
      <c r="V17" s="10">
        <f ca="1" xml:space="preserve"> 'Supply Chain finance'!V$22</f>
        <v>0</v>
      </c>
      <c r="W17" s="10">
        <f ca="1" xml:space="preserve"> 'Supply Chain finance'!W$22</f>
        <v>0</v>
      </c>
      <c r="X17" s="10">
        <f ca="1" xml:space="preserve"> 'Supply Chain finance'!X$22</f>
        <v>0</v>
      </c>
      <c r="Y17" s="10">
        <f ca="1" xml:space="preserve"> 'Supply Chain finance'!Y$22</f>
        <v>140000</v>
      </c>
      <c r="Z17" s="10">
        <f ca="1" xml:space="preserve"> 'Supply Chain finance'!Z$22</f>
        <v>140000</v>
      </c>
      <c r="AA17" s="10">
        <f ca="1" xml:space="preserve"> 'Supply Chain finance'!AA$22</f>
        <v>140000</v>
      </c>
      <c r="AB17" s="10">
        <f ca="1" xml:space="preserve"> 'Supply Chain finance'!AB$22</f>
        <v>280000</v>
      </c>
      <c r="AC17" s="10">
        <f ca="1" xml:space="preserve"> 'Supply Chain finance'!AC$22</f>
        <v>280000</v>
      </c>
      <c r="AD17" s="10">
        <f ca="1" xml:space="preserve"> 'Supply Chain finance'!AD$22</f>
        <v>140000</v>
      </c>
      <c r="AE17" s="10">
        <f ca="1" xml:space="preserve"> 'Supply Chain finance'!AE$22</f>
        <v>280000</v>
      </c>
      <c r="AF17" s="10">
        <f ca="1" xml:space="preserve"> 'Supply Chain finance'!AF$22</f>
        <v>280000</v>
      </c>
      <c r="AG17" s="10">
        <f ca="1" xml:space="preserve"> 'Supply Chain finance'!AG$22</f>
        <v>280000</v>
      </c>
      <c r="AH17" s="10">
        <f ca="1" xml:space="preserve"> 'Supply Chain finance'!AH$22</f>
        <v>280000</v>
      </c>
      <c r="AI17" s="10">
        <f ca="1" xml:space="preserve"> 'Supply Chain finance'!AI$22</f>
        <v>420000</v>
      </c>
      <c r="AJ17" s="10">
        <f ca="1" xml:space="preserve"> 'Supply Chain finance'!AJ$22</f>
        <v>0</v>
      </c>
      <c r="AK17" s="10">
        <f ca="1" xml:space="preserve"> 'Supply Chain finance'!AK$22</f>
        <v>0</v>
      </c>
      <c r="AL17" s="10">
        <f ca="1" xml:space="preserve"> 'Supply Chain finance'!AL$22</f>
        <v>0</v>
      </c>
      <c r="AM17" s="10">
        <f ca="1" xml:space="preserve"> 'Supply Chain finance'!AM$22</f>
        <v>0</v>
      </c>
      <c r="AN17" s="10">
        <f ca="1" xml:space="preserve"> 'Supply Chain finance'!AN$22</f>
        <v>0</v>
      </c>
      <c r="AO17" s="10">
        <f ca="1" xml:space="preserve"> 'Supply Chain finance'!AO$22</f>
        <v>0</v>
      </c>
      <c r="AP17" s="10">
        <f ca="1" xml:space="preserve"> 'Supply Chain finance'!AP$22</f>
        <v>0</v>
      </c>
      <c r="AQ17" s="10">
        <f ca="1" xml:space="preserve"> 'Supply Chain finance'!AQ$22</f>
        <v>0</v>
      </c>
      <c r="AR17" s="10">
        <f ca="1" xml:space="preserve"> 'Supply Chain finance'!AR$22</f>
        <v>0</v>
      </c>
      <c r="AS17" s="10">
        <f ca="1" xml:space="preserve"> 'Supply Chain finance'!AS$22</f>
        <v>0</v>
      </c>
      <c r="AT17" s="10">
        <f ca="1" xml:space="preserve"> 'Supply Chain finance'!AT$22</f>
        <v>0</v>
      </c>
      <c r="AU17" s="10">
        <f ca="1" xml:space="preserve"> 'Supply Chain finance'!AU$22</f>
        <v>0</v>
      </c>
      <c r="AV17" s="10">
        <f ca="1" xml:space="preserve"> 'Supply Chain finance'!AV$22</f>
        <v>0</v>
      </c>
      <c r="AW17" s="10">
        <f ca="1" xml:space="preserve"> 'Supply Chain finance'!AW$22</f>
        <v>0</v>
      </c>
      <c r="AX17" s="10">
        <f ca="1" xml:space="preserve"> 'Supply Chain finance'!AX$22</f>
        <v>0</v>
      </c>
      <c r="AY17" s="10">
        <f ca="1" xml:space="preserve"> 'Supply Chain finance'!AY$22</f>
        <v>0</v>
      </c>
      <c r="AZ17" s="10">
        <f ca="1" xml:space="preserve"> 'Supply Chain finance'!AZ$22</f>
        <v>0</v>
      </c>
      <c r="BA17" s="10">
        <f ca="1" xml:space="preserve"> 'Supply Chain finance'!BA$22</f>
        <v>0</v>
      </c>
      <c r="BB17" s="10">
        <f ca="1" xml:space="preserve"> 'Supply Chain finance'!BB$22</f>
        <v>0</v>
      </c>
      <c r="BC17" s="10">
        <f ca="1" xml:space="preserve"> 'Supply Chain finance'!BC$22</f>
        <v>0</v>
      </c>
      <c r="BD17" s="10">
        <f ca="1" xml:space="preserve"> 'Supply Chain finance'!BD$22</f>
        <v>0</v>
      </c>
      <c r="BE17" s="10">
        <f ca="1" xml:space="preserve"> 'Supply Chain finance'!BE$22</f>
        <v>0</v>
      </c>
      <c r="BF17" s="10">
        <f ca="1" xml:space="preserve"> 'Supply Chain finance'!BF$22</f>
        <v>0</v>
      </c>
      <c r="BG17" s="10">
        <f ca="1" xml:space="preserve"> 'Supply Chain finance'!BG$22</f>
        <v>0</v>
      </c>
      <c r="BH17" s="10">
        <f ca="1" xml:space="preserve"> 'Supply Chain finance'!BH$22</f>
        <v>0</v>
      </c>
      <c r="BI17" s="10">
        <f ca="1" xml:space="preserve"> 'Supply Chain finance'!BI$22</f>
        <v>0</v>
      </c>
      <c r="BJ17" s="10">
        <f ca="1" xml:space="preserve"> 'Supply Chain finance'!BJ$22</f>
        <v>0</v>
      </c>
      <c r="BK17" s="10">
        <f ca="1" xml:space="preserve"> 'Supply Chain finance'!BK$22</f>
        <v>0</v>
      </c>
      <c r="BL17" s="10">
        <f ca="1" xml:space="preserve"> 'Supply Chain finance'!BL$22</f>
        <v>0</v>
      </c>
      <c r="BM17" s="10">
        <f ca="1" xml:space="preserve"> 'Supply Chain finance'!BM$22</f>
        <v>0</v>
      </c>
      <c r="BN17" s="10">
        <f ca="1" xml:space="preserve"> 'Supply Chain finance'!BN$22</f>
        <v>0</v>
      </c>
      <c r="BO17" s="10">
        <f ca="1" xml:space="preserve"> 'Supply Chain finance'!BO$22</f>
        <v>0</v>
      </c>
      <c r="BP17" s="10">
        <f ca="1" xml:space="preserve"> 'Supply Chain finance'!BP$22</f>
        <v>0</v>
      </c>
      <c r="BQ17" s="10">
        <f ca="1" xml:space="preserve"> 'Supply Chain finance'!BQ$22</f>
        <v>0</v>
      </c>
    </row>
    <row r="18" spans="5:69">
      <c r="E18" s="17" t="str">
        <f xml:space="preserve"> 'Supply Chain finance'!E$29</f>
        <v xml:space="preserve">Supply Chain Finance principal repayment </v>
      </c>
      <c r="F18" s="17">
        <f xml:space="preserve"> 'Supply Chain finance'!F$29</f>
        <v>0</v>
      </c>
      <c r="G18" s="17" t="str">
        <f xml:space="preserve"> 'Supply Chain finance'!G$29</f>
        <v>GBP</v>
      </c>
      <c r="H18" s="44">
        <f ca="1" xml:space="preserve"> 'Supply Chain finance'!H$29</f>
        <v>-4060000</v>
      </c>
      <c r="I18" s="17">
        <f xml:space="preserve"> 'Supply Chain finance'!I$29</f>
        <v>0</v>
      </c>
      <c r="J18" s="10">
        <f ca="1">'Supply Chain finance'!J$29</f>
        <v>0</v>
      </c>
      <c r="K18" s="10">
        <f ca="1">'Supply Chain finance'!K$29</f>
        <v>0</v>
      </c>
      <c r="L18" s="10">
        <f ca="1">'Supply Chain finance'!L$29</f>
        <v>0</v>
      </c>
      <c r="M18" s="10">
        <f ca="1">'Supply Chain finance'!M$29</f>
        <v>0</v>
      </c>
      <c r="N18" s="10">
        <f ca="1">'Supply Chain finance'!N$29</f>
        <v>0</v>
      </c>
      <c r="O18" s="10">
        <f ca="1">'Supply Chain finance'!O$29</f>
        <v>0</v>
      </c>
      <c r="P18" s="10">
        <f ca="1">'Supply Chain finance'!P$29</f>
        <v>0</v>
      </c>
      <c r="Q18" s="10">
        <f ca="1">'Supply Chain finance'!Q$29</f>
        <v>0</v>
      </c>
      <c r="R18" s="10">
        <f ca="1">'Supply Chain finance'!R$29</f>
        <v>-280000</v>
      </c>
      <c r="S18" s="10">
        <f ca="1">'Supply Chain finance'!S$29</f>
        <v>-280000</v>
      </c>
      <c r="T18" s="10">
        <f ca="1">'Supply Chain finance'!T$29</f>
        <v>-280000</v>
      </c>
      <c r="U18" s="10">
        <f ca="1">'Supply Chain finance'!U$29</f>
        <v>0</v>
      </c>
      <c r="V18" s="10">
        <f ca="1">'Supply Chain finance'!V$29</f>
        <v>-280000</v>
      </c>
      <c r="W18" s="10">
        <f ca="1">'Supply Chain finance'!W$29</f>
        <v>0</v>
      </c>
      <c r="X18" s="10">
        <f ca="1">'Supply Chain finance'!X$29</f>
        <v>-280000</v>
      </c>
      <c r="Y18" s="10">
        <f ca="1">'Supply Chain finance'!Y$29</f>
        <v>0</v>
      </c>
      <c r="Z18" s="10">
        <f ca="1">'Supply Chain finance'!Z$29</f>
        <v>0</v>
      </c>
      <c r="AA18" s="10">
        <f ca="1">'Supply Chain finance'!AA$29</f>
        <v>0</v>
      </c>
      <c r="AB18" s="10">
        <f ca="1">'Supply Chain finance'!AB$29</f>
        <v>0</v>
      </c>
      <c r="AC18" s="10">
        <f ca="1">'Supply Chain finance'!AC$29</f>
        <v>0</v>
      </c>
      <c r="AD18" s="10">
        <f ca="1">'Supply Chain finance'!AD$29</f>
        <v>0</v>
      </c>
      <c r="AE18" s="10">
        <f ca="1">'Supply Chain finance'!AE$29</f>
        <v>-140000</v>
      </c>
      <c r="AF18" s="10">
        <f ca="1">'Supply Chain finance'!AF$29</f>
        <v>-140000</v>
      </c>
      <c r="AG18" s="10">
        <f ca="1">'Supply Chain finance'!AG$29</f>
        <v>-140000</v>
      </c>
      <c r="AH18" s="10">
        <f ca="1">'Supply Chain finance'!AH$29</f>
        <v>-280000</v>
      </c>
      <c r="AI18" s="10">
        <f ca="1">'Supply Chain finance'!AI$29</f>
        <v>-280000</v>
      </c>
      <c r="AJ18" s="10">
        <f ca="1">'Supply Chain finance'!AJ$29</f>
        <v>-140000</v>
      </c>
      <c r="AK18" s="10">
        <f ca="1">'Supply Chain finance'!AK$29</f>
        <v>-280000</v>
      </c>
      <c r="AL18" s="10">
        <f ca="1">'Supply Chain finance'!AL$29</f>
        <v>-280000</v>
      </c>
      <c r="AM18" s="10">
        <f ca="1">'Supply Chain finance'!AM$29</f>
        <v>-280000</v>
      </c>
      <c r="AN18" s="10">
        <f ca="1">'Supply Chain finance'!AN$29</f>
        <v>-280000</v>
      </c>
      <c r="AO18" s="10">
        <f ca="1">'Supply Chain finance'!AO$29</f>
        <v>-420000</v>
      </c>
      <c r="AP18" s="10">
        <f ca="1">'Supply Chain finance'!AP$29</f>
        <v>0</v>
      </c>
      <c r="AQ18" s="10">
        <f ca="1">'Supply Chain finance'!AQ$29</f>
        <v>0</v>
      </c>
      <c r="AR18" s="10">
        <f ca="1">'Supply Chain finance'!AR$29</f>
        <v>0</v>
      </c>
      <c r="AS18" s="10">
        <f ca="1">'Supply Chain finance'!AS$29</f>
        <v>0</v>
      </c>
      <c r="AT18" s="10">
        <f ca="1">'Supply Chain finance'!AT$29</f>
        <v>0</v>
      </c>
      <c r="AU18" s="10">
        <f ca="1">'Supply Chain finance'!AU$29</f>
        <v>0</v>
      </c>
      <c r="AV18" s="10">
        <f ca="1">'Supply Chain finance'!AV$29</f>
        <v>0</v>
      </c>
      <c r="AW18" s="10">
        <f ca="1">'Supply Chain finance'!AW$29</f>
        <v>0</v>
      </c>
      <c r="AX18" s="10">
        <f ca="1">'Supply Chain finance'!AX$29</f>
        <v>0</v>
      </c>
      <c r="AY18" s="10">
        <f ca="1">'Supply Chain finance'!AY$29</f>
        <v>0</v>
      </c>
      <c r="AZ18" s="10">
        <f ca="1">'Supply Chain finance'!AZ$29</f>
        <v>0</v>
      </c>
      <c r="BA18" s="10">
        <f ca="1">'Supply Chain finance'!BA$29</f>
        <v>0</v>
      </c>
      <c r="BB18" s="10">
        <f ca="1">'Supply Chain finance'!BB$29</f>
        <v>0</v>
      </c>
      <c r="BC18" s="10">
        <f ca="1">'Supply Chain finance'!BC$29</f>
        <v>0</v>
      </c>
      <c r="BD18" s="10">
        <f ca="1">'Supply Chain finance'!BD$29</f>
        <v>0</v>
      </c>
      <c r="BE18" s="10">
        <f ca="1">'Supply Chain finance'!BE$29</f>
        <v>0</v>
      </c>
      <c r="BF18" s="10">
        <f ca="1">'Supply Chain finance'!BF$29</f>
        <v>0</v>
      </c>
      <c r="BG18" s="10">
        <f ca="1">'Supply Chain finance'!BG$29</f>
        <v>0</v>
      </c>
      <c r="BH18" s="10">
        <f ca="1">'Supply Chain finance'!BH$29</f>
        <v>0</v>
      </c>
      <c r="BI18" s="10">
        <f ca="1">'Supply Chain finance'!BI$29</f>
        <v>0</v>
      </c>
      <c r="BJ18" s="10">
        <f ca="1">'Supply Chain finance'!BJ$29</f>
        <v>0</v>
      </c>
      <c r="BK18" s="10">
        <f ca="1">'Supply Chain finance'!BK$29</f>
        <v>0</v>
      </c>
      <c r="BL18" s="10">
        <f ca="1">'Supply Chain finance'!BL$29</f>
        <v>0</v>
      </c>
      <c r="BM18" s="10">
        <f ca="1">'Supply Chain finance'!BM$29</f>
        <v>0</v>
      </c>
      <c r="BN18" s="10">
        <f ca="1">'Supply Chain finance'!BN$29</f>
        <v>0</v>
      </c>
      <c r="BO18" s="10">
        <f ca="1">'Supply Chain finance'!BO$29</f>
        <v>0</v>
      </c>
      <c r="BP18" s="10">
        <f ca="1">'Supply Chain finance'!BP$29</f>
        <v>0</v>
      </c>
      <c r="BQ18" s="10">
        <f ca="1">'Supply Chain finance'!BQ$29</f>
        <v>0</v>
      </c>
    </row>
    <row r="19" spans="5:69">
      <c r="E19" s="17" t="str">
        <f xml:space="preserve"> 'Invoice finance'!E$21</f>
        <v>Invoice finance drawdown</v>
      </c>
      <c r="F19" s="17">
        <f xml:space="preserve"> 'Invoice finance'!F$21</f>
        <v>0</v>
      </c>
      <c r="G19" s="17" t="str">
        <f xml:space="preserve"> 'Invoice finance'!G$21</f>
        <v>GBP</v>
      </c>
      <c r="H19" s="44">
        <f ca="1" xml:space="preserve"> 'Invoice finance'!H$21</f>
        <v>10288652.149009656</v>
      </c>
      <c r="I19" s="17">
        <f xml:space="preserve"> 'Invoice finance'!I$21</f>
        <v>0</v>
      </c>
      <c r="J19" s="10">
        <f ca="1" xml:space="preserve"> 'Invoice finance'!J$21</f>
        <v>0</v>
      </c>
      <c r="K19" s="10">
        <f ca="1" xml:space="preserve"> 'Invoice finance'!K$21</f>
        <v>27000</v>
      </c>
      <c r="L19" s="10">
        <f ca="1" xml:space="preserve"> 'Invoice finance'!L$21</f>
        <v>37800</v>
      </c>
      <c r="M19" s="10">
        <f ca="1" xml:space="preserve"> 'Invoice finance'!M$21</f>
        <v>48600</v>
      </c>
      <c r="N19" s="10">
        <f ca="1" xml:space="preserve"> 'Invoice finance'!N$21</f>
        <v>59400</v>
      </c>
      <c r="O19" s="10">
        <f ca="1" xml:space="preserve"> 'Invoice finance'!O$21</f>
        <v>81000</v>
      </c>
      <c r="P19" s="10">
        <f ca="1" xml:space="preserve"> 'Invoice finance'!P$21</f>
        <v>124200</v>
      </c>
      <c r="Q19" s="10">
        <f ca="1" xml:space="preserve"> 'Invoice finance'!Q$21</f>
        <v>156600</v>
      </c>
      <c r="R19" s="10">
        <f ca="1" xml:space="preserve"> 'Invoice finance'!R$21</f>
        <v>189000</v>
      </c>
      <c r="S19" s="10">
        <f ca="1" xml:space="preserve"> 'Invoice finance'!S$21</f>
        <v>189000</v>
      </c>
      <c r="T19" s="10">
        <f ca="1" xml:space="preserve"> 'Invoice finance'!T$21</f>
        <v>297000</v>
      </c>
      <c r="U19" s="10">
        <f ca="1" xml:space="preserve"> 'Invoice finance'!U$21</f>
        <v>297000</v>
      </c>
      <c r="V19" s="10">
        <f ca="1" xml:space="preserve"> 'Invoice finance'!V$21</f>
        <v>405000</v>
      </c>
      <c r="W19" s="10">
        <f ca="1" xml:space="preserve"> 'Invoice finance'!W$21</f>
        <v>483811.00709540193</v>
      </c>
      <c r="X19" s="10">
        <f ca="1" xml:space="preserve"> 'Invoice finance'!X$21</f>
        <v>513000</v>
      </c>
      <c r="Y19" s="10">
        <f ca="1" xml:space="preserve"> 'Invoice finance'!Y$21</f>
        <v>608641.1419142551</v>
      </c>
      <c r="Z19" s="10">
        <f ca="1" xml:space="preserve"> 'Invoice finance'!Z$21</f>
        <v>621000</v>
      </c>
      <c r="AA19" s="10">
        <f ca="1" xml:space="preserve"> 'Invoice finance'!AA$21</f>
        <v>621000</v>
      </c>
      <c r="AB19" s="10">
        <f ca="1" xml:space="preserve"> 'Invoice finance'!AB$21</f>
        <v>621000</v>
      </c>
      <c r="AC19" s="10">
        <f ca="1" xml:space="preserve"> 'Invoice finance'!AC$21</f>
        <v>621000</v>
      </c>
      <c r="AD19" s="10">
        <f ca="1" xml:space="preserve"> 'Invoice finance'!AD$21</f>
        <v>621000</v>
      </c>
      <c r="AE19" s="10">
        <f ca="1" xml:space="preserve"> 'Invoice finance'!AE$21</f>
        <v>621000</v>
      </c>
      <c r="AF19" s="10">
        <f ca="1" xml:space="preserve"> 'Invoice finance'!AF$21</f>
        <v>675000</v>
      </c>
      <c r="AG19" s="10">
        <f ca="1" xml:space="preserve"> 'Invoice finance'!AG$21</f>
        <v>729000</v>
      </c>
      <c r="AH19" s="10">
        <f ca="1" xml:space="preserve"> 'Invoice finance'!AH$21</f>
        <v>772200</v>
      </c>
      <c r="AI19" s="10">
        <f ca="1" xml:space="preserve"> 'Invoice finance'!AI$21</f>
        <v>869400</v>
      </c>
      <c r="AJ19" s="10">
        <f ca="1" xml:space="preserve"> 'Invoice finance'!AJ$21</f>
        <v>0</v>
      </c>
      <c r="AK19" s="10">
        <f ca="1" xml:space="preserve"> 'Invoice finance'!AK$21</f>
        <v>0</v>
      </c>
      <c r="AL19" s="10">
        <f ca="1" xml:space="preserve"> 'Invoice finance'!AL$21</f>
        <v>0</v>
      </c>
      <c r="AM19" s="10">
        <f ca="1" xml:space="preserve"> 'Invoice finance'!AM$21</f>
        <v>0</v>
      </c>
      <c r="AN19" s="10">
        <f ca="1" xml:space="preserve"> 'Invoice finance'!AN$21</f>
        <v>0</v>
      </c>
      <c r="AO19" s="10">
        <f ca="1" xml:space="preserve"> 'Invoice finance'!AO$21</f>
        <v>0</v>
      </c>
      <c r="AP19" s="10">
        <f ca="1" xml:space="preserve"> 'Invoice finance'!AP$21</f>
        <v>0</v>
      </c>
      <c r="AQ19" s="10">
        <f ca="1" xml:space="preserve"> 'Invoice finance'!AQ$21</f>
        <v>0</v>
      </c>
      <c r="AR19" s="10">
        <f ca="1" xml:space="preserve"> 'Invoice finance'!AR$21</f>
        <v>0</v>
      </c>
      <c r="AS19" s="10">
        <f ca="1" xml:space="preserve"> 'Invoice finance'!AS$21</f>
        <v>0</v>
      </c>
      <c r="AT19" s="10">
        <f ca="1" xml:space="preserve"> 'Invoice finance'!AT$21</f>
        <v>0</v>
      </c>
      <c r="AU19" s="10">
        <f ca="1" xml:space="preserve"> 'Invoice finance'!AU$21</f>
        <v>0</v>
      </c>
      <c r="AV19" s="10">
        <f ca="1" xml:space="preserve"> 'Invoice finance'!AV$21</f>
        <v>0</v>
      </c>
      <c r="AW19" s="10">
        <f ca="1" xml:space="preserve"> 'Invoice finance'!AW$21</f>
        <v>0</v>
      </c>
      <c r="AX19" s="10">
        <f ca="1" xml:space="preserve"> 'Invoice finance'!AX$21</f>
        <v>0</v>
      </c>
      <c r="AY19" s="10">
        <f ca="1" xml:space="preserve"> 'Invoice finance'!AY$21</f>
        <v>0</v>
      </c>
      <c r="AZ19" s="10">
        <f ca="1" xml:space="preserve"> 'Invoice finance'!AZ$21</f>
        <v>0</v>
      </c>
      <c r="BA19" s="10">
        <f ca="1" xml:space="preserve"> 'Invoice finance'!BA$21</f>
        <v>0</v>
      </c>
      <c r="BB19" s="10">
        <f ca="1" xml:space="preserve"> 'Invoice finance'!BB$21</f>
        <v>0</v>
      </c>
      <c r="BC19" s="10">
        <f ca="1" xml:space="preserve"> 'Invoice finance'!BC$21</f>
        <v>0</v>
      </c>
      <c r="BD19" s="10">
        <f ca="1" xml:space="preserve"> 'Invoice finance'!BD$21</f>
        <v>0</v>
      </c>
      <c r="BE19" s="10">
        <f ca="1" xml:space="preserve"> 'Invoice finance'!BE$21</f>
        <v>0</v>
      </c>
      <c r="BF19" s="10">
        <f ca="1" xml:space="preserve"> 'Invoice finance'!BF$21</f>
        <v>0</v>
      </c>
      <c r="BG19" s="10">
        <f ca="1" xml:space="preserve"> 'Invoice finance'!BG$21</f>
        <v>0</v>
      </c>
      <c r="BH19" s="10">
        <f ca="1" xml:space="preserve"> 'Invoice finance'!BH$21</f>
        <v>0</v>
      </c>
      <c r="BI19" s="10">
        <f ca="1" xml:space="preserve"> 'Invoice finance'!BI$21</f>
        <v>0</v>
      </c>
      <c r="BJ19" s="10">
        <f ca="1" xml:space="preserve"> 'Invoice finance'!BJ$21</f>
        <v>0</v>
      </c>
      <c r="BK19" s="10">
        <f ca="1" xml:space="preserve"> 'Invoice finance'!BK$21</f>
        <v>0</v>
      </c>
      <c r="BL19" s="10">
        <f ca="1" xml:space="preserve"> 'Invoice finance'!BL$21</f>
        <v>0</v>
      </c>
      <c r="BM19" s="10">
        <f ca="1" xml:space="preserve"> 'Invoice finance'!BM$21</f>
        <v>0</v>
      </c>
      <c r="BN19" s="10">
        <f ca="1" xml:space="preserve"> 'Invoice finance'!BN$21</f>
        <v>0</v>
      </c>
      <c r="BO19" s="10">
        <f ca="1" xml:space="preserve"> 'Invoice finance'!BO$21</f>
        <v>0</v>
      </c>
      <c r="BP19" s="10">
        <f ca="1" xml:space="preserve"> 'Invoice finance'!BP$21</f>
        <v>0</v>
      </c>
      <c r="BQ19" s="10">
        <f ca="1" xml:space="preserve"> 'Invoice finance'!BQ$21</f>
        <v>0</v>
      </c>
    </row>
    <row r="20" spans="5:69">
      <c r="E20" s="17" t="str">
        <f xml:space="preserve"> 'Invoice finance'!E$28</f>
        <v xml:space="preserve">Invoice finance principal repayment </v>
      </c>
      <c r="F20" s="17">
        <f xml:space="preserve"> 'Invoice finance'!F$28</f>
        <v>0</v>
      </c>
      <c r="G20" s="17" t="str">
        <f xml:space="preserve"> 'Invoice finance'!G$28</f>
        <v>GBP</v>
      </c>
      <c r="H20" s="44">
        <f ca="1" xml:space="preserve"> 'Invoice finance'!H$28</f>
        <v>-10288652.149009656</v>
      </c>
      <c r="I20" s="17">
        <f xml:space="preserve"> 'Invoice finance'!I$28</f>
        <v>0</v>
      </c>
      <c r="J20" s="10">
        <f ca="1">'Invoice finance'!J$28</f>
        <v>0</v>
      </c>
      <c r="K20" s="10">
        <f ca="1">'Invoice finance'!K$28</f>
        <v>0</v>
      </c>
      <c r="L20" s="10">
        <f ca="1">'Invoice finance'!L$28</f>
        <v>0</v>
      </c>
      <c r="M20" s="10">
        <f ca="1">'Invoice finance'!M$28</f>
        <v>-27000</v>
      </c>
      <c r="N20" s="10">
        <f ca="1">'Invoice finance'!N$28</f>
        <v>-37800</v>
      </c>
      <c r="O20" s="10">
        <f ca="1">'Invoice finance'!O$28</f>
        <v>-48600</v>
      </c>
      <c r="P20" s="10">
        <f ca="1">'Invoice finance'!P$28</f>
        <v>-59400</v>
      </c>
      <c r="Q20" s="10">
        <f ca="1">'Invoice finance'!Q$28</f>
        <v>-81000</v>
      </c>
      <c r="R20" s="10">
        <f ca="1">'Invoice finance'!R$28</f>
        <v>-124200</v>
      </c>
      <c r="S20" s="10">
        <f ca="1">'Invoice finance'!S$28</f>
        <v>-156600</v>
      </c>
      <c r="T20" s="10">
        <f ca="1">'Invoice finance'!T$28</f>
        <v>-189000</v>
      </c>
      <c r="U20" s="10">
        <f ca="1">'Invoice finance'!U$28</f>
        <v>-189000</v>
      </c>
      <c r="V20" s="10">
        <f ca="1">'Invoice finance'!V$28</f>
        <v>-297000</v>
      </c>
      <c r="W20" s="10">
        <f ca="1">'Invoice finance'!W$28</f>
        <v>-297000</v>
      </c>
      <c r="X20" s="10">
        <f ca="1">'Invoice finance'!X$28</f>
        <v>-405000</v>
      </c>
      <c r="Y20" s="10">
        <f ca="1">'Invoice finance'!Y$28</f>
        <v>-483811.00709540193</v>
      </c>
      <c r="Z20" s="10">
        <f ca="1">'Invoice finance'!Z$28</f>
        <v>-513000</v>
      </c>
      <c r="AA20" s="10">
        <f ca="1">'Invoice finance'!AA$28</f>
        <v>-608641.1419142551</v>
      </c>
      <c r="AB20" s="10">
        <f ca="1">'Invoice finance'!AB$28</f>
        <v>-621000</v>
      </c>
      <c r="AC20" s="10">
        <f ca="1">'Invoice finance'!AC$28</f>
        <v>-621000</v>
      </c>
      <c r="AD20" s="10">
        <f ca="1">'Invoice finance'!AD$28</f>
        <v>-621000</v>
      </c>
      <c r="AE20" s="10">
        <f ca="1">'Invoice finance'!AE$28</f>
        <v>-621000</v>
      </c>
      <c r="AF20" s="10">
        <f ca="1">'Invoice finance'!AF$28</f>
        <v>-621000</v>
      </c>
      <c r="AG20" s="10">
        <f ca="1">'Invoice finance'!AG$28</f>
        <v>-621000</v>
      </c>
      <c r="AH20" s="10">
        <f ca="1">'Invoice finance'!AH$28</f>
        <v>-675000</v>
      </c>
      <c r="AI20" s="10">
        <f ca="1">'Invoice finance'!AI$28</f>
        <v>-729000</v>
      </c>
      <c r="AJ20" s="10">
        <f ca="1">'Invoice finance'!AJ$28</f>
        <v>-772200</v>
      </c>
      <c r="AK20" s="10">
        <f ca="1">'Invoice finance'!AK$28</f>
        <v>-869400</v>
      </c>
      <c r="AL20" s="10">
        <f ca="1">'Invoice finance'!AL$28</f>
        <v>0</v>
      </c>
      <c r="AM20" s="10">
        <f ca="1">'Invoice finance'!AM$28</f>
        <v>0</v>
      </c>
      <c r="AN20" s="10">
        <f ca="1">'Invoice finance'!AN$28</f>
        <v>0</v>
      </c>
      <c r="AO20" s="10">
        <f ca="1">'Invoice finance'!AO$28</f>
        <v>0</v>
      </c>
      <c r="AP20" s="10">
        <f ca="1">'Invoice finance'!AP$28</f>
        <v>0</v>
      </c>
      <c r="AQ20" s="10">
        <f ca="1">'Invoice finance'!AQ$28</f>
        <v>0</v>
      </c>
      <c r="AR20" s="10">
        <f ca="1">'Invoice finance'!AR$28</f>
        <v>0</v>
      </c>
      <c r="AS20" s="10">
        <f ca="1">'Invoice finance'!AS$28</f>
        <v>0</v>
      </c>
      <c r="AT20" s="10">
        <f ca="1">'Invoice finance'!AT$28</f>
        <v>0</v>
      </c>
      <c r="AU20" s="10">
        <f ca="1">'Invoice finance'!AU$28</f>
        <v>0</v>
      </c>
      <c r="AV20" s="10">
        <f ca="1">'Invoice finance'!AV$28</f>
        <v>0</v>
      </c>
      <c r="AW20" s="10">
        <f ca="1">'Invoice finance'!AW$28</f>
        <v>0</v>
      </c>
      <c r="AX20" s="10">
        <f ca="1">'Invoice finance'!AX$28</f>
        <v>0</v>
      </c>
      <c r="AY20" s="10">
        <f ca="1">'Invoice finance'!AY$28</f>
        <v>0</v>
      </c>
      <c r="AZ20" s="10">
        <f ca="1">'Invoice finance'!AZ$28</f>
        <v>0</v>
      </c>
      <c r="BA20" s="10">
        <f ca="1">'Invoice finance'!BA$28</f>
        <v>0</v>
      </c>
      <c r="BB20" s="10">
        <f ca="1">'Invoice finance'!BB$28</f>
        <v>0</v>
      </c>
      <c r="BC20" s="10">
        <f ca="1">'Invoice finance'!BC$28</f>
        <v>0</v>
      </c>
      <c r="BD20" s="10">
        <f ca="1">'Invoice finance'!BD$28</f>
        <v>0</v>
      </c>
      <c r="BE20" s="10">
        <f ca="1">'Invoice finance'!BE$28</f>
        <v>0</v>
      </c>
      <c r="BF20" s="10">
        <f ca="1">'Invoice finance'!BF$28</f>
        <v>0</v>
      </c>
      <c r="BG20" s="10">
        <f ca="1">'Invoice finance'!BG$28</f>
        <v>0</v>
      </c>
      <c r="BH20" s="10">
        <f ca="1">'Invoice finance'!BH$28</f>
        <v>0</v>
      </c>
      <c r="BI20" s="10">
        <f ca="1">'Invoice finance'!BI$28</f>
        <v>0</v>
      </c>
      <c r="BJ20" s="10">
        <f ca="1">'Invoice finance'!BJ$28</f>
        <v>0</v>
      </c>
      <c r="BK20" s="10">
        <f ca="1">'Invoice finance'!BK$28</f>
        <v>0</v>
      </c>
      <c r="BL20" s="10">
        <f ca="1">'Invoice finance'!BL$28</f>
        <v>0</v>
      </c>
      <c r="BM20" s="10">
        <f ca="1">'Invoice finance'!BM$28</f>
        <v>0</v>
      </c>
      <c r="BN20" s="10">
        <f ca="1">'Invoice finance'!BN$28</f>
        <v>0</v>
      </c>
      <c r="BO20" s="10">
        <f ca="1">'Invoice finance'!BO$28</f>
        <v>0</v>
      </c>
      <c r="BP20" s="10">
        <f ca="1">'Invoice finance'!BP$28</f>
        <v>0</v>
      </c>
      <c r="BQ20" s="10">
        <f ca="1">'Invoice finance'!BQ$28</f>
        <v>0</v>
      </c>
    </row>
    <row r="21" spans="5:69">
      <c r="E21" s="17" t="str">
        <f xml:space="preserve"> 'Asset Finance'!E$22</f>
        <v>Asset Finance drawdown</v>
      </c>
      <c r="F21" s="17">
        <f xml:space="preserve"> 'Asset Finance'!F$22</f>
        <v>0</v>
      </c>
      <c r="G21" s="17" t="str">
        <f xml:space="preserve"> 'Asset Finance'!G$22</f>
        <v>GBP</v>
      </c>
      <c r="H21" s="44">
        <f ca="1" xml:space="preserve"> 'Asset Finance'!H$22</f>
        <v>2450000</v>
      </c>
      <c r="I21" s="17">
        <f xml:space="preserve"> 'Asset Finance'!I$22</f>
        <v>0</v>
      </c>
      <c r="J21" s="10">
        <f ca="1" xml:space="preserve"> 'Asset Finance'!J$22</f>
        <v>0</v>
      </c>
      <c r="K21" s="10">
        <f ca="1" xml:space="preserve"> 'Asset Finance'!K$22</f>
        <v>175000</v>
      </c>
      <c r="L21" s="10">
        <f ca="1" xml:space="preserve"> 'Asset Finance'!L$22</f>
        <v>0</v>
      </c>
      <c r="M21" s="10">
        <f ca="1" xml:space="preserve"> 'Asset Finance'!M$22</f>
        <v>0</v>
      </c>
      <c r="N21" s="10">
        <f ca="1" xml:space="preserve"> 'Asset Finance'!N$22</f>
        <v>0</v>
      </c>
      <c r="O21" s="10">
        <f ca="1" xml:space="preserve"> 'Asset Finance'!O$22</f>
        <v>350000</v>
      </c>
      <c r="P21" s="10">
        <f ca="1" xml:space="preserve"> 'Asset Finance'!P$22</f>
        <v>0</v>
      </c>
      <c r="Q21" s="10">
        <f ca="1" xml:space="preserve"> 'Asset Finance'!Q$22</f>
        <v>0</v>
      </c>
      <c r="R21" s="10">
        <f ca="1" xml:space="preserve"> 'Asset Finance'!R$22</f>
        <v>0</v>
      </c>
      <c r="S21" s="10">
        <f ca="1" xml:space="preserve"> 'Asset Finance'!S$22</f>
        <v>350000</v>
      </c>
      <c r="T21" s="10">
        <f ca="1" xml:space="preserve"> 'Asset Finance'!T$22</f>
        <v>0</v>
      </c>
      <c r="U21" s="10">
        <f ca="1" xml:space="preserve"> 'Asset Finance'!U$22</f>
        <v>350000</v>
      </c>
      <c r="V21" s="10">
        <f ca="1" xml:space="preserve"> 'Asset Finance'!V$22</f>
        <v>350000</v>
      </c>
      <c r="W21" s="10">
        <f ca="1" xml:space="preserve"> 'Asset Finance'!W$22</f>
        <v>0</v>
      </c>
      <c r="X21" s="10">
        <f ca="1" xml:space="preserve"> 'Asset Finance'!X$22</f>
        <v>350000</v>
      </c>
      <c r="Y21" s="10">
        <f ca="1" xml:space="preserve"> 'Asset Finance'!Y$22</f>
        <v>0</v>
      </c>
      <c r="Z21" s="10">
        <f ca="1" xml:space="preserve"> 'Asset Finance'!Z$22</f>
        <v>0</v>
      </c>
      <c r="AA21" s="10">
        <f ca="1" xml:space="preserve"> 'Asset Finance'!AA$22</f>
        <v>0</v>
      </c>
      <c r="AB21" s="10">
        <f ca="1" xml:space="preserve"> 'Asset Finance'!AB$22</f>
        <v>0</v>
      </c>
      <c r="AC21" s="10">
        <f ca="1" xml:space="preserve"> 'Asset Finance'!AC$22</f>
        <v>0</v>
      </c>
      <c r="AD21" s="10">
        <f ca="1" xml:space="preserve"> 'Asset Finance'!AD$22</f>
        <v>0</v>
      </c>
      <c r="AE21" s="10">
        <f ca="1" xml:space="preserve"> 'Asset Finance'!AE$22</f>
        <v>175000</v>
      </c>
      <c r="AF21" s="10">
        <f ca="1" xml:space="preserve"> 'Asset Finance'!AF$22</f>
        <v>175000</v>
      </c>
      <c r="AG21" s="10">
        <f ca="1" xml:space="preserve"> 'Asset Finance'!AG$22</f>
        <v>175000</v>
      </c>
      <c r="AH21" s="10">
        <f ca="1" xml:space="preserve"> 'Asset Finance'!AH$22</f>
        <v>0</v>
      </c>
      <c r="AI21" s="10">
        <f ca="1" xml:space="preserve"> 'Asset Finance'!AI$22</f>
        <v>0</v>
      </c>
      <c r="AJ21" s="10">
        <f ca="1" xml:space="preserve"> 'Asset Finance'!AJ$22</f>
        <v>0</v>
      </c>
      <c r="AK21" s="10">
        <f ca="1" xml:space="preserve"> 'Asset Finance'!AK$22</f>
        <v>0</v>
      </c>
      <c r="AL21" s="10">
        <f ca="1" xml:space="preserve"> 'Asset Finance'!AL$22</f>
        <v>0</v>
      </c>
      <c r="AM21" s="10">
        <f ca="1" xml:space="preserve"> 'Asset Finance'!AM$22</f>
        <v>0</v>
      </c>
      <c r="AN21" s="10">
        <f ca="1" xml:space="preserve"> 'Asset Finance'!AN$22</f>
        <v>0</v>
      </c>
      <c r="AO21" s="10">
        <f ca="1" xml:space="preserve"> 'Asset Finance'!AO$22</f>
        <v>0</v>
      </c>
      <c r="AP21" s="10">
        <f ca="1" xml:space="preserve"> 'Asset Finance'!AP$22</f>
        <v>0</v>
      </c>
      <c r="AQ21" s="10">
        <f ca="1" xml:space="preserve"> 'Asset Finance'!AQ$22</f>
        <v>0</v>
      </c>
      <c r="AR21" s="10">
        <f ca="1" xml:space="preserve"> 'Asset Finance'!AR$22</f>
        <v>0</v>
      </c>
      <c r="AS21" s="10">
        <f ca="1" xml:space="preserve"> 'Asset Finance'!AS$22</f>
        <v>0</v>
      </c>
      <c r="AT21" s="10">
        <f ca="1" xml:space="preserve"> 'Asset Finance'!AT$22</f>
        <v>0</v>
      </c>
      <c r="AU21" s="10">
        <f ca="1" xml:space="preserve"> 'Asset Finance'!AU$22</f>
        <v>0</v>
      </c>
      <c r="AV21" s="10">
        <f ca="1" xml:space="preserve"> 'Asset Finance'!AV$22</f>
        <v>0</v>
      </c>
      <c r="AW21" s="10">
        <f ca="1" xml:space="preserve"> 'Asset Finance'!AW$22</f>
        <v>0</v>
      </c>
      <c r="AX21" s="10">
        <f ca="1" xml:space="preserve"> 'Asset Finance'!AX$22</f>
        <v>0</v>
      </c>
      <c r="AY21" s="10">
        <f ca="1" xml:space="preserve"> 'Asset Finance'!AY$22</f>
        <v>0</v>
      </c>
      <c r="AZ21" s="10">
        <f ca="1" xml:space="preserve"> 'Asset Finance'!AZ$22</f>
        <v>0</v>
      </c>
      <c r="BA21" s="10">
        <f ca="1" xml:space="preserve"> 'Asset Finance'!BA$22</f>
        <v>0</v>
      </c>
      <c r="BB21" s="10">
        <f ca="1" xml:space="preserve"> 'Asset Finance'!BB$22</f>
        <v>0</v>
      </c>
      <c r="BC21" s="10">
        <f ca="1" xml:space="preserve"> 'Asset Finance'!BC$22</f>
        <v>0</v>
      </c>
      <c r="BD21" s="10">
        <f ca="1" xml:space="preserve"> 'Asset Finance'!BD$22</f>
        <v>0</v>
      </c>
      <c r="BE21" s="10">
        <f ca="1" xml:space="preserve"> 'Asset Finance'!BE$22</f>
        <v>0</v>
      </c>
      <c r="BF21" s="10">
        <f ca="1" xml:space="preserve"> 'Asset Finance'!BF$22</f>
        <v>0</v>
      </c>
      <c r="BG21" s="10">
        <f ca="1" xml:space="preserve"> 'Asset Finance'!BG$22</f>
        <v>0</v>
      </c>
      <c r="BH21" s="10">
        <f ca="1" xml:space="preserve"> 'Asset Finance'!BH$22</f>
        <v>0</v>
      </c>
      <c r="BI21" s="10">
        <f ca="1" xml:space="preserve"> 'Asset Finance'!BI$22</f>
        <v>0</v>
      </c>
      <c r="BJ21" s="10">
        <f ca="1" xml:space="preserve"> 'Asset Finance'!BJ$22</f>
        <v>0</v>
      </c>
      <c r="BK21" s="10">
        <f ca="1" xml:space="preserve"> 'Asset Finance'!BK$22</f>
        <v>0</v>
      </c>
      <c r="BL21" s="10">
        <f ca="1" xml:space="preserve"> 'Asset Finance'!BL$22</f>
        <v>0</v>
      </c>
      <c r="BM21" s="10">
        <f ca="1" xml:space="preserve"> 'Asset Finance'!BM$22</f>
        <v>0</v>
      </c>
      <c r="BN21" s="10">
        <f ca="1" xml:space="preserve"> 'Asset Finance'!BN$22</f>
        <v>0</v>
      </c>
      <c r="BO21" s="10">
        <f ca="1" xml:space="preserve"> 'Asset Finance'!BO$22</f>
        <v>0</v>
      </c>
      <c r="BP21" s="10">
        <f ca="1" xml:space="preserve"> 'Asset Finance'!BP$22</f>
        <v>0</v>
      </c>
      <c r="BQ21" s="10">
        <f ca="1" xml:space="preserve"> 'Asset Finance'!BQ$22</f>
        <v>0</v>
      </c>
    </row>
    <row r="22" spans="5:69">
      <c r="E22" s="17" t="str">
        <f xml:space="preserve"> 'Asset Finance'!E$29</f>
        <v xml:space="preserve">Asset Finance principal repayment </v>
      </c>
      <c r="F22" s="17">
        <f xml:space="preserve"> 'Asset Finance'!F$29</f>
        <v>0</v>
      </c>
      <c r="G22" s="17" t="str">
        <f xml:space="preserve"> 'Asset Finance'!G$29</f>
        <v>GBP</v>
      </c>
      <c r="H22" s="44">
        <f ca="1" xml:space="preserve"> 'Asset Finance'!H$29</f>
        <v>-2105274.653974223</v>
      </c>
      <c r="I22" s="17">
        <f xml:space="preserve"> 'Asset Finance'!I$29</f>
        <v>0</v>
      </c>
      <c r="J22" s="10">
        <f>'Asset Finance'!J$29</f>
        <v>0</v>
      </c>
      <c r="K22" s="10">
        <f ca="1">'Asset Finance'!K$29</f>
        <v>0</v>
      </c>
      <c r="L22" s="10">
        <f ca="1">'Asset Finance'!L$29</f>
        <v>-7291.666666666667</v>
      </c>
      <c r="M22" s="10">
        <f ca="1">'Asset Finance'!M$29</f>
        <v>-6987.8472222222226</v>
      </c>
      <c r="N22" s="10">
        <f ca="1">'Asset Finance'!N$29</f>
        <v>-6696.6869212962965</v>
      </c>
      <c r="O22" s="10">
        <f ca="1">'Asset Finance'!O$29</f>
        <v>-6417.658299575618</v>
      </c>
      <c r="P22" s="10">
        <f ca="1">'Asset Finance'!P$29</f>
        <v>-20733.589203759966</v>
      </c>
      <c r="Q22" s="10">
        <f ca="1">'Asset Finance'!Q$29</f>
        <v>-19869.689653603302</v>
      </c>
      <c r="R22" s="10">
        <f ca="1">'Asset Finance'!R$29</f>
        <v>-19041.785918036498</v>
      </c>
      <c r="S22" s="10">
        <f ca="1">'Asset Finance'!S$29</f>
        <v>-18248.378171451644</v>
      </c>
      <c r="T22" s="10">
        <f ca="1">'Asset Finance'!T$29</f>
        <v>-32071.362414307823</v>
      </c>
      <c r="U22" s="10">
        <f ca="1">'Asset Finance'!U$29</f>
        <v>-30735.055647044999</v>
      </c>
      <c r="V22" s="10">
        <f ca="1">'Asset Finance'!V$29</f>
        <v>-44037.761661751465</v>
      </c>
      <c r="W22" s="10">
        <f ca="1">'Asset Finance'!W$29</f>
        <v>-56786.188259178489</v>
      </c>
      <c r="X22" s="10">
        <f ca="1">'Asset Finance'!X$29</f>
        <v>-54420.097081712716</v>
      </c>
      <c r="Y22" s="10">
        <f ca="1">'Asset Finance'!Y$29</f>
        <v>-66735.926369974695</v>
      </c>
      <c r="Z22" s="10">
        <f ca="1">'Asset Finance'!Z$29</f>
        <v>-63955.262771225745</v>
      </c>
      <c r="AA22" s="10">
        <f ca="1">'Asset Finance'!AA$29</f>
        <v>-61290.46015575801</v>
      </c>
      <c r="AB22" s="10">
        <f ca="1">'Asset Finance'!AB$29</f>
        <v>-58736.690982601423</v>
      </c>
      <c r="AC22" s="10">
        <f ca="1">'Asset Finance'!AC$29</f>
        <v>-56289.328858326364</v>
      </c>
      <c r="AD22" s="10">
        <f ca="1">'Asset Finance'!AD$29</f>
        <v>-53943.940155896096</v>
      </c>
      <c r="AE22" s="10">
        <f ca="1">'Asset Finance'!AE$29</f>
        <v>-51696.275982733758</v>
      </c>
      <c r="AF22" s="10">
        <f ca="1">'Asset Finance'!AF$29</f>
        <v>-56833.931150119846</v>
      </c>
      <c r="AG22" s="10">
        <f ca="1">'Asset Finance'!AG$29</f>
        <v>-61757.517352198192</v>
      </c>
      <c r="AH22" s="10">
        <f ca="1">'Asset Finance'!AH$29</f>
        <v>-66475.954129189937</v>
      </c>
      <c r="AI22" s="10">
        <f ca="1">'Asset Finance'!AI$29</f>
        <v>-63706.122707140348</v>
      </c>
      <c r="AJ22" s="10">
        <f ca="1">'Asset Finance'!AJ$29</f>
        <v>-61051.700927676167</v>
      </c>
      <c r="AK22" s="10">
        <f ca="1">'Asset Finance'!AK$29</f>
        <v>-58507.88005568966</v>
      </c>
      <c r="AL22" s="10">
        <f ca="1">'Asset Finance'!AL$29</f>
        <v>-56070.051720035925</v>
      </c>
      <c r="AM22" s="10">
        <f ca="1">'Asset Finance'!AM$29</f>
        <v>-53733.799565034424</v>
      </c>
      <c r="AN22" s="10">
        <f ca="1">'Asset Finance'!AN$29</f>
        <v>-51494.891249824657</v>
      </c>
      <c r="AO22" s="10">
        <f ca="1">'Asset Finance'!AO$29</f>
        <v>-49349.270781081963</v>
      </c>
      <c r="AP22" s="10">
        <f ca="1">'Asset Finance'!AP$29</f>
        <v>-47293.051165203557</v>
      </c>
      <c r="AQ22" s="10">
        <f ca="1">'Asset Finance'!AQ$29</f>
        <v>-45322.507366653408</v>
      </c>
      <c r="AR22" s="10">
        <f ca="1">'Asset Finance'!AR$29</f>
        <v>-43434.069559709511</v>
      </c>
      <c r="AS22" s="10">
        <f ca="1">'Asset Finance'!AS$29</f>
        <v>-41624.316661388286</v>
      </c>
      <c r="AT22" s="10">
        <f ca="1">'Asset Finance'!AT$29</f>
        <v>-39889.970133830437</v>
      </c>
      <c r="AU22" s="10">
        <f ca="1">'Asset Finance'!AU$29</f>
        <v>-38227.888044920837</v>
      </c>
      <c r="AV22" s="10">
        <f ca="1">'Asset Finance'!AV$29</f>
        <v>-36635.059376382465</v>
      </c>
      <c r="AW22" s="10">
        <f ca="1">'Asset Finance'!AW$29</f>
        <v>-35108.598569033195</v>
      </c>
      <c r="AX22" s="10">
        <f ca="1">'Asset Finance'!AX$29</f>
        <v>-33645.740295323478</v>
      </c>
      <c r="AY22" s="10">
        <f ca="1">'Asset Finance'!AY$29</f>
        <v>-32243.834449685004</v>
      </c>
      <c r="AZ22" s="10">
        <f ca="1">'Asset Finance'!AZ$29</f>
        <v>-30900.341347614798</v>
      </c>
      <c r="BA22" s="10">
        <f ca="1">'Asset Finance'!BA$29</f>
        <v>-29612.827124797517</v>
      </c>
      <c r="BB22" s="10">
        <f ca="1">'Asset Finance'!BB$29</f>
        <v>-28378.959327930952</v>
      </c>
      <c r="BC22" s="10">
        <f ca="1">'Asset Finance'!BC$29</f>
        <v>-27196.502689267163</v>
      </c>
      <c r="BD22" s="10">
        <f ca="1">'Asset Finance'!BD$29</f>
        <v>-26063.315077214367</v>
      </c>
      <c r="BE22" s="10">
        <f ca="1">'Asset Finance'!BE$29</f>
        <v>-24977.343615663765</v>
      </c>
      <c r="BF22" s="10">
        <f ca="1">'Asset Finance'!BF$29</f>
        <v>-23936.620965011109</v>
      </c>
      <c r="BG22" s="10">
        <f ca="1">'Asset Finance'!BG$29</f>
        <v>-22939.261758135646</v>
      </c>
      <c r="BH22" s="10">
        <f ca="1">'Asset Finance'!BH$29</f>
        <v>-21983.459184879994</v>
      </c>
      <c r="BI22" s="10">
        <f ca="1">'Asset Finance'!BI$29</f>
        <v>-21067.481718843326</v>
      </c>
      <c r="BJ22" s="10">
        <f ca="1">'Asset Finance'!BJ$29</f>
        <v>-20189.669980558188</v>
      </c>
      <c r="BK22" s="10">
        <f ca="1">'Asset Finance'!BK$29</f>
        <v>-19348.433731368263</v>
      </c>
      <c r="BL22" s="10">
        <f ca="1">'Asset Finance'!BL$29</f>
        <v>-18542.24899256125</v>
      </c>
      <c r="BM22" s="10">
        <f ca="1">'Asset Finance'!BM$29</f>
        <v>-17769.655284537865</v>
      </c>
      <c r="BN22" s="10">
        <f ca="1">'Asset Finance'!BN$29</f>
        <v>-17029.252981015456</v>
      </c>
      <c r="BO22" s="10">
        <f ca="1">'Asset Finance'!BO$29</f>
        <v>-16319.700773473143</v>
      </c>
      <c r="BP22" s="10">
        <f ca="1">'Asset Finance'!BP$29</f>
        <v>-15639.713241245096</v>
      </c>
      <c r="BQ22" s="10">
        <f ca="1">'Asset Finance'!BQ$29</f>
        <v>-14988.058522859885</v>
      </c>
    </row>
    <row r="23" spans="5:69">
      <c r="E23" s="17" t="str">
        <f xml:space="preserve"> 'Supply Chain finance'!E$48</f>
        <v xml:space="preserve">Supply Chain Finance interest paid </v>
      </c>
      <c r="F23" s="17">
        <f xml:space="preserve"> 'Supply Chain finance'!F$48</f>
        <v>0</v>
      </c>
      <c r="G23" s="17" t="str">
        <f xml:space="preserve"> 'Supply Chain finance'!G$48</f>
        <v>GBP</v>
      </c>
      <c r="H23" s="44">
        <f ca="1" xml:space="preserve"> 'Supply Chain finance'!H$48</f>
        <v>-162400</v>
      </c>
      <c r="I23" s="17">
        <f xml:space="preserve"> 'Supply Chain finance'!I$48</f>
        <v>0</v>
      </c>
      <c r="J23" s="10">
        <f>'Supply Chain finance'!J$48</f>
        <v>0</v>
      </c>
      <c r="K23" s="10">
        <f ca="1">'Supply Chain finance'!K$48</f>
        <v>0</v>
      </c>
      <c r="L23" s="10">
        <f ca="1">'Supply Chain finance'!L$48</f>
        <v>0</v>
      </c>
      <c r="M23" s="10">
        <f ca="1">'Supply Chain finance'!M$48</f>
        <v>-1866.6666666666667</v>
      </c>
      <c r="N23" s="10">
        <f ca="1">'Supply Chain finance'!N$48</f>
        <v>-3733.3333333333335</v>
      </c>
      <c r="O23" s="10">
        <f ca="1">'Supply Chain finance'!O$48</f>
        <v>-5600</v>
      </c>
      <c r="P23" s="10">
        <f ca="1">'Supply Chain finance'!P$48</f>
        <v>-5600</v>
      </c>
      <c r="Q23" s="10">
        <f ca="1">'Supply Chain finance'!Q$48</f>
        <v>-7466.666666666667</v>
      </c>
      <c r="R23" s="10">
        <f ca="1">'Supply Chain finance'!R$48</f>
        <v>-7466.666666666667</v>
      </c>
      <c r="S23" s="10">
        <f ca="1">'Supply Chain finance'!S$48</f>
        <v>-7466.666666666667</v>
      </c>
      <c r="T23" s="10">
        <f ca="1">'Supply Chain finance'!T$48</f>
        <v>-5600</v>
      </c>
      <c r="U23" s="10">
        <f ca="1">'Supply Chain finance'!U$48</f>
        <v>-3733.3333333333335</v>
      </c>
      <c r="V23" s="10">
        <f ca="1">'Supply Chain finance'!V$48</f>
        <v>-3733.3333333333335</v>
      </c>
      <c r="W23" s="10">
        <f ca="1">'Supply Chain finance'!W$48</f>
        <v>-1866.6666666666667</v>
      </c>
      <c r="X23" s="10">
        <f ca="1">'Supply Chain finance'!X$48</f>
        <v>-1866.6666666666667</v>
      </c>
      <c r="Y23" s="10">
        <f ca="1">'Supply Chain finance'!Y$48</f>
        <v>0</v>
      </c>
      <c r="Z23" s="10">
        <f ca="1">'Supply Chain finance'!Z$48</f>
        <v>-933.33333333333337</v>
      </c>
      <c r="AA23" s="10">
        <f ca="1">'Supply Chain finance'!AA$48</f>
        <v>-1866.6666666666667</v>
      </c>
      <c r="AB23" s="10">
        <f ca="1">'Supply Chain finance'!AB$48</f>
        <v>-2800</v>
      </c>
      <c r="AC23" s="10">
        <f ca="1">'Supply Chain finance'!AC$48</f>
        <v>-4666.666666666667</v>
      </c>
      <c r="AD23" s="10">
        <f ca="1">'Supply Chain finance'!AD$48</f>
        <v>-6533.3333333333339</v>
      </c>
      <c r="AE23" s="10">
        <f ca="1">'Supply Chain finance'!AE$48</f>
        <v>-7466.666666666667</v>
      </c>
      <c r="AF23" s="10">
        <f ca="1">'Supply Chain finance'!AF$48</f>
        <v>-8400</v>
      </c>
      <c r="AG23" s="10">
        <f ca="1">'Supply Chain finance'!AG$48</f>
        <v>-9333.3333333333339</v>
      </c>
      <c r="AH23" s="10">
        <f ca="1">'Supply Chain finance'!AH$48</f>
        <v>-10266.666666666668</v>
      </c>
      <c r="AI23" s="10">
        <f ca="1">'Supply Chain finance'!AI$48</f>
        <v>-10266.666666666668</v>
      </c>
      <c r="AJ23" s="10">
        <f ca="1">'Supply Chain finance'!AJ$48</f>
        <v>-11200</v>
      </c>
      <c r="AK23" s="10">
        <f ca="1">'Supply Chain finance'!AK$48</f>
        <v>-10266.666666666668</v>
      </c>
      <c r="AL23" s="10">
        <f ca="1">'Supply Chain finance'!AL$48</f>
        <v>-8400</v>
      </c>
      <c r="AM23" s="10">
        <f ca="1">'Supply Chain finance'!AM$48</f>
        <v>-6533.3333333333339</v>
      </c>
      <c r="AN23" s="10">
        <f ca="1">'Supply Chain finance'!AN$48</f>
        <v>-4666.666666666667</v>
      </c>
      <c r="AO23" s="10">
        <f ca="1">'Supply Chain finance'!AO$48</f>
        <v>-2800</v>
      </c>
      <c r="AP23" s="10">
        <f ca="1">'Supply Chain finance'!AP$48</f>
        <v>0</v>
      </c>
      <c r="AQ23" s="10">
        <f ca="1">'Supply Chain finance'!AQ$48</f>
        <v>0</v>
      </c>
      <c r="AR23" s="10">
        <f ca="1">'Supply Chain finance'!AR$48</f>
        <v>0</v>
      </c>
      <c r="AS23" s="10">
        <f ca="1">'Supply Chain finance'!AS$48</f>
        <v>0</v>
      </c>
      <c r="AT23" s="10">
        <f ca="1">'Supply Chain finance'!AT$48</f>
        <v>0</v>
      </c>
      <c r="AU23" s="10">
        <f ca="1">'Supply Chain finance'!AU$48</f>
        <v>0</v>
      </c>
      <c r="AV23" s="10">
        <f ca="1">'Supply Chain finance'!AV$48</f>
        <v>0</v>
      </c>
      <c r="AW23" s="10">
        <f ca="1">'Supply Chain finance'!AW$48</f>
        <v>0</v>
      </c>
      <c r="AX23" s="10">
        <f ca="1">'Supply Chain finance'!AX$48</f>
        <v>0</v>
      </c>
      <c r="AY23" s="10">
        <f ca="1">'Supply Chain finance'!AY$48</f>
        <v>0</v>
      </c>
      <c r="AZ23" s="10">
        <f ca="1">'Supply Chain finance'!AZ$48</f>
        <v>0</v>
      </c>
      <c r="BA23" s="10">
        <f ca="1">'Supply Chain finance'!BA$48</f>
        <v>0</v>
      </c>
      <c r="BB23" s="10">
        <f ca="1">'Supply Chain finance'!BB$48</f>
        <v>0</v>
      </c>
      <c r="BC23" s="10">
        <f ca="1">'Supply Chain finance'!BC$48</f>
        <v>0</v>
      </c>
      <c r="BD23" s="10">
        <f ca="1">'Supply Chain finance'!BD$48</f>
        <v>0</v>
      </c>
      <c r="BE23" s="10">
        <f ca="1">'Supply Chain finance'!BE$48</f>
        <v>0</v>
      </c>
      <c r="BF23" s="10">
        <f ca="1">'Supply Chain finance'!BF$48</f>
        <v>0</v>
      </c>
      <c r="BG23" s="10">
        <f ca="1">'Supply Chain finance'!BG$48</f>
        <v>0</v>
      </c>
      <c r="BH23" s="10">
        <f ca="1">'Supply Chain finance'!BH$48</f>
        <v>0</v>
      </c>
      <c r="BI23" s="10">
        <f ca="1">'Supply Chain finance'!BI$48</f>
        <v>0</v>
      </c>
      <c r="BJ23" s="10">
        <f ca="1">'Supply Chain finance'!BJ$48</f>
        <v>0</v>
      </c>
      <c r="BK23" s="10">
        <f ca="1">'Supply Chain finance'!BK$48</f>
        <v>0</v>
      </c>
      <c r="BL23" s="10">
        <f ca="1">'Supply Chain finance'!BL$48</f>
        <v>0</v>
      </c>
      <c r="BM23" s="10">
        <f ca="1">'Supply Chain finance'!BM$48</f>
        <v>0</v>
      </c>
      <c r="BN23" s="10">
        <f ca="1">'Supply Chain finance'!BN$48</f>
        <v>0</v>
      </c>
      <c r="BO23" s="10">
        <f ca="1">'Supply Chain finance'!BO$48</f>
        <v>0</v>
      </c>
      <c r="BP23" s="10">
        <f ca="1">'Supply Chain finance'!BP$48</f>
        <v>0</v>
      </c>
      <c r="BQ23" s="10">
        <f ca="1">'Supply Chain finance'!BQ$48</f>
        <v>0</v>
      </c>
    </row>
    <row r="24" spans="5:69">
      <c r="E24" s="17" t="str">
        <f xml:space="preserve"> 'Invoice finance'!E$47</f>
        <v xml:space="preserve">Invoice finance interest paid </v>
      </c>
      <c r="F24" s="17">
        <f xml:space="preserve"> 'Invoice finance'!F$47</f>
        <v>0</v>
      </c>
      <c r="G24" s="17" t="str">
        <f xml:space="preserve"> 'Invoice finance'!G$47</f>
        <v>GBP</v>
      </c>
      <c r="H24" s="44">
        <f ca="1" xml:space="preserve"> 'Invoice finance'!H$47</f>
        <v>-171477.53581682761</v>
      </c>
      <c r="I24" s="17">
        <f xml:space="preserve"> 'Invoice finance'!I$47</f>
        <v>0</v>
      </c>
      <c r="J24" s="10">
        <f>'Invoice finance'!J$47</f>
        <v>0</v>
      </c>
      <c r="K24" s="10">
        <f ca="1">'Invoice finance'!K$47</f>
        <v>0</v>
      </c>
      <c r="L24" s="10">
        <f ca="1">'Invoice finance'!L$47</f>
        <v>-225</v>
      </c>
      <c r="M24" s="10">
        <f ca="1">'Invoice finance'!M$47</f>
        <v>-540</v>
      </c>
      <c r="N24" s="10">
        <f ca="1">'Invoice finance'!N$47</f>
        <v>-720</v>
      </c>
      <c r="O24" s="10">
        <f ca="1">'Invoice finance'!O$47</f>
        <v>-900</v>
      </c>
      <c r="P24" s="10">
        <f ca="1">'Invoice finance'!P$47</f>
        <v>-1170</v>
      </c>
      <c r="Q24" s="10">
        <f ca="1">'Invoice finance'!Q$47</f>
        <v>-1710</v>
      </c>
      <c r="R24" s="10">
        <f ca="1">'Invoice finance'!R$47</f>
        <v>-2340</v>
      </c>
      <c r="S24" s="10">
        <f ca="1">'Invoice finance'!S$47</f>
        <v>-2880</v>
      </c>
      <c r="T24" s="10">
        <f ca="1">'Invoice finance'!T$47</f>
        <v>-3150</v>
      </c>
      <c r="U24" s="10">
        <f ca="1">'Invoice finance'!U$47</f>
        <v>-4050</v>
      </c>
      <c r="V24" s="10">
        <f ca="1">'Invoice finance'!V$47</f>
        <v>-4950</v>
      </c>
      <c r="W24" s="10">
        <f ca="1">'Invoice finance'!W$47</f>
        <v>-5850</v>
      </c>
      <c r="X24" s="10">
        <f ca="1">'Invoice finance'!X$47</f>
        <v>-7406.758392461682</v>
      </c>
      <c r="Y24" s="10">
        <f ca="1">'Invoice finance'!Y$47</f>
        <v>-8306.7583924616829</v>
      </c>
      <c r="Z24" s="10">
        <f ca="1">'Invoice finance'!Z$47</f>
        <v>-9347.0095159521261</v>
      </c>
      <c r="AA24" s="10">
        <f ca="1">'Invoice finance'!AA$47</f>
        <v>-10247.009515952126</v>
      </c>
      <c r="AB24" s="10">
        <f ca="1">'Invoice finance'!AB$47</f>
        <v>-10350</v>
      </c>
      <c r="AC24" s="10">
        <f ca="1">'Invoice finance'!AC$47</f>
        <v>-10350</v>
      </c>
      <c r="AD24" s="10">
        <f ca="1">'Invoice finance'!AD$47</f>
        <v>-10350</v>
      </c>
      <c r="AE24" s="10">
        <f ca="1">'Invoice finance'!AE$47</f>
        <v>-10350</v>
      </c>
      <c r="AF24" s="10">
        <f ca="1">'Invoice finance'!AF$47</f>
        <v>-10350</v>
      </c>
      <c r="AG24" s="10">
        <f ca="1">'Invoice finance'!AG$47</f>
        <v>-10800</v>
      </c>
      <c r="AH24" s="10">
        <f ca="1">'Invoice finance'!AH$47</f>
        <v>-11700</v>
      </c>
      <c r="AI24" s="10">
        <f ca="1">'Invoice finance'!AI$47</f>
        <v>-12510</v>
      </c>
      <c r="AJ24" s="10">
        <f ca="1">'Invoice finance'!AJ$47</f>
        <v>-13680</v>
      </c>
      <c r="AK24" s="10">
        <f ca="1">'Invoice finance'!AK$47</f>
        <v>-7245</v>
      </c>
      <c r="AL24" s="10">
        <f ca="1">'Invoice finance'!AL$47</f>
        <v>0</v>
      </c>
      <c r="AM24" s="10">
        <f ca="1">'Invoice finance'!AM$47</f>
        <v>0</v>
      </c>
      <c r="AN24" s="10">
        <f ca="1">'Invoice finance'!AN$47</f>
        <v>0</v>
      </c>
      <c r="AO24" s="10">
        <f ca="1">'Invoice finance'!AO$47</f>
        <v>0</v>
      </c>
      <c r="AP24" s="10">
        <f ca="1">'Invoice finance'!AP$47</f>
        <v>0</v>
      </c>
      <c r="AQ24" s="10">
        <f ca="1">'Invoice finance'!AQ$47</f>
        <v>0</v>
      </c>
      <c r="AR24" s="10">
        <f ca="1">'Invoice finance'!AR$47</f>
        <v>0</v>
      </c>
      <c r="AS24" s="10">
        <f ca="1">'Invoice finance'!AS$47</f>
        <v>0</v>
      </c>
      <c r="AT24" s="10">
        <f ca="1">'Invoice finance'!AT$47</f>
        <v>0</v>
      </c>
      <c r="AU24" s="10">
        <f ca="1">'Invoice finance'!AU$47</f>
        <v>0</v>
      </c>
      <c r="AV24" s="10">
        <f ca="1">'Invoice finance'!AV$47</f>
        <v>0</v>
      </c>
      <c r="AW24" s="10">
        <f ca="1">'Invoice finance'!AW$47</f>
        <v>0</v>
      </c>
      <c r="AX24" s="10">
        <f ca="1">'Invoice finance'!AX$47</f>
        <v>0</v>
      </c>
      <c r="AY24" s="10">
        <f ca="1">'Invoice finance'!AY$47</f>
        <v>0</v>
      </c>
      <c r="AZ24" s="10">
        <f ca="1">'Invoice finance'!AZ$47</f>
        <v>0</v>
      </c>
      <c r="BA24" s="10">
        <f ca="1">'Invoice finance'!BA$47</f>
        <v>0</v>
      </c>
      <c r="BB24" s="10">
        <f ca="1">'Invoice finance'!BB$47</f>
        <v>0</v>
      </c>
      <c r="BC24" s="10">
        <f ca="1">'Invoice finance'!BC$47</f>
        <v>0</v>
      </c>
      <c r="BD24" s="10">
        <f ca="1">'Invoice finance'!BD$47</f>
        <v>0</v>
      </c>
      <c r="BE24" s="10">
        <f ca="1">'Invoice finance'!BE$47</f>
        <v>0</v>
      </c>
      <c r="BF24" s="10">
        <f ca="1">'Invoice finance'!BF$47</f>
        <v>0</v>
      </c>
      <c r="BG24" s="10">
        <f ca="1">'Invoice finance'!BG$47</f>
        <v>0</v>
      </c>
      <c r="BH24" s="10">
        <f ca="1">'Invoice finance'!BH$47</f>
        <v>0</v>
      </c>
      <c r="BI24" s="10">
        <f ca="1">'Invoice finance'!BI$47</f>
        <v>0</v>
      </c>
      <c r="BJ24" s="10">
        <f ca="1">'Invoice finance'!BJ$47</f>
        <v>0</v>
      </c>
      <c r="BK24" s="10">
        <f ca="1">'Invoice finance'!BK$47</f>
        <v>0</v>
      </c>
      <c r="BL24" s="10">
        <f ca="1">'Invoice finance'!BL$47</f>
        <v>0</v>
      </c>
      <c r="BM24" s="10">
        <f ca="1">'Invoice finance'!BM$47</f>
        <v>0</v>
      </c>
      <c r="BN24" s="10">
        <f ca="1">'Invoice finance'!BN$47</f>
        <v>0</v>
      </c>
      <c r="BO24" s="10">
        <f ca="1">'Invoice finance'!BO$47</f>
        <v>0</v>
      </c>
      <c r="BP24" s="10">
        <f ca="1">'Invoice finance'!BP$47</f>
        <v>0</v>
      </c>
      <c r="BQ24" s="10">
        <f ca="1">'Invoice finance'!BQ$47</f>
        <v>0</v>
      </c>
    </row>
    <row r="25" spans="5:69">
      <c r="E25" s="17" t="str">
        <f xml:space="preserve"> 'Asset Finance'!E$48</f>
        <v xml:space="preserve">Asset Finance interest paid </v>
      </c>
      <c r="F25" s="17">
        <f xml:space="preserve"> 'Asset Finance'!F$48</f>
        <v>0</v>
      </c>
      <c r="G25" s="17" t="str">
        <f xml:space="preserve"> 'Asset Finance'!G$48</f>
        <v>GBP</v>
      </c>
      <c r="H25" s="44">
        <f ca="1" xml:space="preserve"> 'Asset Finance'!H$48</f>
        <v>-336843.94463587576</v>
      </c>
      <c r="I25" s="17">
        <f xml:space="preserve"> 'Asset Finance'!I$48</f>
        <v>0</v>
      </c>
      <c r="J25" s="10">
        <f>'Asset Finance'!J$48</f>
        <v>0</v>
      </c>
      <c r="K25" s="10">
        <f ca="1">'Asset Finance'!K$48</f>
        <v>0</v>
      </c>
      <c r="L25" s="10">
        <f ca="1">'Asset Finance'!L$48</f>
        <v>-1166.6666666666667</v>
      </c>
      <c r="M25" s="10">
        <f ca="1">'Asset Finance'!M$48</f>
        <v>-1118.0555555555557</v>
      </c>
      <c r="N25" s="10">
        <f ca="1">'Asset Finance'!N$48</f>
        <v>-1071.4699074074076</v>
      </c>
      <c r="O25" s="10">
        <f ca="1">'Asset Finance'!O$48</f>
        <v>-1026.8253279320988</v>
      </c>
      <c r="P25" s="10">
        <f ca="1">'Asset Finance'!P$48</f>
        <v>-3317.3742726015948</v>
      </c>
      <c r="Q25" s="10">
        <f ca="1">'Asset Finance'!Q$48</f>
        <v>-3179.1503445765284</v>
      </c>
      <c r="R25" s="10">
        <f ca="1">'Asset Finance'!R$48</f>
        <v>-3046.6857468858398</v>
      </c>
      <c r="S25" s="10">
        <f ca="1">'Asset Finance'!S$48</f>
        <v>-2919.7405074322633</v>
      </c>
      <c r="T25" s="10">
        <f ca="1">'Asset Finance'!T$48</f>
        <v>-5131.4179862892524</v>
      </c>
      <c r="U25" s="10">
        <f ca="1">'Asset Finance'!U$48</f>
        <v>-4917.6089035272007</v>
      </c>
      <c r="V25" s="10">
        <f ca="1">'Asset Finance'!V$48</f>
        <v>-7046.0418658802355</v>
      </c>
      <c r="W25" s="10">
        <f ca="1">'Asset Finance'!W$48</f>
        <v>-9085.7901214685589</v>
      </c>
      <c r="X25" s="10">
        <f ca="1">'Asset Finance'!X$48</f>
        <v>-8707.2155330740352</v>
      </c>
      <c r="Y25" s="10">
        <f ca="1">'Asset Finance'!Y$48</f>
        <v>-10677.748219195952</v>
      </c>
      <c r="Z25" s="10">
        <f ca="1">'Asset Finance'!Z$48</f>
        <v>-10232.84204339612</v>
      </c>
      <c r="AA25" s="10">
        <f ca="1">'Asset Finance'!AA$48</f>
        <v>-9806.473624921282</v>
      </c>
      <c r="AB25" s="10">
        <f ca="1">'Asset Finance'!AB$48</f>
        <v>-9397.8705572162271</v>
      </c>
      <c r="AC25" s="10">
        <f ca="1">'Asset Finance'!AC$48</f>
        <v>-9006.2926173322194</v>
      </c>
      <c r="AD25" s="10">
        <f ca="1">'Asset Finance'!AD$48</f>
        <v>-8631.0304249433757</v>
      </c>
      <c r="AE25" s="10">
        <f ca="1">'Asset Finance'!AE$48</f>
        <v>-8271.4041572374026</v>
      </c>
      <c r="AF25" s="10">
        <f ca="1">'Asset Finance'!AF$48</f>
        <v>-9093.4289840191759</v>
      </c>
      <c r="AG25" s="10">
        <f ca="1">'Asset Finance'!AG$48</f>
        <v>-9881.2027763517108</v>
      </c>
      <c r="AH25" s="10">
        <f ca="1">'Asset Finance'!AH$48</f>
        <v>-10636.15266067039</v>
      </c>
      <c r="AI25" s="10">
        <f ca="1">'Asset Finance'!AI$48</f>
        <v>-10192.979633142457</v>
      </c>
      <c r="AJ25" s="10">
        <f ca="1">'Asset Finance'!AJ$48</f>
        <v>-9768.2721484281883</v>
      </c>
      <c r="AK25" s="10">
        <f ca="1">'Asset Finance'!AK$48</f>
        <v>-9361.2608089103469</v>
      </c>
      <c r="AL25" s="10">
        <f ca="1">'Asset Finance'!AL$48</f>
        <v>-8971.2082752057486</v>
      </c>
      <c r="AM25" s="10">
        <f ca="1">'Asset Finance'!AM$48</f>
        <v>-8597.4079304055085</v>
      </c>
      <c r="AN25" s="10">
        <f ca="1">'Asset Finance'!AN$48</f>
        <v>-8239.1825999719458</v>
      </c>
      <c r="AO25" s="10">
        <f ca="1">'Asset Finance'!AO$48</f>
        <v>-7895.8833249731151</v>
      </c>
      <c r="AP25" s="10">
        <f ca="1">'Asset Finance'!AP$48</f>
        <v>-7566.8881864325695</v>
      </c>
      <c r="AQ25" s="10">
        <f ca="1">'Asset Finance'!AQ$48</f>
        <v>-7251.6011786645449</v>
      </c>
      <c r="AR25" s="10">
        <f ca="1">'Asset Finance'!AR$48</f>
        <v>-6949.4511295535222</v>
      </c>
      <c r="AS25" s="10">
        <f ca="1">'Asset Finance'!AS$48</f>
        <v>-6659.8906658221258</v>
      </c>
      <c r="AT25" s="10">
        <f ca="1">'Asset Finance'!AT$48</f>
        <v>-6382.3952214128703</v>
      </c>
      <c r="AU25" s="10">
        <f ca="1">'Asset Finance'!AU$48</f>
        <v>-6116.462087187334</v>
      </c>
      <c r="AV25" s="10">
        <f ca="1">'Asset Finance'!AV$48</f>
        <v>-5861.609500221195</v>
      </c>
      <c r="AW25" s="10">
        <f ca="1">'Asset Finance'!AW$48</f>
        <v>-5617.3757710453119</v>
      </c>
      <c r="AX25" s="10">
        <f ca="1">'Asset Finance'!AX$48</f>
        <v>-5383.3184472517569</v>
      </c>
      <c r="AY25" s="10">
        <f ca="1">'Asset Finance'!AY$48</f>
        <v>-5159.0135119496008</v>
      </c>
      <c r="AZ25" s="10">
        <f ca="1">'Asset Finance'!AZ$48</f>
        <v>-4944.0546156183682</v>
      </c>
      <c r="BA25" s="10">
        <f ca="1">'Asset Finance'!BA$48</f>
        <v>-4738.0523399676031</v>
      </c>
      <c r="BB25" s="10">
        <f ca="1">'Asset Finance'!BB$48</f>
        <v>-4540.6334924689527</v>
      </c>
      <c r="BC25" s="10">
        <f ca="1">'Asset Finance'!BC$48</f>
        <v>-4351.440430282747</v>
      </c>
      <c r="BD25" s="10">
        <f ca="1">'Asset Finance'!BD$48</f>
        <v>-4170.1304123542986</v>
      </c>
      <c r="BE25" s="10">
        <f ca="1">'Asset Finance'!BE$48</f>
        <v>-3996.3749785062028</v>
      </c>
      <c r="BF25" s="10">
        <f ca="1">'Asset Finance'!BF$48</f>
        <v>-3829.8593544017776</v>
      </c>
      <c r="BG25" s="10">
        <f ca="1">'Asset Finance'!BG$48</f>
        <v>-3670.2818813017038</v>
      </c>
      <c r="BH25" s="10">
        <f ca="1">'Asset Finance'!BH$48</f>
        <v>-3517.3534695807994</v>
      </c>
      <c r="BI25" s="10">
        <f ca="1">'Asset Finance'!BI$48</f>
        <v>-3370.7970750149325</v>
      </c>
      <c r="BJ25" s="10">
        <f ca="1">'Asset Finance'!BJ$48</f>
        <v>-3230.3471968893105</v>
      </c>
      <c r="BK25" s="10">
        <f ca="1">'Asset Finance'!BK$48</f>
        <v>-3095.7493970189221</v>
      </c>
      <c r="BL25" s="10">
        <f ca="1">'Asset Finance'!BL$48</f>
        <v>-2966.7598388098004</v>
      </c>
      <c r="BM25" s="10">
        <f ca="1">'Asset Finance'!BM$48</f>
        <v>-2843.1448455260588</v>
      </c>
      <c r="BN25" s="10">
        <f ca="1">'Asset Finance'!BN$48</f>
        <v>-2724.6804769624728</v>
      </c>
      <c r="BO25" s="10">
        <f ca="1">'Asset Finance'!BO$48</f>
        <v>-2611.1521237557031</v>
      </c>
      <c r="BP25" s="10">
        <f ca="1">'Asset Finance'!BP$48</f>
        <v>-2502.3541185992153</v>
      </c>
      <c r="BQ25" s="10">
        <f ca="1">'Asset Finance'!BQ$48</f>
        <v>-2398.0893636575815</v>
      </c>
    </row>
    <row r="26" spans="5:69">
      <c r="E26" s="12" t="s">
        <v>181</v>
      </c>
      <c r="F26" s="30"/>
      <c r="G26" s="12" t="s">
        <v>258</v>
      </c>
      <c r="H26" s="56">
        <f ca="1" xml:space="preserve"> SUM( J26:BQ26 )</f>
        <v>114153158.88072786</v>
      </c>
      <c r="I26" s="30"/>
      <c r="J26" s="12">
        <f t="shared" ref="J26:BQ26" ca="1" si="2" xml:space="preserve"> J15 + SUM( J17:J25 )</f>
        <v>-65340</v>
      </c>
      <c r="K26" s="12">
        <f t="shared" ca="1" si="2"/>
        <v>136660</v>
      </c>
      <c r="L26" s="12">
        <f t="shared" ca="1" si="2"/>
        <v>121856.66666666663</v>
      </c>
      <c r="M26" s="12">
        <f t="shared" ca="1" si="2"/>
        <v>292343.87398989138</v>
      </c>
      <c r="N26" s="12">
        <f t="shared" ca="1" si="2"/>
        <v>258954.95327229885</v>
      </c>
      <c r="O26" s="12">
        <f t="shared" ca="1" si="2"/>
        <v>587550.78827331262</v>
      </c>
      <c r="P26" s="12">
        <f t="shared" ca="1" si="2"/>
        <v>282322.65978813334</v>
      </c>
      <c r="Q26" s="12">
        <f t="shared" ca="1" si="2"/>
        <v>257838.11659964841</v>
      </c>
      <c r="R26" s="12">
        <f t="shared" ca="1" si="2"/>
        <v>34660.876754421857</v>
      </c>
      <c r="S26" s="12">
        <f t="shared" ca="1" si="2"/>
        <v>162886.04262163484</v>
      </c>
      <c r="T26" s="12">
        <f t="shared" ca="1" si="2"/>
        <v>-125951.95243341167</v>
      </c>
      <c r="U26" s="12">
        <f t="shared" ca="1" si="2"/>
        <v>13758.895610655658</v>
      </c>
      <c r="V26" s="12">
        <f t="shared" ca="1" si="2"/>
        <v>1413873.3860657788</v>
      </c>
      <c r="W26" s="12">
        <f t="shared" ca="1" si="2"/>
        <v>-30126.632178014144</v>
      </c>
      <c r="X26" s="12">
        <f t="shared" ca="1" si="2"/>
        <v>901647.52262396493</v>
      </c>
      <c r="Y26" s="12">
        <f t="shared" ca="1" si="2"/>
        <v>1046314.6124197841</v>
      </c>
      <c r="Z26" s="12">
        <f t="shared" ca="1" si="2"/>
        <v>589356.77082505357</v>
      </c>
      <c r="AA26" s="12">
        <f t="shared" ca="1" si="2"/>
        <v>1212020.4086802325</v>
      </c>
      <c r="AB26" s="12">
        <f t="shared" ca="1" si="2"/>
        <v>288457.53902708529</v>
      </c>
      <c r="AC26" s="12">
        <f t="shared" ca="1" si="2"/>
        <v>257431.84022540922</v>
      </c>
      <c r="AD26" s="12">
        <f t="shared" ca="1" si="2"/>
        <v>472568.22887612501</v>
      </c>
      <c r="AE26" s="12">
        <f t="shared" ca="1" si="2"/>
        <v>303971.87687178724</v>
      </c>
      <c r="AF26" s="12">
        <f t="shared" ca="1" si="2"/>
        <v>342687.52936893562</v>
      </c>
      <c r="AG26" s="12">
        <f t="shared" ca="1" si="2"/>
        <v>-426732.87398356723</v>
      </c>
      <c r="AH26" s="12">
        <f t="shared" ca="1" si="2"/>
        <v>1949146.0635909005</v>
      </c>
      <c r="AI26" s="12">
        <f t="shared" ca="1" si="2"/>
        <v>344270.03373478586</v>
      </c>
      <c r="AJ26" s="12">
        <f t="shared" ca="1" si="2"/>
        <v>305033.88729357335</v>
      </c>
      <c r="AK26" s="12">
        <f t="shared" ca="1" si="2"/>
        <v>-388269.01206581341</v>
      </c>
      <c r="AL26" s="12">
        <f t="shared" ca="1" si="2"/>
        <v>1074520.6995495399</v>
      </c>
      <c r="AM26" s="12">
        <f t="shared" ca="1" si="2"/>
        <v>537491.81408642721</v>
      </c>
      <c r="AN26" s="12">
        <f t="shared" ca="1" si="2"/>
        <v>734395.42195623601</v>
      </c>
      <c r="AO26" s="12">
        <f t="shared" ca="1" si="2"/>
        <v>211384.79334022786</v>
      </c>
      <c r="AP26" s="12">
        <f t="shared" ca="1" si="2"/>
        <v>385677.47235231352</v>
      </c>
      <c r="AQ26" s="12">
        <f t="shared" ca="1" si="2"/>
        <v>554032.95590825169</v>
      </c>
      <c r="AR26" s="12">
        <f t="shared" ca="1" si="2"/>
        <v>1455940.8754136055</v>
      </c>
      <c r="AS26" s="12">
        <f t="shared" ca="1" si="2"/>
        <v>-203323.13353788183</v>
      </c>
      <c r="AT26" s="12">
        <f t="shared" ca="1" si="2"/>
        <v>2029682.3987870535</v>
      </c>
      <c r="AU26" s="12">
        <f t="shared" ca="1" si="2"/>
        <v>2059661.7799612428</v>
      </c>
      <c r="AV26" s="12">
        <f t="shared" ca="1" si="2"/>
        <v>657197.52004384005</v>
      </c>
      <c r="AW26" s="12">
        <f t="shared" ca="1" si="2"/>
        <v>498816.55281406769</v>
      </c>
      <c r="AX26" s="12">
        <f t="shared" ca="1" si="2"/>
        <v>3603956.5639062012</v>
      </c>
      <c r="AY26" s="12">
        <f t="shared" ca="1" si="2"/>
        <v>788538.56787391123</v>
      </c>
      <c r="AZ26" s="12">
        <f t="shared" ca="1" si="2"/>
        <v>4112063.0399000496</v>
      </c>
      <c r="BA26" s="12">
        <f t="shared" ca="1" si="2"/>
        <v>3309480.9665450007</v>
      </c>
      <c r="BB26" s="12">
        <f t="shared" ca="1" si="2"/>
        <v>1914742.3685154635</v>
      </c>
      <c r="BC26" s="12">
        <f t="shared" ca="1" si="2"/>
        <v>4763659.4125786349</v>
      </c>
      <c r="BD26" s="12">
        <f t="shared" ca="1" si="2"/>
        <v>4576856.3727493985</v>
      </c>
      <c r="BE26" s="12">
        <f t="shared" ca="1" si="2"/>
        <v>2000008.3626729653</v>
      </c>
      <c r="BF26" s="12">
        <f t="shared" ca="1" si="2"/>
        <v>5299443.9114545891</v>
      </c>
      <c r="BG26" s="12">
        <f t="shared" ca="1" si="2"/>
        <v>5916203.5800366709</v>
      </c>
      <c r="BH26" s="12">
        <f t="shared" ca="1" si="2"/>
        <v>2678139.2036732929</v>
      </c>
      <c r="BI26" s="12">
        <f t="shared" ca="1" si="2"/>
        <v>-829984.38605814136</v>
      </c>
      <c r="BJ26" s="12">
        <f t="shared" ca="1" si="2"/>
        <v>7228792.7062582448</v>
      </c>
      <c r="BK26" s="12">
        <f t="shared" ca="1" si="2"/>
        <v>3078745.2339748736</v>
      </c>
      <c r="BL26" s="12">
        <f t="shared" ca="1" si="2"/>
        <v>8578022.9529879373</v>
      </c>
      <c r="BM26" s="12">
        <f t="shared" ca="1" si="2"/>
        <v>7498767.9819822107</v>
      </c>
      <c r="BN26" s="12">
        <f t="shared" ca="1" si="2"/>
        <v>4444452.9285497973</v>
      </c>
      <c r="BO26" s="12">
        <f t="shared" ca="1" si="2"/>
        <v>9687732.2354164422</v>
      </c>
      <c r="BP26" s="12">
        <f t="shared" ca="1" si="2"/>
        <v>9354285.9460353851</v>
      </c>
      <c r="BQ26" s="12">
        <f t="shared" ca="1" si="2"/>
        <v>5614579.6784807472</v>
      </c>
    </row>
    <row r="28" spans="5:69">
      <c r="E28" s="17" t="str">
        <f xml:space="preserve"> InpS!E$11</f>
        <v>New share capital issued</v>
      </c>
      <c r="F28" s="17">
        <f xml:space="preserve"> InpS!F$11</f>
        <v>0</v>
      </c>
      <c r="G28" s="17" t="str">
        <f xml:space="preserve"> InpS!G$11</f>
        <v>GBP</v>
      </c>
      <c r="H28" s="44">
        <f xml:space="preserve"> InpS!H$11</f>
        <v>0</v>
      </c>
      <c r="I28" s="17">
        <f xml:space="preserve"> InpS!I$11</f>
        <v>0</v>
      </c>
      <c r="J28" s="10">
        <f xml:space="preserve"> InpS!J$11</f>
        <v>0</v>
      </c>
      <c r="K28" s="10">
        <f xml:space="preserve"> InpS!K$11</f>
        <v>0</v>
      </c>
      <c r="L28" s="10">
        <f xml:space="preserve"> InpS!L$11</f>
        <v>0</v>
      </c>
      <c r="M28" s="10">
        <f xml:space="preserve"> InpS!M$11</f>
        <v>0</v>
      </c>
      <c r="N28" s="10">
        <f xml:space="preserve"> InpS!N$11</f>
        <v>0</v>
      </c>
      <c r="O28" s="10">
        <f xml:space="preserve"> InpS!O$11</f>
        <v>0</v>
      </c>
      <c r="P28" s="10">
        <f xml:space="preserve"> InpS!P$11</f>
        <v>0</v>
      </c>
      <c r="Q28" s="10">
        <f xml:space="preserve"> InpS!Q$11</f>
        <v>0</v>
      </c>
      <c r="R28" s="10">
        <f xml:space="preserve"> InpS!R$11</f>
        <v>0</v>
      </c>
      <c r="S28" s="10">
        <f xml:space="preserve"> InpS!S$11</f>
        <v>0</v>
      </c>
      <c r="T28" s="10">
        <f xml:space="preserve"> InpS!T$11</f>
        <v>0</v>
      </c>
      <c r="U28" s="10">
        <f xml:space="preserve"> InpS!U$11</f>
        <v>0</v>
      </c>
      <c r="V28" s="10">
        <f xml:space="preserve"> InpS!V$11</f>
        <v>0</v>
      </c>
      <c r="W28" s="10">
        <f xml:space="preserve"> InpS!W$11</f>
        <v>0</v>
      </c>
      <c r="X28" s="10">
        <f xml:space="preserve"> InpS!X$11</f>
        <v>0</v>
      </c>
      <c r="Y28" s="10">
        <f xml:space="preserve"> InpS!Y$11</f>
        <v>0</v>
      </c>
      <c r="Z28" s="10">
        <f xml:space="preserve"> InpS!Z$11</f>
        <v>0</v>
      </c>
      <c r="AA28" s="10">
        <f xml:space="preserve"> InpS!AA$11</f>
        <v>0</v>
      </c>
      <c r="AB28" s="10">
        <f xml:space="preserve"> InpS!AB$11</f>
        <v>0</v>
      </c>
      <c r="AC28" s="10">
        <f xml:space="preserve"> InpS!AC$11</f>
        <v>0</v>
      </c>
      <c r="AD28" s="10">
        <f xml:space="preserve"> InpS!AD$11</f>
        <v>0</v>
      </c>
      <c r="AE28" s="10">
        <f xml:space="preserve"> InpS!AE$11</f>
        <v>0</v>
      </c>
      <c r="AF28" s="10">
        <f xml:space="preserve"> InpS!AF$11</f>
        <v>0</v>
      </c>
      <c r="AG28" s="10">
        <f xml:space="preserve"> InpS!AG$11</f>
        <v>0</v>
      </c>
      <c r="AH28" s="10">
        <f xml:space="preserve"> InpS!AH$11</f>
        <v>0</v>
      </c>
      <c r="AI28" s="10">
        <f xml:space="preserve"> InpS!AI$11</f>
        <v>0</v>
      </c>
      <c r="AJ28" s="10">
        <f xml:space="preserve"> InpS!AJ$11</f>
        <v>0</v>
      </c>
      <c r="AK28" s="10">
        <f xml:space="preserve"> InpS!AK$11</f>
        <v>0</v>
      </c>
      <c r="AL28" s="10">
        <f xml:space="preserve"> InpS!AL$11</f>
        <v>0</v>
      </c>
      <c r="AM28" s="10">
        <f xml:space="preserve"> InpS!AM$11</f>
        <v>0</v>
      </c>
      <c r="AN28" s="10">
        <f xml:space="preserve"> InpS!AN$11</f>
        <v>0</v>
      </c>
      <c r="AO28" s="10">
        <f xml:space="preserve"> InpS!AO$11</f>
        <v>0</v>
      </c>
      <c r="AP28" s="10">
        <f xml:space="preserve"> InpS!AP$11</f>
        <v>0</v>
      </c>
      <c r="AQ28" s="10">
        <f xml:space="preserve"> InpS!AQ$11</f>
        <v>0</v>
      </c>
      <c r="AR28" s="10">
        <f xml:space="preserve"> InpS!AR$11</f>
        <v>0</v>
      </c>
      <c r="AS28" s="10">
        <f xml:space="preserve"> InpS!AS$11</f>
        <v>0</v>
      </c>
      <c r="AT28" s="10">
        <f xml:space="preserve"> InpS!AT$11</f>
        <v>0</v>
      </c>
      <c r="AU28" s="10">
        <f xml:space="preserve"> InpS!AU$11</f>
        <v>0</v>
      </c>
      <c r="AV28" s="10">
        <f xml:space="preserve"> InpS!AV$11</f>
        <v>0</v>
      </c>
      <c r="AW28" s="10">
        <f xml:space="preserve"> InpS!AW$11</f>
        <v>0</v>
      </c>
      <c r="AX28" s="10">
        <f xml:space="preserve"> InpS!AX$11</f>
        <v>0</v>
      </c>
      <c r="AY28" s="10">
        <f xml:space="preserve"> InpS!AY$11</f>
        <v>0</v>
      </c>
      <c r="AZ28" s="10">
        <f xml:space="preserve"> InpS!AZ$11</f>
        <v>0</v>
      </c>
      <c r="BA28" s="10">
        <f xml:space="preserve"> InpS!BA$11</f>
        <v>0</v>
      </c>
      <c r="BB28" s="10">
        <f xml:space="preserve"> InpS!BB$11</f>
        <v>0</v>
      </c>
      <c r="BC28" s="10">
        <f xml:space="preserve"> InpS!BC$11</f>
        <v>0</v>
      </c>
      <c r="BD28" s="10">
        <f xml:space="preserve"> InpS!BD$11</f>
        <v>0</v>
      </c>
      <c r="BE28" s="10">
        <f xml:space="preserve"> InpS!BE$11</f>
        <v>0</v>
      </c>
      <c r="BF28" s="10">
        <f xml:space="preserve"> InpS!BF$11</f>
        <v>0</v>
      </c>
      <c r="BG28" s="10">
        <f xml:space="preserve"> InpS!BG$11</f>
        <v>0</v>
      </c>
      <c r="BH28" s="10">
        <f xml:space="preserve"> InpS!BH$11</f>
        <v>0</v>
      </c>
      <c r="BI28" s="10">
        <f xml:space="preserve"> InpS!BI$11</f>
        <v>0</v>
      </c>
      <c r="BJ28" s="10">
        <f xml:space="preserve"> InpS!BJ$11</f>
        <v>0</v>
      </c>
      <c r="BK28" s="10">
        <f xml:space="preserve"> InpS!BK$11</f>
        <v>0</v>
      </c>
      <c r="BL28" s="10">
        <f xml:space="preserve"> InpS!BL$11</f>
        <v>0</v>
      </c>
      <c r="BM28" s="10">
        <f xml:space="preserve"> InpS!BM$11</f>
        <v>0</v>
      </c>
      <c r="BN28" s="10">
        <f xml:space="preserve"> InpS!BN$11</f>
        <v>0</v>
      </c>
      <c r="BO28" s="10">
        <f xml:space="preserve"> InpS!BO$11</f>
        <v>0</v>
      </c>
      <c r="BP28" s="10">
        <f xml:space="preserve"> InpS!BP$11</f>
        <v>0</v>
      </c>
      <c r="BQ28" s="10">
        <f xml:space="preserve"> InpS!BQ$11</f>
        <v>0</v>
      </c>
    </row>
    <row r="29" spans="5:69">
      <c r="E29" s="12" t="s">
        <v>115</v>
      </c>
      <c r="F29" s="30"/>
      <c r="G29" s="12" t="s">
        <v>258</v>
      </c>
      <c r="H29" s="56">
        <f ca="1" xml:space="preserve"> SUM( J29:BQ29 )</f>
        <v>114153158.88072786</v>
      </c>
      <c r="I29" s="30"/>
      <c r="J29" s="12">
        <f t="shared" ref="J29:BQ29" ca="1" si="3" xml:space="preserve"> J26 + J28</f>
        <v>-65340</v>
      </c>
      <c r="K29" s="12">
        <f t="shared" ca="1" si="3"/>
        <v>136660</v>
      </c>
      <c r="L29" s="12">
        <f t="shared" ca="1" si="3"/>
        <v>121856.66666666663</v>
      </c>
      <c r="M29" s="12">
        <f t="shared" ca="1" si="3"/>
        <v>292343.87398989138</v>
      </c>
      <c r="N29" s="12">
        <f t="shared" ca="1" si="3"/>
        <v>258954.95327229885</v>
      </c>
      <c r="O29" s="12">
        <f t="shared" ca="1" si="3"/>
        <v>587550.78827331262</v>
      </c>
      <c r="P29" s="12">
        <f t="shared" ca="1" si="3"/>
        <v>282322.65978813334</v>
      </c>
      <c r="Q29" s="12">
        <f t="shared" ca="1" si="3"/>
        <v>257838.11659964841</v>
      </c>
      <c r="R29" s="12">
        <f t="shared" ca="1" si="3"/>
        <v>34660.876754421857</v>
      </c>
      <c r="S29" s="12">
        <f t="shared" ca="1" si="3"/>
        <v>162886.04262163484</v>
      </c>
      <c r="T29" s="12">
        <f t="shared" ca="1" si="3"/>
        <v>-125951.95243341167</v>
      </c>
      <c r="U29" s="12">
        <f t="shared" ca="1" si="3"/>
        <v>13758.895610655658</v>
      </c>
      <c r="V29" s="12">
        <f t="shared" ca="1" si="3"/>
        <v>1413873.3860657788</v>
      </c>
      <c r="W29" s="12">
        <f t="shared" ca="1" si="3"/>
        <v>-30126.632178014144</v>
      </c>
      <c r="X29" s="12">
        <f t="shared" ca="1" si="3"/>
        <v>901647.52262396493</v>
      </c>
      <c r="Y29" s="12">
        <f t="shared" ca="1" si="3"/>
        <v>1046314.6124197841</v>
      </c>
      <c r="Z29" s="12">
        <f t="shared" ca="1" si="3"/>
        <v>589356.77082505357</v>
      </c>
      <c r="AA29" s="12">
        <f t="shared" ca="1" si="3"/>
        <v>1212020.4086802325</v>
      </c>
      <c r="AB29" s="12">
        <f t="shared" ca="1" si="3"/>
        <v>288457.53902708529</v>
      </c>
      <c r="AC29" s="12">
        <f t="shared" ca="1" si="3"/>
        <v>257431.84022540922</v>
      </c>
      <c r="AD29" s="12">
        <f t="shared" ca="1" si="3"/>
        <v>472568.22887612501</v>
      </c>
      <c r="AE29" s="12">
        <f t="shared" ca="1" si="3"/>
        <v>303971.87687178724</v>
      </c>
      <c r="AF29" s="12">
        <f t="shared" ca="1" si="3"/>
        <v>342687.52936893562</v>
      </c>
      <c r="AG29" s="12">
        <f t="shared" ca="1" si="3"/>
        <v>-426732.87398356723</v>
      </c>
      <c r="AH29" s="12">
        <f t="shared" ca="1" si="3"/>
        <v>1949146.0635909005</v>
      </c>
      <c r="AI29" s="12">
        <f t="shared" ca="1" si="3"/>
        <v>344270.03373478586</v>
      </c>
      <c r="AJ29" s="12">
        <f t="shared" ca="1" si="3"/>
        <v>305033.88729357335</v>
      </c>
      <c r="AK29" s="12">
        <f t="shared" ca="1" si="3"/>
        <v>-388269.01206581341</v>
      </c>
      <c r="AL29" s="12">
        <f t="shared" ca="1" si="3"/>
        <v>1074520.6995495399</v>
      </c>
      <c r="AM29" s="12">
        <f t="shared" ca="1" si="3"/>
        <v>537491.81408642721</v>
      </c>
      <c r="AN29" s="12">
        <f t="shared" ca="1" si="3"/>
        <v>734395.42195623601</v>
      </c>
      <c r="AO29" s="12">
        <f t="shared" ca="1" si="3"/>
        <v>211384.79334022786</v>
      </c>
      <c r="AP29" s="12">
        <f t="shared" ca="1" si="3"/>
        <v>385677.47235231352</v>
      </c>
      <c r="AQ29" s="12">
        <f t="shared" ca="1" si="3"/>
        <v>554032.95590825169</v>
      </c>
      <c r="AR29" s="12">
        <f t="shared" ca="1" si="3"/>
        <v>1455940.8754136055</v>
      </c>
      <c r="AS29" s="12">
        <f t="shared" ca="1" si="3"/>
        <v>-203323.13353788183</v>
      </c>
      <c r="AT29" s="12">
        <f t="shared" ca="1" si="3"/>
        <v>2029682.3987870535</v>
      </c>
      <c r="AU29" s="12">
        <f t="shared" ca="1" si="3"/>
        <v>2059661.7799612428</v>
      </c>
      <c r="AV29" s="12">
        <f t="shared" ca="1" si="3"/>
        <v>657197.52004384005</v>
      </c>
      <c r="AW29" s="12">
        <f t="shared" ca="1" si="3"/>
        <v>498816.55281406769</v>
      </c>
      <c r="AX29" s="12">
        <f t="shared" ca="1" si="3"/>
        <v>3603956.5639062012</v>
      </c>
      <c r="AY29" s="12">
        <f t="shared" ca="1" si="3"/>
        <v>788538.56787391123</v>
      </c>
      <c r="AZ29" s="12">
        <f t="shared" ca="1" si="3"/>
        <v>4112063.0399000496</v>
      </c>
      <c r="BA29" s="12">
        <f t="shared" ca="1" si="3"/>
        <v>3309480.9665450007</v>
      </c>
      <c r="BB29" s="12">
        <f t="shared" ca="1" si="3"/>
        <v>1914742.3685154635</v>
      </c>
      <c r="BC29" s="12">
        <f t="shared" ca="1" si="3"/>
        <v>4763659.4125786349</v>
      </c>
      <c r="BD29" s="12">
        <f t="shared" ca="1" si="3"/>
        <v>4576856.3727493985</v>
      </c>
      <c r="BE29" s="12">
        <f t="shared" ca="1" si="3"/>
        <v>2000008.3626729653</v>
      </c>
      <c r="BF29" s="12">
        <f t="shared" ca="1" si="3"/>
        <v>5299443.9114545891</v>
      </c>
      <c r="BG29" s="12">
        <f t="shared" ca="1" si="3"/>
        <v>5916203.5800366709</v>
      </c>
      <c r="BH29" s="12">
        <f t="shared" ca="1" si="3"/>
        <v>2678139.2036732929</v>
      </c>
      <c r="BI29" s="12">
        <f t="shared" ca="1" si="3"/>
        <v>-829984.38605814136</v>
      </c>
      <c r="BJ29" s="12">
        <f t="shared" ca="1" si="3"/>
        <v>7228792.7062582448</v>
      </c>
      <c r="BK29" s="12">
        <f t="shared" ca="1" si="3"/>
        <v>3078745.2339748736</v>
      </c>
      <c r="BL29" s="12">
        <f t="shared" ca="1" si="3"/>
        <v>8578022.9529879373</v>
      </c>
      <c r="BM29" s="12">
        <f t="shared" ca="1" si="3"/>
        <v>7498767.9819822107</v>
      </c>
      <c r="BN29" s="12">
        <f t="shared" ca="1" si="3"/>
        <v>4444452.9285497973</v>
      </c>
      <c r="BO29" s="12">
        <f t="shared" ca="1" si="3"/>
        <v>9687732.2354164422</v>
      </c>
      <c r="BP29" s="12">
        <f t="shared" ca="1" si="3"/>
        <v>9354285.9460353851</v>
      </c>
      <c r="BQ29" s="12">
        <f t="shared" ca="1" si="3"/>
        <v>5614579.6784807472</v>
      </c>
    </row>
  </sheetData>
  <conditionalFormatting sqref="F2:F3">
    <cfRule type="cellIs" dxfId="70" priority="1" stopIfTrue="1" operator="notEqual">
      <formula>0</formula>
    </cfRule>
    <cfRule type="cellIs" dxfId="69" priority="2" stopIfTrue="1" operator="equal">
      <formula>""</formula>
    </cfRule>
  </conditionalFormatting>
  <conditionalFormatting sqref="J3:BQ3">
    <cfRule type="cellIs" dxfId="68" priority="3" operator="equal">
      <formula>"PPA ext."</formula>
    </cfRule>
    <cfRule type="cellIs" dxfId="67" priority="4" operator="equal">
      <formula>"Delay"</formula>
    </cfRule>
    <cfRule type="cellIs" dxfId="66" priority="5" operator="equal">
      <formula>"Fin Close"</formula>
    </cfRule>
    <cfRule type="cellIs" dxfId="65" priority="6" stopIfTrue="1" operator="equal">
      <formula>"Construction"</formula>
    </cfRule>
    <cfRule type="cellIs" dxfId="64"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5">
    <tabColor rgb="FF4F81BD"/>
    <outlinePr summaryBelow="0" summaryRight="0"/>
  </sheetPr>
  <dimension ref="A1:AC2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44" bestFit="1" customWidth="1"/>
    <col min="6" max="6" width="20.5546875" bestFit="1" customWidth="1"/>
    <col min="7" max="7" width="13.21875" bestFit="1" customWidth="1"/>
    <col min="8" max="8" width="14.44140625" style="45" bestFit="1" customWidth="1"/>
    <col min="9" max="9" width="3.44140625" customWidth="1"/>
    <col min="10" max="10" width="11.21875" bestFit="1" customWidth="1"/>
    <col min="11" max="11" width="11.77734375" bestFit="1" customWidth="1"/>
    <col min="12" max="12" width="11.88671875" bestFit="1" customWidth="1"/>
    <col min="13" max="14" width="11.77734375" bestFit="1" customWidth="1"/>
    <col min="15" max="21" width="12.44140625" bestFit="1" customWidth="1"/>
    <col min="22" max="29" width="13.21875" bestFit="1" customWidth="1"/>
    <col min="30" max="30" width="15.109375" hidden="1" customWidth="1"/>
    <col min="31" max="16384" width="15.109375" hidden="1"/>
  </cols>
  <sheetData>
    <row r="1" spans="1:29" s="73" customFormat="1" ht="25">
      <c r="A1" s="46" t="str">
        <f ca="1" xml:space="preserve"> RIGHT(CELL("filename", A1), LEN(CELL("filename", A1)) - SEARCH("]", CELL("filename", A1)))</f>
        <v>Cashflow Qly</v>
      </c>
      <c r="B1" s="76"/>
      <c r="C1" s="77"/>
      <c r="D1" s="70"/>
      <c r="F1" s="53" t="str">
        <f>HYPERLINK("#Contents!A1","Go to contents")</f>
        <v>Go to contents</v>
      </c>
      <c r="H1" s="50"/>
      <c r="J1" s="50"/>
    </row>
    <row r="2" spans="1:29" s="55" customFormat="1">
      <c r="A2" s="51"/>
      <c r="B2" s="51"/>
      <c r="C2" s="71"/>
      <c r="D2" s="72"/>
      <c r="E2" s="22" t="s">
        <v>331</v>
      </c>
      <c r="F2" s="52">
        <f ca="1" xml:space="preserve"> 'Model Checks and Alerts'!F11</f>
        <v>0</v>
      </c>
      <c r="G2" s="54" t="s">
        <v>144</v>
      </c>
      <c r="H2" s="49"/>
      <c r="I2" s="49"/>
      <c r="J2" s="6">
        <f xml:space="preserve"> Time!J$75</f>
        <v>45138</v>
      </c>
      <c r="K2" s="6">
        <f xml:space="preserve"> Time!K$75</f>
        <v>45230</v>
      </c>
      <c r="L2" s="6">
        <f xml:space="preserve"> Time!L$75</f>
        <v>45322</v>
      </c>
      <c r="M2" s="6">
        <f xml:space="preserve"> Time!M$75</f>
        <v>45412</v>
      </c>
      <c r="N2" s="6">
        <f xml:space="preserve"> Time!N$75</f>
        <v>45504</v>
      </c>
      <c r="O2" s="6">
        <f xml:space="preserve"> Time!O$75</f>
        <v>45596</v>
      </c>
      <c r="P2" s="6">
        <f xml:space="preserve"> Time!P$75</f>
        <v>45688</v>
      </c>
      <c r="Q2" s="6">
        <f xml:space="preserve"> Time!Q$75</f>
        <v>45777</v>
      </c>
      <c r="R2" s="6">
        <f xml:space="preserve"> Time!R$75</f>
        <v>45869</v>
      </c>
      <c r="S2" s="6">
        <f xml:space="preserve"> Time!S$75</f>
        <v>45961</v>
      </c>
      <c r="T2" s="6">
        <f xml:space="preserve"> Time!T$75</f>
        <v>46053</v>
      </c>
      <c r="U2" s="6">
        <f xml:space="preserve"> Time!U$75</f>
        <v>46142</v>
      </c>
      <c r="V2" s="6">
        <f xml:space="preserve"> Time!V$75</f>
        <v>46234</v>
      </c>
      <c r="W2" s="6">
        <f xml:space="preserve"> Time!W$75</f>
        <v>46326</v>
      </c>
      <c r="X2" s="6">
        <f xml:space="preserve"> Time!X$75</f>
        <v>46418</v>
      </c>
      <c r="Y2" s="6">
        <f xml:space="preserve"> Time!Y$75</f>
        <v>46507</v>
      </c>
      <c r="Z2" s="6">
        <f xml:space="preserve"> Time!Z$75</f>
        <v>46599</v>
      </c>
      <c r="AA2" s="6">
        <f xml:space="preserve"> Time!AA$75</f>
        <v>46691</v>
      </c>
      <c r="AB2" s="6">
        <f xml:space="preserve"> Time!AB$75</f>
        <v>46783</v>
      </c>
      <c r="AC2" s="6">
        <f xml:space="preserve"> Time!AC$75</f>
        <v>46873</v>
      </c>
    </row>
    <row r="3" spans="1:29" s="32" customFormat="1">
      <c r="A3" s="51"/>
      <c r="B3" s="51"/>
      <c r="C3" s="71"/>
      <c r="D3" s="72"/>
      <c r="E3" s="41" t="s">
        <v>206</v>
      </c>
      <c r="F3" s="52"/>
      <c r="G3" s="54" t="s">
        <v>98</v>
      </c>
      <c r="H3" s="49"/>
      <c r="I3" s="49"/>
      <c r="J3" s="7" t="str">
        <f xml:space="preserve"> Time!J$82</f>
        <v>Month3</v>
      </c>
      <c r="K3" s="7" t="str">
        <f xml:space="preserve"> Time!K$82</f>
        <v>Month6</v>
      </c>
      <c r="L3" s="7" t="str">
        <f xml:space="preserve"> Time!L$82</f>
        <v>Month9</v>
      </c>
      <c r="M3" s="7" t="str">
        <f xml:space="preserve"> Time!M$82</f>
        <v>Month12</v>
      </c>
      <c r="N3" s="7" t="str">
        <f xml:space="preserve"> Time!N$82</f>
        <v>Month15</v>
      </c>
      <c r="O3" s="7" t="str">
        <f xml:space="preserve"> Time!O$82</f>
        <v>Month18</v>
      </c>
      <c r="P3" s="7" t="str">
        <f xml:space="preserve"> Time!P$82</f>
        <v>Month21</v>
      </c>
      <c r="Q3" s="7" t="str">
        <f xml:space="preserve"> Time!Q$82</f>
        <v>Month24</v>
      </c>
      <c r="R3" s="7" t="str">
        <f xml:space="preserve"> Time!R$82</f>
        <v>Month27</v>
      </c>
      <c r="S3" s="7" t="str">
        <f xml:space="preserve"> Time!S$82</f>
        <v>Month30</v>
      </c>
      <c r="T3" s="7" t="str">
        <f xml:space="preserve"> Time!T$82</f>
        <v>Month33</v>
      </c>
      <c r="U3" s="7" t="str">
        <f xml:space="preserve"> Time!U$82</f>
        <v>Month36</v>
      </c>
      <c r="V3" s="7" t="str">
        <f xml:space="preserve"> Time!V$82</f>
        <v>Month39</v>
      </c>
      <c r="W3" s="7" t="str">
        <f xml:space="preserve"> Time!W$82</f>
        <v>Month42</v>
      </c>
      <c r="X3" s="7" t="str">
        <f xml:space="preserve"> Time!X$82</f>
        <v>Month45</v>
      </c>
      <c r="Y3" s="7" t="str">
        <f xml:space="preserve"> Time!Y$82</f>
        <v>Month48</v>
      </c>
      <c r="Z3" s="7" t="str">
        <f xml:space="preserve"> Time!Z$82</f>
        <v>Month51</v>
      </c>
      <c r="AA3" s="7" t="str">
        <f xml:space="preserve"> Time!AA$82</f>
        <v>Month54</v>
      </c>
      <c r="AB3" s="7" t="str">
        <f xml:space="preserve"> Time!AB$82</f>
        <v>Month57</v>
      </c>
      <c r="AC3" s="7" t="str">
        <f xml:space="preserve"> Time!AC$82</f>
        <v>Month60</v>
      </c>
    </row>
    <row r="4" spans="1:29" s="26" customFormat="1">
      <c r="A4" s="51"/>
      <c r="B4" s="51"/>
      <c r="C4" s="71"/>
      <c r="D4" s="72"/>
      <c r="E4" s="22" t="s">
        <v>332</v>
      </c>
      <c r="F4"/>
      <c r="G4"/>
      <c r="H4" s="49"/>
      <c r="I4" s="49"/>
      <c r="J4" s="26">
        <f xml:space="preserve"> Time!J$88</f>
        <v>3</v>
      </c>
      <c r="K4" s="26">
        <f xml:space="preserve"> Time!K$88</f>
        <v>6</v>
      </c>
      <c r="L4" s="26">
        <f xml:space="preserve"> Time!L$88</f>
        <v>9</v>
      </c>
      <c r="M4" s="26">
        <f xml:space="preserve"> Time!M$88</f>
        <v>12</v>
      </c>
      <c r="N4" s="26">
        <f xml:space="preserve"> Time!N$88</f>
        <v>15</v>
      </c>
      <c r="O4" s="26">
        <f xml:space="preserve"> Time!O$88</f>
        <v>18</v>
      </c>
      <c r="P4" s="26">
        <f xml:space="preserve"> Time!P$88</f>
        <v>21</v>
      </c>
      <c r="Q4" s="26">
        <f xml:space="preserve"> Time!Q$88</f>
        <v>24</v>
      </c>
      <c r="R4" s="26">
        <f xml:space="preserve"> Time!R$88</f>
        <v>27</v>
      </c>
      <c r="S4" s="26">
        <f xml:space="preserve"> Time!S$88</f>
        <v>30</v>
      </c>
      <c r="T4" s="26">
        <f xml:space="preserve"> Time!T$88</f>
        <v>33</v>
      </c>
      <c r="U4" s="26">
        <f xml:space="preserve"> Time!U$88</f>
        <v>36</v>
      </c>
      <c r="V4" s="26">
        <f xml:space="preserve"> Time!V$88</f>
        <v>39</v>
      </c>
      <c r="W4" s="26">
        <f xml:space="preserve"> Time!W$88</f>
        <v>42</v>
      </c>
      <c r="X4" s="26">
        <f xml:space="preserve"> Time!X$88</f>
        <v>45</v>
      </c>
      <c r="Y4" s="26">
        <f xml:space="preserve"> Time!Y$88</f>
        <v>48</v>
      </c>
      <c r="Z4" s="26">
        <f xml:space="preserve"> Time!Z$88</f>
        <v>51</v>
      </c>
      <c r="AA4" s="26">
        <f xml:space="preserve"> Time!AA$88</f>
        <v>54</v>
      </c>
      <c r="AB4" s="26">
        <f xml:space="preserve"> Time!AB$88</f>
        <v>57</v>
      </c>
      <c r="AC4" s="26">
        <f xml:space="preserve"> Time!AC$88</f>
        <v>60</v>
      </c>
    </row>
    <row r="5" spans="1:29" s="32" customFormat="1">
      <c r="A5" s="51"/>
      <c r="B5" s="51"/>
      <c r="C5" s="71"/>
      <c r="D5" s="72"/>
      <c r="E5" s="22" t="s">
        <v>312</v>
      </c>
      <c r="F5" s="23" t="s">
        <v>254</v>
      </c>
      <c r="G5" s="23" t="s">
        <v>228</v>
      </c>
      <c r="H5" s="23" t="s">
        <v>205</v>
      </c>
      <c r="I5" s="49"/>
      <c r="J5" s="15"/>
      <c r="K5" s="15"/>
      <c r="L5" s="15"/>
      <c r="M5" s="15"/>
      <c r="N5" s="15"/>
      <c r="O5" s="15"/>
      <c r="P5" s="15"/>
    </row>
    <row r="6" spans="1:29" s="45" customFormat="1">
      <c r="A6" s="23"/>
      <c r="B6" s="23"/>
      <c r="C6" s="48"/>
      <c r="D6" s="75"/>
      <c r="F6" s="23"/>
      <c r="G6" s="23"/>
      <c r="H6" s="23"/>
    </row>
    <row r="8" spans="1:29">
      <c r="E8" s="17" t="str">
        <f xml:space="preserve"> 'Working Capital'!E$22</f>
        <v>Cash in from Sales</v>
      </c>
      <c r="F8" s="17">
        <f xml:space="preserve"> 'Working Capital'!F$22</f>
        <v>0</v>
      </c>
      <c r="G8" s="17" t="str">
        <f xml:space="preserve"> 'Working Capital'!G$22</f>
        <v>GBP</v>
      </c>
      <c r="H8" s="44">
        <f ca="1" xml:space="preserve"> 'Working Capital'!H$22</f>
        <v>235353600</v>
      </c>
      <c r="I8" s="17">
        <f xml:space="preserve"> 'Working Capital'!I$22</f>
        <v>0</v>
      </c>
      <c r="J8" s="10">
        <f ca="1" xml:space="preserve"> SUMIF( Time!$J332:$BQ332, Time!J$28, 'Working Capital'!$J22:$BQ22)</f>
        <v>0</v>
      </c>
      <c r="K8" s="10">
        <f ca="1" xml:space="preserve"> SUMIF( Time!$J332:$BQ332, Time!K$28, 'Working Capital'!$J22:$BQ22)</f>
        <v>518400</v>
      </c>
      <c r="L8" s="10">
        <f ca="1" xml:space="preserve"> SUMIF( Time!$J332:$BQ332, Time!L$28, 'Working Capital'!$J22:$BQ22)</f>
        <v>1209600</v>
      </c>
      <c r="M8" s="10">
        <f ca="1" xml:space="preserve"> SUMIF( Time!$J332:$BQ332, Time!M$28, 'Working Capital'!$J22:$BQ22)</f>
        <v>1036800</v>
      </c>
      <c r="N8" s="10">
        <f ca="1" xml:space="preserve"> SUMIF( Time!$J332:$BQ332, Time!N$28, 'Working Capital'!$J22:$BQ22)</f>
        <v>3456000</v>
      </c>
      <c r="O8" s="10">
        <f ca="1" xml:space="preserve"> SUMIF( Time!$J332:$BQ332, Time!O$28, 'Working Capital'!$J22:$BQ22)</f>
        <v>3776658.2706280798</v>
      </c>
      <c r="P8" s="10">
        <f ca="1" xml:space="preserve"> SUMIF( Time!$J332:$BQ332, Time!P$28, 'Working Capital'!$J22:$BQ22)</f>
        <v>1407341.7293719202</v>
      </c>
      <c r="Q8" s="10">
        <f ca="1" xml:space="preserve"> SUMIF( Time!$J332:$BQ332, Time!Q$28, 'Working Capital'!$J22:$BQ22)</f>
        <v>1036800</v>
      </c>
      <c r="R8" s="10">
        <f ca="1" xml:space="preserve"> SUMIF( Time!$J332:$BQ332, Time!R$28, 'Working Capital'!$J22:$BQ22)</f>
        <v>6048000</v>
      </c>
      <c r="S8" s="10">
        <f ca="1" xml:space="preserve"> SUMIF( Time!$J332:$BQ332, Time!S$28, 'Working Capital'!$J22:$BQ22)</f>
        <v>7578258.2706280798</v>
      </c>
      <c r="T8" s="10">
        <f ca="1" xml:space="preserve"> SUMIF( Time!$J332:$BQ332, Time!T$28, 'Working Capital'!$J22:$BQ22)</f>
        <v>5381741.7293719202</v>
      </c>
      <c r="U8" s="10">
        <f ca="1" xml:space="preserve"> SUMIF( Time!$J332:$BQ332, Time!U$28, 'Working Capital'!$J22:$BQ22)</f>
        <v>6048000</v>
      </c>
      <c r="V8" s="10">
        <f ca="1" xml:space="preserve"> SUMIF( Time!$J332:$BQ332, Time!V$28, 'Working Capital'!$J22:$BQ22)</f>
        <v>10368000</v>
      </c>
      <c r="W8" s="10">
        <f ca="1" xml:space="preserve"> SUMIF( Time!$J332:$BQ332, Time!W$28, 'Working Capital'!$J22:$BQ22)</f>
        <v>14688000</v>
      </c>
      <c r="X8" s="10">
        <f ca="1" xml:space="preserve"> SUMIF( Time!$J332:$BQ332, Time!X$28, 'Working Capital'!$J22:$BQ22)</f>
        <v>17280000</v>
      </c>
      <c r="Y8" s="10">
        <f ca="1" xml:space="preserve"> SUMIF( Time!$J332:$BQ332, Time!Y$28, 'Working Capital'!$J22:$BQ22)</f>
        <v>20736000</v>
      </c>
      <c r="Z8" s="10">
        <f ca="1" xml:space="preserve"> SUMIF( Time!$J332:$BQ332, Time!Z$28, 'Working Capital'!$J22:$BQ22)</f>
        <v>25056000</v>
      </c>
      <c r="AA8" s="10">
        <f ca="1" xml:space="preserve"> SUMIF( Time!$J332:$BQ332, Time!AA$28, 'Working Capital'!$J22:$BQ22)</f>
        <v>30240000</v>
      </c>
      <c r="AB8" s="10">
        <f ca="1" xml:space="preserve"> SUMIF( Time!$J332:$BQ332, Time!AB$28, 'Working Capital'!$J22:$BQ22)</f>
        <v>36288000</v>
      </c>
      <c r="AC8" s="10">
        <f ca="1" xml:space="preserve"> SUMIF( Time!$J332:$BQ332, Time!AC$28, 'Working Capital'!$J22:$BQ22)</f>
        <v>43200000</v>
      </c>
    </row>
    <row r="9" spans="1:29">
      <c r="E9" s="17" t="str">
        <f xml:space="preserve"> 'Working Capital'!E$52</f>
        <v xml:space="preserve">Cash out on Operating Expense </v>
      </c>
      <c r="F9" s="17">
        <f xml:space="preserve"> 'Working Capital'!F$52</f>
        <v>0</v>
      </c>
      <c r="G9" s="17" t="str">
        <f xml:space="preserve"> 'Working Capital'!G$52</f>
        <v>GBP</v>
      </c>
      <c r="H9" s="44">
        <f ca="1" xml:space="preserve"> 'Working Capital'!H$52</f>
        <v>-29881425.450217187</v>
      </c>
      <c r="I9" s="17">
        <f xml:space="preserve"> 'Working Capital'!I$52</f>
        <v>0</v>
      </c>
      <c r="J9" s="10">
        <f ca="1" xml:space="preserve"> SUMIF( Time!$J332:$BQ332, Time!J$28, 'Working Capital'!$J52:$BQ52)</f>
        <v>-196020</v>
      </c>
      <c r="K9" s="10">
        <f ca="1" xml:space="preserve"> SUMIF( Time!$J332:$BQ332, Time!K$28, 'Working Capital'!$J52:$BQ52)</f>
        <v>-262990.66969699238</v>
      </c>
      <c r="L9" s="10">
        <f ca="1" xml:space="preserve"> SUMIF( Time!$J332:$BQ332, Time!L$28, 'Working Capital'!$J52:$BQ52)</f>
        <v>-361729.13020651531</v>
      </c>
      <c r="M9" s="10">
        <f ca="1" xml:space="preserve"> SUMIF( Time!$J332:$BQ332, Time!M$28, 'Working Capital'!$J52:$BQ52)</f>
        <v>-397197.51609844394</v>
      </c>
      <c r="N9" s="10">
        <f ca="1" xml:space="preserve"> SUMIF( Time!$J332:$BQ332, Time!N$28, 'Working Capital'!$J52:$BQ52)</f>
        <v>-430343.67480757402</v>
      </c>
      <c r="O9" s="10">
        <f ca="1" xml:space="preserve"> SUMIF( Time!$J332:$BQ332, Time!O$28, 'Working Capital'!$J52:$BQ52)</f>
        <v>-484848.83234491397</v>
      </c>
      <c r="P9" s="10">
        <f ca="1" xml:space="preserve"> SUMIF( Time!$J332:$BQ332, Time!P$28, 'Working Capital'!$J52:$BQ52)</f>
        <v>-548987.20092985535</v>
      </c>
      <c r="Q9" s="10">
        <f ca="1" xml:space="preserve"> SUMIF( Time!$J332:$BQ332, Time!Q$28, 'Working Capital'!$J52:$BQ52)</f>
        <v>-624604.30618664552</v>
      </c>
      <c r="R9" s="10">
        <f ca="1" xml:space="preserve"> SUMIF( Time!$J332:$BQ332, Time!R$28, 'Working Capital'!$J52:$BQ52)</f>
        <v>-756455.97603332857</v>
      </c>
      <c r="S9" s="10">
        <f ca="1" xml:space="preserve"> SUMIF( Time!$J332:$BQ332, Time!S$28, 'Working Capital'!$J52:$BQ52)</f>
        <v>-918879.43756854162</v>
      </c>
      <c r="T9" s="10">
        <f ca="1" xml:space="preserve"> SUMIF( Time!$J332:$BQ332, Time!T$28, 'Working Capital'!$J52:$BQ52)</f>
        <v>-1129037.3297272692</v>
      </c>
      <c r="U9" s="10">
        <f ca="1" xml:space="preserve"> SUMIF( Time!$J332:$BQ332, Time!U$28, 'Working Capital'!$J52:$BQ52)</f>
        <v>-1305024.7610831326</v>
      </c>
      <c r="V9" s="10">
        <f ca="1" xml:space="preserve"> SUMIF( Time!$J332:$BQ332, Time!V$28, 'Working Capital'!$J52:$BQ52)</f>
        <v>-1505935.4011533563</v>
      </c>
      <c r="W9" s="10">
        <f ca="1" xml:space="preserve"> SUMIF( Time!$J332:$BQ332, Time!W$28, 'Working Capital'!$J52:$BQ52)</f>
        <v>-1758271.9911700091</v>
      </c>
      <c r="X9" s="10">
        <f ca="1" xml:space="preserve"> SUMIF( Time!$J332:$BQ332, Time!X$28, 'Working Capital'!$J52:$BQ52)</f>
        <v>-2057560.4335326897</v>
      </c>
      <c r="Y9" s="10">
        <f ca="1" xml:space="preserve"> SUMIF( Time!$J332:$BQ332, Time!Y$28, 'Working Capital'!$J52:$BQ52)</f>
        <v>-2412675.5212928569</v>
      </c>
      <c r="Z9" s="10">
        <f ca="1" xml:space="preserve"> SUMIF( Time!$J332:$BQ332, Time!Z$28, 'Working Capital'!$J52:$BQ52)</f>
        <v>-2833968.2118384931</v>
      </c>
      <c r="AA9" s="10">
        <f ca="1" xml:space="preserve"> SUMIF( Time!$J332:$BQ332, Time!AA$28, 'Working Capital'!$J52:$BQ52)</f>
        <v>-3334319.5479256003</v>
      </c>
      <c r="AB9" s="10">
        <f ca="1" xml:space="preserve"> SUMIF( Time!$J332:$BQ332, Time!AB$28, 'Working Capital'!$J52:$BQ52)</f>
        <v>-3928469.5967871528</v>
      </c>
      <c r="AC9" s="10">
        <f ca="1" xml:space="preserve"> SUMIF( Time!$J332:$BQ332, Time!AC$28, 'Working Capital'!$J52:$BQ52)</f>
        <v>-4634105.911833819</v>
      </c>
    </row>
    <row r="10" spans="1:29">
      <c r="E10" s="17" t="str">
        <f xml:space="preserve"> VAT!E$38</f>
        <v xml:space="preserve">VAT paid </v>
      </c>
      <c r="F10" s="17">
        <f xml:space="preserve"> VAT!F$38</f>
        <v>0</v>
      </c>
      <c r="G10" s="17" t="str">
        <f xml:space="preserve"> VAT!G$38</f>
        <v>GBP</v>
      </c>
      <c r="H10" s="44">
        <f ca="1" xml:space="preserve"> VAT!H$38</f>
        <v>-28434306.505756866</v>
      </c>
      <c r="I10" s="17">
        <f xml:space="preserve"> VAT!I$38</f>
        <v>0</v>
      </c>
      <c r="J10" s="10">
        <f ca="1" xml:space="preserve"> SUMIF( Time!$J332:$BQ332, Time!J$28, VAT!$J38:$BQ38)</f>
        <v>-16920</v>
      </c>
      <c r="K10" s="10">
        <f ca="1" xml:space="preserve"> SUMIF( Time!$J332:$BQ332, Time!K$28, VAT!$J38:$BQ38)</f>
        <v>144518.82846648438</v>
      </c>
      <c r="L10" s="10">
        <f ca="1" xml:space="preserve"> SUMIF( Time!$J332:$BQ332, Time!L$28, VAT!$J38:$BQ38)</f>
        <v>-159307.60817848417</v>
      </c>
      <c r="M10" s="10">
        <f ca="1" xml:space="preserve"> SUMIF( Time!$J332:$BQ332, Time!M$28, VAT!$J38:$BQ38)</f>
        <v>-268405.93447262415</v>
      </c>
      <c r="N10" s="10">
        <f ca="1" xml:space="preserve"> SUMIF( Time!$J332:$BQ332, Time!N$28, VAT!$J38:$BQ38)</f>
        <v>-489316.53619390458</v>
      </c>
      <c r="O10" s="10">
        <f ca="1" xml:space="preserve"> SUMIF( Time!$J332:$BQ332, Time!O$28, VAT!$J38:$BQ38)</f>
        <v>-339901.04439600348</v>
      </c>
      <c r="P10" s="10">
        <f ca="1" xml:space="preserve"> SUMIF( Time!$J332:$BQ332, Time!P$28, VAT!$J38:$BQ38)</f>
        <v>-36341.766717129693</v>
      </c>
      <c r="Q10" s="10">
        <f ca="1" xml:space="preserve"> SUMIF( Time!$J332:$BQ332, Time!Q$28, VAT!$J38:$BQ38)</f>
        <v>-289035.40115353878</v>
      </c>
      <c r="R10" s="10">
        <f ca="1" xml:space="preserve"> SUMIF( Time!$J332:$BQ332, Time!R$28, VAT!$J38:$BQ38)</f>
        <v>-764539.52380783099</v>
      </c>
      <c r="S10" s="10">
        <f ca="1" xml:space="preserve"> SUMIF( Time!$J332:$BQ332, Time!S$28, VAT!$J38:$BQ38)</f>
        <v>-728267.19340472692</v>
      </c>
      <c r="T10" s="10">
        <f ca="1" xml:space="preserve"> SUMIF( Time!$J332:$BQ332, Time!T$28, VAT!$J38:$BQ38)</f>
        <v>-382940.87802171911</v>
      </c>
      <c r="U10" s="10">
        <f ca="1" xml:space="preserve"> SUMIF( Time!$J332:$BQ332, Time!U$28, VAT!$J38:$BQ38)</f>
        <v>-727082.70457110065</v>
      </c>
      <c r="V10" s="10">
        <f ca="1" xml:space="preserve"> SUMIF( Time!$J332:$BQ332, Time!V$28, VAT!$J38:$BQ38)</f>
        <v>-1325909.5156905523</v>
      </c>
      <c r="W10" s="10">
        <f ca="1" xml:space="preserve"> SUMIF( Time!$J332:$BQ332, Time!W$28, VAT!$J38:$BQ38)</f>
        <v>-1775240.8581337868</v>
      </c>
      <c r="X10" s="10">
        <f ca="1" xml:space="preserve"> SUMIF( Time!$J332:$BQ332, Time!X$28, VAT!$J38:$BQ38)</f>
        <v>-2076538.3232583986</v>
      </c>
      <c r="Y10" s="10">
        <f ca="1" xml:space="preserve"> SUMIF( Time!$J332:$BQ332, Time!Y$28, VAT!$J38:$BQ38)</f>
        <v>-2482045.2235028557</v>
      </c>
      <c r="Z10" s="10">
        <f ca="1" xml:space="preserve"> SUMIF( Time!$J332:$BQ332, Time!Z$28, VAT!$J38:$BQ38)</f>
        <v>-3134868.2563836453</v>
      </c>
      <c r="AA10" s="10">
        <f ca="1" xml:space="preserve"> SUMIF( Time!$J332:$BQ332, Time!AA$28, VAT!$J38:$BQ38)</f>
        <v>-3889916.6089735446</v>
      </c>
      <c r="AB10" s="10">
        <f ca="1" xml:space="preserve"> SUMIF( Time!$J332:$BQ332, Time!AB$28, VAT!$J38:$BQ38)</f>
        <v>-4457910.7972734896</v>
      </c>
      <c r="AC10" s="10">
        <f ca="1" xml:space="preserve"> SUMIF( Time!$J332:$BQ332, Time!AC$28, VAT!$J38:$BQ38)</f>
        <v>-5234337.1600900143</v>
      </c>
    </row>
    <row r="11" spans="1:29">
      <c r="E11" s="17" t="str">
        <f xml:space="preserve"> 'Corporation tax'!E$69</f>
        <v xml:space="preserve">Corporation tax paid </v>
      </c>
      <c r="F11" s="17">
        <f xml:space="preserve"> 'Corporation tax'!F$69</f>
        <v>0</v>
      </c>
      <c r="G11" s="17" t="str">
        <f xml:space="preserve"> 'Corporation tax'!G$69</f>
        <v>GBP</v>
      </c>
      <c r="H11" s="44">
        <f ca="1" xml:space="preserve"> 'Corporation tax'!H$69</f>
        <v>-12116713.028871149</v>
      </c>
      <c r="I11" s="17">
        <f xml:space="preserve"> 'Corporation tax'!I$69</f>
        <v>0</v>
      </c>
      <c r="J11" s="10">
        <f ca="1" xml:space="preserve"> SUMIF( Time!$J332:$BQ332, Time!J$28, 'Corporation tax'!$J69:$BQ69)</f>
        <v>0</v>
      </c>
      <c r="K11" s="10">
        <f ca="1" xml:space="preserve"> SUMIF( Time!$J332:$BQ332, Time!K$28, 'Corporation tax'!$J69:$BQ69)</f>
        <v>0</v>
      </c>
      <c r="L11" s="10">
        <f ca="1" xml:space="preserve"> SUMIF( Time!$J332:$BQ332, Time!L$28, 'Corporation tax'!$J69:$BQ69)</f>
        <v>0</v>
      </c>
      <c r="M11" s="10">
        <f ca="1" xml:space="preserve"> SUMIF( Time!$J332:$BQ332, Time!M$28, 'Corporation tax'!$J69:$BQ69)</f>
        <v>0</v>
      </c>
      <c r="N11" s="10">
        <f ca="1" xml:space="preserve"> SUMIF( Time!$J332:$BQ332, Time!N$28, 'Corporation tax'!$J69:$BQ69)</f>
        <v>0</v>
      </c>
      <c r="O11" s="10">
        <f ca="1" xml:space="preserve"> SUMIF( Time!$J332:$BQ332, Time!O$28, 'Corporation tax'!$J69:$BQ69)</f>
        <v>-358506.10425785242</v>
      </c>
      <c r="P11" s="10">
        <f ca="1" xml:space="preserve"> SUMIF( Time!$J332:$BQ332, Time!P$28, 'Corporation tax'!$J69:$BQ69)</f>
        <v>0</v>
      </c>
      <c r="Q11" s="10">
        <f ca="1" xml:space="preserve"> SUMIF( Time!$J332:$BQ332, Time!Q$28, 'Corporation tax'!$J69:$BQ69)</f>
        <v>0</v>
      </c>
      <c r="R11" s="10">
        <f ca="1" xml:space="preserve"> SUMIF( Time!$J332:$BQ332, Time!R$28, 'Corporation tax'!$J69:$BQ69)</f>
        <v>0</v>
      </c>
      <c r="S11" s="10">
        <f ca="1" xml:space="preserve"> SUMIF( Time!$J332:$BQ332, Time!S$28, 'Corporation tax'!$J69:$BQ69)</f>
        <v>-1415781.5297293758</v>
      </c>
      <c r="T11" s="10">
        <f ca="1" xml:space="preserve"> SUMIF( Time!$J332:$BQ332, Time!T$28, 'Corporation tax'!$J69:$BQ69)</f>
        <v>0</v>
      </c>
      <c r="U11" s="10">
        <f ca="1" xml:space="preserve"> SUMIF( Time!$J332:$BQ332, Time!U$28, 'Corporation tax'!$J69:$BQ69)</f>
        <v>0</v>
      </c>
      <c r="V11" s="10">
        <f ca="1" xml:space="preserve"> SUMIF( Time!$J332:$BQ332, Time!V$28, 'Corporation tax'!$J69:$BQ69)</f>
        <v>0</v>
      </c>
      <c r="W11" s="10">
        <f ca="1" xml:space="preserve"> SUMIF( Time!$J332:$BQ332, Time!W$28, 'Corporation tax'!$J69:$BQ69)</f>
        <v>-3038017.585057735</v>
      </c>
      <c r="X11" s="10">
        <f ca="1" xml:space="preserve"> SUMIF( Time!$J332:$BQ332, Time!X$28, 'Corporation tax'!$J69:$BQ69)</f>
        <v>0</v>
      </c>
      <c r="Y11" s="10">
        <f ca="1" xml:space="preserve"> SUMIF( Time!$J332:$BQ332, Time!Y$28, 'Corporation tax'!$J69:$BQ69)</f>
        <v>0</v>
      </c>
      <c r="Z11" s="10">
        <f ca="1" xml:space="preserve"> SUMIF( Time!$J332:$BQ332, Time!Z$28, 'Corporation tax'!$J69:$BQ69)</f>
        <v>0</v>
      </c>
      <c r="AA11" s="10">
        <f ca="1" xml:space="preserve"> SUMIF( Time!$J332:$BQ332, Time!AA$28, 'Corporation tax'!$J69:$BQ69)</f>
        <v>-7304407.809826185</v>
      </c>
      <c r="AB11" s="10">
        <f ca="1" xml:space="preserve"> SUMIF( Time!$J332:$BQ332, Time!AB$28, 'Corporation tax'!$J69:$BQ69)</f>
        <v>0</v>
      </c>
      <c r="AC11" s="10">
        <f ca="1" xml:space="preserve"> SUMIF( Time!$J332:$BQ332, Time!AC$28, 'Corporation tax'!$J69:$BQ69)</f>
        <v>0</v>
      </c>
    </row>
    <row r="12" spans="1:29">
      <c r="E12" s="12" t="s">
        <v>114</v>
      </c>
      <c r="F12" s="30"/>
      <c r="G12" s="12" t="s">
        <v>258</v>
      </c>
      <c r="H12" s="56">
        <f ca="1" xml:space="preserve"> SUM( J12:BQ12 )</f>
        <v>164921155.01515478</v>
      </c>
      <c r="I12" s="30"/>
      <c r="J12" s="12">
        <f ca="1" xml:space="preserve"> SUMIF( Time!$J332:$BQ332, Time!J$28, Cashflow!$J12:$BQ12)</f>
        <v>-212940</v>
      </c>
      <c r="K12" s="12">
        <f ca="1" xml:space="preserve"> SUMIF( Time!$J332:$BQ332, Time!K$28, Cashflow!$J12:$BQ12)</f>
        <v>399928.158769492</v>
      </c>
      <c r="L12" s="12">
        <f ca="1" xml:space="preserve"> SUMIF( Time!$J332:$BQ332, Time!L$28, Cashflow!$J12:$BQ12)</f>
        <v>688563.26161500067</v>
      </c>
      <c r="M12" s="12">
        <f ca="1" xml:space="preserve"> SUMIF( Time!$J332:$BQ332, Time!M$28, Cashflow!$J12:$BQ12)</f>
        <v>371196.5494289319</v>
      </c>
      <c r="N12" s="12">
        <f ca="1" xml:space="preserve"> SUMIF( Time!$J332:$BQ332, Time!N$28, Cashflow!$J12:$BQ12)</f>
        <v>2536339.7889985214</v>
      </c>
      <c r="O12" s="12">
        <f ca="1" xml:space="preserve"> SUMIF( Time!$J332:$BQ332, Time!O$28, Cashflow!$J12:$BQ12)</f>
        <v>2593402.2896293099</v>
      </c>
      <c r="P12" s="12">
        <f ca="1" xml:space="preserve"> SUMIF( Time!$J332:$BQ332, Time!P$28, Cashflow!$J12:$BQ12)</f>
        <v>822012.76172493515</v>
      </c>
      <c r="Q12" s="12">
        <f ca="1" xml:space="preserve"> SUMIF( Time!$J332:$BQ332, Time!Q$28, Cashflow!$J12:$BQ12)</f>
        <v>123160.29265981563</v>
      </c>
      <c r="R12" s="12">
        <f ca="1" xml:space="preserve"> SUMIF( Time!$J332:$BQ332, Time!R$28, Cashflow!$J12:$BQ12)</f>
        <v>4527004.5001588408</v>
      </c>
      <c r="S12" s="12">
        <f ca="1" xml:space="preserve"> SUMIF( Time!$J332:$BQ332, Time!S$28, Cashflow!$J12:$BQ12)</f>
        <v>4515330.1099254359</v>
      </c>
      <c r="T12" s="12">
        <f ca="1" xml:space="preserve"> SUMIF( Time!$J332:$BQ332, Time!T$28, Cashflow!$J12:$BQ12)</f>
        <v>3869763.5216229316</v>
      </c>
      <c r="U12" s="12">
        <f ca="1" xml:space="preserve"> SUMIF( Time!$J332:$BQ332, Time!U$28, Cashflow!$J12:$BQ12)</f>
        <v>4015892.5343457665</v>
      </c>
      <c r="V12" s="12">
        <f ca="1" xml:space="preserve"> SUMIF( Time!$J332:$BQ332, Time!V$28, Cashflow!$J12:$BQ12)</f>
        <v>7536155.0831560921</v>
      </c>
      <c r="W12" s="12">
        <f ca="1" xml:space="preserve"> SUMIF( Time!$J332:$BQ332, Time!W$28, Cashflow!$J12:$BQ12)</f>
        <v>8116469.5656384695</v>
      </c>
      <c r="X12" s="12">
        <f ca="1" xml:space="preserve"> SUMIF( Time!$J332:$BQ332, Time!X$28, Cashflow!$J12:$BQ12)</f>
        <v>13145901.243208911</v>
      </c>
      <c r="Y12" s="12">
        <f ca="1" xml:space="preserve"> SUMIF( Time!$J332:$BQ332, Time!Y$28, Cashflow!$J12:$BQ12)</f>
        <v>15841279.255204288</v>
      </c>
      <c r="Z12" s="12">
        <f ca="1" xml:space="preserve"> SUMIF( Time!$J332:$BQ332, Time!Z$28, Cashflow!$J12:$BQ12)</f>
        <v>19087163.531777862</v>
      </c>
      <c r="AA12" s="12">
        <f ca="1" xml:space="preserve"> SUMIF( Time!$J332:$BQ332, Time!AA$28, Cashflow!$J12:$BQ12)</f>
        <v>15711356.033274669</v>
      </c>
      <c r="AB12" s="12">
        <f ca="1" xml:space="preserve"> SUMIF( Time!$J332:$BQ332, Time!AB$28, Cashflow!$J12:$BQ12)</f>
        <v>27901619.605939358</v>
      </c>
      <c r="AC12" s="12">
        <f ca="1" xml:space="preserve"> SUMIF( Time!$J332:$BQ332, Time!AC$28, Cashflow!$J12:$BQ12)</f>
        <v>33331556.928076163</v>
      </c>
    </row>
    <row r="14" spans="1:29">
      <c r="E14" s="17" t="str">
        <f xml:space="preserve"> 'Working Capital'!E$15</f>
        <v xml:space="preserve">Cash out on Inventory </v>
      </c>
      <c r="F14" s="17">
        <f xml:space="preserve"> 'Working Capital'!F$15</f>
        <v>0</v>
      </c>
      <c r="G14" s="17" t="str">
        <f xml:space="preserve"> 'Working Capital'!G$15</f>
        <v>GBP</v>
      </c>
      <c r="H14" s="44">
        <f ca="1" xml:space="preserve"> 'Working Capital'!H$15</f>
        <v>-50442000</v>
      </c>
      <c r="I14" s="17">
        <f xml:space="preserve"> 'Working Capital'!I$15</f>
        <v>0</v>
      </c>
      <c r="J14" s="10">
        <f ca="1" xml:space="preserve"> SUMIF( Time!$J332:$BQ332, Time!J$28, 'Working Capital'!$J15:$BQ15)</f>
        <v>-105000</v>
      </c>
      <c r="K14" s="10">
        <f ca="1" xml:space="preserve"> SUMIF( Time!$J332:$BQ332, Time!K$28, 'Working Capital'!$J15:$BQ15)</f>
        <v>-210000</v>
      </c>
      <c r="L14" s="10">
        <f ca="1" xml:space="preserve"> SUMIF( Time!$J332:$BQ332, Time!L$28, 'Working Capital'!$J15:$BQ15)</f>
        <v>-503999.99999999994</v>
      </c>
      <c r="M14" s="10">
        <f ca="1" xml:space="preserve"> SUMIF( Time!$J332:$BQ332, Time!M$28, 'Working Capital'!$J15:$BQ15)</f>
        <v>-587999.99999999988</v>
      </c>
      <c r="N14" s="10">
        <f ca="1" xml:space="preserve"> SUMIF( Time!$J332:$BQ332, Time!N$28, 'Working Capital'!$J15:$BQ15)</f>
        <v>-587999.99999999988</v>
      </c>
      <c r="O14" s="10">
        <f ca="1" xml:space="preserve"> SUMIF( Time!$J332:$BQ332, Time!O$28, 'Working Capital'!$J15:$BQ15)</f>
        <v>-157500</v>
      </c>
      <c r="P14" s="10">
        <f ca="1" xml:space="preserve"> SUMIF( Time!$J332:$BQ332, Time!P$28, 'Working Capital'!$J15:$BQ15)</f>
        <v>-262500</v>
      </c>
      <c r="Q14" s="10">
        <f ca="1" xml:space="preserve"> SUMIF( Time!$J332:$BQ332, Time!Q$28, 'Working Capital'!$J15:$BQ15)</f>
        <v>-755999.99999999988</v>
      </c>
      <c r="R14" s="10">
        <f ca="1" xml:space="preserve"> SUMIF( Time!$J332:$BQ332, Time!R$28, 'Working Capital'!$J15:$BQ15)</f>
        <v>-1102499.9999999998</v>
      </c>
      <c r="S14" s="10">
        <f ca="1" xml:space="preserve"> SUMIF( Time!$J332:$BQ332, Time!S$28, 'Working Capital'!$J15:$BQ15)</f>
        <v>-1354499.9999999998</v>
      </c>
      <c r="T14" s="10">
        <f ca="1" xml:space="preserve"> SUMIF( Time!$J332:$BQ332, Time!T$28, 'Working Capital'!$J15:$BQ15)</f>
        <v>-1659000</v>
      </c>
      <c r="U14" s="10">
        <f ca="1" xml:space="preserve"> SUMIF( Time!$J332:$BQ332, Time!U$28, 'Working Capital'!$J15:$BQ15)</f>
        <v>-2058000</v>
      </c>
      <c r="V14" s="10">
        <f ca="1" xml:space="preserve"> SUMIF( Time!$J332:$BQ332, Time!V$28, 'Working Capital'!$J15:$BQ15)</f>
        <v>-2656499.9999999995</v>
      </c>
      <c r="W14" s="10">
        <f ca="1" xml:space="preserve"> SUMIF( Time!$J332:$BQ332, Time!W$28, 'Working Capital'!$J15:$BQ15)</f>
        <v>-3108000</v>
      </c>
      <c r="X14" s="10">
        <f ca="1" xml:space="preserve"> SUMIF( Time!$J332:$BQ332, Time!X$28, 'Working Capital'!$J15:$BQ15)</f>
        <v>-3706500</v>
      </c>
      <c r="Y14" s="10">
        <f ca="1" xml:space="preserve"> SUMIF( Time!$J332:$BQ332, Time!Y$28, 'Working Capital'!$J15:$BQ15)</f>
        <v>-4410000</v>
      </c>
      <c r="Z14" s="10">
        <f ca="1" xml:space="preserve"> SUMIF( Time!$J332:$BQ332, Time!Z$28, 'Working Capital'!$J15:$BQ15)</f>
        <v>-5113500</v>
      </c>
      <c r="AA14" s="10">
        <f ca="1" xml:space="preserve"> SUMIF( Time!$J332:$BQ332, Time!AA$28, 'Working Capital'!$J15:$BQ15)</f>
        <v>-6163500</v>
      </c>
      <c r="AB14" s="10">
        <f ca="1" xml:space="preserve"> SUMIF( Time!$J332:$BQ332, Time!AB$28, 'Working Capital'!$J15:$BQ15)</f>
        <v>-7318500</v>
      </c>
      <c r="AC14" s="10">
        <f ca="1" xml:space="preserve"> SUMIF( Time!$J332:$BQ332, Time!AC$28, 'Working Capital'!$J15:$BQ15)</f>
        <v>-8620500</v>
      </c>
    </row>
    <row r="15" spans="1:29">
      <c r="E15" s="12" t="s">
        <v>19</v>
      </c>
      <c r="F15" s="30"/>
      <c r="G15" s="12" t="s">
        <v>258</v>
      </c>
      <c r="H15" s="56">
        <f ca="1" xml:space="preserve"> SUM( J15:BQ15 )</f>
        <v>114479155.01515479</v>
      </c>
      <c r="I15" s="30"/>
      <c r="J15" s="12">
        <f ca="1" xml:space="preserve"> SUMIF( Time!$J332:$BQ332, Time!J$28, Cashflow!$J15:$BQ15)</f>
        <v>-317940</v>
      </c>
      <c r="K15" s="12">
        <f ca="1" xml:space="preserve"> SUMIF( Time!$J332:$BQ332, Time!K$28, Cashflow!$J15:$BQ15)</f>
        <v>189928.158769492</v>
      </c>
      <c r="L15" s="12">
        <f ca="1" xml:space="preserve"> SUMIF( Time!$J332:$BQ332, Time!L$28, Cashflow!$J15:$BQ15)</f>
        <v>184563.26161500067</v>
      </c>
      <c r="M15" s="12">
        <f ca="1" xml:space="preserve"> SUMIF( Time!$J332:$BQ332, Time!M$28, Cashflow!$J15:$BQ15)</f>
        <v>-216803.45057106798</v>
      </c>
      <c r="N15" s="12">
        <f ca="1" xml:space="preserve"> SUMIF( Time!$J332:$BQ332, Time!N$28, Cashflow!$J15:$BQ15)</f>
        <v>1948339.7889985214</v>
      </c>
      <c r="O15" s="12">
        <f ca="1" xml:space="preserve"> SUMIF( Time!$J332:$BQ332, Time!O$28, Cashflow!$J15:$BQ15)</f>
        <v>2435902.2896293099</v>
      </c>
      <c r="P15" s="12">
        <f ca="1" xml:space="preserve"> SUMIF( Time!$J332:$BQ332, Time!P$28, Cashflow!$J15:$BQ15)</f>
        <v>559512.76172493515</v>
      </c>
      <c r="Q15" s="12">
        <f ca="1" xml:space="preserve"> SUMIF( Time!$J332:$BQ332, Time!Q$28, Cashflow!$J15:$BQ15)</f>
        <v>-632839.70734018437</v>
      </c>
      <c r="R15" s="12">
        <f ca="1" xml:space="preserve"> SUMIF( Time!$J332:$BQ332, Time!R$28, Cashflow!$J15:$BQ15)</f>
        <v>3424504.5001588403</v>
      </c>
      <c r="S15" s="12">
        <f ca="1" xml:space="preserve"> SUMIF( Time!$J332:$BQ332, Time!S$28, Cashflow!$J15:$BQ15)</f>
        <v>3160830.1099254359</v>
      </c>
      <c r="T15" s="12">
        <f ca="1" xml:space="preserve"> SUMIF( Time!$J332:$BQ332, Time!T$28, Cashflow!$J15:$BQ15)</f>
        <v>2210763.5216229321</v>
      </c>
      <c r="U15" s="12">
        <f ca="1" xml:space="preserve"> SUMIF( Time!$J332:$BQ332, Time!U$28, Cashflow!$J15:$BQ15)</f>
        <v>1957892.5343457668</v>
      </c>
      <c r="V15" s="12">
        <f ca="1" xml:space="preserve"> SUMIF( Time!$J332:$BQ332, Time!V$28, Cashflow!$J15:$BQ15)</f>
        <v>4879655.0831560912</v>
      </c>
      <c r="W15" s="12">
        <f ca="1" xml:space="preserve"> SUMIF( Time!$J332:$BQ332, Time!W$28, Cashflow!$J15:$BQ15)</f>
        <v>5008469.5656384686</v>
      </c>
      <c r="X15" s="12">
        <f ca="1" xml:space="preserve"> SUMIF( Time!$J332:$BQ332, Time!X$28, Cashflow!$J15:$BQ15)</f>
        <v>9439401.2432089113</v>
      </c>
      <c r="Y15" s="12">
        <f ca="1" xml:space="preserve"> SUMIF( Time!$J332:$BQ332, Time!Y$28, Cashflow!$J15:$BQ15)</f>
        <v>11431279.255204288</v>
      </c>
      <c r="Z15" s="12">
        <f ca="1" xml:space="preserve"> SUMIF( Time!$J332:$BQ332, Time!Z$28, Cashflow!$J15:$BQ15)</f>
        <v>13973663.531777862</v>
      </c>
      <c r="AA15" s="12">
        <f ca="1" xml:space="preserve"> SUMIF( Time!$J332:$BQ332, Time!AA$28, Cashflow!$J15:$BQ15)</f>
        <v>9547856.0332746692</v>
      </c>
      <c r="AB15" s="12">
        <f ca="1" xml:space="preserve"> SUMIF( Time!$J332:$BQ332, Time!AB$28, Cashflow!$J15:$BQ15)</f>
        <v>20583119.605939358</v>
      </c>
      <c r="AC15" s="12">
        <f ca="1" xml:space="preserve"> SUMIF( Time!$J332:$BQ332, Time!AC$28, Cashflow!$J15:$BQ15)</f>
        <v>24711056.928076163</v>
      </c>
    </row>
    <row r="17" spans="5:29">
      <c r="E17" s="17" t="str">
        <f xml:space="preserve"> 'Supply Chain finance'!E$22</f>
        <v>Supply Chain Finance drawdown</v>
      </c>
      <c r="F17" s="17">
        <f xml:space="preserve"> 'Supply Chain finance'!F$22</f>
        <v>0</v>
      </c>
      <c r="G17" s="17" t="str">
        <f xml:space="preserve"> 'Supply Chain finance'!G$22</f>
        <v>GBP</v>
      </c>
      <c r="H17" s="44">
        <f ca="1" xml:space="preserve"> 'Supply Chain finance'!H$22</f>
        <v>4060000</v>
      </c>
      <c r="I17" s="17">
        <f xml:space="preserve"> 'Supply Chain finance'!I$22</f>
        <v>0</v>
      </c>
      <c r="J17" s="10">
        <f xml:space="preserve"> SUMIF( Time!$J332:$BQ332, Time!J$28, 'Supply Chain finance'!$J22:$BQ22)</f>
        <v>280000</v>
      </c>
      <c r="K17" s="10">
        <f xml:space="preserve"> SUMIF( Time!$J332:$BQ332, Time!K$28, 'Supply Chain finance'!$J22:$BQ22)</f>
        <v>560000</v>
      </c>
      <c r="L17" s="10">
        <f xml:space="preserve"> SUMIF( Time!$J332:$BQ332, Time!L$28, 'Supply Chain finance'!$J22:$BQ22)</f>
        <v>560000</v>
      </c>
      <c r="M17" s="10">
        <f xml:space="preserve"> SUMIF( Time!$J332:$BQ332, Time!M$28, 'Supply Chain finance'!$J22:$BQ22)</f>
        <v>0</v>
      </c>
      <c r="N17" s="10">
        <f ca="1" xml:space="preserve"> SUMIF( Time!$J332:$BQ332, Time!N$28, 'Supply Chain finance'!$J22:$BQ22)</f>
        <v>0</v>
      </c>
      <c r="O17" s="10">
        <f ca="1" xml:space="preserve"> SUMIF( Time!$J332:$BQ332, Time!O$28, 'Supply Chain finance'!$J22:$BQ22)</f>
        <v>420000</v>
      </c>
      <c r="P17" s="10">
        <f ca="1" xml:space="preserve"> SUMIF( Time!$J332:$BQ332, Time!P$28, 'Supply Chain finance'!$J22:$BQ22)</f>
        <v>700000</v>
      </c>
      <c r="Q17" s="10">
        <f ca="1" xml:space="preserve"> SUMIF( Time!$J332:$BQ332, Time!Q$28, 'Supply Chain finance'!$J22:$BQ22)</f>
        <v>840000</v>
      </c>
      <c r="R17" s="10">
        <f ca="1" xml:space="preserve"> SUMIF( Time!$J332:$BQ332, Time!R$28, 'Supply Chain finance'!$J22:$BQ22)</f>
        <v>700000</v>
      </c>
      <c r="S17" s="10">
        <f ca="1" xml:space="preserve"> SUMIF( Time!$J332:$BQ332, Time!S$28, 'Supply Chain finance'!$J22:$BQ22)</f>
        <v>0</v>
      </c>
      <c r="T17" s="10">
        <f ca="1" xml:space="preserve"> SUMIF( Time!$J332:$BQ332, Time!T$28, 'Supply Chain finance'!$J22:$BQ22)</f>
        <v>0</v>
      </c>
      <c r="U17" s="10">
        <f ca="1" xml:space="preserve"> SUMIF( Time!$J332:$BQ332, Time!U$28, 'Supply Chain finance'!$J22:$BQ22)</f>
        <v>0</v>
      </c>
      <c r="V17" s="10">
        <f ca="1" xml:space="preserve"> SUMIF( Time!$J332:$BQ332, Time!V$28, 'Supply Chain finance'!$J22:$BQ22)</f>
        <v>0</v>
      </c>
      <c r="W17" s="10">
        <f ca="1" xml:space="preserve"> SUMIF( Time!$J332:$BQ332, Time!W$28, 'Supply Chain finance'!$J22:$BQ22)</f>
        <v>0</v>
      </c>
      <c r="X17" s="10">
        <f ca="1" xml:space="preserve"> SUMIF( Time!$J332:$BQ332, Time!X$28, 'Supply Chain finance'!$J22:$BQ22)</f>
        <v>0</v>
      </c>
      <c r="Y17" s="10">
        <f ca="1" xml:space="preserve"> SUMIF( Time!$J332:$BQ332, Time!Y$28, 'Supply Chain finance'!$J22:$BQ22)</f>
        <v>0</v>
      </c>
      <c r="Z17" s="10">
        <f ca="1" xml:space="preserve"> SUMIF( Time!$J332:$BQ332, Time!Z$28, 'Supply Chain finance'!$J22:$BQ22)</f>
        <v>0</v>
      </c>
      <c r="AA17" s="10">
        <f ca="1" xml:space="preserve"> SUMIF( Time!$J332:$BQ332, Time!AA$28, 'Supply Chain finance'!$J22:$BQ22)</f>
        <v>0</v>
      </c>
      <c r="AB17" s="10">
        <f ca="1" xml:space="preserve"> SUMIF( Time!$J332:$BQ332, Time!AB$28, 'Supply Chain finance'!$J22:$BQ22)</f>
        <v>0</v>
      </c>
      <c r="AC17" s="10">
        <f ca="1" xml:space="preserve"> SUMIF( Time!$J332:$BQ332, Time!AC$28, 'Supply Chain finance'!$J22:$BQ22)</f>
        <v>0</v>
      </c>
    </row>
    <row r="18" spans="5:29">
      <c r="E18" s="17" t="str">
        <f xml:space="preserve"> 'Supply Chain finance'!E$29</f>
        <v xml:space="preserve">Supply Chain Finance principal repayment </v>
      </c>
      <c r="F18" s="17">
        <f xml:space="preserve"> 'Supply Chain finance'!F$29</f>
        <v>0</v>
      </c>
      <c r="G18" s="17" t="str">
        <f xml:space="preserve"> 'Supply Chain finance'!G$29</f>
        <v>GBP</v>
      </c>
      <c r="H18" s="44">
        <f ca="1" xml:space="preserve"> 'Supply Chain finance'!H$29</f>
        <v>-4060000</v>
      </c>
      <c r="I18" s="17">
        <f xml:space="preserve"> 'Supply Chain finance'!I$29</f>
        <v>0</v>
      </c>
      <c r="J18" s="10">
        <f ca="1" xml:space="preserve"> SUMIF( Time!$J332:$BQ332, Time!J$28, 'Supply Chain finance'!$J29:$BQ29)</f>
        <v>0</v>
      </c>
      <c r="K18" s="10">
        <f ca="1" xml:space="preserve"> SUMIF( Time!$J332:$BQ332, Time!K$28, 'Supply Chain finance'!$J29:$BQ29)</f>
        <v>0</v>
      </c>
      <c r="L18" s="10">
        <f ca="1" xml:space="preserve"> SUMIF( Time!$J332:$BQ332, Time!L$28, 'Supply Chain finance'!$J29:$BQ29)</f>
        <v>-280000</v>
      </c>
      <c r="M18" s="10">
        <f ca="1" xml:space="preserve"> SUMIF( Time!$J332:$BQ332, Time!M$28, 'Supply Chain finance'!$J29:$BQ29)</f>
        <v>-560000</v>
      </c>
      <c r="N18" s="10">
        <f ca="1" xml:space="preserve"> SUMIF( Time!$J332:$BQ332, Time!N$28, 'Supply Chain finance'!$J29:$BQ29)</f>
        <v>-560000</v>
      </c>
      <c r="O18" s="10">
        <f ca="1" xml:space="preserve"> SUMIF( Time!$J332:$BQ332, Time!O$28, 'Supply Chain finance'!$J29:$BQ29)</f>
        <v>0</v>
      </c>
      <c r="P18" s="10">
        <f ca="1" xml:space="preserve"> SUMIF( Time!$J332:$BQ332, Time!P$28, 'Supply Chain finance'!$J29:$BQ29)</f>
        <v>0</v>
      </c>
      <c r="Q18" s="10">
        <f ca="1" xml:space="preserve"> SUMIF( Time!$J332:$BQ332, Time!Q$28, 'Supply Chain finance'!$J29:$BQ29)</f>
        <v>-420000</v>
      </c>
      <c r="R18" s="10">
        <f ca="1" xml:space="preserve"> SUMIF( Time!$J332:$BQ332, Time!R$28, 'Supply Chain finance'!$J29:$BQ29)</f>
        <v>-700000</v>
      </c>
      <c r="S18" s="10">
        <f ca="1" xml:space="preserve"> SUMIF( Time!$J332:$BQ332, Time!S$28, 'Supply Chain finance'!$J29:$BQ29)</f>
        <v>-840000</v>
      </c>
      <c r="T18" s="10">
        <f ca="1" xml:space="preserve"> SUMIF( Time!$J332:$BQ332, Time!T$28, 'Supply Chain finance'!$J29:$BQ29)</f>
        <v>-700000</v>
      </c>
      <c r="U18" s="10">
        <f ca="1" xml:space="preserve"> SUMIF( Time!$J332:$BQ332, Time!U$28, 'Supply Chain finance'!$J29:$BQ29)</f>
        <v>0</v>
      </c>
      <c r="V18" s="10">
        <f ca="1" xml:space="preserve"> SUMIF( Time!$J332:$BQ332, Time!V$28, 'Supply Chain finance'!$J29:$BQ29)</f>
        <v>0</v>
      </c>
      <c r="W18" s="10">
        <f ca="1" xml:space="preserve"> SUMIF( Time!$J332:$BQ332, Time!W$28, 'Supply Chain finance'!$J29:$BQ29)</f>
        <v>0</v>
      </c>
      <c r="X18" s="10">
        <f ca="1" xml:space="preserve"> SUMIF( Time!$J332:$BQ332, Time!X$28, 'Supply Chain finance'!$J29:$BQ29)</f>
        <v>0</v>
      </c>
      <c r="Y18" s="10">
        <f ca="1" xml:space="preserve"> SUMIF( Time!$J332:$BQ332, Time!Y$28, 'Supply Chain finance'!$J29:$BQ29)</f>
        <v>0</v>
      </c>
      <c r="Z18" s="10">
        <f ca="1" xml:space="preserve"> SUMIF( Time!$J332:$BQ332, Time!Z$28, 'Supply Chain finance'!$J29:$BQ29)</f>
        <v>0</v>
      </c>
      <c r="AA18" s="10">
        <f ca="1" xml:space="preserve"> SUMIF( Time!$J332:$BQ332, Time!AA$28, 'Supply Chain finance'!$J29:$BQ29)</f>
        <v>0</v>
      </c>
      <c r="AB18" s="10">
        <f ca="1" xml:space="preserve"> SUMIF( Time!$J332:$BQ332, Time!AB$28, 'Supply Chain finance'!$J29:$BQ29)</f>
        <v>0</v>
      </c>
      <c r="AC18" s="10">
        <f ca="1" xml:space="preserve"> SUMIF( Time!$J332:$BQ332, Time!AC$28, 'Supply Chain finance'!$J29:$BQ29)</f>
        <v>0</v>
      </c>
    </row>
    <row r="19" spans="5:29">
      <c r="E19" s="17" t="str">
        <f xml:space="preserve"> 'Invoice finance'!E$21</f>
        <v>Invoice finance drawdown</v>
      </c>
      <c r="F19" s="17">
        <f xml:space="preserve"> 'Invoice finance'!F$21</f>
        <v>0</v>
      </c>
      <c r="G19" s="17" t="str">
        <f xml:space="preserve"> 'Invoice finance'!G$21</f>
        <v>GBP</v>
      </c>
      <c r="H19" s="44">
        <f ca="1" xml:space="preserve"> 'Invoice finance'!H$21</f>
        <v>10288652.149009656</v>
      </c>
      <c r="I19" s="17">
        <f xml:space="preserve"> 'Invoice finance'!I$21</f>
        <v>0</v>
      </c>
      <c r="J19" s="10">
        <f ca="1" xml:space="preserve"> SUMIF( Time!$J332:$BQ332, Time!J$28, 'Invoice finance'!$J21:$BQ21)</f>
        <v>64800</v>
      </c>
      <c r="K19" s="10">
        <f ca="1" xml:space="preserve"> SUMIF( Time!$J332:$BQ332, Time!K$28, 'Invoice finance'!$J21:$BQ21)</f>
        <v>189000</v>
      </c>
      <c r="L19" s="10">
        <f ca="1" xml:space="preserve"> SUMIF( Time!$J332:$BQ332, Time!L$28, 'Invoice finance'!$J21:$BQ21)</f>
        <v>469800</v>
      </c>
      <c r="M19" s="10">
        <f ca="1" xml:space="preserve"> SUMIF( Time!$J332:$BQ332, Time!M$28, 'Invoice finance'!$J21:$BQ21)</f>
        <v>783000</v>
      </c>
      <c r="N19" s="10">
        <f ca="1" xml:space="preserve"> SUMIF( Time!$J332:$BQ332, Time!N$28, 'Invoice finance'!$J21:$BQ21)</f>
        <v>1401811.0070954019</v>
      </c>
      <c r="O19" s="10">
        <f ca="1" xml:space="preserve"> SUMIF( Time!$J332:$BQ332, Time!O$28, 'Invoice finance'!$J21:$BQ21)</f>
        <v>1850641.141914255</v>
      </c>
      <c r="P19" s="10">
        <f ca="1" xml:space="preserve"> SUMIF( Time!$J332:$BQ332, Time!P$28, 'Invoice finance'!$J21:$BQ21)</f>
        <v>1863000</v>
      </c>
      <c r="Q19" s="10">
        <f ca="1" xml:space="preserve"> SUMIF( Time!$J332:$BQ332, Time!Q$28, 'Invoice finance'!$J21:$BQ21)</f>
        <v>2025000</v>
      </c>
      <c r="R19" s="10">
        <f ca="1" xml:space="preserve"> SUMIF( Time!$J332:$BQ332, Time!R$28, 'Invoice finance'!$J21:$BQ21)</f>
        <v>1641600</v>
      </c>
      <c r="S19" s="10">
        <f ca="1" xml:space="preserve"> SUMIF( Time!$J332:$BQ332, Time!S$28, 'Invoice finance'!$J21:$BQ21)</f>
        <v>0</v>
      </c>
      <c r="T19" s="10">
        <f ca="1" xml:space="preserve"> SUMIF( Time!$J332:$BQ332, Time!T$28, 'Invoice finance'!$J21:$BQ21)</f>
        <v>0</v>
      </c>
      <c r="U19" s="10">
        <f ca="1" xml:space="preserve"> SUMIF( Time!$J332:$BQ332, Time!U$28, 'Invoice finance'!$J21:$BQ21)</f>
        <v>0</v>
      </c>
      <c r="V19" s="10">
        <f ca="1" xml:space="preserve"> SUMIF( Time!$J332:$BQ332, Time!V$28, 'Invoice finance'!$J21:$BQ21)</f>
        <v>0</v>
      </c>
      <c r="W19" s="10">
        <f ca="1" xml:space="preserve"> SUMIF( Time!$J332:$BQ332, Time!W$28, 'Invoice finance'!$J21:$BQ21)</f>
        <v>0</v>
      </c>
      <c r="X19" s="10">
        <f ca="1" xml:space="preserve"> SUMIF( Time!$J332:$BQ332, Time!X$28, 'Invoice finance'!$J21:$BQ21)</f>
        <v>0</v>
      </c>
      <c r="Y19" s="10">
        <f ca="1" xml:space="preserve"> SUMIF( Time!$J332:$BQ332, Time!Y$28, 'Invoice finance'!$J21:$BQ21)</f>
        <v>0</v>
      </c>
      <c r="Z19" s="10">
        <f ca="1" xml:space="preserve"> SUMIF( Time!$J332:$BQ332, Time!Z$28, 'Invoice finance'!$J21:$BQ21)</f>
        <v>0</v>
      </c>
      <c r="AA19" s="10">
        <f ca="1" xml:space="preserve"> SUMIF( Time!$J332:$BQ332, Time!AA$28, 'Invoice finance'!$J21:$BQ21)</f>
        <v>0</v>
      </c>
      <c r="AB19" s="10">
        <f ca="1" xml:space="preserve"> SUMIF( Time!$J332:$BQ332, Time!AB$28, 'Invoice finance'!$J21:$BQ21)</f>
        <v>0</v>
      </c>
      <c r="AC19" s="10">
        <f ca="1" xml:space="preserve"> SUMIF( Time!$J332:$BQ332, Time!AC$28, 'Invoice finance'!$J21:$BQ21)</f>
        <v>0</v>
      </c>
    </row>
    <row r="20" spans="5:29">
      <c r="E20" s="17" t="str">
        <f xml:space="preserve"> 'Invoice finance'!E$28</f>
        <v xml:space="preserve">Invoice finance principal repayment </v>
      </c>
      <c r="F20" s="17">
        <f xml:space="preserve"> 'Invoice finance'!F$28</f>
        <v>0</v>
      </c>
      <c r="G20" s="17" t="str">
        <f xml:space="preserve"> 'Invoice finance'!G$28</f>
        <v>GBP</v>
      </c>
      <c r="H20" s="44">
        <f ca="1" xml:space="preserve"> 'Invoice finance'!H$28</f>
        <v>-10288652.149009656</v>
      </c>
      <c r="I20" s="17">
        <f xml:space="preserve"> 'Invoice finance'!I$28</f>
        <v>0</v>
      </c>
      <c r="J20" s="10">
        <f ca="1" xml:space="preserve"> SUMIF( Time!$J332:$BQ332, Time!J$28, 'Invoice finance'!$J28:$BQ28)</f>
        <v>0</v>
      </c>
      <c r="K20" s="10">
        <f ca="1" xml:space="preserve"> SUMIF( Time!$J332:$BQ332, Time!K$28, 'Invoice finance'!$J28:$BQ28)</f>
        <v>-113400</v>
      </c>
      <c r="L20" s="10">
        <f ca="1" xml:space="preserve"> SUMIF( Time!$J332:$BQ332, Time!L$28, 'Invoice finance'!$J28:$BQ28)</f>
        <v>-264600</v>
      </c>
      <c r="M20" s="10">
        <f ca="1" xml:space="preserve"> SUMIF( Time!$J332:$BQ332, Time!M$28, 'Invoice finance'!$J28:$BQ28)</f>
        <v>-534600</v>
      </c>
      <c r="N20" s="10">
        <f ca="1" xml:space="preserve"> SUMIF( Time!$J332:$BQ332, Time!N$28, 'Invoice finance'!$J28:$BQ28)</f>
        <v>-999000</v>
      </c>
      <c r="O20" s="10">
        <f ca="1" xml:space="preserve"> SUMIF( Time!$J332:$BQ332, Time!O$28, 'Invoice finance'!$J28:$BQ28)</f>
        <v>-1605452.1490096571</v>
      </c>
      <c r="P20" s="10">
        <f ca="1" xml:space="preserve"> SUMIF( Time!$J332:$BQ332, Time!P$28, 'Invoice finance'!$J28:$BQ28)</f>
        <v>-1863000</v>
      </c>
      <c r="Q20" s="10">
        <f ca="1" xml:space="preserve"> SUMIF( Time!$J332:$BQ332, Time!Q$28, 'Invoice finance'!$J28:$BQ28)</f>
        <v>-1863000</v>
      </c>
      <c r="R20" s="10">
        <f ca="1" xml:space="preserve"> SUMIF( Time!$J332:$BQ332, Time!R$28, 'Invoice finance'!$J28:$BQ28)</f>
        <v>-2176200</v>
      </c>
      <c r="S20" s="10">
        <f ca="1" xml:space="preserve"> SUMIF( Time!$J332:$BQ332, Time!S$28, 'Invoice finance'!$J28:$BQ28)</f>
        <v>-869400</v>
      </c>
      <c r="T20" s="10">
        <f ca="1" xml:space="preserve"> SUMIF( Time!$J332:$BQ332, Time!T$28, 'Invoice finance'!$J28:$BQ28)</f>
        <v>0</v>
      </c>
      <c r="U20" s="10">
        <f ca="1" xml:space="preserve"> SUMIF( Time!$J332:$BQ332, Time!U$28, 'Invoice finance'!$J28:$BQ28)</f>
        <v>0</v>
      </c>
      <c r="V20" s="10">
        <f ca="1" xml:space="preserve"> SUMIF( Time!$J332:$BQ332, Time!V$28, 'Invoice finance'!$J28:$BQ28)</f>
        <v>0</v>
      </c>
      <c r="W20" s="10">
        <f ca="1" xml:space="preserve"> SUMIF( Time!$J332:$BQ332, Time!W$28, 'Invoice finance'!$J28:$BQ28)</f>
        <v>0</v>
      </c>
      <c r="X20" s="10">
        <f ca="1" xml:space="preserve"> SUMIF( Time!$J332:$BQ332, Time!X$28, 'Invoice finance'!$J28:$BQ28)</f>
        <v>0</v>
      </c>
      <c r="Y20" s="10">
        <f ca="1" xml:space="preserve"> SUMIF( Time!$J332:$BQ332, Time!Y$28, 'Invoice finance'!$J28:$BQ28)</f>
        <v>0</v>
      </c>
      <c r="Z20" s="10">
        <f ca="1" xml:space="preserve"> SUMIF( Time!$J332:$BQ332, Time!Z$28, 'Invoice finance'!$J28:$BQ28)</f>
        <v>0</v>
      </c>
      <c r="AA20" s="10">
        <f ca="1" xml:space="preserve"> SUMIF( Time!$J332:$BQ332, Time!AA$28, 'Invoice finance'!$J28:$BQ28)</f>
        <v>0</v>
      </c>
      <c r="AB20" s="10">
        <f ca="1" xml:space="preserve"> SUMIF( Time!$J332:$BQ332, Time!AB$28, 'Invoice finance'!$J28:$BQ28)</f>
        <v>0</v>
      </c>
      <c r="AC20" s="10">
        <f ca="1" xml:space="preserve"> SUMIF( Time!$J332:$BQ332, Time!AC$28, 'Invoice finance'!$J28:$BQ28)</f>
        <v>0</v>
      </c>
    </row>
    <row r="21" spans="5:29">
      <c r="E21" s="17" t="str">
        <f xml:space="preserve"> 'Asset Finance'!E$22</f>
        <v>Asset Finance drawdown</v>
      </c>
      <c r="F21" s="17">
        <f xml:space="preserve"> 'Asset Finance'!F$22</f>
        <v>0</v>
      </c>
      <c r="G21" s="17" t="str">
        <f xml:space="preserve"> 'Asset Finance'!G$22</f>
        <v>GBP</v>
      </c>
      <c r="H21" s="44">
        <f ca="1" xml:space="preserve"> 'Asset Finance'!H$22</f>
        <v>2450000</v>
      </c>
      <c r="I21" s="17">
        <f xml:space="preserve"> 'Asset Finance'!I$22</f>
        <v>0</v>
      </c>
      <c r="J21" s="10">
        <f ca="1" xml:space="preserve"> SUMIF( Time!$J332:$BQ332, Time!J$28, 'Asset Finance'!$J22:$BQ22)</f>
        <v>175000</v>
      </c>
      <c r="K21" s="10">
        <f ca="1" xml:space="preserve"> SUMIF( Time!$J332:$BQ332, Time!K$28, 'Asset Finance'!$J22:$BQ22)</f>
        <v>350000</v>
      </c>
      <c r="L21" s="10">
        <f ca="1" xml:space="preserve"> SUMIF( Time!$J332:$BQ332, Time!L$28, 'Asset Finance'!$J22:$BQ22)</f>
        <v>0</v>
      </c>
      <c r="M21" s="10">
        <f ca="1" xml:space="preserve"> SUMIF( Time!$J332:$BQ332, Time!M$28, 'Asset Finance'!$J22:$BQ22)</f>
        <v>700000</v>
      </c>
      <c r="N21" s="10">
        <f ca="1" xml:space="preserve"> SUMIF( Time!$J332:$BQ332, Time!N$28, 'Asset Finance'!$J22:$BQ22)</f>
        <v>700000</v>
      </c>
      <c r="O21" s="10">
        <f ca="1" xml:space="preserve"> SUMIF( Time!$J332:$BQ332, Time!O$28, 'Asset Finance'!$J22:$BQ22)</f>
        <v>0</v>
      </c>
      <c r="P21" s="10">
        <f ca="1" xml:space="preserve"> SUMIF( Time!$J332:$BQ332, Time!P$28, 'Asset Finance'!$J22:$BQ22)</f>
        <v>0</v>
      </c>
      <c r="Q21" s="10">
        <f ca="1" xml:space="preserve"> SUMIF( Time!$J332:$BQ332, Time!Q$28, 'Asset Finance'!$J22:$BQ22)</f>
        <v>525000</v>
      </c>
      <c r="R21" s="10">
        <f ca="1" xml:space="preserve"> SUMIF( Time!$J332:$BQ332, Time!R$28, 'Asset Finance'!$J22:$BQ22)</f>
        <v>0</v>
      </c>
      <c r="S21" s="10">
        <f ca="1" xml:space="preserve"> SUMIF( Time!$J332:$BQ332, Time!S$28, 'Asset Finance'!$J22:$BQ22)</f>
        <v>0</v>
      </c>
      <c r="T21" s="10">
        <f ca="1" xml:space="preserve"> SUMIF( Time!$J332:$BQ332, Time!T$28, 'Asset Finance'!$J22:$BQ22)</f>
        <v>0</v>
      </c>
      <c r="U21" s="10">
        <f ca="1" xml:space="preserve"> SUMIF( Time!$J332:$BQ332, Time!U$28, 'Asset Finance'!$J22:$BQ22)</f>
        <v>0</v>
      </c>
      <c r="V21" s="10">
        <f ca="1" xml:space="preserve"> SUMIF( Time!$J332:$BQ332, Time!V$28, 'Asset Finance'!$J22:$BQ22)</f>
        <v>0</v>
      </c>
      <c r="W21" s="10">
        <f ca="1" xml:space="preserve"> SUMIF( Time!$J332:$BQ332, Time!W$28, 'Asset Finance'!$J22:$BQ22)</f>
        <v>0</v>
      </c>
      <c r="X21" s="10">
        <f ca="1" xml:space="preserve"> SUMIF( Time!$J332:$BQ332, Time!X$28, 'Asset Finance'!$J22:$BQ22)</f>
        <v>0</v>
      </c>
      <c r="Y21" s="10">
        <f ca="1" xml:space="preserve"> SUMIF( Time!$J332:$BQ332, Time!Y$28, 'Asset Finance'!$J22:$BQ22)</f>
        <v>0</v>
      </c>
      <c r="Z21" s="10">
        <f ca="1" xml:space="preserve"> SUMIF( Time!$J332:$BQ332, Time!Z$28, 'Asset Finance'!$J22:$BQ22)</f>
        <v>0</v>
      </c>
      <c r="AA21" s="10">
        <f ca="1" xml:space="preserve"> SUMIF( Time!$J332:$BQ332, Time!AA$28, 'Asset Finance'!$J22:$BQ22)</f>
        <v>0</v>
      </c>
      <c r="AB21" s="10">
        <f ca="1" xml:space="preserve"> SUMIF( Time!$J332:$BQ332, Time!AB$28, 'Asset Finance'!$J22:$BQ22)</f>
        <v>0</v>
      </c>
      <c r="AC21" s="10">
        <f ca="1" xml:space="preserve"> SUMIF( Time!$J332:$BQ332, Time!AC$28, 'Asset Finance'!$J22:$BQ22)</f>
        <v>0</v>
      </c>
    </row>
    <row r="22" spans="5:29">
      <c r="E22" s="17" t="str">
        <f xml:space="preserve"> 'Asset Finance'!E$29</f>
        <v xml:space="preserve">Asset Finance principal repayment </v>
      </c>
      <c r="F22" s="17">
        <f xml:space="preserve"> 'Asset Finance'!F$29</f>
        <v>0</v>
      </c>
      <c r="G22" s="17" t="str">
        <f xml:space="preserve"> 'Asset Finance'!G$29</f>
        <v>GBP</v>
      </c>
      <c r="H22" s="44">
        <f ca="1" xml:space="preserve"> 'Asset Finance'!H$29</f>
        <v>-2105274.653974223</v>
      </c>
      <c r="I22" s="17">
        <f xml:space="preserve"> 'Asset Finance'!I$29</f>
        <v>0</v>
      </c>
      <c r="J22" s="10">
        <f ca="1" xml:space="preserve"> SUMIF( Time!$J332:$BQ332, Time!J$28, 'Asset Finance'!$J29:$BQ29)</f>
        <v>-7291.666666666667</v>
      </c>
      <c r="K22" s="10">
        <f ca="1" xml:space="preserve"> SUMIF( Time!$J332:$BQ332, Time!K$28, 'Asset Finance'!$J29:$BQ29)</f>
        <v>-20102.192443094136</v>
      </c>
      <c r="L22" s="10">
        <f ca="1" xml:space="preserve"> SUMIF( Time!$J332:$BQ332, Time!L$28, 'Asset Finance'!$J29:$BQ29)</f>
        <v>-59645.064775399769</v>
      </c>
      <c r="M22" s="10">
        <f ca="1" xml:space="preserve"> SUMIF( Time!$J332:$BQ332, Time!M$28, 'Asset Finance'!$J29:$BQ29)</f>
        <v>-81054.796232804467</v>
      </c>
      <c r="N22" s="10">
        <f ca="1" xml:space="preserve"> SUMIF( Time!$J332:$BQ332, Time!N$28, 'Asset Finance'!$J29:$BQ29)</f>
        <v>-155244.04700264268</v>
      </c>
      <c r="O22" s="10">
        <f ca="1" xml:space="preserve"> SUMIF( Time!$J332:$BQ332, Time!O$28, 'Asset Finance'!$J29:$BQ29)</f>
        <v>-191981.64929695847</v>
      </c>
      <c r="P22" s="10">
        <f ca="1" xml:space="preserve"> SUMIF( Time!$J332:$BQ332, Time!P$28, 'Asset Finance'!$J29:$BQ29)</f>
        <v>-168969.95999682389</v>
      </c>
      <c r="Q22" s="10">
        <f ca="1" xml:space="preserve"> SUMIF( Time!$J332:$BQ332, Time!Q$28, 'Asset Finance'!$J29:$BQ29)</f>
        <v>-170287.72448505179</v>
      </c>
      <c r="R22" s="10">
        <f ca="1" xml:space="preserve"> SUMIF( Time!$J332:$BQ332, Time!R$28, 'Asset Finance'!$J29:$BQ29)</f>
        <v>-191233.77776400646</v>
      </c>
      <c r="S22" s="10">
        <f ca="1" xml:space="preserve"> SUMIF( Time!$J332:$BQ332, Time!S$28, 'Asset Finance'!$J29:$BQ29)</f>
        <v>-168311.73134076002</v>
      </c>
      <c r="T22" s="10">
        <f ca="1" xml:space="preserve"> SUMIF( Time!$J332:$BQ332, Time!T$28, 'Asset Finance'!$J29:$BQ29)</f>
        <v>-148137.21319611018</v>
      </c>
      <c r="U22" s="10">
        <f ca="1" xml:space="preserve"> SUMIF( Time!$J332:$BQ332, Time!U$28, 'Asset Finance'!$J29:$BQ29)</f>
        <v>-130380.8935877512</v>
      </c>
      <c r="V22" s="10">
        <f ca="1" xml:space="preserve"> SUMIF( Time!$J332:$BQ332, Time!V$28, 'Asset Finance'!$J29:$BQ29)</f>
        <v>-114752.91755513375</v>
      </c>
      <c r="W22" s="10">
        <f ca="1" xml:space="preserve"> SUMIF( Time!$J332:$BQ332, Time!W$28, 'Asset Finance'!$J29:$BQ29)</f>
        <v>-100998.17331404168</v>
      </c>
      <c r="X22" s="10">
        <f ca="1" xml:space="preserve"> SUMIF( Time!$J332:$BQ332, Time!X$28, 'Asset Finance'!$J29:$BQ29)</f>
        <v>-88892.127800343267</v>
      </c>
      <c r="Y22" s="10">
        <f ca="1" xml:space="preserve"> SUMIF( Time!$J332:$BQ332, Time!Y$28, 'Asset Finance'!$J29:$BQ29)</f>
        <v>-78237.161382145292</v>
      </c>
      <c r="Z22" s="10">
        <f ca="1" xml:space="preserve"> SUMIF( Time!$J332:$BQ332, Time!Z$28, 'Asset Finance'!$J29:$BQ29)</f>
        <v>-68859.341908026749</v>
      </c>
      <c r="AA22" s="10">
        <f ca="1" xml:space="preserve"> SUMIF( Time!$J332:$BQ332, Time!AA$28, 'Asset Finance'!$J29:$BQ29)</f>
        <v>-60605.585430769774</v>
      </c>
      <c r="AB22" s="10">
        <f ca="1" xml:space="preserve"> SUMIF( Time!$J332:$BQ332, Time!AB$28, 'Asset Finance'!$J29:$BQ29)</f>
        <v>-53341.157258114574</v>
      </c>
      <c r="AC22" s="10">
        <f ca="1" xml:space="preserve"> SUMIF( Time!$J332:$BQ332, Time!AC$28, 'Asset Finance'!$J29:$BQ29)</f>
        <v>-46947.472537578127</v>
      </c>
    </row>
    <row r="23" spans="5:29">
      <c r="E23" s="17" t="str">
        <f xml:space="preserve"> 'Supply Chain finance'!E$48</f>
        <v xml:space="preserve">Supply Chain Finance interest paid </v>
      </c>
      <c r="F23" s="17">
        <f xml:space="preserve"> 'Supply Chain finance'!F$48</f>
        <v>0</v>
      </c>
      <c r="G23" s="17" t="str">
        <f xml:space="preserve"> 'Supply Chain finance'!G$48</f>
        <v>GBP</v>
      </c>
      <c r="H23" s="44">
        <f ca="1" xml:space="preserve"> 'Supply Chain finance'!H$48</f>
        <v>-162400</v>
      </c>
      <c r="I23" s="17">
        <f xml:space="preserve"> 'Supply Chain finance'!I$48</f>
        <v>0</v>
      </c>
      <c r="J23" s="10">
        <f ca="1" xml:space="preserve"> SUMIF( Time!$J332:$BQ332, Time!J$28, 'Supply Chain finance'!$J48:$BQ48)</f>
        <v>0</v>
      </c>
      <c r="K23" s="10">
        <f ca="1" xml:space="preserve"> SUMIF( Time!$J332:$BQ332, Time!K$28, 'Supply Chain finance'!$J48:$BQ48)</f>
        <v>-11200</v>
      </c>
      <c r="L23" s="10">
        <f ca="1" xml:space="preserve"> SUMIF( Time!$J332:$BQ332, Time!L$28, 'Supply Chain finance'!$J48:$BQ48)</f>
        <v>-20533.333333333336</v>
      </c>
      <c r="M23" s="10">
        <f ca="1" xml:space="preserve"> SUMIF( Time!$J332:$BQ332, Time!M$28, 'Supply Chain finance'!$J48:$BQ48)</f>
        <v>-16800</v>
      </c>
      <c r="N23" s="10">
        <f ca="1" xml:space="preserve"> SUMIF( Time!$J332:$BQ332, Time!N$28, 'Supply Chain finance'!$J48:$BQ48)</f>
        <v>-7466.666666666667</v>
      </c>
      <c r="O23" s="10">
        <f ca="1" xml:space="preserve"> SUMIF( Time!$J332:$BQ332, Time!O$28, 'Supply Chain finance'!$J48:$BQ48)</f>
        <v>-2800</v>
      </c>
      <c r="P23" s="10">
        <f ca="1" xml:space="preserve"> SUMIF( Time!$J332:$BQ332, Time!P$28, 'Supply Chain finance'!$J48:$BQ48)</f>
        <v>-14000</v>
      </c>
      <c r="Q23" s="10">
        <f ca="1" xml:space="preserve"> SUMIF( Time!$J332:$BQ332, Time!Q$28, 'Supply Chain finance'!$J48:$BQ48)</f>
        <v>-25200</v>
      </c>
      <c r="R23" s="10">
        <f ca="1" xml:space="preserve"> SUMIF( Time!$J332:$BQ332, Time!R$28, 'Supply Chain finance'!$J48:$BQ48)</f>
        <v>-31733.333333333336</v>
      </c>
      <c r="S23" s="10">
        <f ca="1" xml:space="preserve"> SUMIF( Time!$J332:$BQ332, Time!S$28, 'Supply Chain finance'!$J48:$BQ48)</f>
        <v>-25200</v>
      </c>
      <c r="T23" s="10">
        <f ca="1" xml:space="preserve"> SUMIF( Time!$J332:$BQ332, Time!T$28, 'Supply Chain finance'!$J48:$BQ48)</f>
        <v>-7466.666666666667</v>
      </c>
      <c r="U23" s="10">
        <f ca="1" xml:space="preserve"> SUMIF( Time!$J332:$BQ332, Time!U$28, 'Supply Chain finance'!$J48:$BQ48)</f>
        <v>0</v>
      </c>
      <c r="V23" s="10">
        <f ca="1" xml:space="preserve"> SUMIF( Time!$J332:$BQ332, Time!V$28, 'Supply Chain finance'!$J48:$BQ48)</f>
        <v>0</v>
      </c>
      <c r="W23" s="10">
        <f ca="1" xml:space="preserve"> SUMIF( Time!$J332:$BQ332, Time!W$28, 'Supply Chain finance'!$J48:$BQ48)</f>
        <v>0</v>
      </c>
      <c r="X23" s="10">
        <f ca="1" xml:space="preserve"> SUMIF( Time!$J332:$BQ332, Time!X$28, 'Supply Chain finance'!$J48:$BQ48)</f>
        <v>0</v>
      </c>
      <c r="Y23" s="10">
        <f ca="1" xml:space="preserve"> SUMIF( Time!$J332:$BQ332, Time!Y$28, 'Supply Chain finance'!$J48:$BQ48)</f>
        <v>0</v>
      </c>
      <c r="Z23" s="10">
        <f ca="1" xml:space="preserve"> SUMIF( Time!$J332:$BQ332, Time!Z$28, 'Supply Chain finance'!$J48:$BQ48)</f>
        <v>0</v>
      </c>
      <c r="AA23" s="10">
        <f ca="1" xml:space="preserve"> SUMIF( Time!$J332:$BQ332, Time!AA$28, 'Supply Chain finance'!$J48:$BQ48)</f>
        <v>0</v>
      </c>
      <c r="AB23" s="10">
        <f ca="1" xml:space="preserve"> SUMIF( Time!$J332:$BQ332, Time!AB$28, 'Supply Chain finance'!$J48:$BQ48)</f>
        <v>0</v>
      </c>
      <c r="AC23" s="10">
        <f ca="1" xml:space="preserve"> SUMIF( Time!$J332:$BQ332, Time!AC$28, 'Supply Chain finance'!$J48:$BQ48)</f>
        <v>0</v>
      </c>
    </row>
    <row r="24" spans="5:29">
      <c r="E24" s="17" t="str">
        <f xml:space="preserve"> 'Invoice finance'!E$47</f>
        <v xml:space="preserve">Invoice finance interest paid </v>
      </c>
      <c r="F24" s="17">
        <f xml:space="preserve"> 'Invoice finance'!F$47</f>
        <v>0</v>
      </c>
      <c r="G24" s="17" t="str">
        <f xml:space="preserve"> 'Invoice finance'!G$47</f>
        <v>GBP</v>
      </c>
      <c r="H24" s="44">
        <f ca="1" xml:space="preserve"> 'Invoice finance'!H$47</f>
        <v>-171477.53581682761</v>
      </c>
      <c r="I24" s="17">
        <f xml:space="preserve"> 'Invoice finance'!I$47</f>
        <v>0</v>
      </c>
      <c r="J24" s="10">
        <f ca="1" xml:space="preserve"> SUMIF( Time!$J332:$BQ332, Time!J$28, 'Invoice finance'!$J47:$BQ47)</f>
        <v>-225</v>
      </c>
      <c r="K24" s="10">
        <f ca="1" xml:space="preserve"> SUMIF( Time!$J332:$BQ332, Time!K$28, 'Invoice finance'!$J47:$BQ47)</f>
        <v>-2160</v>
      </c>
      <c r="L24" s="10">
        <f ca="1" xml:space="preserve"> SUMIF( Time!$J332:$BQ332, Time!L$28, 'Invoice finance'!$J47:$BQ47)</f>
        <v>-5220</v>
      </c>
      <c r="M24" s="10">
        <f ca="1" xml:space="preserve"> SUMIF( Time!$J332:$BQ332, Time!M$28, 'Invoice finance'!$J47:$BQ47)</f>
        <v>-10080</v>
      </c>
      <c r="N24" s="10">
        <f ca="1" xml:space="preserve"> SUMIF( Time!$J332:$BQ332, Time!N$28, 'Invoice finance'!$J47:$BQ47)</f>
        <v>-18206.758392461681</v>
      </c>
      <c r="O24" s="10">
        <f ca="1" xml:space="preserve"> SUMIF( Time!$J332:$BQ332, Time!O$28, 'Invoice finance'!$J47:$BQ47)</f>
        <v>-27900.777424365933</v>
      </c>
      <c r="P24" s="10">
        <f ca="1" xml:space="preserve"> SUMIF( Time!$J332:$BQ332, Time!P$28, 'Invoice finance'!$J47:$BQ47)</f>
        <v>-31050</v>
      </c>
      <c r="Q24" s="10">
        <f ca="1" xml:space="preserve"> SUMIF( Time!$J332:$BQ332, Time!Q$28, 'Invoice finance'!$J47:$BQ47)</f>
        <v>-31500</v>
      </c>
      <c r="R24" s="10">
        <f ca="1" xml:space="preserve"> SUMIF( Time!$J332:$BQ332, Time!R$28, 'Invoice finance'!$J47:$BQ47)</f>
        <v>-37890</v>
      </c>
      <c r="S24" s="10">
        <f ca="1" xml:space="preserve"> SUMIF( Time!$J332:$BQ332, Time!S$28, 'Invoice finance'!$J47:$BQ47)</f>
        <v>-7245</v>
      </c>
      <c r="T24" s="10">
        <f ca="1" xml:space="preserve"> SUMIF( Time!$J332:$BQ332, Time!T$28, 'Invoice finance'!$J47:$BQ47)</f>
        <v>0</v>
      </c>
      <c r="U24" s="10">
        <f ca="1" xml:space="preserve"> SUMIF( Time!$J332:$BQ332, Time!U$28, 'Invoice finance'!$J47:$BQ47)</f>
        <v>0</v>
      </c>
      <c r="V24" s="10">
        <f ca="1" xml:space="preserve"> SUMIF( Time!$J332:$BQ332, Time!V$28, 'Invoice finance'!$J47:$BQ47)</f>
        <v>0</v>
      </c>
      <c r="W24" s="10">
        <f ca="1" xml:space="preserve"> SUMIF( Time!$J332:$BQ332, Time!W$28, 'Invoice finance'!$J47:$BQ47)</f>
        <v>0</v>
      </c>
      <c r="X24" s="10">
        <f ca="1" xml:space="preserve"> SUMIF( Time!$J332:$BQ332, Time!X$28, 'Invoice finance'!$J47:$BQ47)</f>
        <v>0</v>
      </c>
      <c r="Y24" s="10">
        <f ca="1" xml:space="preserve"> SUMIF( Time!$J332:$BQ332, Time!Y$28, 'Invoice finance'!$J47:$BQ47)</f>
        <v>0</v>
      </c>
      <c r="Z24" s="10">
        <f ca="1" xml:space="preserve"> SUMIF( Time!$J332:$BQ332, Time!Z$28, 'Invoice finance'!$J47:$BQ47)</f>
        <v>0</v>
      </c>
      <c r="AA24" s="10">
        <f ca="1" xml:space="preserve"> SUMIF( Time!$J332:$BQ332, Time!AA$28, 'Invoice finance'!$J47:$BQ47)</f>
        <v>0</v>
      </c>
      <c r="AB24" s="10">
        <f ca="1" xml:space="preserve"> SUMIF( Time!$J332:$BQ332, Time!AB$28, 'Invoice finance'!$J47:$BQ47)</f>
        <v>0</v>
      </c>
      <c r="AC24" s="10">
        <f ca="1" xml:space="preserve"> SUMIF( Time!$J332:$BQ332, Time!AC$28, 'Invoice finance'!$J47:$BQ47)</f>
        <v>0</v>
      </c>
    </row>
    <row r="25" spans="5:29">
      <c r="E25" s="17" t="str">
        <f xml:space="preserve"> 'Asset Finance'!E$48</f>
        <v xml:space="preserve">Asset Finance interest paid </v>
      </c>
      <c r="F25" s="17">
        <f xml:space="preserve"> 'Asset Finance'!F$48</f>
        <v>0</v>
      </c>
      <c r="G25" s="17" t="str">
        <f xml:space="preserve"> 'Asset Finance'!G$48</f>
        <v>GBP</v>
      </c>
      <c r="H25" s="44">
        <f ca="1" xml:space="preserve"> 'Asset Finance'!H$48</f>
        <v>-336843.94463587576</v>
      </c>
      <c r="I25" s="17">
        <f xml:space="preserve"> 'Asset Finance'!I$48</f>
        <v>0</v>
      </c>
      <c r="J25" s="10">
        <f ca="1" xml:space="preserve"> SUMIF( Time!$J332:$BQ332, Time!J$28, 'Asset Finance'!$J48:$BQ48)</f>
        <v>-1166.6666666666667</v>
      </c>
      <c r="K25" s="10">
        <f ca="1" xml:space="preserve"> SUMIF( Time!$J332:$BQ332, Time!K$28, 'Asset Finance'!$J48:$BQ48)</f>
        <v>-3216.3507908950623</v>
      </c>
      <c r="L25" s="10">
        <f ca="1" xml:space="preserve"> SUMIF( Time!$J332:$BQ332, Time!L$28, 'Asset Finance'!$J48:$BQ48)</f>
        <v>-9543.2103640639634</v>
      </c>
      <c r="M25" s="10">
        <f ca="1" xml:space="preserve"> SUMIF( Time!$J332:$BQ332, Time!M$28, 'Asset Finance'!$J48:$BQ48)</f>
        <v>-12968.767397248717</v>
      </c>
      <c r="N25" s="10">
        <f ca="1" xml:space="preserve"> SUMIF( Time!$J332:$BQ332, Time!N$28, 'Asset Finance'!$J48:$BQ48)</f>
        <v>-24839.047520422828</v>
      </c>
      <c r="O25" s="10">
        <f ca="1" xml:space="preserve"> SUMIF( Time!$J332:$BQ332, Time!O$28, 'Asset Finance'!$J48:$BQ48)</f>
        <v>-30717.063887513352</v>
      </c>
      <c r="P25" s="10">
        <f ca="1" xml:space="preserve"> SUMIF( Time!$J332:$BQ332, Time!P$28, 'Asset Finance'!$J48:$BQ48)</f>
        <v>-27035.193599491824</v>
      </c>
      <c r="Q25" s="10">
        <f ca="1" xml:space="preserve"> SUMIF( Time!$J332:$BQ332, Time!Q$28, 'Asset Finance'!$J48:$BQ48)</f>
        <v>-27246.035917608289</v>
      </c>
      <c r="R25" s="10">
        <f ca="1" xml:space="preserve"> SUMIF( Time!$J332:$BQ332, Time!R$28, 'Asset Finance'!$J48:$BQ48)</f>
        <v>-30597.404442241037</v>
      </c>
      <c r="S25" s="10">
        <f ca="1" xml:space="preserve"> SUMIF( Time!$J332:$BQ332, Time!S$28, 'Asset Finance'!$J48:$BQ48)</f>
        <v>-26929.877014521604</v>
      </c>
      <c r="T25" s="10">
        <f ca="1" xml:space="preserve"> SUMIF( Time!$J332:$BQ332, Time!T$28, 'Asset Finance'!$J48:$BQ48)</f>
        <v>-23701.954111377632</v>
      </c>
      <c r="U25" s="10">
        <f ca="1" xml:space="preserve"> SUMIF( Time!$J332:$BQ332, Time!U$28, 'Asset Finance'!$J48:$BQ48)</f>
        <v>-20860.94297404019</v>
      </c>
      <c r="V25" s="10">
        <f ca="1" xml:space="preserve"> SUMIF( Time!$J332:$BQ332, Time!V$28, 'Asset Finance'!$J48:$BQ48)</f>
        <v>-18360.466808821398</v>
      </c>
      <c r="W25" s="10">
        <f ca="1" xml:space="preserve"> SUMIF( Time!$J332:$BQ332, Time!W$28, 'Asset Finance'!$J48:$BQ48)</f>
        <v>-16159.70773024667</v>
      </c>
      <c r="X25" s="10">
        <f ca="1" xml:space="preserve"> SUMIF( Time!$J332:$BQ332, Time!X$28, 'Asset Finance'!$J48:$BQ48)</f>
        <v>-14222.740448054925</v>
      </c>
      <c r="Y25" s="10">
        <f ca="1" xml:space="preserve"> SUMIF( Time!$J332:$BQ332, Time!Y$28, 'Asset Finance'!$J48:$BQ48)</f>
        <v>-12517.945821143248</v>
      </c>
      <c r="Z25" s="10">
        <f ca="1" xml:space="preserve"> SUMIF( Time!$J332:$BQ332, Time!Z$28, 'Asset Finance'!$J48:$BQ48)</f>
        <v>-11017.49470528428</v>
      </c>
      <c r="AA25" s="10">
        <f ca="1" xml:space="preserve"> SUMIF( Time!$J332:$BQ332, Time!AA$28, 'Asset Finance'!$J48:$BQ48)</f>
        <v>-9696.893668923165</v>
      </c>
      <c r="AB25" s="10">
        <f ca="1" xml:space="preserve"> SUMIF( Time!$J332:$BQ332, Time!AB$28, 'Asset Finance'!$J48:$BQ48)</f>
        <v>-8534.5851612983315</v>
      </c>
      <c r="AC25" s="10">
        <f ca="1" xml:space="preserve"> SUMIF( Time!$J332:$BQ332, Time!AC$28, 'Asset Finance'!$J48:$BQ48)</f>
        <v>-7511.5956060125009</v>
      </c>
    </row>
    <row r="26" spans="5:29">
      <c r="E26" s="12" t="s">
        <v>181</v>
      </c>
      <c r="F26" s="30"/>
      <c r="G26" s="12" t="s">
        <v>258</v>
      </c>
      <c r="H26" s="56">
        <f ca="1" xml:space="preserve"> SUM( J26:BQ26 )</f>
        <v>114153158.88072786</v>
      </c>
      <c r="I26" s="30"/>
      <c r="J26" s="12">
        <f ca="1" xml:space="preserve"> SUMIF( Time!$J332:$BQ332, Time!J$28, Cashflow!$J26:$BQ26)</f>
        <v>193176.66666666663</v>
      </c>
      <c r="K26" s="12">
        <f ca="1" xml:space="preserve"> SUMIF( Time!$J332:$BQ332, Time!K$28, Cashflow!$J26:$BQ26)</f>
        <v>1138849.6155355028</v>
      </c>
      <c r="L26" s="12">
        <f ca="1" xml:space="preserve"> SUMIF( Time!$J332:$BQ332, Time!L$28, Cashflow!$J26:$BQ26)</f>
        <v>574821.65314220358</v>
      </c>
      <c r="M26" s="12">
        <f ca="1" xml:space="preserve"> SUMIF( Time!$J332:$BQ332, Time!M$28, Cashflow!$J26:$BQ26)</f>
        <v>50692.985798878828</v>
      </c>
      <c r="N26" s="12">
        <f ca="1" xml:space="preserve"> SUMIF( Time!$J332:$BQ332, Time!N$28, Cashflow!$J26:$BQ26)</f>
        <v>2285394.2765117297</v>
      </c>
      <c r="O26" s="12">
        <f ca="1" xml:space="preserve"> SUMIF( Time!$J332:$BQ332, Time!O$28, Cashflow!$J26:$BQ26)</f>
        <v>2847691.7919250699</v>
      </c>
      <c r="P26" s="12">
        <f ca="1" xml:space="preserve"> SUMIF( Time!$J332:$BQ332, Time!P$28, Cashflow!$J26:$BQ26)</f>
        <v>1018457.6081286196</v>
      </c>
      <c r="Q26" s="12">
        <f ca="1" xml:space="preserve"> SUMIF( Time!$J332:$BQ332, Time!Q$28, Cashflow!$J26:$BQ26)</f>
        <v>219926.53225715563</v>
      </c>
      <c r="R26" s="12">
        <f ca="1" xml:space="preserve"> SUMIF( Time!$J332:$BQ332, Time!R$28, Cashflow!$J26:$BQ26)</f>
        <v>2598449.9846192598</v>
      </c>
      <c r="S26" s="12">
        <f ca="1" xml:space="preserve"> SUMIF( Time!$J332:$BQ332, Time!S$28, Cashflow!$J26:$BQ26)</f>
        <v>1223743.5015701537</v>
      </c>
      <c r="T26" s="12">
        <f ca="1" xml:space="preserve"> SUMIF( Time!$J332:$BQ332, Time!T$28, Cashflow!$J26:$BQ26)</f>
        <v>1331457.6876487774</v>
      </c>
      <c r="U26" s="12">
        <f ca="1" xml:space="preserve"> SUMIF( Time!$J332:$BQ332, Time!U$28, Cashflow!$J26:$BQ26)</f>
        <v>1806650.6977839754</v>
      </c>
      <c r="V26" s="12">
        <f ca="1" xml:space="preserve"> SUMIF( Time!$J332:$BQ332, Time!V$28, Cashflow!$J26:$BQ26)</f>
        <v>4746541.6987921363</v>
      </c>
      <c r="W26" s="12">
        <f ca="1" xml:space="preserve"> SUMIF( Time!$J332:$BQ332, Time!W$28, Cashflow!$J26:$BQ26)</f>
        <v>4891311.6845941804</v>
      </c>
      <c r="X26" s="12">
        <f ca="1" xml:space="preserve"> SUMIF( Time!$J332:$BQ332, Time!X$28, Cashflow!$J26:$BQ26)</f>
        <v>9336286.3749605138</v>
      </c>
      <c r="Y26" s="12">
        <f ca="1" xml:space="preserve"> SUMIF( Time!$J332:$BQ332, Time!Y$28, Cashflow!$J26:$BQ26)</f>
        <v>11340524.148001</v>
      </c>
      <c r="Z26" s="12">
        <f ca="1" xml:space="preserve"> SUMIF( Time!$J332:$BQ332, Time!Z$28, Cashflow!$J26:$BQ26)</f>
        <v>13893786.695164554</v>
      </c>
      <c r="AA26" s="12">
        <f ca="1" xml:space="preserve"> SUMIF( Time!$J332:$BQ332, Time!AA$28, Cashflow!$J26:$BQ26)</f>
        <v>9477553.5541749764</v>
      </c>
      <c r="AB26" s="12">
        <f ca="1" xml:space="preserve"> SUMIF( Time!$J332:$BQ332, Time!AB$28, Cashflow!$J26:$BQ26)</f>
        <v>20521243.863519944</v>
      </c>
      <c r="AC26" s="12">
        <f ca="1" xml:space="preserve"> SUMIF( Time!$J332:$BQ332, Time!AC$28, Cashflow!$J26:$BQ26)</f>
        <v>24656597.859932575</v>
      </c>
    </row>
    <row r="28" spans="5:29">
      <c r="E28" s="17" t="str">
        <f xml:space="preserve"> InpS!E$11</f>
        <v>New share capital issued</v>
      </c>
      <c r="F28" s="17">
        <f xml:space="preserve"> InpS!F$11</f>
        <v>0</v>
      </c>
      <c r="G28" s="17" t="str">
        <f xml:space="preserve"> InpS!G$11</f>
        <v>GBP</v>
      </c>
      <c r="H28" s="44">
        <f xml:space="preserve"> InpS!H$11</f>
        <v>0</v>
      </c>
      <c r="I28" s="17">
        <f xml:space="preserve"> InpS!I$11</f>
        <v>0</v>
      </c>
      <c r="J28" s="10">
        <f xml:space="preserve"> SUMIF( Time!$J332:$BQ332, Time!J$28, InpS!$J11:$BQ11)</f>
        <v>0</v>
      </c>
      <c r="K28" s="10">
        <f xml:space="preserve"> SUMIF( Time!$J332:$BQ332, Time!K$28, InpS!$J11:$BQ11)</f>
        <v>0</v>
      </c>
      <c r="L28" s="10">
        <f xml:space="preserve"> SUMIF( Time!$J332:$BQ332, Time!L$28, InpS!$J11:$BQ11)</f>
        <v>0</v>
      </c>
      <c r="M28" s="10">
        <f xml:space="preserve"> SUMIF( Time!$J332:$BQ332, Time!M$28, InpS!$J11:$BQ11)</f>
        <v>0</v>
      </c>
      <c r="N28" s="10">
        <f xml:space="preserve"> SUMIF( Time!$J332:$BQ332, Time!N$28, InpS!$J11:$BQ11)</f>
        <v>0</v>
      </c>
      <c r="O28" s="10">
        <f xml:space="preserve"> SUMIF( Time!$J332:$BQ332, Time!O$28, InpS!$J11:$BQ11)</f>
        <v>0</v>
      </c>
      <c r="P28" s="10">
        <f xml:space="preserve"> SUMIF( Time!$J332:$BQ332, Time!P$28, InpS!$J11:$BQ11)</f>
        <v>0</v>
      </c>
      <c r="Q28" s="10">
        <f xml:space="preserve"> SUMIF( Time!$J332:$BQ332, Time!Q$28, InpS!$J11:$BQ11)</f>
        <v>0</v>
      </c>
      <c r="R28" s="10">
        <f xml:space="preserve"> SUMIF( Time!$J332:$BQ332, Time!R$28, InpS!$J11:$BQ11)</f>
        <v>0</v>
      </c>
      <c r="S28" s="10">
        <f xml:space="preserve"> SUMIF( Time!$J332:$BQ332, Time!S$28, InpS!$J11:$BQ11)</f>
        <v>0</v>
      </c>
      <c r="T28" s="10">
        <f xml:space="preserve"> SUMIF( Time!$J332:$BQ332, Time!T$28, InpS!$J11:$BQ11)</f>
        <v>0</v>
      </c>
      <c r="U28" s="10">
        <f xml:space="preserve"> SUMIF( Time!$J332:$BQ332, Time!U$28, InpS!$J11:$BQ11)</f>
        <v>0</v>
      </c>
      <c r="V28" s="10">
        <f xml:space="preserve"> SUMIF( Time!$J332:$BQ332, Time!V$28, InpS!$J11:$BQ11)</f>
        <v>0</v>
      </c>
      <c r="W28" s="10">
        <f xml:space="preserve"> SUMIF( Time!$J332:$BQ332, Time!W$28, InpS!$J11:$BQ11)</f>
        <v>0</v>
      </c>
      <c r="X28" s="10">
        <f xml:space="preserve"> SUMIF( Time!$J332:$BQ332, Time!X$28, InpS!$J11:$BQ11)</f>
        <v>0</v>
      </c>
      <c r="Y28" s="10">
        <f xml:space="preserve"> SUMIF( Time!$J332:$BQ332, Time!Y$28, InpS!$J11:$BQ11)</f>
        <v>0</v>
      </c>
      <c r="Z28" s="10">
        <f xml:space="preserve"> SUMIF( Time!$J332:$BQ332, Time!Z$28, InpS!$J11:$BQ11)</f>
        <v>0</v>
      </c>
      <c r="AA28" s="10">
        <f xml:space="preserve"> SUMIF( Time!$J332:$BQ332, Time!AA$28, InpS!$J11:$BQ11)</f>
        <v>0</v>
      </c>
      <c r="AB28" s="10">
        <f xml:space="preserve"> SUMIF( Time!$J332:$BQ332, Time!AB$28, InpS!$J11:$BQ11)</f>
        <v>0</v>
      </c>
      <c r="AC28" s="10">
        <f xml:space="preserve"> SUMIF( Time!$J332:$BQ332, Time!AC$28, InpS!$J11:$BQ11)</f>
        <v>0</v>
      </c>
    </row>
    <row r="29" spans="5:29">
      <c r="E29" s="12" t="s">
        <v>115</v>
      </c>
      <c r="F29" s="30"/>
      <c r="G29" s="12" t="s">
        <v>258</v>
      </c>
      <c r="H29" s="56">
        <f ca="1" xml:space="preserve"> SUM( J29:BQ29 )</f>
        <v>114153158.88072786</v>
      </c>
      <c r="I29" s="30"/>
      <c r="J29" s="12">
        <f ca="1" xml:space="preserve"> SUMIF( Time!$J332:$BQ332, Time!J$28, Cashflow!$J29:$BQ29)</f>
        <v>193176.66666666663</v>
      </c>
      <c r="K29" s="12">
        <f ca="1" xml:space="preserve"> SUMIF( Time!$J332:$BQ332, Time!K$28, Cashflow!$J29:$BQ29)</f>
        <v>1138849.6155355028</v>
      </c>
      <c r="L29" s="12">
        <f ca="1" xml:space="preserve"> SUMIF( Time!$J332:$BQ332, Time!L$28, Cashflow!$J29:$BQ29)</f>
        <v>574821.65314220358</v>
      </c>
      <c r="M29" s="12">
        <f ca="1" xml:space="preserve"> SUMIF( Time!$J332:$BQ332, Time!M$28, Cashflow!$J29:$BQ29)</f>
        <v>50692.985798878828</v>
      </c>
      <c r="N29" s="12">
        <f ca="1" xml:space="preserve"> SUMIF( Time!$J332:$BQ332, Time!N$28, Cashflow!$J29:$BQ29)</f>
        <v>2285394.2765117297</v>
      </c>
      <c r="O29" s="12">
        <f ca="1" xml:space="preserve"> SUMIF( Time!$J332:$BQ332, Time!O$28, Cashflow!$J29:$BQ29)</f>
        <v>2847691.7919250699</v>
      </c>
      <c r="P29" s="12">
        <f ca="1" xml:space="preserve"> SUMIF( Time!$J332:$BQ332, Time!P$28, Cashflow!$J29:$BQ29)</f>
        <v>1018457.6081286196</v>
      </c>
      <c r="Q29" s="12">
        <f ca="1" xml:space="preserve"> SUMIF( Time!$J332:$BQ332, Time!Q$28, Cashflow!$J29:$BQ29)</f>
        <v>219926.53225715563</v>
      </c>
      <c r="R29" s="12">
        <f ca="1" xml:space="preserve"> SUMIF( Time!$J332:$BQ332, Time!R$28, Cashflow!$J29:$BQ29)</f>
        <v>2598449.9846192598</v>
      </c>
      <c r="S29" s="12">
        <f ca="1" xml:space="preserve"> SUMIF( Time!$J332:$BQ332, Time!S$28, Cashflow!$J29:$BQ29)</f>
        <v>1223743.5015701537</v>
      </c>
      <c r="T29" s="12">
        <f ca="1" xml:space="preserve"> SUMIF( Time!$J332:$BQ332, Time!T$28, Cashflow!$J29:$BQ29)</f>
        <v>1331457.6876487774</v>
      </c>
      <c r="U29" s="12">
        <f ca="1" xml:space="preserve"> SUMIF( Time!$J332:$BQ332, Time!U$28, Cashflow!$J29:$BQ29)</f>
        <v>1806650.6977839754</v>
      </c>
      <c r="V29" s="12">
        <f ca="1" xml:space="preserve"> SUMIF( Time!$J332:$BQ332, Time!V$28, Cashflow!$J29:$BQ29)</f>
        <v>4746541.6987921363</v>
      </c>
      <c r="W29" s="12">
        <f ca="1" xml:space="preserve"> SUMIF( Time!$J332:$BQ332, Time!W$28, Cashflow!$J29:$BQ29)</f>
        <v>4891311.6845941804</v>
      </c>
      <c r="X29" s="12">
        <f ca="1" xml:space="preserve"> SUMIF( Time!$J332:$BQ332, Time!X$28, Cashflow!$J29:$BQ29)</f>
        <v>9336286.3749605138</v>
      </c>
      <c r="Y29" s="12">
        <f ca="1" xml:space="preserve"> SUMIF( Time!$J332:$BQ332, Time!Y$28, Cashflow!$J29:$BQ29)</f>
        <v>11340524.148001</v>
      </c>
      <c r="Z29" s="12">
        <f ca="1" xml:space="preserve"> SUMIF( Time!$J332:$BQ332, Time!Z$28, Cashflow!$J29:$BQ29)</f>
        <v>13893786.695164554</v>
      </c>
      <c r="AA29" s="12">
        <f ca="1" xml:space="preserve"> SUMIF( Time!$J332:$BQ332, Time!AA$28, Cashflow!$J29:$BQ29)</f>
        <v>9477553.5541749764</v>
      </c>
      <c r="AB29" s="12">
        <f ca="1" xml:space="preserve"> SUMIF( Time!$J332:$BQ332, Time!AB$28, Cashflow!$J29:$BQ29)</f>
        <v>20521243.863519944</v>
      </c>
      <c r="AC29" s="12">
        <f ca="1" xml:space="preserve"> SUMIF( Time!$J332:$BQ332, Time!AC$28, Cashflow!$J29:$BQ29)</f>
        <v>24656597.859932575</v>
      </c>
    </row>
  </sheetData>
  <conditionalFormatting sqref="F2:F3">
    <cfRule type="cellIs" dxfId="63" priority="1" stopIfTrue="1" operator="notEqual">
      <formula>0</formula>
    </cfRule>
    <cfRule type="cellIs" dxfId="62" priority="2" stopIfTrue="1" operator="equal">
      <formula>""</formula>
    </cfRule>
  </conditionalFormatting>
  <conditionalFormatting sqref="J3:AC3">
    <cfRule type="cellIs" dxfId="61" priority="3" operator="equal">
      <formula>"PPA ext."</formula>
    </cfRule>
    <cfRule type="cellIs" dxfId="60" priority="4" operator="equal">
      <formula>"Delay"</formula>
    </cfRule>
    <cfRule type="cellIs" dxfId="59" priority="5" operator="equal">
      <formula>"Fin Close"</formula>
    </cfRule>
    <cfRule type="cellIs" dxfId="58" priority="6" stopIfTrue="1" operator="equal">
      <formula>"Construction"</formula>
    </cfRule>
    <cfRule type="cellIs" dxfId="57"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6">
    <tabColor rgb="FF4F81BD"/>
    <outlinePr summaryBelow="0" summaryRight="0"/>
  </sheetPr>
  <dimension ref="A1:S2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44" bestFit="1" customWidth="1"/>
    <col min="6" max="6" width="20.5546875" bestFit="1" customWidth="1"/>
    <col min="7" max="7" width="13.21875" bestFit="1" customWidth="1"/>
    <col min="8" max="8" width="14.44140625" style="45" bestFit="1" customWidth="1"/>
    <col min="9" max="9" width="3.44140625" customWidth="1"/>
    <col min="10" max="10" width="11.77734375" bestFit="1" customWidth="1"/>
    <col min="11" max="13" width="12.44140625" bestFit="1" customWidth="1"/>
    <col min="14" max="17" width="13.21875" bestFit="1" customWidth="1"/>
    <col min="18" max="19" width="13.88671875" bestFit="1" customWidth="1"/>
    <col min="20" max="20" width="15.109375" hidden="1" customWidth="1"/>
    <col min="21" max="16384" width="15.109375" hidden="1"/>
  </cols>
  <sheetData>
    <row r="1" spans="1:19" s="73" customFormat="1" ht="25">
      <c r="A1" s="46" t="str">
        <f ca="1" xml:space="preserve"> RIGHT(CELL("filename", A1), LEN(CELL("filename", A1)) - SEARCH("]", CELL("filename", A1)))</f>
        <v>Cashflow SemiAnnually</v>
      </c>
      <c r="B1" s="76"/>
      <c r="C1" s="77"/>
      <c r="D1" s="70"/>
      <c r="F1" s="53" t="str">
        <f>HYPERLINK("#Contents!A1","Go to contents")</f>
        <v>Go to contents</v>
      </c>
      <c r="H1" s="50"/>
      <c r="J1" s="50"/>
    </row>
    <row r="2" spans="1:19" s="55" customFormat="1">
      <c r="A2" s="51"/>
      <c r="B2" s="51"/>
      <c r="C2" s="71"/>
      <c r="D2" s="72"/>
      <c r="E2" s="22" t="s">
        <v>331</v>
      </c>
      <c r="F2" s="52">
        <f ca="1" xml:space="preserve"> 'Model Checks and Alerts'!F11</f>
        <v>0</v>
      </c>
      <c r="G2" s="54" t="s">
        <v>144</v>
      </c>
      <c r="H2" s="49"/>
      <c r="I2" s="49"/>
      <c r="J2" s="6">
        <f xml:space="preserve"> Time!J$95</f>
        <v>45230</v>
      </c>
      <c r="K2" s="6">
        <f xml:space="preserve"> Time!K$95</f>
        <v>45412</v>
      </c>
      <c r="L2" s="6">
        <f xml:space="preserve"> Time!L$95</f>
        <v>45596</v>
      </c>
      <c r="M2" s="6">
        <f xml:space="preserve"> Time!M$95</f>
        <v>45777</v>
      </c>
      <c r="N2" s="6">
        <f xml:space="preserve"> Time!N$95</f>
        <v>45961</v>
      </c>
      <c r="O2" s="6">
        <f xml:space="preserve"> Time!O$95</f>
        <v>46142</v>
      </c>
      <c r="P2" s="6">
        <f xml:space="preserve"> Time!P$95</f>
        <v>46326</v>
      </c>
      <c r="Q2" s="6">
        <f xml:space="preserve"> Time!Q$95</f>
        <v>46507</v>
      </c>
      <c r="R2" s="6">
        <f xml:space="preserve"> Time!R$95</f>
        <v>46691</v>
      </c>
      <c r="S2" s="6">
        <f xml:space="preserve"> Time!S$95</f>
        <v>46873</v>
      </c>
    </row>
    <row r="3" spans="1:19" s="32" customFormat="1">
      <c r="A3" s="51"/>
      <c r="B3" s="51"/>
      <c r="C3" s="71"/>
      <c r="D3" s="72"/>
      <c r="E3" s="41" t="s">
        <v>206</v>
      </c>
      <c r="F3" s="52"/>
      <c r="G3" s="54" t="s">
        <v>98</v>
      </c>
      <c r="H3" s="49"/>
      <c r="I3" s="49"/>
      <c r="J3" s="7" t="str">
        <f xml:space="preserve"> Time!J$102</f>
        <v>Month6</v>
      </c>
      <c r="K3" s="7" t="str">
        <f xml:space="preserve"> Time!K$102</f>
        <v>Month12</v>
      </c>
      <c r="L3" s="7" t="str">
        <f xml:space="preserve"> Time!L$102</f>
        <v>Month18</v>
      </c>
      <c r="M3" s="7" t="str">
        <f xml:space="preserve"> Time!M$102</f>
        <v>Month24</v>
      </c>
      <c r="N3" s="7" t="str">
        <f xml:space="preserve"> Time!N$102</f>
        <v>Month30</v>
      </c>
      <c r="O3" s="7" t="str">
        <f xml:space="preserve"> Time!O$102</f>
        <v>Month36</v>
      </c>
      <c r="P3" s="7" t="str">
        <f xml:space="preserve"> Time!P$102</f>
        <v>Month42</v>
      </c>
      <c r="Q3" s="7" t="str">
        <f xml:space="preserve"> Time!Q$102</f>
        <v>Month48</v>
      </c>
      <c r="R3" s="7" t="str">
        <f xml:space="preserve"> Time!R$102</f>
        <v>Month54</v>
      </c>
      <c r="S3" s="7" t="str">
        <f xml:space="preserve"> Time!S$102</f>
        <v>Month60</v>
      </c>
    </row>
    <row r="4" spans="1:19" s="26" customFormat="1">
      <c r="A4" s="51"/>
      <c r="B4" s="51"/>
      <c r="C4" s="71"/>
      <c r="D4" s="72"/>
      <c r="E4" s="22" t="s">
        <v>332</v>
      </c>
      <c r="F4"/>
      <c r="G4"/>
      <c r="H4" s="49"/>
      <c r="I4" s="49"/>
      <c r="J4" s="26">
        <f xml:space="preserve"> Time!J$108</f>
        <v>6</v>
      </c>
      <c r="K4" s="26">
        <f xml:space="preserve"> Time!K$108</f>
        <v>12</v>
      </c>
      <c r="L4" s="26">
        <f xml:space="preserve"> Time!L$108</f>
        <v>18</v>
      </c>
      <c r="M4" s="26">
        <f xml:space="preserve"> Time!M$108</f>
        <v>24</v>
      </c>
      <c r="N4" s="26">
        <f xml:space="preserve"> Time!N$108</f>
        <v>30</v>
      </c>
      <c r="O4" s="26">
        <f xml:space="preserve"> Time!O$108</f>
        <v>36</v>
      </c>
      <c r="P4" s="26">
        <f xml:space="preserve"> Time!P$108</f>
        <v>42</v>
      </c>
      <c r="Q4" s="26">
        <f xml:space="preserve"> Time!Q$108</f>
        <v>48</v>
      </c>
      <c r="R4" s="26">
        <f xml:space="preserve"> Time!R$108</f>
        <v>54</v>
      </c>
      <c r="S4" s="26">
        <f xml:space="preserve"> Time!S$108</f>
        <v>60</v>
      </c>
    </row>
    <row r="5" spans="1:19" s="32" customFormat="1">
      <c r="A5" s="51"/>
      <c r="B5" s="51"/>
      <c r="C5" s="71"/>
      <c r="D5" s="72"/>
      <c r="E5" s="22" t="s">
        <v>312</v>
      </c>
      <c r="F5" s="23" t="s">
        <v>254</v>
      </c>
      <c r="G5" s="23" t="s">
        <v>228</v>
      </c>
      <c r="H5" s="23" t="s">
        <v>205</v>
      </c>
      <c r="I5" s="49"/>
      <c r="J5" s="15"/>
      <c r="K5" s="15"/>
      <c r="L5" s="15"/>
      <c r="M5" s="15"/>
      <c r="N5" s="15"/>
      <c r="O5" s="15"/>
      <c r="P5" s="15"/>
    </row>
    <row r="6" spans="1:19" s="45" customFormat="1">
      <c r="A6" s="23"/>
      <c r="B6" s="23"/>
      <c r="C6" s="48"/>
      <c r="D6" s="75"/>
      <c r="F6" s="23"/>
      <c r="G6" s="23"/>
      <c r="H6" s="23"/>
    </row>
    <row r="8" spans="1:19">
      <c r="E8" s="17" t="str">
        <f xml:space="preserve"> 'Working Capital'!E$22</f>
        <v>Cash in from Sales</v>
      </c>
      <c r="F8" s="17">
        <f xml:space="preserve"> 'Working Capital'!F$22</f>
        <v>0</v>
      </c>
      <c r="G8" s="17" t="str">
        <f xml:space="preserve"> 'Working Capital'!G$22</f>
        <v>GBP</v>
      </c>
      <c r="H8" s="44">
        <f ca="1" xml:space="preserve"> 'Working Capital'!H$22</f>
        <v>235353600</v>
      </c>
      <c r="I8" s="17">
        <f xml:space="preserve"> 'Working Capital'!I$22</f>
        <v>0</v>
      </c>
      <c r="J8" s="10">
        <f ca="1" xml:space="preserve"> SUMIF( Time!$J347:$BQ347, Time!J$28, 'Working Capital'!$J22:$BQ22)</f>
        <v>518400</v>
      </c>
      <c r="K8" s="10">
        <f ca="1" xml:space="preserve"> SUMIF( Time!$J347:$BQ347, Time!K$28, 'Working Capital'!$J22:$BQ22)</f>
        <v>2246400</v>
      </c>
      <c r="L8" s="10">
        <f ca="1" xml:space="preserve"> SUMIF( Time!$J347:$BQ347, Time!L$28, 'Working Capital'!$J22:$BQ22)</f>
        <v>7232658.2706280798</v>
      </c>
      <c r="M8" s="10">
        <f ca="1" xml:space="preserve"> SUMIF( Time!$J347:$BQ347, Time!M$28, 'Working Capital'!$J22:$BQ22)</f>
        <v>2444141.7293719202</v>
      </c>
      <c r="N8" s="10">
        <f ca="1" xml:space="preserve"> SUMIF( Time!$J347:$BQ347, Time!N$28, 'Working Capital'!$J22:$BQ22)</f>
        <v>13626258.27062808</v>
      </c>
      <c r="O8" s="10">
        <f ca="1" xml:space="preserve"> SUMIF( Time!$J347:$BQ347, Time!O$28, 'Working Capital'!$J22:$BQ22)</f>
        <v>11429741.72937192</v>
      </c>
      <c r="P8" s="10">
        <f ca="1" xml:space="preserve"> SUMIF( Time!$J347:$BQ347, Time!P$28, 'Working Capital'!$J22:$BQ22)</f>
        <v>25056000</v>
      </c>
      <c r="Q8" s="10">
        <f ca="1" xml:space="preserve"> SUMIF( Time!$J347:$BQ347, Time!Q$28, 'Working Capital'!$J22:$BQ22)</f>
        <v>38016000</v>
      </c>
      <c r="R8" s="10">
        <f ca="1" xml:space="preserve"> SUMIF( Time!$J347:$BQ347, Time!R$28, 'Working Capital'!$J22:$BQ22)</f>
        <v>55296000</v>
      </c>
      <c r="S8" s="10">
        <f ca="1" xml:space="preserve"> SUMIF( Time!$J347:$BQ347, Time!S$28, 'Working Capital'!$J22:$BQ22)</f>
        <v>79488000</v>
      </c>
    </row>
    <row r="9" spans="1:19">
      <c r="E9" s="17" t="str">
        <f xml:space="preserve"> 'Working Capital'!E$52</f>
        <v xml:space="preserve">Cash out on Operating Expense </v>
      </c>
      <c r="F9" s="17">
        <f xml:space="preserve"> 'Working Capital'!F$52</f>
        <v>0</v>
      </c>
      <c r="G9" s="17" t="str">
        <f xml:space="preserve"> 'Working Capital'!G$52</f>
        <v>GBP</v>
      </c>
      <c r="H9" s="44">
        <f ca="1" xml:space="preserve"> 'Working Capital'!H$52</f>
        <v>-29881425.450217187</v>
      </c>
      <c r="I9" s="17">
        <f xml:space="preserve"> 'Working Capital'!I$52</f>
        <v>0</v>
      </c>
      <c r="J9" s="10">
        <f ca="1" xml:space="preserve"> SUMIF( Time!$J347:$BQ347, Time!J$28, 'Working Capital'!$J52:$BQ52)</f>
        <v>-459010.66969699238</v>
      </c>
      <c r="K9" s="10">
        <f ca="1" xml:space="preserve"> SUMIF( Time!$J347:$BQ347, Time!K$28, 'Working Capital'!$J52:$BQ52)</f>
        <v>-758926.6463049592</v>
      </c>
      <c r="L9" s="10">
        <f ca="1" xml:space="preserve"> SUMIF( Time!$J347:$BQ347, Time!L$28, 'Working Capital'!$J52:$BQ52)</f>
        <v>-915192.50715248799</v>
      </c>
      <c r="M9" s="10">
        <f ca="1" xml:space="preserve"> SUMIF( Time!$J347:$BQ347, Time!M$28, 'Working Capital'!$J52:$BQ52)</f>
        <v>-1173591.507116501</v>
      </c>
      <c r="N9" s="10">
        <f ca="1" xml:space="preserve"> SUMIF( Time!$J347:$BQ347, Time!N$28, 'Working Capital'!$J52:$BQ52)</f>
        <v>-1675335.4136018702</v>
      </c>
      <c r="O9" s="10">
        <f ca="1" xml:space="preserve"> SUMIF( Time!$J347:$BQ347, Time!O$28, 'Working Capital'!$J52:$BQ52)</f>
        <v>-2434062.0908104018</v>
      </c>
      <c r="P9" s="10">
        <f ca="1" xml:space="preserve"> SUMIF( Time!$J347:$BQ347, Time!P$28, 'Working Capital'!$J52:$BQ52)</f>
        <v>-3264207.3923233654</v>
      </c>
      <c r="Q9" s="10">
        <f ca="1" xml:space="preserve"> SUMIF( Time!$J347:$BQ347, Time!Q$28, 'Working Capital'!$J52:$BQ52)</f>
        <v>-4470235.9548255466</v>
      </c>
      <c r="R9" s="10">
        <f ca="1" xml:space="preserve"> SUMIF( Time!$J347:$BQ347, Time!R$28, 'Working Capital'!$J52:$BQ52)</f>
        <v>-6168287.7597640939</v>
      </c>
      <c r="S9" s="10">
        <f ca="1" xml:space="preserve"> SUMIF( Time!$J347:$BQ347, Time!S$28, 'Working Capital'!$J52:$BQ52)</f>
        <v>-8562575.5086209718</v>
      </c>
    </row>
    <row r="10" spans="1:19">
      <c r="E10" s="17" t="str">
        <f xml:space="preserve"> VAT!E$38</f>
        <v xml:space="preserve">VAT paid </v>
      </c>
      <c r="F10" s="17">
        <f xml:space="preserve"> VAT!F$38</f>
        <v>0</v>
      </c>
      <c r="G10" s="17" t="str">
        <f xml:space="preserve"> VAT!G$38</f>
        <v>GBP</v>
      </c>
      <c r="H10" s="44">
        <f ca="1" xml:space="preserve"> VAT!H$38</f>
        <v>-28434306.505756866</v>
      </c>
      <c r="I10" s="17">
        <f xml:space="preserve"> VAT!I$38</f>
        <v>0</v>
      </c>
      <c r="J10" s="10">
        <f ca="1" xml:space="preserve"> SUMIF( Time!$J347:$BQ347, Time!J$28, VAT!$J38:$BQ38)</f>
        <v>127598.82846648438</v>
      </c>
      <c r="K10" s="10">
        <f ca="1" xml:space="preserve"> SUMIF( Time!$J347:$BQ347, Time!K$28, VAT!$J38:$BQ38)</f>
        <v>-427713.54265110835</v>
      </c>
      <c r="L10" s="10">
        <f ca="1" xml:space="preserve"> SUMIF( Time!$J347:$BQ347, Time!L$28, VAT!$J38:$BQ38)</f>
        <v>-829217.58058990806</v>
      </c>
      <c r="M10" s="10">
        <f ca="1" xml:space="preserve"> SUMIF( Time!$J347:$BQ347, Time!M$28, VAT!$J38:$BQ38)</f>
        <v>-325377.16787066846</v>
      </c>
      <c r="N10" s="10">
        <f ca="1" xml:space="preserve"> SUMIF( Time!$J347:$BQ347, Time!N$28, VAT!$J38:$BQ38)</f>
        <v>-1492806.7172125578</v>
      </c>
      <c r="O10" s="10">
        <f ca="1" xml:space="preserve"> SUMIF( Time!$J347:$BQ347, Time!O$28, VAT!$J38:$BQ38)</f>
        <v>-1110023.5825928198</v>
      </c>
      <c r="P10" s="10">
        <f ca="1" xml:space="preserve"> SUMIF( Time!$J347:$BQ347, Time!P$28, VAT!$J38:$BQ38)</f>
        <v>-3101150.3738243394</v>
      </c>
      <c r="Q10" s="10">
        <f ca="1" xml:space="preserve"> SUMIF( Time!$J347:$BQ347, Time!Q$28, VAT!$J38:$BQ38)</f>
        <v>-4558583.5467612538</v>
      </c>
      <c r="R10" s="10">
        <f ca="1" xml:space="preserve"> SUMIF( Time!$J347:$BQ347, Time!R$28, VAT!$J38:$BQ38)</f>
        <v>-7024784.8653571904</v>
      </c>
      <c r="S10" s="10">
        <f ca="1" xml:space="preserve"> SUMIF( Time!$J347:$BQ347, Time!S$28, VAT!$J38:$BQ38)</f>
        <v>-9692247.9573635049</v>
      </c>
    </row>
    <row r="11" spans="1:19">
      <c r="E11" s="17" t="str">
        <f xml:space="preserve"> 'Corporation tax'!E$69</f>
        <v xml:space="preserve">Corporation tax paid </v>
      </c>
      <c r="F11" s="17">
        <f xml:space="preserve"> 'Corporation tax'!F$69</f>
        <v>0</v>
      </c>
      <c r="G11" s="17" t="str">
        <f xml:space="preserve"> 'Corporation tax'!G$69</f>
        <v>GBP</v>
      </c>
      <c r="H11" s="44">
        <f ca="1" xml:space="preserve"> 'Corporation tax'!H$69</f>
        <v>-12116713.028871149</v>
      </c>
      <c r="I11" s="17">
        <f xml:space="preserve"> 'Corporation tax'!I$69</f>
        <v>0</v>
      </c>
      <c r="J11" s="10">
        <f ca="1" xml:space="preserve"> SUMIF( Time!$J347:$BQ347, Time!J$28, 'Corporation tax'!$J69:$BQ69)</f>
        <v>0</v>
      </c>
      <c r="K11" s="10">
        <f ca="1" xml:space="preserve"> SUMIF( Time!$J347:$BQ347, Time!K$28, 'Corporation tax'!$J69:$BQ69)</f>
        <v>0</v>
      </c>
      <c r="L11" s="10">
        <f ca="1" xml:space="preserve"> SUMIF( Time!$J347:$BQ347, Time!L$28, 'Corporation tax'!$J69:$BQ69)</f>
        <v>-358506.10425785242</v>
      </c>
      <c r="M11" s="10">
        <f ca="1" xml:space="preserve"> SUMIF( Time!$J347:$BQ347, Time!M$28, 'Corporation tax'!$J69:$BQ69)</f>
        <v>0</v>
      </c>
      <c r="N11" s="10">
        <f ca="1" xml:space="preserve"> SUMIF( Time!$J347:$BQ347, Time!N$28, 'Corporation tax'!$J69:$BQ69)</f>
        <v>-1415781.5297293758</v>
      </c>
      <c r="O11" s="10">
        <f ca="1" xml:space="preserve"> SUMIF( Time!$J347:$BQ347, Time!O$28, 'Corporation tax'!$J69:$BQ69)</f>
        <v>0</v>
      </c>
      <c r="P11" s="10">
        <f ca="1" xml:space="preserve"> SUMIF( Time!$J347:$BQ347, Time!P$28, 'Corporation tax'!$J69:$BQ69)</f>
        <v>-3038017.585057735</v>
      </c>
      <c r="Q11" s="10">
        <f ca="1" xml:space="preserve"> SUMIF( Time!$J347:$BQ347, Time!Q$28, 'Corporation tax'!$J69:$BQ69)</f>
        <v>0</v>
      </c>
      <c r="R11" s="10">
        <f ca="1" xml:space="preserve"> SUMIF( Time!$J347:$BQ347, Time!R$28, 'Corporation tax'!$J69:$BQ69)</f>
        <v>-7304407.809826185</v>
      </c>
      <c r="S11" s="10">
        <f ca="1" xml:space="preserve"> SUMIF( Time!$J347:$BQ347, Time!S$28, 'Corporation tax'!$J69:$BQ69)</f>
        <v>0</v>
      </c>
    </row>
    <row r="12" spans="1:19">
      <c r="E12" s="12" t="s">
        <v>114</v>
      </c>
      <c r="F12" s="30"/>
      <c r="G12" s="12" t="s">
        <v>258</v>
      </c>
      <c r="H12" s="56">
        <f ca="1" xml:space="preserve"> SUM( J12:BQ12 )</f>
        <v>164921155.01515478</v>
      </c>
      <c r="I12" s="30"/>
      <c r="J12" s="12">
        <f ca="1" xml:space="preserve"> SUMIF( Time!$J347:$BQ347, Time!J$28, Cashflow!$J12:$BQ12)</f>
        <v>186988.158769492</v>
      </c>
      <c r="K12" s="12">
        <f ca="1" xml:space="preserve"> SUMIF( Time!$J347:$BQ347, Time!K$28, Cashflow!$J12:$BQ12)</f>
        <v>1059759.8110439326</v>
      </c>
      <c r="L12" s="12">
        <f ca="1" xml:space="preserve"> SUMIF( Time!$J347:$BQ347, Time!L$28, Cashflow!$J12:$BQ12)</f>
        <v>5129742.0786278313</v>
      </c>
      <c r="M12" s="12">
        <f ca="1" xml:space="preserve"> SUMIF( Time!$J347:$BQ347, Time!M$28, Cashflow!$J12:$BQ12)</f>
        <v>945173.0543847509</v>
      </c>
      <c r="N12" s="12">
        <f ca="1" xml:space="preserve"> SUMIF( Time!$J347:$BQ347, Time!N$28, Cashflow!$J12:$BQ12)</f>
        <v>9042334.6100842766</v>
      </c>
      <c r="O12" s="12">
        <f ca="1" xml:space="preserve"> SUMIF( Time!$J347:$BQ347, Time!O$28, Cashflow!$J12:$BQ12)</f>
        <v>7885656.0559686981</v>
      </c>
      <c r="P12" s="12">
        <f ca="1" xml:space="preserve"> SUMIF( Time!$J347:$BQ347, Time!P$28, Cashflow!$J12:$BQ12)</f>
        <v>15652624.64879456</v>
      </c>
      <c r="Q12" s="12">
        <f ca="1" xml:space="preserve"> SUMIF( Time!$J347:$BQ347, Time!Q$28, Cashflow!$J12:$BQ12)</f>
        <v>28987180.498413198</v>
      </c>
      <c r="R12" s="12">
        <f ca="1" xml:space="preserve"> SUMIF( Time!$J347:$BQ347, Time!R$28, Cashflow!$J12:$BQ12)</f>
        <v>34798519.565052532</v>
      </c>
      <c r="S12" s="12">
        <f ca="1" xml:space="preserve"> SUMIF( Time!$J347:$BQ347, Time!S$28, Cashflow!$J12:$BQ12)</f>
        <v>61233176.534015521</v>
      </c>
    </row>
    <row r="14" spans="1:19">
      <c r="E14" s="17" t="str">
        <f xml:space="preserve"> 'Working Capital'!E$15</f>
        <v xml:space="preserve">Cash out on Inventory </v>
      </c>
      <c r="F14" s="17">
        <f xml:space="preserve"> 'Working Capital'!F$15</f>
        <v>0</v>
      </c>
      <c r="G14" s="17" t="str">
        <f xml:space="preserve"> 'Working Capital'!G$15</f>
        <v>GBP</v>
      </c>
      <c r="H14" s="44">
        <f ca="1" xml:space="preserve"> 'Working Capital'!H$15</f>
        <v>-50442000</v>
      </c>
      <c r="I14" s="17">
        <f xml:space="preserve"> 'Working Capital'!I$15</f>
        <v>0</v>
      </c>
      <c r="J14" s="10">
        <f ca="1" xml:space="preserve"> SUMIF( Time!$J347:$BQ347, Time!J$28, 'Working Capital'!$J15:$BQ15)</f>
        <v>-315000</v>
      </c>
      <c r="K14" s="10">
        <f ca="1" xml:space="preserve"> SUMIF( Time!$J347:$BQ347, Time!K$28, 'Working Capital'!$J15:$BQ15)</f>
        <v>-1091999.9999999998</v>
      </c>
      <c r="L14" s="10">
        <f ca="1" xml:space="preserve"> SUMIF( Time!$J347:$BQ347, Time!L$28, 'Working Capital'!$J15:$BQ15)</f>
        <v>-745499.99999999988</v>
      </c>
      <c r="M14" s="10">
        <f ca="1" xml:space="preserve"> SUMIF( Time!$J347:$BQ347, Time!M$28, 'Working Capital'!$J15:$BQ15)</f>
        <v>-1018500</v>
      </c>
      <c r="N14" s="10">
        <f ca="1" xml:space="preserve"> SUMIF( Time!$J347:$BQ347, Time!N$28, 'Working Capital'!$J15:$BQ15)</f>
        <v>-2456999.9999999995</v>
      </c>
      <c r="O14" s="10">
        <f ca="1" xml:space="preserve"> SUMIF( Time!$J347:$BQ347, Time!O$28, 'Working Capital'!$J15:$BQ15)</f>
        <v>-3717000</v>
      </c>
      <c r="P14" s="10">
        <f ca="1" xml:space="preserve"> SUMIF( Time!$J347:$BQ347, Time!P$28, 'Working Capital'!$J15:$BQ15)</f>
        <v>-5764499.9999999991</v>
      </c>
      <c r="Q14" s="10">
        <f ca="1" xml:space="preserve"> SUMIF( Time!$J347:$BQ347, Time!Q$28, 'Working Capital'!$J15:$BQ15)</f>
        <v>-8116500</v>
      </c>
      <c r="R14" s="10">
        <f ca="1" xml:space="preserve"> SUMIF( Time!$J347:$BQ347, Time!R$28, 'Working Capital'!$J15:$BQ15)</f>
        <v>-11277000</v>
      </c>
      <c r="S14" s="10">
        <f ca="1" xml:space="preserve"> SUMIF( Time!$J347:$BQ347, Time!S$28, 'Working Capital'!$J15:$BQ15)</f>
        <v>-15939000</v>
      </c>
    </row>
    <row r="15" spans="1:19">
      <c r="E15" s="12" t="s">
        <v>19</v>
      </c>
      <c r="F15" s="30"/>
      <c r="G15" s="12" t="s">
        <v>258</v>
      </c>
      <c r="H15" s="56">
        <f ca="1" xml:space="preserve"> SUM( J15:BQ15 )</f>
        <v>114479155.01515479</v>
      </c>
      <c r="I15" s="30"/>
      <c r="J15" s="12">
        <f ca="1" xml:space="preserve"> SUMIF( Time!$J347:$BQ347, Time!J$28, Cashflow!$J15:$BQ15)</f>
        <v>-128011.841230508</v>
      </c>
      <c r="K15" s="12">
        <f ca="1" xml:space="preserve"> SUMIF( Time!$J347:$BQ347, Time!K$28, Cashflow!$J15:$BQ15)</f>
        <v>-32240.188956067315</v>
      </c>
      <c r="L15" s="12">
        <f ca="1" xml:space="preserve"> SUMIF( Time!$J347:$BQ347, Time!L$28, Cashflow!$J15:$BQ15)</f>
        <v>4384242.0786278313</v>
      </c>
      <c r="M15" s="12">
        <f ca="1" xml:space="preserve"> SUMIF( Time!$J347:$BQ347, Time!M$28, Cashflow!$J15:$BQ15)</f>
        <v>-73326.94561524922</v>
      </c>
      <c r="N15" s="12">
        <f ca="1" xml:space="preserve"> SUMIF( Time!$J347:$BQ347, Time!N$28, Cashflow!$J15:$BQ15)</f>
        <v>6585334.6100842757</v>
      </c>
      <c r="O15" s="12">
        <f ca="1" xml:space="preserve"> SUMIF( Time!$J347:$BQ347, Time!O$28, Cashflow!$J15:$BQ15)</f>
        <v>4168656.0559686981</v>
      </c>
      <c r="P15" s="12">
        <f ca="1" xml:space="preserve"> SUMIF( Time!$J347:$BQ347, Time!P$28, Cashflow!$J15:$BQ15)</f>
        <v>9888124.6487945598</v>
      </c>
      <c r="Q15" s="12">
        <f ca="1" xml:space="preserve"> SUMIF( Time!$J347:$BQ347, Time!Q$28, Cashflow!$J15:$BQ15)</f>
        <v>20870680.498413198</v>
      </c>
      <c r="R15" s="12">
        <f ca="1" xml:space="preserve"> SUMIF( Time!$J347:$BQ347, Time!R$28, Cashflow!$J15:$BQ15)</f>
        <v>23521519.565052532</v>
      </c>
      <c r="S15" s="12">
        <f ca="1" xml:space="preserve"> SUMIF( Time!$J347:$BQ347, Time!S$28, Cashflow!$J15:$BQ15)</f>
        <v>45294176.534015521</v>
      </c>
    </row>
    <row r="17" spans="5:19">
      <c r="E17" s="17" t="str">
        <f xml:space="preserve"> 'Supply Chain finance'!E$22</f>
        <v>Supply Chain Finance drawdown</v>
      </c>
      <c r="F17" s="17">
        <f xml:space="preserve"> 'Supply Chain finance'!F$22</f>
        <v>0</v>
      </c>
      <c r="G17" s="17" t="str">
        <f xml:space="preserve"> 'Supply Chain finance'!G$22</f>
        <v>GBP</v>
      </c>
      <c r="H17" s="44">
        <f ca="1" xml:space="preserve"> 'Supply Chain finance'!H$22</f>
        <v>4060000</v>
      </c>
      <c r="I17" s="17">
        <f xml:space="preserve"> 'Supply Chain finance'!I$22</f>
        <v>0</v>
      </c>
      <c r="J17" s="10">
        <f xml:space="preserve"> SUMIF( Time!$J347:$BQ347, Time!J$28, 'Supply Chain finance'!$J22:$BQ22)</f>
        <v>840000</v>
      </c>
      <c r="K17" s="10">
        <f xml:space="preserve"> SUMIF( Time!$J347:$BQ347, Time!K$28, 'Supply Chain finance'!$J22:$BQ22)</f>
        <v>560000</v>
      </c>
      <c r="L17" s="10">
        <f ca="1" xml:space="preserve"> SUMIF( Time!$J347:$BQ347, Time!L$28, 'Supply Chain finance'!$J22:$BQ22)</f>
        <v>420000</v>
      </c>
      <c r="M17" s="10">
        <f ca="1" xml:space="preserve"> SUMIF( Time!$J347:$BQ347, Time!M$28, 'Supply Chain finance'!$J22:$BQ22)</f>
        <v>1540000</v>
      </c>
      <c r="N17" s="10">
        <f ca="1" xml:space="preserve"> SUMIF( Time!$J347:$BQ347, Time!N$28, 'Supply Chain finance'!$J22:$BQ22)</f>
        <v>700000</v>
      </c>
      <c r="O17" s="10">
        <f ca="1" xml:space="preserve"> SUMIF( Time!$J347:$BQ347, Time!O$28, 'Supply Chain finance'!$J22:$BQ22)</f>
        <v>0</v>
      </c>
      <c r="P17" s="10">
        <f ca="1" xml:space="preserve"> SUMIF( Time!$J347:$BQ347, Time!P$28, 'Supply Chain finance'!$J22:$BQ22)</f>
        <v>0</v>
      </c>
      <c r="Q17" s="10">
        <f ca="1" xml:space="preserve"> SUMIF( Time!$J347:$BQ347, Time!Q$28, 'Supply Chain finance'!$J22:$BQ22)</f>
        <v>0</v>
      </c>
      <c r="R17" s="10">
        <f ca="1" xml:space="preserve"> SUMIF( Time!$J347:$BQ347, Time!R$28, 'Supply Chain finance'!$J22:$BQ22)</f>
        <v>0</v>
      </c>
      <c r="S17" s="10">
        <f ca="1" xml:space="preserve"> SUMIF( Time!$J347:$BQ347, Time!S$28, 'Supply Chain finance'!$J22:$BQ22)</f>
        <v>0</v>
      </c>
    </row>
    <row r="18" spans="5:19">
      <c r="E18" s="17" t="str">
        <f xml:space="preserve"> 'Supply Chain finance'!E$29</f>
        <v xml:space="preserve">Supply Chain Finance principal repayment </v>
      </c>
      <c r="F18" s="17">
        <f xml:space="preserve"> 'Supply Chain finance'!F$29</f>
        <v>0</v>
      </c>
      <c r="G18" s="17" t="str">
        <f xml:space="preserve"> 'Supply Chain finance'!G$29</f>
        <v>GBP</v>
      </c>
      <c r="H18" s="44">
        <f ca="1" xml:space="preserve"> 'Supply Chain finance'!H$29</f>
        <v>-4060000</v>
      </c>
      <c r="I18" s="17">
        <f xml:space="preserve"> 'Supply Chain finance'!I$29</f>
        <v>0</v>
      </c>
      <c r="J18" s="10">
        <f ca="1" xml:space="preserve"> SUMIF( Time!$J347:$BQ347, Time!J$28, 'Supply Chain finance'!$J29:$BQ29)</f>
        <v>0</v>
      </c>
      <c r="K18" s="10">
        <f ca="1" xml:space="preserve"> SUMIF( Time!$J347:$BQ347, Time!K$28, 'Supply Chain finance'!$J29:$BQ29)</f>
        <v>-840000</v>
      </c>
      <c r="L18" s="10">
        <f ca="1" xml:space="preserve"> SUMIF( Time!$J347:$BQ347, Time!L$28, 'Supply Chain finance'!$J29:$BQ29)</f>
        <v>-560000</v>
      </c>
      <c r="M18" s="10">
        <f ca="1" xml:space="preserve"> SUMIF( Time!$J347:$BQ347, Time!M$28, 'Supply Chain finance'!$J29:$BQ29)</f>
        <v>-420000</v>
      </c>
      <c r="N18" s="10">
        <f ca="1" xml:space="preserve"> SUMIF( Time!$J347:$BQ347, Time!N$28, 'Supply Chain finance'!$J29:$BQ29)</f>
        <v>-1540000</v>
      </c>
      <c r="O18" s="10">
        <f ca="1" xml:space="preserve"> SUMIF( Time!$J347:$BQ347, Time!O$28, 'Supply Chain finance'!$J29:$BQ29)</f>
        <v>-700000</v>
      </c>
      <c r="P18" s="10">
        <f ca="1" xml:space="preserve"> SUMIF( Time!$J347:$BQ347, Time!P$28, 'Supply Chain finance'!$J29:$BQ29)</f>
        <v>0</v>
      </c>
      <c r="Q18" s="10">
        <f ca="1" xml:space="preserve"> SUMIF( Time!$J347:$BQ347, Time!Q$28, 'Supply Chain finance'!$J29:$BQ29)</f>
        <v>0</v>
      </c>
      <c r="R18" s="10">
        <f ca="1" xml:space="preserve"> SUMIF( Time!$J347:$BQ347, Time!R$28, 'Supply Chain finance'!$J29:$BQ29)</f>
        <v>0</v>
      </c>
      <c r="S18" s="10">
        <f ca="1" xml:space="preserve"> SUMIF( Time!$J347:$BQ347, Time!S$28, 'Supply Chain finance'!$J29:$BQ29)</f>
        <v>0</v>
      </c>
    </row>
    <row r="19" spans="5:19">
      <c r="E19" s="17" t="str">
        <f xml:space="preserve"> 'Invoice finance'!E$21</f>
        <v>Invoice finance drawdown</v>
      </c>
      <c r="F19" s="17">
        <f xml:space="preserve"> 'Invoice finance'!F$21</f>
        <v>0</v>
      </c>
      <c r="G19" s="17" t="str">
        <f xml:space="preserve"> 'Invoice finance'!G$21</f>
        <v>GBP</v>
      </c>
      <c r="H19" s="44">
        <f ca="1" xml:space="preserve"> 'Invoice finance'!H$21</f>
        <v>10288652.149009656</v>
      </c>
      <c r="I19" s="17">
        <f xml:space="preserve"> 'Invoice finance'!I$21</f>
        <v>0</v>
      </c>
      <c r="J19" s="10">
        <f ca="1" xml:space="preserve"> SUMIF( Time!$J347:$BQ347, Time!J$28, 'Invoice finance'!$J21:$BQ21)</f>
        <v>253800</v>
      </c>
      <c r="K19" s="10">
        <f ca="1" xml:space="preserve"> SUMIF( Time!$J347:$BQ347, Time!K$28, 'Invoice finance'!$J21:$BQ21)</f>
        <v>1252800</v>
      </c>
      <c r="L19" s="10">
        <f ca="1" xml:space="preserve"> SUMIF( Time!$J347:$BQ347, Time!L$28, 'Invoice finance'!$J21:$BQ21)</f>
        <v>3252452.1490096571</v>
      </c>
      <c r="M19" s="10">
        <f ca="1" xml:space="preserve"> SUMIF( Time!$J347:$BQ347, Time!M$28, 'Invoice finance'!$J21:$BQ21)</f>
        <v>3888000</v>
      </c>
      <c r="N19" s="10">
        <f ca="1" xml:space="preserve"> SUMIF( Time!$J347:$BQ347, Time!N$28, 'Invoice finance'!$J21:$BQ21)</f>
        <v>1641600</v>
      </c>
      <c r="O19" s="10">
        <f ca="1" xml:space="preserve"> SUMIF( Time!$J347:$BQ347, Time!O$28, 'Invoice finance'!$J21:$BQ21)</f>
        <v>0</v>
      </c>
      <c r="P19" s="10">
        <f ca="1" xml:space="preserve"> SUMIF( Time!$J347:$BQ347, Time!P$28, 'Invoice finance'!$J21:$BQ21)</f>
        <v>0</v>
      </c>
      <c r="Q19" s="10">
        <f ca="1" xml:space="preserve"> SUMIF( Time!$J347:$BQ347, Time!Q$28, 'Invoice finance'!$J21:$BQ21)</f>
        <v>0</v>
      </c>
      <c r="R19" s="10">
        <f ca="1" xml:space="preserve"> SUMIF( Time!$J347:$BQ347, Time!R$28, 'Invoice finance'!$J21:$BQ21)</f>
        <v>0</v>
      </c>
      <c r="S19" s="10">
        <f ca="1" xml:space="preserve"> SUMIF( Time!$J347:$BQ347, Time!S$28, 'Invoice finance'!$J21:$BQ21)</f>
        <v>0</v>
      </c>
    </row>
    <row r="20" spans="5:19">
      <c r="E20" s="17" t="str">
        <f xml:space="preserve"> 'Invoice finance'!E$28</f>
        <v xml:space="preserve">Invoice finance principal repayment </v>
      </c>
      <c r="F20" s="17">
        <f xml:space="preserve"> 'Invoice finance'!F$28</f>
        <v>0</v>
      </c>
      <c r="G20" s="17" t="str">
        <f xml:space="preserve"> 'Invoice finance'!G$28</f>
        <v>GBP</v>
      </c>
      <c r="H20" s="44">
        <f ca="1" xml:space="preserve"> 'Invoice finance'!H$28</f>
        <v>-10288652.149009656</v>
      </c>
      <c r="I20" s="17">
        <f xml:space="preserve"> 'Invoice finance'!I$28</f>
        <v>0</v>
      </c>
      <c r="J20" s="10">
        <f ca="1" xml:space="preserve"> SUMIF( Time!$J347:$BQ347, Time!J$28, 'Invoice finance'!$J28:$BQ28)</f>
        <v>-113400</v>
      </c>
      <c r="K20" s="10">
        <f ca="1" xml:space="preserve"> SUMIF( Time!$J347:$BQ347, Time!K$28, 'Invoice finance'!$J28:$BQ28)</f>
        <v>-799200</v>
      </c>
      <c r="L20" s="10">
        <f ca="1" xml:space="preserve"> SUMIF( Time!$J347:$BQ347, Time!L$28, 'Invoice finance'!$J28:$BQ28)</f>
        <v>-2604452.1490096571</v>
      </c>
      <c r="M20" s="10">
        <f ca="1" xml:space="preserve"> SUMIF( Time!$J347:$BQ347, Time!M$28, 'Invoice finance'!$J28:$BQ28)</f>
        <v>-3726000</v>
      </c>
      <c r="N20" s="10">
        <f ca="1" xml:space="preserve"> SUMIF( Time!$J347:$BQ347, Time!N$28, 'Invoice finance'!$J28:$BQ28)</f>
        <v>-3045600</v>
      </c>
      <c r="O20" s="10">
        <f ca="1" xml:space="preserve"> SUMIF( Time!$J347:$BQ347, Time!O$28, 'Invoice finance'!$J28:$BQ28)</f>
        <v>0</v>
      </c>
      <c r="P20" s="10">
        <f ca="1" xml:space="preserve"> SUMIF( Time!$J347:$BQ347, Time!P$28, 'Invoice finance'!$J28:$BQ28)</f>
        <v>0</v>
      </c>
      <c r="Q20" s="10">
        <f ca="1" xml:space="preserve"> SUMIF( Time!$J347:$BQ347, Time!Q$28, 'Invoice finance'!$J28:$BQ28)</f>
        <v>0</v>
      </c>
      <c r="R20" s="10">
        <f ca="1" xml:space="preserve"> SUMIF( Time!$J347:$BQ347, Time!R$28, 'Invoice finance'!$J28:$BQ28)</f>
        <v>0</v>
      </c>
      <c r="S20" s="10">
        <f ca="1" xml:space="preserve"> SUMIF( Time!$J347:$BQ347, Time!S$28, 'Invoice finance'!$J28:$BQ28)</f>
        <v>0</v>
      </c>
    </row>
    <row r="21" spans="5:19">
      <c r="E21" s="17" t="str">
        <f xml:space="preserve"> 'Asset Finance'!E$22</f>
        <v>Asset Finance drawdown</v>
      </c>
      <c r="F21" s="17">
        <f xml:space="preserve"> 'Asset Finance'!F$22</f>
        <v>0</v>
      </c>
      <c r="G21" s="17" t="str">
        <f xml:space="preserve"> 'Asset Finance'!G$22</f>
        <v>GBP</v>
      </c>
      <c r="H21" s="44">
        <f ca="1" xml:space="preserve"> 'Asset Finance'!H$22</f>
        <v>2450000</v>
      </c>
      <c r="I21" s="17">
        <f xml:space="preserve"> 'Asset Finance'!I$22</f>
        <v>0</v>
      </c>
      <c r="J21" s="10">
        <f ca="1" xml:space="preserve"> SUMIF( Time!$J347:$BQ347, Time!J$28, 'Asset Finance'!$J22:$BQ22)</f>
        <v>525000</v>
      </c>
      <c r="K21" s="10">
        <f ca="1" xml:space="preserve"> SUMIF( Time!$J347:$BQ347, Time!K$28, 'Asset Finance'!$J22:$BQ22)</f>
        <v>700000</v>
      </c>
      <c r="L21" s="10">
        <f ca="1" xml:space="preserve"> SUMIF( Time!$J347:$BQ347, Time!L$28, 'Asset Finance'!$J22:$BQ22)</f>
        <v>700000</v>
      </c>
      <c r="M21" s="10">
        <f ca="1" xml:space="preserve"> SUMIF( Time!$J347:$BQ347, Time!M$28, 'Asset Finance'!$J22:$BQ22)</f>
        <v>525000</v>
      </c>
      <c r="N21" s="10">
        <f ca="1" xml:space="preserve"> SUMIF( Time!$J347:$BQ347, Time!N$28, 'Asset Finance'!$J22:$BQ22)</f>
        <v>0</v>
      </c>
      <c r="O21" s="10">
        <f ca="1" xml:space="preserve"> SUMIF( Time!$J347:$BQ347, Time!O$28, 'Asset Finance'!$J22:$BQ22)</f>
        <v>0</v>
      </c>
      <c r="P21" s="10">
        <f ca="1" xml:space="preserve"> SUMIF( Time!$J347:$BQ347, Time!P$28, 'Asset Finance'!$J22:$BQ22)</f>
        <v>0</v>
      </c>
      <c r="Q21" s="10">
        <f ca="1" xml:space="preserve"> SUMIF( Time!$J347:$BQ347, Time!Q$28, 'Asset Finance'!$J22:$BQ22)</f>
        <v>0</v>
      </c>
      <c r="R21" s="10">
        <f ca="1" xml:space="preserve"> SUMIF( Time!$J347:$BQ347, Time!R$28, 'Asset Finance'!$J22:$BQ22)</f>
        <v>0</v>
      </c>
      <c r="S21" s="10">
        <f ca="1" xml:space="preserve"> SUMIF( Time!$J347:$BQ347, Time!S$28, 'Asset Finance'!$J22:$BQ22)</f>
        <v>0</v>
      </c>
    </row>
    <row r="22" spans="5:19">
      <c r="E22" s="17" t="str">
        <f xml:space="preserve"> 'Asset Finance'!E$29</f>
        <v xml:space="preserve">Asset Finance principal repayment </v>
      </c>
      <c r="F22" s="17">
        <f xml:space="preserve"> 'Asset Finance'!F$29</f>
        <v>0</v>
      </c>
      <c r="G22" s="17" t="str">
        <f xml:space="preserve"> 'Asset Finance'!G$29</f>
        <v>GBP</v>
      </c>
      <c r="H22" s="44">
        <f ca="1" xml:space="preserve"> 'Asset Finance'!H$29</f>
        <v>-2105274.653974223</v>
      </c>
      <c r="I22" s="17">
        <f xml:space="preserve"> 'Asset Finance'!I$29</f>
        <v>0</v>
      </c>
      <c r="J22" s="10">
        <f ca="1" xml:space="preserve"> SUMIF( Time!$J347:$BQ347, Time!J$28, 'Asset Finance'!$J29:$BQ29)</f>
        <v>-27393.859109760804</v>
      </c>
      <c r="K22" s="10">
        <f ca="1" xml:space="preserve"> SUMIF( Time!$J347:$BQ347, Time!K$28, 'Asset Finance'!$J29:$BQ29)</f>
        <v>-140699.86100820423</v>
      </c>
      <c r="L22" s="10">
        <f ca="1" xml:space="preserve"> SUMIF( Time!$J347:$BQ347, Time!L$28, 'Asset Finance'!$J29:$BQ29)</f>
        <v>-347225.69629960117</v>
      </c>
      <c r="M22" s="10">
        <f ca="1" xml:space="preserve"> SUMIF( Time!$J347:$BQ347, Time!M$28, 'Asset Finance'!$J29:$BQ29)</f>
        <v>-339257.68448187568</v>
      </c>
      <c r="N22" s="10">
        <f ca="1" xml:space="preserve"> SUMIF( Time!$J347:$BQ347, Time!N$28, 'Asset Finance'!$J29:$BQ29)</f>
        <v>-359545.50910476642</v>
      </c>
      <c r="O22" s="10">
        <f ca="1" xml:space="preserve"> SUMIF( Time!$J347:$BQ347, Time!O$28, 'Asset Finance'!$J29:$BQ29)</f>
        <v>-278518.10678386141</v>
      </c>
      <c r="P22" s="10">
        <f ca="1" xml:space="preserve"> SUMIF( Time!$J347:$BQ347, Time!P$28, 'Asset Finance'!$J29:$BQ29)</f>
        <v>-215751.09086917544</v>
      </c>
      <c r="Q22" s="10">
        <f ca="1" xml:space="preserve"> SUMIF( Time!$J347:$BQ347, Time!Q$28, 'Asset Finance'!$J29:$BQ29)</f>
        <v>-167129.28918248854</v>
      </c>
      <c r="R22" s="10">
        <f ca="1" xml:space="preserve"> SUMIF( Time!$J347:$BQ347, Time!R$28, 'Asset Finance'!$J29:$BQ29)</f>
        <v>-129464.92733879652</v>
      </c>
      <c r="S22" s="10">
        <f ca="1" xml:space="preserve"> SUMIF( Time!$J347:$BQ347, Time!S$28, 'Asset Finance'!$J29:$BQ29)</f>
        <v>-100288.62979569269</v>
      </c>
    </row>
    <row r="23" spans="5:19">
      <c r="E23" s="17" t="str">
        <f xml:space="preserve"> 'Supply Chain finance'!E$48</f>
        <v xml:space="preserve">Supply Chain Finance interest paid </v>
      </c>
      <c r="F23" s="17">
        <f xml:space="preserve"> 'Supply Chain finance'!F$48</f>
        <v>0</v>
      </c>
      <c r="G23" s="17" t="str">
        <f xml:space="preserve"> 'Supply Chain finance'!G$48</f>
        <v>GBP</v>
      </c>
      <c r="H23" s="44">
        <f ca="1" xml:space="preserve"> 'Supply Chain finance'!H$48</f>
        <v>-162400</v>
      </c>
      <c r="I23" s="17">
        <f xml:space="preserve"> 'Supply Chain finance'!I$48</f>
        <v>0</v>
      </c>
      <c r="J23" s="10">
        <f ca="1" xml:space="preserve"> SUMIF( Time!$J347:$BQ347, Time!J$28, 'Supply Chain finance'!$J48:$BQ48)</f>
        <v>-11200</v>
      </c>
      <c r="K23" s="10">
        <f ca="1" xml:space="preserve"> SUMIF( Time!$J347:$BQ347, Time!K$28, 'Supply Chain finance'!$J48:$BQ48)</f>
        <v>-37333.333333333336</v>
      </c>
      <c r="L23" s="10">
        <f ca="1" xml:space="preserve"> SUMIF( Time!$J347:$BQ347, Time!L$28, 'Supply Chain finance'!$J48:$BQ48)</f>
        <v>-10266.666666666666</v>
      </c>
      <c r="M23" s="10">
        <f ca="1" xml:space="preserve"> SUMIF( Time!$J347:$BQ347, Time!M$28, 'Supply Chain finance'!$J48:$BQ48)</f>
        <v>-39200</v>
      </c>
      <c r="N23" s="10">
        <f ca="1" xml:space="preserve"> SUMIF( Time!$J347:$BQ347, Time!N$28, 'Supply Chain finance'!$J48:$BQ48)</f>
        <v>-56933.333333333336</v>
      </c>
      <c r="O23" s="10">
        <f ca="1" xml:space="preserve"> SUMIF( Time!$J347:$BQ347, Time!O$28, 'Supply Chain finance'!$J48:$BQ48)</f>
        <v>-7466.666666666667</v>
      </c>
      <c r="P23" s="10">
        <f ca="1" xml:space="preserve"> SUMIF( Time!$J347:$BQ347, Time!P$28, 'Supply Chain finance'!$J48:$BQ48)</f>
        <v>0</v>
      </c>
      <c r="Q23" s="10">
        <f ca="1" xml:space="preserve"> SUMIF( Time!$J347:$BQ347, Time!Q$28, 'Supply Chain finance'!$J48:$BQ48)</f>
        <v>0</v>
      </c>
      <c r="R23" s="10">
        <f ca="1" xml:space="preserve"> SUMIF( Time!$J347:$BQ347, Time!R$28, 'Supply Chain finance'!$J48:$BQ48)</f>
        <v>0</v>
      </c>
      <c r="S23" s="10">
        <f ca="1" xml:space="preserve"> SUMIF( Time!$J347:$BQ347, Time!S$28, 'Supply Chain finance'!$J48:$BQ48)</f>
        <v>0</v>
      </c>
    </row>
    <row r="24" spans="5:19">
      <c r="E24" s="17" t="str">
        <f xml:space="preserve"> 'Invoice finance'!E$47</f>
        <v xml:space="preserve">Invoice finance interest paid </v>
      </c>
      <c r="F24" s="17">
        <f xml:space="preserve"> 'Invoice finance'!F$47</f>
        <v>0</v>
      </c>
      <c r="G24" s="17" t="str">
        <f xml:space="preserve"> 'Invoice finance'!G$47</f>
        <v>GBP</v>
      </c>
      <c r="H24" s="44">
        <f ca="1" xml:space="preserve"> 'Invoice finance'!H$47</f>
        <v>-171477.53581682761</v>
      </c>
      <c r="I24" s="17">
        <f xml:space="preserve"> 'Invoice finance'!I$47</f>
        <v>0</v>
      </c>
      <c r="J24" s="10">
        <f ca="1" xml:space="preserve"> SUMIF( Time!$J347:$BQ347, Time!J$28, 'Invoice finance'!$J47:$BQ47)</f>
        <v>-2385</v>
      </c>
      <c r="K24" s="10">
        <f ca="1" xml:space="preserve"> SUMIF( Time!$J347:$BQ347, Time!K$28, 'Invoice finance'!$J47:$BQ47)</f>
        <v>-15300</v>
      </c>
      <c r="L24" s="10">
        <f ca="1" xml:space="preserve"> SUMIF( Time!$J347:$BQ347, Time!L$28, 'Invoice finance'!$J47:$BQ47)</f>
        <v>-46107.535816827614</v>
      </c>
      <c r="M24" s="10">
        <f ca="1" xml:space="preserve"> SUMIF( Time!$J347:$BQ347, Time!M$28, 'Invoice finance'!$J47:$BQ47)</f>
        <v>-62550</v>
      </c>
      <c r="N24" s="10">
        <f ca="1" xml:space="preserve"> SUMIF( Time!$J347:$BQ347, Time!N$28, 'Invoice finance'!$J47:$BQ47)</f>
        <v>-45135</v>
      </c>
      <c r="O24" s="10">
        <f ca="1" xml:space="preserve"> SUMIF( Time!$J347:$BQ347, Time!O$28, 'Invoice finance'!$J47:$BQ47)</f>
        <v>0</v>
      </c>
      <c r="P24" s="10">
        <f ca="1" xml:space="preserve"> SUMIF( Time!$J347:$BQ347, Time!P$28, 'Invoice finance'!$J47:$BQ47)</f>
        <v>0</v>
      </c>
      <c r="Q24" s="10">
        <f ca="1" xml:space="preserve"> SUMIF( Time!$J347:$BQ347, Time!Q$28, 'Invoice finance'!$J47:$BQ47)</f>
        <v>0</v>
      </c>
      <c r="R24" s="10">
        <f ca="1" xml:space="preserve"> SUMIF( Time!$J347:$BQ347, Time!R$28, 'Invoice finance'!$J47:$BQ47)</f>
        <v>0</v>
      </c>
      <c r="S24" s="10">
        <f ca="1" xml:space="preserve"> SUMIF( Time!$J347:$BQ347, Time!S$28, 'Invoice finance'!$J47:$BQ47)</f>
        <v>0</v>
      </c>
    </row>
    <row r="25" spans="5:19">
      <c r="E25" s="17" t="str">
        <f xml:space="preserve"> 'Asset Finance'!E$48</f>
        <v xml:space="preserve">Asset Finance interest paid </v>
      </c>
      <c r="F25" s="17">
        <f xml:space="preserve"> 'Asset Finance'!F$48</f>
        <v>0</v>
      </c>
      <c r="G25" s="17" t="str">
        <f xml:space="preserve"> 'Asset Finance'!G$48</f>
        <v>GBP</v>
      </c>
      <c r="H25" s="44">
        <f ca="1" xml:space="preserve"> 'Asset Finance'!H$48</f>
        <v>-336843.94463587576</v>
      </c>
      <c r="I25" s="17">
        <f xml:space="preserve"> 'Asset Finance'!I$48</f>
        <v>0</v>
      </c>
      <c r="J25" s="10">
        <f ca="1" xml:space="preserve"> SUMIF( Time!$J347:$BQ347, Time!J$28, 'Asset Finance'!$J48:$BQ48)</f>
        <v>-4383.0174575617293</v>
      </c>
      <c r="K25" s="10">
        <f ca="1" xml:space="preserve"> SUMIF( Time!$J347:$BQ347, Time!K$28, 'Asset Finance'!$J48:$BQ48)</f>
        <v>-22511.977761312679</v>
      </c>
      <c r="L25" s="10">
        <f ca="1" xml:space="preserve"> SUMIF( Time!$J347:$BQ347, Time!L$28, 'Asset Finance'!$J48:$BQ48)</f>
        <v>-55556.11140793618</v>
      </c>
      <c r="M25" s="10">
        <f ca="1" xml:space="preserve"> SUMIF( Time!$J347:$BQ347, Time!M$28, 'Asset Finance'!$J48:$BQ48)</f>
        <v>-54281.229517100117</v>
      </c>
      <c r="N25" s="10">
        <f ca="1" xml:space="preserve"> SUMIF( Time!$J347:$BQ347, Time!N$28, 'Asset Finance'!$J48:$BQ48)</f>
        <v>-57527.281456762634</v>
      </c>
      <c r="O25" s="10">
        <f ca="1" xml:space="preserve"> SUMIF( Time!$J347:$BQ347, Time!O$28, 'Asset Finance'!$J48:$BQ48)</f>
        <v>-44562.897085417819</v>
      </c>
      <c r="P25" s="10">
        <f ca="1" xml:space="preserve"> SUMIF( Time!$J347:$BQ347, Time!P$28, 'Asset Finance'!$J48:$BQ48)</f>
        <v>-34520.174539068066</v>
      </c>
      <c r="Q25" s="10">
        <f ca="1" xml:space="preserve"> SUMIF( Time!$J347:$BQ347, Time!Q$28, 'Asset Finance'!$J48:$BQ48)</f>
        <v>-26740.686269198173</v>
      </c>
      <c r="R25" s="10">
        <f ca="1" xml:space="preserve"> SUMIF( Time!$J347:$BQ347, Time!R$28, 'Asset Finance'!$J48:$BQ48)</f>
        <v>-20714.388374207443</v>
      </c>
      <c r="S25" s="10">
        <f ca="1" xml:space="preserve"> SUMIF( Time!$J347:$BQ347, Time!S$28, 'Asset Finance'!$J48:$BQ48)</f>
        <v>-16046.180767310831</v>
      </c>
    </row>
    <row r="26" spans="5:19">
      <c r="E26" s="12" t="s">
        <v>181</v>
      </c>
      <c r="F26" s="30"/>
      <c r="G26" s="12" t="s">
        <v>258</v>
      </c>
      <c r="H26" s="56">
        <f ca="1" xml:space="preserve"> SUM( J26:BQ26 )</f>
        <v>114153158.88072786</v>
      </c>
      <c r="I26" s="30"/>
      <c r="J26" s="12">
        <f ca="1" xml:space="preserve"> SUMIF( Time!$J347:$BQ347, Time!J$28, Cashflow!$J26:$BQ26)</f>
        <v>1332026.2822021695</v>
      </c>
      <c r="K26" s="12">
        <f ca="1" xml:space="preserve"> SUMIF( Time!$J347:$BQ347, Time!K$28, Cashflow!$J26:$BQ26)</f>
        <v>625514.6389410824</v>
      </c>
      <c r="L26" s="12">
        <f ca="1" xml:space="preserve"> SUMIF( Time!$J347:$BQ347, Time!L$28, Cashflow!$J26:$BQ26)</f>
        <v>5133086.0684367996</v>
      </c>
      <c r="M26" s="12">
        <f ca="1" xml:space="preserve"> SUMIF( Time!$J347:$BQ347, Time!M$28, Cashflow!$J26:$BQ26)</f>
        <v>1238384.1403857754</v>
      </c>
      <c r="N26" s="12">
        <f ca="1" xml:space="preserve"> SUMIF( Time!$J347:$BQ347, Time!N$28, Cashflow!$J26:$BQ26)</f>
        <v>3822193.4861894138</v>
      </c>
      <c r="O26" s="12">
        <f ca="1" xml:space="preserve"> SUMIF( Time!$J347:$BQ347, Time!O$28, Cashflow!$J26:$BQ26)</f>
        <v>3138108.3854327528</v>
      </c>
      <c r="P26" s="12">
        <f ca="1" xml:space="preserve"> SUMIF( Time!$J347:$BQ347, Time!P$28, Cashflow!$J26:$BQ26)</f>
        <v>9637853.3833863158</v>
      </c>
      <c r="Q26" s="12">
        <f ca="1" xml:space="preserve"> SUMIF( Time!$J347:$BQ347, Time!Q$28, Cashflow!$J26:$BQ26)</f>
        <v>20676810.522961512</v>
      </c>
      <c r="R26" s="12">
        <f ca="1" xml:space="preserve"> SUMIF( Time!$J347:$BQ347, Time!R$28, Cashflow!$J26:$BQ26)</f>
        <v>23371340.249339532</v>
      </c>
      <c r="S26" s="12">
        <f ca="1" xml:space="preserve"> SUMIF( Time!$J347:$BQ347, Time!S$28, Cashflow!$J26:$BQ26)</f>
        <v>45177841.723452516</v>
      </c>
    </row>
    <row r="28" spans="5:19">
      <c r="E28" s="17" t="str">
        <f xml:space="preserve"> InpS!E$11</f>
        <v>New share capital issued</v>
      </c>
      <c r="F28" s="17">
        <f xml:space="preserve"> InpS!F$11</f>
        <v>0</v>
      </c>
      <c r="G28" s="17" t="str">
        <f xml:space="preserve"> InpS!G$11</f>
        <v>GBP</v>
      </c>
      <c r="H28" s="44">
        <f xml:space="preserve"> InpS!H$11</f>
        <v>0</v>
      </c>
      <c r="I28" s="17">
        <f xml:space="preserve"> InpS!I$11</f>
        <v>0</v>
      </c>
      <c r="J28" s="10">
        <f xml:space="preserve"> SUMIF( Time!$J347:$BQ347, Time!J$28, InpS!$J11:$BQ11)</f>
        <v>0</v>
      </c>
      <c r="K28" s="10">
        <f xml:space="preserve"> SUMIF( Time!$J347:$BQ347, Time!K$28, InpS!$J11:$BQ11)</f>
        <v>0</v>
      </c>
      <c r="L28" s="10">
        <f xml:space="preserve"> SUMIF( Time!$J347:$BQ347, Time!L$28, InpS!$J11:$BQ11)</f>
        <v>0</v>
      </c>
      <c r="M28" s="10">
        <f xml:space="preserve"> SUMIF( Time!$J347:$BQ347, Time!M$28, InpS!$J11:$BQ11)</f>
        <v>0</v>
      </c>
      <c r="N28" s="10">
        <f xml:space="preserve"> SUMIF( Time!$J347:$BQ347, Time!N$28, InpS!$J11:$BQ11)</f>
        <v>0</v>
      </c>
      <c r="O28" s="10">
        <f xml:space="preserve"> SUMIF( Time!$J347:$BQ347, Time!O$28, InpS!$J11:$BQ11)</f>
        <v>0</v>
      </c>
      <c r="P28" s="10">
        <f xml:space="preserve"> SUMIF( Time!$J347:$BQ347, Time!P$28, InpS!$J11:$BQ11)</f>
        <v>0</v>
      </c>
      <c r="Q28" s="10">
        <f xml:space="preserve"> SUMIF( Time!$J347:$BQ347, Time!Q$28, InpS!$J11:$BQ11)</f>
        <v>0</v>
      </c>
      <c r="R28" s="10">
        <f xml:space="preserve"> SUMIF( Time!$J347:$BQ347, Time!R$28, InpS!$J11:$BQ11)</f>
        <v>0</v>
      </c>
      <c r="S28" s="10">
        <f xml:space="preserve"> SUMIF( Time!$J347:$BQ347, Time!S$28, InpS!$J11:$BQ11)</f>
        <v>0</v>
      </c>
    </row>
    <row r="29" spans="5:19">
      <c r="E29" s="12" t="s">
        <v>115</v>
      </c>
      <c r="F29" s="30"/>
      <c r="G29" s="12" t="s">
        <v>258</v>
      </c>
      <c r="H29" s="56">
        <f ca="1" xml:space="preserve"> SUM( J29:BQ29 )</f>
        <v>114153158.88072786</v>
      </c>
      <c r="I29" s="30"/>
      <c r="J29" s="12">
        <f ca="1" xml:space="preserve"> SUMIF( Time!$J347:$BQ347, Time!J$28, Cashflow!$J29:$BQ29)</f>
        <v>1332026.2822021695</v>
      </c>
      <c r="K29" s="12">
        <f ca="1" xml:space="preserve"> SUMIF( Time!$J347:$BQ347, Time!K$28, Cashflow!$J29:$BQ29)</f>
        <v>625514.6389410824</v>
      </c>
      <c r="L29" s="12">
        <f ca="1" xml:space="preserve"> SUMIF( Time!$J347:$BQ347, Time!L$28, Cashflow!$J29:$BQ29)</f>
        <v>5133086.0684367996</v>
      </c>
      <c r="M29" s="12">
        <f ca="1" xml:space="preserve"> SUMIF( Time!$J347:$BQ347, Time!M$28, Cashflow!$J29:$BQ29)</f>
        <v>1238384.1403857754</v>
      </c>
      <c r="N29" s="12">
        <f ca="1" xml:space="preserve"> SUMIF( Time!$J347:$BQ347, Time!N$28, Cashflow!$J29:$BQ29)</f>
        <v>3822193.4861894138</v>
      </c>
      <c r="O29" s="12">
        <f ca="1" xml:space="preserve"> SUMIF( Time!$J347:$BQ347, Time!O$28, Cashflow!$J29:$BQ29)</f>
        <v>3138108.3854327528</v>
      </c>
      <c r="P29" s="12">
        <f ca="1" xml:space="preserve"> SUMIF( Time!$J347:$BQ347, Time!P$28, Cashflow!$J29:$BQ29)</f>
        <v>9637853.3833863158</v>
      </c>
      <c r="Q29" s="12">
        <f ca="1" xml:space="preserve"> SUMIF( Time!$J347:$BQ347, Time!Q$28, Cashflow!$J29:$BQ29)</f>
        <v>20676810.522961512</v>
      </c>
      <c r="R29" s="12">
        <f ca="1" xml:space="preserve"> SUMIF( Time!$J347:$BQ347, Time!R$28, Cashflow!$J29:$BQ29)</f>
        <v>23371340.249339532</v>
      </c>
      <c r="S29" s="12">
        <f ca="1" xml:space="preserve"> SUMIF( Time!$J347:$BQ347, Time!S$28, Cashflow!$J29:$BQ29)</f>
        <v>45177841.723452516</v>
      </c>
    </row>
  </sheetData>
  <conditionalFormatting sqref="F2:F3">
    <cfRule type="cellIs" dxfId="56" priority="1" stopIfTrue="1" operator="notEqual">
      <formula>0</formula>
    </cfRule>
    <cfRule type="cellIs" dxfId="55" priority="2" stopIfTrue="1" operator="equal">
      <formula>""</formula>
    </cfRule>
  </conditionalFormatting>
  <conditionalFormatting sqref="J3:S3">
    <cfRule type="cellIs" dxfId="54" priority="3" operator="equal">
      <formula>"PPA ext."</formula>
    </cfRule>
    <cfRule type="cellIs" dxfId="53" priority="4" operator="equal">
      <formula>"Delay"</formula>
    </cfRule>
    <cfRule type="cellIs" dxfId="52" priority="5" operator="equal">
      <formula>"Fin Close"</formula>
    </cfRule>
    <cfRule type="cellIs" dxfId="51" priority="6" stopIfTrue="1" operator="equal">
      <formula>"Construction"</formula>
    </cfRule>
    <cfRule type="cellIs" dxfId="50"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7">
    <tabColor rgb="FF4F81BD"/>
    <outlinePr summaryBelow="0" summaryRight="0"/>
  </sheetPr>
  <dimension ref="A1:BQ1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38.6640625" bestFit="1" customWidth="1"/>
    <col min="6" max="6" width="20.5546875" bestFit="1" customWidth="1"/>
    <col min="7" max="7" width="13.21875" bestFit="1" customWidth="1"/>
    <col min="8" max="8" width="11.77734375" style="45" bestFit="1" customWidth="1"/>
    <col min="9" max="9" width="3.44140625" customWidth="1"/>
    <col min="10" max="10" width="12.33203125" bestFit="1" customWidth="1"/>
    <col min="11" max="11" width="12.109375" bestFit="1" customWidth="1"/>
    <col min="12" max="12" width="11.21875" bestFit="1" customWidth="1"/>
    <col min="13" max="13" width="12.33203125" bestFit="1" customWidth="1"/>
    <col min="14" max="14" width="12.21875" bestFit="1" customWidth="1"/>
    <col min="15" max="15" width="11.77734375" bestFit="1" customWidth="1"/>
    <col min="16" max="16" width="12.33203125" bestFit="1" customWidth="1"/>
    <col min="17" max="17" width="12.21875" bestFit="1" customWidth="1"/>
    <col min="18" max="18" width="11.88671875" bestFit="1" customWidth="1"/>
    <col min="19" max="19" width="12.109375" bestFit="1" customWidth="1"/>
    <col min="20" max="20" width="12" bestFit="1" customWidth="1"/>
    <col min="21" max="21" width="11.77734375" bestFit="1" customWidth="1"/>
    <col min="22" max="22" width="12.33203125" bestFit="1" customWidth="1"/>
    <col min="23" max="23" width="12.109375" bestFit="1" customWidth="1"/>
    <col min="24" max="24" width="11.21875" bestFit="1" customWidth="1"/>
    <col min="25" max="25" width="12.33203125" bestFit="1" customWidth="1"/>
    <col min="26" max="26" width="12.21875" bestFit="1" customWidth="1"/>
    <col min="27" max="27" width="11.77734375" bestFit="1" customWidth="1"/>
    <col min="28" max="28" width="12.33203125" bestFit="1" customWidth="1"/>
    <col min="29" max="29" width="12.21875" bestFit="1" customWidth="1"/>
    <col min="30" max="30" width="11.88671875" bestFit="1" customWidth="1"/>
    <col min="31" max="31" width="12.109375" bestFit="1" customWidth="1"/>
    <col min="32" max="32" width="12" bestFit="1" customWidth="1"/>
    <col min="33" max="33" width="11.77734375" bestFit="1" customWidth="1"/>
    <col min="34" max="34" width="12.33203125" bestFit="1" customWidth="1"/>
    <col min="35" max="35" width="12.109375" bestFit="1" customWidth="1"/>
    <col min="36" max="36" width="11.21875" bestFit="1" customWidth="1"/>
    <col min="37" max="37" width="12.33203125" bestFit="1" customWidth="1"/>
    <col min="38" max="38" width="12.21875" bestFit="1" customWidth="1"/>
    <col min="39" max="39" width="11.77734375" bestFit="1" customWidth="1"/>
    <col min="40" max="40" width="12.33203125" bestFit="1" customWidth="1"/>
    <col min="41" max="41" width="12.21875" bestFit="1" customWidth="1"/>
    <col min="42" max="42" width="11.88671875" bestFit="1" customWidth="1"/>
    <col min="43" max="43" width="12.109375" bestFit="1" customWidth="1"/>
    <col min="44" max="44" width="12" bestFit="1" customWidth="1"/>
    <col min="45" max="45" width="11.77734375" bestFit="1" customWidth="1"/>
    <col min="46" max="46" width="12.33203125" bestFit="1" customWidth="1"/>
    <col min="47" max="47" width="12.109375" bestFit="1" customWidth="1"/>
    <col min="48" max="48" width="11.21875" bestFit="1" customWidth="1"/>
    <col min="49" max="49" width="12.33203125" bestFit="1" customWidth="1"/>
    <col min="50" max="50" width="12.21875" bestFit="1" customWidth="1"/>
    <col min="51" max="51" width="11.77734375" bestFit="1" customWidth="1"/>
    <col min="52" max="52" width="12.33203125" bestFit="1" customWidth="1"/>
    <col min="53" max="53" width="12.21875" bestFit="1" customWidth="1"/>
    <col min="54" max="54" width="11.88671875" bestFit="1" customWidth="1"/>
    <col min="55" max="55" width="12.109375" bestFit="1" customWidth="1"/>
    <col min="56" max="56" width="12" bestFit="1" customWidth="1"/>
    <col min="57" max="57" width="11.77734375" bestFit="1" customWidth="1"/>
    <col min="58" max="58" width="12.33203125" bestFit="1" customWidth="1"/>
    <col min="59" max="59" width="12.109375" bestFit="1" customWidth="1"/>
    <col min="60" max="60" width="11.21875" bestFit="1" customWidth="1"/>
    <col min="61" max="61" width="12.33203125" bestFit="1" customWidth="1"/>
    <col min="62" max="62" width="12.21875" bestFit="1" customWidth="1"/>
    <col min="63" max="63" width="11.77734375" bestFit="1" customWidth="1"/>
    <col min="64" max="64" width="12.33203125" bestFit="1" customWidth="1"/>
    <col min="65" max="65" width="12.21875" bestFit="1" customWidth="1"/>
    <col min="66" max="66" width="11.88671875" bestFit="1" customWidth="1"/>
    <col min="67" max="67" width="12.109375" bestFit="1" customWidth="1"/>
    <col min="68" max="68" width="12" bestFit="1" customWidth="1"/>
    <col min="69" max="69" width="11.77734375" bestFit="1" customWidth="1"/>
    <col min="70" max="70" width="15.109375" hidden="1" customWidth="1"/>
    <col min="71" max="16384" width="15.109375" hidden="1"/>
  </cols>
  <sheetData>
    <row r="1" spans="1:69" s="73" customFormat="1" ht="25">
      <c r="A1" s="46" t="str">
        <f ca="1" xml:space="preserve"> RIGHT(CELL("filename", A1), LEN(CELL("filename", A1)) - SEARCH("]", CELL("filename", A1)))</f>
        <v>Inventory Report</v>
      </c>
      <c r="B1" s="76"/>
      <c r="C1" s="77"/>
      <c r="D1" s="70"/>
      <c r="F1" s="53" t="str">
        <f>HYPERLINK("#Contents!A1","Go to contents")</f>
        <v>Go to contents</v>
      </c>
      <c r="H1" s="50"/>
      <c r="J1" s="50"/>
    </row>
    <row r="2" spans="1:69" s="55" customFormat="1">
      <c r="A2" s="51"/>
      <c r="B2" s="51"/>
      <c r="C2" s="71"/>
      <c r="D2" s="72"/>
      <c r="E2" s="22" t="s">
        <v>331</v>
      </c>
      <c r="F2" s="52">
        <f ca="1" xml:space="preserve"> 'Model Checks and Alerts'!F11</f>
        <v>0</v>
      </c>
      <c r="G2" s="54" t="s">
        <v>144</v>
      </c>
      <c r="H2" s="49"/>
      <c r="I2" s="49"/>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1"/>
      <c r="B3" s="51"/>
      <c r="C3" s="71"/>
      <c r="D3" s="72"/>
      <c r="E3" s="41" t="s">
        <v>206</v>
      </c>
      <c r="F3" s="52"/>
      <c r="G3" s="54" t="s">
        <v>98</v>
      </c>
      <c r="H3" s="49"/>
      <c r="I3" s="49"/>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1"/>
      <c r="B4" s="51"/>
      <c r="C4" s="71"/>
      <c r="D4" s="72"/>
      <c r="E4" s="22" t="s">
        <v>332</v>
      </c>
      <c r="F4"/>
      <c r="G4"/>
      <c r="H4" s="49"/>
      <c r="I4" s="49"/>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1"/>
      <c r="B5" s="51"/>
      <c r="C5" s="71"/>
      <c r="D5" s="72"/>
      <c r="E5" s="22" t="s">
        <v>312</v>
      </c>
      <c r="F5" s="23" t="s">
        <v>254</v>
      </c>
      <c r="G5" s="23" t="s">
        <v>228</v>
      </c>
      <c r="H5" s="23" t="s">
        <v>205</v>
      </c>
      <c r="I5" s="49"/>
      <c r="J5" s="15"/>
      <c r="K5" s="15"/>
      <c r="L5" s="15"/>
      <c r="M5" s="15"/>
      <c r="N5" s="15"/>
      <c r="O5" s="15"/>
      <c r="P5" s="15"/>
    </row>
    <row r="6" spans="1:69" s="45" customFormat="1">
      <c r="A6" s="23"/>
      <c r="B6" s="23"/>
      <c r="C6" s="48"/>
      <c r="D6" s="75"/>
      <c r="F6" s="23"/>
      <c r="G6" s="23"/>
      <c r="H6" s="23"/>
    </row>
    <row r="8" spans="1:69">
      <c r="E8" s="17" t="str">
        <f xml:space="preserve"> Customers!E$14</f>
        <v>New customer orders</v>
      </c>
      <c r="F8" s="17">
        <f xml:space="preserve"> Customers!F$14</f>
        <v>0</v>
      </c>
      <c r="G8" s="17" t="str">
        <f xml:space="preserve"> Customers!G$14</f>
        <v>Units</v>
      </c>
      <c r="H8" s="44">
        <f xml:space="preserve"> Customers!H$14</f>
        <v>1374286.5308829343</v>
      </c>
      <c r="I8" s="17">
        <f xml:space="preserve"> Customers!I$14</f>
        <v>0</v>
      </c>
      <c r="J8" s="10">
        <f xml:space="preserve"> Customers!J$14</f>
        <v>1000</v>
      </c>
      <c r="K8" s="10">
        <f xml:space="preserve"> Customers!K$14</f>
        <v>1000</v>
      </c>
      <c r="L8" s="10">
        <f xml:space="preserve"> Customers!L$14</f>
        <v>1000</v>
      </c>
      <c r="M8" s="10">
        <f xml:space="preserve"> Customers!M$14</f>
        <v>1000</v>
      </c>
      <c r="N8" s="10">
        <f xml:space="preserve"> Customers!N$14</f>
        <v>3000</v>
      </c>
      <c r="O8" s="10">
        <f xml:space="preserve"> Customers!O$14</f>
        <v>3000</v>
      </c>
      <c r="P8" s="10">
        <f xml:space="preserve"> Customers!P$14</f>
        <v>3000</v>
      </c>
      <c r="Q8" s="10">
        <f xml:space="preserve"> Customers!Q$14</f>
        <v>5000</v>
      </c>
      <c r="R8" s="10">
        <f xml:space="preserve"> Customers!R$14</f>
        <v>5000</v>
      </c>
      <c r="S8" s="10">
        <f xml:space="preserve"> Customers!S$14</f>
        <v>5000</v>
      </c>
      <c r="T8" s="10">
        <f xml:space="preserve"> Customers!T$14</f>
        <v>5000</v>
      </c>
      <c r="U8" s="10">
        <f xml:space="preserve"> Customers!U$14</f>
        <v>5000</v>
      </c>
      <c r="V8" s="10">
        <f xml:space="preserve"> Customers!V$14</f>
        <v>5297.3154717964762</v>
      </c>
      <c r="W8" s="10">
        <f xml:space="preserve"> Customers!W$14</f>
        <v>5612.3102415468647</v>
      </c>
      <c r="X8" s="10">
        <f xml:space="preserve"> Customers!X$14</f>
        <v>5946.035575013605</v>
      </c>
      <c r="Y8" s="10">
        <f xml:space="preserve"> Customers!Y$14</f>
        <v>6299.6052494743653</v>
      </c>
      <c r="Z8" s="10">
        <f xml:space="preserve"> Customers!Z$14</f>
        <v>6674.1992708501712</v>
      </c>
      <c r="AA8" s="10">
        <f xml:space="preserve"> Customers!AA$14</f>
        <v>7071.0678118654751</v>
      </c>
      <c r="AB8" s="10">
        <f xml:space="preserve"> Customers!AB$14</f>
        <v>7491.5353843834073</v>
      </c>
      <c r="AC8" s="10">
        <f xml:space="preserve"> Customers!AC$14</f>
        <v>7937.0052598409975</v>
      </c>
      <c r="AD8" s="10">
        <f xml:space="preserve"> Customers!AD$14</f>
        <v>8408.9641525371462</v>
      </c>
      <c r="AE8" s="10">
        <f xml:space="preserve"> Customers!AE$14</f>
        <v>8908.9871814033941</v>
      </c>
      <c r="AF8" s="10">
        <f xml:space="preserve"> Customers!AF$14</f>
        <v>9438.7431268169366</v>
      </c>
      <c r="AG8" s="10">
        <f xml:space="preserve"> Customers!AG$14</f>
        <v>10000.000000000002</v>
      </c>
      <c r="AH8" s="10">
        <f xml:space="preserve"> Customers!AH$14</f>
        <v>10594.630943592954</v>
      </c>
      <c r="AI8" s="10">
        <f xml:space="preserve"> Customers!AI$14</f>
        <v>11224.620483093731</v>
      </c>
      <c r="AJ8" s="10">
        <f xml:space="preserve"> Customers!AJ$14</f>
        <v>11892.071150027214</v>
      </c>
      <c r="AK8" s="10">
        <f xml:space="preserve"> Customers!AK$14</f>
        <v>12599.210498948736</v>
      </c>
      <c r="AL8" s="10">
        <f xml:space="preserve"> Customers!AL$14</f>
        <v>13348.39854170035</v>
      </c>
      <c r="AM8" s="10">
        <f xml:space="preserve"> Customers!AM$14</f>
        <v>14142.135623730957</v>
      </c>
      <c r="AN8" s="10">
        <f xml:space="preserve"> Customers!AN$14</f>
        <v>14983.070768766824</v>
      </c>
      <c r="AO8" s="10">
        <f xml:space="preserve"> Customers!AO$14</f>
        <v>15874.010519682004</v>
      </c>
      <c r="AP8" s="10">
        <f xml:space="preserve"> Customers!AP$14</f>
        <v>16817.9283050743</v>
      </c>
      <c r="AQ8" s="10">
        <f xml:space="preserve"> Customers!AQ$14</f>
        <v>17817.974362806795</v>
      </c>
      <c r="AR8" s="10">
        <f xml:space="preserve"> Customers!AR$14</f>
        <v>18877.486253633881</v>
      </c>
      <c r="AS8" s="10">
        <f xml:space="preserve"> Customers!AS$14</f>
        <v>20000.000000000011</v>
      </c>
      <c r="AT8" s="10">
        <f xml:space="preserve"> Customers!AT$14</f>
        <v>21189.261887185919</v>
      </c>
      <c r="AU8" s="10">
        <f xml:space="preserve"> Customers!AU$14</f>
        <v>22449.240966187477</v>
      </c>
      <c r="AV8" s="10">
        <f xml:space="preserve"> Customers!AV$14</f>
        <v>23784.142300054442</v>
      </c>
      <c r="AW8" s="10">
        <f xml:space="preserve"> Customers!AW$14</f>
        <v>25198.420997897487</v>
      </c>
      <c r="AX8" s="10">
        <f xml:space="preserve"> Customers!AX$14</f>
        <v>26696.797083400714</v>
      </c>
      <c r="AY8" s="10">
        <f xml:space="preserve"> Customers!AY$14</f>
        <v>28284.271247461929</v>
      </c>
      <c r="AZ8" s="10">
        <f xml:space="preserve"> Customers!AZ$14</f>
        <v>29966.141537533662</v>
      </c>
      <c r="BA8" s="10">
        <f xml:space="preserve"> Customers!BA$14</f>
        <v>31748.021039364026</v>
      </c>
      <c r="BB8" s="10">
        <f xml:space="preserve"> Customers!BB$14</f>
        <v>33635.856610148621</v>
      </c>
      <c r="BC8" s="10">
        <f xml:space="preserve"> Customers!BC$14</f>
        <v>35635.948725613613</v>
      </c>
      <c r="BD8" s="10">
        <f xml:space="preserve"> Customers!BD$14</f>
        <v>37754.972507267783</v>
      </c>
      <c r="BE8" s="10">
        <f xml:space="preserve"> Customers!BE$14</f>
        <v>40000.000000000051</v>
      </c>
      <c r="BF8" s="10">
        <f xml:space="preserve"> Customers!BF$14</f>
        <v>42378.523774371868</v>
      </c>
      <c r="BG8" s="10">
        <f xml:space="preserve"> Customers!BG$14</f>
        <v>44898.481932374983</v>
      </c>
      <c r="BH8" s="10">
        <f xml:space="preserve"> Customers!BH$14</f>
        <v>47568.284600108913</v>
      </c>
      <c r="BI8" s="10">
        <f xml:space="preserve"> Customers!BI$14</f>
        <v>50396.841995795003</v>
      </c>
      <c r="BJ8" s="10">
        <f xml:space="preserve"> Customers!BJ$14</f>
        <v>53393.594166801457</v>
      </c>
      <c r="BK8" s="10">
        <f xml:space="preserve"> Customers!BK$14</f>
        <v>56568.542494923888</v>
      </c>
      <c r="BL8" s="10">
        <f xml:space="preserve"> Customers!BL$14</f>
        <v>59932.283075067353</v>
      </c>
      <c r="BM8" s="10">
        <f xml:space="preserve"> Customers!BM$14</f>
        <v>63496.042078728082</v>
      </c>
      <c r="BN8" s="10">
        <f xml:space="preserve"> Customers!BN$14</f>
        <v>67271.713220297272</v>
      </c>
      <c r="BO8" s="10">
        <f xml:space="preserve"> Customers!BO$14</f>
        <v>71271.897451227269</v>
      </c>
      <c r="BP8" s="10">
        <f xml:space="preserve"> Customers!BP$14</f>
        <v>75509.94501453561</v>
      </c>
      <c r="BQ8" s="10">
        <f xml:space="preserve"> Customers!BQ$14</f>
        <v>80000.000000000146</v>
      </c>
    </row>
    <row r="9" spans="1:69">
      <c r="E9" s="17" t="str">
        <f xml:space="preserve"> Customers!E$35</f>
        <v>Renewing Customer Orders</v>
      </c>
      <c r="F9" s="17">
        <f xml:space="preserve"> Customers!F$35</f>
        <v>0</v>
      </c>
      <c r="G9" s="17" t="str">
        <f xml:space="preserve"> Customers!G$35</f>
        <v>Units</v>
      </c>
      <c r="H9" s="44">
        <f ca="1" xml:space="preserve"> Customers!H$35</f>
        <v>274731.57555892796</v>
      </c>
      <c r="I9" s="17">
        <f xml:space="preserve"> Customers!I$35</f>
        <v>0</v>
      </c>
      <c r="J9" s="10">
        <f ca="1" xml:space="preserve"> Customers!J$35</f>
        <v>0</v>
      </c>
      <c r="K9" s="10">
        <f ca="1" xml:space="preserve"> Customers!K$35</f>
        <v>0</v>
      </c>
      <c r="L9" s="10">
        <f ca="1" xml:space="preserve"> Customers!L$35</f>
        <v>0</v>
      </c>
      <c r="M9" s="10">
        <f ca="1" xml:space="preserve"> Customers!M$35</f>
        <v>0</v>
      </c>
      <c r="N9" s="10">
        <f ca="1" xml:space="preserve"> Customers!N$35</f>
        <v>0</v>
      </c>
      <c r="O9" s="10">
        <f ca="1" xml:space="preserve"> Customers!O$35</f>
        <v>0</v>
      </c>
      <c r="P9" s="10">
        <f ca="1" xml:space="preserve"> Customers!P$35</f>
        <v>0</v>
      </c>
      <c r="Q9" s="10">
        <f ca="1" xml:space="preserve"> Customers!Q$35</f>
        <v>0</v>
      </c>
      <c r="R9" s="10">
        <f ca="1" xml:space="preserve"> Customers!R$35</f>
        <v>0</v>
      </c>
      <c r="S9" s="10">
        <f ca="1" xml:space="preserve"> Customers!S$35</f>
        <v>0</v>
      </c>
      <c r="T9" s="10">
        <f ca="1" xml:space="preserve"> Customers!T$35</f>
        <v>0</v>
      </c>
      <c r="U9" s="10">
        <f ca="1" xml:space="preserve"> Customers!U$35</f>
        <v>0</v>
      </c>
      <c r="V9" s="10">
        <f ca="1" xml:space="preserve"> Customers!V$35</f>
        <v>0</v>
      </c>
      <c r="W9" s="10">
        <f ca="1" xml:space="preserve"> Customers!W$35</f>
        <v>0</v>
      </c>
      <c r="X9" s="10">
        <f ca="1" xml:space="preserve"> Customers!X$35</f>
        <v>0</v>
      </c>
      <c r="Y9" s="10">
        <f ca="1" xml:space="preserve"> Customers!Y$35</f>
        <v>0</v>
      </c>
      <c r="Z9" s="10">
        <f ca="1" xml:space="preserve"> Customers!Z$35</f>
        <v>0</v>
      </c>
      <c r="AA9" s="10">
        <f ca="1" xml:space="preserve"> Customers!AA$35</f>
        <v>0</v>
      </c>
      <c r="AB9" s="10">
        <f ca="1" xml:space="preserve"> Customers!AB$35</f>
        <v>0</v>
      </c>
      <c r="AC9" s="10">
        <f ca="1" xml:space="preserve"> Customers!AC$35</f>
        <v>0</v>
      </c>
      <c r="AD9" s="10">
        <f ca="1" xml:space="preserve"> Customers!AD$35</f>
        <v>0</v>
      </c>
      <c r="AE9" s="10">
        <f ca="1" xml:space="preserve"> Customers!AE$35</f>
        <v>0</v>
      </c>
      <c r="AF9" s="10">
        <f ca="1" xml:space="preserve"> Customers!AF$35</f>
        <v>0</v>
      </c>
      <c r="AG9" s="10">
        <f ca="1" xml:space="preserve"> Customers!AG$35</f>
        <v>0</v>
      </c>
      <c r="AH9" s="10">
        <f ca="1" xml:space="preserve"> Customers!AH$35</f>
        <v>900</v>
      </c>
      <c r="AI9" s="10">
        <f ca="1" xml:space="preserve"> Customers!AI$35</f>
        <v>900</v>
      </c>
      <c r="AJ9" s="10">
        <f ca="1" xml:space="preserve"> Customers!AJ$35</f>
        <v>900</v>
      </c>
      <c r="AK9" s="10">
        <f ca="1" xml:space="preserve"> Customers!AK$35</f>
        <v>900</v>
      </c>
      <c r="AL9" s="10">
        <f ca="1" xml:space="preserve"> Customers!AL$35</f>
        <v>2700</v>
      </c>
      <c r="AM9" s="10">
        <f ca="1" xml:space="preserve"> Customers!AM$35</f>
        <v>2700</v>
      </c>
      <c r="AN9" s="10">
        <f ca="1" xml:space="preserve"> Customers!AN$35</f>
        <v>2700</v>
      </c>
      <c r="AO9" s="10">
        <f ca="1" xml:space="preserve"> Customers!AO$35</f>
        <v>4500</v>
      </c>
      <c r="AP9" s="10">
        <f ca="1" xml:space="preserve"> Customers!AP$35</f>
        <v>4500</v>
      </c>
      <c r="AQ9" s="10">
        <f ca="1" xml:space="preserve"> Customers!AQ$35</f>
        <v>4500</v>
      </c>
      <c r="AR9" s="10">
        <f ca="1" xml:space="preserve"> Customers!AR$35</f>
        <v>4500</v>
      </c>
      <c r="AS9" s="10">
        <f ca="1" xml:space="preserve"> Customers!AS$35</f>
        <v>4500</v>
      </c>
      <c r="AT9" s="10">
        <f ca="1" xml:space="preserve"> Customers!AT$35</f>
        <v>4767.5839246168289</v>
      </c>
      <c r="AU9" s="10">
        <f ca="1" xml:space="preserve"> Customers!AU$35</f>
        <v>5051.0792173921782</v>
      </c>
      <c r="AV9" s="10">
        <f ca="1" xml:space="preserve"> Customers!AV$35</f>
        <v>5351.4320175122448</v>
      </c>
      <c r="AW9" s="10">
        <f ca="1" xml:space="preserve"> Customers!AW$35</f>
        <v>5669.6447245269292</v>
      </c>
      <c r="AX9" s="10">
        <f ca="1" xml:space="preserve"> Customers!AX$35</f>
        <v>6006.7793437651544</v>
      </c>
      <c r="AY9" s="10">
        <f ca="1" xml:space="preserve"> Customers!AY$35</f>
        <v>6363.9610306789273</v>
      </c>
      <c r="AZ9" s="10">
        <f ca="1" xml:space="preserve"> Customers!AZ$35</f>
        <v>6742.3818459450667</v>
      </c>
      <c r="BA9" s="10">
        <f ca="1" xml:space="preserve"> Customers!BA$35</f>
        <v>7143.3047338568977</v>
      </c>
      <c r="BB9" s="10">
        <f ca="1" xml:space="preserve"> Customers!BB$35</f>
        <v>7568.0677372834316</v>
      </c>
      <c r="BC9" s="10">
        <f ca="1" xml:space="preserve"> Customers!BC$35</f>
        <v>8018.088463263055</v>
      </c>
      <c r="BD9" s="10">
        <f ca="1" xml:space="preserve"> Customers!BD$35</f>
        <v>8494.8688141352432</v>
      </c>
      <c r="BE9" s="10">
        <f ca="1" xml:space="preserve"> Customers!BE$35</f>
        <v>9000.0000000000018</v>
      </c>
      <c r="BF9" s="10">
        <f ca="1" xml:space="preserve"> Customers!BF$35</f>
        <v>9535.1678492336596</v>
      </c>
      <c r="BG9" s="10">
        <f ca="1" xml:space="preserve"> Customers!BG$35</f>
        <v>10102.158434784358</v>
      </c>
      <c r="BH9" s="10">
        <f ca="1" xml:space="preserve"> Customers!BH$35</f>
        <v>10702.864035024493</v>
      </c>
      <c r="BI9" s="10">
        <f ca="1" xml:space="preserve"> Customers!BI$35</f>
        <v>11339.289449053862</v>
      </c>
      <c r="BJ9" s="10">
        <f ca="1" xml:space="preserve"> Customers!BJ$35</f>
        <v>12013.558687530314</v>
      </c>
      <c r="BK9" s="10">
        <f ca="1" xml:space="preserve"> Customers!BK$35</f>
        <v>12727.922061357862</v>
      </c>
      <c r="BL9" s="10">
        <f ca="1" xml:space="preserve"> Customers!BL$35</f>
        <v>13484.763691890141</v>
      </c>
      <c r="BM9" s="10">
        <f ca="1" xml:space="preserve"> Customers!BM$35</f>
        <v>14286.609467713804</v>
      </c>
      <c r="BN9" s="10">
        <f ca="1" xml:space="preserve"> Customers!BN$35</f>
        <v>15136.13547456687</v>
      </c>
      <c r="BO9" s="10">
        <f ca="1" xml:space="preserve"> Customers!BO$35</f>
        <v>16036.176926526115</v>
      </c>
      <c r="BP9" s="10">
        <f ca="1" xml:space="preserve"> Customers!BP$35</f>
        <v>16989.737628270494</v>
      </c>
      <c r="BQ9" s="10">
        <f ca="1" xml:space="preserve"> Customers!BQ$35</f>
        <v>18000.000000000011</v>
      </c>
    </row>
    <row r="10" spans="1:69">
      <c r="E10" s="17" t="str">
        <f xml:space="preserve"> Customers!E$24</f>
        <v>Customer Orders Awaiting Fullfilment</v>
      </c>
      <c r="F10" s="17">
        <f xml:space="preserve"> Customers!F$24</f>
        <v>0</v>
      </c>
      <c r="G10" s="17" t="str">
        <f xml:space="preserve"> Customers!G$24</f>
        <v>Units</v>
      </c>
      <c r="H10" s="44">
        <f xml:space="preserve"> Customers!H$24</f>
        <v>0</v>
      </c>
      <c r="I10" s="17">
        <f xml:space="preserve"> Customers!I$24</f>
        <v>0</v>
      </c>
      <c r="J10" s="10">
        <f ca="1">Customers!J$24</f>
        <v>1000</v>
      </c>
      <c r="K10" s="10">
        <f ca="1">Customers!K$24</f>
        <v>1000</v>
      </c>
      <c r="L10" s="10">
        <f ca="1">Customers!L$24</f>
        <v>1000</v>
      </c>
      <c r="M10" s="10">
        <f ca="1">Customers!M$24</f>
        <v>1000</v>
      </c>
      <c r="N10" s="10">
        <f ca="1">Customers!N$24</f>
        <v>3000</v>
      </c>
      <c r="O10" s="10">
        <f ca="1">Customers!O$24</f>
        <v>4000</v>
      </c>
      <c r="P10" s="10">
        <f ca="1">Customers!P$24</f>
        <v>3000</v>
      </c>
      <c r="Q10" s="10">
        <f ca="1">Customers!Q$24</f>
        <v>5000</v>
      </c>
      <c r="R10" s="10">
        <f ca="1">Customers!R$24</f>
        <v>7000</v>
      </c>
      <c r="S10" s="10">
        <f ca="1">Customers!S$24</f>
        <v>12000</v>
      </c>
      <c r="T10" s="10">
        <f ca="1">Customers!T$24</f>
        <v>7000</v>
      </c>
      <c r="U10" s="10">
        <f ca="1">Customers!U$24</f>
        <v>12000</v>
      </c>
      <c r="V10" s="10">
        <f ca="1">Customers!V$24</f>
        <v>7297.3154717964753</v>
      </c>
      <c r="W10" s="10">
        <f ca="1">Customers!W$24</f>
        <v>5612.3102415468638</v>
      </c>
      <c r="X10" s="10">
        <f ca="1">Customers!X$24</f>
        <v>8855.6612883569433</v>
      </c>
      <c r="Y10" s="10">
        <f ca="1">Customers!Y$24</f>
        <v>6299.6052494743653</v>
      </c>
      <c r="Z10" s="10">
        <f ca="1">Customers!Z$24</f>
        <v>11829.46580868148</v>
      </c>
      <c r="AA10" s="10">
        <f ca="1">Customers!AA$24</f>
        <v>18900.533620546954</v>
      </c>
      <c r="AB10" s="10">
        <f ca="1">Customers!AB$24</f>
        <v>26392.069004930359</v>
      </c>
      <c r="AC10" s="10">
        <f ca="1">Customers!AC$24</f>
        <v>34329.074264771356</v>
      </c>
      <c r="AD10" s="10">
        <f ca="1">Customers!AD$24</f>
        <v>42738.038417308504</v>
      </c>
      <c r="AE10" s="10">
        <f ca="1">Customers!AE$24</f>
        <v>51647.025598711902</v>
      </c>
      <c r="AF10" s="10">
        <f ca="1">Customers!AF$24</f>
        <v>56085.76872552884</v>
      </c>
      <c r="AG10" s="10">
        <f ca="1">Customers!AG$24</f>
        <v>61085.768725528847</v>
      </c>
      <c r="AH10" s="10">
        <f ca="1">Customers!AH$24</f>
        <v>67580.399669121805</v>
      </c>
      <c r="AI10" s="10">
        <f ca="1">Customers!AI$24</f>
        <v>69705.02015221554</v>
      </c>
      <c r="AJ10" s="10">
        <f ca="1">Customers!AJ$24</f>
        <v>72497.091302242756</v>
      </c>
      <c r="AK10" s="10">
        <f ca="1">Customers!AK$24</f>
        <v>80996.301801191497</v>
      </c>
      <c r="AL10" s="10">
        <f ca="1">Customers!AL$24</f>
        <v>87044.700342891854</v>
      </c>
      <c r="AM10" s="10">
        <f ca="1">Customers!AM$24</f>
        <v>93886.835966622806</v>
      </c>
      <c r="AN10" s="10">
        <f ca="1">Customers!AN$24</f>
        <v>101569.90673538962</v>
      </c>
      <c r="AO10" s="10">
        <f ca="1">Customers!AO$24</f>
        <v>111943.91725507163</v>
      </c>
      <c r="AP10" s="10">
        <f ca="1">Customers!AP$24</f>
        <v>118261.84556014591</v>
      </c>
      <c r="AQ10" s="10">
        <f ca="1">Customers!AQ$24</f>
        <v>130579.81992295271</v>
      </c>
      <c r="AR10" s="10">
        <f ca="1">Customers!AR$24</f>
        <v>138957.3061765866</v>
      </c>
      <c r="AS10" s="10">
        <f ca="1">Customers!AS$24</f>
        <v>148457.3061765866</v>
      </c>
      <c r="AT10" s="10">
        <f ca="1">Customers!AT$24</f>
        <v>159414.15198838935</v>
      </c>
      <c r="AU10" s="10">
        <f ca="1">Customers!AU$24</f>
        <v>166914.47217196898</v>
      </c>
      <c r="AV10" s="10">
        <f ca="1">Customers!AV$24</f>
        <v>176050.04648953566</v>
      </c>
      <c r="AW10" s="10">
        <f ca="1">Customers!AW$24</f>
        <v>186918.11221196008</v>
      </c>
      <c r="AX10" s="10">
        <f ca="1">Customers!AX$24</f>
        <v>194621.68863912593</v>
      </c>
      <c r="AY10" s="10">
        <f ca="1">Customers!AY$24</f>
        <v>209269.92091726681</v>
      </c>
      <c r="AZ10" s="10">
        <f ca="1">Customers!AZ$24</f>
        <v>220978.44430074553</v>
      </c>
      <c r="BA10" s="10">
        <f ca="1">Customers!BA$24</f>
        <v>229869.77007396644</v>
      </c>
      <c r="BB10" s="10">
        <f ca="1">Customers!BB$24</f>
        <v>246073.69442139845</v>
      </c>
      <c r="BC10" s="10">
        <f ca="1">Customers!BC$24</f>
        <v>259727.73161027511</v>
      </c>
      <c r="BD10" s="10">
        <f ca="1">Customers!BD$24</f>
        <v>275977.57293167815</v>
      </c>
      <c r="BE10" s="10">
        <f ca="1">Customers!BE$24</f>
        <v>289977.57293167821</v>
      </c>
      <c r="BF10" s="10">
        <f ca="1">Customers!BF$24</f>
        <v>306891.26455528376</v>
      </c>
      <c r="BG10" s="10">
        <f ca="1">Customers!BG$24</f>
        <v>326891.90492244309</v>
      </c>
      <c r="BH10" s="10">
        <f ca="1">Customers!BH$24</f>
        <v>345163.0535575765</v>
      </c>
      <c r="BI10" s="10">
        <f ca="1">Customers!BI$24</f>
        <v>366899.18500242539</v>
      </c>
      <c r="BJ10" s="10">
        <f ca="1">Customers!BJ$24</f>
        <v>387306.33785675722</v>
      </c>
      <c r="BK10" s="10">
        <f ca="1">Customers!BK$24</f>
        <v>411602.80241303897</v>
      </c>
      <c r="BL10" s="10">
        <f ca="1">Customers!BL$24</f>
        <v>435019.84917999641</v>
      </c>
      <c r="BM10" s="10">
        <f ca="1">Customers!BM$24</f>
        <v>462802.5007264383</v>
      </c>
      <c r="BN10" s="10">
        <f ca="1">Customers!BN$24</f>
        <v>490210.34942130244</v>
      </c>
      <c r="BO10" s="10">
        <f ca="1">Customers!BO$24</f>
        <v>517518.42379905586</v>
      </c>
      <c r="BP10" s="10">
        <f ca="1">Customers!BP$24</f>
        <v>550018.10644186195</v>
      </c>
      <c r="BQ10" s="10">
        <f ca="1">Customers!BQ$24</f>
        <v>583018.10644186207</v>
      </c>
    </row>
    <row r="11" spans="1:69">
      <c r="E11" s="17" t="str">
        <f xml:space="preserve"> Inventory!E$33</f>
        <v>Units ordered</v>
      </c>
      <c r="F11" s="17">
        <f xml:space="preserve"> Inventory!F$33</f>
        <v>0</v>
      </c>
      <c r="G11" s="17" t="str">
        <f xml:space="preserve"> Inventory!G$33</f>
        <v>Units</v>
      </c>
      <c r="H11" s="44">
        <f ca="1" xml:space="preserve"> Inventory!H$33</f>
        <v>1640000</v>
      </c>
      <c r="I11" s="17">
        <f xml:space="preserve"> Inventory!I$33</f>
        <v>0</v>
      </c>
      <c r="J11" s="10">
        <f xml:space="preserve"> Inventory!J$33</f>
        <v>0</v>
      </c>
      <c r="K11" s="10">
        <f xml:space="preserve"> Inventory!K$33</f>
        <v>0</v>
      </c>
      <c r="L11" s="10">
        <f xml:space="preserve"> Inventory!L$33</f>
        <v>10000</v>
      </c>
      <c r="M11" s="10">
        <f xml:space="preserve"> Inventory!M$33</f>
        <v>10000</v>
      </c>
      <c r="N11" s="10">
        <f xml:space="preserve"> Inventory!N$33</f>
        <v>10000</v>
      </c>
      <c r="O11" s="10">
        <f xml:space="preserve"> Inventory!O$33</f>
        <v>0</v>
      </c>
      <c r="P11" s="10">
        <f xml:space="preserve"> Inventory!P$33</f>
        <v>10000</v>
      </c>
      <c r="Q11" s="10">
        <f xml:space="preserve"> Inventory!Q$33</f>
        <v>0</v>
      </c>
      <c r="R11" s="10">
        <f xml:space="preserve"> Inventory!R$33</f>
        <v>10000</v>
      </c>
      <c r="S11" s="10">
        <f xml:space="preserve"> Inventory!S$33</f>
        <v>0</v>
      </c>
      <c r="T11" s="10">
        <f xml:space="preserve"> Inventory!T$33</f>
        <v>0</v>
      </c>
      <c r="U11" s="10">
        <f xml:space="preserve"> Inventory!U$33</f>
        <v>0</v>
      </c>
      <c r="V11" s="10">
        <f ca="1" xml:space="preserve"> Inventory!V$33</f>
        <v>0</v>
      </c>
      <c r="W11" s="10">
        <f ca="1" xml:space="preserve"> Inventory!W$33</f>
        <v>0</v>
      </c>
      <c r="X11" s="10">
        <f ca="1" xml:space="preserve"> Inventory!X$33</f>
        <v>0</v>
      </c>
      <c r="Y11" s="10">
        <f ca="1" xml:space="preserve"> Inventory!Y$33</f>
        <v>5000</v>
      </c>
      <c r="Z11" s="10">
        <f ca="1" xml:space="preserve"> Inventory!Z$33</f>
        <v>5000</v>
      </c>
      <c r="AA11" s="10">
        <f ca="1" xml:space="preserve"> Inventory!AA$33</f>
        <v>5000</v>
      </c>
      <c r="AB11" s="10">
        <f ca="1" xml:space="preserve"> Inventory!AB$33</f>
        <v>10000</v>
      </c>
      <c r="AC11" s="10">
        <f ca="1" xml:space="preserve"> Inventory!AC$33</f>
        <v>10000</v>
      </c>
      <c r="AD11" s="10">
        <f ca="1" xml:space="preserve"> Inventory!AD$33</f>
        <v>5000</v>
      </c>
      <c r="AE11" s="10">
        <f ca="1" xml:space="preserve"> Inventory!AE$33</f>
        <v>10000</v>
      </c>
      <c r="AF11" s="10">
        <f ca="1" xml:space="preserve"> Inventory!AF$33</f>
        <v>10000</v>
      </c>
      <c r="AG11" s="10">
        <f ca="1" xml:space="preserve"> Inventory!AG$33</f>
        <v>10000</v>
      </c>
      <c r="AH11" s="10">
        <f ca="1" xml:space="preserve"> Inventory!AH$33</f>
        <v>10000</v>
      </c>
      <c r="AI11" s="10">
        <f ca="1" xml:space="preserve"> Inventory!AI$33</f>
        <v>15000</v>
      </c>
      <c r="AJ11" s="10">
        <f ca="1" xml:space="preserve"> Inventory!AJ$33</f>
        <v>10000</v>
      </c>
      <c r="AK11" s="10">
        <f ca="1" xml:space="preserve"> Inventory!AK$33</f>
        <v>15000</v>
      </c>
      <c r="AL11" s="10">
        <f ca="1" xml:space="preserve"> Inventory!AL$33</f>
        <v>15000</v>
      </c>
      <c r="AM11" s="10">
        <f ca="1" xml:space="preserve"> Inventory!AM$33</f>
        <v>15000</v>
      </c>
      <c r="AN11" s="10">
        <f ca="1" xml:space="preserve"> Inventory!AN$33</f>
        <v>20000</v>
      </c>
      <c r="AO11" s="10">
        <f ca="1" xml:space="preserve"> Inventory!AO$33</f>
        <v>20000</v>
      </c>
      <c r="AP11" s="10">
        <f ca="1" xml:space="preserve"> Inventory!AP$33</f>
        <v>20000</v>
      </c>
      <c r="AQ11" s="10">
        <f ca="1" xml:space="preserve"> Inventory!AQ$33</f>
        <v>25000</v>
      </c>
      <c r="AR11" s="10">
        <f ca="1" xml:space="preserve"> Inventory!AR$33</f>
        <v>20000</v>
      </c>
      <c r="AS11" s="10">
        <f ca="1" xml:space="preserve"> Inventory!AS$33</f>
        <v>25000</v>
      </c>
      <c r="AT11" s="10">
        <f ca="1" xml:space="preserve"> Inventory!AT$33</f>
        <v>30000</v>
      </c>
      <c r="AU11" s="10">
        <f ca="1" xml:space="preserve"> Inventory!AU$33</f>
        <v>25000</v>
      </c>
      <c r="AV11" s="10">
        <f ca="1" xml:space="preserve"> Inventory!AV$33</f>
        <v>30000</v>
      </c>
      <c r="AW11" s="10">
        <f ca="1" xml:space="preserve"> Inventory!AW$33</f>
        <v>30000</v>
      </c>
      <c r="AX11" s="10">
        <f ca="1" xml:space="preserve"> Inventory!AX$33</f>
        <v>35000</v>
      </c>
      <c r="AY11" s="10">
        <f ca="1" xml:space="preserve"> Inventory!AY$33</f>
        <v>35000</v>
      </c>
      <c r="AZ11" s="10">
        <f ca="1" xml:space="preserve"> Inventory!AZ$33</f>
        <v>35000</v>
      </c>
      <c r="BA11" s="10">
        <f ca="1" xml:space="preserve"> Inventory!BA$33</f>
        <v>40000</v>
      </c>
      <c r="BB11" s="10">
        <f ca="1" xml:space="preserve"> Inventory!BB$33</f>
        <v>40000</v>
      </c>
      <c r="BC11" s="10">
        <f ca="1" xml:space="preserve"> Inventory!BC$33</f>
        <v>45000</v>
      </c>
      <c r="BD11" s="10">
        <f ca="1" xml:space="preserve"> Inventory!BD$33</f>
        <v>45000</v>
      </c>
      <c r="BE11" s="10">
        <f ca="1" xml:space="preserve"> Inventory!BE$33</f>
        <v>50000</v>
      </c>
      <c r="BF11" s="10">
        <f ca="1" xml:space="preserve"> Inventory!BF$33</f>
        <v>50000</v>
      </c>
      <c r="BG11" s="10">
        <f ca="1" xml:space="preserve"> Inventory!BG$33</f>
        <v>55000</v>
      </c>
      <c r="BH11" s="10">
        <f ca="1" xml:space="preserve"> Inventory!BH$33</f>
        <v>60000</v>
      </c>
      <c r="BI11" s="10">
        <f ca="1" xml:space="preserve"> Inventory!BI$33</f>
        <v>60000</v>
      </c>
      <c r="BJ11" s="10">
        <f ca="1" xml:space="preserve"> Inventory!BJ$33</f>
        <v>65000</v>
      </c>
      <c r="BK11" s="10">
        <f ca="1" xml:space="preserve"> Inventory!BK$33</f>
        <v>70000</v>
      </c>
      <c r="BL11" s="10">
        <f ca="1" xml:space="preserve"> Inventory!BL$33</f>
        <v>75000</v>
      </c>
      <c r="BM11" s="10">
        <f ca="1" xml:space="preserve"> Inventory!BM$33</f>
        <v>75000</v>
      </c>
      <c r="BN11" s="10">
        <f ca="1" xml:space="preserve"> Inventory!BN$33</f>
        <v>85000</v>
      </c>
      <c r="BO11" s="10">
        <f ca="1" xml:space="preserve"> Inventory!BO$33</f>
        <v>85000</v>
      </c>
      <c r="BP11" s="10">
        <f ca="1" xml:space="preserve"> Inventory!BP$33</f>
        <v>95000</v>
      </c>
      <c r="BQ11" s="10">
        <f ca="1" xml:space="preserve"> Inventory!BQ$33</f>
        <v>95000</v>
      </c>
    </row>
    <row r="12" spans="1:69">
      <c r="E12" s="17" t="str">
        <f xml:space="preserve"> Inventory!E$50</f>
        <v>Units on order</v>
      </c>
      <c r="F12" s="17">
        <f xml:space="preserve"> Inventory!F$50</f>
        <v>0</v>
      </c>
      <c r="G12" s="17" t="str">
        <f xml:space="preserve"> Inventory!G$50</f>
        <v>Units</v>
      </c>
      <c r="H12" s="44">
        <f xml:space="preserve"> Inventory!H$50</f>
        <v>0</v>
      </c>
      <c r="I12" s="17">
        <f xml:space="preserve"> Inventory!I$50</f>
        <v>5000</v>
      </c>
      <c r="J12" s="10">
        <f ca="1">Inventory!J$50</f>
        <v>5000</v>
      </c>
      <c r="K12" s="10">
        <f ca="1">Inventory!K$50</f>
        <v>0</v>
      </c>
      <c r="L12" s="10">
        <f ca="1">Inventory!L$50</f>
        <v>10000</v>
      </c>
      <c r="M12" s="10">
        <f ca="1">Inventory!M$50</f>
        <v>20000</v>
      </c>
      <c r="N12" s="10">
        <f ca="1">Inventory!N$50</f>
        <v>30000</v>
      </c>
      <c r="O12" s="10">
        <f ca="1">Inventory!O$50</f>
        <v>20000</v>
      </c>
      <c r="P12" s="10">
        <f ca="1">Inventory!P$50</f>
        <v>30000</v>
      </c>
      <c r="Q12" s="10">
        <f ca="1">Inventory!Q$50</f>
        <v>30000</v>
      </c>
      <c r="R12" s="10">
        <f ca="1">Inventory!R$50</f>
        <v>40000</v>
      </c>
      <c r="S12" s="10">
        <f ca="1">Inventory!S$50</f>
        <v>30000</v>
      </c>
      <c r="T12" s="10">
        <f ca="1">Inventory!T$50</f>
        <v>30000</v>
      </c>
      <c r="U12" s="10">
        <f ca="1">Inventory!U$50</f>
        <v>20000</v>
      </c>
      <c r="V12" s="10">
        <f ca="1">Inventory!V$50</f>
        <v>10000</v>
      </c>
      <c r="W12" s="10">
        <f ca="1">Inventory!W$50</f>
        <v>10000</v>
      </c>
      <c r="X12" s="10">
        <f ca="1">Inventory!X$50</f>
        <v>0</v>
      </c>
      <c r="Y12" s="10">
        <f ca="1">Inventory!Y$50</f>
        <v>5000</v>
      </c>
      <c r="Z12" s="10">
        <f ca="1">Inventory!Z$50</f>
        <v>10000</v>
      </c>
      <c r="AA12" s="10">
        <f ca="1">Inventory!AA$50</f>
        <v>15000</v>
      </c>
      <c r="AB12" s="10">
        <f ca="1">Inventory!AB$50</f>
        <v>25000</v>
      </c>
      <c r="AC12" s="10">
        <f ca="1">Inventory!AC$50</f>
        <v>35000</v>
      </c>
      <c r="AD12" s="10">
        <f ca="1">Inventory!AD$50</f>
        <v>40000</v>
      </c>
      <c r="AE12" s="10">
        <f ca="1">Inventory!AE$50</f>
        <v>45000</v>
      </c>
      <c r="AF12" s="10">
        <f ca="1">Inventory!AF$50</f>
        <v>50000</v>
      </c>
      <c r="AG12" s="10">
        <f ca="1">Inventory!AG$50</f>
        <v>55000</v>
      </c>
      <c r="AH12" s="10">
        <f ca="1">Inventory!AH$50</f>
        <v>55000</v>
      </c>
      <c r="AI12" s="10">
        <f ca="1">Inventory!AI$50</f>
        <v>60000</v>
      </c>
      <c r="AJ12" s="10">
        <f ca="1">Inventory!AJ$50</f>
        <v>65000</v>
      </c>
      <c r="AK12" s="10">
        <f ca="1">Inventory!AK$50</f>
        <v>70000</v>
      </c>
      <c r="AL12" s="10">
        <f ca="1">Inventory!AL$50</f>
        <v>75000</v>
      </c>
      <c r="AM12" s="10">
        <f ca="1">Inventory!AM$50</f>
        <v>80000</v>
      </c>
      <c r="AN12" s="10">
        <f ca="1">Inventory!AN$50</f>
        <v>90000</v>
      </c>
      <c r="AO12" s="10">
        <f ca="1">Inventory!AO$50</f>
        <v>95000</v>
      </c>
      <c r="AP12" s="10">
        <f ca="1">Inventory!AP$50</f>
        <v>105000</v>
      </c>
      <c r="AQ12" s="10">
        <f ca="1">Inventory!AQ$50</f>
        <v>115000</v>
      </c>
      <c r="AR12" s="10">
        <f ca="1">Inventory!AR$50</f>
        <v>120000</v>
      </c>
      <c r="AS12" s="10">
        <f ca="1">Inventory!AS$50</f>
        <v>130000</v>
      </c>
      <c r="AT12" s="10">
        <f ca="1">Inventory!AT$50</f>
        <v>140000</v>
      </c>
      <c r="AU12" s="10">
        <f ca="1">Inventory!AU$50</f>
        <v>145000</v>
      </c>
      <c r="AV12" s="10">
        <f ca="1">Inventory!AV$50</f>
        <v>155000</v>
      </c>
      <c r="AW12" s="10">
        <f ca="1">Inventory!AW$50</f>
        <v>160000</v>
      </c>
      <c r="AX12" s="10">
        <f ca="1">Inventory!AX$50</f>
        <v>175000</v>
      </c>
      <c r="AY12" s="10">
        <f ca="1">Inventory!AY$50</f>
        <v>185000</v>
      </c>
      <c r="AZ12" s="10">
        <f ca="1">Inventory!AZ$50</f>
        <v>190000</v>
      </c>
      <c r="BA12" s="10">
        <f ca="1">Inventory!BA$50</f>
        <v>205000</v>
      </c>
      <c r="BB12" s="10">
        <f ca="1">Inventory!BB$50</f>
        <v>215000</v>
      </c>
      <c r="BC12" s="10">
        <f ca="1">Inventory!BC$50</f>
        <v>230000</v>
      </c>
      <c r="BD12" s="10">
        <f ca="1">Inventory!BD$50</f>
        <v>240000</v>
      </c>
      <c r="BE12" s="10">
        <f ca="1">Inventory!BE$50</f>
        <v>255000</v>
      </c>
      <c r="BF12" s="10">
        <f ca="1">Inventory!BF$50</f>
        <v>270000</v>
      </c>
      <c r="BG12" s="10">
        <f ca="1">Inventory!BG$50</f>
        <v>285000</v>
      </c>
      <c r="BH12" s="10">
        <f ca="1">Inventory!BH$50</f>
        <v>305000</v>
      </c>
      <c r="BI12" s="10">
        <f ca="1">Inventory!BI$50</f>
        <v>320000</v>
      </c>
      <c r="BJ12" s="10">
        <f ca="1">Inventory!BJ$50</f>
        <v>340000</v>
      </c>
      <c r="BK12" s="10">
        <f ca="1">Inventory!BK$50</f>
        <v>360000</v>
      </c>
      <c r="BL12" s="10">
        <f ca="1">Inventory!BL$50</f>
        <v>385000</v>
      </c>
      <c r="BM12" s="10">
        <f ca="1">Inventory!BM$50</f>
        <v>405000</v>
      </c>
      <c r="BN12" s="10">
        <f ca="1">Inventory!BN$50</f>
        <v>430000</v>
      </c>
      <c r="BO12" s="10">
        <f ca="1">Inventory!BO$50</f>
        <v>455000</v>
      </c>
      <c r="BP12" s="10">
        <f ca="1">Inventory!BP$50</f>
        <v>485000</v>
      </c>
      <c r="BQ12" s="10">
        <f ca="1">Inventory!BQ$50</f>
        <v>510000</v>
      </c>
    </row>
    <row r="13" spans="1:69">
      <c r="E13" s="17" t="str">
        <f xml:space="preserve"> Inventory!E$41</f>
        <v>Units delivered</v>
      </c>
      <c r="F13" s="17">
        <f xml:space="preserve"> Inventory!F$41</f>
        <v>0</v>
      </c>
      <c r="G13" s="17" t="str">
        <f xml:space="preserve"> Inventory!G$41</f>
        <v>Units</v>
      </c>
      <c r="H13" s="44">
        <f ca="1" xml:space="preserve"> Inventory!H$41</f>
        <v>1135000</v>
      </c>
      <c r="I13" s="17">
        <f xml:space="preserve"> Inventory!I$41</f>
        <v>0</v>
      </c>
      <c r="J13" s="10">
        <f ca="1" xml:space="preserve"> Inventory!J$41</f>
        <v>0</v>
      </c>
      <c r="K13" s="10">
        <f ca="1" xml:space="preserve"> Inventory!K$41</f>
        <v>5000</v>
      </c>
      <c r="L13" s="10">
        <f ca="1" xml:space="preserve"> Inventory!L$41</f>
        <v>0</v>
      </c>
      <c r="M13" s="10">
        <f ca="1" xml:space="preserve"> Inventory!M$41</f>
        <v>0</v>
      </c>
      <c r="N13" s="10">
        <f ca="1" xml:space="preserve"> Inventory!N$41</f>
        <v>0</v>
      </c>
      <c r="O13" s="10">
        <f ca="1" xml:space="preserve"> Inventory!O$41</f>
        <v>10000</v>
      </c>
      <c r="P13" s="10">
        <f ca="1" xml:space="preserve"> Inventory!P$41</f>
        <v>0</v>
      </c>
      <c r="Q13" s="10">
        <f ca="1" xml:space="preserve"> Inventory!Q$41</f>
        <v>0</v>
      </c>
      <c r="R13" s="10">
        <f ca="1" xml:space="preserve"> Inventory!R$41</f>
        <v>0</v>
      </c>
      <c r="S13" s="10">
        <f ca="1" xml:space="preserve"> Inventory!S$41</f>
        <v>10000</v>
      </c>
      <c r="T13" s="10">
        <f ca="1" xml:space="preserve"> Inventory!T$41</f>
        <v>0</v>
      </c>
      <c r="U13" s="10">
        <f ca="1" xml:space="preserve"> Inventory!U$41</f>
        <v>10000</v>
      </c>
      <c r="V13" s="10">
        <f ca="1" xml:space="preserve"> Inventory!V$41</f>
        <v>10000</v>
      </c>
      <c r="W13" s="10">
        <f ca="1" xml:space="preserve"> Inventory!W$41</f>
        <v>0</v>
      </c>
      <c r="X13" s="10">
        <f ca="1" xml:space="preserve"> Inventory!X$41</f>
        <v>10000</v>
      </c>
      <c r="Y13" s="10">
        <f ca="1" xml:space="preserve"> Inventory!Y$41</f>
        <v>0</v>
      </c>
      <c r="Z13" s="10">
        <f ca="1" xml:space="preserve"> Inventory!Z$41</f>
        <v>0</v>
      </c>
      <c r="AA13" s="10">
        <f ca="1" xml:space="preserve"> Inventory!AA$41</f>
        <v>0</v>
      </c>
      <c r="AB13" s="10">
        <f ca="1" xml:space="preserve"> Inventory!AB$41</f>
        <v>0</v>
      </c>
      <c r="AC13" s="10">
        <f ca="1" xml:space="preserve"> Inventory!AC$41</f>
        <v>0</v>
      </c>
      <c r="AD13" s="10">
        <f ca="1" xml:space="preserve"> Inventory!AD$41</f>
        <v>0</v>
      </c>
      <c r="AE13" s="10">
        <f ca="1" xml:space="preserve"> Inventory!AE$41</f>
        <v>5000</v>
      </c>
      <c r="AF13" s="10">
        <f ca="1" xml:space="preserve"> Inventory!AF$41</f>
        <v>5000</v>
      </c>
      <c r="AG13" s="10">
        <f ca="1" xml:space="preserve"> Inventory!AG$41</f>
        <v>5000</v>
      </c>
      <c r="AH13" s="10">
        <f ca="1" xml:space="preserve"> Inventory!AH$41</f>
        <v>10000</v>
      </c>
      <c r="AI13" s="10">
        <f ca="1" xml:space="preserve"> Inventory!AI$41</f>
        <v>10000</v>
      </c>
      <c r="AJ13" s="10">
        <f ca="1" xml:space="preserve"> Inventory!AJ$41</f>
        <v>5000</v>
      </c>
      <c r="AK13" s="10">
        <f ca="1" xml:space="preserve"> Inventory!AK$41</f>
        <v>10000</v>
      </c>
      <c r="AL13" s="10">
        <f ca="1" xml:space="preserve"> Inventory!AL$41</f>
        <v>10000</v>
      </c>
      <c r="AM13" s="10">
        <f ca="1" xml:space="preserve"> Inventory!AM$41</f>
        <v>10000</v>
      </c>
      <c r="AN13" s="10">
        <f ca="1" xml:space="preserve"> Inventory!AN$41</f>
        <v>10000</v>
      </c>
      <c r="AO13" s="10">
        <f ca="1" xml:space="preserve"> Inventory!AO$41</f>
        <v>15000</v>
      </c>
      <c r="AP13" s="10">
        <f ca="1" xml:space="preserve"> Inventory!AP$41</f>
        <v>10000</v>
      </c>
      <c r="AQ13" s="10">
        <f ca="1" xml:space="preserve"> Inventory!AQ$41</f>
        <v>15000</v>
      </c>
      <c r="AR13" s="10">
        <f ca="1" xml:space="preserve"> Inventory!AR$41</f>
        <v>15000</v>
      </c>
      <c r="AS13" s="10">
        <f ca="1" xml:space="preserve"> Inventory!AS$41</f>
        <v>15000</v>
      </c>
      <c r="AT13" s="10">
        <f ca="1" xml:space="preserve"> Inventory!AT$41</f>
        <v>20000</v>
      </c>
      <c r="AU13" s="10">
        <f ca="1" xml:space="preserve"> Inventory!AU$41</f>
        <v>20000</v>
      </c>
      <c r="AV13" s="10">
        <f ca="1" xml:space="preserve"> Inventory!AV$41</f>
        <v>20000</v>
      </c>
      <c r="AW13" s="10">
        <f ca="1" xml:space="preserve"> Inventory!AW$41</f>
        <v>25000</v>
      </c>
      <c r="AX13" s="10">
        <f ca="1" xml:space="preserve"> Inventory!AX$41</f>
        <v>20000</v>
      </c>
      <c r="AY13" s="10">
        <f ca="1" xml:space="preserve"> Inventory!AY$41</f>
        <v>25000</v>
      </c>
      <c r="AZ13" s="10">
        <f ca="1" xml:space="preserve"> Inventory!AZ$41</f>
        <v>30000</v>
      </c>
      <c r="BA13" s="10">
        <f ca="1" xml:space="preserve"> Inventory!BA$41</f>
        <v>25000</v>
      </c>
      <c r="BB13" s="10">
        <f ca="1" xml:space="preserve"> Inventory!BB$41</f>
        <v>30000</v>
      </c>
      <c r="BC13" s="10">
        <f ca="1" xml:space="preserve"> Inventory!BC$41</f>
        <v>30000</v>
      </c>
      <c r="BD13" s="10">
        <f ca="1" xml:space="preserve"> Inventory!BD$41</f>
        <v>35000</v>
      </c>
      <c r="BE13" s="10">
        <f ca="1" xml:space="preserve"> Inventory!BE$41</f>
        <v>35000</v>
      </c>
      <c r="BF13" s="10">
        <f ca="1" xml:space="preserve"> Inventory!BF$41</f>
        <v>35000</v>
      </c>
      <c r="BG13" s="10">
        <f ca="1" xml:space="preserve"> Inventory!BG$41</f>
        <v>40000</v>
      </c>
      <c r="BH13" s="10">
        <f ca="1" xml:space="preserve"> Inventory!BH$41</f>
        <v>40000</v>
      </c>
      <c r="BI13" s="10">
        <f ca="1" xml:space="preserve"> Inventory!BI$41</f>
        <v>45000</v>
      </c>
      <c r="BJ13" s="10">
        <f ca="1" xml:space="preserve"> Inventory!BJ$41</f>
        <v>45000</v>
      </c>
      <c r="BK13" s="10">
        <f ca="1" xml:space="preserve"> Inventory!BK$41</f>
        <v>50000</v>
      </c>
      <c r="BL13" s="10">
        <f ca="1" xml:space="preserve"> Inventory!BL$41</f>
        <v>50000</v>
      </c>
      <c r="BM13" s="10">
        <f ca="1" xml:space="preserve"> Inventory!BM$41</f>
        <v>55000</v>
      </c>
      <c r="BN13" s="10">
        <f ca="1" xml:space="preserve"> Inventory!BN$41</f>
        <v>60000</v>
      </c>
      <c r="BO13" s="10">
        <f ca="1" xml:space="preserve"> Inventory!BO$41</f>
        <v>60000</v>
      </c>
      <c r="BP13" s="10">
        <f ca="1" xml:space="preserve"> Inventory!BP$41</f>
        <v>65000</v>
      </c>
      <c r="BQ13" s="10">
        <f ca="1" xml:space="preserve"> Inventory!BQ$41</f>
        <v>70000</v>
      </c>
    </row>
    <row r="14" spans="1:69">
      <c r="E14" s="17" t="str">
        <f xml:space="preserve"> Inventory!E$18</f>
        <v>Deployed units returned</v>
      </c>
      <c r="F14" s="17">
        <f xml:space="preserve"> Inventory!F$18</f>
        <v>0</v>
      </c>
      <c r="G14" s="17" t="str">
        <f xml:space="preserve"> Inventory!G$18</f>
        <v>Units</v>
      </c>
      <c r="H14" s="44">
        <f ca="1" xml:space="preserve"> Inventory!H$18</f>
        <v>339457.30617658654</v>
      </c>
      <c r="I14" s="17">
        <f xml:space="preserve"> Inventory!I$18</f>
        <v>0</v>
      </c>
      <c r="J14" s="10">
        <f ca="1" xml:space="preserve"> Inventory!J$18</f>
        <v>0</v>
      </c>
      <c r="K14" s="10">
        <f ca="1" xml:space="preserve"> Inventory!K$18</f>
        <v>0</v>
      </c>
      <c r="L14" s="10">
        <f ca="1" xml:space="preserve"> Inventory!L$18</f>
        <v>0</v>
      </c>
      <c r="M14" s="10">
        <f ca="1" xml:space="preserve"> Inventory!M$18</f>
        <v>0</v>
      </c>
      <c r="N14" s="10">
        <f ca="1" xml:space="preserve"> Inventory!N$18</f>
        <v>0</v>
      </c>
      <c r="O14" s="10">
        <f ca="1" xml:space="preserve"> Inventory!O$18</f>
        <v>0</v>
      </c>
      <c r="P14" s="10">
        <f ca="1" xml:space="preserve"> Inventory!P$18</f>
        <v>0</v>
      </c>
      <c r="Q14" s="10">
        <f ca="1" xml:space="preserve"> Inventory!Q$18</f>
        <v>0</v>
      </c>
      <c r="R14" s="10">
        <f ca="1" xml:space="preserve"> Inventory!R$18</f>
        <v>0</v>
      </c>
      <c r="S14" s="10">
        <f ca="1" xml:space="preserve"> Inventory!S$18</f>
        <v>0</v>
      </c>
      <c r="T14" s="10">
        <f ca="1" xml:space="preserve"> Inventory!T$18</f>
        <v>0</v>
      </c>
      <c r="U14" s="10">
        <f ca="1" xml:space="preserve"> Inventory!U$18</f>
        <v>0</v>
      </c>
      <c r="V14" s="10">
        <f ca="1" xml:space="preserve"> Inventory!V$18</f>
        <v>0</v>
      </c>
      <c r="W14" s="10">
        <f ca="1" xml:space="preserve"> Inventory!W$18</f>
        <v>0</v>
      </c>
      <c r="X14" s="10">
        <f ca="1" xml:space="preserve"> Inventory!X$18</f>
        <v>0</v>
      </c>
      <c r="Y14" s="10">
        <f ca="1" xml:space="preserve"> Inventory!Y$18</f>
        <v>0</v>
      </c>
      <c r="Z14" s="10">
        <f ca="1" xml:space="preserve"> Inventory!Z$18</f>
        <v>0</v>
      </c>
      <c r="AA14" s="10">
        <f ca="1" xml:space="preserve"> Inventory!AA$18</f>
        <v>0</v>
      </c>
      <c r="AB14" s="10">
        <f ca="1" xml:space="preserve"> Inventory!AB$18</f>
        <v>0</v>
      </c>
      <c r="AC14" s="10">
        <f ca="1" xml:space="preserve"> Inventory!AC$18</f>
        <v>0</v>
      </c>
      <c r="AD14" s="10">
        <f ca="1" xml:space="preserve"> Inventory!AD$18</f>
        <v>0</v>
      </c>
      <c r="AE14" s="10">
        <f ca="1" xml:space="preserve"> Inventory!AE$18</f>
        <v>0</v>
      </c>
      <c r="AF14" s="10">
        <f ca="1" xml:space="preserve"> Inventory!AF$18</f>
        <v>0</v>
      </c>
      <c r="AG14" s="10">
        <f ca="1" xml:space="preserve"> Inventory!AG$18</f>
        <v>0</v>
      </c>
      <c r="AH14" s="10">
        <f ca="1" xml:space="preserve"> Inventory!AH$18</f>
        <v>1000</v>
      </c>
      <c r="AI14" s="10">
        <f ca="1" xml:space="preserve"> Inventory!AI$18</f>
        <v>1000</v>
      </c>
      <c r="AJ14" s="10">
        <f ca="1" xml:space="preserve"> Inventory!AJ$18</f>
        <v>1000</v>
      </c>
      <c r="AK14" s="10">
        <f ca="1" xml:space="preserve"> Inventory!AK$18</f>
        <v>1000</v>
      </c>
      <c r="AL14" s="10">
        <f ca="1" xml:space="preserve"> Inventory!AL$18</f>
        <v>3000</v>
      </c>
      <c r="AM14" s="10">
        <f ca="1" xml:space="preserve"> Inventory!AM$18</f>
        <v>3000</v>
      </c>
      <c r="AN14" s="10">
        <f ca="1" xml:space="preserve"> Inventory!AN$18</f>
        <v>3000</v>
      </c>
      <c r="AO14" s="10">
        <f ca="1" xml:space="preserve"> Inventory!AO$18</f>
        <v>5000</v>
      </c>
      <c r="AP14" s="10">
        <f ca="1" xml:space="preserve"> Inventory!AP$18</f>
        <v>5000</v>
      </c>
      <c r="AQ14" s="10">
        <f ca="1" xml:space="preserve"> Inventory!AQ$18</f>
        <v>5000</v>
      </c>
      <c r="AR14" s="10">
        <f ca="1" xml:space="preserve"> Inventory!AR$18</f>
        <v>5000</v>
      </c>
      <c r="AS14" s="10">
        <f ca="1" xml:space="preserve"> Inventory!AS$18</f>
        <v>5000</v>
      </c>
      <c r="AT14" s="10">
        <f ca="1" xml:space="preserve"> Inventory!AT$18</f>
        <v>5297.3154717964762</v>
      </c>
      <c r="AU14" s="10">
        <f ca="1" xml:space="preserve"> Inventory!AU$18</f>
        <v>5612.3102415468647</v>
      </c>
      <c r="AV14" s="10">
        <f ca="1" xml:space="preserve"> Inventory!AV$18</f>
        <v>5946.035575013605</v>
      </c>
      <c r="AW14" s="10">
        <f ca="1" xml:space="preserve"> Inventory!AW$18</f>
        <v>6299.6052494743653</v>
      </c>
      <c r="AX14" s="10">
        <f ca="1" xml:space="preserve"> Inventory!AX$18</f>
        <v>6674.1992708501712</v>
      </c>
      <c r="AY14" s="10">
        <f ca="1" xml:space="preserve"> Inventory!AY$18</f>
        <v>7071.0678118654751</v>
      </c>
      <c r="AZ14" s="10">
        <f ca="1" xml:space="preserve"> Inventory!AZ$18</f>
        <v>7491.5353843834073</v>
      </c>
      <c r="BA14" s="10">
        <f ca="1" xml:space="preserve"> Inventory!BA$18</f>
        <v>7937.0052598409975</v>
      </c>
      <c r="BB14" s="10">
        <f ca="1" xml:space="preserve"> Inventory!BB$18</f>
        <v>8408.9641525371462</v>
      </c>
      <c r="BC14" s="10">
        <f ca="1" xml:space="preserve"> Inventory!BC$18</f>
        <v>8908.9871814033941</v>
      </c>
      <c r="BD14" s="10">
        <f ca="1" xml:space="preserve"> Inventory!BD$18</f>
        <v>9438.7431268169366</v>
      </c>
      <c r="BE14" s="10">
        <f ca="1" xml:space="preserve"> Inventory!BE$18</f>
        <v>10000.000000000002</v>
      </c>
      <c r="BF14" s="10">
        <f ca="1" xml:space="preserve"> Inventory!BF$18</f>
        <v>11494.630943592954</v>
      </c>
      <c r="BG14" s="10">
        <f ca="1" xml:space="preserve"> Inventory!BG$18</f>
        <v>12124.620483093731</v>
      </c>
      <c r="BH14" s="10">
        <f ca="1" xml:space="preserve"> Inventory!BH$18</f>
        <v>12792.071150027214</v>
      </c>
      <c r="BI14" s="10">
        <f ca="1" xml:space="preserve"> Inventory!BI$18</f>
        <v>13499.210498948736</v>
      </c>
      <c r="BJ14" s="10">
        <f ca="1" xml:space="preserve"> Inventory!BJ$18</f>
        <v>16048.39854170035</v>
      </c>
      <c r="BK14" s="10">
        <f ca="1" xml:space="preserve"> Inventory!BK$18</f>
        <v>16842.135623730959</v>
      </c>
      <c r="BL14" s="10">
        <f ca="1" xml:space="preserve"> Inventory!BL$18</f>
        <v>17683.070768766825</v>
      </c>
      <c r="BM14" s="10">
        <f ca="1" xml:space="preserve"> Inventory!BM$18</f>
        <v>20374.010519682004</v>
      </c>
      <c r="BN14" s="10">
        <f ca="1" xml:space="preserve"> Inventory!BN$18</f>
        <v>21317.9283050743</v>
      </c>
      <c r="BO14" s="10">
        <f ca="1" xml:space="preserve"> Inventory!BO$18</f>
        <v>22317.974362806795</v>
      </c>
      <c r="BP14" s="10">
        <f ca="1" xml:space="preserve"> Inventory!BP$18</f>
        <v>23377.486253633881</v>
      </c>
      <c r="BQ14" s="10">
        <f ca="1" xml:space="preserve"> Inventory!BQ$18</f>
        <v>24500.000000000011</v>
      </c>
    </row>
    <row r="15" spans="1:69">
      <c r="E15" s="17" t="str">
        <f xml:space="preserve"> Inventory!E$65</f>
        <v>Units in stock</v>
      </c>
      <c r="F15" s="17">
        <f xml:space="preserve"> Inventory!F$65</f>
        <v>0</v>
      </c>
      <c r="G15" s="17" t="str">
        <f xml:space="preserve"> Inventory!G$65</f>
        <v>Units</v>
      </c>
      <c r="H15" s="44">
        <f xml:space="preserve"> Inventory!H$65</f>
        <v>0</v>
      </c>
      <c r="I15" s="17">
        <f xml:space="preserve"> Inventory!I$65</f>
        <v>1000</v>
      </c>
      <c r="J15" s="10">
        <f ca="1">Inventory!J$65</f>
        <v>1000</v>
      </c>
      <c r="K15" s="10">
        <f ca="1">Inventory!K$65</f>
        <v>5000</v>
      </c>
      <c r="L15" s="10">
        <f ca="1">Inventory!L$65</f>
        <v>4000</v>
      </c>
      <c r="M15" s="10">
        <f ca="1">Inventory!M$65</f>
        <v>3000</v>
      </c>
      <c r="N15" s="10">
        <f ca="1">Inventory!N$65</f>
        <v>2000</v>
      </c>
      <c r="O15" s="10">
        <f ca="1">Inventory!O$65</f>
        <v>10000</v>
      </c>
      <c r="P15" s="10">
        <f ca="1">Inventory!P$65</f>
        <v>6000</v>
      </c>
      <c r="Q15" s="10">
        <f ca="1">Inventory!Q$65</f>
        <v>3000</v>
      </c>
      <c r="R15" s="10">
        <f ca="1">Inventory!R$65</f>
        <v>0</v>
      </c>
      <c r="S15" s="10">
        <f ca="1">Inventory!S$65</f>
        <v>10000</v>
      </c>
      <c r="T15" s="10">
        <f ca="1">Inventory!T$65</f>
        <v>0</v>
      </c>
      <c r="U15" s="10">
        <f ca="1">Inventory!U$65</f>
        <v>10000</v>
      </c>
      <c r="V15" s="10">
        <f ca="1">Inventory!V$65</f>
        <v>10000</v>
      </c>
      <c r="W15" s="10">
        <f ca="1">Inventory!W$65</f>
        <v>2702.6845282035247</v>
      </c>
      <c r="X15" s="10">
        <f ca="1">Inventory!X$65</f>
        <v>10000</v>
      </c>
      <c r="Y15" s="10">
        <f ca="1">Inventory!Y$65</f>
        <v>1144.3387116430567</v>
      </c>
      <c r="Z15" s="10">
        <f ca="1">Inventory!Z$65</f>
        <v>0</v>
      </c>
      <c r="AA15" s="10">
        <f ca="1">Inventory!AA$65</f>
        <v>0</v>
      </c>
      <c r="AB15" s="10">
        <f ca="1">Inventory!AB$65</f>
        <v>0</v>
      </c>
      <c r="AC15" s="10">
        <f ca="1">Inventory!AC$65</f>
        <v>0</v>
      </c>
      <c r="AD15" s="10">
        <f ca="1">Inventory!AD$65</f>
        <v>0</v>
      </c>
      <c r="AE15" s="10">
        <f ca="1">Inventory!AE$65</f>
        <v>5000</v>
      </c>
      <c r="AF15" s="10">
        <f ca="1">Inventory!AF$65</f>
        <v>5000</v>
      </c>
      <c r="AG15" s="10">
        <f ca="1">Inventory!AG$65</f>
        <v>5000</v>
      </c>
      <c r="AH15" s="10">
        <f ca="1">Inventory!AH$65</f>
        <v>10000</v>
      </c>
      <c r="AI15" s="10">
        <f ca="1">Inventory!AI$65</f>
        <v>10000</v>
      </c>
      <c r="AJ15" s="10">
        <f ca="1">Inventory!AJ$65</f>
        <v>5000</v>
      </c>
      <c r="AK15" s="10">
        <f ca="1">Inventory!AK$65</f>
        <v>10000</v>
      </c>
      <c r="AL15" s="10">
        <f ca="1">Inventory!AL$65</f>
        <v>10000</v>
      </c>
      <c r="AM15" s="10">
        <f ca="1">Inventory!AM$65</f>
        <v>10000</v>
      </c>
      <c r="AN15" s="10">
        <f ca="1">Inventory!AN$65</f>
        <v>10000</v>
      </c>
      <c r="AO15" s="10">
        <f ca="1">Inventory!AO$65</f>
        <v>15000</v>
      </c>
      <c r="AP15" s="10">
        <f ca="1">Inventory!AP$65</f>
        <v>10000</v>
      </c>
      <c r="AQ15" s="10">
        <f ca="1">Inventory!AQ$65</f>
        <v>15000</v>
      </c>
      <c r="AR15" s="10">
        <f ca="1">Inventory!AR$65</f>
        <v>15000</v>
      </c>
      <c r="AS15" s="10">
        <f ca="1">Inventory!AS$65</f>
        <v>15000</v>
      </c>
      <c r="AT15" s="10">
        <f ca="1">Inventory!AT$65</f>
        <v>20000</v>
      </c>
      <c r="AU15" s="10">
        <f ca="1">Inventory!AU$65</f>
        <v>20000</v>
      </c>
      <c r="AV15" s="10">
        <f ca="1">Inventory!AV$65</f>
        <v>20000</v>
      </c>
      <c r="AW15" s="10">
        <f ca="1">Inventory!AW$65</f>
        <v>25000</v>
      </c>
      <c r="AX15" s="10">
        <f ca="1">Inventory!AX$65</f>
        <v>20000</v>
      </c>
      <c r="AY15" s="10">
        <f ca="1">Inventory!AY$65</f>
        <v>25000</v>
      </c>
      <c r="AZ15" s="10">
        <f ca="1">Inventory!AZ$65</f>
        <v>30000</v>
      </c>
      <c r="BA15" s="10">
        <f ca="1">Inventory!BA$65</f>
        <v>25000</v>
      </c>
      <c r="BB15" s="10">
        <f ca="1">Inventory!BB$65</f>
        <v>30000</v>
      </c>
      <c r="BC15" s="10">
        <f ca="1">Inventory!BC$65</f>
        <v>30000.000000000004</v>
      </c>
      <c r="BD15" s="10">
        <f ca="1">Inventory!BD$65</f>
        <v>35000</v>
      </c>
      <c r="BE15" s="10">
        <f ca="1">Inventory!BE$65</f>
        <v>35000</v>
      </c>
      <c r="BF15" s="10">
        <f ca="1">Inventory!BF$65</f>
        <v>35000</v>
      </c>
      <c r="BG15" s="10">
        <f ca="1">Inventory!BG$65</f>
        <v>40000</v>
      </c>
      <c r="BH15" s="10">
        <f ca="1">Inventory!BH$65</f>
        <v>40000</v>
      </c>
      <c r="BI15" s="10">
        <f ca="1">Inventory!BI$65</f>
        <v>45000</v>
      </c>
      <c r="BJ15" s="10">
        <f ca="1">Inventory!BJ$65</f>
        <v>45000</v>
      </c>
      <c r="BK15" s="10">
        <f ca="1">Inventory!BK$65</f>
        <v>49999.999999999993</v>
      </c>
      <c r="BL15" s="10">
        <f ca="1">Inventory!BL$65</f>
        <v>50000.000000000007</v>
      </c>
      <c r="BM15" s="10">
        <f ca="1">Inventory!BM$65</f>
        <v>54999.999999999985</v>
      </c>
      <c r="BN15" s="10">
        <f ca="1">Inventory!BN$65</f>
        <v>60000</v>
      </c>
      <c r="BO15" s="10">
        <f ca="1">Inventory!BO$65</f>
        <v>60000</v>
      </c>
      <c r="BP15" s="10">
        <f ca="1">Inventory!BP$65</f>
        <v>65000</v>
      </c>
      <c r="BQ15" s="10">
        <f ca="1">Inventory!BQ$65</f>
        <v>70000</v>
      </c>
    </row>
    <row r="16" spans="1:69">
      <c r="E16" s="17" t="str">
        <f xml:space="preserve"> Inventory!E$54</f>
        <v>Units deployed</v>
      </c>
      <c r="F16" s="17">
        <f xml:space="preserve"> Inventory!F$54</f>
        <v>0</v>
      </c>
      <c r="G16" s="17" t="str">
        <f xml:space="preserve"> Inventory!G$54</f>
        <v>Units</v>
      </c>
      <c r="H16" s="44">
        <f ca="1" xml:space="preserve"> Inventory!H$54</f>
        <v>1066000</v>
      </c>
      <c r="I16" s="17">
        <f xml:space="preserve"> Inventory!I$54</f>
        <v>0</v>
      </c>
      <c r="J16" s="10">
        <f xml:space="preserve"> Inventory!J$54</f>
        <v>0</v>
      </c>
      <c r="K16" s="10">
        <f ca="1" xml:space="preserve"> Inventory!K$54</f>
        <v>1000</v>
      </c>
      <c r="L16" s="10">
        <f ca="1" xml:space="preserve"> Inventory!L$54</f>
        <v>1000</v>
      </c>
      <c r="M16" s="10">
        <f ca="1" xml:space="preserve"> Inventory!M$54</f>
        <v>1000</v>
      </c>
      <c r="N16" s="10">
        <f ca="1" xml:space="preserve"> Inventory!N$54</f>
        <v>1000</v>
      </c>
      <c r="O16" s="10">
        <f ca="1" xml:space="preserve"> Inventory!O$54</f>
        <v>2000</v>
      </c>
      <c r="P16" s="10">
        <f ca="1" xml:space="preserve"> Inventory!P$54</f>
        <v>4000</v>
      </c>
      <c r="Q16" s="10">
        <f ca="1" xml:space="preserve"> Inventory!Q$54</f>
        <v>3000</v>
      </c>
      <c r="R16" s="10">
        <f ca="1" xml:space="preserve"> Inventory!R$54</f>
        <v>3000</v>
      </c>
      <c r="S16" s="10">
        <f ca="1" xml:space="preserve"> Inventory!S$54</f>
        <v>0</v>
      </c>
      <c r="T16" s="10">
        <f ca="1" xml:space="preserve"> Inventory!T$54</f>
        <v>10000</v>
      </c>
      <c r="U16" s="10">
        <f ca="1" xml:space="preserve"> Inventory!U$54</f>
        <v>0</v>
      </c>
      <c r="V16" s="10">
        <f ca="1" xml:space="preserve"> Inventory!V$54</f>
        <v>10000</v>
      </c>
      <c r="W16" s="10">
        <f ca="1" xml:space="preserve"> Inventory!W$54</f>
        <v>7297.3154717964753</v>
      </c>
      <c r="X16" s="10">
        <f ca="1" xml:space="preserve"> Inventory!X$54</f>
        <v>2702.6845282035247</v>
      </c>
      <c r="Y16" s="10">
        <f ca="1" xml:space="preserve"> Inventory!Y$54</f>
        <v>8855.6612883569433</v>
      </c>
      <c r="Z16" s="10">
        <f ca="1" xml:space="preserve"> Inventory!Z$54</f>
        <v>1144.3387116430567</v>
      </c>
      <c r="AA16" s="10">
        <f ca="1" xml:space="preserve"> Inventory!AA$54</f>
        <v>0</v>
      </c>
      <c r="AB16" s="10">
        <f ca="1" xml:space="preserve"> Inventory!AB$54</f>
        <v>0</v>
      </c>
      <c r="AC16" s="10">
        <f ca="1" xml:space="preserve"> Inventory!AC$54</f>
        <v>0</v>
      </c>
      <c r="AD16" s="10">
        <f ca="1" xml:space="preserve"> Inventory!AD$54</f>
        <v>0</v>
      </c>
      <c r="AE16" s="10">
        <f ca="1" xml:space="preserve"> Inventory!AE$54</f>
        <v>0</v>
      </c>
      <c r="AF16" s="10">
        <f ca="1" xml:space="preserve"> Inventory!AF$54</f>
        <v>5000</v>
      </c>
      <c r="AG16" s="10">
        <f ca="1" xml:space="preserve"> Inventory!AG$54</f>
        <v>5000</v>
      </c>
      <c r="AH16" s="10">
        <f ca="1" xml:space="preserve"> Inventory!AH$54</f>
        <v>5000</v>
      </c>
      <c r="AI16" s="10">
        <f ca="1" xml:space="preserve"> Inventory!AI$54</f>
        <v>10000</v>
      </c>
      <c r="AJ16" s="10">
        <f ca="1" xml:space="preserve"> Inventory!AJ$54</f>
        <v>10000</v>
      </c>
      <c r="AK16" s="10">
        <f ca="1" xml:space="preserve"> Inventory!AK$54</f>
        <v>5000</v>
      </c>
      <c r="AL16" s="10">
        <f ca="1" xml:space="preserve"> Inventory!AL$54</f>
        <v>10000</v>
      </c>
      <c r="AM16" s="10">
        <f ca="1" xml:space="preserve"> Inventory!AM$54</f>
        <v>10000</v>
      </c>
      <c r="AN16" s="10">
        <f ca="1" xml:space="preserve"> Inventory!AN$54</f>
        <v>10000</v>
      </c>
      <c r="AO16" s="10">
        <f ca="1" xml:space="preserve"> Inventory!AO$54</f>
        <v>10000</v>
      </c>
      <c r="AP16" s="10">
        <f ca="1" xml:space="preserve"> Inventory!AP$54</f>
        <v>15000</v>
      </c>
      <c r="AQ16" s="10">
        <f ca="1" xml:space="preserve"> Inventory!AQ$54</f>
        <v>10000</v>
      </c>
      <c r="AR16" s="10">
        <f ca="1" xml:space="preserve"> Inventory!AR$54</f>
        <v>15000</v>
      </c>
      <c r="AS16" s="10">
        <f ca="1" xml:space="preserve"> Inventory!AS$54</f>
        <v>15000</v>
      </c>
      <c r="AT16" s="10">
        <f ca="1" xml:space="preserve"> Inventory!AT$54</f>
        <v>15000</v>
      </c>
      <c r="AU16" s="10">
        <f ca="1" xml:space="preserve"> Inventory!AU$54</f>
        <v>20000</v>
      </c>
      <c r="AV16" s="10">
        <f ca="1" xml:space="preserve"> Inventory!AV$54</f>
        <v>20000</v>
      </c>
      <c r="AW16" s="10">
        <f ca="1" xml:space="preserve"> Inventory!AW$54</f>
        <v>20000</v>
      </c>
      <c r="AX16" s="10">
        <f ca="1" xml:space="preserve"> Inventory!AX$54</f>
        <v>25000</v>
      </c>
      <c r="AY16" s="10">
        <f ca="1" xml:space="preserve"> Inventory!AY$54</f>
        <v>20000</v>
      </c>
      <c r="AZ16" s="10">
        <f ca="1" xml:space="preserve"> Inventory!AZ$54</f>
        <v>25000</v>
      </c>
      <c r="BA16" s="10">
        <f ca="1" xml:space="preserve"> Inventory!BA$54</f>
        <v>30000</v>
      </c>
      <c r="BB16" s="10">
        <f ca="1" xml:space="preserve"> Inventory!BB$54</f>
        <v>25000</v>
      </c>
      <c r="BC16" s="10">
        <f ca="1" xml:space="preserve"> Inventory!BC$54</f>
        <v>30000</v>
      </c>
      <c r="BD16" s="10">
        <f ca="1" xml:space="preserve"> Inventory!BD$54</f>
        <v>30000.000000000004</v>
      </c>
      <c r="BE16" s="10">
        <f ca="1" xml:space="preserve"> Inventory!BE$54</f>
        <v>35000</v>
      </c>
      <c r="BF16" s="10">
        <f ca="1" xml:space="preserve"> Inventory!BF$54</f>
        <v>35000</v>
      </c>
      <c r="BG16" s="10">
        <f ca="1" xml:space="preserve"> Inventory!BG$54</f>
        <v>35000</v>
      </c>
      <c r="BH16" s="10">
        <f ca="1" xml:space="preserve"> Inventory!BH$54</f>
        <v>40000</v>
      </c>
      <c r="BI16" s="10">
        <f ca="1" xml:space="preserve"> Inventory!BI$54</f>
        <v>40000</v>
      </c>
      <c r="BJ16" s="10">
        <f ca="1" xml:space="preserve"> Inventory!BJ$54</f>
        <v>45000</v>
      </c>
      <c r="BK16" s="10">
        <f ca="1" xml:space="preserve"> Inventory!BK$54</f>
        <v>45000</v>
      </c>
      <c r="BL16" s="10">
        <f ca="1" xml:space="preserve"> Inventory!BL$54</f>
        <v>49999.999999999993</v>
      </c>
      <c r="BM16" s="10">
        <f ca="1" xml:space="preserve"> Inventory!BM$54</f>
        <v>50000.000000000007</v>
      </c>
      <c r="BN16" s="10">
        <f ca="1" xml:space="preserve"> Inventory!BN$54</f>
        <v>54999.999999999985</v>
      </c>
      <c r="BO16" s="10">
        <f ca="1" xml:space="preserve"> Inventory!BO$54</f>
        <v>60000</v>
      </c>
      <c r="BP16" s="10">
        <f ca="1" xml:space="preserve"> Inventory!BP$54</f>
        <v>60000</v>
      </c>
      <c r="BQ16" s="10">
        <f ca="1" xml:space="preserve"> Inventory!BQ$54</f>
        <v>65000</v>
      </c>
    </row>
    <row r="17" spans="5:69">
      <c r="E17" s="17" t="str">
        <f xml:space="preserve"> Inventory!E$73</f>
        <v>Units in use</v>
      </c>
      <c r="F17" s="17">
        <f xml:space="preserve"> Inventory!F$73</f>
        <v>0</v>
      </c>
      <c r="G17" s="17" t="str">
        <f xml:space="preserve"> Inventory!G$73</f>
        <v>Units</v>
      </c>
      <c r="H17" s="44">
        <f xml:space="preserve"> Inventory!H$73</f>
        <v>0</v>
      </c>
      <c r="I17" s="17">
        <f xml:space="preserve"> Inventory!I$73</f>
        <v>1500</v>
      </c>
      <c r="J17" s="10">
        <f ca="1">Inventory!J$73</f>
        <v>1500</v>
      </c>
      <c r="K17" s="10">
        <f ca="1">Inventory!K$73</f>
        <v>2500</v>
      </c>
      <c r="L17" s="10">
        <f ca="1">Inventory!L$73</f>
        <v>3500</v>
      </c>
      <c r="M17" s="10">
        <f ca="1">Inventory!M$73</f>
        <v>4500</v>
      </c>
      <c r="N17" s="10">
        <f ca="1">Inventory!N$73</f>
        <v>5500</v>
      </c>
      <c r="O17" s="10">
        <f ca="1">Inventory!O$73</f>
        <v>7500</v>
      </c>
      <c r="P17" s="10">
        <f ca="1">Inventory!P$73</f>
        <v>11500</v>
      </c>
      <c r="Q17" s="10">
        <f ca="1">Inventory!Q$73</f>
        <v>14500</v>
      </c>
      <c r="R17" s="10">
        <f ca="1">Inventory!R$73</f>
        <v>17500</v>
      </c>
      <c r="S17" s="10">
        <f ca="1">Inventory!S$73</f>
        <v>17500</v>
      </c>
      <c r="T17" s="10">
        <f ca="1">Inventory!T$73</f>
        <v>27500</v>
      </c>
      <c r="U17" s="10">
        <f ca="1">Inventory!U$73</f>
        <v>27500</v>
      </c>
      <c r="V17" s="10">
        <f ca="1">Inventory!V$73</f>
        <v>37500</v>
      </c>
      <c r="W17" s="10">
        <f ca="1">Inventory!W$73</f>
        <v>44797.315471796479</v>
      </c>
      <c r="X17" s="10">
        <f ca="1">Inventory!X$73</f>
        <v>47500</v>
      </c>
      <c r="Y17" s="10">
        <f ca="1">Inventory!Y$73</f>
        <v>56355.661288356947</v>
      </c>
      <c r="Z17" s="10">
        <f ca="1">Inventory!Z$73</f>
        <v>57500</v>
      </c>
      <c r="AA17" s="10">
        <f ca="1">Inventory!AA$73</f>
        <v>57500</v>
      </c>
      <c r="AB17" s="10">
        <f ca="1">Inventory!AB$73</f>
        <v>57500</v>
      </c>
      <c r="AC17" s="10">
        <f ca="1">Inventory!AC$73</f>
        <v>57500</v>
      </c>
      <c r="AD17" s="10">
        <f ca="1">Inventory!AD$73</f>
        <v>57500</v>
      </c>
      <c r="AE17" s="10">
        <f ca="1">Inventory!AE$73</f>
        <v>57500</v>
      </c>
      <c r="AF17" s="10">
        <f ca="1">Inventory!AF$73</f>
        <v>62500</v>
      </c>
      <c r="AG17" s="10">
        <f ca="1">Inventory!AG$73</f>
        <v>67500</v>
      </c>
      <c r="AH17" s="10">
        <f ca="1">Inventory!AH$73</f>
        <v>71500</v>
      </c>
      <c r="AI17" s="10">
        <f ca="1">Inventory!AI$73</f>
        <v>80500</v>
      </c>
      <c r="AJ17" s="10">
        <f ca="1">Inventory!AJ$73</f>
        <v>89500</v>
      </c>
      <c r="AK17" s="10">
        <f ca="1">Inventory!AK$73</f>
        <v>93500</v>
      </c>
      <c r="AL17" s="10">
        <f ca="1">Inventory!AL$73</f>
        <v>100500</v>
      </c>
      <c r="AM17" s="10">
        <f ca="1">Inventory!AM$73</f>
        <v>107500</v>
      </c>
      <c r="AN17" s="10">
        <f ca="1">Inventory!AN$73</f>
        <v>114500</v>
      </c>
      <c r="AO17" s="10">
        <f ca="1">Inventory!AO$73</f>
        <v>119500</v>
      </c>
      <c r="AP17" s="10">
        <f ca="1">Inventory!AP$73</f>
        <v>129500</v>
      </c>
      <c r="AQ17" s="10">
        <f ca="1">Inventory!AQ$73</f>
        <v>134500</v>
      </c>
      <c r="AR17" s="10">
        <f ca="1">Inventory!AR$73</f>
        <v>144500</v>
      </c>
      <c r="AS17" s="10">
        <f ca="1">Inventory!AS$73</f>
        <v>154500</v>
      </c>
      <c r="AT17" s="10">
        <f ca="1">Inventory!AT$73</f>
        <v>164202.68452820354</v>
      </c>
      <c r="AU17" s="10">
        <f ca="1">Inventory!AU$73</f>
        <v>178590.37428665668</v>
      </c>
      <c r="AV17" s="10">
        <f ca="1">Inventory!AV$73</f>
        <v>192644.33871164307</v>
      </c>
      <c r="AW17" s="10">
        <f ca="1">Inventory!AW$73</f>
        <v>206344.73346216869</v>
      </c>
      <c r="AX17" s="10">
        <f ca="1">Inventory!AX$73</f>
        <v>224670.53419131853</v>
      </c>
      <c r="AY17" s="10">
        <f ca="1">Inventory!AY$73</f>
        <v>237599.46637945305</v>
      </c>
      <c r="AZ17" s="10">
        <f ca="1">Inventory!AZ$73</f>
        <v>255107.93099506968</v>
      </c>
      <c r="BA17" s="10">
        <f ca="1">Inventory!BA$73</f>
        <v>277170.92573522869</v>
      </c>
      <c r="BB17" s="10">
        <f ca="1">Inventory!BB$73</f>
        <v>293761.96158269153</v>
      </c>
      <c r="BC17" s="10">
        <f ca="1">Inventory!BC$73</f>
        <v>314852.97440128814</v>
      </c>
      <c r="BD17" s="10">
        <f ca="1">Inventory!BD$73</f>
        <v>335414.23127447121</v>
      </c>
      <c r="BE17" s="10">
        <f ca="1">Inventory!BE$73</f>
        <v>360414.23127447121</v>
      </c>
      <c r="BF17" s="10">
        <f ca="1">Inventory!BF$73</f>
        <v>383919.60033087828</v>
      </c>
      <c r="BG17" s="10">
        <f ca="1">Inventory!BG$73</f>
        <v>406794.97984778456</v>
      </c>
      <c r="BH17" s="10">
        <f ca="1">Inventory!BH$73</f>
        <v>434002.90869775735</v>
      </c>
      <c r="BI17" s="10">
        <f ca="1">Inventory!BI$73</f>
        <v>460503.69819880859</v>
      </c>
      <c r="BJ17" s="10">
        <f ca="1">Inventory!BJ$73</f>
        <v>489455.29965710826</v>
      </c>
      <c r="BK17" s="10">
        <f ca="1">Inventory!BK$73</f>
        <v>517613.16403337731</v>
      </c>
      <c r="BL17" s="10">
        <f ca="1">Inventory!BL$73</f>
        <v>549930.09326461051</v>
      </c>
      <c r="BM17" s="10">
        <f ca="1">Inventory!BM$73</f>
        <v>579556.08274492854</v>
      </c>
      <c r="BN17" s="10">
        <f ca="1">Inventory!BN$73</f>
        <v>613238.1544398542</v>
      </c>
      <c r="BO17" s="10">
        <f ca="1">Inventory!BO$73</f>
        <v>650920.18007704744</v>
      </c>
      <c r="BP17" s="10">
        <f ca="1">Inventory!BP$73</f>
        <v>687542.69382341357</v>
      </c>
      <c r="BQ17" s="10">
        <f ca="1">Inventory!BQ$73</f>
        <v>728042.69382341357</v>
      </c>
    </row>
    <row r="18" spans="5:69">
      <c r="E18" s="17" t="str">
        <f xml:space="preserve"> Inventory!E$77</f>
        <v>Units retired</v>
      </c>
      <c r="F18" s="17">
        <f xml:space="preserve"> Inventory!F$77</f>
        <v>0</v>
      </c>
      <c r="G18" s="17" t="str">
        <f xml:space="preserve"> Inventory!G$77</f>
        <v>Units</v>
      </c>
      <c r="H18" s="44">
        <f ca="1" xml:space="preserve"> Inventory!H$77</f>
        <v>339457.30617658654</v>
      </c>
      <c r="I18" s="17">
        <f xml:space="preserve"> Inventory!I$77</f>
        <v>0</v>
      </c>
      <c r="J18" s="10">
        <f ca="1" xml:space="preserve"> Inventory!J$77</f>
        <v>0</v>
      </c>
      <c r="K18" s="10">
        <f ca="1" xml:space="preserve"> Inventory!K$77</f>
        <v>0</v>
      </c>
      <c r="L18" s="10">
        <f ca="1" xml:space="preserve"> Inventory!L$77</f>
        <v>0</v>
      </c>
      <c r="M18" s="10">
        <f ca="1" xml:space="preserve"> Inventory!M$77</f>
        <v>0</v>
      </c>
      <c r="N18" s="10">
        <f ca="1" xml:space="preserve"> Inventory!N$77</f>
        <v>0</v>
      </c>
      <c r="O18" s="10">
        <f ca="1" xml:space="preserve"> Inventory!O$77</f>
        <v>0</v>
      </c>
      <c r="P18" s="10">
        <f ca="1" xml:space="preserve"> Inventory!P$77</f>
        <v>0</v>
      </c>
      <c r="Q18" s="10">
        <f ca="1" xml:space="preserve"> Inventory!Q$77</f>
        <v>0</v>
      </c>
      <c r="R18" s="10">
        <f ca="1" xml:space="preserve"> Inventory!R$77</f>
        <v>0</v>
      </c>
      <c r="S18" s="10">
        <f ca="1" xml:space="preserve"> Inventory!S$77</f>
        <v>0</v>
      </c>
      <c r="T18" s="10">
        <f ca="1" xml:space="preserve"> Inventory!T$77</f>
        <v>0</v>
      </c>
      <c r="U18" s="10">
        <f ca="1" xml:space="preserve"> Inventory!U$77</f>
        <v>0</v>
      </c>
      <c r="V18" s="10">
        <f ca="1" xml:space="preserve"> Inventory!V$77</f>
        <v>0</v>
      </c>
      <c r="W18" s="10">
        <f ca="1" xml:space="preserve"> Inventory!W$77</f>
        <v>0</v>
      </c>
      <c r="X18" s="10">
        <f ca="1" xml:space="preserve"> Inventory!X$77</f>
        <v>0</v>
      </c>
      <c r="Y18" s="10">
        <f ca="1" xml:space="preserve"> Inventory!Y$77</f>
        <v>0</v>
      </c>
      <c r="Z18" s="10">
        <f ca="1" xml:space="preserve"> Inventory!Z$77</f>
        <v>0</v>
      </c>
      <c r="AA18" s="10">
        <f ca="1" xml:space="preserve"> Inventory!AA$77</f>
        <v>0</v>
      </c>
      <c r="AB18" s="10">
        <f ca="1" xml:space="preserve"> Inventory!AB$77</f>
        <v>0</v>
      </c>
      <c r="AC18" s="10">
        <f ca="1" xml:space="preserve"> Inventory!AC$77</f>
        <v>0</v>
      </c>
      <c r="AD18" s="10">
        <f ca="1" xml:space="preserve"> Inventory!AD$77</f>
        <v>0</v>
      </c>
      <c r="AE18" s="10">
        <f ca="1" xml:space="preserve"> Inventory!AE$77</f>
        <v>0</v>
      </c>
      <c r="AF18" s="10">
        <f ca="1" xml:space="preserve"> Inventory!AF$77</f>
        <v>0</v>
      </c>
      <c r="AG18" s="10">
        <f ca="1" xml:space="preserve"> Inventory!AG$77</f>
        <v>0</v>
      </c>
      <c r="AH18" s="10">
        <f ca="1" xml:space="preserve"> Inventory!AH$77</f>
        <v>1000</v>
      </c>
      <c r="AI18" s="10">
        <f ca="1" xml:space="preserve"> Inventory!AI$77</f>
        <v>1000</v>
      </c>
      <c r="AJ18" s="10">
        <f ca="1" xml:space="preserve"> Inventory!AJ$77</f>
        <v>1000</v>
      </c>
      <c r="AK18" s="10">
        <f ca="1" xml:space="preserve"> Inventory!AK$77</f>
        <v>1000</v>
      </c>
      <c r="AL18" s="10">
        <f ca="1" xml:space="preserve"> Inventory!AL$77</f>
        <v>3000</v>
      </c>
      <c r="AM18" s="10">
        <f ca="1" xml:space="preserve"> Inventory!AM$77</f>
        <v>3000</v>
      </c>
      <c r="AN18" s="10">
        <f ca="1" xml:space="preserve"> Inventory!AN$77</f>
        <v>3000</v>
      </c>
      <c r="AO18" s="10">
        <f ca="1" xml:space="preserve"> Inventory!AO$77</f>
        <v>5000</v>
      </c>
      <c r="AP18" s="10">
        <f ca="1" xml:space="preserve"> Inventory!AP$77</f>
        <v>5000</v>
      </c>
      <c r="AQ18" s="10">
        <f ca="1" xml:space="preserve"> Inventory!AQ$77</f>
        <v>5000</v>
      </c>
      <c r="AR18" s="10">
        <f ca="1" xml:space="preserve"> Inventory!AR$77</f>
        <v>5000</v>
      </c>
      <c r="AS18" s="10">
        <f ca="1" xml:space="preserve"> Inventory!AS$77</f>
        <v>5000</v>
      </c>
      <c r="AT18" s="10">
        <f ca="1" xml:space="preserve"> Inventory!AT$77</f>
        <v>5297.3154717964762</v>
      </c>
      <c r="AU18" s="10">
        <f ca="1" xml:space="preserve"> Inventory!AU$77</f>
        <v>5612.3102415468647</v>
      </c>
      <c r="AV18" s="10">
        <f ca="1" xml:space="preserve"> Inventory!AV$77</f>
        <v>5946.035575013605</v>
      </c>
      <c r="AW18" s="10">
        <f ca="1" xml:space="preserve"> Inventory!AW$77</f>
        <v>6299.6052494743653</v>
      </c>
      <c r="AX18" s="10">
        <f ca="1" xml:space="preserve"> Inventory!AX$77</f>
        <v>6674.1992708501712</v>
      </c>
      <c r="AY18" s="10">
        <f ca="1" xml:space="preserve"> Inventory!AY$77</f>
        <v>7071.0678118654751</v>
      </c>
      <c r="AZ18" s="10">
        <f ca="1" xml:space="preserve"> Inventory!AZ$77</f>
        <v>7491.5353843834073</v>
      </c>
      <c r="BA18" s="10">
        <f ca="1" xml:space="preserve"> Inventory!BA$77</f>
        <v>7937.0052598409975</v>
      </c>
      <c r="BB18" s="10">
        <f ca="1" xml:space="preserve"> Inventory!BB$77</f>
        <v>8408.9641525371462</v>
      </c>
      <c r="BC18" s="10">
        <f ca="1" xml:space="preserve"> Inventory!BC$77</f>
        <v>8908.9871814033941</v>
      </c>
      <c r="BD18" s="10">
        <f ca="1" xml:space="preserve"> Inventory!BD$77</f>
        <v>9438.7431268169366</v>
      </c>
      <c r="BE18" s="10">
        <f ca="1" xml:space="preserve"> Inventory!BE$77</f>
        <v>10000.000000000002</v>
      </c>
      <c r="BF18" s="10">
        <f ca="1" xml:space="preserve"> Inventory!BF$77</f>
        <v>11494.630943592954</v>
      </c>
      <c r="BG18" s="10">
        <f ca="1" xml:space="preserve"> Inventory!BG$77</f>
        <v>12124.620483093731</v>
      </c>
      <c r="BH18" s="10">
        <f ca="1" xml:space="preserve"> Inventory!BH$77</f>
        <v>12792.071150027214</v>
      </c>
      <c r="BI18" s="10">
        <f ca="1" xml:space="preserve"> Inventory!BI$77</f>
        <v>13499.210498948736</v>
      </c>
      <c r="BJ18" s="10">
        <f ca="1" xml:space="preserve"> Inventory!BJ$77</f>
        <v>16048.39854170035</v>
      </c>
      <c r="BK18" s="10">
        <f ca="1" xml:space="preserve"> Inventory!BK$77</f>
        <v>16842.135623730959</v>
      </c>
      <c r="BL18" s="10">
        <f ca="1" xml:space="preserve"> Inventory!BL$77</f>
        <v>17683.070768766825</v>
      </c>
      <c r="BM18" s="10">
        <f ca="1" xml:space="preserve"> Inventory!BM$77</f>
        <v>20374.010519682004</v>
      </c>
      <c r="BN18" s="10">
        <f ca="1" xml:space="preserve"> Inventory!BN$77</f>
        <v>21317.9283050743</v>
      </c>
      <c r="BO18" s="10">
        <f ca="1" xml:space="preserve"> Inventory!BO$77</f>
        <v>22317.974362806795</v>
      </c>
      <c r="BP18" s="10">
        <f ca="1" xml:space="preserve"> Inventory!BP$77</f>
        <v>23377.486253633881</v>
      </c>
      <c r="BQ18" s="10">
        <f ca="1" xml:space="preserve"> Inventory!BQ$77</f>
        <v>24500.000000000011</v>
      </c>
    </row>
    <row r="19" spans="5:69">
      <c r="E19" s="17" t="str">
        <f xml:space="preserve"> Inventory!E$85</f>
        <v>Total Units retired</v>
      </c>
      <c r="F19" s="17">
        <f xml:space="preserve"> Inventory!F$85</f>
        <v>0</v>
      </c>
      <c r="G19" s="17" t="str">
        <f xml:space="preserve"> Inventory!G$85</f>
        <v>Units</v>
      </c>
      <c r="H19" s="44">
        <f xml:space="preserve"> Inventory!H$85</f>
        <v>0</v>
      </c>
      <c r="I19" s="17">
        <f xml:space="preserve"> Inventory!I$85</f>
        <v>0</v>
      </c>
      <c r="J19" s="10">
        <f ca="1">Inventory!J$85</f>
        <v>0</v>
      </c>
      <c r="K19" s="10">
        <f ca="1">Inventory!K$85</f>
        <v>0</v>
      </c>
      <c r="L19" s="10">
        <f ca="1">Inventory!L$85</f>
        <v>0</v>
      </c>
      <c r="M19" s="10">
        <f ca="1">Inventory!M$85</f>
        <v>0</v>
      </c>
      <c r="N19" s="10">
        <f ca="1">Inventory!N$85</f>
        <v>0</v>
      </c>
      <c r="O19" s="10">
        <f ca="1">Inventory!O$85</f>
        <v>0</v>
      </c>
      <c r="P19" s="10">
        <f ca="1">Inventory!P$85</f>
        <v>0</v>
      </c>
      <c r="Q19" s="10">
        <f ca="1">Inventory!Q$85</f>
        <v>0</v>
      </c>
      <c r="R19" s="10">
        <f ca="1">Inventory!R$85</f>
        <v>0</v>
      </c>
      <c r="S19" s="10">
        <f ca="1">Inventory!S$85</f>
        <v>0</v>
      </c>
      <c r="T19" s="10">
        <f ca="1">Inventory!T$85</f>
        <v>0</v>
      </c>
      <c r="U19" s="10">
        <f ca="1">Inventory!U$85</f>
        <v>0</v>
      </c>
      <c r="V19" s="10">
        <f ca="1">Inventory!V$85</f>
        <v>0</v>
      </c>
      <c r="W19" s="10">
        <f ca="1">Inventory!W$85</f>
        <v>0</v>
      </c>
      <c r="X19" s="10">
        <f ca="1">Inventory!X$85</f>
        <v>0</v>
      </c>
      <c r="Y19" s="10">
        <f ca="1">Inventory!Y$85</f>
        <v>0</v>
      </c>
      <c r="Z19" s="10">
        <f ca="1">Inventory!Z$85</f>
        <v>0</v>
      </c>
      <c r="AA19" s="10">
        <f ca="1">Inventory!AA$85</f>
        <v>0</v>
      </c>
      <c r="AB19" s="10">
        <f ca="1">Inventory!AB$85</f>
        <v>0</v>
      </c>
      <c r="AC19" s="10">
        <f ca="1">Inventory!AC$85</f>
        <v>0</v>
      </c>
      <c r="AD19" s="10">
        <f ca="1">Inventory!AD$85</f>
        <v>0</v>
      </c>
      <c r="AE19" s="10">
        <f ca="1">Inventory!AE$85</f>
        <v>0</v>
      </c>
      <c r="AF19" s="10">
        <f ca="1">Inventory!AF$85</f>
        <v>0</v>
      </c>
      <c r="AG19" s="10">
        <f ca="1">Inventory!AG$85</f>
        <v>0</v>
      </c>
      <c r="AH19" s="10">
        <f ca="1">Inventory!AH$85</f>
        <v>1000</v>
      </c>
      <c r="AI19" s="10">
        <f ca="1">Inventory!AI$85</f>
        <v>2000</v>
      </c>
      <c r="AJ19" s="10">
        <f ca="1">Inventory!AJ$85</f>
        <v>3000</v>
      </c>
      <c r="AK19" s="10">
        <f ca="1">Inventory!AK$85</f>
        <v>4000</v>
      </c>
      <c r="AL19" s="10">
        <f ca="1">Inventory!AL$85</f>
        <v>7000</v>
      </c>
      <c r="AM19" s="10">
        <f ca="1">Inventory!AM$85</f>
        <v>10000</v>
      </c>
      <c r="AN19" s="10">
        <f ca="1">Inventory!AN$85</f>
        <v>13000</v>
      </c>
      <c r="AO19" s="10">
        <f ca="1">Inventory!AO$85</f>
        <v>18000</v>
      </c>
      <c r="AP19" s="10">
        <f ca="1">Inventory!AP$85</f>
        <v>23000</v>
      </c>
      <c r="AQ19" s="10">
        <f ca="1">Inventory!AQ$85</f>
        <v>28000</v>
      </c>
      <c r="AR19" s="10">
        <f ca="1">Inventory!AR$85</f>
        <v>33000</v>
      </c>
      <c r="AS19" s="10">
        <f ca="1">Inventory!AS$85</f>
        <v>38000</v>
      </c>
      <c r="AT19" s="10">
        <f ca="1">Inventory!AT$85</f>
        <v>43297.315471796479</v>
      </c>
      <c r="AU19" s="10">
        <f ca="1">Inventory!AU$85</f>
        <v>48909.625713343346</v>
      </c>
      <c r="AV19" s="10">
        <f ca="1">Inventory!AV$85</f>
        <v>54855.661288356954</v>
      </c>
      <c r="AW19" s="10">
        <f ca="1">Inventory!AW$85</f>
        <v>61155.266537831318</v>
      </c>
      <c r="AX19" s="10">
        <f ca="1">Inventory!AX$85</f>
        <v>67829.465808681489</v>
      </c>
      <c r="AY19" s="10">
        <f ca="1">Inventory!AY$85</f>
        <v>74900.533620546965</v>
      </c>
      <c r="AZ19" s="10">
        <f ca="1">Inventory!AZ$85</f>
        <v>82392.069004930367</v>
      </c>
      <c r="BA19" s="10">
        <f ca="1">Inventory!BA$85</f>
        <v>90329.074264771363</v>
      </c>
      <c r="BB19" s="10">
        <f ca="1">Inventory!BB$85</f>
        <v>98738.038417308504</v>
      </c>
      <c r="BC19" s="10">
        <f ca="1">Inventory!BC$85</f>
        <v>107647.0255987119</v>
      </c>
      <c r="BD19" s="10">
        <f ca="1">Inventory!BD$85</f>
        <v>117085.76872552883</v>
      </c>
      <c r="BE19" s="10">
        <f ca="1">Inventory!BE$85</f>
        <v>127085.76872552883</v>
      </c>
      <c r="BF19" s="10">
        <f ca="1">Inventory!BF$85</f>
        <v>138580.39966912178</v>
      </c>
      <c r="BG19" s="10">
        <f ca="1">Inventory!BG$85</f>
        <v>150705.0201522155</v>
      </c>
      <c r="BH19" s="10">
        <f ca="1">Inventory!BH$85</f>
        <v>163497.09130224271</v>
      </c>
      <c r="BI19" s="10">
        <f ca="1">Inventory!BI$85</f>
        <v>176996.30180119144</v>
      </c>
      <c r="BJ19" s="10">
        <f ca="1">Inventory!BJ$85</f>
        <v>193044.7003428918</v>
      </c>
      <c r="BK19" s="10">
        <f ca="1">Inventory!BK$85</f>
        <v>209886.83596662275</v>
      </c>
      <c r="BL19" s="10">
        <f ca="1">Inventory!BL$85</f>
        <v>227569.90673538958</v>
      </c>
      <c r="BM19" s="10">
        <f ca="1">Inventory!BM$85</f>
        <v>247943.91725507157</v>
      </c>
      <c r="BN19" s="10">
        <f ca="1">Inventory!BN$85</f>
        <v>269261.84556014586</v>
      </c>
      <c r="BO19" s="10">
        <f ca="1">Inventory!BO$85</f>
        <v>291579.81992295268</v>
      </c>
      <c r="BP19" s="10">
        <f ca="1">Inventory!BP$85</f>
        <v>314957.30617658654</v>
      </c>
      <c r="BQ19" s="10">
        <f ca="1">Inventory!BQ$85</f>
        <v>339457.30617658654</v>
      </c>
    </row>
  </sheetData>
  <conditionalFormatting sqref="F2:F3">
    <cfRule type="cellIs" dxfId="49" priority="1" stopIfTrue="1" operator="notEqual">
      <formula>0</formula>
    </cfRule>
    <cfRule type="cellIs" dxfId="48" priority="2" stopIfTrue="1" operator="equal">
      <formula>""</formula>
    </cfRule>
  </conditionalFormatting>
  <conditionalFormatting sqref="J3:BQ3">
    <cfRule type="cellIs" dxfId="47" priority="3" operator="equal">
      <formula>"PPA ext."</formula>
    </cfRule>
    <cfRule type="cellIs" dxfId="46" priority="4" operator="equal">
      <formula>"Delay"</formula>
    </cfRule>
    <cfRule type="cellIs" dxfId="45" priority="5" operator="equal">
      <formula>"Fin Close"</formula>
    </cfRule>
    <cfRule type="cellIs" dxfId="44" priority="6" stopIfTrue="1" operator="equal">
      <formula>"Construction"</formula>
    </cfRule>
    <cfRule type="cellIs" dxfId="43"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8">
    <tabColor rgb="FF4F81BD"/>
    <outlinePr summaryBelow="0" summaryRight="0"/>
  </sheetPr>
  <dimension ref="A1:AC1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38.6640625" bestFit="1" customWidth="1"/>
    <col min="6" max="6" width="20.5546875" bestFit="1" customWidth="1"/>
    <col min="7" max="7" width="13.21875" bestFit="1" customWidth="1"/>
    <col min="8" max="8" width="11.77734375" style="45" bestFit="1" customWidth="1"/>
    <col min="9" max="9" width="3.44140625" customWidth="1"/>
    <col min="10" max="10" width="11.21875" bestFit="1" customWidth="1"/>
    <col min="11" max="11" width="11.77734375" bestFit="1" customWidth="1"/>
    <col min="12" max="12" width="11.88671875" bestFit="1" customWidth="1"/>
    <col min="13" max="13" width="11.77734375" bestFit="1" customWidth="1"/>
    <col min="14" max="14" width="11.21875" bestFit="1" customWidth="1"/>
    <col min="15" max="15" width="11.77734375" bestFit="1" customWidth="1"/>
    <col min="16" max="16" width="11.88671875" bestFit="1" customWidth="1"/>
    <col min="17" max="17" width="11.77734375" bestFit="1" customWidth="1"/>
    <col min="18" max="18" width="11.21875" bestFit="1" customWidth="1"/>
    <col min="19" max="19" width="11.77734375" bestFit="1" customWidth="1"/>
    <col min="20" max="20" width="11.88671875" bestFit="1" customWidth="1"/>
    <col min="21" max="21" width="11.77734375" bestFit="1" customWidth="1"/>
    <col min="22" max="22" width="11.21875" bestFit="1" customWidth="1"/>
    <col min="23" max="23" width="11.77734375" bestFit="1" customWidth="1"/>
    <col min="24" max="24" width="11.88671875" bestFit="1" customWidth="1"/>
    <col min="25" max="25" width="11.77734375" bestFit="1" customWidth="1"/>
    <col min="26" max="26" width="11.21875" bestFit="1" customWidth="1"/>
    <col min="27" max="27" width="11.77734375" bestFit="1" customWidth="1"/>
    <col min="28" max="28" width="11.88671875" bestFit="1" customWidth="1"/>
    <col min="29" max="29" width="11.77734375" bestFit="1" customWidth="1"/>
    <col min="30" max="30" width="15.109375" hidden="1" customWidth="1"/>
    <col min="31" max="16384" width="15.109375" hidden="1"/>
  </cols>
  <sheetData>
    <row r="1" spans="1:29" s="73" customFormat="1" ht="25">
      <c r="A1" s="46" t="str">
        <f ca="1" xml:space="preserve"> RIGHT(CELL("filename", A1), LEN(CELL("filename", A1)) - SEARCH("]", CELL("filename", A1)))</f>
        <v>Inventory Report Qly</v>
      </c>
      <c r="B1" s="76"/>
      <c r="C1" s="77"/>
      <c r="D1" s="70"/>
      <c r="F1" s="53" t="str">
        <f>HYPERLINK("#Contents!A1","Go to contents")</f>
        <v>Go to contents</v>
      </c>
      <c r="H1" s="50"/>
      <c r="J1" s="50"/>
    </row>
    <row r="2" spans="1:29" s="55" customFormat="1">
      <c r="A2" s="51"/>
      <c r="B2" s="51"/>
      <c r="C2" s="71"/>
      <c r="D2" s="72"/>
      <c r="E2" s="22" t="s">
        <v>331</v>
      </c>
      <c r="F2" s="52">
        <f ca="1" xml:space="preserve"> 'Model Checks and Alerts'!F11</f>
        <v>0</v>
      </c>
      <c r="G2" s="54" t="s">
        <v>144</v>
      </c>
      <c r="H2" s="49"/>
      <c r="I2" s="49"/>
      <c r="J2" s="6">
        <f xml:space="preserve"> Time!J$75</f>
        <v>45138</v>
      </c>
      <c r="K2" s="6">
        <f xml:space="preserve"> Time!K$75</f>
        <v>45230</v>
      </c>
      <c r="L2" s="6">
        <f xml:space="preserve"> Time!L$75</f>
        <v>45322</v>
      </c>
      <c r="M2" s="6">
        <f xml:space="preserve"> Time!M$75</f>
        <v>45412</v>
      </c>
      <c r="N2" s="6">
        <f xml:space="preserve"> Time!N$75</f>
        <v>45504</v>
      </c>
      <c r="O2" s="6">
        <f xml:space="preserve"> Time!O$75</f>
        <v>45596</v>
      </c>
      <c r="P2" s="6">
        <f xml:space="preserve"> Time!P$75</f>
        <v>45688</v>
      </c>
      <c r="Q2" s="6">
        <f xml:space="preserve"> Time!Q$75</f>
        <v>45777</v>
      </c>
      <c r="R2" s="6">
        <f xml:space="preserve"> Time!R$75</f>
        <v>45869</v>
      </c>
      <c r="S2" s="6">
        <f xml:space="preserve"> Time!S$75</f>
        <v>45961</v>
      </c>
      <c r="T2" s="6">
        <f xml:space="preserve"> Time!T$75</f>
        <v>46053</v>
      </c>
      <c r="U2" s="6">
        <f xml:space="preserve"> Time!U$75</f>
        <v>46142</v>
      </c>
      <c r="V2" s="6">
        <f xml:space="preserve"> Time!V$75</f>
        <v>46234</v>
      </c>
      <c r="W2" s="6">
        <f xml:space="preserve"> Time!W$75</f>
        <v>46326</v>
      </c>
      <c r="X2" s="6">
        <f xml:space="preserve"> Time!X$75</f>
        <v>46418</v>
      </c>
      <c r="Y2" s="6">
        <f xml:space="preserve"> Time!Y$75</f>
        <v>46507</v>
      </c>
      <c r="Z2" s="6">
        <f xml:space="preserve"> Time!Z$75</f>
        <v>46599</v>
      </c>
      <c r="AA2" s="6">
        <f xml:space="preserve"> Time!AA$75</f>
        <v>46691</v>
      </c>
      <c r="AB2" s="6">
        <f xml:space="preserve"> Time!AB$75</f>
        <v>46783</v>
      </c>
      <c r="AC2" s="6">
        <f xml:space="preserve"> Time!AC$75</f>
        <v>46873</v>
      </c>
    </row>
    <row r="3" spans="1:29" s="32" customFormat="1">
      <c r="A3" s="51"/>
      <c r="B3" s="51"/>
      <c r="C3" s="71"/>
      <c r="D3" s="72"/>
      <c r="E3" s="41" t="s">
        <v>206</v>
      </c>
      <c r="F3" s="52"/>
      <c r="G3" s="54" t="s">
        <v>98</v>
      </c>
      <c r="H3" s="49"/>
      <c r="I3" s="49"/>
      <c r="J3" s="7" t="str">
        <f xml:space="preserve"> Time!J$82</f>
        <v>Month3</v>
      </c>
      <c r="K3" s="7" t="str">
        <f xml:space="preserve"> Time!K$82</f>
        <v>Month6</v>
      </c>
      <c r="L3" s="7" t="str">
        <f xml:space="preserve"> Time!L$82</f>
        <v>Month9</v>
      </c>
      <c r="M3" s="7" t="str">
        <f xml:space="preserve"> Time!M$82</f>
        <v>Month12</v>
      </c>
      <c r="N3" s="7" t="str">
        <f xml:space="preserve"> Time!N$82</f>
        <v>Month15</v>
      </c>
      <c r="O3" s="7" t="str">
        <f xml:space="preserve"> Time!O$82</f>
        <v>Month18</v>
      </c>
      <c r="P3" s="7" t="str">
        <f xml:space="preserve"> Time!P$82</f>
        <v>Month21</v>
      </c>
      <c r="Q3" s="7" t="str">
        <f xml:space="preserve"> Time!Q$82</f>
        <v>Month24</v>
      </c>
      <c r="R3" s="7" t="str">
        <f xml:space="preserve"> Time!R$82</f>
        <v>Month27</v>
      </c>
      <c r="S3" s="7" t="str">
        <f xml:space="preserve"> Time!S$82</f>
        <v>Month30</v>
      </c>
      <c r="T3" s="7" t="str">
        <f xml:space="preserve"> Time!T$82</f>
        <v>Month33</v>
      </c>
      <c r="U3" s="7" t="str">
        <f xml:space="preserve"> Time!U$82</f>
        <v>Month36</v>
      </c>
      <c r="V3" s="7" t="str">
        <f xml:space="preserve"> Time!V$82</f>
        <v>Month39</v>
      </c>
      <c r="W3" s="7" t="str">
        <f xml:space="preserve"> Time!W$82</f>
        <v>Month42</v>
      </c>
      <c r="X3" s="7" t="str">
        <f xml:space="preserve"> Time!X$82</f>
        <v>Month45</v>
      </c>
      <c r="Y3" s="7" t="str">
        <f xml:space="preserve"> Time!Y$82</f>
        <v>Month48</v>
      </c>
      <c r="Z3" s="7" t="str">
        <f xml:space="preserve"> Time!Z$82</f>
        <v>Month51</v>
      </c>
      <c r="AA3" s="7" t="str">
        <f xml:space="preserve"> Time!AA$82</f>
        <v>Month54</v>
      </c>
      <c r="AB3" s="7" t="str">
        <f xml:space="preserve"> Time!AB$82</f>
        <v>Month57</v>
      </c>
      <c r="AC3" s="7" t="str">
        <f xml:space="preserve"> Time!AC$82</f>
        <v>Month60</v>
      </c>
    </row>
    <row r="4" spans="1:29" s="26" customFormat="1">
      <c r="A4" s="51"/>
      <c r="B4" s="51"/>
      <c r="C4" s="71"/>
      <c r="D4" s="72"/>
      <c r="E4" s="22" t="s">
        <v>332</v>
      </c>
      <c r="F4"/>
      <c r="G4"/>
      <c r="H4" s="49"/>
      <c r="I4" s="49"/>
      <c r="J4" s="26">
        <f xml:space="preserve"> Time!J$88</f>
        <v>3</v>
      </c>
      <c r="K4" s="26">
        <f xml:space="preserve"> Time!K$88</f>
        <v>6</v>
      </c>
      <c r="L4" s="26">
        <f xml:space="preserve"> Time!L$88</f>
        <v>9</v>
      </c>
      <c r="M4" s="26">
        <f xml:space="preserve"> Time!M$88</f>
        <v>12</v>
      </c>
      <c r="N4" s="26">
        <f xml:space="preserve"> Time!N$88</f>
        <v>15</v>
      </c>
      <c r="O4" s="26">
        <f xml:space="preserve"> Time!O$88</f>
        <v>18</v>
      </c>
      <c r="P4" s="26">
        <f xml:space="preserve"> Time!P$88</f>
        <v>21</v>
      </c>
      <c r="Q4" s="26">
        <f xml:space="preserve"> Time!Q$88</f>
        <v>24</v>
      </c>
      <c r="R4" s="26">
        <f xml:space="preserve"> Time!R$88</f>
        <v>27</v>
      </c>
      <c r="S4" s="26">
        <f xml:space="preserve"> Time!S$88</f>
        <v>30</v>
      </c>
      <c r="T4" s="26">
        <f xml:space="preserve"> Time!T$88</f>
        <v>33</v>
      </c>
      <c r="U4" s="26">
        <f xml:space="preserve"> Time!U$88</f>
        <v>36</v>
      </c>
      <c r="V4" s="26">
        <f xml:space="preserve"> Time!V$88</f>
        <v>39</v>
      </c>
      <c r="W4" s="26">
        <f xml:space="preserve"> Time!W$88</f>
        <v>42</v>
      </c>
      <c r="X4" s="26">
        <f xml:space="preserve"> Time!X$88</f>
        <v>45</v>
      </c>
      <c r="Y4" s="26">
        <f xml:space="preserve"> Time!Y$88</f>
        <v>48</v>
      </c>
      <c r="Z4" s="26">
        <f xml:space="preserve"> Time!Z$88</f>
        <v>51</v>
      </c>
      <c r="AA4" s="26">
        <f xml:space="preserve"> Time!AA$88</f>
        <v>54</v>
      </c>
      <c r="AB4" s="26">
        <f xml:space="preserve"> Time!AB$88</f>
        <v>57</v>
      </c>
      <c r="AC4" s="26">
        <f xml:space="preserve"> Time!AC$88</f>
        <v>60</v>
      </c>
    </row>
    <row r="5" spans="1:29" s="32" customFormat="1">
      <c r="A5" s="51"/>
      <c r="B5" s="51"/>
      <c r="C5" s="71"/>
      <c r="D5" s="72"/>
      <c r="E5" s="22" t="s">
        <v>312</v>
      </c>
      <c r="F5" s="23" t="s">
        <v>254</v>
      </c>
      <c r="G5" s="23" t="s">
        <v>228</v>
      </c>
      <c r="H5" s="23" t="s">
        <v>205</v>
      </c>
      <c r="I5" s="49"/>
      <c r="J5" s="15"/>
      <c r="K5" s="15"/>
      <c r="L5" s="15"/>
      <c r="M5" s="15"/>
      <c r="N5" s="15"/>
      <c r="O5" s="15"/>
      <c r="P5" s="15"/>
    </row>
    <row r="6" spans="1:29" s="45" customFormat="1">
      <c r="A6" s="23"/>
      <c r="B6" s="23"/>
      <c r="C6" s="48"/>
      <c r="D6" s="75"/>
      <c r="F6" s="23"/>
      <c r="G6" s="23"/>
      <c r="H6" s="23"/>
    </row>
    <row r="8" spans="1:29">
      <c r="E8" s="17" t="str">
        <f xml:space="preserve"> Customers!E$14</f>
        <v>New customer orders</v>
      </c>
      <c r="F8" s="17">
        <f xml:space="preserve"> Customers!F$14</f>
        <v>0</v>
      </c>
      <c r="G8" s="17" t="str">
        <f xml:space="preserve"> Customers!G$14</f>
        <v>Units</v>
      </c>
      <c r="H8" s="44">
        <f xml:space="preserve"> Customers!H$14</f>
        <v>1374286.5308829343</v>
      </c>
      <c r="I8" s="17">
        <f xml:space="preserve"> Customers!I$14</f>
        <v>0</v>
      </c>
      <c r="J8" s="10">
        <f xml:space="preserve"> SUMIF( Time!$J332:$BQ332, Time!J$28, Customers!$J14:$BQ14)</f>
        <v>3000</v>
      </c>
      <c r="K8" s="10">
        <f xml:space="preserve"> SUMIF( Time!$J332:$BQ332, Time!K$28, Customers!$J14:$BQ14)</f>
        <v>7000</v>
      </c>
      <c r="L8" s="10">
        <f xml:space="preserve"> SUMIF( Time!$J332:$BQ332, Time!L$28, Customers!$J14:$BQ14)</f>
        <v>13000</v>
      </c>
      <c r="M8" s="10">
        <f xml:space="preserve"> SUMIF( Time!$J332:$BQ332, Time!M$28, Customers!$J14:$BQ14)</f>
        <v>15000</v>
      </c>
      <c r="N8" s="10">
        <f xml:space="preserve"> SUMIF( Time!$J332:$BQ332, Time!N$28, Customers!$J14:$BQ14)</f>
        <v>16855.661288356947</v>
      </c>
      <c r="O8" s="10">
        <f xml:space="preserve"> SUMIF( Time!$J332:$BQ332, Time!O$28, Customers!$J14:$BQ14)</f>
        <v>20044.872332190011</v>
      </c>
      <c r="P8" s="10">
        <f xml:space="preserve"> SUMIF( Time!$J332:$BQ332, Time!P$28, Customers!$J14:$BQ14)</f>
        <v>23837.504796761554</v>
      </c>
      <c r="Q8" s="10">
        <f xml:space="preserve"> SUMIF( Time!$J332:$BQ332, Time!Q$28, Customers!$J14:$BQ14)</f>
        <v>28347.730308220329</v>
      </c>
      <c r="R8" s="10">
        <f xml:space="preserve"> SUMIF( Time!$J332:$BQ332, Time!R$28, Customers!$J14:$BQ14)</f>
        <v>33711.322576713901</v>
      </c>
      <c r="S8" s="10">
        <f xml:space="preserve"> SUMIF( Time!$J332:$BQ332, Time!S$28, Customers!$J14:$BQ14)</f>
        <v>40089.744664380043</v>
      </c>
      <c r="T8" s="10">
        <f xml:space="preserve"> SUMIF( Time!$J332:$BQ332, Time!T$28, Customers!$J14:$BQ14)</f>
        <v>47675.009593523122</v>
      </c>
      <c r="U8" s="10">
        <f xml:space="preserve"> SUMIF( Time!$J332:$BQ332, Time!U$28, Customers!$J14:$BQ14)</f>
        <v>56695.460616440687</v>
      </c>
      <c r="V8" s="10">
        <f xml:space="preserve"> SUMIF( Time!$J332:$BQ332, Time!V$28, Customers!$J14:$BQ14)</f>
        <v>67422.645153427846</v>
      </c>
      <c r="W8" s="10">
        <f xml:space="preserve"> SUMIF( Time!$J332:$BQ332, Time!W$28, Customers!$J14:$BQ14)</f>
        <v>80179.48932876013</v>
      </c>
      <c r="X8" s="10">
        <f xml:space="preserve"> SUMIF( Time!$J332:$BQ332, Time!X$28, Customers!$J14:$BQ14)</f>
        <v>95350.019187046302</v>
      </c>
      <c r="Y8" s="10">
        <f xml:space="preserve"> SUMIF( Time!$J332:$BQ332, Time!Y$28, Customers!$J14:$BQ14)</f>
        <v>113390.92123288146</v>
      </c>
      <c r="Z8" s="10">
        <f xml:space="preserve"> SUMIF( Time!$J332:$BQ332, Time!Z$28, Customers!$J14:$BQ14)</f>
        <v>134845.29030685578</v>
      </c>
      <c r="AA8" s="10">
        <f xml:space="preserve"> SUMIF( Time!$J332:$BQ332, Time!AA$28, Customers!$J14:$BQ14)</f>
        <v>160358.97865752035</v>
      </c>
      <c r="AB8" s="10">
        <f xml:space="preserve"> SUMIF( Time!$J332:$BQ332, Time!AB$28, Customers!$J14:$BQ14)</f>
        <v>190700.03837409272</v>
      </c>
      <c r="AC8" s="10">
        <f xml:space="preserve"> SUMIF( Time!$J332:$BQ332, Time!AC$28, Customers!$J14:$BQ14)</f>
        <v>226781.84246576301</v>
      </c>
    </row>
    <row r="9" spans="1:29">
      <c r="E9" s="17" t="str">
        <f xml:space="preserve"> Customers!E$35</f>
        <v>Renewing Customer Orders</v>
      </c>
      <c r="F9" s="17">
        <f xml:space="preserve"> Customers!F$35</f>
        <v>0</v>
      </c>
      <c r="G9" s="17" t="str">
        <f xml:space="preserve"> Customers!G$35</f>
        <v>Units</v>
      </c>
      <c r="H9" s="44">
        <f ca="1" xml:space="preserve"> Customers!H$35</f>
        <v>274731.57555892796</v>
      </c>
      <c r="I9" s="17">
        <f xml:space="preserve"> Customers!I$35</f>
        <v>0</v>
      </c>
      <c r="J9" s="10">
        <f ca="1" xml:space="preserve"> SUMIF( Time!$J332:$BQ332, Time!J$28, Customers!$J35:$BQ35)</f>
        <v>0</v>
      </c>
      <c r="K9" s="10">
        <f ca="1" xml:space="preserve"> SUMIF( Time!$J332:$BQ332, Time!K$28, Customers!$J35:$BQ35)</f>
        <v>0</v>
      </c>
      <c r="L9" s="10">
        <f ca="1" xml:space="preserve"> SUMIF( Time!$J332:$BQ332, Time!L$28, Customers!$J35:$BQ35)</f>
        <v>0</v>
      </c>
      <c r="M9" s="10">
        <f ca="1" xml:space="preserve"> SUMIF( Time!$J332:$BQ332, Time!M$28, Customers!$J35:$BQ35)</f>
        <v>0</v>
      </c>
      <c r="N9" s="10">
        <f ca="1" xml:space="preserve"> SUMIF( Time!$J332:$BQ332, Time!N$28, Customers!$J35:$BQ35)</f>
        <v>0</v>
      </c>
      <c r="O9" s="10">
        <f ca="1" xml:space="preserve"> SUMIF( Time!$J332:$BQ332, Time!O$28, Customers!$J35:$BQ35)</f>
        <v>0</v>
      </c>
      <c r="P9" s="10">
        <f ca="1" xml:space="preserve"> SUMIF( Time!$J332:$BQ332, Time!P$28, Customers!$J35:$BQ35)</f>
        <v>0</v>
      </c>
      <c r="Q9" s="10">
        <f ca="1" xml:space="preserve"> SUMIF( Time!$J332:$BQ332, Time!Q$28, Customers!$J35:$BQ35)</f>
        <v>0</v>
      </c>
      <c r="R9" s="10">
        <f ca="1" xml:space="preserve"> SUMIF( Time!$J332:$BQ332, Time!R$28, Customers!$J35:$BQ35)</f>
        <v>2700</v>
      </c>
      <c r="S9" s="10">
        <f ca="1" xml:space="preserve"> SUMIF( Time!$J332:$BQ332, Time!S$28, Customers!$J35:$BQ35)</f>
        <v>6300</v>
      </c>
      <c r="T9" s="10">
        <f ca="1" xml:space="preserve"> SUMIF( Time!$J332:$BQ332, Time!T$28, Customers!$J35:$BQ35)</f>
        <v>11700</v>
      </c>
      <c r="U9" s="10">
        <f ca="1" xml:space="preserve"> SUMIF( Time!$J332:$BQ332, Time!U$28, Customers!$J35:$BQ35)</f>
        <v>13500</v>
      </c>
      <c r="V9" s="10">
        <f ca="1" xml:space="preserve"> SUMIF( Time!$J332:$BQ332, Time!V$28, Customers!$J35:$BQ35)</f>
        <v>15170.095159521252</v>
      </c>
      <c r="W9" s="10">
        <f ca="1" xml:space="preserve"> SUMIF( Time!$J332:$BQ332, Time!W$28, Customers!$J35:$BQ35)</f>
        <v>18040.385098971012</v>
      </c>
      <c r="X9" s="10">
        <f ca="1" xml:space="preserve"> SUMIF( Time!$J332:$BQ332, Time!X$28, Customers!$J35:$BQ35)</f>
        <v>21453.754317085397</v>
      </c>
      <c r="Y9" s="10">
        <f ca="1" xml:space="preserve"> SUMIF( Time!$J332:$BQ332, Time!Y$28, Customers!$J35:$BQ35)</f>
        <v>25512.957277398302</v>
      </c>
      <c r="Z9" s="10">
        <f ca="1" xml:space="preserve"> SUMIF( Time!$J332:$BQ332, Time!Z$28, Customers!$J35:$BQ35)</f>
        <v>30340.190319042511</v>
      </c>
      <c r="AA9" s="10">
        <f ca="1" xml:space="preserve"> SUMIF( Time!$J332:$BQ332, Time!AA$28, Customers!$J35:$BQ35)</f>
        <v>36080.770197942038</v>
      </c>
      <c r="AB9" s="10">
        <f ca="1" xml:space="preserve"> SUMIF( Time!$J332:$BQ332, Time!AB$28, Customers!$J35:$BQ35)</f>
        <v>42907.508634170816</v>
      </c>
      <c r="AC9" s="10">
        <f ca="1" xml:space="preserve"> SUMIF( Time!$J332:$BQ332, Time!AC$28, Customers!$J35:$BQ35)</f>
        <v>51025.914554796618</v>
      </c>
    </row>
    <row r="10" spans="1:29">
      <c r="E10" s="17" t="str">
        <f xml:space="preserve"> Customers!E$24</f>
        <v>Customer Orders Awaiting Fullfilment</v>
      </c>
      <c r="F10" s="17">
        <f xml:space="preserve"> Customers!F$24</f>
        <v>0</v>
      </c>
      <c r="G10" s="17" t="str">
        <f xml:space="preserve"> Customers!G$24</f>
        <v>Units</v>
      </c>
      <c r="H10" s="44">
        <f xml:space="preserve"> Customers!H$24</f>
        <v>0</v>
      </c>
      <c r="I10" s="17">
        <f xml:space="preserve"> Customers!I$24</f>
        <v>0</v>
      </c>
      <c r="J10" s="10">
        <f ca="1" xml:space="preserve"> SUMIF( Time!$J337:$BQ337, Time!J$28, Customers!$J24:$BQ24)</f>
        <v>1000</v>
      </c>
      <c r="K10" s="10">
        <f ca="1" xml:space="preserve"> SUMIF( Time!$J337:$BQ337, Time!K$28, Customers!$J24:$BQ24)</f>
        <v>4000</v>
      </c>
      <c r="L10" s="10">
        <f ca="1" xml:space="preserve"> SUMIF( Time!$J337:$BQ337, Time!L$28, Customers!$J24:$BQ24)</f>
        <v>7000</v>
      </c>
      <c r="M10" s="10">
        <f ca="1" xml:space="preserve"> SUMIF( Time!$J337:$BQ337, Time!M$28, Customers!$J24:$BQ24)</f>
        <v>12000</v>
      </c>
      <c r="N10" s="10">
        <f ca="1" xml:space="preserve"> SUMIF( Time!$J337:$BQ337, Time!N$28, Customers!$J24:$BQ24)</f>
        <v>8855.6612883569433</v>
      </c>
      <c r="O10" s="10">
        <f ca="1" xml:space="preserve"> SUMIF( Time!$J337:$BQ337, Time!O$28, Customers!$J24:$BQ24)</f>
        <v>18900.533620546954</v>
      </c>
      <c r="P10" s="10">
        <f ca="1" xml:space="preserve"> SUMIF( Time!$J337:$BQ337, Time!P$28, Customers!$J24:$BQ24)</f>
        <v>42738.038417308504</v>
      </c>
      <c r="Q10" s="10">
        <f ca="1" xml:space="preserve"> SUMIF( Time!$J337:$BQ337, Time!Q$28, Customers!$J24:$BQ24)</f>
        <v>61085.768725528847</v>
      </c>
      <c r="R10" s="10">
        <f ca="1" xml:space="preserve"> SUMIF( Time!$J337:$BQ337, Time!R$28, Customers!$J24:$BQ24)</f>
        <v>72497.091302242756</v>
      </c>
      <c r="S10" s="10">
        <f ca="1" xml:space="preserve"> SUMIF( Time!$J337:$BQ337, Time!S$28, Customers!$J24:$BQ24)</f>
        <v>93886.835966622806</v>
      </c>
      <c r="T10" s="10">
        <f ca="1" xml:space="preserve"> SUMIF( Time!$J337:$BQ337, Time!T$28, Customers!$J24:$BQ24)</f>
        <v>118261.84556014591</v>
      </c>
      <c r="U10" s="10">
        <f ca="1" xml:space="preserve"> SUMIF( Time!$J337:$BQ337, Time!U$28, Customers!$J24:$BQ24)</f>
        <v>148457.3061765866</v>
      </c>
      <c r="V10" s="10">
        <f ca="1" xml:space="preserve"> SUMIF( Time!$J337:$BQ337, Time!V$28, Customers!$J24:$BQ24)</f>
        <v>176050.04648953566</v>
      </c>
      <c r="W10" s="10">
        <f ca="1" xml:space="preserve"> SUMIF( Time!$J337:$BQ337, Time!W$28, Customers!$J24:$BQ24)</f>
        <v>209269.92091726681</v>
      </c>
      <c r="X10" s="10">
        <f ca="1" xml:space="preserve"> SUMIF( Time!$J337:$BQ337, Time!X$28, Customers!$J24:$BQ24)</f>
        <v>246073.69442139845</v>
      </c>
      <c r="Y10" s="10">
        <f ca="1" xml:space="preserve"> SUMIF( Time!$J337:$BQ337, Time!Y$28, Customers!$J24:$BQ24)</f>
        <v>289977.57293167821</v>
      </c>
      <c r="Z10" s="10">
        <f ca="1" xml:space="preserve"> SUMIF( Time!$J337:$BQ337, Time!Z$28, Customers!$J24:$BQ24)</f>
        <v>345163.0535575765</v>
      </c>
      <c r="AA10" s="10">
        <f ca="1" xml:space="preserve"> SUMIF( Time!$J337:$BQ337, Time!AA$28, Customers!$J24:$BQ24)</f>
        <v>411602.80241303897</v>
      </c>
      <c r="AB10" s="10">
        <f ca="1" xml:space="preserve"> SUMIF( Time!$J337:$BQ337, Time!AB$28, Customers!$J24:$BQ24)</f>
        <v>490210.34942130244</v>
      </c>
      <c r="AC10" s="10">
        <f ca="1" xml:space="preserve"> SUMIF( Time!$J337:$BQ337, Time!AC$28, Customers!$J24:$BQ24)</f>
        <v>583018.10644186207</v>
      </c>
    </row>
    <row r="11" spans="1:29">
      <c r="E11" s="17" t="str">
        <f xml:space="preserve"> Inventory!E$33</f>
        <v>Units ordered</v>
      </c>
      <c r="F11" s="17">
        <f xml:space="preserve"> Inventory!F$33</f>
        <v>0</v>
      </c>
      <c r="G11" s="17" t="str">
        <f xml:space="preserve"> Inventory!G$33</f>
        <v>Units</v>
      </c>
      <c r="H11" s="44">
        <f ca="1" xml:space="preserve"> Inventory!H$33</f>
        <v>1640000</v>
      </c>
      <c r="I11" s="17">
        <f xml:space="preserve"> Inventory!I$33</f>
        <v>0</v>
      </c>
      <c r="J11" s="10">
        <f xml:space="preserve"> SUMIF( Time!$J332:$BQ332, Time!J$28, Inventory!$J33:$BQ33)</f>
        <v>10000</v>
      </c>
      <c r="K11" s="10">
        <f xml:space="preserve"> SUMIF( Time!$J332:$BQ332, Time!K$28, Inventory!$J33:$BQ33)</f>
        <v>20000</v>
      </c>
      <c r="L11" s="10">
        <f xml:space="preserve"> SUMIF( Time!$J332:$BQ332, Time!L$28, Inventory!$J33:$BQ33)</f>
        <v>20000</v>
      </c>
      <c r="M11" s="10">
        <f xml:space="preserve"> SUMIF( Time!$J332:$BQ332, Time!M$28, Inventory!$J33:$BQ33)</f>
        <v>0</v>
      </c>
      <c r="N11" s="10">
        <f ca="1" xml:space="preserve"> SUMIF( Time!$J332:$BQ332, Time!N$28, Inventory!$J33:$BQ33)</f>
        <v>0</v>
      </c>
      <c r="O11" s="10">
        <f ca="1" xml:space="preserve"> SUMIF( Time!$J332:$BQ332, Time!O$28, Inventory!$J33:$BQ33)</f>
        <v>15000</v>
      </c>
      <c r="P11" s="10">
        <f ca="1" xml:space="preserve"> SUMIF( Time!$J332:$BQ332, Time!P$28, Inventory!$J33:$BQ33)</f>
        <v>25000</v>
      </c>
      <c r="Q11" s="10">
        <f ca="1" xml:space="preserve"> SUMIF( Time!$J332:$BQ332, Time!Q$28, Inventory!$J33:$BQ33)</f>
        <v>30000</v>
      </c>
      <c r="R11" s="10">
        <f ca="1" xml:space="preserve"> SUMIF( Time!$J332:$BQ332, Time!R$28, Inventory!$J33:$BQ33)</f>
        <v>35000</v>
      </c>
      <c r="S11" s="10">
        <f ca="1" xml:space="preserve"> SUMIF( Time!$J332:$BQ332, Time!S$28, Inventory!$J33:$BQ33)</f>
        <v>45000</v>
      </c>
      <c r="T11" s="10">
        <f ca="1" xml:space="preserve"> SUMIF( Time!$J332:$BQ332, Time!T$28, Inventory!$J33:$BQ33)</f>
        <v>60000</v>
      </c>
      <c r="U11" s="10">
        <f ca="1" xml:space="preserve"> SUMIF( Time!$J332:$BQ332, Time!U$28, Inventory!$J33:$BQ33)</f>
        <v>70000</v>
      </c>
      <c r="V11" s="10">
        <f ca="1" xml:space="preserve"> SUMIF( Time!$J332:$BQ332, Time!V$28, Inventory!$J33:$BQ33)</f>
        <v>85000</v>
      </c>
      <c r="W11" s="10">
        <f ca="1" xml:space="preserve"> SUMIF( Time!$J332:$BQ332, Time!W$28, Inventory!$J33:$BQ33)</f>
        <v>100000</v>
      </c>
      <c r="X11" s="10">
        <f ca="1" xml:space="preserve"> SUMIF( Time!$J332:$BQ332, Time!X$28, Inventory!$J33:$BQ33)</f>
        <v>115000</v>
      </c>
      <c r="Y11" s="10">
        <f ca="1" xml:space="preserve"> SUMIF( Time!$J332:$BQ332, Time!Y$28, Inventory!$J33:$BQ33)</f>
        <v>140000</v>
      </c>
      <c r="Z11" s="10">
        <f ca="1" xml:space="preserve"> SUMIF( Time!$J332:$BQ332, Time!Z$28, Inventory!$J33:$BQ33)</f>
        <v>165000</v>
      </c>
      <c r="AA11" s="10">
        <f ca="1" xml:space="preserve"> SUMIF( Time!$J332:$BQ332, Time!AA$28, Inventory!$J33:$BQ33)</f>
        <v>195000</v>
      </c>
      <c r="AB11" s="10">
        <f ca="1" xml:space="preserve"> SUMIF( Time!$J332:$BQ332, Time!AB$28, Inventory!$J33:$BQ33)</f>
        <v>235000</v>
      </c>
      <c r="AC11" s="10">
        <f ca="1" xml:space="preserve"> SUMIF( Time!$J332:$BQ332, Time!AC$28, Inventory!$J33:$BQ33)</f>
        <v>275000</v>
      </c>
    </row>
    <row r="12" spans="1:29">
      <c r="E12" s="17" t="str">
        <f xml:space="preserve"> Inventory!E$50</f>
        <v>Units on order</v>
      </c>
      <c r="F12" s="17">
        <f xml:space="preserve"> Inventory!F$50</f>
        <v>0</v>
      </c>
      <c r="G12" s="17" t="str">
        <f xml:space="preserve"> Inventory!G$50</f>
        <v>Units</v>
      </c>
      <c r="H12" s="44">
        <f xml:space="preserve"> Inventory!H$50</f>
        <v>0</v>
      </c>
      <c r="I12" s="17">
        <f xml:space="preserve"> Inventory!I$50</f>
        <v>5000</v>
      </c>
      <c r="J12" s="10">
        <f ca="1" xml:space="preserve"> SUMIF( Time!$J337:$BQ337, Time!J$28, Inventory!$J50:$BQ50)</f>
        <v>10000</v>
      </c>
      <c r="K12" s="10">
        <f ca="1" xml:space="preserve"> SUMIF( Time!$J337:$BQ337, Time!K$28, Inventory!$J50:$BQ50)</f>
        <v>20000</v>
      </c>
      <c r="L12" s="10">
        <f ca="1" xml:space="preserve"> SUMIF( Time!$J337:$BQ337, Time!L$28, Inventory!$J50:$BQ50)</f>
        <v>40000</v>
      </c>
      <c r="M12" s="10">
        <f ca="1" xml:space="preserve"> SUMIF( Time!$J337:$BQ337, Time!M$28, Inventory!$J50:$BQ50)</f>
        <v>20000</v>
      </c>
      <c r="N12" s="10">
        <f ca="1" xml:space="preserve"> SUMIF( Time!$J337:$BQ337, Time!N$28, Inventory!$J50:$BQ50)</f>
        <v>0</v>
      </c>
      <c r="O12" s="10">
        <f ca="1" xml:space="preserve"> SUMIF( Time!$J337:$BQ337, Time!O$28, Inventory!$J50:$BQ50)</f>
        <v>15000</v>
      </c>
      <c r="P12" s="10">
        <f ca="1" xml:space="preserve"> SUMIF( Time!$J337:$BQ337, Time!P$28, Inventory!$J50:$BQ50)</f>
        <v>40000</v>
      </c>
      <c r="Q12" s="10">
        <f ca="1" xml:space="preserve"> SUMIF( Time!$J337:$BQ337, Time!Q$28, Inventory!$J50:$BQ50)</f>
        <v>55000</v>
      </c>
      <c r="R12" s="10">
        <f ca="1" xml:space="preserve"> SUMIF( Time!$J337:$BQ337, Time!R$28, Inventory!$J50:$BQ50)</f>
        <v>65000</v>
      </c>
      <c r="S12" s="10">
        <f ca="1" xml:space="preserve"> SUMIF( Time!$J337:$BQ337, Time!S$28, Inventory!$J50:$BQ50)</f>
        <v>80000</v>
      </c>
      <c r="T12" s="10">
        <f ca="1" xml:space="preserve"> SUMIF( Time!$J337:$BQ337, Time!T$28, Inventory!$J50:$BQ50)</f>
        <v>105000</v>
      </c>
      <c r="U12" s="10">
        <f ca="1" xml:space="preserve"> SUMIF( Time!$J337:$BQ337, Time!U$28, Inventory!$J50:$BQ50)</f>
        <v>130000</v>
      </c>
      <c r="V12" s="10">
        <f ca="1" xml:space="preserve"> SUMIF( Time!$J337:$BQ337, Time!V$28, Inventory!$J50:$BQ50)</f>
        <v>155000</v>
      </c>
      <c r="W12" s="10">
        <f ca="1" xml:space="preserve"> SUMIF( Time!$J337:$BQ337, Time!W$28, Inventory!$J50:$BQ50)</f>
        <v>185000</v>
      </c>
      <c r="X12" s="10">
        <f ca="1" xml:space="preserve"> SUMIF( Time!$J337:$BQ337, Time!X$28, Inventory!$J50:$BQ50)</f>
        <v>215000</v>
      </c>
      <c r="Y12" s="10">
        <f ca="1" xml:space="preserve"> SUMIF( Time!$J337:$BQ337, Time!Y$28, Inventory!$J50:$BQ50)</f>
        <v>255000</v>
      </c>
      <c r="Z12" s="10">
        <f ca="1" xml:space="preserve"> SUMIF( Time!$J337:$BQ337, Time!Z$28, Inventory!$J50:$BQ50)</f>
        <v>305000</v>
      </c>
      <c r="AA12" s="10">
        <f ca="1" xml:space="preserve"> SUMIF( Time!$J337:$BQ337, Time!AA$28, Inventory!$J50:$BQ50)</f>
        <v>360000</v>
      </c>
      <c r="AB12" s="10">
        <f ca="1" xml:space="preserve"> SUMIF( Time!$J337:$BQ337, Time!AB$28, Inventory!$J50:$BQ50)</f>
        <v>430000</v>
      </c>
      <c r="AC12" s="10">
        <f ca="1" xml:space="preserve"> SUMIF( Time!$J337:$BQ337, Time!AC$28, Inventory!$J50:$BQ50)</f>
        <v>510000</v>
      </c>
    </row>
    <row r="13" spans="1:29">
      <c r="E13" s="17" t="str">
        <f xml:space="preserve"> Inventory!E$41</f>
        <v>Units delivered</v>
      </c>
      <c r="F13" s="17">
        <f xml:space="preserve"> Inventory!F$41</f>
        <v>0</v>
      </c>
      <c r="G13" s="17" t="str">
        <f xml:space="preserve"> Inventory!G$41</f>
        <v>Units</v>
      </c>
      <c r="H13" s="44">
        <f ca="1" xml:space="preserve"> Inventory!H$41</f>
        <v>1135000</v>
      </c>
      <c r="I13" s="17">
        <f xml:space="preserve"> Inventory!I$41</f>
        <v>0</v>
      </c>
      <c r="J13" s="10">
        <f ca="1" xml:space="preserve"> SUMIF( Time!$J332:$BQ332, Time!J$28, Inventory!$J41:$BQ41)</f>
        <v>5000</v>
      </c>
      <c r="K13" s="10">
        <f ca="1" xml:space="preserve"> SUMIF( Time!$J332:$BQ332, Time!K$28, Inventory!$J41:$BQ41)</f>
        <v>10000</v>
      </c>
      <c r="L13" s="10">
        <f ca="1" xml:space="preserve"> SUMIF( Time!$J332:$BQ332, Time!L$28, Inventory!$J41:$BQ41)</f>
        <v>0</v>
      </c>
      <c r="M13" s="10">
        <f ca="1" xml:space="preserve"> SUMIF( Time!$J332:$BQ332, Time!M$28, Inventory!$J41:$BQ41)</f>
        <v>20000</v>
      </c>
      <c r="N13" s="10">
        <f ca="1" xml:space="preserve"> SUMIF( Time!$J332:$BQ332, Time!N$28, Inventory!$J41:$BQ41)</f>
        <v>20000</v>
      </c>
      <c r="O13" s="10">
        <f ca="1" xml:space="preserve"> SUMIF( Time!$J332:$BQ332, Time!O$28, Inventory!$J41:$BQ41)</f>
        <v>0</v>
      </c>
      <c r="P13" s="10">
        <f ca="1" xml:space="preserve"> SUMIF( Time!$J332:$BQ332, Time!P$28, Inventory!$J41:$BQ41)</f>
        <v>0</v>
      </c>
      <c r="Q13" s="10">
        <f ca="1" xml:space="preserve"> SUMIF( Time!$J332:$BQ332, Time!Q$28, Inventory!$J41:$BQ41)</f>
        <v>15000</v>
      </c>
      <c r="R13" s="10">
        <f ca="1" xml:space="preserve"> SUMIF( Time!$J332:$BQ332, Time!R$28, Inventory!$J41:$BQ41)</f>
        <v>25000</v>
      </c>
      <c r="S13" s="10">
        <f ca="1" xml:space="preserve"> SUMIF( Time!$J332:$BQ332, Time!S$28, Inventory!$J41:$BQ41)</f>
        <v>30000</v>
      </c>
      <c r="T13" s="10">
        <f ca="1" xml:space="preserve"> SUMIF( Time!$J332:$BQ332, Time!T$28, Inventory!$J41:$BQ41)</f>
        <v>35000</v>
      </c>
      <c r="U13" s="10">
        <f ca="1" xml:space="preserve"> SUMIF( Time!$J332:$BQ332, Time!U$28, Inventory!$J41:$BQ41)</f>
        <v>45000</v>
      </c>
      <c r="V13" s="10">
        <f ca="1" xml:space="preserve"> SUMIF( Time!$J332:$BQ332, Time!V$28, Inventory!$J41:$BQ41)</f>
        <v>60000</v>
      </c>
      <c r="W13" s="10">
        <f ca="1" xml:space="preserve"> SUMIF( Time!$J332:$BQ332, Time!W$28, Inventory!$J41:$BQ41)</f>
        <v>70000</v>
      </c>
      <c r="X13" s="10">
        <f ca="1" xml:space="preserve"> SUMIF( Time!$J332:$BQ332, Time!X$28, Inventory!$J41:$BQ41)</f>
        <v>85000</v>
      </c>
      <c r="Y13" s="10">
        <f ca="1" xml:space="preserve"> SUMIF( Time!$J332:$BQ332, Time!Y$28, Inventory!$J41:$BQ41)</f>
        <v>100000</v>
      </c>
      <c r="Z13" s="10">
        <f ca="1" xml:space="preserve"> SUMIF( Time!$J332:$BQ332, Time!Z$28, Inventory!$J41:$BQ41)</f>
        <v>115000</v>
      </c>
      <c r="AA13" s="10">
        <f ca="1" xml:space="preserve"> SUMIF( Time!$J332:$BQ332, Time!AA$28, Inventory!$J41:$BQ41)</f>
        <v>140000</v>
      </c>
      <c r="AB13" s="10">
        <f ca="1" xml:space="preserve"> SUMIF( Time!$J332:$BQ332, Time!AB$28, Inventory!$J41:$BQ41)</f>
        <v>165000</v>
      </c>
      <c r="AC13" s="10">
        <f ca="1" xml:space="preserve"> SUMIF( Time!$J332:$BQ332, Time!AC$28, Inventory!$J41:$BQ41)</f>
        <v>195000</v>
      </c>
    </row>
    <row r="14" spans="1:29">
      <c r="E14" s="17" t="str">
        <f xml:space="preserve"> Inventory!E$18</f>
        <v>Deployed units returned</v>
      </c>
      <c r="F14" s="17">
        <f xml:space="preserve"> Inventory!F$18</f>
        <v>0</v>
      </c>
      <c r="G14" s="17" t="str">
        <f xml:space="preserve"> Inventory!G$18</f>
        <v>Units</v>
      </c>
      <c r="H14" s="44">
        <f ca="1" xml:space="preserve"> Inventory!H$18</f>
        <v>339457.30617658654</v>
      </c>
      <c r="I14" s="17">
        <f xml:space="preserve"> Inventory!I$18</f>
        <v>0</v>
      </c>
      <c r="J14" s="10">
        <f ca="1" xml:space="preserve"> SUMIF( Time!$J332:$BQ332, Time!J$28, Inventory!$J18:$BQ18)</f>
        <v>0</v>
      </c>
      <c r="K14" s="10">
        <f ca="1" xml:space="preserve"> SUMIF( Time!$J332:$BQ332, Time!K$28, Inventory!$J18:$BQ18)</f>
        <v>0</v>
      </c>
      <c r="L14" s="10">
        <f ca="1" xml:space="preserve"> SUMIF( Time!$J332:$BQ332, Time!L$28, Inventory!$J18:$BQ18)</f>
        <v>0</v>
      </c>
      <c r="M14" s="10">
        <f ca="1" xml:space="preserve"> SUMIF( Time!$J332:$BQ332, Time!M$28, Inventory!$J18:$BQ18)</f>
        <v>0</v>
      </c>
      <c r="N14" s="10">
        <f ca="1" xml:space="preserve"> SUMIF( Time!$J332:$BQ332, Time!N$28, Inventory!$J18:$BQ18)</f>
        <v>0</v>
      </c>
      <c r="O14" s="10">
        <f ca="1" xml:space="preserve"> SUMIF( Time!$J332:$BQ332, Time!O$28, Inventory!$J18:$BQ18)</f>
        <v>0</v>
      </c>
      <c r="P14" s="10">
        <f ca="1" xml:space="preserve"> SUMIF( Time!$J332:$BQ332, Time!P$28, Inventory!$J18:$BQ18)</f>
        <v>0</v>
      </c>
      <c r="Q14" s="10">
        <f ca="1" xml:space="preserve"> SUMIF( Time!$J332:$BQ332, Time!Q$28, Inventory!$J18:$BQ18)</f>
        <v>0</v>
      </c>
      <c r="R14" s="10">
        <f ca="1" xml:space="preserve"> SUMIF( Time!$J332:$BQ332, Time!R$28, Inventory!$J18:$BQ18)</f>
        <v>3000</v>
      </c>
      <c r="S14" s="10">
        <f ca="1" xml:space="preserve"> SUMIF( Time!$J332:$BQ332, Time!S$28, Inventory!$J18:$BQ18)</f>
        <v>7000</v>
      </c>
      <c r="T14" s="10">
        <f ca="1" xml:space="preserve"> SUMIF( Time!$J332:$BQ332, Time!T$28, Inventory!$J18:$BQ18)</f>
        <v>13000</v>
      </c>
      <c r="U14" s="10">
        <f ca="1" xml:space="preserve"> SUMIF( Time!$J332:$BQ332, Time!U$28, Inventory!$J18:$BQ18)</f>
        <v>15000</v>
      </c>
      <c r="V14" s="10">
        <f ca="1" xml:space="preserve"> SUMIF( Time!$J332:$BQ332, Time!V$28, Inventory!$J18:$BQ18)</f>
        <v>16855.661288356947</v>
      </c>
      <c r="W14" s="10">
        <f ca="1" xml:space="preserve"> SUMIF( Time!$J332:$BQ332, Time!W$28, Inventory!$J18:$BQ18)</f>
        <v>20044.872332190011</v>
      </c>
      <c r="X14" s="10">
        <f ca="1" xml:space="preserve"> SUMIF( Time!$J332:$BQ332, Time!X$28, Inventory!$J18:$BQ18)</f>
        <v>23837.504796761554</v>
      </c>
      <c r="Y14" s="10">
        <f ca="1" xml:space="preserve"> SUMIF( Time!$J332:$BQ332, Time!Y$28, Inventory!$J18:$BQ18)</f>
        <v>28347.730308220329</v>
      </c>
      <c r="Z14" s="10">
        <f ca="1" xml:space="preserve"> SUMIF( Time!$J332:$BQ332, Time!Z$28, Inventory!$J18:$BQ18)</f>
        <v>36411.322576713901</v>
      </c>
      <c r="AA14" s="10">
        <f ca="1" xml:space="preserve"> SUMIF( Time!$J332:$BQ332, Time!AA$28, Inventory!$J18:$BQ18)</f>
        <v>46389.744664380043</v>
      </c>
      <c r="AB14" s="10">
        <f ca="1" xml:space="preserve"> SUMIF( Time!$J332:$BQ332, Time!AB$28, Inventory!$J18:$BQ18)</f>
        <v>59375.009593523122</v>
      </c>
      <c r="AC14" s="10">
        <f ca="1" xml:space="preserve"> SUMIF( Time!$J332:$BQ332, Time!AC$28, Inventory!$J18:$BQ18)</f>
        <v>70195.460616440687</v>
      </c>
    </row>
    <row r="15" spans="1:29">
      <c r="E15" s="17" t="str">
        <f xml:space="preserve"> Inventory!E$65</f>
        <v>Units in stock</v>
      </c>
      <c r="F15" s="17">
        <f xml:space="preserve"> Inventory!F$65</f>
        <v>0</v>
      </c>
      <c r="G15" s="17" t="str">
        <f xml:space="preserve"> Inventory!G$65</f>
        <v>Units</v>
      </c>
      <c r="H15" s="44">
        <f xml:space="preserve"> Inventory!H$65</f>
        <v>0</v>
      </c>
      <c r="I15" s="17">
        <f xml:space="preserve"> Inventory!I$65</f>
        <v>1000</v>
      </c>
      <c r="J15" s="10">
        <f ca="1" xml:space="preserve"> SUMIF( Time!$J337:$BQ337, Time!J$28, Inventory!$J65:$BQ65)</f>
        <v>4000</v>
      </c>
      <c r="K15" s="10">
        <f ca="1" xml:space="preserve"> SUMIF( Time!$J337:$BQ337, Time!K$28, Inventory!$J65:$BQ65)</f>
        <v>10000</v>
      </c>
      <c r="L15" s="10">
        <f ca="1" xml:space="preserve"> SUMIF( Time!$J337:$BQ337, Time!L$28, Inventory!$J65:$BQ65)</f>
        <v>0</v>
      </c>
      <c r="M15" s="10">
        <f ca="1" xml:space="preserve"> SUMIF( Time!$J337:$BQ337, Time!M$28, Inventory!$J65:$BQ65)</f>
        <v>10000</v>
      </c>
      <c r="N15" s="10">
        <f ca="1" xml:space="preserve"> SUMIF( Time!$J337:$BQ337, Time!N$28, Inventory!$J65:$BQ65)</f>
        <v>10000</v>
      </c>
      <c r="O15" s="10">
        <f ca="1" xml:space="preserve"> SUMIF( Time!$J337:$BQ337, Time!O$28, Inventory!$J65:$BQ65)</f>
        <v>0</v>
      </c>
      <c r="P15" s="10">
        <f ca="1" xml:space="preserve"> SUMIF( Time!$J337:$BQ337, Time!P$28, Inventory!$J65:$BQ65)</f>
        <v>0</v>
      </c>
      <c r="Q15" s="10">
        <f ca="1" xml:space="preserve"> SUMIF( Time!$J337:$BQ337, Time!Q$28, Inventory!$J65:$BQ65)</f>
        <v>5000</v>
      </c>
      <c r="R15" s="10">
        <f ca="1" xml:space="preserve"> SUMIF( Time!$J337:$BQ337, Time!R$28, Inventory!$J65:$BQ65)</f>
        <v>5000</v>
      </c>
      <c r="S15" s="10">
        <f ca="1" xml:space="preserve"> SUMIF( Time!$J337:$BQ337, Time!S$28, Inventory!$J65:$BQ65)</f>
        <v>10000</v>
      </c>
      <c r="T15" s="10">
        <f ca="1" xml:space="preserve"> SUMIF( Time!$J337:$BQ337, Time!T$28, Inventory!$J65:$BQ65)</f>
        <v>10000</v>
      </c>
      <c r="U15" s="10">
        <f ca="1" xml:space="preserve"> SUMIF( Time!$J337:$BQ337, Time!U$28, Inventory!$J65:$BQ65)</f>
        <v>15000</v>
      </c>
      <c r="V15" s="10">
        <f ca="1" xml:space="preserve"> SUMIF( Time!$J337:$BQ337, Time!V$28, Inventory!$J65:$BQ65)</f>
        <v>20000</v>
      </c>
      <c r="W15" s="10">
        <f ca="1" xml:space="preserve"> SUMIF( Time!$J337:$BQ337, Time!W$28, Inventory!$J65:$BQ65)</f>
        <v>25000</v>
      </c>
      <c r="X15" s="10">
        <f ca="1" xml:space="preserve"> SUMIF( Time!$J337:$BQ337, Time!X$28, Inventory!$J65:$BQ65)</f>
        <v>30000</v>
      </c>
      <c r="Y15" s="10">
        <f ca="1" xml:space="preserve"> SUMIF( Time!$J337:$BQ337, Time!Y$28, Inventory!$J65:$BQ65)</f>
        <v>35000</v>
      </c>
      <c r="Z15" s="10">
        <f ca="1" xml:space="preserve"> SUMIF( Time!$J337:$BQ337, Time!Z$28, Inventory!$J65:$BQ65)</f>
        <v>40000</v>
      </c>
      <c r="AA15" s="10">
        <f ca="1" xml:space="preserve"> SUMIF( Time!$J337:$BQ337, Time!AA$28, Inventory!$J65:$BQ65)</f>
        <v>49999.999999999993</v>
      </c>
      <c r="AB15" s="10">
        <f ca="1" xml:space="preserve"> SUMIF( Time!$J337:$BQ337, Time!AB$28, Inventory!$J65:$BQ65)</f>
        <v>60000</v>
      </c>
      <c r="AC15" s="10">
        <f ca="1" xml:space="preserve"> SUMIF( Time!$J337:$BQ337, Time!AC$28, Inventory!$J65:$BQ65)</f>
        <v>70000</v>
      </c>
    </row>
    <row r="16" spans="1:29">
      <c r="E16" s="17" t="str">
        <f xml:space="preserve"> Inventory!E$54</f>
        <v>Units deployed</v>
      </c>
      <c r="F16" s="17">
        <f xml:space="preserve"> Inventory!F$54</f>
        <v>0</v>
      </c>
      <c r="G16" s="17" t="str">
        <f xml:space="preserve"> Inventory!G$54</f>
        <v>Units</v>
      </c>
      <c r="H16" s="44">
        <f ca="1" xml:space="preserve"> Inventory!H$54</f>
        <v>1066000</v>
      </c>
      <c r="I16" s="17">
        <f xml:space="preserve"> Inventory!I$54</f>
        <v>0</v>
      </c>
      <c r="J16" s="10">
        <f ca="1" xml:space="preserve"> SUMIF( Time!$J332:$BQ332, Time!J$28, Inventory!$J54:$BQ54)</f>
        <v>2000</v>
      </c>
      <c r="K16" s="10">
        <f ca="1" xml:space="preserve"> SUMIF( Time!$J332:$BQ332, Time!K$28, Inventory!$J54:$BQ54)</f>
        <v>4000</v>
      </c>
      <c r="L16" s="10">
        <f ca="1" xml:space="preserve"> SUMIF( Time!$J332:$BQ332, Time!L$28, Inventory!$J54:$BQ54)</f>
        <v>10000</v>
      </c>
      <c r="M16" s="10">
        <f ca="1" xml:space="preserve"> SUMIF( Time!$J332:$BQ332, Time!M$28, Inventory!$J54:$BQ54)</f>
        <v>10000</v>
      </c>
      <c r="N16" s="10">
        <f ca="1" xml:space="preserve"> SUMIF( Time!$J332:$BQ332, Time!N$28, Inventory!$J54:$BQ54)</f>
        <v>20000</v>
      </c>
      <c r="O16" s="10">
        <f ca="1" xml:space="preserve"> SUMIF( Time!$J332:$BQ332, Time!O$28, Inventory!$J54:$BQ54)</f>
        <v>10000</v>
      </c>
      <c r="P16" s="10">
        <f ca="1" xml:space="preserve"> SUMIF( Time!$J332:$BQ332, Time!P$28, Inventory!$J54:$BQ54)</f>
        <v>0</v>
      </c>
      <c r="Q16" s="10">
        <f ca="1" xml:space="preserve"> SUMIF( Time!$J332:$BQ332, Time!Q$28, Inventory!$J54:$BQ54)</f>
        <v>10000</v>
      </c>
      <c r="R16" s="10">
        <f ca="1" xml:space="preserve"> SUMIF( Time!$J332:$BQ332, Time!R$28, Inventory!$J54:$BQ54)</f>
        <v>25000</v>
      </c>
      <c r="S16" s="10">
        <f ca="1" xml:space="preserve"> SUMIF( Time!$J332:$BQ332, Time!S$28, Inventory!$J54:$BQ54)</f>
        <v>25000</v>
      </c>
      <c r="T16" s="10">
        <f ca="1" xml:space="preserve"> SUMIF( Time!$J332:$BQ332, Time!T$28, Inventory!$J54:$BQ54)</f>
        <v>35000</v>
      </c>
      <c r="U16" s="10">
        <f ca="1" xml:space="preserve"> SUMIF( Time!$J332:$BQ332, Time!U$28, Inventory!$J54:$BQ54)</f>
        <v>40000</v>
      </c>
      <c r="V16" s="10">
        <f ca="1" xml:space="preserve"> SUMIF( Time!$J332:$BQ332, Time!V$28, Inventory!$J54:$BQ54)</f>
        <v>55000</v>
      </c>
      <c r="W16" s="10">
        <f ca="1" xml:space="preserve"> SUMIF( Time!$J332:$BQ332, Time!W$28, Inventory!$J54:$BQ54)</f>
        <v>65000</v>
      </c>
      <c r="X16" s="10">
        <f ca="1" xml:space="preserve"> SUMIF( Time!$J332:$BQ332, Time!X$28, Inventory!$J54:$BQ54)</f>
        <v>80000</v>
      </c>
      <c r="Y16" s="10">
        <f ca="1" xml:space="preserve"> SUMIF( Time!$J332:$BQ332, Time!Y$28, Inventory!$J54:$BQ54)</f>
        <v>95000</v>
      </c>
      <c r="Z16" s="10">
        <f ca="1" xml:space="preserve"> SUMIF( Time!$J332:$BQ332, Time!Z$28, Inventory!$J54:$BQ54)</f>
        <v>110000</v>
      </c>
      <c r="AA16" s="10">
        <f ca="1" xml:space="preserve"> SUMIF( Time!$J332:$BQ332, Time!AA$28, Inventory!$J54:$BQ54)</f>
        <v>130000</v>
      </c>
      <c r="AB16" s="10">
        <f ca="1" xml:space="preserve"> SUMIF( Time!$J332:$BQ332, Time!AB$28, Inventory!$J54:$BQ54)</f>
        <v>155000</v>
      </c>
      <c r="AC16" s="10">
        <f ca="1" xml:space="preserve"> SUMIF( Time!$J332:$BQ332, Time!AC$28, Inventory!$J54:$BQ54)</f>
        <v>185000</v>
      </c>
    </row>
    <row r="17" spans="5:29">
      <c r="E17" s="17" t="str">
        <f xml:space="preserve"> Inventory!E$73</f>
        <v>Units in use</v>
      </c>
      <c r="F17" s="17">
        <f xml:space="preserve"> Inventory!F$73</f>
        <v>0</v>
      </c>
      <c r="G17" s="17" t="str">
        <f xml:space="preserve"> Inventory!G$73</f>
        <v>Units</v>
      </c>
      <c r="H17" s="44">
        <f xml:space="preserve"> Inventory!H$73</f>
        <v>0</v>
      </c>
      <c r="I17" s="17">
        <f xml:space="preserve"> Inventory!I$73</f>
        <v>1500</v>
      </c>
      <c r="J17" s="10">
        <f ca="1" xml:space="preserve"> SUMIF( Time!$J337:$BQ337, Time!J$28, Inventory!$J73:$BQ73)</f>
        <v>3500</v>
      </c>
      <c r="K17" s="10">
        <f ca="1" xml:space="preserve"> SUMIF( Time!$J337:$BQ337, Time!K$28, Inventory!$J73:$BQ73)</f>
        <v>7500</v>
      </c>
      <c r="L17" s="10">
        <f ca="1" xml:space="preserve"> SUMIF( Time!$J337:$BQ337, Time!L$28, Inventory!$J73:$BQ73)</f>
        <v>17500</v>
      </c>
      <c r="M17" s="10">
        <f ca="1" xml:space="preserve"> SUMIF( Time!$J337:$BQ337, Time!M$28, Inventory!$J73:$BQ73)</f>
        <v>27500</v>
      </c>
      <c r="N17" s="10">
        <f ca="1" xml:space="preserve"> SUMIF( Time!$J337:$BQ337, Time!N$28, Inventory!$J73:$BQ73)</f>
        <v>47500</v>
      </c>
      <c r="O17" s="10">
        <f ca="1" xml:space="preserve"> SUMIF( Time!$J337:$BQ337, Time!O$28, Inventory!$J73:$BQ73)</f>
        <v>57500</v>
      </c>
      <c r="P17" s="10">
        <f ca="1" xml:space="preserve"> SUMIF( Time!$J337:$BQ337, Time!P$28, Inventory!$J73:$BQ73)</f>
        <v>57500</v>
      </c>
      <c r="Q17" s="10">
        <f ca="1" xml:space="preserve"> SUMIF( Time!$J337:$BQ337, Time!Q$28, Inventory!$J73:$BQ73)</f>
        <v>67500</v>
      </c>
      <c r="R17" s="10">
        <f ca="1" xml:space="preserve"> SUMIF( Time!$J337:$BQ337, Time!R$28, Inventory!$J73:$BQ73)</f>
        <v>89500</v>
      </c>
      <c r="S17" s="10">
        <f ca="1" xml:space="preserve"> SUMIF( Time!$J337:$BQ337, Time!S$28, Inventory!$J73:$BQ73)</f>
        <v>107500</v>
      </c>
      <c r="T17" s="10">
        <f ca="1" xml:space="preserve"> SUMIF( Time!$J337:$BQ337, Time!T$28, Inventory!$J73:$BQ73)</f>
        <v>129500</v>
      </c>
      <c r="U17" s="10">
        <f ca="1" xml:space="preserve"> SUMIF( Time!$J337:$BQ337, Time!U$28, Inventory!$J73:$BQ73)</f>
        <v>154500</v>
      </c>
      <c r="V17" s="10">
        <f ca="1" xml:space="preserve"> SUMIF( Time!$J337:$BQ337, Time!V$28, Inventory!$J73:$BQ73)</f>
        <v>192644.33871164307</v>
      </c>
      <c r="W17" s="10">
        <f ca="1" xml:space="preserve"> SUMIF( Time!$J337:$BQ337, Time!W$28, Inventory!$J73:$BQ73)</f>
        <v>237599.46637945305</v>
      </c>
      <c r="X17" s="10">
        <f ca="1" xml:space="preserve"> SUMIF( Time!$J337:$BQ337, Time!X$28, Inventory!$J73:$BQ73)</f>
        <v>293761.96158269153</v>
      </c>
      <c r="Y17" s="10">
        <f ca="1" xml:space="preserve"> SUMIF( Time!$J337:$BQ337, Time!Y$28, Inventory!$J73:$BQ73)</f>
        <v>360414.23127447121</v>
      </c>
      <c r="Z17" s="10">
        <f ca="1" xml:space="preserve"> SUMIF( Time!$J337:$BQ337, Time!Z$28, Inventory!$J73:$BQ73)</f>
        <v>434002.90869775735</v>
      </c>
      <c r="AA17" s="10">
        <f ca="1" xml:space="preserve"> SUMIF( Time!$J337:$BQ337, Time!AA$28, Inventory!$J73:$BQ73)</f>
        <v>517613.16403337731</v>
      </c>
      <c r="AB17" s="10">
        <f ca="1" xml:space="preserve"> SUMIF( Time!$J337:$BQ337, Time!AB$28, Inventory!$J73:$BQ73)</f>
        <v>613238.1544398542</v>
      </c>
      <c r="AC17" s="10">
        <f ca="1" xml:space="preserve"> SUMIF( Time!$J337:$BQ337, Time!AC$28, Inventory!$J73:$BQ73)</f>
        <v>728042.69382341357</v>
      </c>
    </row>
    <row r="18" spans="5:29">
      <c r="E18" s="17" t="str">
        <f xml:space="preserve"> Inventory!E$77</f>
        <v>Units retired</v>
      </c>
      <c r="F18" s="17">
        <f xml:space="preserve"> Inventory!F$77</f>
        <v>0</v>
      </c>
      <c r="G18" s="17" t="str">
        <f xml:space="preserve"> Inventory!G$77</f>
        <v>Units</v>
      </c>
      <c r="H18" s="44">
        <f ca="1" xml:space="preserve"> Inventory!H$77</f>
        <v>339457.30617658654</v>
      </c>
      <c r="I18" s="17">
        <f xml:space="preserve"> Inventory!I$77</f>
        <v>0</v>
      </c>
      <c r="J18" s="10">
        <f ca="1" xml:space="preserve"> SUMIF( Time!$J332:$BQ332, Time!J$28, Inventory!$J77:$BQ77)</f>
        <v>0</v>
      </c>
      <c r="K18" s="10">
        <f ca="1" xml:space="preserve"> SUMIF( Time!$J332:$BQ332, Time!K$28, Inventory!$J77:$BQ77)</f>
        <v>0</v>
      </c>
      <c r="L18" s="10">
        <f ca="1" xml:space="preserve"> SUMIF( Time!$J332:$BQ332, Time!L$28, Inventory!$J77:$BQ77)</f>
        <v>0</v>
      </c>
      <c r="M18" s="10">
        <f ca="1" xml:space="preserve"> SUMIF( Time!$J332:$BQ332, Time!M$28, Inventory!$J77:$BQ77)</f>
        <v>0</v>
      </c>
      <c r="N18" s="10">
        <f ca="1" xml:space="preserve"> SUMIF( Time!$J332:$BQ332, Time!N$28, Inventory!$J77:$BQ77)</f>
        <v>0</v>
      </c>
      <c r="O18" s="10">
        <f ca="1" xml:space="preserve"> SUMIF( Time!$J332:$BQ332, Time!O$28, Inventory!$J77:$BQ77)</f>
        <v>0</v>
      </c>
      <c r="P18" s="10">
        <f ca="1" xml:space="preserve"> SUMIF( Time!$J332:$BQ332, Time!P$28, Inventory!$J77:$BQ77)</f>
        <v>0</v>
      </c>
      <c r="Q18" s="10">
        <f ca="1" xml:space="preserve"> SUMIF( Time!$J332:$BQ332, Time!Q$28, Inventory!$J77:$BQ77)</f>
        <v>0</v>
      </c>
      <c r="R18" s="10">
        <f ca="1" xml:space="preserve"> SUMIF( Time!$J332:$BQ332, Time!R$28, Inventory!$J77:$BQ77)</f>
        <v>3000</v>
      </c>
      <c r="S18" s="10">
        <f ca="1" xml:space="preserve"> SUMIF( Time!$J332:$BQ332, Time!S$28, Inventory!$J77:$BQ77)</f>
        <v>7000</v>
      </c>
      <c r="T18" s="10">
        <f ca="1" xml:space="preserve"> SUMIF( Time!$J332:$BQ332, Time!T$28, Inventory!$J77:$BQ77)</f>
        <v>13000</v>
      </c>
      <c r="U18" s="10">
        <f ca="1" xml:space="preserve"> SUMIF( Time!$J332:$BQ332, Time!U$28, Inventory!$J77:$BQ77)</f>
        <v>15000</v>
      </c>
      <c r="V18" s="10">
        <f ca="1" xml:space="preserve"> SUMIF( Time!$J332:$BQ332, Time!V$28, Inventory!$J77:$BQ77)</f>
        <v>16855.661288356947</v>
      </c>
      <c r="W18" s="10">
        <f ca="1" xml:space="preserve"> SUMIF( Time!$J332:$BQ332, Time!W$28, Inventory!$J77:$BQ77)</f>
        <v>20044.872332190011</v>
      </c>
      <c r="X18" s="10">
        <f ca="1" xml:space="preserve"> SUMIF( Time!$J332:$BQ332, Time!X$28, Inventory!$J77:$BQ77)</f>
        <v>23837.504796761554</v>
      </c>
      <c r="Y18" s="10">
        <f ca="1" xml:space="preserve"> SUMIF( Time!$J332:$BQ332, Time!Y$28, Inventory!$J77:$BQ77)</f>
        <v>28347.730308220329</v>
      </c>
      <c r="Z18" s="10">
        <f ca="1" xml:space="preserve"> SUMIF( Time!$J332:$BQ332, Time!Z$28, Inventory!$J77:$BQ77)</f>
        <v>36411.322576713901</v>
      </c>
      <c r="AA18" s="10">
        <f ca="1" xml:space="preserve"> SUMIF( Time!$J332:$BQ332, Time!AA$28, Inventory!$J77:$BQ77)</f>
        <v>46389.744664380043</v>
      </c>
      <c r="AB18" s="10">
        <f ca="1" xml:space="preserve"> SUMIF( Time!$J332:$BQ332, Time!AB$28, Inventory!$J77:$BQ77)</f>
        <v>59375.009593523122</v>
      </c>
      <c r="AC18" s="10">
        <f ca="1" xml:space="preserve"> SUMIF( Time!$J332:$BQ332, Time!AC$28, Inventory!$J77:$BQ77)</f>
        <v>70195.460616440687</v>
      </c>
    </row>
    <row r="19" spans="5:29">
      <c r="E19" s="17" t="str">
        <f xml:space="preserve"> Inventory!E$85</f>
        <v>Total Units retired</v>
      </c>
      <c r="F19" s="17">
        <f xml:space="preserve"> Inventory!F$85</f>
        <v>0</v>
      </c>
      <c r="G19" s="17" t="str">
        <f xml:space="preserve"> Inventory!G$85</f>
        <v>Units</v>
      </c>
      <c r="H19" s="44">
        <f xml:space="preserve"> Inventory!H$85</f>
        <v>0</v>
      </c>
      <c r="I19" s="17">
        <f xml:space="preserve"> Inventory!I$85</f>
        <v>0</v>
      </c>
      <c r="J19" s="10">
        <f ca="1" xml:space="preserve"> SUMIF( Time!$J337:$BQ337, Time!J$28, Inventory!$J85:$BQ85)</f>
        <v>0</v>
      </c>
      <c r="K19" s="10">
        <f ca="1" xml:space="preserve"> SUMIF( Time!$J337:$BQ337, Time!K$28, Inventory!$J85:$BQ85)</f>
        <v>0</v>
      </c>
      <c r="L19" s="10">
        <f ca="1" xml:space="preserve"> SUMIF( Time!$J337:$BQ337, Time!L$28, Inventory!$J85:$BQ85)</f>
        <v>0</v>
      </c>
      <c r="M19" s="10">
        <f ca="1" xml:space="preserve"> SUMIF( Time!$J337:$BQ337, Time!M$28, Inventory!$J85:$BQ85)</f>
        <v>0</v>
      </c>
      <c r="N19" s="10">
        <f ca="1" xml:space="preserve"> SUMIF( Time!$J337:$BQ337, Time!N$28, Inventory!$J85:$BQ85)</f>
        <v>0</v>
      </c>
      <c r="O19" s="10">
        <f ca="1" xml:space="preserve"> SUMIF( Time!$J337:$BQ337, Time!O$28, Inventory!$J85:$BQ85)</f>
        <v>0</v>
      </c>
      <c r="P19" s="10">
        <f ca="1" xml:space="preserve"> SUMIF( Time!$J337:$BQ337, Time!P$28, Inventory!$J85:$BQ85)</f>
        <v>0</v>
      </c>
      <c r="Q19" s="10">
        <f ca="1" xml:space="preserve"> SUMIF( Time!$J337:$BQ337, Time!Q$28, Inventory!$J85:$BQ85)</f>
        <v>0</v>
      </c>
      <c r="R19" s="10">
        <f ca="1" xml:space="preserve"> SUMIF( Time!$J337:$BQ337, Time!R$28, Inventory!$J85:$BQ85)</f>
        <v>3000</v>
      </c>
      <c r="S19" s="10">
        <f ca="1" xml:space="preserve"> SUMIF( Time!$J337:$BQ337, Time!S$28, Inventory!$J85:$BQ85)</f>
        <v>10000</v>
      </c>
      <c r="T19" s="10">
        <f ca="1" xml:space="preserve"> SUMIF( Time!$J337:$BQ337, Time!T$28, Inventory!$J85:$BQ85)</f>
        <v>23000</v>
      </c>
      <c r="U19" s="10">
        <f ca="1" xml:space="preserve"> SUMIF( Time!$J337:$BQ337, Time!U$28, Inventory!$J85:$BQ85)</f>
        <v>38000</v>
      </c>
      <c r="V19" s="10">
        <f ca="1" xml:space="preserve"> SUMIF( Time!$J337:$BQ337, Time!V$28, Inventory!$J85:$BQ85)</f>
        <v>54855.661288356954</v>
      </c>
      <c r="W19" s="10">
        <f ca="1" xml:space="preserve"> SUMIF( Time!$J337:$BQ337, Time!W$28, Inventory!$J85:$BQ85)</f>
        <v>74900.533620546965</v>
      </c>
      <c r="X19" s="10">
        <f ca="1" xml:space="preserve"> SUMIF( Time!$J337:$BQ337, Time!X$28, Inventory!$J85:$BQ85)</f>
        <v>98738.038417308504</v>
      </c>
      <c r="Y19" s="10">
        <f ca="1" xml:space="preserve"> SUMIF( Time!$J337:$BQ337, Time!Y$28, Inventory!$J85:$BQ85)</f>
        <v>127085.76872552883</v>
      </c>
      <c r="Z19" s="10">
        <f ca="1" xml:space="preserve"> SUMIF( Time!$J337:$BQ337, Time!Z$28, Inventory!$J85:$BQ85)</f>
        <v>163497.09130224271</v>
      </c>
      <c r="AA19" s="10">
        <f ca="1" xml:space="preserve"> SUMIF( Time!$J337:$BQ337, Time!AA$28, Inventory!$J85:$BQ85)</f>
        <v>209886.83596662275</v>
      </c>
      <c r="AB19" s="10">
        <f ca="1" xml:space="preserve"> SUMIF( Time!$J337:$BQ337, Time!AB$28, Inventory!$J85:$BQ85)</f>
        <v>269261.84556014586</v>
      </c>
      <c r="AC19" s="10">
        <f ca="1" xml:space="preserve"> SUMIF( Time!$J337:$BQ337, Time!AC$28, Inventory!$J85:$BQ85)</f>
        <v>339457.30617658654</v>
      </c>
    </row>
  </sheetData>
  <conditionalFormatting sqref="F2:F3">
    <cfRule type="cellIs" dxfId="42" priority="1" stopIfTrue="1" operator="notEqual">
      <formula>0</formula>
    </cfRule>
    <cfRule type="cellIs" dxfId="41" priority="2" stopIfTrue="1" operator="equal">
      <formula>""</formula>
    </cfRule>
  </conditionalFormatting>
  <conditionalFormatting sqref="J3:AC3">
    <cfRule type="cellIs" dxfId="40" priority="3" operator="equal">
      <formula>"PPA ext."</formula>
    </cfRule>
    <cfRule type="cellIs" dxfId="39" priority="4" operator="equal">
      <formula>"Delay"</formula>
    </cfRule>
    <cfRule type="cellIs" dxfId="38" priority="5" operator="equal">
      <formula>"Fin Close"</formula>
    </cfRule>
    <cfRule type="cellIs" dxfId="37" priority="6" stopIfTrue="1" operator="equal">
      <formula>"Construction"</formula>
    </cfRule>
    <cfRule type="cellIs" dxfId="36"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9">
    <tabColor rgb="FF4F81BD"/>
    <outlinePr summaryBelow="0" summaryRight="0"/>
  </sheetPr>
  <dimension ref="A1:S1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38.6640625" bestFit="1" customWidth="1"/>
    <col min="6" max="6" width="20.5546875" bestFit="1" customWidth="1"/>
    <col min="7" max="7" width="13.21875" bestFit="1" customWidth="1"/>
    <col min="8" max="8" width="11.77734375" style="45" bestFit="1" customWidth="1"/>
    <col min="9" max="9" width="3.44140625" customWidth="1"/>
    <col min="10" max="19" width="11.77734375" bestFit="1" customWidth="1"/>
    <col min="20" max="20" width="15.109375" hidden="1" customWidth="1"/>
    <col min="21" max="16384" width="15.109375" hidden="1"/>
  </cols>
  <sheetData>
    <row r="1" spans="1:19" s="73" customFormat="1" ht="25">
      <c r="A1" s="46" t="str">
        <f ca="1" xml:space="preserve"> RIGHT(CELL("filename", A1), LEN(CELL("filename", A1)) - SEARCH("]", CELL("filename", A1)))</f>
        <v>Inventory Report SemiAnnually</v>
      </c>
      <c r="B1" s="76"/>
      <c r="C1" s="77"/>
      <c r="D1" s="70"/>
      <c r="F1" s="53" t="str">
        <f>HYPERLINK("#Contents!A1","Go to contents")</f>
        <v>Go to contents</v>
      </c>
      <c r="H1" s="50"/>
      <c r="J1" s="50"/>
    </row>
    <row r="2" spans="1:19" s="55" customFormat="1">
      <c r="A2" s="51"/>
      <c r="B2" s="51"/>
      <c r="C2" s="71"/>
      <c r="D2" s="72"/>
      <c r="E2" s="22" t="s">
        <v>331</v>
      </c>
      <c r="F2" s="52">
        <f ca="1" xml:space="preserve"> 'Model Checks and Alerts'!F11</f>
        <v>0</v>
      </c>
      <c r="G2" s="54" t="s">
        <v>144</v>
      </c>
      <c r="H2" s="49"/>
      <c r="I2" s="49"/>
      <c r="J2" s="6">
        <f xml:space="preserve"> Time!J$95</f>
        <v>45230</v>
      </c>
      <c r="K2" s="6">
        <f xml:space="preserve"> Time!K$95</f>
        <v>45412</v>
      </c>
      <c r="L2" s="6">
        <f xml:space="preserve"> Time!L$95</f>
        <v>45596</v>
      </c>
      <c r="M2" s="6">
        <f xml:space="preserve"> Time!M$95</f>
        <v>45777</v>
      </c>
      <c r="N2" s="6">
        <f xml:space="preserve"> Time!N$95</f>
        <v>45961</v>
      </c>
      <c r="O2" s="6">
        <f xml:space="preserve"> Time!O$95</f>
        <v>46142</v>
      </c>
      <c r="P2" s="6">
        <f xml:space="preserve"> Time!P$95</f>
        <v>46326</v>
      </c>
      <c r="Q2" s="6">
        <f xml:space="preserve"> Time!Q$95</f>
        <v>46507</v>
      </c>
      <c r="R2" s="6">
        <f xml:space="preserve"> Time!R$95</f>
        <v>46691</v>
      </c>
      <c r="S2" s="6">
        <f xml:space="preserve"> Time!S$95</f>
        <v>46873</v>
      </c>
    </row>
    <row r="3" spans="1:19" s="32" customFormat="1">
      <c r="A3" s="51"/>
      <c r="B3" s="51"/>
      <c r="C3" s="71"/>
      <c r="D3" s="72"/>
      <c r="E3" s="41" t="s">
        <v>206</v>
      </c>
      <c r="F3" s="52"/>
      <c r="G3" s="54" t="s">
        <v>98</v>
      </c>
      <c r="H3" s="49"/>
      <c r="I3" s="49"/>
      <c r="J3" s="7" t="str">
        <f xml:space="preserve"> Time!J$102</f>
        <v>Month6</v>
      </c>
      <c r="K3" s="7" t="str">
        <f xml:space="preserve"> Time!K$102</f>
        <v>Month12</v>
      </c>
      <c r="L3" s="7" t="str">
        <f xml:space="preserve"> Time!L$102</f>
        <v>Month18</v>
      </c>
      <c r="M3" s="7" t="str">
        <f xml:space="preserve"> Time!M$102</f>
        <v>Month24</v>
      </c>
      <c r="N3" s="7" t="str">
        <f xml:space="preserve"> Time!N$102</f>
        <v>Month30</v>
      </c>
      <c r="O3" s="7" t="str">
        <f xml:space="preserve"> Time!O$102</f>
        <v>Month36</v>
      </c>
      <c r="P3" s="7" t="str">
        <f xml:space="preserve"> Time!P$102</f>
        <v>Month42</v>
      </c>
      <c r="Q3" s="7" t="str">
        <f xml:space="preserve"> Time!Q$102</f>
        <v>Month48</v>
      </c>
      <c r="R3" s="7" t="str">
        <f xml:space="preserve"> Time!R$102</f>
        <v>Month54</v>
      </c>
      <c r="S3" s="7" t="str">
        <f xml:space="preserve"> Time!S$102</f>
        <v>Month60</v>
      </c>
    </row>
    <row r="4" spans="1:19" s="26" customFormat="1">
      <c r="A4" s="51"/>
      <c r="B4" s="51"/>
      <c r="C4" s="71"/>
      <c r="D4" s="72"/>
      <c r="E4" s="22" t="s">
        <v>332</v>
      </c>
      <c r="F4"/>
      <c r="G4"/>
      <c r="H4" s="49"/>
      <c r="I4" s="49"/>
      <c r="J4" s="26">
        <f xml:space="preserve"> Time!J$108</f>
        <v>6</v>
      </c>
      <c r="K4" s="26">
        <f xml:space="preserve"> Time!K$108</f>
        <v>12</v>
      </c>
      <c r="L4" s="26">
        <f xml:space="preserve"> Time!L$108</f>
        <v>18</v>
      </c>
      <c r="M4" s="26">
        <f xml:space="preserve"> Time!M$108</f>
        <v>24</v>
      </c>
      <c r="N4" s="26">
        <f xml:space="preserve"> Time!N$108</f>
        <v>30</v>
      </c>
      <c r="O4" s="26">
        <f xml:space="preserve"> Time!O$108</f>
        <v>36</v>
      </c>
      <c r="P4" s="26">
        <f xml:space="preserve"> Time!P$108</f>
        <v>42</v>
      </c>
      <c r="Q4" s="26">
        <f xml:space="preserve"> Time!Q$108</f>
        <v>48</v>
      </c>
      <c r="R4" s="26">
        <f xml:space="preserve"> Time!R$108</f>
        <v>54</v>
      </c>
      <c r="S4" s="26">
        <f xml:space="preserve"> Time!S$108</f>
        <v>60</v>
      </c>
    </row>
    <row r="5" spans="1:19" s="32" customFormat="1">
      <c r="A5" s="51"/>
      <c r="B5" s="51"/>
      <c r="C5" s="71"/>
      <c r="D5" s="72"/>
      <c r="E5" s="22" t="s">
        <v>312</v>
      </c>
      <c r="F5" s="23" t="s">
        <v>254</v>
      </c>
      <c r="G5" s="23" t="s">
        <v>228</v>
      </c>
      <c r="H5" s="23" t="s">
        <v>205</v>
      </c>
      <c r="I5" s="49"/>
      <c r="J5" s="15"/>
      <c r="K5" s="15"/>
      <c r="L5" s="15"/>
      <c r="M5" s="15"/>
      <c r="N5" s="15"/>
      <c r="O5" s="15"/>
      <c r="P5" s="15"/>
    </row>
    <row r="6" spans="1:19" s="45" customFormat="1">
      <c r="A6" s="23"/>
      <c r="B6" s="23"/>
      <c r="C6" s="48"/>
      <c r="D6" s="75"/>
      <c r="F6" s="23"/>
      <c r="G6" s="23"/>
      <c r="H6" s="23"/>
    </row>
    <row r="8" spans="1:19">
      <c r="E8" s="17" t="str">
        <f xml:space="preserve"> Customers!E$14</f>
        <v>New customer orders</v>
      </c>
      <c r="F8" s="17">
        <f xml:space="preserve"> Customers!F$14</f>
        <v>0</v>
      </c>
      <c r="G8" s="17" t="str">
        <f xml:space="preserve"> Customers!G$14</f>
        <v>Units</v>
      </c>
      <c r="H8" s="44">
        <f xml:space="preserve"> Customers!H$14</f>
        <v>1374286.5308829343</v>
      </c>
      <c r="I8" s="17">
        <f xml:space="preserve"> Customers!I$14</f>
        <v>0</v>
      </c>
      <c r="J8" s="10">
        <f xml:space="preserve"> SUMIF( Time!$J347:$BQ347, Time!J$28, Customers!$J14:$BQ14)</f>
        <v>10000</v>
      </c>
      <c r="K8" s="10">
        <f xml:space="preserve"> SUMIF( Time!$J347:$BQ347, Time!K$28, Customers!$J14:$BQ14)</f>
        <v>28000</v>
      </c>
      <c r="L8" s="10">
        <f xml:space="preserve"> SUMIF( Time!$J347:$BQ347, Time!L$28, Customers!$J14:$BQ14)</f>
        <v>36900.533620546958</v>
      </c>
      <c r="M8" s="10">
        <f xml:space="preserve"> SUMIF( Time!$J347:$BQ347, Time!M$28, Customers!$J14:$BQ14)</f>
        <v>52185.235104981883</v>
      </c>
      <c r="N8" s="10">
        <f xml:space="preserve"> SUMIF( Time!$J347:$BQ347, Time!N$28, Customers!$J14:$BQ14)</f>
        <v>73801.067241093944</v>
      </c>
      <c r="O8" s="10">
        <f xml:space="preserve"> SUMIF( Time!$J347:$BQ347, Time!O$28, Customers!$J14:$BQ14)</f>
        <v>104370.47020996381</v>
      </c>
      <c r="P8" s="10">
        <f xml:space="preserve"> SUMIF( Time!$J347:$BQ347, Time!P$28, Customers!$J14:$BQ14)</f>
        <v>147602.13448218798</v>
      </c>
      <c r="Q8" s="10">
        <f xml:space="preserve"> SUMIF( Time!$J347:$BQ347, Time!Q$28, Customers!$J14:$BQ14)</f>
        <v>208740.94041992776</v>
      </c>
      <c r="R8" s="10">
        <f xml:space="preserve"> SUMIF( Time!$J347:$BQ347, Time!R$28, Customers!$J14:$BQ14)</f>
        <v>295204.26896437613</v>
      </c>
      <c r="S8" s="10">
        <f xml:space="preserve"> SUMIF( Time!$J347:$BQ347, Time!S$28, Customers!$J14:$BQ14)</f>
        <v>417481.88083985576</v>
      </c>
    </row>
    <row r="9" spans="1:19">
      <c r="E9" s="17" t="str">
        <f xml:space="preserve"> Customers!E$35</f>
        <v>Renewing Customer Orders</v>
      </c>
      <c r="F9" s="17">
        <f xml:space="preserve"> Customers!F$35</f>
        <v>0</v>
      </c>
      <c r="G9" s="17" t="str">
        <f xml:space="preserve"> Customers!G$35</f>
        <v>Units</v>
      </c>
      <c r="H9" s="44">
        <f ca="1" xml:space="preserve"> Customers!H$35</f>
        <v>274731.57555892796</v>
      </c>
      <c r="I9" s="17">
        <f xml:space="preserve"> Customers!I$35</f>
        <v>0</v>
      </c>
      <c r="J9" s="10">
        <f ca="1" xml:space="preserve"> SUMIF( Time!$J347:$BQ347, Time!J$28, Customers!$J35:$BQ35)</f>
        <v>0</v>
      </c>
      <c r="K9" s="10">
        <f ca="1" xml:space="preserve"> SUMIF( Time!$J347:$BQ347, Time!K$28, Customers!$J35:$BQ35)</f>
        <v>0</v>
      </c>
      <c r="L9" s="10">
        <f ca="1" xml:space="preserve"> SUMIF( Time!$J347:$BQ347, Time!L$28, Customers!$J35:$BQ35)</f>
        <v>0</v>
      </c>
      <c r="M9" s="10">
        <f ca="1" xml:space="preserve"> SUMIF( Time!$J347:$BQ347, Time!M$28, Customers!$J35:$BQ35)</f>
        <v>0</v>
      </c>
      <c r="N9" s="10">
        <f ca="1" xml:space="preserve"> SUMIF( Time!$J347:$BQ347, Time!N$28, Customers!$J35:$BQ35)</f>
        <v>9000</v>
      </c>
      <c r="O9" s="10">
        <f ca="1" xml:space="preserve"> SUMIF( Time!$J347:$BQ347, Time!O$28, Customers!$J35:$BQ35)</f>
        <v>25200</v>
      </c>
      <c r="P9" s="10">
        <f ca="1" xml:space="preserve"> SUMIF( Time!$J347:$BQ347, Time!P$28, Customers!$J35:$BQ35)</f>
        <v>33210.480258492258</v>
      </c>
      <c r="Q9" s="10">
        <f ca="1" xml:space="preserve"> SUMIF( Time!$J347:$BQ347, Time!Q$28, Customers!$J35:$BQ35)</f>
        <v>46966.711594483699</v>
      </c>
      <c r="R9" s="10">
        <f ca="1" xml:space="preserve"> SUMIF( Time!$J347:$BQ347, Time!R$28, Customers!$J35:$BQ35)</f>
        <v>66420.960516984545</v>
      </c>
      <c r="S9" s="10">
        <f ca="1" xml:space="preserve"> SUMIF( Time!$J347:$BQ347, Time!S$28, Customers!$J35:$BQ35)</f>
        <v>93933.423188967441</v>
      </c>
    </row>
    <row r="10" spans="1:19">
      <c r="E10" s="17" t="str">
        <f xml:space="preserve"> Customers!E$24</f>
        <v>Customer Orders Awaiting Fullfilment</v>
      </c>
      <c r="F10" s="17">
        <f xml:space="preserve"> Customers!F$24</f>
        <v>0</v>
      </c>
      <c r="G10" s="17" t="str">
        <f xml:space="preserve"> Customers!G$24</f>
        <v>Units</v>
      </c>
      <c r="H10" s="44">
        <f xml:space="preserve"> Customers!H$24</f>
        <v>0</v>
      </c>
      <c r="I10" s="17">
        <f xml:space="preserve"> Customers!I$24</f>
        <v>0</v>
      </c>
      <c r="J10" s="10">
        <f ca="1" xml:space="preserve"> SUMIF( Time!$J352:$BQ352, Time!J$28, Customers!$J24:$BQ24)</f>
        <v>4000</v>
      </c>
      <c r="K10" s="10">
        <f ca="1" xml:space="preserve"> SUMIF( Time!$J352:$BQ352, Time!K$28, Customers!$J24:$BQ24)</f>
        <v>12000</v>
      </c>
      <c r="L10" s="10">
        <f ca="1" xml:space="preserve"> SUMIF( Time!$J352:$BQ352, Time!L$28, Customers!$J24:$BQ24)</f>
        <v>18900.533620546954</v>
      </c>
      <c r="M10" s="10">
        <f ca="1" xml:space="preserve"> SUMIF( Time!$J352:$BQ352, Time!M$28, Customers!$J24:$BQ24)</f>
        <v>61085.768725528847</v>
      </c>
      <c r="N10" s="10">
        <f ca="1" xml:space="preserve"> SUMIF( Time!$J352:$BQ352, Time!N$28, Customers!$J24:$BQ24)</f>
        <v>93886.835966622806</v>
      </c>
      <c r="O10" s="10">
        <f ca="1" xml:space="preserve"> SUMIF( Time!$J352:$BQ352, Time!O$28, Customers!$J24:$BQ24)</f>
        <v>148457.3061765866</v>
      </c>
      <c r="P10" s="10">
        <f ca="1" xml:space="preserve"> SUMIF( Time!$J352:$BQ352, Time!P$28, Customers!$J24:$BQ24)</f>
        <v>209269.92091726681</v>
      </c>
      <c r="Q10" s="10">
        <f ca="1" xml:space="preserve"> SUMIF( Time!$J352:$BQ352, Time!Q$28, Customers!$J24:$BQ24)</f>
        <v>289977.57293167821</v>
      </c>
      <c r="R10" s="10">
        <f ca="1" xml:space="preserve"> SUMIF( Time!$J352:$BQ352, Time!R$28, Customers!$J24:$BQ24)</f>
        <v>411602.80241303897</v>
      </c>
      <c r="S10" s="10">
        <f ca="1" xml:space="preserve"> SUMIF( Time!$J352:$BQ352, Time!S$28, Customers!$J24:$BQ24)</f>
        <v>583018.10644186207</v>
      </c>
    </row>
    <row r="11" spans="1:19">
      <c r="E11" s="17" t="str">
        <f xml:space="preserve"> Inventory!E$33</f>
        <v>Units ordered</v>
      </c>
      <c r="F11" s="17">
        <f xml:space="preserve"> Inventory!F$33</f>
        <v>0</v>
      </c>
      <c r="G11" s="17" t="str">
        <f xml:space="preserve"> Inventory!G$33</f>
        <v>Units</v>
      </c>
      <c r="H11" s="44">
        <f ca="1" xml:space="preserve"> Inventory!H$33</f>
        <v>1640000</v>
      </c>
      <c r="I11" s="17">
        <f xml:space="preserve"> Inventory!I$33</f>
        <v>0</v>
      </c>
      <c r="J11" s="10">
        <f xml:space="preserve"> SUMIF( Time!$J347:$BQ347, Time!J$28, Inventory!$J33:$BQ33)</f>
        <v>30000</v>
      </c>
      <c r="K11" s="10">
        <f xml:space="preserve"> SUMIF( Time!$J347:$BQ347, Time!K$28, Inventory!$J33:$BQ33)</f>
        <v>20000</v>
      </c>
      <c r="L11" s="10">
        <f ca="1" xml:space="preserve"> SUMIF( Time!$J347:$BQ347, Time!L$28, Inventory!$J33:$BQ33)</f>
        <v>15000</v>
      </c>
      <c r="M11" s="10">
        <f ca="1" xml:space="preserve"> SUMIF( Time!$J347:$BQ347, Time!M$28, Inventory!$J33:$BQ33)</f>
        <v>55000</v>
      </c>
      <c r="N11" s="10">
        <f ca="1" xml:space="preserve"> SUMIF( Time!$J347:$BQ347, Time!N$28, Inventory!$J33:$BQ33)</f>
        <v>80000</v>
      </c>
      <c r="O11" s="10">
        <f ca="1" xml:space="preserve"> SUMIF( Time!$J347:$BQ347, Time!O$28, Inventory!$J33:$BQ33)</f>
        <v>130000</v>
      </c>
      <c r="P11" s="10">
        <f ca="1" xml:space="preserve"> SUMIF( Time!$J347:$BQ347, Time!P$28, Inventory!$J33:$BQ33)</f>
        <v>185000</v>
      </c>
      <c r="Q11" s="10">
        <f ca="1" xml:space="preserve"> SUMIF( Time!$J347:$BQ347, Time!Q$28, Inventory!$J33:$BQ33)</f>
        <v>255000</v>
      </c>
      <c r="R11" s="10">
        <f ca="1" xml:space="preserve"> SUMIF( Time!$J347:$BQ347, Time!R$28, Inventory!$J33:$BQ33)</f>
        <v>360000</v>
      </c>
      <c r="S11" s="10">
        <f ca="1" xml:space="preserve"> SUMIF( Time!$J347:$BQ347, Time!S$28, Inventory!$J33:$BQ33)</f>
        <v>510000</v>
      </c>
    </row>
    <row r="12" spans="1:19">
      <c r="E12" s="17" t="str">
        <f xml:space="preserve"> Inventory!E$50</f>
        <v>Units on order</v>
      </c>
      <c r="F12" s="17">
        <f xml:space="preserve"> Inventory!F$50</f>
        <v>0</v>
      </c>
      <c r="G12" s="17" t="str">
        <f xml:space="preserve"> Inventory!G$50</f>
        <v>Units</v>
      </c>
      <c r="H12" s="44">
        <f xml:space="preserve"> Inventory!H$50</f>
        <v>0</v>
      </c>
      <c r="I12" s="17">
        <f xml:space="preserve"> Inventory!I$50</f>
        <v>5000</v>
      </c>
      <c r="J12" s="10">
        <f ca="1" xml:space="preserve"> SUMIF( Time!$J352:$BQ352, Time!J$28, Inventory!$J50:$BQ50)</f>
        <v>20000</v>
      </c>
      <c r="K12" s="10">
        <f ca="1" xml:space="preserve"> SUMIF( Time!$J352:$BQ352, Time!K$28, Inventory!$J50:$BQ50)</f>
        <v>20000</v>
      </c>
      <c r="L12" s="10">
        <f ca="1" xml:space="preserve"> SUMIF( Time!$J352:$BQ352, Time!L$28, Inventory!$J50:$BQ50)</f>
        <v>15000</v>
      </c>
      <c r="M12" s="10">
        <f ca="1" xml:space="preserve"> SUMIF( Time!$J352:$BQ352, Time!M$28, Inventory!$J50:$BQ50)</f>
        <v>55000</v>
      </c>
      <c r="N12" s="10">
        <f ca="1" xml:space="preserve"> SUMIF( Time!$J352:$BQ352, Time!N$28, Inventory!$J50:$BQ50)</f>
        <v>80000</v>
      </c>
      <c r="O12" s="10">
        <f ca="1" xml:space="preserve"> SUMIF( Time!$J352:$BQ352, Time!O$28, Inventory!$J50:$BQ50)</f>
        <v>130000</v>
      </c>
      <c r="P12" s="10">
        <f ca="1" xml:space="preserve"> SUMIF( Time!$J352:$BQ352, Time!P$28, Inventory!$J50:$BQ50)</f>
        <v>185000</v>
      </c>
      <c r="Q12" s="10">
        <f ca="1" xml:space="preserve"> SUMIF( Time!$J352:$BQ352, Time!Q$28, Inventory!$J50:$BQ50)</f>
        <v>255000</v>
      </c>
      <c r="R12" s="10">
        <f ca="1" xml:space="preserve"> SUMIF( Time!$J352:$BQ352, Time!R$28, Inventory!$J50:$BQ50)</f>
        <v>360000</v>
      </c>
      <c r="S12" s="10">
        <f ca="1" xml:space="preserve"> SUMIF( Time!$J352:$BQ352, Time!S$28, Inventory!$J50:$BQ50)</f>
        <v>510000</v>
      </c>
    </row>
    <row r="13" spans="1:19">
      <c r="E13" s="17" t="str">
        <f xml:space="preserve"> Inventory!E$41</f>
        <v>Units delivered</v>
      </c>
      <c r="F13" s="17">
        <f xml:space="preserve"> Inventory!F$41</f>
        <v>0</v>
      </c>
      <c r="G13" s="17" t="str">
        <f xml:space="preserve"> Inventory!G$41</f>
        <v>Units</v>
      </c>
      <c r="H13" s="44">
        <f ca="1" xml:space="preserve"> Inventory!H$41</f>
        <v>1135000</v>
      </c>
      <c r="I13" s="17">
        <f xml:space="preserve"> Inventory!I$41</f>
        <v>0</v>
      </c>
      <c r="J13" s="10">
        <f ca="1" xml:space="preserve"> SUMIF( Time!$J347:$BQ347, Time!J$28, Inventory!$J41:$BQ41)</f>
        <v>15000</v>
      </c>
      <c r="K13" s="10">
        <f ca="1" xml:space="preserve"> SUMIF( Time!$J347:$BQ347, Time!K$28, Inventory!$J41:$BQ41)</f>
        <v>20000</v>
      </c>
      <c r="L13" s="10">
        <f ca="1" xml:space="preserve"> SUMIF( Time!$J347:$BQ347, Time!L$28, Inventory!$J41:$BQ41)</f>
        <v>20000</v>
      </c>
      <c r="M13" s="10">
        <f ca="1" xml:space="preserve"> SUMIF( Time!$J347:$BQ347, Time!M$28, Inventory!$J41:$BQ41)</f>
        <v>15000</v>
      </c>
      <c r="N13" s="10">
        <f ca="1" xml:space="preserve"> SUMIF( Time!$J347:$BQ347, Time!N$28, Inventory!$J41:$BQ41)</f>
        <v>55000</v>
      </c>
      <c r="O13" s="10">
        <f ca="1" xml:space="preserve"> SUMIF( Time!$J347:$BQ347, Time!O$28, Inventory!$J41:$BQ41)</f>
        <v>80000</v>
      </c>
      <c r="P13" s="10">
        <f ca="1" xml:space="preserve"> SUMIF( Time!$J347:$BQ347, Time!P$28, Inventory!$J41:$BQ41)</f>
        <v>130000</v>
      </c>
      <c r="Q13" s="10">
        <f ca="1" xml:space="preserve"> SUMIF( Time!$J347:$BQ347, Time!Q$28, Inventory!$J41:$BQ41)</f>
        <v>185000</v>
      </c>
      <c r="R13" s="10">
        <f ca="1" xml:space="preserve"> SUMIF( Time!$J347:$BQ347, Time!R$28, Inventory!$J41:$BQ41)</f>
        <v>255000</v>
      </c>
      <c r="S13" s="10">
        <f ca="1" xml:space="preserve"> SUMIF( Time!$J347:$BQ347, Time!S$28, Inventory!$J41:$BQ41)</f>
        <v>360000</v>
      </c>
    </row>
    <row r="14" spans="1:19">
      <c r="E14" s="17" t="str">
        <f xml:space="preserve"> Inventory!E$18</f>
        <v>Deployed units returned</v>
      </c>
      <c r="F14" s="17">
        <f xml:space="preserve"> Inventory!F$18</f>
        <v>0</v>
      </c>
      <c r="G14" s="17" t="str">
        <f xml:space="preserve"> Inventory!G$18</f>
        <v>Units</v>
      </c>
      <c r="H14" s="44">
        <f ca="1" xml:space="preserve"> Inventory!H$18</f>
        <v>339457.30617658654</v>
      </c>
      <c r="I14" s="17">
        <f xml:space="preserve"> Inventory!I$18</f>
        <v>0</v>
      </c>
      <c r="J14" s="10">
        <f ca="1" xml:space="preserve"> SUMIF( Time!$J347:$BQ347, Time!J$28, Inventory!$J18:$BQ18)</f>
        <v>0</v>
      </c>
      <c r="K14" s="10">
        <f ca="1" xml:space="preserve"> SUMIF( Time!$J347:$BQ347, Time!K$28, Inventory!$J18:$BQ18)</f>
        <v>0</v>
      </c>
      <c r="L14" s="10">
        <f ca="1" xml:space="preserve"> SUMIF( Time!$J347:$BQ347, Time!L$28, Inventory!$J18:$BQ18)</f>
        <v>0</v>
      </c>
      <c r="M14" s="10">
        <f ca="1" xml:space="preserve"> SUMIF( Time!$J347:$BQ347, Time!M$28, Inventory!$J18:$BQ18)</f>
        <v>0</v>
      </c>
      <c r="N14" s="10">
        <f ca="1" xml:space="preserve"> SUMIF( Time!$J347:$BQ347, Time!N$28, Inventory!$J18:$BQ18)</f>
        <v>10000</v>
      </c>
      <c r="O14" s="10">
        <f ca="1" xml:space="preserve"> SUMIF( Time!$J347:$BQ347, Time!O$28, Inventory!$J18:$BQ18)</f>
        <v>28000</v>
      </c>
      <c r="P14" s="10">
        <f ca="1" xml:space="preserve"> SUMIF( Time!$J347:$BQ347, Time!P$28, Inventory!$J18:$BQ18)</f>
        <v>36900.533620546958</v>
      </c>
      <c r="Q14" s="10">
        <f ca="1" xml:space="preserve"> SUMIF( Time!$J347:$BQ347, Time!Q$28, Inventory!$J18:$BQ18)</f>
        <v>52185.235104981883</v>
      </c>
      <c r="R14" s="10">
        <f ca="1" xml:space="preserve"> SUMIF( Time!$J347:$BQ347, Time!R$28, Inventory!$J18:$BQ18)</f>
        <v>82801.06724109393</v>
      </c>
      <c r="S14" s="10">
        <f ca="1" xml:space="preserve"> SUMIF( Time!$J347:$BQ347, Time!S$28, Inventory!$J18:$BQ18)</f>
        <v>129570.47020996381</v>
      </c>
    </row>
    <row r="15" spans="1:19">
      <c r="E15" s="17" t="str">
        <f xml:space="preserve"> Inventory!E$65</f>
        <v>Units in stock</v>
      </c>
      <c r="F15" s="17">
        <f xml:space="preserve"> Inventory!F$65</f>
        <v>0</v>
      </c>
      <c r="G15" s="17" t="str">
        <f xml:space="preserve"> Inventory!G$65</f>
        <v>Units</v>
      </c>
      <c r="H15" s="44">
        <f xml:space="preserve"> Inventory!H$65</f>
        <v>0</v>
      </c>
      <c r="I15" s="17">
        <f xml:space="preserve"> Inventory!I$65</f>
        <v>1000</v>
      </c>
      <c r="J15" s="10">
        <f ca="1" xml:space="preserve"> SUMIF( Time!$J352:$BQ352, Time!J$28, Inventory!$J65:$BQ65)</f>
        <v>10000</v>
      </c>
      <c r="K15" s="10">
        <f ca="1" xml:space="preserve"> SUMIF( Time!$J352:$BQ352, Time!K$28, Inventory!$J65:$BQ65)</f>
        <v>10000</v>
      </c>
      <c r="L15" s="10">
        <f ca="1" xml:space="preserve"> SUMIF( Time!$J352:$BQ352, Time!L$28, Inventory!$J65:$BQ65)</f>
        <v>0</v>
      </c>
      <c r="M15" s="10">
        <f ca="1" xml:space="preserve"> SUMIF( Time!$J352:$BQ352, Time!M$28, Inventory!$J65:$BQ65)</f>
        <v>5000</v>
      </c>
      <c r="N15" s="10">
        <f ca="1" xml:space="preserve"> SUMIF( Time!$J352:$BQ352, Time!N$28, Inventory!$J65:$BQ65)</f>
        <v>10000</v>
      </c>
      <c r="O15" s="10">
        <f ca="1" xml:space="preserve"> SUMIF( Time!$J352:$BQ352, Time!O$28, Inventory!$J65:$BQ65)</f>
        <v>15000</v>
      </c>
      <c r="P15" s="10">
        <f ca="1" xml:space="preserve"> SUMIF( Time!$J352:$BQ352, Time!P$28, Inventory!$J65:$BQ65)</f>
        <v>25000</v>
      </c>
      <c r="Q15" s="10">
        <f ca="1" xml:space="preserve"> SUMIF( Time!$J352:$BQ352, Time!Q$28, Inventory!$J65:$BQ65)</f>
        <v>35000</v>
      </c>
      <c r="R15" s="10">
        <f ca="1" xml:space="preserve"> SUMIF( Time!$J352:$BQ352, Time!R$28, Inventory!$J65:$BQ65)</f>
        <v>49999.999999999993</v>
      </c>
      <c r="S15" s="10">
        <f ca="1" xml:space="preserve"> SUMIF( Time!$J352:$BQ352, Time!S$28, Inventory!$J65:$BQ65)</f>
        <v>70000</v>
      </c>
    </row>
    <row r="16" spans="1:19">
      <c r="E16" s="17" t="str">
        <f xml:space="preserve"> Inventory!E$54</f>
        <v>Units deployed</v>
      </c>
      <c r="F16" s="17">
        <f xml:space="preserve"> Inventory!F$54</f>
        <v>0</v>
      </c>
      <c r="G16" s="17" t="str">
        <f xml:space="preserve"> Inventory!G$54</f>
        <v>Units</v>
      </c>
      <c r="H16" s="44">
        <f ca="1" xml:space="preserve"> Inventory!H$54</f>
        <v>1066000</v>
      </c>
      <c r="I16" s="17">
        <f xml:space="preserve"> Inventory!I$54</f>
        <v>0</v>
      </c>
      <c r="J16" s="10">
        <f ca="1" xml:space="preserve"> SUMIF( Time!$J347:$BQ347, Time!J$28, Inventory!$J54:$BQ54)</f>
        <v>6000</v>
      </c>
      <c r="K16" s="10">
        <f ca="1" xml:space="preserve"> SUMIF( Time!$J347:$BQ347, Time!K$28, Inventory!$J54:$BQ54)</f>
        <v>20000</v>
      </c>
      <c r="L16" s="10">
        <f ca="1" xml:space="preserve"> SUMIF( Time!$J347:$BQ347, Time!L$28, Inventory!$J54:$BQ54)</f>
        <v>30000</v>
      </c>
      <c r="M16" s="10">
        <f ca="1" xml:space="preserve"> SUMIF( Time!$J347:$BQ347, Time!M$28, Inventory!$J54:$BQ54)</f>
        <v>10000</v>
      </c>
      <c r="N16" s="10">
        <f ca="1" xml:space="preserve"> SUMIF( Time!$J347:$BQ347, Time!N$28, Inventory!$J54:$BQ54)</f>
        <v>50000</v>
      </c>
      <c r="O16" s="10">
        <f ca="1" xml:space="preserve"> SUMIF( Time!$J347:$BQ347, Time!O$28, Inventory!$J54:$BQ54)</f>
        <v>75000</v>
      </c>
      <c r="P16" s="10">
        <f ca="1" xml:space="preserve"> SUMIF( Time!$J347:$BQ347, Time!P$28, Inventory!$J54:$BQ54)</f>
        <v>120000</v>
      </c>
      <c r="Q16" s="10">
        <f ca="1" xml:space="preserve"> SUMIF( Time!$J347:$BQ347, Time!Q$28, Inventory!$J54:$BQ54)</f>
        <v>175000</v>
      </c>
      <c r="R16" s="10">
        <f ca="1" xml:space="preserve"> SUMIF( Time!$J347:$BQ347, Time!R$28, Inventory!$J54:$BQ54)</f>
        <v>240000</v>
      </c>
      <c r="S16" s="10">
        <f ca="1" xml:space="preserve"> SUMIF( Time!$J347:$BQ347, Time!S$28, Inventory!$J54:$BQ54)</f>
        <v>340000</v>
      </c>
    </row>
    <row r="17" spans="5:19">
      <c r="E17" s="17" t="str">
        <f xml:space="preserve"> Inventory!E$73</f>
        <v>Units in use</v>
      </c>
      <c r="F17" s="17">
        <f xml:space="preserve"> Inventory!F$73</f>
        <v>0</v>
      </c>
      <c r="G17" s="17" t="str">
        <f xml:space="preserve"> Inventory!G$73</f>
        <v>Units</v>
      </c>
      <c r="H17" s="44">
        <f xml:space="preserve"> Inventory!H$73</f>
        <v>0</v>
      </c>
      <c r="I17" s="17">
        <f xml:space="preserve"> Inventory!I$73</f>
        <v>1500</v>
      </c>
      <c r="J17" s="10">
        <f ca="1" xml:space="preserve"> SUMIF( Time!$J352:$BQ352, Time!J$28, Inventory!$J73:$BQ73)</f>
        <v>7500</v>
      </c>
      <c r="K17" s="10">
        <f ca="1" xml:space="preserve"> SUMIF( Time!$J352:$BQ352, Time!K$28, Inventory!$J73:$BQ73)</f>
        <v>27500</v>
      </c>
      <c r="L17" s="10">
        <f ca="1" xml:space="preserve"> SUMIF( Time!$J352:$BQ352, Time!L$28, Inventory!$J73:$BQ73)</f>
        <v>57500</v>
      </c>
      <c r="M17" s="10">
        <f ca="1" xml:space="preserve"> SUMIF( Time!$J352:$BQ352, Time!M$28, Inventory!$J73:$BQ73)</f>
        <v>67500</v>
      </c>
      <c r="N17" s="10">
        <f ca="1" xml:space="preserve"> SUMIF( Time!$J352:$BQ352, Time!N$28, Inventory!$J73:$BQ73)</f>
        <v>107500</v>
      </c>
      <c r="O17" s="10">
        <f ca="1" xml:space="preserve"> SUMIF( Time!$J352:$BQ352, Time!O$28, Inventory!$J73:$BQ73)</f>
        <v>154500</v>
      </c>
      <c r="P17" s="10">
        <f ca="1" xml:space="preserve"> SUMIF( Time!$J352:$BQ352, Time!P$28, Inventory!$J73:$BQ73)</f>
        <v>237599.46637945305</v>
      </c>
      <c r="Q17" s="10">
        <f ca="1" xml:space="preserve"> SUMIF( Time!$J352:$BQ352, Time!Q$28, Inventory!$J73:$BQ73)</f>
        <v>360414.23127447121</v>
      </c>
      <c r="R17" s="10">
        <f ca="1" xml:space="preserve"> SUMIF( Time!$J352:$BQ352, Time!R$28, Inventory!$J73:$BQ73)</f>
        <v>517613.16403337731</v>
      </c>
      <c r="S17" s="10">
        <f ca="1" xml:space="preserve"> SUMIF( Time!$J352:$BQ352, Time!S$28, Inventory!$J73:$BQ73)</f>
        <v>728042.69382341357</v>
      </c>
    </row>
    <row r="18" spans="5:19">
      <c r="E18" s="17" t="str">
        <f xml:space="preserve"> Inventory!E$77</f>
        <v>Units retired</v>
      </c>
      <c r="F18" s="17">
        <f xml:space="preserve"> Inventory!F$77</f>
        <v>0</v>
      </c>
      <c r="G18" s="17" t="str">
        <f xml:space="preserve"> Inventory!G$77</f>
        <v>Units</v>
      </c>
      <c r="H18" s="44">
        <f ca="1" xml:space="preserve"> Inventory!H$77</f>
        <v>339457.30617658654</v>
      </c>
      <c r="I18" s="17">
        <f xml:space="preserve"> Inventory!I$77</f>
        <v>0</v>
      </c>
      <c r="J18" s="10">
        <f ca="1" xml:space="preserve"> SUMIF( Time!$J347:$BQ347, Time!J$28, Inventory!$J77:$BQ77)</f>
        <v>0</v>
      </c>
      <c r="K18" s="10">
        <f ca="1" xml:space="preserve"> SUMIF( Time!$J347:$BQ347, Time!K$28, Inventory!$J77:$BQ77)</f>
        <v>0</v>
      </c>
      <c r="L18" s="10">
        <f ca="1" xml:space="preserve"> SUMIF( Time!$J347:$BQ347, Time!L$28, Inventory!$J77:$BQ77)</f>
        <v>0</v>
      </c>
      <c r="M18" s="10">
        <f ca="1" xml:space="preserve"> SUMIF( Time!$J347:$BQ347, Time!M$28, Inventory!$J77:$BQ77)</f>
        <v>0</v>
      </c>
      <c r="N18" s="10">
        <f ca="1" xml:space="preserve"> SUMIF( Time!$J347:$BQ347, Time!N$28, Inventory!$J77:$BQ77)</f>
        <v>10000</v>
      </c>
      <c r="O18" s="10">
        <f ca="1" xml:space="preserve"> SUMIF( Time!$J347:$BQ347, Time!O$28, Inventory!$J77:$BQ77)</f>
        <v>28000</v>
      </c>
      <c r="P18" s="10">
        <f ca="1" xml:space="preserve"> SUMIF( Time!$J347:$BQ347, Time!P$28, Inventory!$J77:$BQ77)</f>
        <v>36900.533620546958</v>
      </c>
      <c r="Q18" s="10">
        <f ca="1" xml:space="preserve"> SUMIF( Time!$J347:$BQ347, Time!Q$28, Inventory!$J77:$BQ77)</f>
        <v>52185.235104981883</v>
      </c>
      <c r="R18" s="10">
        <f ca="1" xml:space="preserve"> SUMIF( Time!$J347:$BQ347, Time!R$28, Inventory!$J77:$BQ77)</f>
        <v>82801.06724109393</v>
      </c>
      <c r="S18" s="10">
        <f ca="1" xml:space="preserve"> SUMIF( Time!$J347:$BQ347, Time!S$28, Inventory!$J77:$BQ77)</f>
        <v>129570.47020996381</v>
      </c>
    </row>
    <row r="19" spans="5:19">
      <c r="E19" s="17" t="str">
        <f xml:space="preserve"> Inventory!E$85</f>
        <v>Total Units retired</v>
      </c>
      <c r="F19" s="17">
        <f xml:space="preserve"> Inventory!F$85</f>
        <v>0</v>
      </c>
      <c r="G19" s="17" t="str">
        <f xml:space="preserve"> Inventory!G$85</f>
        <v>Units</v>
      </c>
      <c r="H19" s="44">
        <f xml:space="preserve"> Inventory!H$85</f>
        <v>0</v>
      </c>
      <c r="I19" s="17">
        <f xml:space="preserve"> Inventory!I$85</f>
        <v>0</v>
      </c>
      <c r="J19" s="10">
        <f ca="1" xml:space="preserve"> SUMIF( Time!$J352:$BQ352, Time!J$28, Inventory!$J85:$BQ85)</f>
        <v>0</v>
      </c>
      <c r="K19" s="10">
        <f ca="1" xml:space="preserve"> SUMIF( Time!$J352:$BQ352, Time!K$28, Inventory!$J85:$BQ85)</f>
        <v>0</v>
      </c>
      <c r="L19" s="10">
        <f ca="1" xml:space="preserve"> SUMIF( Time!$J352:$BQ352, Time!L$28, Inventory!$J85:$BQ85)</f>
        <v>0</v>
      </c>
      <c r="M19" s="10">
        <f ca="1" xml:space="preserve"> SUMIF( Time!$J352:$BQ352, Time!M$28, Inventory!$J85:$BQ85)</f>
        <v>0</v>
      </c>
      <c r="N19" s="10">
        <f ca="1" xml:space="preserve"> SUMIF( Time!$J352:$BQ352, Time!N$28, Inventory!$J85:$BQ85)</f>
        <v>10000</v>
      </c>
      <c r="O19" s="10">
        <f ca="1" xml:space="preserve"> SUMIF( Time!$J352:$BQ352, Time!O$28, Inventory!$J85:$BQ85)</f>
        <v>38000</v>
      </c>
      <c r="P19" s="10">
        <f ca="1" xml:space="preserve"> SUMIF( Time!$J352:$BQ352, Time!P$28, Inventory!$J85:$BQ85)</f>
        <v>74900.533620546965</v>
      </c>
      <c r="Q19" s="10">
        <f ca="1" xml:space="preserve"> SUMIF( Time!$J352:$BQ352, Time!Q$28, Inventory!$J85:$BQ85)</f>
        <v>127085.76872552883</v>
      </c>
      <c r="R19" s="10">
        <f ca="1" xml:space="preserve"> SUMIF( Time!$J352:$BQ352, Time!R$28, Inventory!$J85:$BQ85)</f>
        <v>209886.83596662275</v>
      </c>
      <c r="S19" s="10">
        <f ca="1" xml:space="preserve"> SUMIF( Time!$J352:$BQ352, Time!S$28, Inventory!$J85:$BQ85)</f>
        <v>339457.30617658654</v>
      </c>
    </row>
  </sheetData>
  <conditionalFormatting sqref="F2:F3">
    <cfRule type="cellIs" dxfId="35" priority="1" stopIfTrue="1" operator="notEqual">
      <formula>0</formula>
    </cfRule>
    <cfRule type="cellIs" dxfId="34" priority="2" stopIfTrue="1" operator="equal">
      <formula>""</formula>
    </cfRule>
  </conditionalFormatting>
  <conditionalFormatting sqref="J3:S3">
    <cfRule type="cellIs" dxfId="33" priority="3" operator="equal">
      <formula>"PPA ext."</formula>
    </cfRule>
    <cfRule type="cellIs" dxfId="32" priority="4" operator="equal">
      <formula>"Delay"</formula>
    </cfRule>
    <cfRule type="cellIs" dxfId="31" priority="5" operator="equal">
      <formula>"Fin Close"</formula>
    </cfRule>
    <cfRule type="cellIs" dxfId="30" priority="6" stopIfTrue="1" operator="equal">
      <formula>"Construction"</formula>
    </cfRule>
    <cfRule type="cellIs" dxfId="29"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0">
    <tabColor rgb="FF4F81BD"/>
    <outlinePr summaryBelow="0" summaryRight="0"/>
  </sheetPr>
  <dimension ref="A1:BQ8"/>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23.33203125" bestFit="1" customWidth="1"/>
    <col min="6" max="6" width="20.5546875" bestFit="1" customWidth="1"/>
    <col min="7" max="7" width="13.21875" bestFit="1" customWidth="1"/>
    <col min="8" max="8" width="7.6640625" style="45" bestFit="1" customWidth="1"/>
    <col min="9" max="9" width="3.44140625" customWidth="1"/>
    <col min="10" max="10" width="12.33203125" bestFit="1" customWidth="1"/>
    <col min="11" max="11" width="12.109375" bestFit="1" customWidth="1"/>
    <col min="12" max="12" width="11.21875" bestFit="1" customWidth="1"/>
    <col min="13" max="13" width="12.33203125" bestFit="1" customWidth="1"/>
    <col min="14" max="14" width="12.21875" bestFit="1" customWidth="1"/>
    <col min="15" max="15" width="11.77734375" bestFit="1" customWidth="1"/>
    <col min="16" max="16" width="12.33203125" bestFit="1" customWidth="1"/>
    <col min="17" max="17" width="12.21875" bestFit="1" customWidth="1"/>
    <col min="18" max="18" width="11.88671875" bestFit="1" customWidth="1"/>
    <col min="19" max="19" width="12.109375" bestFit="1" customWidth="1"/>
    <col min="20" max="20" width="12" bestFit="1" customWidth="1"/>
    <col min="21" max="21" width="11.77734375" bestFit="1" customWidth="1"/>
    <col min="22" max="22" width="12.33203125" bestFit="1" customWidth="1"/>
    <col min="23" max="23" width="12.109375" bestFit="1" customWidth="1"/>
    <col min="24" max="24" width="11.21875" bestFit="1" customWidth="1"/>
    <col min="25" max="25" width="12.33203125" bestFit="1" customWidth="1"/>
    <col min="26" max="26" width="12.21875" bestFit="1" customWidth="1"/>
    <col min="27" max="27" width="11.77734375" bestFit="1" customWidth="1"/>
    <col min="28" max="28" width="12.33203125" bestFit="1" customWidth="1"/>
    <col min="29" max="29" width="12.21875" bestFit="1" customWidth="1"/>
    <col min="30" max="30" width="11.88671875" bestFit="1" customWidth="1"/>
    <col min="31" max="31" width="12.109375" bestFit="1" customWidth="1"/>
    <col min="32" max="32" width="12" bestFit="1" customWidth="1"/>
    <col min="33" max="33" width="11.77734375" bestFit="1" customWidth="1"/>
    <col min="34" max="34" width="12.33203125" bestFit="1" customWidth="1"/>
    <col min="35" max="35" width="12.109375" bestFit="1" customWidth="1"/>
    <col min="36" max="36" width="11.21875" bestFit="1" customWidth="1"/>
    <col min="37" max="37" width="12.33203125" bestFit="1" customWidth="1"/>
    <col min="38" max="38" width="12.21875" bestFit="1" customWidth="1"/>
    <col min="39" max="39" width="11.77734375" bestFit="1" customWidth="1"/>
    <col min="40" max="40" width="12.33203125" bestFit="1" customWidth="1"/>
    <col min="41" max="41" width="12.21875" bestFit="1" customWidth="1"/>
    <col min="42" max="42" width="11.88671875" bestFit="1" customWidth="1"/>
    <col min="43" max="43" width="12.109375" bestFit="1" customWidth="1"/>
    <col min="44" max="44" width="12" bestFit="1" customWidth="1"/>
    <col min="45" max="45" width="11.77734375" bestFit="1" customWidth="1"/>
    <col min="46" max="46" width="12.33203125" bestFit="1" customWidth="1"/>
    <col min="47" max="47" width="12.109375" bestFit="1" customWidth="1"/>
    <col min="48" max="48" width="11.21875" bestFit="1" customWidth="1"/>
    <col min="49" max="49" width="12.33203125" bestFit="1" customWidth="1"/>
    <col min="50" max="50" width="12.21875" bestFit="1" customWidth="1"/>
    <col min="51" max="51" width="11.77734375" bestFit="1" customWidth="1"/>
    <col min="52" max="52" width="12.33203125" bestFit="1" customWidth="1"/>
    <col min="53" max="53" width="12.21875" bestFit="1" customWidth="1"/>
    <col min="54" max="54" width="11.88671875" bestFit="1" customWidth="1"/>
    <col min="55" max="55" width="12.109375" bestFit="1" customWidth="1"/>
    <col min="56" max="56" width="12" bestFit="1" customWidth="1"/>
    <col min="57" max="57" width="11.77734375" bestFit="1" customWidth="1"/>
    <col min="58" max="58" width="12.33203125" bestFit="1" customWidth="1"/>
    <col min="59" max="59" width="12.109375" bestFit="1" customWidth="1"/>
    <col min="60" max="60" width="11.21875" bestFit="1" customWidth="1"/>
    <col min="61" max="61" width="12.33203125" bestFit="1" customWidth="1"/>
    <col min="62" max="62" width="12.21875" bestFit="1" customWidth="1"/>
    <col min="63" max="63" width="11.77734375" bestFit="1" customWidth="1"/>
    <col min="64" max="64" width="12.33203125" bestFit="1" customWidth="1"/>
    <col min="65" max="65" width="12.21875" bestFit="1" customWidth="1"/>
    <col min="66" max="66" width="11.88671875" bestFit="1" customWidth="1"/>
    <col min="67" max="67" width="12.109375" bestFit="1" customWidth="1"/>
    <col min="68" max="68" width="12" bestFit="1" customWidth="1"/>
    <col min="69" max="69" width="11.77734375" bestFit="1" customWidth="1"/>
    <col min="70" max="70" width="15.109375" hidden="1" customWidth="1"/>
    <col min="71" max="16384" width="15.109375" hidden="1"/>
  </cols>
  <sheetData>
    <row r="1" spans="1:69" s="73" customFormat="1" ht="25">
      <c r="A1" s="46" t="str">
        <f ca="1" xml:space="preserve"> RIGHT(CELL("filename", A1), LEN(CELL("filename", A1)) - SEARCH("]", CELL("filename", A1)))</f>
        <v>Metrics Report</v>
      </c>
      <c r="B1" s="76"/>
      <c r="C1" s="77"/>
      <c r="D1" s="70"/>
      <c r="F1" s="53" t="str">
        <f>HYPERLINK("#Contents!A1","Go to contents")</f>
        <v>Go to contents</v>
      </c>
      <c r="H1" s="50"/>
      <c r="J1" s="50"/>
    </row>
    <row r="2" spans="1:69" s="55" customFormat="1">
      <c r="A2" s="51"/>
      <c r="B2" s="51"/>
      <c r="C2" s="71"/>
      <c r="D2" s="72"/>
      <c r="E2" s="22" t="s">
        <v>331</v>
      </c>
      <c r="F2" s="52">
        <f ca="1" xml:space="preserve"> 'Model Checks and Alerts'!F11</f>
        <v>0</v>
      </c>
      <c r="G2" s="54" t="s">
        <v>144</v>
      </c>
      <c r="H2" s="49"/>
      <c r="I2" s="49"/>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1"/>
      <c r="B3" s="51"/>
      <c r="C3" s="71"/>
      <c r="D3" s="72"/>
      <c r="E3" s="41" t="s">
        <v>206</v>
      </c>
      <c r="F3" s="52"/>
      <c r="G3" s="54" t="s">
        <v>98</v>
      </c>
      <c r="H3" s="49"/>
      <c r="I3" s="49"/>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1"/>
      <c r="B4" s="51"/>
      <c r="C4" s="71"/>
      <c r="D4" s="72"/>
      <c r="E4" s="22" t="s">
        <v>332</v>
      </c>
      <c r="F4"/>
      <c r="G4"/>
      <c r="H4" s="49"/>
      <c r="I4" s="49"/>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1"/>
      <c r="B5" s="51"/>
      <c r="C5" s="71"/>
      <c r="D5" s="72"/>
      <c r="E5" s="22" t="s">
        <v>312</v>
      </c>
      <c r="F5" s="23" t="s">
        <v>254</v>
      </c>
      <c r="G5" s="23" t="s">
        <v>228</v>
      </c>
      <c r="H5" s="23" t="s">
        <v>205</v>
      </c>
      <c r="I5" s="49"/>
      <c r="J5" s="15"/>
      <c r="K5" s="15"/>
      <c r="L5" s="15"/>
      <c r="M5" s="15"/>
      <c r="N5" s="15"/>
      <c r="O5" s="15"/>
      <c r="P5" s="15"/>
    </row>
    <row r="6" spans="1:69" s="45" customFormat="1">
      <c r="A6" s="23"/>
      <c r="B6" s="23"/>
      <c r="C6" s="48"/>
      <c r="D6" s="75"/>
      <c r="F6" s="23"/>
      <c r="G6" s="23"/>
      <c r="H6" s="23"/>
    </row>
    <row r="8" spans="1:69">
      <c r="E8" s="17" t="str">
        <f xml:space="preserve"> Metrics!E$10</f>
        <v>Cash Low</v>
      </c>
      <c r="F8" s="17">
        <f ca="1" xml:space="preserve"> Metrics!$F$10</f>
        <v>-65340</v>
      </c>
      <c r="G8" s="17" t="str">
        <f xml:space="preserve"> Metrics!G$10</f>
        <v>GBP</v>
      </c>
      <c r="H8" s="44"/>
      <c r="I8" s="17"/>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row>
  </sheetData>
  <conditionalFormatting sqref="F2:F3">
    <cfRule type="cellIs" dxfId="28" priority="1" stopIfTrue="1" operator="notEqual">
      <formula>0</formula>
    </cfRule>
    <cfRule type="cellIs" dxfId="27" priority="2" stopIfTrue="1" operator="equal">
      <formula>""</formula>
    </cfRule>
  </conditionalFormatting>
  <conditionalFormatting sqref="J3:BQ3">
    <cfRule type="cellIs" dxfId="26" priority="3" operator="equal">
      <formula>"PPA ext."</formula>
    </cfRule>
    <cfRule type="cellIs" dxfId="25" priority="4" operator="equal">
      <formula>"Delay"</formula>
    </cfRule>
    <cfRule type="cellIs" dxfId="24" priority="5" operator="equal">
      <formula>"Fin Close"</formula>
    </cfRule>
    <cfRule type="cellIs" dxfId="23" priority="6" stopIfTrue="1" operator="equal">
      <formula>"Construction"</formula>
    </cfRule>
    <cfRule type="cellIs" dxfId="22"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1">
    <tabColor rgb="FF4F81BD"/>
    <outlinePr summaryBelow="0" summaryRight="0"/>
  </sheetPr>
  <dimension ref="A1:AC8"/>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23.33203125" bestFit="1" customWidth="1"/>
    <col min="6" max="6" width="20.5546875" bestFit="1" customWidth="1"/>
    <col min="7" max="7" width="13.21875" bestFit="1" customWidth="1"/>
    <col min="8" max="8" width="7.6640625" style="45" bestFit="1" customWidth="1"/>
    <col min="9" max="9" width="3.44140625" customWidth="1"/>
    <col min="10" max="10" width="11.21875" bestFit="1" customWidth="1"/>
    <col min="11" max="11" width="11.77734375" bestFit="1" customWidth="1"/>
    <col min="12" max="12" width="11.88671875" bestFit="1" customWidth="1"/>
    <col min="13" max="13" width="11.77734375" bestFit="1" customWidth="1"/>
    <col min="14" max="14" width="11.21875" bestFit="1" customWidth="1"/>
    <col min="15" max="15" width="11.77734375" bestFit="1" customWidth="1"/>
    <col min="16" max="16" width="11.88671875" bestFit="1" customWidth="1"/>
    <col min="17" max="17" width="11.77734375" bestFit="1" customWidth="1"/>
    <col min="18" max="18" width="11.21875" bestFit="1" customWidth="1"/>
    <col min="19" max="19" width="11.77734375" bestFit="1" customWidth="1"/>
    <col min="20" max="20" width="11.88671875" bestFit="1" customWidth="1"/>
    <col min="21" max="21" width="11.77734375" bestFit="1" customWidth="1"/>
    <col min="22" max="22" width="11.21875" bestFit="1" customWidth="1"/>
    <col min="23" max="23" width="11.77734375" bestFit="1" customWidth="1"/>
    <col min="24" max="24" width="11.88671875" bestFit="1" customWidth="1"/>
    <col min="25" max="25" width="11.77734375" bestFit="1" customWidth="1"/>
    <col min="26" max="26" width="11.21875" bestFit="1" customWidth="1"/>
    <col min="27" max="27" width="11.77734375" bestFit="1" customWidth="1"/>
    <col min="28" max="28" width="11.88671875" bestFit="1" customWidth="1"/>
    <col min="29" max="29" width="11.77734375" bestFit="1" customWidth="1"/>
    <col min="30" max="30" width="15.109375" hidden="1" customWidth="1"/>
    <col min="31" max="16384" width="15.109375" hidden="1"/>
  </cols>
  <sheetData>
    <row r="1" spans="1:29" s="73" customFormat="1" ht="25">
      <c r="A1" s="46" t="str">
        <f ca="1" xml:space="preserve"> RIGHT(CELL("filename", A1), LEN(CELL("filename", A1)) - SEARCH("]", CELL("filename", A1)))</f>
        <v>Metrics Report Qly</v>
      </c>
      <c r="B1" s="76"/>
      <c r="C1" s="77"/>
      <c r="D1" s="70"/>
      <c r="F1" s="53" t="str">
        <f>HYPERLINK("#Contents!A1","Go to contents")</f>
        <v>Go to contents</v>
      </c>
      <c r="H1" s="50"/>
      <c r="J1" s="50"/>
    </row>
    <row r="2" spans="1:29" s="55" customFormat="1">
      <c r="A2" s="51"/>
      <c r="B2" s="51"/>
      <c r="C2" s="71"/>
      <c r="D2" s="72"/>
      <c r="E2" s="22" t="s">
        <v>331</v>
      </c>
      <c r="F2" s="52">
        <f ca="1" xml:space="preserve"> 'Model Checks and Alerts'!F11</f>
        <v>0</v>
      </c>
      <c r="G2" s="54" t="s">
        <v>144</v>
      </c>
      <c r="H2" s="49"/>
      <c r="I2" s="49"/>
      <c r="J2" s="6">
        <f xml:space="preserve"> Time!J$75</f>
        <v>45138</v>
      </c>
      <c r="K2" s="6">
        <f xml:space="preserve"> Time!K$75</f>
        <v>45230</v>
      </c>
      <c r="L2" s="6">
        <f xml:space="preserve"> Time!L$75</f>
        <v>45322</v>
      </c>
      <c r="M2" s="6">
        <f xml:space="preserve"> Time!M$75</f>
        <v>45412</v>
      </c>
      <c r="N2" s="6">
        <f xml:space="preserve"> Time!N$75</f>
        <v>45504</v>
      </c>
      <c r="O2" s="6">
        <f xml:space="preserve"> Time!O$75</f>
        <v>45596</v>
      </c>
      <c r="P2" s="6">
        <f xml:space="preserve"> Time!P$75</f>
        <v>45688</v>
      </c>
      <c r="Q2" s="6">
        <f xml:space="preserve"> Time!Q$75</f>
        <v>45777</v>
      </c>
      <c r="R2" s="6">
        <f xml:space="preserve"> Time!R$75</f>
        <v>45869</v>
      </c>
      <c r="S2" s="6">
        <f xml:space="preserve"> Time!S$75</f>
        <v>45961</v>
      </c>
      <c r="T2" s="6">
        <f xml:space="preserve"> Time!T$75</f>
        <v>46053</v>
      </c>
      <c r="U2" s="6">
        <f xml:space="preserve"> Time!U$75</f>
        <v>46142</v>
      </c>
      <c r="V2" s="6">
        <f xml:space="preserve"> Time!V$75</f>
        <v>46234</v>
      </c>
      <c r="W2" s="6">
        <f xml:space="preserve"> Time!W$75</f>
        <v>46326</v>
      </c>
      <c r="X2" s="6">
        <f xml:space="preserve"> Time!X$75</f>
        <v>46418</v>
      </c>
      <c r="Y2" s="6">
        <f xml:space="preserve"> Time!Y$75</f>
        <v>46507</v>
      </c>
      <c r="Z2" s="6">
        <f xml:space="preserve"> Time!Z$75</f>
        <v>46599</v>
      </c>
      <c r="AA2" s="6">
        <f xml:space="preserve"> Time!AA$75</f>
        <v>46691</v>
      </c>
      <c r="AB2" s="6">
        <f xml:space="preserve"> Time!AB$75</f>
        <v>46783</v>
      </c>
      <c r="AC2" s="6">
        <f xml:space="preserve"> Time!AC$75</f>
        <v>46873</v>
      </c>
    </row>
    <row r="3" spans="1:29" s="32" customFormat="1">
      <c r="A3" s="51"/>
      <c r="B3" s="51"/>
      <c r="C3" s="71"/>
      <c r="D3" s="72"/>
      <c r="E3" s="41" t="s">
        <v>206</v>
      </c>
      <c r="F3" s="52"/>
      <c r="G3" s="54" t="s">
        <v>98</v>
      </c>
      <c r="H3" s="49"/>
      <c r="I3" s="49"/>
      <c r="J3" s="7" t="str">
        <f xml:space="preserve"> Time!J$82</f>
        <v>Month3</v>
      </c>
      <c r="K3" s="7" t="str">
        <f xml:space="preserve"> Time!K$82</f>
        <v>Month6</v>
      </c>
      <c r="L3" s="7" t="str">
        <f xml:space="preserve"> Time!L$82</f>
        <v>Month9</v>
      </c>
      <c r="M3" s="7" t="str">
        <f xml:space="preserve"> Time!M$82</f>
        <v>Month12</v>
      </c>
      <c r="N3" s="7" t="str">
        <f xml:space="preserve"> Time!N$82</f>
        <v>Month15</v>
      </c>
      <c r="O3" s="7" t="str">
        <f xml:space="preserve"> Time!O$82</f>
        <v>Month18</v>
      </c>
      <c r="P3" s="7" t="str">
        <f xml:space="preserve"> Time!P$82</f>
        <v>Month21</v>
      </c>
      <c r="Q3" s="7" t="str">
        <f xml:space="preserve"> Time!Q$82</f>
        <v>Month24</v>
      </c>
      <c r="R3" s="7" t="str">
        <f xml:space="preserve"> Time!R$82</f>
        <v>Month27</v>
      </c>
      <c r="S3" s="7" t="str">
        <f xml:space="preserve"> Time!S$82</f>
        <v>Month30</v>
      </c>
      <c r="T3" s="7" t="str">
        <f xml:space="preserve"> Time!T$82</f>
        <v>Month33</v>
      </c>
      <c r="U3" s="7" t="str">
        <f xml:space="preserve"> Time!U$82</f>
        <v>Month36</v>
      </c>
      <c r="V3" s="7" t="str">
        <f xml:space="preserve"> Time!V$82</f>
        <v>Month39</v>
      </c>
      <c r="W3" s="7" t="str">
        <f xml:space="preserve"> Time!W$82</f>
        <v>Month42</v>
      </c>
      <c r="X3" s="7" t="str">
        <f xml:space="preserve"> Time!X$82</f>
        <v>Month45</v>
      </c>
      <c r="Y3" s="7" t="str">
        <f xml:space="preserve"> Time!Y$82</f>
        <v>Month48</v>
      </c>
      <c r="Z3" s="7" t="str">
        <f xml:space="preserve"> Time!Z$82</f>
        <v>Month51</v>
      </c>
      <c r="AA3" s="7" t="str">
        <f xml:space="preserve"> Time!AA$82</f>
        <v>Month54</v>
      </c>
      <c r="AB3" s="7" t="str">
        <f xml:space="preserve"> Time!AB$82</f>
        <v>Month57</v>
      </c>
      <c r="AC3" s="7" t="str">
        <f xml:space="preserve"> Time!AC$82</f>
        <v>Month60</v>
      </c>
    </row>
    <row r="4" spans="1:29" s="26" customFormat="1">
      <c r="A4" s="51"/>
      <c r="B4" s="51"/>
      <c r="C4" s="71"/>
      <c r="D4" s="72"/>
      <c r="E4" s="22" t="s">
        <v>332</v>
      </c>
      <c r="F4"/>
      <c r="G4"/>
      <c r="H4" s="49"/>
      <c r="I4" s="49"/>
      <c r="J4" s="26">
        <f xml:space="preserve"> Time!J$88</f>
        <v>3</v>
      </c>
      <c r="K4" s="26">
        <f xml:space="preserve"> Time!K$88</f>
        <v>6</v>
      </c>
      <c r="L4" s="26">
        <f xml:space="preserve"> Time!L$88</f>
        <v>9</v>
      </c>
      <c r="M4" s="26">
        <f xml:space="preserve"> Time!M$88</f>
        <v>12</v>
      </c>
      <c r="N4" s="26">
        <f xml:space="preserve"> Time!N$88</f>
        <v>15</v>
      </c>
      <c r="O4" s="26">
        <f xml:space="preserve"> Time!O$88</f>
        <v>18</v>
      </c>
      <c r="P4" s="26">
        <f xml:space="preserve"> Time!P$88</f>
        <v>21</v>
      </c>
      <c r="Q4" s="26">
        <f xml:space="preserve"> Time!Q$88</f>
        <v>24</v>
      </c>
      <c r="R4" s="26">
        <f xml:space="preserve"> Time!R$88</f>
        <v>27</v>
      </c>
      <c r="S4" s="26">
        <f xml:space="preserve"> Time!S$88</f>
        <v>30</v>
      </c>
      <c r="T4" s="26">
        <f xml:space="preserve"> Time!T$88</f>
        <v>33</v>
      </c>
      <c r="U4" s="26">
        <f xml:space="preserve"> Time!U$88</f>
        <v>36</v>
      </c>
      <c r="V4" s="26">
        <f xml:space="preserve"> Time!V$88</f>
        <v>39</v>
      </c>
      <c r="W4" s="26">
        <f xml:space="preserve"> Time!W$88</f>
        <v>42</v>
      </c>
      <c r="X4" s="26">
        <f xml:space="preserve"> Time!X$88</f>
        <v>45</v>
      </c>
      <c r="Y4" s="26">
        <f xml:space="preserve"> Time!Y$88</f>
        <v>48</v>
      </c>
      <c r="Z4" s="26">
        <f xml:space="preserve"> Time!Z$88</f>
        <v>51</v>
      </c>
      <c r="AA4" s="26">
        <f xml:space="preserve"> Time!AA$88</f>
        <v>54</v>
      </c>
      <c r="AB4" s="26">
        <f xml:space="preserve"> Time!AB$88</f>
        <v>57</v>
      </c>
      <c r="AC4" s="26">
        <f xml:space="preserve"> Time!AC$88</f>
        <v>60</v>
      </c>
    </row>
    <row r="5" spans="1:29" s="32" customFormat="1">
      <c r="A5" s="51"/>
      <c r="B5" s="51"/>
      <c r="C5" s="71"/>
      <c r="D5" s="72"/>
      <c r="E5" s="22" t="s">
        <v>312</v>
      </c>
      <c r="F5" s="23" t="s">
        <v>254</v>
      </c>
      <c r="G5" s="23" t="s">
        <v>228</v>
      </c>
      <c r="H5" s="23" t="s">
        <v>205</v>
      </c>
      <c r="I5" s="49"/>
      <c r="J5" s="15"/>
      <c r="K5" s="15"/>
      <c r="L5" s="15"/>
      <c r="M5" s="15"/>
      <c r="N5" s="15"/>
      <c r="O5" s="15"/>
      <c r="P5" s="15"/>
    </row>
    <row r="6" spans="1:29" s="45" customFormat="1">
      <c r="A6" s="23"/>
      <c r="B6" s="23"/>
      <c r="C6" s="48"/>
      <c r="D6" s="75"/>
      <c r="F6" s="23"/>
      <c r="G6" s="23"/>
      <c r="H6" s="23"/>
    </row>
    <row r="8" spans="1:29">
      <c r="E8" s="17" t="str">
        <f xml:space="preserve"> Metrics!E$10</f>
        <v>Cash Low</v>
      </c>
      <c r="F8" s="17">
        <f ca="1" xml:space="preserve"> Metrics!$F$10</f>
        <v>-65340</v>
      </c>
      <c r="G8" s="17" t="str">
        <f xml:space="preserve"> Metrics!G$10</f>
        <v>GBP</v>
      </c>
      <c r="H8" s="44"/>
      <c r="I8" s="17"/>
      <c r="J8" s="10"/>
      <c r="K8" s="10"/>
      <c r="L8" s="10"/>
      <c r="M8" s="10"/>
      <c r="N8" s="10"/>
      <c r="O8" s="10"/>
      <c r="P8" s="10"/>
      <c r="Q8" s="10"/>
      <c r="R8" s="10"/>
      <c r="S8" s="10"/>
      <c r="T8" s="10"/>
      <c r="U8" s="10"/>
      <c r="V8" s="10"/>
      <c r="W8" s="10"/>
      <c r="X8" s="10"/>
      <c r="Y8" s="10"/>
      <c r="Z8" s="10"/>
      <c r="AA8" s="10"/>
      <c r="AB8" s="10"/>
      <c r="AC8" s="10"/>
    </row>
  </sheetData>
  <conditionalFormatting sqref="F2:F3">
    <cfRule type="cellIs" dxfId="21" priority="1" stopIfTrue="1" operator="notEqual">
      <formula>0</formula>
    </cfRule>
    <cfRule type="cellIs" dxfId="20" priority="2" stopIfTrue="1" operator="equal">
      <formula>""</formula>
    </cfRule>
  </conditionalFormatting>
  <conditionalFormatting sqref="J3:AC3">
    <cfRule type="cellIs" dxfId="19" priority="3" operator="equal">
      <formula>"PPA ext."</formula>
    </cfRule>
    <cfRule type="cellIs" dxfId="18" priority="4" operator="equal">
      <formula>"Delay"</formula>
    </cfRule>
    <cfRule type="cellIs" dxfId="17" priority="5" operator="equal">
      <formula>"Fin Close"</formula>
    </cfRule>
    <cfRule type="cellIs" dxfId="16" priority="6" stopIfTrue="1" operator="equal">
      <formula>"Construction"</formula>
    </cfRule>
    <cfRule type="cellIs" dxfId="15"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2">
    <tabColor rgb="FF4F81BD"/>
    <outlinePr summaryBelow="0" summaryRight="0"/>
  </sheetPr>
  <dimension ref="A1:S8"/>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23.33203125" bestFit="1" customWidth="1"/>
    <col min="6" max="6" width="20.5546875" bestFit="1" customWidth="1"/>
    <col min="7" max="7" width="13.21875" bestFit="1" customWidth="1"/>
    <col min="8" max="8" width="7.6640625" style="45" bestFit="1" customWidth="1"/>
    <col min="9" max="9" width="3.44140625" customWidth="1"/>
    <col min="10" max="19" width="11.77734375" bestFit="1" customWidth="1"/>
    <col min="20" max="20" width="15.109375" hidden="1" customWidth="1"/>
    <col min="21" max="16384" width="15.109375" hidden="1"/>
  </cols>
  <sheetData>
    <row r="1" spans="1:19" s="73" customFormat="1" ht="25">
      <c r="A1" s="46" t="str">
        <f ca="1" xml:space="preserve"> RIGHT(CELL("filename", A1), LEN(CELL("filename", A1)) - SEARCH("]", CELL("filename", A1)))</f>
        <v>Metrics Report SemiAnnually</v>
      </c>
      <c r="B1" s="76"/>
      <c r="C1" s="77"/>
      <c r="D1" s="70"/>
      <c r="F1" s="53" t="str">
        <f>HYPERLINK("#Contents!A1","Go to contents")</f>
        <v>Go to contents</v>
      </c>
      <c r="H1" s="50"/>
      <c r="J1" s="50"/>
    </row>
    <row r="2" spans="1:19" s="55" customFormat="1">
      <c r="A2" s="51"/>
      <c r="B2" s="51"/>
      <c r="C2" s="71"/>
      <c r="D2" s="72"/>
      <c r="E2" s="22" t="s">
        <v>331</v>
      </c>
      <c r="F2" s="52">
        <f ca="1" xml:space="preserve"> 'Model Checks and Alerts'!F11</f>
        <v>0</v>
      </c>
      <c r="G2" s="54" t="s">
        <v>144</v>
      </c>
      <c r="H2" s="49"/>
      <c r="I2" s="49"/>
      <c r="J2" s="6">
        <f xml:space="preserve"> Time!J$95</f>
        <v>45230</v>
      </c>
      <c r="K2" s="6">
        <f xml:space="preserve"> Time!K$95</f>
        <v>45412</v>
      </c>
      <c r="L2" s="6">
        <f xml:space="preserve"> Time!L$95</f>
        <v>45596</v>
      </c>
      <c r="M2" s="6">
        <f xml:space="preserve"> Time!M$95</f>
        <v>45777</v>
      </c>
      <c r="N2" s="6">
        <f xml:space="preserve"> Time!N$95</f>
        <v>45961</v>
      </c>
      <c r="O2" s="6">
        <f xml:space="preserve"> Time!O$95</f>
        <v>46142</v>
      </c>
      <c r="P2" s="6">
        <f xml:space="preserve"> Time!P$95</f>
        <v>46326</v>
      </c>
      <c r="Q2" s="6">
        <f xml:space="preserve"> Time!Q$95</f>
        <v>46507</v>
      </c>
      <c r="R2" s="6">
        <f xml:space="preserve"> Time!R$95</f>
        <v>46691</v>
      </c>
      <c r="S2" s="6">
        <f xml:space="preserve"> Time!S$95</f>
        <v>46873</v>
      </c>
    </row>
    <row r="3" spans="1:19" s="32" customFormat="1">
      <c r="A3" s="51"/>
      <c r="B3" s="51"/>
      <c r="C3" s="71"/>
      <c r="D3" s="72"/>
      <c r="E3" s="41" t="s">
        <v>206</v>
      </c>
      <c r="F3" s="52"/>
      <c r="G3" s="54" t="s">
        <v>98</v>
      </c>
      <c r="H3" s="49"/>
      <c r="I3" s="49"/>
      <c r="J3" s="7" t="str">
        <f xml:space="preserve"> Time!J$102</f>
        <v>Month6</v>
      </c>
      <c r="K3" s="7" t="str">
        <f xml:space="preserve"> Time!K$102</f>
        <v>Month12</v>
      </c>
      <c r="L3" s="7" t="str">
        <f xml:space="preserve"> Time!L$102</f>
        <v>Month18</v>
      </c>
      <c r="M3" s="7" t="str">
        <f xml:space="preserve"> Time!M$102</f>
        <v>Month24</v>
      </c>
      <c r="N3" s="7" t="str">
        <f xml:space="preserve"> Time!N$102</f>
        <v>Month30</v>
      </c>
      <c r="O3" s="7" t="str">
        <f xml:space="preserve"> Time!O$102</f>
        <v>Month36</v>
      </c>
      <c r="P3" s="7" t="str">
        <f xml:space="preserve"> Time!P$102</f>
        <v>Month42</v>
      </c>
      <c r="Q3" s="7" t="str">
        <f xml:space="preserve"> Time!Q$102</f>
        <v>Month48</v>
      </c>
      <c r="R3" s="7" t="str">
        <f xml:space="preserve"> Time!R$102</f>
        <v>Month54</v>
      </c>
      <c r="S3" s="7" t="str">
        <f xml:space="preserve"> Time!S$102</f>
        <v>Month60</v>
      </c>
    </row>
    <row r="4" spans="1:19" s="26" customFormat="1">
      <c r="A4" s="51"/>
      <c r="B4" s="51"/>
      <c r="C4" s="71"/>
      <c r="D4" s="72"/>
      <c r="E4" s="22" t="s">
        <v>332</v>
      </c>
      <c r="F4"/>
      <c r="G4"/>
      <c r="H4" s="49"/>
      <c r="I4" s="49"/>
      <c r="J4" s="26">
        <f xml:space="preserve"> Time!J$108</f>
        <v>6</v>
      </c>
      <c r="K4" s="26">
        <f xml:space="preserve"> Time!K$108</f>
        <v>12</v>
      </c>
      <c r="L4" s="26">
        <f xml:space="preserve"> Time!L$108</f>
        <v>18</v>
      </c>
      <c r="M4" s="26">
        <f xml:space="preserve"> Time!M$108</f>
        <v>24</v>
      </c>
      <c r="N4" s="26">
        <f xml:space="preserve"> Time!N$108</f>
        <v>30</v>
      </c>
      <c r="O4" s="26">
        <f xml:space="preserve"> Time!O$108</f>
        <v>36</v>
      </c>
      <c r="P4" s="26">
        <f xml:space="preserve"> Time!P$108</f>
        <v>42</v>
      </c>
      <c r="Q4" s="26">
        <f xml:space="preserve"> Time!Q$108</f>
        <v>48</v>
      </c>
      <c r="R4" s="26">
        <f xml:space="preserve"> Time!R$108</f>
        <v>54</v>
      </c>
      <c r="S4" s="26">
        <f xml:space="preserve"> Time!S$108</f>
        <v>60</v>
      </c>
    </row>
    <row r="5" spans="1:19" s="32" customFormat="1">
      <c r="A5" s="51"/>
      <c r="B5" s="51"/>
      <c r="C5" s="71"/>
      <c r="D5" s="72"/>
      <c r="E5" s="22" t="s">
        <v>312</v>
      </c>
      <c r="F5" s="23" t="s">
        <v>254</v>
      </c>
      <c r="G5" s="23" t="s">
        <v>228</v>
      </c>
      <c r="H5" s="23" t="s">
        <v>205</v>
      </c>
      <c r="I5" s="49"/>
      <c r="J5" s="15"/>
      <c r="K5" s="15"/>
      <c r="L5" s="15"/>
      <c r="M5" s="15"/>
      <c r="N5" s="15"/>
      <c r="O5" s="15"/>
      <c r="P5" s="15"/>
    </row>
    <row r="6" spans="1:19" s="45" customFormat="1">
      <c r="A6" s="23"/>
      <c r="B6" s="23"/>
      <c r="C6" s="48"/>
      <c r="D6" s="75"/>
      <c r="F6" s="23"/>
      <c r="G6" s="23"/>
      <c r="H6" s="23"/>
    </row>
    <row r="8" spans="1:19">
      <c r="E8" s="17" t="str">
        <f xml:space="preserve"> Metrics!E$10</f>
        <v>Cash Low</v>
      </c>
      <c r="F8" s="17">
        <f ca="1" xml:space="preserve"> Metrics!$F$10</f>
        <v>-65340</v>
      </c>
      <c r="G8" s="17" t="str">
        <f xml:space="preserve"> Metrics!G$10</f>
        <v>GBP</v>
      </c>
      <c r="H8" s="44"/>
      <c r="I8" s="17"/>
      <c r="J8" s="10"/>
      <c r="K8" s="10"/>
      <c r="L8" s="10"/>
      <c r="M8" s="10"/>
      <c r="N8" s="10"/>
      <c r="O8" s="10"/>
      <c r="P8" s="10"/>
      <c r="Q8" s="10"/>
      <c r="R8" s="10"/>
      <c r="S8" s="10"/>
    </row>
  </sheetData>
  <conditionalFormatting sqref="F2:F3">
    <cfRule type="cellIs" dxfId="14" priority="1" stopIfTrue="1" operator="notEqual">
      <formula>0</formula>
    </cfRule>
    <cfRule type="cellIs" dxfId="13" priority="2" stopIfTrue="1" operator="equal">
      <formula>""</formula>
    </cfRule>
  </conditionalFormatting>
  <conditionalFormatting sqref="J3:S3">
    <cfRule type="cellIs" dxfId="12" priority="3" operator="equal">
      <formula>"PPA ext."</formula>
    </cfRule>
    <cfRule type="cellIs" dxfId="11" priority="4" operator="equal">
      <formula>"Delay"</formula>
    </cfRule>
    <cfRule type="cellIs" dxfId="10" priority="5" operator="equal">
      <formula>"Fin Close"</formula>
    </cfRule>
    <cfRule type="cellIs" dxfId="9" priority="6" stopIfTrue="1" operator="equal">
      <formula>"Construction"</formula>
    </cfRule>
    <cfRule type="cellIs" dxfId="8"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3">
    <tabColor rgb="FF4F81BD"/>
    <outlinePr summaryBelow="0" summaryRight="0"/>
  </sheetPr>
  <dimension ref="A1:P6"/>
  <sheetViews>
    <sheetView showGridLines="0" zoomScale="80" workbookViewId="0">
      <selection activeCell="E2" sqref="E2:E5"/>
    </sheetView>
  </sheetViews>
  <sheetFormatPr defaultColWidth="0" defaultRowHeight="13"/>
  <cols>
    <col min="1" max="2" width="1.44140625" style="23" customWidth="1"/>
    <col min="3" max="3" width="1.44140625" style="48" customWidth="1"/>
    <col min="4" max="4" width="1.44140625" style="74" customWidth="1"/>
    <col min="5" max="5" width="71.44140625" customWidth="1"/>
    <col min="6" max="6" width="16.33203125" customWidth="1"/>
    <col min="7" max="7" width="15.109375" customWidth="1"/>
    <col min="8" max="8" width="15.109375" style="45" customWidth="1"/>
    <col min="9" max="9" width="3.44140625" customWidth="1"/>
    <col min="10" max="16" width="15.109375" customWidth="1"/>
    <col min="17" max="17" width="15.109375" hidden="1" customWidth="1"/>
    <col min="18" max="16384" width="15.109375" hidden="1"/>
  </cols>
  <sheetData>
    <row r="1" spans="1:16" s="73" customFormat="1" ht="25">
      <c r="A1" s="46" t="str">
        <f ca="1" xml:space="preserve"> RIGHT(CELL("filename", A1), LEN(CELL("filename", A1)) - SEARCH("]", CELL("filename", A1)))</f>
        <v>Results Table</v>
      </c>
      <c r="B1" s="76"/>
      <c r="C1" s="77"/>
      <c r="D1" s="70"/>
      <c r="F1" s="53" t="str">
        <f>HYPERLINK("#Contents!A1","Go to contents")</f>
        <v>Go to contents</v>
      </c>
      <c r="H1" s="50"/>
      <c r="J1" s="50"/>
    </row>
    <row r="2" spans="1:16" s="55" customFormat="1">
      <c r="A2" s="51"/>
      <c r="B2" s="51"/>
      <c r="C2" s="71"/>
      <c r="D2" s="72"/>
      <c r="E2" s="22" t="s">
        <v>331</v>
      </c>
      <c r="F2" s="52">
        <f ca="1" xml:space="preserve"> 'Model Checks and Alerts'!F11</f>
        <v>0</v>
      </c>
      <c r="G2" s="54" t="s">
        <v>144</v>
      </c>
      <c r="H2" s="49"/>
      <c r="I2" s="49"/>
      <c r="J2" s="6"/>
      <c r="K2" s="6"/>
      <c r="L2" s="6"/>
      <c r="M2" s="6"/>
      <c r="N2" s="6"/>
      <c r="O2" s="6"/>
      <c r="P2" s="6"/>
    </row>
    <row r="3" spans="1:16" s="32" customFormat="1">
      <c r="A3" s="51"/>
      <c r="B3" s="51"/>
      <c r="C3" s="71"/>
      <c r="D3" s="72"/>
      <c r="E3" s="41" t="s">
        <v>206</v>
      </c>
      <c r="F3" s="52"/>
      <c r="G3" s="54" t="s">
        <v>98</v>
      </c>
      <c r="H3" s="49"/>
      <c r="I3" s="49"/>
      <c r="J3" s="7"/>
      <c r="K3" s="7"/>
      <c r="L3" s="7"/>
      <c r="M3" s="7"/>
      <c r="N3" s="7"/>
      <c r="O3" s="7"/>
      <c r="P3" s="7"/>
    </row>
    <row r="4" spans="1:16" s="26" customFormat="1">
      <c r="A4" s="51"/>
      <c r="B4" s="51"/>
      <c r="C4" s="71"/>
      <c r="D4" s="72"/>
      <c r="E4" s="22" t="s">
        <v>332</v>
      </c>
      <c r="F4"/>
      <c r="G4"/>
      <c r="H4" s="49"/>
      <c r="I4" s="49"/>
    </row>
    <row r="5" spans="1:16" s="32" customFormat="1">
      <c r="A5" s="51"/>
      <c r="B5" s="51"/>
      <c r="C5" s="71"/>
      <c r="D5" s="72"/>
      <c r="E5" s="22" t="s">
        <v>312</v>
      </c>
      <c r="F5" s="23"/>
      <c r="G5" s="23" t="s">
        <v>228</v>
      </c>
      <c r="H5" s="23"/>
      <c r="I5" s="49"/>
      <c r="J5" s="15"/>
      <c r="K5" s="15"/>
      <c r="L5" s="15"/>
      <c r="M5" s="15"/>
      <c r="N5" s="15"/>
      <c r="O5" s="15"/>
      <c r="P5" s="15"/>
    </row>
    <row r="6" spans="1:16" s="45" customFormat="1">
      <c r="A6" s="23"/>
      <c r="B6" s="23"/>
      <c r="C6" s="48"/>
      <c r="D6" s="75"/>
      <c r="F6" s="23"/>
      <c r="G6" s="23"/>
      <c r="H6" s="23"/>
    </row>
  </sheetData>
  <conditionalFormatting sqref="F2:F3">
    <cfRule type="cellIs" dxfId="7" priority="1" stopIfTrue="1" operator="notEqual">
      <formula>0</formula>
    </cfRule>
    <cfRule type="cellIs" dxfId="6" priority="2" stopIfTrue="1" operator="equal">
      <formula>""</formula>
    </cfRule>
  </conditionalFormatting>
  <conditionalFormatting sqref="J3:P3">
    <cfRule type="cellIs" dxfId="5" priority="3" operator="equal">
      <formula>"PPA ext."</formula>
    </cfRule>
    <cfRule type="cellIs" dxfId="4" priority="4" operator="equal">
      <formula>"Delay"</formula>
    </cfRule>
    <cfRule type="cellIs" dxfId="3" priority="5" operator="equal">
      <formula>"Fin Close"</formula>
    </cfRule>
    <cfRule type="cellIs" dxfId="2" priority="6" stopIfTrue="1" operator="equal">
      <formula>"Construction"</formula>
    </cfRule>
    <cfRule type="cellIs" dxfId="1" priority="7" stopIfTrue="1" operator="equal">
      <formula>"Operations"</formula>
    </cfRule>
  </conditionalFormatting>
  <pageMargins left="0.7" right="0.7" top="0.75" bottom="0.75" header="0.3" footer="0.3"/>
  <customProperties>
    <customPr name="MMSheetType" r:id="rId1"/>
  </customPropertie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4">
    <tabColor rgb="FF4F81BD"/>
    <outlinePr summaryBelow="0" summaryRight="0"/>
  </sheetPr>
  <dimension ref="A1:R25"/>
  <sheetViews>
    <sheetView showGridLines="0" defaultGridColor="0" colorId="22" zoomScale="110" workbookViewId="0">
      <pane xSplit="9" ySplit="5" topLeftCell="J6" activePane="bottomRight" state="frozen"/>
      <selection activeCell="J6" sqref="J6"/>
      <selection pane="topRight" activeCell="J6" sqref="J6"/>
      <selection pane="bottomLeft" activeCell="J6" sqref="J6"/>
      <selection pane="bottomRight" activeCell="J2" sqref="J2"/>
    </sheetView>
  </sheetViews>
  <sheetFormatPr defaultColWidth="0" defaultRowHeight="13" outlineLevelRow="1"/>
  <cols>
    <col min="1" max="2" width="1.44140625" style="136" customWidth="1"/>
    <col min="3" max="3" width="1.44140625" style="184" customWidth="1"/>
    <col min="4" max="4" width="1.44140625" style="145" customWidth="1"/>
    <col min="5" max="5" width="47.33203125" style="47" customWidth="1"/>
    <col min="6" max="6" width="14.6640625" style="47" customWidth="1"/>
    <col min="7" max="7" width="13.44140625" style="47" customWidth="1"/>
    <col min="8" max="8" width="14.6640625" style="47" customWidth="1"/>
    <col min="9" max="9" width="3" style="108" customWidth="1"/>
    <col min="10" max="10" width="5.33203125" style="134" customWidth="1"/>
    <col min="11" max="11" width="13.44140625" style="194" customWidth="1"/>
    <col min="12" max="12" width="13.44140625" style="225" customWidth="1"/>
    <col min="13" max="13" width="0.44140625" style="116" customWidth="1"/>
    <col min="14" max="16" width="14.6640625" style="41" customWidth="1"/>
    <col min="17" max="17" width="0.44140625" style="116" customWidth="1"/>
    <col min="18" max="18" width="9.109375" style="115" hidden="1" customWidth="1"/>
    <col min="19" max="19" width="10.44140625" style="115" hidden="1" customWidth="1"/>
    <col min="20" max="16384" width="10.44140625" style="115" hidden="1"/>
  </cols>
  <sheetData>
    <row r="1" spans="1:17" ht="25">
      <c r="A1" s="263" t="s">
        <v>93</v>
      </c>
      <c r="B1" s="229"/>
      <c r="C1" s="238"/>
      <c r="D1" s="221"/>
      <c r="E1" s="69"/>
      <c r="F1" s="235"/>
      <c r="G1" s="69"/>
      <c r="H1" s="69"/>
      <c r="I1" s="247"/>
      <c r="J1" s="257"/>
      <c r="K1" s="262"/>
      <c r="L1" s="258"/>
      <c r="N1" s="142"/>
      <c r="O1" s="142"/>
      <c r="P1" s="142"/>
    </row>
    <row r="2" spans="1:17">
      <c r="A2" s="215"/>
      <c r="B2" s="105"/>
      <c r="C2" s="129"/>
      <c r="E2" s="265"/>
      <c r="F2" s="115"/>
      <c r="G2" s="115" t="s">
        <v>292</v>
      </c>
      <c r="H2" s="251">
        <f ca="1" xml:space="preserve"> TODAY()</f>
        <v>45179</v>
      </c>
      <c r="J2" s="219">
        <f xml:space="preserve"> COUNTIF(J6:J24, "tu")</f>
        <v>0</v>
      </c>
      <c r="N2" s="148"/>
      <c r="O2" s="148"/>
      <c r="P2" s="148"/>
    </row>
    <row r="3" spans="1:17" s="194" customFormat="1" ht="12.5">
      <c r="A3" s="97"/>
      <c r="B3" s="97"/>
      <c r="C3" s="129"/>
      <c r="D3" s="145"/>
      <c r="E3" s="265"/>
      <c r="G3" s="194" t="s">
        <v>43</v>
      </c>
      <c r="H3" s="243" t="s">
        <v>230</v>
      </c>
      <c r="I3" s="129"/>
      <c r="J3" s="292"/>
      <c r="K3" s="185"/>
      <c r="L3" s="192"/>
      <c r="M3" s="162"/>
      <c r="N3" s="152"/>
      <c r="O3" s="152"/>
      <c r="P3" s="152"/>
      <c r="Q3" s="162"/>
    </row>
    <row r="4" spans="1:17">
      <c r="A4" s="105"/>
      <c r="B4" s="105"/>
      <c r="C4" s="129"/>
      <c r="E4" s="122"/>
      <c r="F4" s="115"/>
      <c r="G4" s="115"/>
      <c r="H4" s="233"/>
      <c r="I4" s="129"/>
      <c r="J4" s="292"/>
      <c r="N4" s="122"/>
      <c r="O4" s="122"/>
      <c r="P4" s="122"/>
    </row>
    <row r="5" spans="1:17">
      <c r="A5" s="105"/>
      <c r="B5" s="105"/>
      <c r="C5" s="129"/>
      <c r="D5" s="122"/>
      <c r="E5" s="97" t="s">
        <v>229</v>
      </c>
      <c r="F5" s="121"/>
      <c r="G5" s="260" t="s">
        <v>228</v>
      </c>
      <c r="H5" s="293">
        <v>1</v>
      </c>
      <c r="I5" s="97"/>
      <c r="J5" s="132">
        <f xml:space="preserve"> MATCH($H$5, M5:Q5, 0)</f>
        <v>2</v>
      </c>
      <c r="K5" s="185" t="s">
        <v>207</v>
      </c>
      <c r="L5" s="192" t="s">
        <v>120</v>
      </c>
      <c r="N5" s="143">
        <v>1</v>
      </c>
      <c r="O5" s="143">
        <v>2</v>
      </c>
      <c r="P5" s="143">
        <v>3</v>
      </c>
    </row>
    <row r="6" spans="1:17" s="259" customFormat="1">
      <c r="A6" s="172"/>
      <c r="B6" s="172"/>
      <c r="C6" s="273"/>
      <c r="D6" s="264"/>
      <c r="E6" s="249" t="s">
        <v>184</v>
      </c>
      <c r="F6" s="253"/>
      <c r="G6" s="113"/>
      <c r="H6" s="113"/>
      <c r="I6" s="113"/>
      <c r="J6" s="161"/>
      <c r="K6" s="244"/>
      <c r="L6" s="125"/>
      <c r="M6" s="116"/>
      <c r="N6" s="113"/>
      <c r="O6" s="113"/>
      <c r="P6" s="113"/>
      <c r="Q6" s="116"/>
    </row>
    <row r="7" spans="1:17" s="281" customFormat="1">
      <c r="A7" s="105"/>
      <c r="B7" s="105"/>
      <c r="C7" s="129"/>
      <c r="D7" s="121"/>
      <c r="E7" s="286"/>
      <c r="F7" s="178"/>
      <c r="G7" s="108"/>
      <c r="H7" s="108"/>
      <c r="I7" s="108"/>
      <c r="J7" s="132"/>
      <c r="K7" s="241"/>
      <c r="L7" s="181"/>
      <c r="M7" s="116"/>
      <c r="N7" s="108"/>
      <c r="O7" s="108"/>
      <c r="P7" s="108"/>
      <c r="Q7" s="116"/>
    </row>
    <row r="8" spans="1:17" s="281" customFormat="1">
      <c r="A8" s="105" t="s">
        <v>255</v>
      </c>
      <c r="B8" s="105"/>
      <c r="C8" s="129"/>
      <c r="D8" s="121"/>
      <c r="E8" s="108"/>
      <c r="F8" s="178"/>
      <c r="G8" s="108"/>
      <c r="H8" s="108"/>
      <c r="I8" s="108"/>
      <c r="J8" s="159"/>
      <c r="K8" s="268"/>
      <c r="L8" s="110"/>
      <c r="M8" s="116"/>
      <c r="N8" s="97"/>
      <c r="O8" s="97"/>
      <c r="P8" s="97"/>
      <c r="Q8" s="285"/>
    </row>
    <row r="9" spans="1:17" outlineLevel="1">
      <c r="A9" s="105"/>
      <c r="B9" s="105"/>
      <c r="C9" s="129"/>
      <c r="D9" s="121"/>
      <c r="L9" s="127"/>
      <c r="N9" s="117"/>
      <c r="O9" s="117"/>
      <c r="P9" s="117"/>
    </row>
    <row r="10" spans="1:17" s="127" customFormat="1" outlineLevel="1">
      <c r="A10" s="128"/>
      <c r="B10" s="128"/>
      <c r="C10" s="110"/>
      <c r="D10" s="110"/>
      <c r="E10" s="118"/>
      <c r="F10" s="205"/>
      <c r="G10" s="118"/>
      <c r="H10" s="118"/>
      <c r="I10" s="204"/>
      <c r="J10" s="159" t="s">
        <v>158</v>
      </c>
      <c r="K10" s="110">
        <f t="shared" ref="K10:K13" si="0" xml:space="preserve"> H10 - INDEX(M10:Q10, $J$5)</f>
        <v>0</v>
      </c>
      <c r="L10" s="110">
        <v>0</v>
      </c>
      <c r="M10" s="125"/>
      <c r="N10" s="119"/>
      <c r="O10" s="119"/>
      <c r="P10" s="119"/>
      <c r="Q10" s="125"/>
    </row>
    <row r="11" spans="1:17" s="275" customFormat="1" outlineLevel="1">
      <c r="A11" s="176"/>
      <c r="B11" s="176"/>
      <c r="C11" s="141"/>
      <c r="D11" s="141"/>
      <c r="E11" s="151"/>
      <c r="F11" s="252"/>
      <c r="G11" s="151"/>
      <c r="H11" s="151"/>
      <c r="I11" s="212"/>
      <c r="J11" s="159" t="s">
        <v>158</v>
      </c>
      <c r="K11" s="141">
        <f t="shared" si="0"/>
        <v>0</v>
      </c>
      <c r="L11" s="110">
        <v>0</v>
      </c>
      <c r="M11" s="177"/>
      <c r="N11" s="153"/>
      <c r="O11" s="153"/>
      <c r="P11" s="153"/>
      <c r="Q11" s="177"/>
    </row>
    <row r="12" spans="1:17" s="275" customFormat="1" outlineLevel="1">
      <c r="A12" s="176"/>
      <c r="B12" s="176"/>
      <c r="C12" s="141"/>
      <c r="D12" s="141"/>
      <c r="E12" s="151"/>
      <c r="F12" s="252"/>
      <c r="G12" s="151"/>
      <c r="H12" s="151"/>
      <c r="I12" s="212"/>
      <c r="J12" s="159" t="s">
        <v>158</v>
      </c>
      <c r="K12" s="141">
        <f t="shared" si="0"/>
        <v>0</v>
      </c>
      <c r="L12" s="110">
        <v>0</v>
      </c>
      <c r="M12" s="177"/>
      <c r="N12" s="153"/>
      <c r="O12" s="153"/>
      <c r="P12" s="153"/>
      <c r="Q12" s="177"/>
    </row>
    <row r="13" spans="1:17" s="127" customFormat="1" outlineLevel="1">
      <c r="A13" s="128"/>
      <c r="B13" s="128"/>
      <c r="C13" s="110"/>
      <c r="D13" s="110"/>
      <c r="E13" s="118"/>
      <c r="F13" s="205"/>
      <c r="G13" s="118"/>
      <c r="H13" s="118"/>
      <c r="I13" s="204"/>
      <c r="J13" s="159" t="s">
        <v>158</v>
      </c>
      <c r="K13" s="110">
        <f t="shared" si="0"/>
        <v>0</v>
      </c>
      <c r="L13" s="110">
        <v>0</v>
      </c>
      <c r="M13" s="125"/>
      <c r="N13" s="119"/>
      <c r="O13" s="119"/>
      <c r="P13" s="119"/>
      <c r="Q13" s="125"/>
    </row>
    <row r="14" spans="1:17" outlineLevel="1">
      <c r="A14" s="105"/>
      <c r="B14" s="105"/>
      <c r="C14" s="97"/>
      <c r="D14" s="121"/>
      <c r="E14" s="108"/>
      <c r="F14" s="178"/>
      <c r="G14" s="256"/>
      <c r="H14" s="181"/>
      <c r="I14" s="242"/>
      <c r="L14" s="127"/>
      <c r="M14" s="174"/>
      <c r="N14" s="117"/>
      <c r="O14" s="117"/>
      <c r="P14" s="117"/>
      <c r="Q14" s="174"/>
    </row>
    <row r="15" spans="1:17">
      <c r="A15" s="207"/>
      <c r="B15" s="207"/>
      <c r="C15" s="239"/>
      <c r="D15" s="283"/>
      <c r="E15" s="157"/>
      <c r="F15" s="157"/>
      <c r="G15" s="157"/>
      <c r="H15" s="288"/>
      <c r="I15" s="97"/>
      <c r="L15" s="127"/>
      <c r="M15" s="158"/>
      <c r="N15" s="117"/>
      <c r="O15" s="117"/>
      <c r="P15" s="117"/>
      <c r="Q15" s="158"/>
    </row>
    <row r="16" spans="1:17">
      <c r="A16" s="207"/>
      <c r="B16" s="207"/>
      <c r="C16" s="239"/>
      <c r="D16" s="283"/>
      <c r="E16" s="157"/>
      <c r="F16" s="157"/>
      <c r="G16" s="157"/>
      <c r="H16" s="288"/>
      <c r="I16" s="97"/>
      <c r="L16" s="127"/>
      <c r="M16" s="158"/>
      <c r="N16" s="117"/>
      <c r="O16" s="117"/>
      <c r="P16" s="117"/>
      <c r="Q16" s="158"/>
    </row>
    <row r="17" spans="1:17" s="230" customFormat="1" outlineLevel="1">
      <c r="A17" s="121"/>
      <c r="B17" s="207"/>
      <c r="C17" s="97"/>
      <c r="D17" s="97"/>
      <c r="E17" s="120"/>
      <c r="F17" s="120"/>
      <c r="G17" s="120"/>
      <c r="H17" s="120"/>
      <c r="I17" s="120"/>
      <c r="J17" s="210"/>
      <c r="L17" s="222"/>
      <c r="M17" s="199"/>
      <c r="N17" s="155"/>
      <c r="O17" s="155"/>
      <c r="P17" s="155"/>
      <c r="Q17" s="199"/>
    </row>
    <row r="18" spans="1:17" s="140" customFormat="1">
      <c r="A18" s="121"/>
      <c r="B18" s="207"/>
      <c r="C18" s="97"/>
      <c r="D18" s="97"/>
      <c r="E18" s="120"/>
      <c r="F18" s="120"/>
      <c r="G18" s="120"/>
      <c r="H18" s="120"/>
      <c r="I18" s="120"/>
      <c r="J18" s="134"/>
      <c r="L18" s="167"/>
      <c r="M18" s="168"/>
      <c r="N18" s="155"/>
      <c r="O18" s="155"/>
      <c r="P18" s="155"/>
      <c r="Q18" s="168"/>
    </row>
    <row r="19" spans="1:17" s="198" customFormat="1">
      <c r="A19" s="105" t="s">
        <v>330</v>
      </c>
      <c r="B19" s="97"/>
      <c r="C19" s="97"/>
      <c r="D19" s="97"/>
      <c r="E19" s="106"/>
      <c r="F19" s="191"/>
      <c r="G19" s="106"/>
      <c r="H19" s="106"/>
      <c r="I19" s="106"/>
      <c r="J19" s="132"/>
      <c r="L19" s="217"/>
      <c r="M19" s="168"/>
      <c r="N19" s="147"/>
      <c r="O19" s="147"/>
      <c r="P19" s="147"/>
      <c r="Q19" s="168"/>
    </row>
    <row r="20" spans="1:17" s="140" customFormat="1" outlineLevel="1">
      <c r="A20" s="201"/>
      <c r="B20" s="201"/>
      <c r="C20" s="232"/>
      <c r="D20" s="220"/>
      <c r="E20" s="278" t="s">
        <v>145</v>
      </c>
      <c r="F20" s="89"/>
      <c r="G20" s="228"/>
      <c r="H20" s="226">
        <f ca="1" xml:space="preserve"> NOW()</f>
        <v>45179.88703726852</v>
      </c>
      <c r="I20" s="106"/>
      <c r="J20" s="134"/>
      <c r="K20" s="198"/>
      <c r="L20" s="217"/>
      <c r="M20" s="168"/>
      <c r="N20" s="154"/>
      <c r="O20" s="154"/>
      <c r="P20" s="154"/>
      <c r="Q20" s="168"/>
    </row>
    <row r="21" spans="1:17" s="140" customFormat="1" outlineLevel="1">
      <c r="A21" s="105"/>
      <c r="B21" s="105"/>
      <c r="C21" s="129"/>
      <c r="D21" s="97"/>
      <c r="E21" s="22" t="s">
        <v>274</v>
      </c>
      <c r="F21" s="89"/>
      <c r="G21" s="22"/>
      <c r="H21" s="214" t="str">
        <f ca="1" xml:space="preserve"> MID(CELL("filename",$A$1), SEARCH("[", CELL("filename",$A$1)) + 1, SEARCH("]", CELL("filename",$A$1)) - SEARCH("[", CELL("filename",$A$1)) - 1)</f>
        <v>GEN.xlsx</v>
      </c>
      <c r="I21" s="106"/>
      <c r="J21" s="134"/>
      <c r="K21" s="198"/>
      <c r="L21" s="217"/>
      <c r="M21" s="168"/>
      <c r="N21" s="149"/>
      <c r="O21" s="149"/>
      <c r="P21" s="149"/>
      <c r="Q21" s="168"/>
    </row>
    <row r="22" spans="1:17" s="140" customFormat="1" outlineLevel="1">
      <c r="A22" s="105"/>
      <c r="B22" s="105"/>
      <c r="C22" s="129"/>
      <c r="D22" s="121"/>
      <c r="E22" s="280"/>
      <c r="F22" s="191"/>
      <c r="G22" s="106"/>
      <c r="H22" s="106"/>
      <c r="I22" s="106"/>
      <c r="J22" s="132"/>
      <c r="K22" s="198"/>
      <c r="L22" s="217"/>
      <c r="M22" s="168"/>
      <c r="N22" s="106"/>
      <c r="O22" s="106"/>
      <c r="P22" s="106"/>
      <c r="Q22" s="168"/>
    </row>
    <row r="23" spans="1:17" s="140" customFormat="1">
      <c r="A23" s="105"/>
      <c r="B23" s="105"/>
      <c r="C23" s="129"/>
      <c r="D23" s="121"/>
      <c r="E23" s="280"/>
      <c r="F23" s="191"/>
      <c r="G23" s="106"/>
      <c r="H23" s="106"/>
      <c r="I23" s="106"/>
      <c r="J23" s="132"/>
      <c r="K23" s="198"/>
      <c r="L23" s="217"/>
      <c r="M23" s="168"/>
      <c r="N23" s="106"/>
      <c r="O23" s="106"/>
      <c r="P23" s="106"/>
      <c r="Q23" s="168"/>
    </row>
    <row r="24" spans="1:17" s="284" customFormat="1">
      <c r="A24" s="160"/>
      <c r="B24" s="160"/>
      <c r="C24" s="282"/>
      <c r="D24" s="254"/>
      <c r="E24" s="227" t="s">
        <v>184</v>
      </c>
      <c r="F24" s="216"/>
      <c r="G24" s="183"/>
      <c r="H24" s="183"/>
      <c r="I24" s="274"/>
      <c r="J24" s="161" t="s">
        <v>67</v>
      </c>
      <c r="L24" s="223"/>
      <c r="M24" s="168"/>
      <c r="N24" s="156"/>
      <c r="O24" s="156"/>
      <c r="P24" s="156"/>
      <c r="Q24" s="168"/>
    </row>
    <row r="25" spans="1:17" s="140" customFormat="1">
      <c r="A25" s="136"/>
      <c r="B25" s="136"/>
      <c r="C25" s="184"/>
      <c r="D25" s="145"/>
      <c r="E25" s="22"/>
      <c r="F25" s="22"/>
      <c r="G25" s="22"/>
      <c r="H25" s="22"/>
      <c r="I25" s="106"/>
      <c r="J25" s="134"/>
      <c r="L25" s="167"/>
      <c r="M25" s="168"/>
      <c r="N25" s="22"/>
      <c r="O25" s="22"/>
      <c r="P25" s="22"/>
      <c r="Q25" s="168"/>
    </row>
  </sheetData>
  <conditionalFormatting sqref="J8 J10:J13">
    <cfRule type="cellIs" dxfId="0" priority="11" operator="equal">
      <formula>"tu"</formula>
    </cfRule>
  </conditionalFormatting>
  <printOptions gridLines="1"/>
  <pageMargins left="0.74803149606299213" right="0.74803149606299213" top="0.98425196850393704" bottom="0.98425196850393704" header="0.51181102362204722" footer="0.51181102362204722"/>
  <pageSetup paperSize="9" scale="55" orientation="landscape" blackAndWhite="1"/>
  <headerFooter>
    <oddHeader>&amp;LPROJECT YAHSAT&amp;CSheet:&amp;A&amp;RSTRICTLY CONFIDENTIAL</oddHeader>
    <oddFooter>&amp;L&amp;F ( Printed on &amp;D at &amp;T )&amp;RPage &amp;P of &amp;N</oddFooter>
  </headerFooter>
  <customProperties>
    <customPr name="MMSheetType" r:id="rId1"/>
  </customPropertie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5">
    <outlinePr summaryBelow="0" summaryRight="0"/>
  </sheetPr>
  <dimension ref="A1:BC338"/>
  <sheetViews>
    <sheetView showGridLines="0" workbookViewId="0">
      <selection activeCell="G11" sqref="G11"/>
    </sheetView>
  </sheetViews>
  <sheetFormatPr defaultColWidth="0" defaultRowHeight="10"/>
  <cols>
    <col min="1" max="1" width="19.44140625" style="130" customWidth="1"/>
    <col min="2" max="2" width="42.33203125" style="130" customWidth="1"/>
    <col min="3" max="3" width="47.77734375" style="130" customWidth="1"/>
    <col min="4" max="4" width="21" style="130" bestFit="1" customWidth="1"/>
    <col min="5" max="5" width="18.6640625" style="130" bestFit="1" customWidth="1"/>
    <col min="6" max="6" width="19.77734375" style="130" bestFit="1" customWidth="1"/>
    <col min="7" max="7" width="23.44140625" style="130" bestFit="1" customWidth="1"/>
    <col min="8" max="8" width="104" style="130" customWidth="1"/>
    <col min="9" max="26" width="9.33203125" style="130" customWidth="1"/>
    <col min="27" max="55" width="9.109375" style="130" hidden="1" customWidth="1"/>
    <col min="56" max="56" width="9.33203125" style="130" hidden="1" customWidth="1"/>
    <col min="57" max="16384" width="9.33203125" style="130" hidden="1"/>
  </cols>
  <sheetData>
    <row r="1" spans="1:55" ht="25">
      <c r="A1" s="46" t="str">
        <f ca="1" xml:space="preserve"> RIGHT(CELL("filename", A1), LEN(CELL("filename", A1)) - SEARCH("]", CELL("filename", A1)))</f>
        <v>Issues</v>
      </c>
    </row>
    <row r="5" spans="1:55" ht="18">
      <c r="A5" s="24" t="s">
        <v>44</v>
      </c>
      <c r="B5" s="24" t="s">
        <v>160</v>
      </c>
      <c r="C5" s="24" t="s">
        <v>232</v>
      </c>
      <c r="D5" s="24" t="s">
        <v>45</v>
      </c>
      <c r="E5" s="24" t="s">
        <v>1</v>
      </c>
      <c r="F5" s="24" t="s">
        <v>146</v>
      </c>
      <c r="G5" s="24" t="s">
        <v>96</v>
      </c>
      <c r="H5" s="24" t="s">
        <v>97</v>
      </c>
      <c r="I5" s="24"/>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row>
    <row r="6" spans="1:55" ht="12.5">
      <c r="A6" s="45"/>
      <c r="B6" s="45"/>
      <c r="C6" s="45"/>
      <c r="D6" s="224"/>
      <c r="E6" s="45"/>
      <c r="F6" s="45"/>
      <c r="G6" s="45"/>
      <c r="H6" s="45"/>
      <c r="I6" s="206"/>
      <c r="J6" s="206"/>
    </row>
    <row r="7" spans="1:55" ht="12.5">
      <c r="A7" s="45"/>
      <c r="B7" s="45"/>
      <c r="C7" s="45"/>
      <c r="D7" s="45"/>
      <c r="E7" s="45"/>
      <c r="F7" s="45"/>
      <c r="G7" s="45"/>
      <c r="H7" s="45"/>
      <c r="I7" s="206"/>
      <c r="J7" s="206"/>
    </row>
    <row r="8" spans="1:55" ht="12.5">
      <c r="A8" s="45"/>
      <c r="B8" s="45"/>
      <c r="C8" s="45"/>
      <c r="D8" s="45"/>
      <c r="E8" s="45"/>
      <c r="F8" s="45"/>
      <c r="G8" s="45"/>
      <c r="H8" s="45"/>
      <c r="I8" s="206"/>
      <c r="J8" s="206"/>
    </row>
    <row r="9" spans="1:55" ht="12.5">
      <c r="A9" s="45"/>
      <c r="B9" s="45"/>
      <c r="C9" s="45"/>
      <c r="D9" s="45"/>
      <c r="E9" s="45"/>
      <c r="F9" s="45"/>
      <c r="G9" s="45"/>
      <c r="H9" s="45"/>
      <c r="I9" s="206"/>
      <c r="J9" s="206"/>
    </row>
    <row r="10" spans="1:55" ht="12.5">
      <c r="A10" s="45"/>
      <c r="B10" s="45"/>
      <c r="C10" s="45"/>
      <c r="D10" s="45"/>
      <c r="E10" s="45"/>
      <c r="F10" s="45"/>
      <c r="G10" s="45"/>
      <c r="H10" s="45"/>
      <c r="I10" s="206"/>
      <c r="J10" s="206"/>
    </row>
    <row r="11" spans="1:55" ht="12.5">
      <c r="A11" s="45"/>
      <c r="B11" s="45"/>
      <c r="C11" s="45"/>
      <c r="D11" s="45"/>
      <c r="E11" s="45"/>
      <c r="F11" s="45"/>
      <c r="G11" s="45"/>
      <c r="H11" s="45"/>
      <c r="I11" s="206"/>
      <c r="J11" s="206"/>
    </row>
    <row r="12" spans="1:55" ht="12.5">
      <c r="A12" s="45"/>
      <c r="B12" s="45"/>
      <c r="C12" s="45"/>
      <c r="D12" s="45"/>
      <c r="E12" s="45"/>
      <c r="F12" s="45"/>
      <c r="G12" s="45"/>
      <c r="H12" s="45"/>
      <c r="I12" s="206"/>
      <c r="J12" s="206"/>
    </row>
    <row r="13" spans="1:55" ht="12.5">
      <c r="A13" s="45"/>
      <c r="B13" s="45"/>
      <c r="C13" s="45"/>
      <c r="D13" s="45"/>
      <c r="E13" s="45"/>
      <c r="F13" s="45"/>
      <c r="G13" s="45"/>
      <c r="H13" s="45"/>
      <c r="I13" s="206"/>
      <c r="J13" s="206"/>
    </row>
    <row r="14" spans="1:55" ht="12.5">
      <c r="A14" s="45"/>
      <c r="B14" s="45"/>
      <c r="C14" s="45"/>
      <c r="D14" s="45"/>
      <c r="E14" s="45"/>
      <c r="F14" s="45"/>
      <c r="G14" s="45"/>
      <c r="H14" s="45"/>
      <c r="I14" s="206"/>
      <c r="J14" s="206"/>
    </row>
    <row r="15" spans="1:55" ht="12.5">
      <c r="A15" s="45"/>
      <c r="B15" s="45"/>
      <c r="C15" s="45"/>
      <c r="D15" s="45"/>
      <c r="E15" s="45"/>
      <c r="F15" s="45"/>
      <c r="G15" s="45"/>
      <c r="H15" s="45"/>
      <c r="I15" s="206"/>
      <c r="J15" s="206"/>
    </row>
    <row r="16" spans="1:55" ht="12.5">
      <c r="A16" s="45"/>
      <c r="B16" s="45"/>
      <c r="C16" s="45"/>
      <c r="D16" s="45"/>
      <c r="E16" s="45"/>
      <c r="F16" s="45"/>
      <c r="G16" s="45"/>
      <c r="H16" s="45"/>
      <c r="I16" s="206"/>
      <c r="J16" s="206"/>
    </row>
    <row r="17" spans="1:10" ht="12.5">
      <c r="A17" s="45"/>
      <c r="B17" s="45"/>
      <c r="C17" s="45"/>
      <c r="D17" s="45"/>
      <c r="E17" s="45"/>
      <c r="F17" s="45"/>
      <c r="G17" s="45"/>
      <c r="H17" s="45"/>
      <c r="I17" s="206"/>
      <c r="J17" s="206"/>
    </row>
    <row r="18" spans="1:10" ht="12.5">
      <c r="A18" s="45"/>
      <c r="B18" s="45"/>
      <c r="C18" s="45"/>
      <c r="D18" s="45"/>
      <c r="E18" s="45"/>
      <c r="F18" s="45"/>
      <c r="G18" s="45"/>
      <c r="H18" s="45"/>
      <c r="I18" s="206"/>
      <c r="J18" s="206"/>
    </row>
    <row r="19" spans="1:10" ht="12.5">
      <c r="A19" s="45"/>
      <c r="B19" s="45"/>
      <c r="C19" s="45"/>
      <c r="D19" s="45"/>
      <c r="E19" s="45"/>
      <c r="F19" s="45"/>
      <c r="G19" s="45"/>
      <c r="H19" s="45"/>
      <c r="I19" s="206"/>
      <c r="J19" s="206"/>
    </row>
    <row r="20" spans="1:10" ht="12.5">
      <c r="A20" s="45"/>
      <c r="B20" s="45"/>
      <c r="C20" s="45"/>
      <c r="D20" s="45"/>
      <c r="E20" s="45"/>
      <c r="F20" s="45"/>
      <c r="G20" s="45"/>
      <c r="H20" s="45"/>
      <c r="I20" s="206"/>
      <c r="J20" s="206"/>
    </row>
    <row r="21" spans="1:10" ht="12.5">
      <c r="A21" s="45"/>
      <c r="B21" s="45"/>
      <c r="C21" s="45"/>
      <c r="D21" s="45"/>
      <c r="E21" s="45"/>
      <c r="F21" s="45"/>
      <c r="G21" s="45"/>
      <c r="H21" s="45"/>
      <c r="I21" s="206"/>
      <c r="J21" s="206"/>
    </row>
    <row r="22" spans="1:10" ht="12.5">
      <c r="A22" s="45"/>
      <c r="B22" s="45"/>
      <c r="C22" s="45"/>
      <c r="D22" s="45"/>
      <c r="E22" s="45"/>
      <c r="F22" s="45"/>
      <c r="G22" s="45"/>
      <c r="H22" s="45"/>
      <c r="I22" s="206"/>
      <c r="J22" s="206"/>
    </row>
    <row r="23" spans="1:10" ht="12.5">
      <c r="A23" s="45"/>
      <c r="B23" s="45"/>
      <c r="C23" s="45"/>
      <c r="D23" s="45"/>
      <c r="E23" s="45"/>
      <c r="F23" s="45"/>
      <c r="G23" s="45"/>
      <c r="H23" s="45"/>
      <c r="I23" s="206"/>
      <c r="J23" s="206"/>
    </row>
    <row r="24" spans="1:10" ht="12.5">
      <c r="A24" s="45"/>
      <c r="B24" s="45"/>
      <c r="C24" s="45"/>
      <c r="D24" s="45"/>
      <c r="E24" s="45"/>
      <c r="F24" s="45"/>
      <c r="G24" s="45"/>
      <c r="H24" s="45"/>
      <c r="I24" s="206"/>
      <c r="J24" s="206"/>
    </row>
    <row r="25" spans="1:10" ht="12.5">
      <c r="A25" s="45"/>
      <c r="B25" s="45"/>
      <c r="C25" s="45"/>
      <c r="D25" s="45"/>
      <c r="E25" s="45"/>
      <c r="F25" s="45"/>
      <c r="G25" s="45"/>
      <c r="H25" s="45"/>
      <c r="I25" s="206"/>
      <c r="J25" s="206"/>
    </row>
    <row r="26" spans="1:10" ht="12.5">
      <c r="A26" s="45"/>
      <c r="B26" s="45"/>
      <c r="C26" s="45"/>
      <c r="D26" s="45"/>
      <c r="E26" s="45"/>
      <c r="F26" s="45"/>
      <c r="G26" s="45"/>
      <c r="H26" s="45"/>
      <c r="I26" s="206"/>
      <c r="J26" s="206"/>
    </row>
    <row r="27" spans="1:10" ht="12.5">
      <c r="A27" s="45"/>
      <c r="B27" s="45"/>
      <c r="C27" s="45"/>
      <c r="D27" s="45"/>
      <c r="E27" s="45"/>
      <c r="F27" s="45"/>
      <c r="G27" s="45"/>
      <c r="H27" s="45"/>
      <c r="I27" s="206"/>
      <c r="J27" s="206"/>
    </row>
    <row r="28" spans="1:10" ht="12.5">
      <c r="A28" s="45"/>
      <c r="B28" s="45"/>
      <c r="C28" s="45"/>
      <c r="D28" s="45"/>
      <c r="E28" s="45"/>
      <c r="F28" s="45"/>
      <c r="G28" s="45"/>
      <c r="H28" s="45"/>
      <c r="I28" s="206"/>
      <c r="J28" s="206"/>
    </row>
    <row r="29" spans="1:10" ht="12.5">
      <c r="A29" s="45"/>
      <c r="B29" s="45"/>
      <c r="C29" s="45"/>
      <c r="D29" s="45"/>
      <c r="E29" s="45"/>
      <c r="F29" s="45"/>
      <c r="G29" s="45"/>
      <c r="H29" s="45"/>
      <c r="I29" s="206"/>
      <c r="J29" s="206"/>
    </row>
    <row r="30" spans="1:10" ht="12.5">
      <c r="A30" s="45"/>
      <c r="B30" s="45"/>
      <c r="C30" s="45"/>
      <c r="D30" s="45"/>
      <c r="E30" s="45"/>
      <c r="F30" s="45"/>
      <c r="G30" s="45"/>
      <c r="H30" s="45"/>
      <c r="I30" s="206"/>
      <c r="J30" s="206"/>
    </row>
    <row r="31" spans="1:10" ht="12.5">
      <c r="A31" s="45"/>
      <c r="B31" s="45"/>
      <c r="C31" s="45"/>
      <c r="D31" s="45"/>
      <c r="E31" s="45"/>
      <c r="F31" s="45"/>
      <c r="G31" s="45"/>
      <c r="H31" s="45"/>
      <c r="I31" s="206"/>
      <c r="J31" s="206"/>
    </row>
    <row r="32" spans="1:10" ht="12.5">
      <c r="A32" s="45"/>
      <c r="B32" s="45"/>
      <c r="C32" s="45"/>
      <c r="D32" s="45"/>
      <c r="E32" s="45"/>
      <c r="F32" s="45"/>
      <c r="G32" s="45"/>
      <c r="H32" s="45"/>
      <c r="I32" s="206"/>
      <c r="J32" s="206"/>
    </row>
    <row r="33" spans="1:10" ht="12.5">
      <c r="A33" s="45"/>
      <c r="B33" s="45"/>
      <c r="C33" s="45"/>
      <c r="D33" s="45"/>
      <c r="E33" s="45"/>
      <c r="F33" s="45"/>
      <c r="G33" s="45"/>
      <c r="H33" s="45"/>
      <c r="I33" s="206"/>
      <c r="J33" s="206"/>
    </row>
    <row r="34" spans="1:10" ht="12.5">
      <c r="A34" s="45"/>
      <c r="B34" s="45"/>
      <c r="C34" s="45"/>
      <c r="D34" s="45"/>
      <c r="E34" s="45"/>
      <c r="F34" s="45"/>
      <c r="G34" s="45"/>
      <c r="H34" s="45"/>
      <c r="I34" s="206"/>
      <c r="J34" s="206"/>
    </row>
    <row r="35" spans="1:10" ht="12.5">
      <c r="A35" s="45"/>
      <c r="B35" s="45"/>
      <c r="C35" s="45"/>
      <c r="D35" s="45"/>
      <c r="E35" s="45"/>
      <c r="F35" s="45"/>
      <c r="G35" s="45"/>
      <c r="H35" s="45"/>
      <c r="I35" s="206"/>
      <c r="J35" s="206"/>
    </row>
    <row r="36" spans="1:10" ht="12.5">
      <c r="A36" s="45"/>
      <c r="B36" s="45"/>
      <c r="C36" s="45"/>
      <c r="D36" s="45"/>
      <c r="E36" s="45"/>
      <c r="F36" s="45"/>
      <c r="G36" s="45"/>
      <c r="H36" s="45"/>
      <c r="I36" s="206"/>
      <c r="J36" s="206"/>
    </row>
    <row r="37" spans="1:10" ht="12.5">
      <c r="A37" s="45"/>
      <c r="B37" s="45"/>
      <c r="C37" s="45"/>
      <c r="D37" s="45"/>
      <c r="E37" s="45"/>
      <c r="F37" s="45"/>
      <c r="G37" s="45"/>
      <c r="H37" s="45"/>
      <c r="I37" s="206"/>
      <c r="J37" s="206"/>
    </row>
    <row r="38" spans="1:10" ht="12.5">
      <c r="A38" s="45"/>
      <c r="B38" s="45"/>
      <c r="C38" s="45"/>
      <c r="D38" s="45"/>
      <c r="E38" s="45"/>
      <c r="F38" s="45"/>
      <c r="G38" s="45"/>
      <c r="H38" s="45"/>
      <c r="I38" s="206"/>
      <c r="J38" s="206"/>
    </row>
    <row r="39" spans="1:10" ht="12.5">
      <c r="A39" s="45"/>
      <c r="B39" s="45"/>
      <c r="C39" s="45"/>
      <c r="D39" s="45"/>
      <c r="E39" s="45"/>
      <c r="F39" s="45"/>
      <c r="G39" s="45"/>
      <c r="H39" s="45"/>
      <c r="I39" s="206"/>
      <c r="J39" s="206"/>
    </row>
    <row r="40" spans="1:10" ht="12.5">
      <c r="A40" s="45"/>
      <c r="B40" s="45"/>
      <c r="C40" s="45"/>
      <c r="D40" s="45"/>
      <c r="E40" s="45"/>
      <c r="F40" s="45"/>
      <c r="G40" s="45"/>
      <c r="H40" s="45"/>
      <c r="I40" s="206"/>
      <c r="J40" s="206"/>
    </row>
    <row r="41" spans="1:10" ht="12.5">
      <c r="A41" s="45"/>
      <c r="B41" s="45"/>
      <c r="C41" s="45"/>
      <c r="D41" s="45"/>
      <c r="E41" s="45"/>
      <c r="F41" s="45"/>
      <c r="G41" s="45"/>
      <c r="H41" s="45"/>
      <c r="I41" s="206"/>
      <c r="J41" s="206"/>
    </row>
    <row r="42" spans="1:10" ht="12.5">
      <c r="A42" s="45"/>
      <c r="B42" s="45"/>
      <c r="C42" s="45"/>
      <c r="D42" s="45"/>
      <c r="E42" s="45"/>
      <c r="F42" s="45"/>
      <c r="G42" s="45"/>
      <c r="H42" s="45"/>
      <c r="I42" s="206"/>
      <c r="J42" s="206"/>
    </row>
    <row r="43" spans="1:10" ht="12.5">
      <c r="A43" s="45"/>
      <c r="B43" s="45"/>
      <c r="C43" s="45"/>
      <c r="D43" s="45"/>
      <c r="E43" s="45"/>
      <c r="F43" s="45"/>
      <c r="G43" s="45"/>
      <c r="H43" s="45"/>
      <c r="I43" s="206"/>
      <c r="J43" s="206"/>
    </row>
    <row r="44" spans="1:10" ht="12.5">
      <c r="A44" s="45"/>
      <c r="B44" s="45"/>
      <c r="C44" s="45"/>
      <c r="D44" s="45"/>
      <c r="E44" s="45"/>
      <c r="F44" s="45"/>
      <c r="G44" s="45"/>
      <c r="H44" s="45"/>
      <c r="I44" s="206"/>
      <c r="J44" s="206"/>
    </row>
    <row r="45" spans="1:10" ht="12.5">
      <c r="A45" s="45"/>
      <c r="B45" s="45"/>
      <c r="C45" s="45"/>
      <c r="D45" s="45"/>
      <c r="E45" s="45"/>
      <c r="F45" s="45"/>
      <c r="G45" s="45"/>
      <c r="H45" s="45"/>
      <c r="I45" s="206"/>
      <c r="J45" s="206"/>
    </row>
    <row r="46" spans="1:10" ht="12.5">
      <c r="A46" s="45"/>
      <c r="B46" s="45"/>
      <c r="C46" s="45"/>
      <c r="D46" s="45"/>
      <c r="E46" s="45"/>
      <c r="F46" s="45"/>
      <c r="G46" s="45"/>
      <c r="H46" s="45"/>
      <c r="I46" s="206"/>
      <c r="J46" s="206"/>
    </row>
    <row r="47" spans="1:10" ht="12.5">
      <c r="A47" s="45"/>
      <c r="B47" s="45"/>
      <c r="C47" s="45"/>
      <c r="D47" s="45"/>
      <c r="E47" s="45"/>
      <c r="F47" s="45"/>
      <c r="G47" s="45"/>
      <c r="H47" s="45"/>
      <c r="I47" s="206"/>
      <c r="J47" s="206"/>
    </row>
    <row r="48" spans="1:10" ht="12.5">
      <c r="A48" s="45"/>
      <c r="B48" s="45"/>
      <c r="C48" s="45"/>
      <c r="D48" s="45"/>
      <c r="E48" s="45"/>
      <c r="F48" s="45"/>
      <c r="G48" s="45"/>
      <c r="H48" s="45"/>
      <c r="I48" s="206"/>
      <c r="J48" s="206"/>
    </row>
    <row r="49" spans="1:10" ht="12.5">
      <c r="A49" s="45"/>
      <c r="B49" s="45"/>
      <c r="C49" s="45"/>
      <c r="D49" s="45"/>
      <c r="E49" s="45"/>
      <c r="F49" s="45"/>
      <c r="G49" s="45"/>
      <c r="H49" s="45"/>
      <c r="I49" s="206"/>
      <c r="J49" s="206"/>
    </row>
    <row r="50" spans="1:10" ht="12.5">
      <c r="A50" s="45"/>
      <c r="B50" s="45"/>
      <c r="C50" s="45"/>
      <c r="D50" s="45"/>
      <c r="E50" s="45"/>
      <c r="F50" s="45"/>
      <c r="G50" s="45"/>
      <c r="H50" s="45"/>
      <c r="I50" s="206"/>
      <c r="J50" s="206"/>
    </row>
    <row r="51" spans="1:10" ht="12.5">
      <c r="A51" s="45"/>
      <c r="B51" s="45"/>
      <c r="C51" s="45"/>
      <c r="D51" s="45"/>
      <c r="E51" s="45"/>
      <c r="F51" s="45"/>
      <c r="G51" s="45"/>
      <c r="H51" s="45"/>
      <c r="I51" s="206"/>
      <c r="J51" s="206"/>
    </row>
    <row r="52" spans="1:10" ht="12.5">
      <c r="A52" s="45"/>
      <c r="B52" s="45"/>
      <c r="C52" s="45"/>
      <c r="D52" s="45"/>
      <c r="E52" s="45"/>
      <c r="F52" s="45"/>
      <c r="G52" s="45"/>
      <c r="H52" s="45"/>
      <c r="I52" s="206"/>
      <c r="J52" s="206"/>
    </row>
    <row r="53" spans="1:10" ht="12.5">
      <c r="A53" s="45"/>
      <c r="B53" s="45"/>
      <c r="C53" s="45"/>
      <c r="D53" s="45"/>
      <c r="E53" s="45"/>
      <c r="F53" s="45"/>
      <c r="G53" s="45"/>
      <c r="H53" s="45"/>
      <c r="I53" s="206"/>
      <c r="J53" s="206"/>
    </row>
    <row r="54" spans="1:10" ht="12.5">
      <c r="A54" s="45"/>
      <c r="B54" s="45"/>
      <c r="C54" s="45"/>
      <c r="D54" s="45"/>
      <c r="E54" s="45"/>
      <c r="F54" s="45"/>
      <c r="G54" s="45"/>
      <c r="H54" s="45"/>
      <c r="I54" s="206"/>
      <c r="J54" s="206"/>
    </row>
    <row r="55" spans="1:10" ht="12.5">
      <c r="A55" s="45"/>
      <c r="B55" s="45"/>
      <c r="C55" s="45"/>
      <c r="D55" s="45"/>
      <c r="E55" s="45"/>
      <c r="F55" s="45"/>
      <c r="G55" s="45"/>
      <c r="H55" s="45"/>
      <c r="I55" s="206"/>
      <c r="J55" s="206"/>
    </row>
    <row r="56" spans="1:10" ht="12.5">
      <c r="A56" s="45"/>
      <c r="B56" s="45"/>
      <c r="C56" s="45"/>
      <c r="D56" s="45"/>
      <c r="E56" s="45"/>
      <c r="F56" s="45"/>
      <c r="G56" s="45"/>
      <c r="H56" s="45"/>
      <c r="I56" s="206"/>
      <c r="J56" s="206"/>
    </row>
    <row r="57" spans="1:10" ht="12.5">
      <c r="A57" s="45"/>
      <c r="B57" s="45"/>
      <c r="C57" s="45"/>
      <c r="D57" s="45"/>
      <c r="E57" s="45"/>
      <c r="F57" s="45"/>
      <c r="G57" s="45"/>
      <c r="H57" s="45"/>
      <c r="I57" s="206"/>
      <c r="J57" s="206"/>
    </row>
    <row r="58" spans="1:10" ht="12.5">
      <c r="A58" s="45"/>
      <c r="B58" s="45"/>
      <c r="C58" s="45"/>
      <c r="D58" s="45"/>
      <c r="E58" s="45"/>
      <c r="F58" s="45"/>
      <c r="G58" s="45"/>
      <c r="H58" s="45"/>
      <c r="I58" s="206"/>
      <c r="J58" s="206"/>
    </row>
    <row r="59" spans="1:10" ht="12.5">
      <c r="A59" s="45"/>
      <c r="B59" s="45"/>
      <c r="C59" s="45"/>
      <c r="D59" s="45"/>
      <c r="E59" s="45"/>
      <c r="F59" s="45"/>
      <c r="G59" s="45"/>
      <c r="H59" s="45"/>
      <c r="I59" s="206"/>
      <c r="J59" s="206"/>
    </row>
    <row r="60" spans="1:10" ht="12.5">
      <c r="A60" s="45"/>
      <c r="B60" s="45"/>
      <c r="C60" s="45"/>
      <c r="D60" s="45"/>
      <c r="E60" s="45"/>
      <c r="F60" s="45"/>
      <c r="G60" s="45"/>
      <c r="H60" s="45"/>
      <c r="I60" s="206"/>
      <c r="J60" s="206"/>
    </row>
    <row r="61" spans="1:10" ht="12.5">
      <c r="A61" s="45"/>
      <c r="B61" s="45"/>
      <c r="C61" s="45"/>
      <c r="D61" s="45"/>
      <c r="E61" s="45"/>
      <c r="F61" s="45"/>
      <c r="G61" s="45"/>
      <c r="H61" s="45"/>
      <c r="I61" s="206"/>
      <c r="J61" s="206"/>
    </row>
    <row r="62" spans="1:10" ht="12.5">
      <c r="A62" s="45"/>
      <c r="B62" s="45"/>
      <c r="C62" s="45"/>
      <c r="D62" s="45"/>
      <c r="E62" s="45"/>
      <c r="F62" s="45"/>
      <c r="G62" s="45"/>
      <c r="H62" s="45"/>
      <c r="I62" s="206"/>
      <c r="J62" s="206"/>
    </row>
    <row r="63" spans="1:10" ht="12.5">
      <c r="A63" s="45"/>
      <c r="B63" s="45"/>
      <c r="C63" s="45"/>
      <c r="D63" s="45"/>
      <c r="E63" s="45"/>
      <c r="F63" s="45"/>
      <c r="G63" s="45"/>
      <c r="H63" s="45"/>
      <c r="I63" s="206"/>
      <c r="J63" s="206"/>
    </row>
    <row r="64" spans="1:10" ht="12.5">
      <c r="A64" s="45"/>
      <c r="B64" s="45"/>
      <c r="C64" s="45"/>
      <c r="D64" s="45"/>
      <c r="E64" s="45"/>
      <c r="F64" s="45"/>
      <c r="G64" s="45"/>
      <c r="H64" s="45"/>
      <c r="I64" s="206"/>
      <c r="J64" s="206"/>
    </row>
    <row r="65" spans="1:10" ht="12.5">
      <c r="A65" s="45"/>
      <c r="B65" s="45"/>
      <c r="C65" s="45"/>
      <c r="D65" s="45"/>
      <c r="E65" s="45"/>
      <c r="F65" s="45"/>
      <c r="G65" s="45"/>
      <c r="H65" s="45"/>
      <c r="I65" s="206"/>
      <c r="J65" s="206"/>
    </row>
    <row r="66" spans="1:10" ht="12.5">
      <c r="A66" s="45"/>
      <c r="B66" s="45"/>
      <c r="C66" s="45"/>
      <c r="D66" s="45"/>
      <c r="E66" s="45"/>
      <c r="F66" s="45"/>
      <c r="G66" s="45"/>
      <c r="H66" s="45"/>
      <c r="I66" s="206"/>
      <c r="J66" s="206"/>
    </row>
    <row r="67" spans="1:10" ht="12.5">
      <c r="A67" s="45"/>
      <c r="B67" s="45"/>
      <c r="C67" s="45"/>
      <c r="D67" s="45"/>
      <c r="E67" s="45"/>
      <c r="F67" s="45"/>
      <c r="G67" s="45"/>
      <c r="H67" s="45"/>
      <c r="I67" s="206"/>
      <c r="J67" s="206"/>
    </row>
    <row r="68" spans="1:10" ht="12.5">
      <c r="A68" s="45"/>
      <c r="B68" s="45"/>
      <c r="C68" s="45"/>
      <c r="D68" s="45"/>
      <c r="E68" s="45"/>
      <c r="F68" s="45"/>
      <c r="G68" s="45"/>
      <c r="H68" s="45"/>
      <c r="I68" s="206"/>
      <c r="J68" s="206"/>
    </row>
    <row r="69" spans="1:10" ht="12.5">
      <c r="A69" s="45"/>
      <c r="B69" s="45"/>
      <c r="C69" s="45"/>
      <c r="D69" s="45"/>
      <c r="E69" s="45"/>
      <c r="F69" s="45"/>
      <c r="G69" s="45"/>
      <c r="H69" s="45"/>
      <c r="I69" s="206"/>
      <c r="J69" s="206"/>
    </row>
    <row r="70" spans="1:10" ht="12.5">
      <c r="A70" s="45"/>
      <c r="B70" s="45"/>
      <c r="C70" s="45"/>
      <c r="D70" s="45"/>
      <c r="E70" s="45"/>
      <c r="F70" s="45"/>
      <c r="G70" s="45"/>
      <c r="H70" s="45"/>
      <c r="I70" s="206"/>
      <c r="J70" s="206"/>
    </row>
    <row r="71" spans="1:10" ht="12.5">
      <c r="A71" s="45"/>
      <c r="B71" s="45"/>
      <c r="C71" s="45"/>
      <c r="D71" s="45"/>
      <c r="E71" s="45"/>
      <c r="F71" s="45"/>
      <c r="G71" s="45"/>
      <c r="H71" s="45"/>
      <c r="I71" s="206"/>
      <c r="J71" s="206"/>
    </row>
    <row r="72" spans="1:10" ht="12.5">
      <c r="A72" s="45"/>
      <c r="B72" s="45"/>
      <c r="C72" s="45"/>
      <c r="D72" s="45"/>
      <c r="E72" s="45"/>
      <c r="F72" s="45"/>
      <c r="G72" s="45"/>
      <c r="H72" s="45"/>
      <c r="I72" s="206"/>
      <c r="J72" s="206"/>
    </row>
    <row r="73" spans="1:10" ht="12.5">
      <c r="A73" s="45"/>
      <c r="B73" s="45"/>
      <c r="C73" s="45"/>
      <c r="D73" s="45"/>
      <c r="E73" s="45"/>
      <c r="F73" s="45"/>
      <c r="G73" s="45"/>
      <c r="H73" s="45"/>
      <c r="I73" s="206"/>
      <c r="J73" s="206"/>
    </row>
    <row r="74" spans="1:10" ht="12.5">
      <c r="A74" s="114"/>
      <c r="B74" s="114"/>
      <c r="C74" s="114"/>
      <c r="D74" s="111"/>
      <c r="E74" s="111"/>
      <c r="F74" s="111"/>
      <c r="G74" s="111"/>
      <c r="H74" s="111"/>
    </row>
    <row r="75" spans="1:10" ht="12.5">
      <c r="A75" s="114"/>
      <c r="B75" s="114"/>
      <c r="C75" s="114"/>
      <c r="D75" s="111"/>
      <c r="E75" s="111"/>
      <c r="F75" s="111"/>
      <c r="G75" s="111"/>
      <c r="H75" s="111"/>
    </row>
    <row r="76" spans="1:10" ht="12.5">
      <c r="A76" s="114"/>
      <c r="B76" s="114"/>
      <c r="C76" s="114"/>
      <c r="D76" s="111"/>
      <c r="E76" s="111"/>
      <c r="F76" s="111"/>
      <c r="G76" s="111"/>
      <c r="H76" s="111"/>
    </row>
    <row r="77" spans="1:10" ht="12.5">
      <c r="A77" s="114"/>
      <c r="B77" s="114"/>
      <c r="C77" s="114"/>
      <c r="D77" s="111"/>
      <c r="E77" s="111"/>
      <c r="F77" s="111"/>
      <c r="G77" s="111"/>
      <c r="H77" s="111"/>
    </row>
    <row r="78" spans="1:10" ht="12.5">
      <c r="A78" s="114"/>
      <c r="B78" s="114"/>
      <c r="C78" s="114"/>
      <c r="D78" s="111"/>
      <c r="E78" s="111"/>
      <c r="F78" s="111"/>
      <c r="G78" s="111"/>
      <c r="H78" s="111"/>
    </row>
    <row r="79" spans="1:10" ht="12.5">
      <c r="A79" s="114"/>
      <c r="B79" s="114"/>
      <c r="C79" s="114"/>
      <c r="D79" s="111"/>
      <c r="E79" s="111"/>
      <c r="F79" s="111"/>
      <c r="G79" s="111"/>
      <c r="H79" s="111"/>
    </row>
    <row r="80" spans="1:10" ht="12.5">
      <c r="A80" s="114"/>
      <c r="B80" s="114"/>
      <c r="C80" s="114"/>
      <c r="D80" s="111"/>
      <c r="E80" s="111"/>
      <c r="F80" s="111"/>
      <c r="G80" s="111"/>
      <c r="H80" s="111"/>
    </row>
    <row r="81" spans="1:8" ht="12.5">
      <c r="A81" s="114"/>
      <c r="B81" s="114"/>
      <c r="C81" s="114"/>
      <c r="D81" s="111"/>
      <c r="E81" s="111"/>
      <c r="F81" s="111"/>
      <c r="G81" s="111"/>
      <c r="H81" s="111"/>
    </row>
    <row r="82" spans="1:8" ht="12.5">
      <c r="A82" s="114"/>
      <c r="B82" s="114"/>
      <c r="C82" s="114"/>
      <c r="D82" s="111"/>
      <c r="E82" s="111"/>
      <c r="F82" s="111"/>
      <c r="G82" s="111"/>
      <c r="H82" s="111"/>
    </row>
    <row r="83" spans="1:8" ht="12.5">
      <c r="A83" s="114"/>
      <c r="B83" s="114"/>
      <c r="C83" s="114"/>
      <c r="D83" s="111"/>
      <c r="E83" s="111"/>
      <c r="F83" s="111"/>
      <c r="G83" s="111"/>
      <c r="H83" s="111"/>
    </row>
    <row r="84" spans="1:8" ht="12.5">
      <c r="A84" s="114"/>
      <c r="B84" s="114"/>
      <c r="C84" s="114"/>
      <c r="D84" s="111"/>
      <c r="E84" s="111"/>
      <c r="F84" s="111"/>
      <c r="G84" s="111"/>
      <c r="H84" s="111"/>
    </row>
    <row r="85" spans="1:8" ht="12.5">
      <c r="A85" s="114"/>
      <c r="B85" s="114"/>
      <c r="C85" s="114"/>
      <c r="D85" s="111"/>
      <c r="E85" s="111"/>
      <c r="F85" s="111"/>
      <c r="G85" s="111"/>
      <c r="H85" s="111"/>
    </row>
    <row r="86" spans="1:8" ht="12.5">
      <c r="A86" s="114"/>
      <c r="B86" s="114"/>
      <c r="C86" s="114"/>
      <c r="D86" s="111"/>
      <c r="E86" s="111"/>
      <c r="F86" s="111"/>
      <c r="G86" s="111"/>
      <c r="H86" s="111"/>
    </row>
    <row r="87" spans="1:8" ht="12.5">
      <c r="A87" s="114"/>
      <c r="B87" s="114"/>
      <c r="C87" s="114"/>
      <c r="D87" s="111"/>
      <c r="E87" s="111"/>
      <c r="F87" s="111"/>
      <c r="G87" s="111"/>
      <c r="H87" s="111"/>
    </row>
    <row r="88" spans="1:8" ht="12.5">
      <c r="A88" s="114"/>
      <c r="B88" s="114"/>
      <c r="C88" s="114"/>
      <c r="D88" s="111"/>
      <c r="E88" s="111"/>
      <c r="F88" s="111"/>
      <c r="G88" s="111"/>
      <c r="H88" s="111"/>
    </row>
    <row r="89" spans="1:8" ht="12.5">
      <c r="A89" s="114"/>
      <c r="B89" s="114"/>
      <c r="C89" s="114"/>
      <c r="D89" s="111"/>
      <c r="E89" s="111"/>
      <c r="F89" s="111"/>
      <c r="G89" s="111"/>
      <c r="H89" s="111"/>
    </row>
    <row r="90" spans="1:8" ht="12.5">
      <c r="A90" s="114"/>
      <c r="B90" s="114"/>
      <c r="C90" s="114"/>
      <c r="D90" s="111"/>
      <c r="E90" s="111"/>
      <c r="F90" s="111"/>
      <c r="G90" s="111"/>
      <c r="H90" s="111"/>
    </row>
    <row r="91" spans="1:8" ht="12.5">
      <c r="A91" s="114"/>
      <c r="B91" s="114"/>
      <c r="C91" s="114"/>
      <c r="D91" s="111"/>
      <c r="E91" s="111"/>
      <c r="F91" s="111"/>
      <c r="G91" s="111"/>
      <c r="H91" s="111"/>
    </row>
    <row r="92" spans="1:8" ht="12.5">
      <c r="A92" s="114"/>
      <c r="B92" s="114"/>
      <c r="C92" s="114"/>
      <c r="D92" s="111"/>
      <c r="E92" s="111"/>
      <c r="F92" s="111"/>
      <c r="G92" s="111"/>
      <c r="H92" s="111"/>
    </row>
    <row r="93" spans="1:8" ht="12.5">
      <c r="A93" s="114"/>
      <c r="B93" s="114"/>
      <c r="C93" s="114"/>
      <c r="D93" s="111"/>
      <c r="E93" s="111"/>
      <c r="F93" s="111"/>
      <c r="G93" s="111"/>
      <c r="H93" s="111"/>
    </row>
    <row r="94" spans="1:8" ht="12.5">
      <c r="A94" s="114"/>
      <c r="B94" s="114"/>
      <c r="C94" s="114"/>
      <c r="D94" s="111"/>
      <c r="E94" s="111"/>
      <c r="F94" s="111"/>
      <c r="G94" s="111"/>
      <c r="H94" s="111"/>
    </row>
    <row r="95" spans="1:8" ht="12.5">
      <c r="A95" s="114"/>
      <c r="B95" s="114"/>
      <c r="C95" s="114"/>
      <c r="D95" s="111"/>
      <c r="E95" s="111"/>
      <c r="F95" s="111"/>
      <c r="G95" s="111"/>
      <c r="H95" s="111"/>
    </row>
    <row r="96" spans="1:8" ht="12.5">
      <c r="A96" s="114"/>
      <c r="B96" s="114"/>
      <c r="C96" s="114"/>
      <c r="D96" s="111"/>
      <c r="E96" s="111"/>
      <c r="F96" s="111"/>
      <c r="G96" s="111"/>
      <c r="H96" s="111"/>
    </row>
    <row r="97" spans="1:8" ht="12.5">
      <c r="A97" s="114"/>
      <c r="B97" s="114"/>
      <c r="C97" s="114"/>
      <c r="D97" s="111"/>
      <c r="E97" s="111"/>
      <c r="F97" s="111"/>
      <c r="G97" s="111"/>
      <c r="H97" s="111"/>
    </row>
    <row r="98" spans="1:8" ht="12.5">
      <c r="A98" s="114"/>
      <c r="B98" s="114"/>
      <c r="C98" s="114"/>
      <c r="D98" s="111"/>
      <c r="E98" s="111"/>
      <c r="F98" s="111"/>
      <c r="G98" s="111"/>
      <c r="H98" s="111"/>
    </row>
    <row r="99" spans="1:8" ht="12.5">
      <c r="A99" s="114"/>
      <c r="B99" s="114"/>
      <c r="C99" s="114"/>
      <c r="D99" s="111"/>
      <c r="E99" s="111"/>
      <c r="F99" s="111"/>
      <c r="G99" s="111"/>
      <c r="H99" s="111"/>
    </row>
    <row r="100" spans="1:8" ht="12.5">
      <c r="A100" s="114"/>
      <c r="B100" s="114"/>
      <c r="C100" s="114"/>
      <c r="D100" s="111"/>
      <c r="E100" s="111"/>
      <c r="F100" s="111"/>
      <c r="G100" s="111"/>
      <c r="H100" s="111"/>
    </row>
    <row r="101" spans="1:8" ht="12.5">
      <c r="A101" s="114"/>
      <c r="B101" s="114"/>
      <c r="C101" s="114"/>
      <c r="D101" s="111"/>
      <c r="E101" s="111"/>
      <c r="F101" s="111"/>
      <c r="G101" s="111"/>
      <c r="H101" s="111"/>
    </row>
    <row r="102" spans="1:8" ht="12.5">
      <c r="A102" s="114"/>
      <c r="B102" s="114"/>
      <c r="C102" s="114"/>
      <c r="D102" s="111"/>
      <c r="E102" s="111"/>
      <c r="F102" s="111"/>
      <c r="G102" s="111"/>
      <c r="H102" s="111"/>
    </row>
    <row r="103" spans="1:8" ht="12.5">
      <c r="A103" s="114"/>
      <c r="B103" s="114"/>
      <c r="C103" s="114"/>
      <c r="D103" s="111"/>
      <c r="E103" s="111"/>
      <c r="F103" s="111"/>
      <c r="G103" s="111"/>
      <c r="H103" s="111"/>
    </row>
    <row r="104" spans="1:8" ht="12.5">
      <c r="A104" s="114"/>
      <c r="B104" s="114"/>
      <c r="C104" s="114"/>
      <c r="D104" s="111"/>
      <c r="E104" s="111"/>
      <c r="F104" s="111"/>
      <c r="G104" s="111"/>
      <c r="H104" s="111"/>
    </row>
    <row r="105" spans="1:8" ht="12.5">
      <c r="A105" s="114"/>
      <c r="B105" s="114"/>
      <c r="C105" s="114"/>
      <c r="D105" s="111"/>
      <c r="E105" s="111"/>
      <c r="F105" s="111"/>
      <c r="G105" s="111"/>
      <c r="H105" s="111"/>
    </row>
    <row r="106" spans="1:8" ht="12.5">
      <c r="A106" s="114"/>
      <c r="B106" s="114"/>
      <c r="C106" s="114"/>
      <c r="D106" s="111"/>
      <c r="E106" s="111"/>
      <c r="F106" s="111"/>
      <c r="G106" s="111"/>
      <c r="H106" s="111"/>
    </row>
    <row r="107" spans="1:8" ht="12.5">
      <c r="A107" s="114"/>
      <c r="B107" s="114"/>
      <c r="C107" s="114"/>
      <c r="D107" s="111"/>
      <c r="E107" s="111"/>
      <c r="F107" s="111"/>
      <c r="G107" s="111"/>
      <c r="H107" s="111"/>
    </row>
    <row r="108" spans="1:8" ht="12.5">
      <c r="A108" s="114"/>
      <c r="B108" s="114"/>
      <c r="C108" s="114"/>
      <c r="D108" s="111"/>
      <c r="E108" s="111"/>
      <c r="F108" s="111"/>
      <c r="G108" s="111"/>
      <c r="H108" s="111"/>
    </row>
    <row r="109" spans="1:8" ht="12.5">
      <c r="A109" s="114"/>
      <c r="B109" s="114"/>
      <c r="C109" s="114"/>
      <c r="D109" s="111"/>
      <c r="E109" s="111"/>
      <c r="F109" s="111"/>
      <c r="G109" s="111"/>
      <c r="H109" s="111"/>
    </row>
    <row r="110" spans="1:8" ht="12.5">
      <c r="A110" s="114"/>
      <c r="B110" s="114"/>
      <c r="C110" s="114"/>
      <c r="D110" s="111"/>
      <c r="E110" s="111"/>
      <c r="F110" s="111"/>
      <c r="G110" s="111"/>
      <c r="H110" s="111"/>
    </row>
    <row r="111" spans="1:8" ht="12.5">
      <c r="A111" s="114"/>
      <c r="B111" s="114"/>
      <c r="C111" s="114"/>
      <c r="D111" s="111"/>
      <c r="E111" s="111"/>
      <c r="F111" s="111"/>
      <c r="G111" s="111"/>
      <c r="H111" s="111"/>
    </row>
    <row r="112" spans="1:8" ht="12.5">
      <c r="A112" s="114"/>
      <c r="B112" s="114"/>
      <c r="C112" s="114"/>
      <c r="D112" s="111"/>
      <c r="E112" s="111"/>
      <c r="F112" s="111"/>
      <c r="G112" s="111"/>
      <c r="H112" s="111"/>
    </row>
    <row r="113" spans="1:8" ht="12.5">
      <c r="A113" s="114"/>
      <c r="B113" s="114"/>
      <c r="C113" s="114"/>
      <c r="D113" s="111"/>
      <c r="E113" s="111"/>
      <c r="F113" s="111"/>
      <c r="G113" s="111"/>
      <c r="H113" s="111"/>
    </row>
    <row r="114" spans="1:8" ht="12.5">
      <c r="A114" s="114"/>
      <c r="B114" s="114"/>
      <c r="C114" s="114"/>
      <c r="D114" s="111"/>
      <c r="E114" s="111"/>
      <c r="F114" s="111"/>
      <c r="G114" s="111"/>
      <c r="H114" s="111"/>
    </row>
    <row r="115" spans="1:8" ht="12.5">
      <c r="A115" s="114"/>
      <c r="B115" s="114"/>
      <c r="C115" s="114"/>
      <c r="D115" s="111"/>
      <c r="E115" s="111"/>
      <c r="F115" s="111"/>
      <c r="G115" s="111"/>
      <c r="H115" s="111"/>
    </row>
    <row r="116" spans="1:8" ht="12.5">
      <c r="A116" s="114"/>
      <c r="B116" s="114"/>
      <c r="C116" s="114"/>
      <c r="D116" s="111"/>
      <c r="E116" s="111"/>
      <c r="F116" s="111"/>
      <c r="G116" s="111"/>
      <c r="H116" s="111"/>
    </row>
    <row r="117" spans="1:8" ht="12.5">
      <c r="A117" s="114"/>
      <c r="B117" s="114"/>
      <c r="C117" s="114"/>
      <c r="D117" s="111"/>
      <c r="E117" s="111"/>
      <c r="F117" s="111"/>
      <c r="G117" s="111"/>
      <c r="H117" s="111"/>
    </row>
    <row r="118" spans="1:8" ht="12.5">
      <c r="A118" s="114"/>
      <c r="B118" s="114"/>
      <c r="C118" s="114"/>
      <c r="D118" s="111"/>
      <c r="E118" s="111"/>
      <c r="F118" s="111"/>
      <c r="G118" s="111"/>
      <c r="H118" s="111"/>
    </row>
    <row r="119" spans="1:8" ht="12.5">
      <c r="A119" s="114"/>
      <c r="B119" s="114"/>
      <c r="C119" s="114"/>
      <c r="D119" s="111"/>
      <c r="E119" s="111"/>
      <c r="F119" s="111"/>
      <c r="G119" s="111"/>
      <c r="H119" s="111"/>
    </row>
    <row r="120" spans="1:8" ht="12.5">
      <c r="A120" s="114"/>
      <c r="B120" s="114"/>
      <c r="C120" s="114"/>
      <c r="D120" s="111"/>
      <c r="E120" s="111"/>
      <c r="F120" s="111"/>
      <c r="G120" s="111"/>
      <c r="H120" s="111"/>
    </row>
    <row r="121" spans="1:8" ht="12.5">
      <c r="A121" s="114"/>
      <c r="B121" s="114"/>
      <c r="C121" s="114"/>
      <c r="D121" s="111"/>
      <c r="E121" s="111"/>
      <c r="F121" s="111"/>
      <c r="G121" s="111"/>
      <c r="H121" s="111"/>
    </row>
    <row r="122" spans="1:8" ht="12.5">
      <c r="A122" s="114"/>
      <c r="B122" s="114"/>
      <c r="C122" s="114"/>
      <c r="D122" s="111"/>
      <c r="E122" s="111"/>
      <c r="F122" s="111"/>
      <c r="G122" s="111"/>
      <c r="H122" s="111"/>
    </row>
    <row r="123" spans="1:8" ht="12.5">
      <c r="A123" s="114"/>
      <c r="B123" s="114"/>
      <c r="C123" s="114"/>
      <c r="D123" s="111"/>
      <c r="E123" s="111"/>
      <c r="F123" s="111"/>
      <c r="G123" s="111"/>
      <c r="H123" s="111"/>
    </row>
    <row r="124" spans="1:8" ht="12.5">
      <c r="A124" s="114"/>
      <c r="B124" s="114"/>
      <c r="C124" s="114"/>
      <c r="D124" s="111"/>
      <c r="E124" s="111"/>
      <c r="F124" s="111"/>
      <c r="G124" s="111"/>
      <c r="H124" s="111"/>
    </row>
    <row r="125" spans="1:8" ht="12.5">
      <c r="A125" s="114"/>
      <c r="B125" s="114"/>
      <c r="C125" s="114"/>
      <c r="D125" s="111"/>
      <c r="E125" s="111"/>
      <c r="F125" s="111"/>
      <c r="G125" s="111"/>
      <c r="H125" s="111"/>
    </row>
    <row r="126" spans="1:8" ht="12.5">
      <c r="A126" s="114"/>
      <c r="B126" s="114"/>
      <c r="C126" s="114"/>
      <c r="D126" s="111"/>
      <c r="E126" s="111"/>
      <c r="F126" s="111"/>
      <c r="G126" s="111"/>
      <c r="H126" s="111"/>
    </row>
    <row r="127" spans="1:8" ht="12.5">
      <c r="A127" s="114"/>
      <c r="B127" s="114"/>
      <c r="C127" s="114"/>
      <c r="D127" s="111"/>
      <c r="E127" s="111"/>
      <c r="F127" s="111"/>
      <c r="G127" s="111"/>
      <c r="H127" s="111"/>
    </row>
    <row r="128" spans="1:8" ht="12.5">
      <c r="A128" s="114"/>
      <c r="B128" s="114"/>
      <c r="C128" s="114"/>
      <c r="D128" s="111"/>
      <c r="E128" s="111"/>
      <c r="F128" s="111"/>
      <c r="G128" s="111"/>
      <c r="H128" s="111"/>
    </row>
    <row r="129" spans="1:8" ht="12.5">
      <c r="A129" s="114"/>
      <c r="B129" s="114"/>
      <c r="C129" s="114"/>
      <c r="D129" s="111"/>
      <c r="E129" s="111"/>
      <c r="F129" s="111"/>
      <c r="G129" s="111"/>
      <c r="H129" s="111"/>
    </row>
    <row r="130" spans="1:8" ht="12.5">
      <c r="A130" s="114"/>
      <c r="B130" s="114"/>
      <c r="C130" s="114"/>
      <c r="D130" s="111"/>
      <c r="E130" s="111"/>
      <c r="F130" s="111"/>
      <c r="G130" s="111"/>
      <c r="H130" s="111"/>
    </row>
    <row r="131" spans="1:8" ht="12.5">
      <c r="A131" s="114"/>
      <c r="B131" s="114"/>
      <c r="C131" s="114"/>
      <c r="D131" s="111"/>
      <c r="E131" s="111"/>
      <c r="F131" s="111"/>
      <c r="G131" s="111"/>
      <c r="H131" s="111"/>
    </row>
    <row r="132" spans="1:8" ht="12.5">
      <c r="A132" s="114"/>
      <c r="B132" s="114"/>
      <c r="C132" s="114"/>
      <c r="D132" s="111"/>
      <c r="E132" s="111"/>
      <c r="F132" s="111"/>
      <c r="G132" s="111"/>
      <c r="H132" s="111"/>
    </row>
    <row r="133" spans="1:8" ht="12.5">
      <c r="A133" s="114"/>
      <c r="B133" s="114"/>
      <c r="C133" s="114"/>
      <c r="D133" s="111"/>
      <c r="E133" s="111"/>
      <c r="F133" s="111"/>
      <c r="G133" s="111"/>
      <c r="H133" s="111"/>
    </row>
    <row r="134" spans="1:8" ht="12.5">
      <c r="A134" s="114"/>
      <c r="B134" s="114"/>
      <c r="C134" s="114"/>
      <c r="D134" s="111"/>
      <c r="E134" s="111"/>
      <c r="F134" s="111"/>
      <c r="G134" s="111"/>
      <c r="H134" s="111"/>
    </row>
    <row r="135" spans="1:8" ht="12.5">
      <c r="A135" s="114"/>
      <c r="B135" s="114"/>
      <c r="C135" s="114"/>
      <c r="D135" s="111"/>
      <c r="E135" s="111"/>
      <c r="F135" s="111"/>
      <c r="G135" s="111"/>
      <c r="H135" s="111"/>
    </row>
    <row r="136" spans="1:8" ht="12.5">
      <c r="A136" s="114"/>
      <c r="B136" s="114"/>
      <c r="C136" s="114"/>
      <c r="D136" s="111"/>
      <c r="E136" s="111"/>
      <c r="F136" s="111"/>
      <c r="G136" s="111"/>
      <c r="H136" s="111"/>
    </row>
    <row r="137" spans="1:8" ht="12.5">
      <c r="A137" s="114"/>
      <c r="B137" s="114"/>
      <c r="C137" s="114"/>
      <c r="D137" s="111"/>
      <c r="E137" s="111"/>
      <c r="F137" s="111"/>
      <c r="G137" s="111"/>
      <c r="H137" s="111"/>
    </row>
    <row r="138" spans="1:8" ht="12.5">
      <c r="A138" s="114"/>
      <c r="B138" s="114"/>
      <c r="C138" s="114"/>
      <c r="D138" s="111"/>
      <c r="E138" s="111"/>
      <c r="F138" s="111"/>
      <c r="G138" s="111"/>
      <c r="H138" s="111"/>
    </row>
    <row r="139" spans="1:8" ht="12.5">
      <c r="A139" s="111"/>
      <c r="B139" s="111"/>
      <c r="C139" s="111"/>
      <c r="D139" s="111"/>
      <c r="E139" s="111"/>
      <c r="F139" s="111"/>
      <c r="G139" s="111"/>
      <c r="H139" s="111"/>
    </row>
    <row r="140" spans="1:8" ht="12.5">
      <c r="A140" s="111"/>
      <c r="B140" s="111"/>
      <c r="C140" s="111"/>
      <c r="D140" s="111"/>
      <c r="E140" s="111"/>
      <c r="F140" s="111"/>
      <c r="G140" s="111"/>
      <c r="H140" s="111"/>
    </row>
    <row r="141" spans="1:8" ht="12.5">
      <c r="A141" s="111"/>
      <c r="B141" s="111"/>
      <c r="C141" s="111"/>
      <c r="D141" s="111"/>
      <c r="E141" s="111"/>
      <c r="F141" s="111"/>
      <c r="G141" s="111"/>
      <c r="H141" s="111"/>
    </row>
    <row r="142" spans="1:8" ht="12.5">
      <c r="A142" s="111"/>
      <c r="B142" s="111"/>
      <c r="C142" s="111"/>
      <c r="D142" s="111"/>
      <c r="E142" s="111"/>
      <c r="F142" s="111"/>
      <c r="G142" s="111"/>
      <c r="H142" s="111"/>
    </row>
    <row r="143" spans="1:8" ht="12.5">
      <c r="A143" s="111"/>
      <c r="B143" s="111"/>
      <c r="C143" s="111"/>
      <c r="D143" s="111"/>
      <c r="E143" s="111"/>
      <c r="F143" s="111"/>
      <c r="G143" s="111"/>
      <c r="H143" s="111"/>
    </row>
    <row r="144" spans="1:8" ht="12.5">
      <c r="A144" s="111"/>
      <c r="B144" s="111"/>
      <c r="C144" s="111"/>
      <c r="D144" s="111"/>
      <c r="E144" s="111"/>
      <c r="F144" s="111"/>
      <c r="G144" s="111"/>
      <c r="H144" s="111"/>
    </row>
    <row r="145" spans="1:8" ht="12.5">
      <c r="A145" s="111"/>
      <c r="B145" s="111"/>
      <c r="C145" s="111"/>
      <c r="D145" s="111"/>
      <c r="E145" s="111"/>
      <c r="F145" s="111"/>
      <c r="G145" s="111"/>
      <c r="H145" s="111"/>
    </row>
    <row r="146" spans="1:8" ht="12.5">
      <c r="A146" s="111"/>
      <c r="B146" s="111"/>
      <c r="C146" s="111"/>
      <c r="D146" s="111"/>
      <c r="E146" s="111"/>
      <c r="F146" s="111"/>
      <c r="G146" s="111"/>
      <c r="H146" s="111"/>
    </row>
    <row r="147" spans="1:8" ht="12.5">
      <c r="A147" s="111"/>
      <c r="B147" s="111"/>
      <c r="C147" s="111"/>
      <c r="D147" s="111"/>
      <c r="E147" s="111"/>
      <c r="F147" s="111"/>
      <c r="G147" s="111"/>
      <c r="H147" s="111"/>
    </row>
    <row r="148" spans="1:8" ht="12.5">
      <c r="A148" s="111"/>
      <c r="B148" s="111"/>
      <c r="C148" s="111"/>
      <c r="D148" s="111"/>
      <c r="E148" s="111"/>
      <c r="F148" s="111"/>
      <c r="G148" s="111"/>
      <c r="H148" s="111"/>
    </row>
    <row r="149" spans="1:8" ht="12.5">
      <c r="A149" s="111"/>
      <c r="B149" s="111"/>
      <c r="C149" s="111"/>
      <c r="D149" s="111"/>
      <c r="E149" s="111"/>
      <c r="F149" s="111"/>
      <c r="G149" s="111"/>
      <c r="H149" s="111"/>
    </row>
    <row r="150" spans="1:8" ht="12.5">
      <c r="A150" s="111"/>
      <c r="B150" s="111"/>
      <c r="C150" s="111"/>
      <c r="D150" s="111"/>
      <c r="E150" s="111"/>
      <c r="F150" s="111"/>
      <c r="G150" s="111"/>
      <c r="H150" s="111"/>
    </row>
    <row r="151" spans="1:8" ht="12.5">
      <c r="A151" s="111"/>
      <c r="B151" s="111"/>
      <c r="C151" s="111"/>
      <c r="D151" s="111"/>
      <c r="E151" s="111"/>
      <c r="F151" s="111"/>
      <c r="G151" s="111"/>
      <c r="H151" s="111"/>
    </row>
    <row r="152" spans="1:8" ht="12.5">
      <c r="A152" s="111"/>
      <c r="B152" s="111"/>
      <c r="C152" s="111"/>
      <c r="D152" s="111"/>
      <c r="E152" s="111"/>
      <c r="F152" s="111"/>
      <c r="G152" s="111"/>
      <c r="H152" s="111"/>
    </row>
    <row r="153" spans="1:8" ht="12.5">
      <c r="A153" s="111"/>
      <c r="B153" s="111"/>
      <c r="C153" s="111"/>
      <c r="D153" s="111"/>
      <c r="E153" s="111"/>
      <c r="F153" s="111"/>
      <c r="G153" s="111"/>
      <c r="H153" s="111"/>
    </row>
    <row r="154" spans="1:8" ht="12.5">
      <c r="A154" s="111"/>
      <c r="B154" s="111"/>
      <c r="C154" s="111"/>
      <c r="D154" s="111"/>
      <c r="E154" s="111"/>
      <c r="F154" s="111"/>
      <c r="G154" s="111"/>
      <c r="H154" s="111"/>
    </row>
    <row r="155" spans="1:8" ht="12.5">
      <c r="A155" s="111"/>
      <c r="B155" s="111"/>
      <c r="C155" s="111"/>
      <c r="D155" s="111"/>
      <c r="E155" s="111"/>
      <c r="F155" s="111"/>
      <c r="G155" s="111"/>
      <c r="H155" s="111"/>
    </row>
    <row r="156" spans="1:8" ht="12.5">
      <c r="A156" s="111"/>
      <c r="B156" s="111"/>
      <c r="C156" s="111"/>
      <c r="D156" s="111"/>
      <c r="E156" s="111"/>
      <c r="F156" s="111"/>
      <c r="G156" s="111"/>
      <c r="H156" s="111"/>
    </row>
    <row r="157" spans="1:8" ht="12.5">
      <c r="A157" s="111"/>
      <c r="B157" s="111"/>
      <c r="C157" s="111"/>
      <c r="D157" s="111"/>
      <c r="E157" s="111"/>
      <c r="F157" s="111"/>
      <c r="G157" s="111"/>
      <c r="H157" s="111"/>
    </row>
    <row r="158" spans="1:8" ht="12.5">
      <c r="A158" s="111"/>
      <c r="B158" s="111"/>
      <c r="C158" s="111"/>
      <c r="D158" s="111"/>
      <c r="E158" s="111"/>
      <c r="F158" s="111"/>
      <c r="G158" s="111"/>
      <c r="H158" s="111"/>
    </row>
    <row r="159" spans="1:8" ht="12.5">
      <c r="A159" s="111"/>
      <c r="B159" s="111"/>
      <c r="C159" s="111"/>
      <c r="D159" s="111"/>
      <c r="E159" s="111"/>
      <c r="F159" s="111"/>
      <c r="G159" s="111"/>
      <c r="H159" s="111"/>
    </row>
    <row r="160" spans="1:8" ht="12.5">
      <c r="A160" s="111"/>
      <c r="B160" s="111"/>
      <c r="C160" s="111"/>
      <c r="D160" s="111"/>
      <c r="E160" s="111"/>
      <c r="F160" s="111"/>
      <c r="G160" s="111"/>
      <c r="H160" s="111"/>
    </row>
    <row r="161" spans="1:8" ht="12.5">
      <c r="A161" s="111"/>
      <c r="B161" s="111"/>
      <c r="C161" s="111"/>
      <c r="D161" s="111"/>
      <c r="E161" s="111"/>
      <c r="F161" s="111"/>
      <c r="G161" s="111"/>
      <c r="H161" s="111"/>
    </row>
    <row r="162" spans="1:8" ht="12.5">
      <c r="A162" s="111"/>
      <c r="B162" s="111"/>
      <c r="C162" s="111"/>
      <c r="D162" s="111"/>
      <c r="E162" s="111"/>
      <c r="F162" s="111"/>
      <c r="G162" s="111"/>
      <c r="H162" s="111"/>
    </row>
    <row r="163" spans="1:8" ht="12.5">
      <c r="A163" s="111"/>
      <c r="B163" s="111"/>
      <c r="C163" s="111"/>
      <c r="D163" s="111"/>
      <c r="E163" s="111"/>
      <c r="F163" s="111"/>
      <c r="G163" s="111"/>
      <c r="H163" s="111"/>
    </row>
    <row r="164" spans="1:8" ht="12.5">
      <c r="A164" s="111"/>
      <c r="B164" s="111"/>
      <c r="C164" s="111"/>
      <c r="D164" s="111"/>
      <c r="E164" s="111"/>
      <c r="F164" s="111"/>
      <c r="G164" s="111"/>
      <c r="H164" s="111"/>
    </row>
    <row r="165" spans="1:8" ht="12.5">
      <c r="A165" s="111"/>
      <c r="B165" s="111"/>
      <c r="C165" s="111"/>
      <c r="D165" s="111"/>
      <c r="E165" s="111"/>
      <c r="F165" s="111"/>
      <c r="G165" s="111"/>
      <c r="H165" s="111"/>
    </row>
    <row r="166" spans="1:8" ht="12.5">
      <c r="A166" s="111"/>
      <c r="B166" s="111"/>
      <c r="C166" s="111"/>
      <c r="D166" s="111"/>
      <c r="E166" s="111"/>
      <c r="F166" s="111"/>
      <c r="G166" s="111"/>
      <c r="H166" s="111"/>
    </row>
    <row r="167" spans="1:8" ht="12.5">
      <c r="A167" s="111"/>
      <c r="B167" s="111"/>
      <c r="C167" s="111"/>
      <c r="D167" s="111"/>
      <c r="E167" s="111"/>
      <c r="F167" s="111"/>
      <c r="G167" s="111"/>
      <c r="H167" s="111"/>
    </row>
    <row r="168" spans="1:8" ht="12.5">
      <c r="A168" s="111"/>
      <c r="B168" s="111"/>
      <c r="C168" s="111"/>
      <c r="D168" s="111"/>
      <c r="E168" s="111"/>
      <c r="F168" s="111"/>
      <c r="G168" s="111"/>
      <c r="H168" s="111"/>
    </row>
    <row r="169" spans="1:8" ht="12.5">
      <c r="A169" s="111"/>
      <c r="B169" s="111"/>
      <c r="C169" s="111"/>
      <c r="D169" s="111"/>
      <c r="E169" s="111"/>
      <c r="F169" s="111"/>
      <c r="G169" s="111"/>
      <c r="H169" s="111"/>
    </row>
    <row r="170" spans="1:8" ht="12.5">
      <c r="A170" s="111"/>
      <c r="B170" s="111"/>
      <c r="C170" s="111"/>
      <c r="D170" s="111"/>
      <c r="E170" s="111"/>
      <c r="F170" s="111"/>
      <c r="G170" s="111"/>
      <c r="H170" s="111"/>
    </row>
    <row r="171" spans="1:8" ht="12.5">
      <c r="A171" s="111"/>
      <c r="B171" s="111"/>
      <c r="C171" s="111"/>
      <c r="D171" s="111"/>
      <c r="E171" s="111"/>
      <c r="F171" s="111"/>
      <c r="G171" s="111"/>
      <c r="H171" s="111"/>
    </row>
    <row r="172" spans="1:8" ht="12.5">
      <c r="A172" s="111"/>
      <c r="B172" s="111"/>
      <c r="C172" s="111"/>
      <c r="D172" s="111"/>
      <c r="E172" s="111"/>
      <c r="F172" s="111"/>
      <c r="G172" s="111"/>
      <c r="H172" s="111"/>
    </row>
    <row r="173" spans="1:8" ht="12.5">
      <c r="A173" s="111"/>
      <c r="B173" s="111"/>
      <c r="C173" s="111"/>
      <c r="D173" s="111"/>
      <c r="E173" s="111"/>
      <c r="F173" s="111"/>
      <c r="G173" s="111"/>
      <c r="H173" s="111"/>
    </row>
    <row r="174" spans="1:8" ht="12.5">
      <c r="A174" s="111"/>
      <c r="B174" s="111"/>
      <c r="C174" s="111"/>
      <c r="D174" s="111"/>
      <c r="E174" s="111"/>
      <c r="F174" s="111"/>
      <c r="G174" s="111"/>
      <c r="H174" s="111"/>
    </row>
    <row r="175" spans="1:8" ht="12.5">
      <c r="A175" s="111"/>
      <c r="B175" s="111"/>
      <c r="C175" s="111"/>
      <c r="D175" s="111"/>
      <c r="E175" s="111"/>
      <c r="F175" s="111"/>
      <c r="G175" s="111"/>
      <c r="H175" s="111"/>
    </row>
    <row r="176" spans="1:8" ht="12.5">
      <c r="A176" s="111"/>
      <c r="B176" s="111"/>
      <c r="C176" s="111"/>
      <c r="D176" s="111"/>
      <c r="E176" s="111"/>
      <c r="F176" s="111"/>
      <c r="G176" s="111"/>
      <c r="H176" s="111"/>
    </row>
    <row r="177" spans="1:8" ht="12.5">
      <c r="A177" s="111"/>
      <c r="B177" s="111"/>
      <c r="C177" s="111"/>
      <c r="D177" s="111"/>
      <c r="E177" s="111"/>
      <c r="F177" s="111"/>
      <c r="G177" s="111"/>
      <c r="H177" s="111"/>
    </row>
    <row r="178" spans="1:8" ht="12.5">
      <c r="A178" s="111"/>
      <c r="B178" s="111"/>
      <c r="C178" s="111"/>
      <c r="D178" s="111"/>
      <c r="E178" s="111"/>
      <c r="F178" s="111"/>
      <c r="G178" s="111"/>
      <c r="H178" s="111"/>
    </row>
    <row r="179" spans="1:8" ht="12.5">
      <c r="A179" s="111"/>
      <c r="B179" s="111"/>
      <c r="C179" s="111"/>
      <c r="D179" s="111"/>
      <c r="E179" s="111"/>
      <c r="F179" s="111"/>
      <c r="G179" s="111"/>
      <c r="H179" s="111"/>
    </row>
    <row r="180" spans="1:8" ht="12.5">
      <c r="A180" s="111"/>
      <c r="B180" s="111"/>
      <c r="C180" s="111"/>
      <c r="D180" s="111"/>
      <c r="E180" s="111"/>
      <c r="F180" s="111"/>
      <c r="G180" s="111"/>
      <c r="H180" s="111"/>
    </row>
    <row r="181" spans="1:8" ht="12.5">
      <c r="A181" s="111"/>
      <c r="B181" s="111"/>
      <c r="C181" s="111"/>
      <c r="D181" s="111"/>
      <c r="E181" s="111"/>
      <c r="F181" s="111"/>
      <c r="G181" s="111"/>
      <c r="H181" s="111"/>
    </row>
    <row r="182" spans="1:8" ht="12.5">
      <c r="A182" s="111"/>
      <c r="B182" s="111"/>
      <c r="C182" s="111"/>
      <c r="D182" s="111"/>
      <c r="E182" s="111"/>
      <c r="F182" s="111"/>
      <c r="G182" s="111"/>
      <c r="H182" s="111"/>
    </row>
    <row r="183" spans="1:8" ht="12.5">
      <c r="A183" s="111"/>
      <c r="B183" s="111"/>
      <c r="C183" s="111"/>
      <c r="D183" s="111"/>
      <c r="E183" s="111"/>
      <c r="F183" s="111"/>
      <c r="G183" s="111"/>
      <c r="H183" s="111"/>
    </row>
    <row r="184" spans="1:8" ht="12.5">
      <c r="A184" s="111"/>
      <c r="B184" s="111"/>
      <c r="C184" s="111"/>
      <c r="D184" s="111"/>
      <c r="E184" s="111"/>
      <c r="F184" s="111"/>
      <c r="G184" s="111"/>
      <c r="H184" s="111"/>
    </row>
    <row r="185" spans="1:8" ht="12.5">
      <c r="A185" s="111"/>
      <c r="B185" s="111"/>
      <c r="C185" s="111"/>
      <c r="D185" s="111"/>
      <c r="E185" s="111"/>
      <c r="F185" s="111"/>
      <c r="G185" s="111"/>
      <c r="H185" s="111"/>
    </row>
    <row r="186" spans="1:8" ht="12.5">
      <c r="A186" s="111"/>
      <c r="B186" s="111"/>
      <c r="C186" s="111"/>
      <c r="D186" s="111"/>
      <c r="E186" s="111"/>
      <c r="F186" s="111"/>
      <c r="G186" s="111"/>
      <c r="H186" s="111"/>
    </row>
    <row r="187" spans="1:8" ht="12.5">
      <c r="A187" s="111"/>
      <c r="B187" s="111"/>
      <c r="C187" s="111"/>
      <c r="D187" s="111"/>
      <c r="E187" s="111"/>
      <c r="F187" s="111"/>
      <c r="G187" s="111"/>
      <c r="H187" s="111"/>
    </row>
    <row r="188" spans="1:8" ht="12.5">
      <c r="A188" s="111"/>
      <c r="B188" s="111"/>
      <c r="C188" s="111"/>
      <c r="D188" s="111"/>
      <c r="E188" s="111"/>
      <c r="F188" s="111"/>
      <c r="G188" s="111"/>
      <c r="H188" s="111"/>
    </row>
    <row r="189" spans="1:8" ht="12.5">
      <c r="A189" s="111"/>
      <c r="B189" s="111"/>
      <c r="C189" s="111"/>
      <c r="D189" s="111"/>
      <c r="E189" s="111"/>
      <c r="F189" s="111"/>
      <c r="G189" s="111"/>
      <c r="H189" s="111"/>
    </row>
    <row r="190" spans="1:8" ht="12.5">
      <c r="A190" s="111"/>
      <c r="B190" s="111"/>
      <c r="C190" s="111"/>
      <c r="D190" s="111"/>
      <c r="E190" s="111"/>
      <c r="F190" s="111"/>
      <c r="G190" s="111"/>
      <c r="H190" s="111"/>
    </row>
    <row r="191" spans="1:8" ht="12.5">
      <c r="A191" s="111"/>
      <c r="B191" s="111"/>
      <c r="C191" s="111"/>
      <c r="D191" s="111"/>
      <c r="E191" s="111"/>
      <c r="F191" s="111"/>
      <c r="G191" s="111"/>
      <c r="H191" s="111"/>
    </row>
    <row r="192" spans="1:8" ht="12.5">
      <c r="A192" s="111"/>
      <c r="B192" s="111"/>
      <c r="C192" s="111"/>
      <c r="D192" s="111"/>
      <c r="E192" s="111"/>
      <c r="F192" s="111"/>
      <c r="G192" s="111"/>
      <c r="H192" s="111"/>
    </row>
    <row r="193" spans="1:8" ht="12.5">
      <c r="A193" s="111"/>
      <c r="B193" s="111"/>
      <c r="C193" s="111"/>
      <c r="D193" s="111"/>
      <c r="E193" s="111"/>
      <c r="F193" s="111"/>
      <c r="G193" s="111"/>
      <c r="H193" s="111"/>
    </row>
    <row r="194" spans="1:8" ht="12.5">
      <c r="A194" s="111"/>
      <c r="B194" s="111"/>
      <c r="C194" s="111"/>
      <c r="D194" s="111"/>
      <c r="E194" s="111"/>
      <c r="F194" s="111"/>
      <c r="G194" s="111"/>
      <c r="H194" s="111"/>
    </row>
    <row r="195" spans="1:8" ht="12.5">
      <c r="A195" s="111"/>
      <c r="B195" s="111"/>
      <c r="C195" s="111"/>
      <c r="D195" s="111"/>
      <c r="E195" s="111"/>
      <c r="F195" s="111"/>
      <c r="G195" s="111"/>
      <c r="H195" s="111"/>
    </row>
    <row r="196" spans="1:8" ht="12.5">
      <c r="A196" s="111"/>
      <c r="B196" s="111"/>
      <c r="C196" s="111"/>
      <c r="D196" s="111"/>
      <c r="E196" s="111"/>
      <c r="F196" s="111"/>
      <c r="G196" s="111"/>
      <c r="H196" s="111"/>
    </row>
    <row r="197" spans="1:8" ht="12.5">
      <c r="A197" s="111"/>
      <c r="B197" s="111"/>
      <c r="C197" s="111"/>
      <c r="D197" s="111"/>
      <c r="E197" s="111"/>
      <c r="F197" s="111"/>
      <c r="G197" s="111"/>
      <c r="H197" s="111"/>
    </row>
    <row r="198" spans="1:8" ht="12.5">
      <c r="A198" s="111"/>
      <c r="B198" s="111"/>
      <c r="C198" s="111"/>
      <c r="D198" s="111"/>
      <c r="E198" s="111"/>
      <c r="F198" s="111"/>
      <c r="G198" s="111"/>
      <c r="H198" s="111"/>
    </row>
    <row r="199" spans="1:8" ht="12.5">
      <c r="A199" s="111"/>
      <c r="B199" s="111"/>
      <c r="C199" s="111"/>
      <c r="D199" s="111"/>
      <c r="E199" s="111"/>
      <c r="F199" s="111"/>
      <c r="G199" s="111"/>
      <c r="H199" s="111"/>
    </row>
    <row r="200" spans="1:8" ht="12.5">
      <c r="A200" s="111"/>
      <c r="B200" s="111"/>
      <c r="C200" s="111"/>
      <c r="D200" s="111"/>
      <c r="E200" s="111"/>
      <c r="F200" s="111"/>
      <c r="G200" s="111"/>
      <c r="H200" s="111"/>
    </row>
    <row r="201" spans="1:8" ht="12.5">
      <c r="A201" s="111"/>
      <c r="B201" s="111"/>
      <c r="C201" s="111"/>
      <c r="D201" s="111"/>
      <c r="E201" s="111"/>
      <c r="F201" s="111"/>
      <c r="G201" s="111"/>
      <c r="H201" s="111"/>
    </row>
    <row r="202" spans="1:8" ht="12.5">
      <c r="A202" s="111"/>
      <c r="B202" s="111"/>
      <c r="C202" s="111"/>
      <c r="D202" s="111"/>
      <c r="E202" s="111"/>
      <c r="F202" s="111"/>
      <c r="G202" s="111"/>
      <c r="H202" s="111"/>
    </row>
    <row r="203" spans="1:8" ht="12.5">
      <c r="A203" s="111"/>
      <c r="B203" s="111"/>
      <c r="C203" s="111"/>
      <c r="D203" s="111"/>
      <c r="E203" s="111"/>
      <c r="F203" s="111"/>
      <c r="G203" s="111"/>
      <c r="H203" s="111"/>
    </row>
    <row r="204" spans="1:8" ht="12.5">
      <c r="A204" s="111"/>
      <c r="B204" s="111"/>
      <c r="C204" s="111"/>
      <c r="D204" s="111"/>
      <c r="E204" s="111"/>
      <c r="F204" s="111"/>
      <c r="G204" s="111"/>
      <c r="H204" s="111"/>
    </row>
    <row r="205" spans="1:8" ht="12.5">
      <c r="A205" s="111"/>
      <c r="B205" s="111"/>
      <c r="C205" s="111"/>
      <c r="D205" s="111"/>
      <c r="E205" s="111"/>
      <c r="F205" s="111"/>
      <c r="G205" s="111"/>
      <c r="H205" s="111"/>
    </row>
    <row r="206" spans="1:8" ht="12.5">
      <c r="A206" s="111"/>
      <c r="B206" s="111"/>
      <c r="C206" s="111"/>
      <c r="D206" s="111"/>
      <c r="E206" s="111"/>
      <c r="F206" s="111"/>
      <c r="G206" s="111"/>
      <c r="H206" s="111"/>
    </row>
    <row r="207" spans="1:8" ht="12.5">
      <c r="A207" s="111"/>
      <c r="B207" s="111"/>
      <c r="C207" s="111"/>
      <c r="D207" s="111"/>
      <c r="E207" s="111"/>
      <c r="F207" s="111"/>
      <c r="G207" s="111"/>
      <c r="H207" s="111"/>
    </row>
    <row r="208" spans="1:8" ht="12.5">
      <c r="A208" s="111"/>
      <c r="B208" s="111"/>
      <c r="C208" s="111"/>
      <c r="D208" s="111"/>
      <c r="E208" s="111"/>
      <c r="F208" s="111"/>
      <c r="G208" s="111"/>
      <c r="H208" s="111"/>
    </row>
    <row r="209" spans="1:8" ht="12.5">
      <c r="A209" s="111"/>
      <c r="B209" s="111"/>
      <c r="C209" s="111"/>
      <c r="D209" s="111"/>
      <c r="E209" s="111"/>
      <c r="F209" s="111"/>
      <c r="G209" s="111"/>
      <c r="H209" s="111"/>
    </row>
    <row r="210" spans="1:8" ht="12.5">
      <c r="A210" s="111"/>
      <c r="B210" s="111"/>
      <c r="C210" s="111"/>
      <c r="D210" s="111"/>
      <c r="E210" s="111"/>
      <c r="F210" s="111"/>
      <c r="G210" s="111"/>
      <c r="H210" s="111"/>
    </row>
    <row r="211" spans="1:8" ht="12.5">
      <c r="A211" s="111"/>
      <c r="B211" s="111"/>
      <c r="C211" s="111"/>
      <c r="D211" s="111"/>
      <c r="E211" s="111"/>
      <c r="F211" s="111"/>
      <c r="G211" s="111"/>
      <c r="H211" s="111"/>
    </row>
    <row r="212" spans="1:8" ht="12.5">
      <c r="A212" s="111"/>
      <c r="B212" s="111"/>
      <c r="C212" s="111"/>
      <c r="D212" s="111"/>
      <c r="E212" s="111"/>
      <c r="F212" s="111"/>
      <c r="G212" s="111"/>
      <c r="H212" s="111"/>
    </row>
    <row r="213" spans="1:8" ht="12.5">
      <c r="A213" s="111"/>
      <c r="B213" s="111"/>
      <c r="C213" s="111"/>
      <c r="D213" s="111"/>
      <c r="E213" s="111"/>
      <c r="F213" s="111"/>
      <c r="G213" s="111"/>
      <c r="H213" s="111"/>
    </row>
    <row r="214" spans="1:8" ht="12.5">
      <c r="A214" s="111"/>
      <c r="B214" s="111"/>
      <c r="C214" s="111"/>
      <c r="D214" s="111"/>
      <c r="E214" s="111"/>
      <c r="F214" s="111"/>
      <c r="G214" s="111"/>
      <c r="H214" s="111"/>
    </row>
    <row r="215" spans="1:8" ht="12.5">
      <c r="A215" s="111"/>
      <c r="B215" s="111"/>
      <c r="C215" s="111"/>
      <c r="D215" s="111"/>
      <c r="E215" s="111"/>
      <c r="F215" s="111"/>
      <c r="G215" s="111"/>
      <c r="H215" s="111"/>
    </row>
    <row r="216" spans="1:8" ht="12.5">
      <c r="A216" s="111"/>
      <c r="B216" s="111"/>
      <c r="C216" s="111"/>
      <c r="D216" s="111"/>
      <c r="E216" s="111"/>
      <c r="F216" s="111"/>
      <c r="G216" s="111"/>
      <c r="H216" s="111"/>
    </row>
    <row r="217" spans="1:8" ht="12.5">
      <c r="A217" s="111"/>
      <c r="B217" s="111"/>
      <c r="C217" s="111"/>
      <c r="D217" s="111"/>
      <c r="E217" s="111"/>
      <c r="F217" s="111"/>
      <c r="G217" s="111"/>
      <c r="H217" s="111"/>
    </row>
    <row r="218" spans="1:8" ht="12.5">
      <c r="A218" s="111"/>
      <c r="B218" s="111"/>
      <c r="C218" s="111"/>
      <c r="D218" s="111"/>
      <c r="E218" s="111"/>
      <c r="F218" s="111"/>
      <c r="G218" s="111"/>
      <c r="H218" s="111"/>
    </row>
    <row r="219" spans="1:8" ht="12.5">
      <c r="A219" s="111"/>
      <c r="B219" s="111"/>
      <c r="C219" s="111"/>
      <c r="D219" s="111"/>
      <c r="E219" s="111"/>
      <c r="F219" s="111"/>
      <c r="G219" s="111"/>
      <c r="H219" s="111"/>
    </row>
    <row r="220" spans="1:8" ht="12.5">
      <c r="A220" s="111"/>
      <c r="B220" s="111"/>
      <c r="C220" s="111"/>
      <c r="D220" s="111"/>
      <c r="E220" s="111"/>
      <c r="F220" s="111"/>
      <c r="G220" s="111"/>
      <c r="H220" s="111"/>
    </row>
    <row r="221" spans="1:8" ht="12.5">
      <c r="A221" s="111"/>
      <c r="B221" s="111"/>
      <c r="C221" s="111"/>
      <c r="D221" s="111"/>
      <c r="E221" s="111"/>
      <c r="F221" s="111"/>
      <c r="G221" s="111"/>
      <c r="H221" s="111"/>
    </row>
    <row r="222" spans="1:8" ht="12.5">
      <c r="A222" s="111"/>
      <c r="B222" s="111"/>
      <c r="C222" s="111"/>
      <c r="D222" s="111"/>
      <c r="E222" s="111"/>
      <c r="F222" s="111"/>
      <c r="G222" s="111"/>
      <c r="H222" s="111"/>
    </row>
    <row r="223" spans="1:8" ht="12.5">
      <c r="A223" s="111"/>
      <c r="B223" s="111"/>
      <c r="C223" s="111"/>
      <c r="D223" s="111"/>
      <c r="E223" s="111"/>
      <c r="F223" s="111"/>
      <c r="G223" s="111"/>
      <c r="H223" s="111"/>
    </row>
    <row r="224" spans="1:8" ht="12.5">
      <c r="A224" s="111"/>
      <c r="B224" s="111"/>
      <c r="C224" s="111"/>
      <c r="D224" s="111"/>
      <c r="E224" s="111"/>
      <c r="F224" s="111"/>
      <c r="G224" s="111"/>
      <c r="H224" s="111"/>
    </row>
    <row r="225" spans="1:8" ht="12.5">
      <c r="A225" s="111"/>
      <c r="B225" s="111"/>
      <c r="C225" s="111"/>
      <c r="D225" s="111"/>
      <c r="E225" s="111"/>
      <c r="F225" s="111"/>
      <c r="G225" s="111"/>
      <c r="H225" s="111"/>
    </row>
    <row r="226" spans="1:8" ht="12.5">
      <c r="A226" s="111"/>
      <c r="B226" s="111"/>
      <c r="C226" s="111"/>
      <c r="D226" s="111"/>
      <c r="E226" s="111"/>
      <c r="F226" s="111"/>
      <c r="G226" s="111"/>
      <c r="H226" s="111"/>
    </row>
    <row r="227" spans="1:8" ht="12.5">
      <c r="A227" s="111"/>
      <c r="B227" s="111"/>
      <c r="C227" s="111"/>
      <c r="D227" s="111"/>
      <c r="E227" s="111"/>
      <c r="F227" s="111"/>
      <c r="G227" s="111"/>
      <c r="H227" s="111"/>
    </row>
    <row r="228" spans="1:8" ht="12.5">
      <c r="A228" s="111"/>
      <c r="B228" s="111"/>
      <c r="C228" s="111"/>
      <c r="D228" s="111"/>
      <c r="E228" s="111"/>
      <c r="F228" s="111"/>
      <c r="G228" s="111"/>
      <c r="H228" s="111"/>
    </row>
    <row r="229" spans="1:8" ht="12.5">
      <c r="A229" s="111"/>
      <c r="B229" s="111"/>
      <c r="C229" s="111"/>
      <c r="D229" s="111"/>
      <c r="E229" s="111"/>
      <c r="F229" s="111"/>
      <c r="G229" s="111"/>
      <c r="H229" s="111"/>
    </row>
    <row r="230" spans="1:8" ht="12.5">
      <c r="A230" s="111"/>
      <c r="B230" s="111"/>
      <c r="C230" s="111"/>
      <c r="D230" s="111"/>
      <c r="E230" s="111"/>
      <c r="F230" s="111"/>
      <c r="G230" s="111"/>
      <c r="H230" s="111"/>
    </row>
    <row r="231" spans="1:8" ht="12.5">
      <c r="A231" s="111"/>
      <c r="B231" s="111"/>
      <c r="C231" s="111"/>
      <c r="D231" s="111"/>
      <c r="E231" s="111"/>
      <c r="F231" s="111"/>
      <c r="G231" s="111"/>
      <c r="H231" s="111"/>
    </row>
    <row r="232" spans="1:8" ht="12.5">
      <c r="A232" s="111"/>
      <c r="B232" s="111"/>
      <c r="C232" s="111"/>
      <c r="D232" s="111"/>
      <c r="E232" s="111"/>
      <c r="F232" s="111"/>
      <c r="G232" s="111"/>
      <c r="H232" s="111"/>
    </row>
    <row r="233" spans="1:8" ht="12.5">
      <c r="A233" s="111"/>
      <c r="B233" s="111"/>
      <c r="C233" s="111"/>
      <c r="D233" s="111"/>
      <c r="E233" s="111"/>
      <c r="F233" s="111"/>
      <c r="G233" s="111"/>
      <c r="H233" s="111"/>
    </row>
    <row r="234" spans="1:8" ht="12.5">
      <c r="A234" s="111"/>
      <c r="B234" s="111"/>
      <c r="C234" s="111"/>
      <c r="D234" s="111"/>
      <c r="E234" s="111"/>
      <c r="F234" s="111"/>
      <c r="G234" s="111"/>
      <c r="H234" s="111"/>
    </row>
    <row r="235" spans="1:8" ht="12.5">
      <c r="A235" s="111"/>
      <c r="B235" s="111"/>
      <c r="C235" s="111"/>
      <c r="D235" s="111"/>
      <c r="E235" s="111"/>
      <c r="F235" s="111"/>
      <c r="G235" s="111"/>
      <c r="H235" s="111"/>
    </row>
    <row r="236" spans="1:8" ht="12.5">
      <c r="A236" s="111"/>
      <c r="B236" s="111"/>
      <c r="C236" s="111"/>
      <c r="D236" s="111"/>
      <c r="E236" s="111"/>
      <c r="F236" s="111"/>
      <c r="G236" s="111"/>
      <c r="H236" s="111"/>
    </row>
    <row r="237" spans="1:8" ht="12.5">
      <c r="A237" s="111"/>
      <c r="B237" s="111"/>
      <c r="C237" s="111"/>
      <c r="D237" s="111"/>
      <c r="E237" s="111"/>
      <c r="F237" s="111"/>
      <c r="G237" s="111"/>
      <c r="H237" s="111"/>
    </row>
    <row r="238" spans="1:8" ht="12.5">
      <c r="A238" s="111"/>
      <c r="B238" s="111"/>
      <c r="C238" s="111"/>
      <c r="D238" s="111"/>
      <c r="E238" s="111"/>
      <c r="F238" s="111"/>
      <c r="G238" s="111"/>
      <c r="H238" s="111"/>
    </row>
    <row r="239" spans="1:8" ht="12.5">
      <c r="A239" s="111"/>
      <c r="B239" s="111"/>
      <c r="C239" s="111"/>
      <c r="D239" s="111"/>
      <c r="E239" s="111"/>
      <c r="F239" s="111"/>
      <c r="G239" s="111"/>
      <c r="H239" s="111"/>
    </row>
    <row r="240" spans="1:8" ht="12.5">
      <c r="A240" s="111"/>
      <c r="B240" s="111"/>
      <c r="C240" s="111"/>
      <c r="D240" s="111"/>
      <c r="E240" s="111"/>
      <c r="F240" s="111"/>
      <c r="G240" s="111"/>
      <c r="H240" s="111"/>
    </row>
    <row r="241" spans="1:8" ht="12.5">
      <c r="A241" s="111"/>
      <c r="B241" s="111"/>
      <c r="C241" s="111"/>
      <c r="D241" s="111"/>
      <c r="E241" s="111"/>
      <c r="F241" s="111"/>
      <c r="G241" s="111"/>
      <c r="H241" s="111"/>
    </row>
    <row r="242" spans="1:8" ht="12.5">
      <c r="A242" s="111"/>
      <c r="B242" s="111"/>
      <c r="C242" s="111"/>
      <c r="D242" s="111"/>
      <c r="E242" s="111"/>
      <c r="F242" s="111"/>
      <c r="G242" s="111"/>
      <c r="H242" s="111"/>
    </row>
    <row r="243" spans="1:8" ht="12.5">
      <c r="A243" s="111"/>
      <c r="B243" s="111"/>
      <c r="C243" s="111"/>
      <c r="D243" s="111"/>
      <c r="E243" s="111"/>
      <c r="F243" s="111"/>
      <c r="G243" s="111"/>
      <c r="H243" s="111"/>
    </row>
    <row r="244" spans="1:8" ht="12.5">
      <c r="A244" s="111"/>
      <c r="B244" s="111"/>
      <c r="C244" s="111"/>
      <c r="D244" s="111"/>
      <c r="E244" s="111"/>
      <c r="F244" s="111"/>
      <c r="G244" s="111"/>
      <c r="H244" s="111"/>
    </row>
    <row r="245" spans="1:8" ht="12.5">
      <c r="A245" s="111"/>
      <c r="B245" s="111"/>
      <c r="C245" s="111"/>
      <c r="D245" s="111"/>
      <c r="E245" s="111"/>
      <c r="F245" s="111"/>
      <c r="G245" s="111"/>
      <c r="H245" s="111"/>
    </row>
    <row r="246" spans="1:8" ht="12.5">
      <c r="A246" s="111"/>
      <c r="B246" s="111"/>
      <c r="C246" s="111"/>
      <c r="D246" s="111"/>
      <c r="E246" s="111"/>
      <c r="F246" s="111"/>
      <c r="G246" s="111"/>
      <c r="H246" s="111"/>
    </row>
    <row r="247" spans="1:8" ht="12.5">
      <c r="A247" s="111"/>
      <c r="B247" s="111"/>
      <c r="C247" s="111"/>
      <c r="D247" s="111"/>
      <c r="E247" s="111"/>
      <c r="F247" s="111"/>
      <c r="G247" s="111"/>
      <c r="H247" s="111"/>
    </row>
    <row r="248" spans="1:8" ht="12.5">
      <c r="A248" s="111"/>
      <c r="B248" s="111"/>
      <c r="C248" s="111"/>
      <c r="D248" s="111"/>
      <c r="E248" s="111"/>
      <c r="F248" s="111"/>
      <c r="G248" s="111"/>
      <c r="H248" s="111"/>
    </row>
    <row r="249" spans="1:8" ht="12.5">
      <c r="A249" s="111"/>
      <c r="B249" s="111"/>
      <c r="C249" s="111"/>
      <c r="D249" s="111"/>
      <c r="E249" s="111"/>
      <c r="F249" s="111"/>
      <c r="G249" s="111"/>
      <c r="H249" s="111"/>
    </row>
    <row r="250" spans="1:8" ht="12.5">
      <c r="A250" s="111"/>
      <c r="B250" s="111"/>
      <c r="C250" s="111"/>
      <c r="D250" s="111"/>
      <c r="E250" s="111"/>
      <c r="F250" s="111"/>
      <c r="G250" s="111"/>
      <c r="H250" s="111"/>
    </row>
    <row r="251" spans="1:8" ht="12.5">
      <c r="A251" s="111"/>
      <c r="B251" s="111"/>
      <c r="C251" s="111"/>
      <c r="D251" s="111"/>
      <c r="E251" s="111"/>
      <c r="F251" s="111"/>
      <c r="G251" s="111"/>
      <c r="H251" s="111"/>
    </row>
    <row r="252" spans="1:8" ht="12.5">
      <c r="A252" s="111"/>
      <c r="B252" s="111"/>
      <c r="C252" s="111"/>
      <c r="D252" s="111"/>
      <c r="E252" s="111"/>
      <c r="F252" s="111"/>
      <c r="G252" s="111"/>
      <c r="H252" s="111"/>
    </row>
    <row r="253" spans="1:8" ht="12.5">
      <c r="A253" s="111"/>
      <c r="B253" s="111"/>
      <c r="C253" s="111"/>
      <c r="D253" s="111"/>
      <c r="E253" s="111"/>
      <c r="F253" s="111"/>
      <c r="G253" s="111"/>
      <c r="H253" s="111"/>
    </row>
    <row r="254" spans="1:8" ht="12.5">
      <c r="A254" s="111"/>
      <c r="B254" s="111"/>
      <c r="C254" s="111"/>
      <c r="D254" s="111"/>
      <c r="E254" s="111"/>
      <c r="F254" s="111"/>
      <c r="G254" s="111"/>
      <c r="H254" s="111"/>
    </row>
    <row r="255" spans="1:8" ht="12.5">
      <c r="A255" s="111"/>
      <c r="B255" s="111"/>
      <c r="C255" s="111"/>
      <c r="D255" s="111"/>
      <c r="E255" s="111"/>
      <c r="F255" s="111"/>
      <c r="G255" s="111"/>
      <c r="H255" s="111"/>
    </row>
    <row r="256" spans="1:8" ht="12.5">
      <c r="A256" s="111"/>
      <c r="B256" s="111"/>
      <c r="C256" s="111"/>
      <c r="D256" s="111"/>
      <c r="E256" s="111"/>
      <c r="F256" s="111"/>
      <c r="G256" s="111"/>
      <c r="H256" s="111"/>
    </row>
    <row r="257" spans="1:8" ht="12.5">
      <c r="A257" s="111"/>
      <c r="B257" s="111"/>
      <c r="C257" s="111"/>
      <c r="D257" s="111"/>
      <c r="E257" s="111"/>
      <c r="F257" s="111"/>
      <c r="G257" s="111"/>
      <c r="H257" s="111"/>
    </row>
    <row r="258" spans="1:8" ht="12.5">
      <c r="A258" s="111"/>
      <c r="B258" s="111"/>
      <c r="C258" s="111"/>
      <c r="D258" s="111"/>
      <c r="E258" s="111"/>
      <c r="F258" s="111"/>
      <c r="G258" s="111"/>
      <c r="H258" s="111"/>
    </row>
    <row r="259" spans="1:8" ht="12.5">
      <c r="A259" s="111"/>
      <c r="B259" s="111"/>
      <c r="C259" s="111"/>
      <c r="D259" s="111"/>
      <c r="E259" s="111"/>
      <c r="F259" s="111"/>
      <c r="G259" s="111"/>
      <c r="H259" s="111"/>
    </row>
    <row r="260" spans="1:8" ht="12.5">
      <c r="A260" s="111"/>
      <c r="B260" s="111"/>
      <c r="C260" s="111"/>
      <c r="D260" s="111"/>
      <c r="E260" s="111"/>
      <c r="F260" s="111"/>
      <c r="G260" s="111"/>
      <c r="H260" s="111"/>
    </row>
    <row r="261" spans="1:8" ht="12.5">
      <c r="A261" s="111"/>
      <c r="B261" s="111"/>
      <c r="C261" s="111"/>
      <c r="D261" s="111"/>
      <c r="E261" s="111"/>
      <c r="F261" s="111"/>
      <c r="G261" s="111"/>
      <c r="H261" s="111"/>
    </row>
    <row r="262" spans="1:8" ht="12.5">
      <c r="A262" s="111"/>
      <c r="B262" s="111"/>
      <c r="C262" s="111"/>
      <c r="D262" s="111"/>
      <c r="E262" s="111"/>
      <c r="F262" s="111"/>
      <c r="G262" s="111"/>
      <c r="H262" s="111"/>
    </row>
    <row r="263" spans="1:8" ht="12.5">
      <c r="A263" s="111"/>
      <c r="B263" s="111"/>
      <c r="C263" s="111"/>
      <c r="D263" s="111"/>
      <c r="E263" s="111"/>
      <c r="F263" s="111"/>
      <c r="G263" s="111"/>
      <c r="H263" s="111"/>
    </row>
    <row r="264" spans="1:8" ht="12.5">
      <c r="A264" s="111"/>
      <c r="B264" s="111"/>
      <c r="C264" s="111"/>
      <c r="D264" s="111"/>
      <c r="E264" s="111"/>
      <c r="F264" s="111"/>
      <c r="G264" s="111"/>
      <c r="H264" s="111"/>
    </row>
    <row r="265" spans="1:8" ht="12.5">
      <c r="A265" s="111"/>
      <c r="B265" s="111"/>
      <c r="C265" s="111"/>
      <c r="D265" s="111"/>
      <c r="E265" s="111"/>
      <c r="F265" s="111"/>
      <c r="G265" s="111"/>
      <c r="H265" s="111"/>
    </row>
    <row r="266" spans="1:8" ht="12.5">
      <c r="A266" s="111"/>
      <c r="B266" s="111"/>
      <c r="C266" s="111"/>
      <c r="D266" s="111"/>
      <c r="E266" s="111"/>
      <c r="F266" s="111"/>
      <c r="G266" s="111"/>
      <c r="H266" s="111"/>
    </row>
    <row r="267" spans="1:8" ht="12.5">
      <c r="A267" s="111"/>
      <c r="B267" s="111"/>
      <c r="C267" s="111"/>
      <c r="D267" s="111"/>
      <c r="E267" s="111"/>
      <c r="F267" s="111"/>
      <c r="G267" s="111"/>
      <c r="H267" s="111"/>
    </row>
    <row r="268" spans="1:8" ht="12.5">
      <c r="A268" s="111"/>
      <c r="B268" s="111"/>
      <c r="C268" s="111"/>
      <c r="D268" s="111"/>
      <c r="E268" s="111"/>
      <c r="F268" s="111"/>
      <c r="G268" s="111"/>
      <c r="H268" s="111"/>
    </row>
    <row r="269" spans="1:8" ht="12.5">
      <c r="A269" s="111"/>
      <c r="B269" s="111"/>
      <c r="C269" s="111"/>
      <c r="D269" s="111"/>
      <c r="E269" s="111"/>
      <c r="F269" s="111"/>
      <c r="G269" s="111"/>
      <c r="H269" s="111"/>
    </row>
    <row r="270" spans="1:8" ht="12.5">
      <c r="A270" s="111"/>
      <c r="B270" s="111"/>
      <c r="C270" s="111"/>
      <c r="D270" s="111"/>
      <c r="E270" s="111"/>
      <c r="F270" s="111"/>
      <c r="G270" s="111"/>
      <c r="H270" s="111"/>
    </row>
    <row r="271" spans="1:8" ht="12.5">
      <c r="A271" s="111"/>
      <c r="B271" s="111"/>
      <c r="C271" s="111"/>
      <c r="D271" s="111"/>
      <c r="E271" s="111"/>
      <c r="F271" s="111"/>
      <c r="G271" s="111"/>
      <c r="H271" s="111"/>
    </row>
    <row r="272" spans="1:8" ht="12.5">
      <c r="A272" s="111"/>
      <c r="B272" s="111"/>
      <c r="C272" s="111"/>
      <c r="D272" s="111"/>
      <c r="E272" s="111"/>
      <c r="F272" s="111"/>
      <c r="G272" s="111"/>
      <c r="H272" s="111"/>
    </row>
    <row r="273" spans="1:8" ht="12.5">
      <c r="A273" s="111"/>
      <c r="B273" s="111"/>
      <c r="C273" s="111"/>
      <c r="D273" s="111"/>
      <c r="E273" s="111"/>
      <c r="F273" s="111"/>
      <c r="G273" s="111"/>
      <c r="H273" s="111"/>
    </row>
    <row r="274" spans="1:8" ht="12.5">
      <c r="A274" s="111"/>
      <c r="B274" s="111"/>
      <c r="C274" s="111"/>
      <c r="D274" s="111"/>
      <c r="E274" s="111"/>
      <c r="F274" s="111"/>
      <c r="G274" s="111"/>
      <c r="H274" s="111"/>
    </row>
    <row r="275" spans="1:8" ht="12.5">
      <c r="A275" s="111"/>
      <c r="B275" s="111"/>
      <c r="C275" s="111"/>
      <c r="D275" s="111"/>
      <c r="E275" s="111"/>
      <c r="F275" s="111"/>
      <c r="G275" s="111"/>
      <c r="H275" s="111"/>
    </row>
    <row r="276" spans="1:8" ht="12.5">
      <c r="A276" s="111"/>
      <c r="B276" s="111"/>
      <c r="C276" s="111"/>
      <c r="D276" s="111"/>
      <c r="E276" s="111"/>
      <c r="F276" s="111"/>
      <c r="G276" s="111"/>
      <c r="H276" s="111"/>
    </row>
    <row r="277" spans="1:8" ht="12.5">
      <c r="A277" s="111"/>
      <c r="B277" s="111"/>
      <c r="C277" s="111"/>
      <c r="D277" s="111"/>
      <c r="E277" s="111"/>
      <c r="F277" s="111"/>
      <c r="G277" s="111"/>
      <c r="H277" s="111"/>
    </row>
    <row r="278" spans="1:8" ht="12.5">
      <c r="A278" s="111"/>
      <c r="B278" s="111"/>
      <c r="C278" s="111"/>
      <c r="D278" s="111"/>
      <c r="E278" s="111"/>
      <c r="F278" s="111"/>
      <c r="G278" s="111"/>
      <c r="H278" s="111"/>
    </row>
    <row r="279" spans="1:8" ht="12.5">
      <c r="A279" s="111"/>
      <c r="B279" s="111"/>
      <c r="C279" s="111"/>
      <c r="D279" s="111"/>
      <c r="E279" s="111"/>
      <c r="F279" s="111"/>
      <c r="G279" s="111"/>
      <c r="H279" s="111"/>
    </row>
    <row r="280" spans="1:8" ht="12.5">
      <c r="A280" s="111"/>
      <c r="B280" s="111"/>
      <c r="C280" s="111"/>
      <c r="D280" s="111"/>
      <c r="E280" s="111"/>
      <c r="F280" s="111"/>
      <c r="G280" s="111"/>
      <c r="H280" s="111"/>
    </row>
    <row r="281" spans="1:8" ht="12.5">
      <c r="A281" s="111"/>
      <c r="B281" s="111"/>
      <c r="C281" s="111"/>
      <c r="D281" s="111"/>
      <c r="E281" s="111"/>
      <c r="F281" s="111"/>
      <c r="G281" s="111"/>
      <c r="H281" s="111"/>
    </row>
    <row r="282" spans="1:8" ht="12.5">
      <c r="A282" s="111"/>
      <c r="B282" s="111"/>
      <c r="C282" s="111"/>
      <c r="D282" s="111"/>
      <c r="E282" s="111"/>
      <c r="F282" s="111"/>
      <c r="G282" s="111"/>
      <c r="H282" s="111"/>
    </row>
    <row r="283" spans="1:8" ht="12.5">
      <c r="A283" s="111"/>
      <c r="B283" s="111"/>
      <c r="C283" s="111"/>
      <c r="D283" s="111"/>
      <c r="E283" s="111"/>
      <c r="F283" s="111"/>
      <c r="G283" s="111"/>
      <c r="H283" s="111"/>
    </row>
    <row r="284" spans="1:8" ht="12.5">
      <c r="A284" s="111"/>
      <c r="B284" s="111"/>
      <c r="C284" s="111"/>
      <c r="D284" s="111"/>
      <c r="E284" s="111"/>
      <c r="F284" s="111"/>
      <c r="G284" s="111"/>
      <c r="H284" s="111"/>
    </row>
    <row r="285" spans="1:8" ht="12.5">
      <c r="A285" s="111"/>
      <c r="B285" s="111"/>
      <c r="C285" s="111"/>
      <c r="D285" s="111"/>
      <c r="E285" s="111"/>
      <c r="F285" s="111"/>
      <c r="G285" s="111"/>
      <c r="H285" s="111"/>
    </row>
    <row r="286" spans="1:8" ht="12.5">
      <c r="A286" s="111"/>
      <c r="B286" s="111"/>
      <c r="C286" s="111"/>
      <c r="D286" s="111"/>
      <c r="E286" s="111"/>
      <c r="F286" s="111"/>
      <c r="G286" s="111"/>
      <c r="H286" s="111"/>
    </row>
    <row r="287" spans="1:8" ht="12.5">
      <c r="A287" s="111"/>
      <c r="B287" s="111"/>
      <c r="C287" s="111"/>
      <c r="D287" s="111"/>
      <c r="E287" s="111"/>
      <c r="F287" s="111"/>
      <c r="G287" s="111"/>
      <c r="H287" s="111"/>
    </row>
    <row r="288" spans="1:8" ht="12.5">
      <c r="A288" s="111"/>
      <c r="B288" s="111"/>
      <c r="C288" s="111"/>
      <c r="D288" s="111"/>
      <c r="E288" s="111"/>
      <c r="F288" s="111"/>
      <c r="G288" s="111"/>
      <c r="H288" s="111"/>
    </row>
    <row r="289" spans="1:8" ht="12.5">
      <c r="A289" s="111"/>
      <c r="B289" s="111"/>
      <c r="C289" s="111"/>
      <c r="D289" s="111"/>
      <c r="E289" s="111"/>
      <c r="F289" s="111"/>
      <c r="G289" s="111"/>
      <c r="H289" s="111"/>
    </row>
    <row r="290" spans="1:8" ht="12.5">
      <c r="A290" s="111"/>
      <c r="B290" s="111"/>
      <c r="C290" s="111"/>
      <c r="D290" s="111"/>
      <c r="E290" s="111"/>
      <c r="F290" s="111"/>
      <c r="G290" s="111"/>
      <c r="H290" s="111"/>
    </row>
    <row r="291" spans="1:8" ht="12.5">
      <c r="A291" s="111"/>
      <c r="B291" s="111"/>
      <c r="C291" s="111"/>
      <c r="D291" s="111"/>
      <c r="E291" s="111"/>
      <c r="F291" s="111"/>
      <c r="G291" s="111"/>
      <c r="H291" s="111"/>
    </row>
    <row r="292" spans="1:8" ht="12.5">
      <c r="A292" s="111"/>
      <c r="B292" s="111"/>
      <c r="C292" s="111"/>
      <c r="D292" s="111"/>
      <c r="E292" s="111"/>
      <c r="F292" s="111"/>
      <c r="G292" s="111"/>
      <c r="H292" s="111"/>
    </row>
    <row r="293" spans="1:8" ht="12.5">
      <c r="A293" s="111"/>
      <c r="B293" s="111"/>
      <c r="C293" s="111"/>
      <c r="D293" s="111"/>
      <c r="E293" s="111"/>
      <c r="F293" s="111"/>
      <c r="G293" s="111"/>
      <c r="H293" s="111"/>
    </row>
    <row r="294" spans="1:8" ht="12.5">
      <c r="A294" s="111"/>
      <c r="B294" s="111"/>
      <c r="C294" s="111"/>
      <c r="D294" s="111"/>
      <c r="E294" s="111"/>
      <c r="F294" s="111"/>
      <c r="G294" s="111"/>
      <c r="H294" s="111"/>
    </row>
    <row r="295" spans="1:8" ht="12.5">
      <c r="A295" s="111"/>
      <c r="B295" s="111"/>
      <c r="C295" s="111"/>
      <c r="D295" s="111"/>
      <c r="E295" s="111"/>
      <c r="F295" s="111"/>
      <c r="G295" s="111"/>
      <c r="H295" s="111"/>
    </row>
    <row r="296" spans="1:8" ht="12.5">
      <c r="A296" s="111"/>
      <c r="B296" s="111"/>
      <c r="C296" s="111"/>
      <c r="D296" s="111"/>
      <c r="E296" s="111"/>
      <c r="F296" s="111"/>
      <c r="G296" s="111"/>
      <c r="H296" s="111"/>
    </row>
    <row r="297" spans="1:8" ht="12.5">
      <c r="A297" s="111"/>
      <c r="B297" s="111"/>
      <c r="C297" s="111"/>
      <c r="D297" s="111"/>
      <c r="E297" s="111"/>
      <c r="F297" s="111"/>
      <c r="G297" s="111"/>
      <c r="H297" s="111"/>
    </row>
    <row r="298" spans="1:8" ht="12.5">
      <c r="A298" s="111"/>
      <c r="B298" s="111"/>
      <c r="C298" s="111"/>
      <c r="D298" s="111"/>
      <c r="E298" s="111"/>
      <c r="F298" s="111"/>
      <c r="G298" s="111"/>
      <c r="H298" s="111"/>
    </row>
    <row r="299" spans="1:8" ht="12.5">
      <c r="A299" s="111"/>
      <c r="B299" s="111"/>
      <c r="C299" s="111"/>
      <c r="D299" s="111"/>
      <c r="E299" s="111"/>
      <c r="F299" s="111"/>
      <c r="G299" s="111"/>
      <c r="H299" s="111"/>
    </row>
    <row r="300" spans="1:8" ht="12.5">
      <c r="A300" s="111"/>
      <c r="B300" s="111"/>
      <c r="C300" s="111"/>
      <c r="D300" s="111"/>
      <c r="E300" s="111"/>
      <c r="F300" s="111"/>
      <c r="G300" s="111"/>
      <c r="H300" s="111"/>
    </row>
    <row r="301" spans="1:8" ht="12.5">
      <c r="A301" s="111"/>
      <c r="B301" s="111"/>
      <c r="C301" s="111"/>
      <c r="D301" s="111"/>
      <c r="E301" s="111"/>
      <c r="F301" s="111"/>
      <c r="G301" s="111"/>
      <c r="H301" s="111"/>
    </row>
    <row r="302" spans="1:8" ht="12.5">
      <c r="A302" s="111"/>
      <c r="B302" s="111"/>
      <c r="C302" s="111"/>
      <c r="D302" s="111"/>
      <c r="E302" s="111"/>
      <c r="F302" s="111"/>
      <c r="G302" s="111"/>
      <c r="H302" s="111"/>
    </row>
    <row r="303" spans="1:8" ht="12.5">
      <c r="A303" s="111"/>
      <c r="B303" s="111"/>
      <c r="C303" s="111"/>
      <c r="D303" s="111"/>
      <c r="E303" s="111"/>
      <c r="F303" s="111"/>
      <c r="G303" s="111"/>
      <c r="H303" s="111"/>
    </row>
    <row r="304" spans="1:8" ht="12.5">
      <c r="A304" s="111"/>
      <c r="B304" s="111"/>
      <c r="C304" s="111"/>
      <c r="D304" s="111"/>
      <c r="E304" s="111"/>
      <c r="F304" s="111"/>
      <c r="G304" s="111"/>
      <c r="H304" s="111"/>
    </row>
    <row r="305" spans="1:8" ht="12.5">
      <c r="A305" s="111"/>
      <c r="B305" s="111"/>
      <c r="C305" s="111"/>
      <c r="D305" s="111"/>
      <c r="E305" s="111"/>
      <c r="F305" s="111"/>
      <c r="G305" s="111"/>
      <c r="H305" s="111"/>
    </row>
    <row r="306" spans="1:8" ht="12.5">
      <c r="A306" s="111"/>
      <c r="B306" s="111"/>
      <c r="C306" s="111"/>
      <c r="D306" s="111"/>
      <c r="E306" s="111"/>
      <c r="F306" s="111"/>
      <c r="G306" s="111"/>
      <c r="H306" s="111"/>
    </row>
    <row r="307" spans="1:8" ht="12.5">
      <c r="A307" s="111"/>
      <c r="B307" s="111"/>
      <c r="C307" s="111"/>
      <c r="D307" s="111"/>
      <c r="E307" s="111"/>
      <c r="F307" s="111"/>
      <c r="G307" s="111"/>
      <c r="H307" s="111"/>
    </row>
    <row r="308" spans="1:8" ht="12.5">
      <c r="A308" s="111"/>
      <c r="B308" s="111"/>
      <c r="C308" s="111"/>
      <c r="D308" s="111"/>
      <c r="E308" s="111"/>
      <c r="F308" s="111"/>
      <c r="G308" s="111"/>
      <c r="H308" s="111"/>
    </row>
    <row r="309" spans="1:8" ht="12.5">
      <c r="A309" s="111"/>
      <c r="B309" s="111"/>
      <c r="C309" s="111"/>
      <c r="D309" s="111"/>
      <c r="E309" s="111"/>
      <c r="F309" s="111"/>
      <c r="G309" s="111"/>
      <c r="H309" s="111"/>
    </row>
    <row r="310" spans="1:8" ht="12.5">
      <c r="A310" s="111"/>
      <c r="B310" s="111"/>
      <c r="C310" s="111"/>
      <c r="D310" s="111"/>
      <c r="E310" s="111"/>
      <c r="F310" s="111"/>
      <c r="G310" s="111"/>
      <c r="H310" s="111"/>
    </row>
    <row r="311" spans="1:8" ht="12.5">
      <c r="A311" s="111"/>
      <c r="B311" s="111"/>
      <c r="C311" s="111"/>
      <c r="D311" s="111"/>
      <c r="E311" s="111"/>
      <c r="F311" s="111"/>
      <c r="G311" s="111"/>
      <c r="H311" s="111"/>
    </row>
    <row r="312" spans="1:8" ht="12.5">
      <c r="A312" s="111"/>
      <c r="B312" s="111"/>
      <c r="C312" s="111"/>
      <c r="D312" s="111"/>
      <c r="E312" s="111"/>
      <c r="F312" s="111"/>
      <c r="G312" s="111"/>
      <c r="H312" s="111"/>
    </row>
    <row r="313" spans="1:8" ht="12.5">
      <c r="A313" s="111"/>
      <c r="B313" s="111"/>
      <c r="C313" s="111"/>
      <c r="D313" s="111"/>
      <c r="E313" s="111"/>
      <c r="F313" s="111"/>
      <c r="G313" s="111"/>
      <c r="H313" s="111"/>
    </row>
    <row r="314" spans="1:8" ht="12.5">
      <c r="A314" s="111"/>
      <c r="B314" s="111"/>
      <c r="C314" s="111"/>
      <c r="D314" s="111"/>
      <c r="E314" s="111"/>
      <c r="F314" s="111"/>
      <c r="G314" s="111"/>
      <c r="H314" s="111"/>
    </row>
    <row r="315" spans="1:8" ht="12.5">
      <c r="A315" s="111"/>
      <c r="B315" s="111"/>
      <c r="C315" s="111"/>
      <c r="D315" s="111"/>
      <c r="E315" s="111"/>
      <c r="F315" s="111"/>
      <c r="G315" s="111"/>
      <c r="H315" s="111"/>
    </row>
    <row r="316" spans="1:8" ht="12.5">
      <c r="A316" s="111"/>
      <c r="B316" s="111"/>
      <c r="C316" s="111"/>
      <c r="D316" s="111"/>
      <c r="E316" s="111"/>
      <c r="F316" s="111"/>
      <c r="G316" s="111"/>
      <c r="H316" s="111"/>
    </row>
    <row r="317" spans="1:8" ht="12.5">
      <c r="A317" s="111"/>
      <c r="B317" s="111"/>
      <c r="C317" s="111"/>
      <c r="D317" s="111"/>
      <c r="E317" s="111"/>
      <c r="F317" s="111"/>
      <c r="G317" s="111"/>
      <c r="H317" s="111"/>
    </row>
    <row r="318" spans="1:8" ht="12.5">
      <c r="A318" s="111"/>
      <c r="B318" s="111"/>
      <c r="C318" s="111"/>
      <c r="D318" s="111"/>
      <c r="E318" s="111"/>
      <c r="F318" s="111"/>
      <c r="G318" s="111"/>
      <c r="H318" s="111"/>
    </row>
    <row r="319" spans="1:8" ht="12.5">
      <c r="A319" s="111"/>
      <c r="B319" s="111"/>
      <c r="C319" s="111"/>
      <c r="D319" s="111"/>
      <c r="E319" s="111"/>
      <c r="F319" s="111"/>
      <c r="G319" s="111"/>
      <c r="H319" s="111"/>
    </row>
    <row r="320" spans="1:8" ht="12.5">
      <c r="A320" s="111"/>
      <c r="B320" s="111"/>
      <c r="C320" s="111"/>
      <c r="D320" s="111"/>
      <c r="E320" s="111"/>
      <c r="F320" s="111"/>
      <c r="G320" s="111"/>
      <c r="H320" s="111"/>
    </row>
    <row r="321" spans="1:8" ht="12.5">
      <c r="A321" s="111"/>
      <c r="B321" s="111"/>
      <c r="C321" s="111"/>
      <c r="D321" s="111"/>
      <c r="E321" s="111"/>
      <c r="F321" s="111"/>
      <c r="G321" s="111"/>
      <c r="H321" s="111"/>
    </row>
    <row r="322" spans="1:8" ht="12.5">
      <c r="A322" s="111"/>
      <c r="B322" s="111"/>
      <c r="C322" s="111"/>
      <c r="D322" s="111"/>
      <c r="E322" s="111"/>
      <c r="F322" s="111"/>
      <c r="G322" s="111"/>
      <c r="H322" s="111"/>
    </row>
    <row r="323" spans="1:8" ht="12.5">
      <c r="A323" s="111"/>
      <c r="B323" s="111"/>
      <c r="C323" s="111"/>
      <c r="D323" s="111"/>
      <c r="E323" s="111"/>
      <c r="F323" s="111"/>
      <c r="G323" s="111"/>
      <c r="H323" s="111"/>
    </row>
    <row r="324" spans="1:8" ht="12.5">
      <c r="A324" s="111"/>
      <c r="B324" s="111"/>
      <c r="C324" s="111"/>
      <c r="D324" s="111"/>
      <c r="E324" s="111"/>
      <c r="F324" s="111"/>
      <c r="G324" s="111"/>
      <c r="H324" s="111"/>
    </row>
    <row r="325" spans="1:8" ht="12.5">
      <c r="A325" s="111"/>
      <c r="B325" s="111"/>
      <c r="C325" s="111"/>
      <c r="D325" s="111"/>
      <c r="E325" s="111"/>
      <c r="F325" s="111"/>
      <c r="G325" s="111"/>
      <c r="H325" s="111"/>
    </row>
    <row r="326" spans="1:8" ht="12.5">
      <c r="A326" s="111"/>
      <c r="B326" s="111"/>
      <c r="C326" s="111"/>
      <c r="D326" s="111"/>
      <c r="E326" s="111"/>
      <c r="F326" s="111"/>
      <c r="G326" s="111"/>
      <c r="H326" s="111"/>
    </row>
    <row r="327" spans="1:8" ht="12.5">
      <c r="A327" s="111"/>
      <c r="B327" s="111"/>
      <c r="C327" s="111"/>
      <c r="D327" s="111"/>
      <c r="E327" s="111"/>
      <c r="F327" s="111"/>
      <c r="G327" s="111"/>
      <c r="H327" s="111"/>
    </row>
    <row r="328" spans="1:8" ht="12.5">
      <c r="A328" s="111"/>
      <c r="B328" s="111"/>
      <c r="C328" s="111"/>
      <c r="D328" s="111"/>
      <c r="E328" s="111"/>
      <c r="F328" s="111"/>
      <c r="G328" s="111"/>
      <c r="H328" s="111"/>
    </row>
    <row r="329" spans="1:8" ht="12.5">
      <c r="A329" s="111"/>
      <c r="B329" s="111"/>
      <c r="C329" s="111"/>
      <c r="D329" s="111"/>
      <c r="E329" s="111"/>
      <c r="F329" s="111"/>
      <c r="G329" s="111"/>
      <c r="H329" s="111"/>
    </row>
    <row r="330" spans="1:8" ht="12.5">
      <c r="A330" s="111"/>
      <c r="B330" s="111"/>
      <c r="C330" s="111"/>
      <c r="D330" s="111"/>
      <c r="E330" s="111"/>
      <c r="F330" s="111"/>
      <c r="G330" s="111"/>
      <c r="H330" s="111"/>
    </row>
    <row r="331" spans="1:8" ht="12.5">
      <c r="A331" s="111"/>
      <c r="B331" s="111"/>
      <c r="C331" s="111"/>
      <c r="D331" s="111"/>
      <c r="E331" s="111"/>
      <c r="F331" s="111"/>
      <c r="G331" s="111"/>
      <c r="H331" s="111"/>
    </row>
    <row r="332" spans="1:8" ht="12.5">
      <c r="A332" s="111"/>
      <c r="B332" s="111"/>
      <c r="C332" s="111"/>
      <c r="D332" s="111"/>
      <c r="E332" s="111"/>
      <c r="F332" s="111"/>
      <c r="G332" s="111"/>
      <c r="H332" s="111"/>
    </row>
    <row r="333" spans="1:8" ht="12.5">
      <c r="A333" s="111"/>
      <c r="B333" s="111"/>
      <c r="C333" s="111"/>
      <c r="D333" s="111"/>
      <c r="E333" s="111"/>
      <c r="F333" s="111"/>
      <c r="G333" s="111"/>
      <c r="H333" s="111"/>
    </row>
    <row r="334" spans="1:8" ht="12.5">
      <c r="A334" s="111"/>
      <c r="B334" s="111"/>
      <c r="C334" s="111"/>
      <c r="D334" s="111"/>
      <c r="E334" s="111"/>
      <c r="F334" s="111"/>
      <c r="G334" s="111"/>
      <c r="H334" s="111"/>
    </row>
    <row r="335" spans="1:8" ht="12.5">
      <c r="A335" s="111"/>
      <c r="B335" s="111"/>
      <c r="C335" s="111"/>
      <c r="D335" s="111"/>
      <c r="E335" s="111"/>
      <c r="F335" s="111"/>
      <c r="G335" s="111"/>
      <c r="H335" s="111"/>
    </row>
    <row r="336" spans="1:8" ht="12.5">
      <c r="A336" s="111"/>
      <c r="B336" s="111"/>
      <c r="C336" s="111"/>
      <c r="D336" s="111"/>
      <c r="E336" s="111"/>
      <c r="F336" s="111"/>
      <c r="G336" s="111"/>
      <c r="H336" s="111"/>
    </row>
    <row r="337" spans="1:8" ht="12.5">
      <c r="A337" s="111"/>
      <c r="B337" s="111"/>
      <c r="C337" s="111"/>
      <c r="D337" s="111"/>
      <c r="E337" s="111"/>
      <c r="F337" s="111"/>
      <c r="G337" s="111"/>
      <c r="H337" s="111"/>
    </row>
    <row r="338" spans="1:8" ht="12.5">
      <c r="A338" s="111"/>
      <c r="B338" s="111"/>
      <c r="C338" s="111"/>
      <c r="D338" s="111"/>
      <c r="E338" s="111"/>
      <c r="F338" s="111"/>
      <c r="G338" s="111"/>
      <c r="H338" s="111"/>
    </row>
  </sheetData>
  <autoFilter ref="A5:H138" xr:uid="{00000000-0009-0000-0000-00002C000000}"/>
  <dataValidations count="1">
    <dataValidation type="list" allowBlank="1" showInputMessage="1" showErrorMessage="1" sqref="F6" xr:uid="{00000000-0002-0000-2C00-000000000000}">
      <formula1>"yes,no"</formula1>
    </dataValidation>
  </dataValidations>
  <pageMargins left="0.7" right="0.7" top="0.75" bottom="0.75" header="0.3" footer="0.3"/>
  <pageSetup orientation="portrait"/>
  <customProperties>
    <customPr name="MMSheetType" r:id="rId1"/>
  </customPropertie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6">
    <outlinePr summaryBelow="0" summaryRight="0"/>
  </sheetPr>
  <dimension ref="A1:D133"/>
  <sheetViews>
    <sheetView showGridLines="0" zoomScale="70" workbookViewId="0">
      <selection activeCell="B27" sqref="B27"/>
    </sheetView>
  </sheetViews>
  <sheetFormatPr defaultColWidth="0" defaultRowHeight="10" zeroHeight="1"/>
  <cols>
    <col min="1" max="1" width="30.77734375" customWidth="1"/>
    <col min="2" max="2" width="20.44140625" customWidth="1"/>
    <col min="3" max="3" width="139.44140625" customWidth="1"/>
    <col min="4" max="4" width="8.77734375" customWidth="1"/>
    <col min="5" max="13" width="8.77734375" hidden="1" customWidth="1"/>
    <col min="14" max="16384" width="8.77734375" hidden="1"/>
  </cols>
  <sheetData>
    <row r="1" spans="1:3"/>
    <row r="2" spans="1:3"/>
    <row r="3" spans="1:3"/>
    <row r="4" spans="1:3"/>
    <row r="5" spans="1:3"/>
    <row r="6" spans="1:3"/>
    <row r="7" spans="1:3"/>
    <row r="8" spans="1:3"/>
    <row r="9" spans="1:3" ht="17.5">
      <c r="A9" s="289" t="s">
        <v>117</v>
      </c>
      <c r="B9" s="102"/>
      <c r="C9" s="102"/>
    </row>
    <row r="10" spans="1:3" ht="10.5">
      <c r="A10" s="102"/>
      <c r="B10" s="102"/>
      <c r="C10" s="102"/>
    </row>
    <row r="11" spans="1:3" ht="10.5">
      <c r="A11" s="102"/>
      <c r="B11" s="102"/>
      <c r="C11" s="102"/>
    </row>
    <row r="12" spans="1:3" ht="15.5">
      <c r="A12" s="193" t="s">
        <v>272</v>
      </c>
      <c r="B12" s="197">
        <v>14000</v>
      </c>
      <c r="C12" s="197">
        <v>14000</v>
      </c>
    </row>
    <row r="13" spans="1:3" ht="15.5">
      <c r="A13" s="193" t="s">
        <v>118</v>
      </c>
      <c r="B13" s="179">
        <v>0.2</v>
      </c>
      <c r="C13" s="179">
        <v>0.2</v>
      </c>
    </row>
    <row r="14" spans="1:3" ht="15.5">
      <c r="A14" s="193" t="s">
        <v>273</v>
      </c>
      <c r="B14" s="188">
        <v>14000</v>
      </c>
      <c r="C14" s="188">
        <v>14000</v>
      </c>
    </row>
    <row r="15" spans="1:3" ht="15.5">
      <c r="A15" s="193" t="s">
        <v>329</v>
      </c>
      <c r="B15" s="189">
        <v>40179</v>
      </c>
      <c r="C15" s="189">
        <v>40179</v>
      </c>
    </row>
    <row r="16" spans="1:3" ht="15.5">
      <c r="A16" s="193"/>
      <c r="B16" s="102"/>
      <c r="C16" s="102"/>
    </row>
    <row r="17" spans="1:3" ht="15.5">
      <c r="A17" s="193" t="s">
        <v>328</v>
      </c>
      <c r="B17" s="2">
        <v>0</v>
      </c>
      <c r="C17" s="2">
        <v>0</v>
      </c>
    </row>
    <row r="18" spans="1:3" ht="15.5">
      <c r="A18" s="193" t="s">
        <v>204</v>
      </c>
      <c r="B18" s="163">
        <v>0</v>
      </c>
      <c r="C18" s="163">
        <v>0</v>
      </c>
    </row>
    <row r="19" spans="1:3" ht="15.5">
      <c r="A19" s="193" t="s">
        <v>0</v>
      </c>
      <c r="B19" s="57">
        <v>0.2</v>
      </c>
      <c r="C19" s="57">
        <v>0.2</v>
      </c>
    </row>
    <row r="20" spans="1:3" ht="15.5">
      <c r="A20" s="193" t="s">
        <v>156</v>
      </c>
      <c r="B20" s="8">
        <v>42095</v>
      </c>
      <c r="C20" s="8">
        <v>42095</v>
      </c>
    </row>
    <row r="21" spans="1:3" ht="15.5">
      <c r="A21" s="193"/>
      <c r="B21" s="102"/>
      <c r="C21" s="102"/>
    </row>
    <row r="22" spans="1:3" ht="15.5">
      <c r="A22" s="193" t="s">
        <v>309</v>
      </c>
      <c r="B22" s="10">
        <v>0</v>
      </c>
      <c r="C22" s="10">
        <v>0</v>
      </c>
    </row>
    <row r="23" spans="1:3" ht="15.5">
      <c r="A23" s="193" t="s">
        <v>290</v>
      </c>
      <c r="B23" s="200">
        <v>0</v>
      </c>
      <c r="C23" s="200">
        <v>0</v>
      </c>
    </row>
    <row r="24" spans="1:3" ht="15.5">
      <c r="A24" s="193" t="s">
        <v>141</v>
      </c>
      <c r="B24" s="182">
        <v>0</v>
      </c>
      <c r="C24" s="182">
        <v>0</v>
      </c>
    </row>
    <row r="25" spans="1:3" ht="13">
      <c r="A25" s="234" t="s">
        <v>23</v>
      </c>
      <c r="B25" s="173">
        <v>41455</v>
      </c>
      <c r="C25" s="173">
        <v>41455</v>
      </c>
    </row>
    <row r="26" spans="1:3" ht="11" thickBot="1">
      <c r="A26" s="102"/>
      <c r="B26" s="102"/>
      <c r="C26" s="102"/>
    </row>
    <row r="27" spans="1:3" ht="16" thickBot="1">
      <c r="A27" s="193" t="s">
        <v>2</v>
      </c>
      <c r="B27" s="276"/>
    </row>
    <row r="28" spans="1:3" ht="10.5" thickBot="1"/>
    <row r="29" spans="1:3" ht="10.5" thickBot="1">
      <c r="A29" t="s">
        <v>25</v>
      </c>
      <c r="B29" s="267"/>
    </row>
    <row r="30" spans="1:3" ht="10.5" thickTop="1"/>
    <row r="31" spans="1:3"/>
    <row r="32" spans="1:3"/>
    <row r="33" customFormat="1"/>
    <row r="34" customFormat="1"/>
    <row r="35" customFormat="1"/>
    <row r="36" customFormat="1"/>
    <row r="37" customFormat="1"/>
    <row r="38" customFormat="1"/>
    <row r="39" customFormat="1"/>
    <row r="40" customFormat="1"/>
    <row r="41" customFormat="1"/>
    <row r="42" customFormat="1"/>
    <row r="43" customFormat="1"/>
    <row r="44" customFormat="1" hidden="1"/>
    <row r="45" customFormat="1" hidden="1"/>
    <row r="46" customFormat="1" hidden="1"/>
    <row r="47" customFormat="1" hidden="1"/>
    <row r="48" customFormat="1" hidden="1"/>
    <row r="49" customFormat="1" hidden="1"/>
    <row r="50" customFormat="1" hidden="1"/>
    <row r="51" customFormat="1" hidden="1"/>
    <row r="52" customFormat="1" hidden="1"/>
    <row r="53" customFormat="1" hidden="1"/>
    <row r="54" customFormat="1" hidden="1"/>
    <row r="55" customFormat="1" hidden="1"/>
    <row r="56" customFormat="1" hidden="1"/>
    <row r="57" customFormat="1" hidden="1"/>
    <row r="58" customFormat="1" hidden="1"/>
    <row r="59" customFormat="1" hidden="1"/>
    <row r="60" customFormat="1" hidden="1"/>
    <row r="61" customFormat="1" hidden="1"/>
    <row r="62" customFormat="1" hidden="1"/>
    <row r="63" customFormat="1" hidden="1"/>
    <row r="64" customFormat="1" hidden="1"/>
    <row r="65" customFormat="1" hidden="1"/>
    <row r="66" customFormat="1" hidden="1"/>
    <row r="67" customFormat="1" hidden="1"/>
    <row r="68" customFormat="1" hidden="1"/>
    <row r="69" customFormat="1" hidden="1"/>
    <row r="70" customFormat="1" hidden="1"/>
    <row r="71" customFormat="1" hidden="1"/>
    <row r="72" customFormat="1" hidden="1"/>
    <row r="73" customFormat="1" hidden="1"/>
    <row r="74" customFormat="1" hidden="1"/>
    <row r="75" customFormat="1" hidden="1"/>
    <row r="76" customFormat="1" hidden="1"/>
    <row r="77" customFormat="1" hidden="1"/>
    <row r="78" customFormat="1" hidden="1"/>
    <row r="79" customFormat="1" hidden="1"/>
    <row r="80" customFormat="1" hidden="1"/>
    <row r="81" customFormat="1" hidden="1"/>
    <row r="82" customFormat="1" hidden="1"/>
    <row r="83" customFormat="1" hidden="1"/>
    <row r="84" customFormat="1" hidden="1"/>
    <row r="85" customFormat="1" hidden="1"/>
    <row r="86" customFormat="1" hidden="1"/>
    <row r="87" customFormat="1" hidden="1"/>
    <row r="88" customFormat="1" hidden="1"/>
    <row r="89" customFormat="1" hidden="1"/>
    <row r="90" customFormat="1" hidden="1"/>
    <row r="91" customFormat="1" hidden="1"/>
    <row r="92" customFormat="1" hidden="1"/>
    <row r="93" customFormat="1" hidden="1"/>
    <row r="94" customFormat="1" hidden="1"/>
    <row r="95" customFormat="1" hidden="1"/>
    <row r="96" customFormat="1" hidden="1"/>
    <row r="97" customFormat="1" hidden="1"/>
    <row r="98" customFormat="1" hidden="1"/>
    <row r="99" customFormat="1" hidden="1"/>
    <row r="100" customFormat="1" hidden="1"/>
    <row r="101" customFormat="1" hidden="1"/>
    <row r="102" customFormat="1" hidden="1"/>
    <row r="103" customFormat="1" hidden="1"/>
    <row r="104" customFormat="1" hidden="1"/>
    <row r="105" customFormat="1" hidden="1"/>
    <row r="106" customFormat="1" hidden="1"/>
    <row r="107" customFormat="1" hidden="1"/>
    <row r="108" customFormat="1" hidden="1"/>
    <row r="109" customFormat="1" hidden="1"/>
    <row r="110" customFormat="1" hidden="1"/>
    <row r="111" customFormat="1" hidden="1"/>
    <row r="112" customFormat="1" hidden="1"/>
    <row r="113" customFormat="1" hidden="1"/>
    <row r="114" customFormat="1" hidden="1"/>
    <row r="115" customFormat="1" hidden="1"/>
    <row r="116" customFormat="1" hidden="1"/>
    <row r="117" customFormat="1" hidden="1"/>
    <row r="118" customFormat="1" hidden="1"/>
    <row r="119" customFormat="1" hidden="1"/>
    <row r="120" customFormat="1" hidden="1"/>
    <row r="121" customFormat="1" hidden="1"/>
    <row r="122" customFormat="1" hidden="1"/>
    <row r="123" customFormat="1" hidden="1"/>
    <row r="124" customFormat="1" hidden="1"/>
    <row r="125" customFormat="1" hidden="1"/>
    <row r="126" customFormat="1" hidden="1"/>
    <row r="127" customFormat="1" hidden="1"/>
    <row r="128" customFormat="1" hidden="1"/>
    <row r="129" customFormat="1" hidden="1"/>
    <row r="130" customFormat="1" hidden="1"/>
    <row r="131" customFormat="1" hidden="1"/>
    <row r="132" customFormat="1" hidden="1"/>
    <row r="133" customFormat="1" hidden="1"/>
  </sheetData>
  <pageMargins left="0.7" right="0.7" top="0.75" bottom="0.75" header="0.3" footer="0.3"/>
  <pageSetup paperSize="9" orientation="portrait"/>
  <customProperties>
    <customPr name="MMSheetType" r:id="rId1"/>
  </customPropertie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ModelMaker>
<![CDATA[{
  "$id": "1",
  "$type": "ModelMaker.Models.Project, ModelMaker",
  "CanShowCompletionItems": true,
  "HistoricResults": null,
  "SelectedEquationNodes": {
    "$type": "System.Collections.Generic.List`1[[ModelMakerEngine.IEquationNode, ModelMakerEngine]], mscorlib",
    "$values": [
      {
        "$id": "2",
        "$type": "ModelMaker.VariableNode, ModelMaker",
        "RowTotalDependent": null,
        "PutCalculationOnReport": false,
        "CalculateOnThisReport": null,
        "PivotTableLink": null,
        "NumberFormatOverride": null,
        "HasOpeningBalanceFlag": false,
        "OpeningBalanceFlagAppliedName": "",
        "ToolTip": "\n Is on Assets=(BEG([Inventory]) - ([Units on order] * [Supplier price per unit]))  / [Depreciation Term]  (GBP)",
        "Deletable": true,
        "Comment": "",
        "HasSwitchSignLine": true,
        "SwitchSignForReport": true,
        "MultipleInputValues": null,
        "NonPrimaryInput": false,
        "Max": "NaN",
        "Min": "NaN",
        "IsBalanceButNotCorkscrew": false,
        "IsEditable": true,
        "IsConstant": false,
        "UniqueID": "a51a8071-602f-404b-96aa-7f849e3be39e",
        "Dimensions": {
          "$type": "ModelMakerEngine.MMDimensions, ModelMakerEngine",
          "$values": []
        },
        "EquationOBXInternal": "(BEG([Inventory]) - ([Units on order] * [Supplier price per unit]))  / [Depreciation Term] ",
        "NameOfGroup": "Assets",
        "EquationToParse": "([Inventory!!BEG] - ([Units on order] * [Supplier price per unit]))  / [Depreciation Term] ",
        "MostRecentExpectedUnitErrors": {
          "$type": "System.Collections.Generic.List`1[[System.String, mscorlib]], mscorlib",
          "$values": [
            "You are adding or subtracting something measured in GBP from something measured in UNITS * GBP"
          ]
        },
        "Units": {
          "$id": "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Depreciation this period",
        "ReportLines": {
          "$type": "ModelMaker.UndoableCollection`1[[ModelMakerEngine.IReportLine, ModelMakerEngine]], ModelMaker.Undo",
          "$values": [
            {
              "$id": "4",
              "$type": "ModelMaker.ReportLine, ModelMaker",
              "ActualsItemName": null,
              "ActualsInput": null,
              "AssociatedSchematicNode": {
                "$ref": "2"
              },
              "OpeningBalanceFlagAppliedName": "",
              "SumOfAboveIncludesPreviousTotal": false,
              "LastNameUsed": null,
              "SwitchSignForReport": true,
              "IsSumOfAbove": false,
              "ParentReport": {
                "$id": "5",
                "$type": "ModelMaker.Report, ModelMaker",
                "TimeStep": 8,
                "YearEndBasis": 1003,
                "YearEndMonth": 0,
                "AllowTitleChange": true,
                "IsDuplicate": false,
                "ReportLinesCalculated": {
                  "$type": "System.Collections.Generic.List`1[[ModelMakerEngine.IReportLine, ModelMakerEngine]], mscorlib",
                  "$values": []
                },
                "ReportLines": {
                  "$type": "ModelMaker.UndoableCollection`1[[ModelMakerEngine.IReportLine, ModelMakerEngine]], ModelMaker.Undo",
                  "$values": [
                    {
                      "$id": "6",
                      "$type": "ModelMaker.ReportLine, ModelMaker",
                      "ActualsItemName": null,
                      "ActualsInput": null,
                      "AssociatedSchematicNode": {
                        "$id": "7",
                        "$type": "ModelMaker.VariableNode, ModelMaker",
                        "RowTotalDependent": null,
                        "PutCalculationOnReport": false,
                        "CalculateOnThisReport": null,
                        "PivotTableLink": null,
                        "NumberFormatOverride": null,
                        "HasOpeningBalanceFlag": false,
                        "OpeningBalanceFlagAppliedName": "",
                        "ToolTip": "\n Is on Income=[Sales Price Unit] * [Units in use] (GBP)",
                        "Deletable": true,
                        "Comment": "",
                        "HasSwitchSignLine": false,
                        "SwitchSignForReport": false,
                        "MultipleInputValues": null,
                        "NonPrimaryInput": false,
                        "Max": "NaN",
                        "Min": "NaN",
                        "IsBalanceButNotCorkscrew": false,
                        "IsEditable": true,
                        "IsConstant": false,
                        "UniqueID": "a59a65df-8478-47bf-8e3d-41d70659a335",
                        "Dimensions": {
                          "$type": "ModelMakerEngine.MMDimensions, ModelMakerEngine",
                          "$values": []
                        },
                        "EquationOBXInternal": "[Sales Price Unit] * [Units in use]",
                        "NameOfGroup": "Financials",
                        "EquationToParse": "[Sales Price Unit] * [Units in use]",
                        "MostRecentExpectedUnitErrors": null,
                        "Units": {
                          "$id": "8",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come",
                        "ReportLines": {
                          "$type": "ModelMaker.UndoableCollection`1[[ModelMakerEngine.IReportLine, ModelMakerEngine]], ModelMaker.Undo",
                          "$values": [
                            {
                              "$ref": "6"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5"
                      },
                      "HeadingLevel": 0,
                      "ReportFormatName": null,
                      "NameOfGroup": "Financial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9",
                      "$type": "ModelMaker.ReportLine, ModelMaker",
                      "ActualsItemName": null,
                      "ActualsInput": null,
                      "AssociatedSchematicNode": {
                        "$id": "10",
                        "$type": "ModelMaker.VariableNode, ModelMaker",
                        "RowTotalDependent": null,
                        "PutCalculationOnReport": false,
                        "CalculateOnThisReport": null,
                        "PivotTableLink": null,
                        "NumberFormatOverride": null,
                        "HasOpeningBalanceFlag": false,
                        "OpeningBalanceFlagAppliedName": "",
                        "ToolTip": "\n Is on Expense= [Sales] * [Variable Operating Costs as a % of sales] (GBP)",
                        "Deletable": true,
                        "Comment": "",
                        "HasSwitchSignLine": true,
                        "SwitchSignForReport": true,
                        "MultipleInputValues": null,
                        "NonPrimaryInput": false,
                        "Max": "NaN",
                        "Min": "NaN",
                        "IsBalanceButNotCorkscrew": false,
                        "IsEditable": true,
                        "IsConstant": false,
                        "UniqueID": "32b289d1-3bc4-4977-94cd-2b93ba0ffb39",
                        "Dimensions": {
                          "$type": "ModelMakerEngine.MMDimensions, ModelMakerEngine",
                          "$values": []
                        },
                        "EquationOBXInternal": " [Sales] * [Variable Operating Costs as a % of sales]",
                        "NameOfGroup": "Expense",
                        "EquationToParse": " [Sales] * [Variable Operating Costs as a % of sales]",
                        "MostRecentExpectedUnitErrors": null,
                        "Units": {
                          "$id": "11",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Variable Operating expense",
                        "ReportLines": {
                          "$type": "ModelMaker.UndoableCollection`1[[ModelMakerEngine.IReportLine, ModelMakerEngine]], ModelMaker.Undo",
                          "$values": [
                            {
                              "$ref": "9"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
                      },
                      "HeadingLevel": 0,
                      "ReportFormatName": null,
                      "NameOfGroup": "Expens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2",
                      "$type": "ModelMaker.ReportLine, ModelMaker",
                      "ActualsItemName": null,
                      "ActualsInput": null,
                      "AssociatedSchematicNode": {
                        "$id": "13",
                        "$type": "ModelMaker.VariableNode, ModelMaker",
                        "RowTotalDependent": null,
                        "PutCalculationOnReport": false,
                        "CalculateOnThisReport": null,
                        "PivotTableLink": null,
                        "NumberFormatOverride": null,
                        "HasOpeningBalanceFlag": false,
                        "OpeningBalanceFlagAppliedName": "",
                        "ToolTip": "\n Is on Expense=[Fixed Operating Cost Growth Rate escalation indexation factor] * [Fixed operating cost base] (GBP)",
                        "Deletable": true,
                        "Comment": "",
                        "HasSwitchSignLine": true,
                        "SwitchSignForReport": true,
                        "MultipleInputValues": null,
                        "NonPrimaryInput": false,
                        "Max": "NaN",
                        "Min": "NaN",
                        "IsBalanceButNotCorkscrew": false,
                        "IsEditable": true,
                        "IsConstant": false,
                        "UniqueID": "72561b98-28a6-43b8-85d5-e19646a40f7b",
                        "Dimensions": {
                          "$type": "ModelMakerEngine.MMDimensions, ModelMakerEngine",
                          "$values": []
                        },
                        "EquationOBXInternal": "[Fixed Operating Cost Growth Rate escalation indexation factor] * [Fixed operating cost base]",
                        "NameOfGroup": "Expense",
                        "EquationToParse": "[Fixed Operating Cost Growth Rate escalation indexation factor] * [Fixed operating cost base]",
                        "MostRecentExpectedUnitErrors": null,
                        "Units": {
                          "$ref": "11"
                        },
                        "Name": "Fixed operating expense",
                        "ReportLines": {
                          "$type": "ModelMaker.UndoableCollection`1[[ModelMakerEngine.IReportLine, ModelMakerEngine]], ModelMaker.Undo",
                          "$values": [
                            {
                              "$ref": "12"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
                      },
                      "HeadingLevel": 0,
                      "ReportFormatName": null,
                      "NameOfGroup": "Expens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4",
                      "$type": "ModelMaker.ReportLine, ModelMaker",
                      "ActualsItemName": null,
                      "ActualsInput": null,
                      "AssociatedSchematicNode": {
                        "$id": "15",
                        "$type": "ModelMaker.VariableNode, ModelMaker",
                        "RowTotalDependent": null,
                        "PutCalculationOnReport": false,
                        "CalculateOnThisReport": null,
                        "PivotTableLink": null,
                        "NumberFormatOverride": null,
                        "HasOpeningBalanceFlag": false,
                        "OpeningBalanceFlagAppliedName": "",
                        "ToolTip": "\n Is on Corporation tax(Sub total or total of the items above it)",
                        "Deletable": true,
                        "Comment": "",
                        "HasSwitchSignLine": false,
                        "SwitchSignForReport": false,
                        "MultipleInputValues": null,
                        "NonPrimaryInput": false,
                        "Max": "NaN",
                        "Min": "NaN",
                        "IsBalanceButNotCorkscrew": false,
                        "IsEditable": false,
                        "IsConstant": false,
                        "UniqueID": "2454c7aa-2c80-456c-b064-ed4d1fb0218a",
                        "Dimensions": {
                          "$type": "ModelMakerEngine.MMDimensions, ModelMakerEngine",
                          "$values": []
                        },
                        "EquationOBXInternal": "",
                        "NameOfGroup": "Unallocated",
                        "EquationToParse": "",
                        "MostRecentExpectedUnitErrors": null,
                        "Units": {
                          "$ref": "11"
                        },
                        "Name": "EBITDA",
                        "ReportLines": {
                          "$type": "ModelMaker.UndoableCollection`1[[ModelMakerEngine.IReportLine, ModelMakerEngine]], ModelMaker.Undo",
                          "$values": [
                            {
                              "$ref": "14"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true,
                      "LastNameUsed": null,
                      "SwitchSignForReport": false,
                      "IsSumOfAbove": true,
                      "ParentReport": {
                        "$ref": "5"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4"
                    },
                    {
                      "$id": "16",
                      "$type": "ModelMaker.ReportLine, ModelMaker",
                      "ActualsItemName": null,
                      "ActualsInput": null,
                      "AssociatedSchematicNode": {
                        "$id": "17",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b865feda-5cc8-4f89-b6eb-cb6c34acd3eb",
                        "Dimensions": {
                          "$type": "ModelMakerEngine.MMDimensions, ModelMakerEngine",
                          "$values": []
                        },
                        "EquationOBXInternal": "",
                        "NameOfGroup": "Unallocated",
                        "EquationToParse": "",
                        "MostRecentExpectedUnitErrors": null,
                        "Units": {
                          "$ref": "11"
                        },
                        "Name": "EBIT",
                        "ReportLines": {
                          "$type": "ModelMaker.UndoableCollection`1[[ModelMakerEngine.IReportLine, ModelMakerEngine]], ModelMaker.Undo",
                          "$values": [
                            {
                              "$ref": "16"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7,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true,
                      "LastNameUsed": null,
                      "SwitchSignForReport": false,
                      "IsSumOfAbove": true,
                      "ParentReport": {
                        "$ref": "5"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8",
                      "$type": "ModelMaker.ReportLine, ModelMaker",
                      "ActualsItemName": null,
                      "ActualsInput": null,
                      "AssociatedSchematicNode": {
                        "$id": "19",
                        "$type": "ModelMaker.VariableNode, ModelMaker",
                        "RowTotalDependent": null,
                        "PutCalculationOnReport": false,
                        "CalculateOnThisReport": null,
                        "PivotTableLink": null,
                        "NumberFormatOverride": null,
                        "HasOpeningBalanceFlag": false,
                        "OpeningBalanceFlagAppliedName": "",
                        "ToolTip": "\n Is on Supply Chain finance=[Supply Chain Finance period interest rate]*BEG([Supply Chain Finance balance]) (GBP)",
                        "Deletable": true,
                        "Comment": "",
                        "HasSwitchSignLine": true,
                        "SwitchSignForReport": true,
                        "MultipleInputValues": null,
                        "NonPrimaryInput": false,
                        "Max": "NaN",
                        "Min": "NaN",
                        "IsBalanceButNotCorkscrew": false,
                        "IsEditable": true,
                        "IsConstant": false,
                        "UniqueID": "f248e830-3e84-4e4a-a399-51ccdec45183",
                        "Dimensions": {
                          "$type": "ModelMakerEngine.MMDimensions, ModelMakerEngine",
                          "$values": []
                        },
                        "EquationOBXInternal": "[Supply Chain Finance period interest rate]*BEG([Supply Chain Finance balance])",
                        "NameOfGroup": "Trade Finance",
                        "EquationToParse": "[Supply Chain Finance period interest rate]*[Supply Chain Finance balance!!BEG]",
                        "MostRecentExpectedUnitErrors": null,
                        "Units": {
                          "$id": "2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y Chain Finance interest",
                        "ReportLines": {
                          "$type": "ModelMaker.UndoableCollection`1[[ModelMakerEngine.IReportLine, ModelMakerEngine]], ModelMaker.Undo",
                          "$values": [
                            {
                              "$ref": "18"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21",
                      "$type": "ModelMaker.ReportLine, ModelMaker",
                      "ActualsItemName": null,
                      "ActualsInput": null,
                      "AssociatedSchematicNode": {
                        "$id": "22",
                        "$type": "ModelMaker.VariableNode, ModelMaker",
                        "RowTotalDependent": null,
                        "PutCalculationOnReport": false,
                        "CalculateOnThisReport": null,
                        "PivotTableLink": null,
                        "NumberFormatOverride": null,
                        "HasOpeningBalanceFlag": false,
                        "OpeningBalanceFlagAppliedName": "",
                        "ToolTip": "\n Is on Invoice finance=[Invoice finance period interest rate]*BEG([Invoice finance balance]) (GBP)",
                        "Deletable": true,
                        "Comment": "",
                        "HasSwitchSignLine": true,
                        "SwitchSignForReport": true,
                        "MultipleInputValues": null,
                        "NonPrimaryInput": false,
                        "Max": "NaN",
                        "Min": "NaN",
                        "IsBalanceButNotCorkscrew": false,
                        "IsEditable": true,
                        "IsConstant": false,
                        "UniqueID": "7f479449-963d-48db-a961-561a64433f99",
                        "Dimensions": {
                          "$type": "ModelMakerEngine.MMDimensions, ModelMakerEngine",
                          "$values": []
                        },
                        "EquationOBXInternal": "[Invoice finance period interest rate]*BEG([Invoice finance balance])",
                        "NameOfGroup": "Invoice finance",
                        "EquationToParse": "[Invoice finance period interest rate]*[Invoice finance balance!!BEG]",
                        "MostRecentExpectedUnitErrors": null,
                        "Units": {
                          "$id": "2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voice finance interest",
                        "ReportLines": {
                          "$type": "ModelMaker.UndoableCollection`1[[ModelMakerEngine.IReportLine, ModelMakerEngine]], ModelMaker.Undo",
                          "$values": [
                            {
                              "$ref": "21"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
                      },
                      "HeadingLevel": 0,
                      "ReportFormatName": null,
                      "NameOfGroup": "Invoic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24",
                      "$type": "ModelMaker.ReportLine, ModelMaker",
                      "ActualsItemName": null,
                      "ActualsInput": null,
                      "AssociatedSchematicNode": {
                        "$id": "25",
                        "$type": "ModelMaker.VariableNode, ModelMaker",
                        "RowTotalDependent": null,
                        "PutCalculationOnReport": false,
                        "CalculateOnThisReport": null,
                        "PivotTableLink": null,
                        "NumberFormatOverride": null,
                        "HasOpeningBalanceFlag": false,
                        "OpeningBalanceFlagAppliedName": "",
                        "ToolTip": "\n Is on Asset Finance=[Asset Finance period interest rate]*BEG([Asset Finance balance]) (GBP)",
                        "Deletable": true,
                        "Comment": "",
                        "HasSwitchSignLine": true,
                        "SwitchSignForReport": true,
                        "MultipleInputValues": null,
                        "NonPrimaryInput": false,
                        "Max": "NaN",
                        "Min": "NaN",
                        "IsBalanceButNotCorkscrew": false,
                        "IsEditable": true,
                        "IsConstant": false,
                        "UniqueID": "40b442c3-116f-4826-a745-cf18d6bb78b2",
                        "Dimensions": {
                          "$type": "ModelMakerEngine.MMDimensions, ModelMakerEngine",
                          "$values": []
                        },
                        "EquationOBXInternal": "[Asset Finance period interest rate]*BEG([Asset Finance balance])",
                        "NameOfGroup": "Trade Finance",
                        "EquationToParse": "[Asset Finance period interest rate]*[Asset Finance balance!!BEG]",
                        "MostRecentExpectedUnitErrors": null,
                        "Units": {
                          "$id": "26",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Asset Finance interest",
                        "ReportLines": {
                          "$type": "ModelMaker.UndoableCollection`1[[ModelMakerEngine.IReportLine, ModelMakerEngine]], ModelMaker.Undo",
                          "$values": [
                            {
                              "$ref": "24"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27",
                      "$type": "ModelMaker.ReportLine, ModelMaker",
                      "ActualsItemName": null,
                      "ActualsInput": null,
                      "AssociatedSchematicNode": {
                        "$id": "28",
                        "$type": "ModelMaker.VariableNode, ModelMaker",
                        "RowTotalDependent": null,
                        "PutCalculationOnReport": false,
                        "CalculateOnThisReport": null,
                        "PivotTableLink": null,
                        "NumberFormatOverride": null,
                        "HasOpeningBalanceFlag": false,
                        "OpeningBalanceFlagAppliedName": "",
                        "ToolTip": "\n Is on Corporation tax(Sub total or total of the items above it)",
                        "Deletable": true,
                        "Comment": "",
                        "HasSwitchSignLine": false,
                        "SwitchSignForReport": false,
                        "MultipleInputValues": null,
                        "NonPrimaryInput": false,
                        "Max": "NaN",
                        "Min": "NaN",
                        "IsBalanceButNotCorkscrew": false,
                        "IsEditable": false,
                        "IsConstant": false,
                        "UniqueID": "213a00e0-7005-4f81-b636-83efd2ccf291",
                        "Dimensions": {
                          "$type": "ModelMakerEngine.MMDimensions, ModelMakerEngine",
                          "$values": []
                        },
                        "EquationOBXInternal": "",
                        "NameOfGroup": "Corporation tax",
                        "EquationToParse": "",
                        "MostRecentExpectedUnitErrors": null,
                        "Units": {
                          "$id": "29",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Profit before tax",
                        "ReportLines": {
                          "$type": "ModelMaker.UndoableCollection`1[[ModelMakerEngine.IReportLine, ModelMakerEngine]], ModelMaker.Undo",
                          "$values": [
                            {
                              "$ref": "27"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true,
                      "LastNameUsed": null,
                      "SwitchSignForReport": false,
                      "IsSumOfAbove": true,
                      "ParentReport": {
                        "$ref": "5"
                      },
                      "HeadingLevel": 0,
                      "ReportFormatName": null,
                      "NameOfGroup": "Corporation tax",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30",
                      "$type": "ModelMaker.ReportLine, ModelMaker",
                      "ActualsItemName": null,
                      "ActualsInput": null,
                      "AssociatedSchematicNode": {
                        "$id": "31",
                        "$type": "ModelMaker.VariableNode, ModelMaker",
                        "RowTotalDependent": null,
                        "PutCalculationOnReport": false,
                        "CalculateOnThisReport": null,
                        "PivotTableLink": null,
                        "NumberFormatOverride": null,
                        "HasOpeningBalanceFlag": false,
                        "OpeningBalanceFlagAppliedName": "",
                        "ToolTip": "\n Is on Corporation tax=[Corporation tax rate]*[Taxable income net of tax losses utilised] (GBP)\r\nMeaning: Tax payable",
                        "Deletable": true,
                        "Comment": "",
                        "HasSwitchSignLine": true,
                        "SwitchSignForReport": true,
                        "MultipleInputValues": null,
                        "NonPrimaryInput": false,
                        "Max": "NaN",
                        "Min": "NaN",
                        "IsBalanceButNotCorkscrew": false,
                        "IsEditable": true,
                        "IsConstant": false,
                        "UniqueID": "010c1a1f-1e55-432b-a613-968f9a11b7db",
                        "Dimensions": {
                          "$type": "ModelMakerEngine.MMDimensions, ModelMakerEngine",
                          "$values": []
                        },
                        "EquationOBXInternal": "[Corporation tax rate]*[Taxable income net of tax losses utilised]",
                        "NameOfGroup": "Corporation tax",
                        "EquationToParse": "[Corporation tax rate]*[Taxable income net of tax losses utilised]",
                        "MostRecentExpectedUnitErrors": null,
                        "Units": {
                          "$id": "32",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Corporation tax",
                        "ReportLines": {
                          "$type": "ModelMaker.UndoableCollection`1[[ModelMakerEngine.IReportLine, ModelMakerEngine]], ModelMaker.Undo",
                          "$values": [
                            {
                              "$ref": "30"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
                          "$id": "33",
                          "$type": "ModelMaker.NodeMeaning, ModelMaker",
                          "IsAbstract": false,
                          "SubMeanings": {
                            "$type": "System.Collections.Generic.List`1[[ModelMakerEngine.INodeMeaning, ModelMakerEngine]], mscorlib",
                            "$values": []
                          },
                          "Synonyms": {
                            "$type": "System.Collections.Generic.List`1[[ModelMakerEngine.INodeMeaning, ModelMakerEngine]], mscorlib",
                            "$values": []
                          },
                          "Parent": null,
                          "Name": "Tax payable"
                        },
                        "HasStandardDescription": tru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
                      },
                      "HeadingLevel": 0,
                      "ReportFormatName": null,
                      "NameOfGroup": "Corporation tax",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34",
                      "$type": "ModelMaker.ReportLine, ModelMaker",
                      "ActualsItemName": null,
                      "ActualsInput": null,
                      "AssociatedSchematicNode": {
                        "$id": "35",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2fcb3e51-4f32-4a35-ba18-38deba8c2081",
                        "Dimensions": {
                          "$type": "ModelMakerEngine.MMDimensions, ModelMakerEngine",
                          "$values": []
                        },
                        "EquationOBXInternal": "",
                        "NameOfGroup": "Unallocated",
                        "EquationToParse": "",
                        "MostRecentExpectedUnitErrors": null,
                        "Units": {
                          "$ref": "11"
                        },
                        "Name": "Retained Earnings this period",
                        "ReportLines": {
                          "$type": "ModelMaker.UndoableCollection`1[[ModelMakerEngine.IReportLine, ModelMakerEngine]], ModelMaker.Undo",
                          "$values": [
                            {
                              "$ref": "34"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true,
                      "LastNameUsed": null,
                      "SwitchSignForReport": false,
                      "IsSumOfAbove": true,
                      "ParentReport": {
                        "$ref": "5"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YPosition": -1,
                "Name": "Income Statement",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HeadingLevel": 0,
              "ReportFormatName": null,
              "NameOfGroup": "Asset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HasMultipleTimelines": false,
  "Dimensions": {
    "$type": "ModelMakerEngine.MMDimensions, ModelMakerEngine",
    "$values": []
  },
  "HasDimensions": false,
  "DefaultUnit": {
    "$ref": "11"
  },
  "FileVersion": 2,
  "FilePath": "C:\\Users\\andyd\\OneDrive\\Documents\\Financial Models\\AQR\\Aquarate.obz",
  "Nodes": {
    "$type": "ModelMaker.Models.ProjectItemSet`1[[ModelMakerEngine.INode, ModelMakerEngine]], ModelMaker",
    "$values": [
      {
        "$id": "36",
        "$type": "ModelMaker.GroupNode, ModelMaker",
        "TabOrHeaderColour": "",
        "Comment": "",
        "NameOfGroup": null,
        "YPosition": 0,
        "Folded": false,
        "Font": null,
        "Children": {
          "$type": "ModelMaker.GroupNodeChildCollection, ModelMaker",
          "$values": [
            {
              "$id": "37",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b54a31c9-ae29-4cbe-897e-08afcae0a47e",
              "Dimensions": {
                "$type": "ModelMakerEngine.MMDimensions, ModelMakerEngine",
                "$values": []
              },
              "EquationOBXInternal": "",
              "NameOfGroup": "Unallocated",
              "EquationToParse": "",
              "MostRecentExpectedUnitErrors": null,
              "Units": {
                "$ref": "11"
              },
              "Name": "Net Cashflow",
              "ReportLines": {
                "$type": "ModelMaker.UndoableCollection`1[[ModelMakerEngine.IReportLine, ModelMakerEngine]], ModelMaker.Undo",
                "$values": [
                  {
                    "$id": "38",
                    "$type": "ModelMaker.ReportLine, ModelMaker",
                    "ActualsItemName": null,
                    "ActualsInput": null,
                    "AssociatedSchematicNode": {
                      "$ref": "37"
                    },
                    "OpeningBalanceFlagAppliedName": "",
                    "SumOfAboveIncludesPreviousTotal": true,
                    "LastNameUsed": null,
                    "SwitchSignForReport": false,
                    "IsSumOfAbove": true,
                    "ParentReport": {
                      "$id": "39",
                      "$type": "ModelMaker.Report, ModelMaker",
                      "TimeStep": 8,
                      "YearEndBasis": 1003,
                      "YearEndMonth": 0,
                      "AllowTitleChange": true,
                      "IsDuplicate": false,
                      "ReportLinesCalculated": {
                        "$type": "System.Collections.Generic.List`1[[ModelMakerEngine.IReportLine, ModelMakerEngine]], mscorlib",
                        "$values": []
                      },
                      "ReportLines": {
                        "$type": "ModelMaker.UndoableCollection`1[[ModelMakerEngine.IReportLine, ModelMakerEngine]], ModelMaker.Undo",
                        "$values": [
                          {
                            "$id": "40",
                            "$type": "ModelMaker.ReportLine, ModelMaker",
                            "ActualsItemName": null,
                            "ActualsInput": null,
                            "AssociatedSchematicNode": {
                              "$id": "41",
                              "$type": "ModelMaker.VariableNode, ModelMaker",
                              "RowTotalDependent": null,
                              "PutCalculationOnReport": false,
                              "CalculateOnThisReport": null,
                              "PivotTableLink": null,
                              "NumberFormatOverride": null,
                              "HasOpeningBalanceFlag": false,
                              "OpeningBalanceFlagAppliedName": "",
                              "ToolTip": "\n Is on Working Capital=DELAY([New Deferred Income from customer orders], [Customer payment terms (months)],0) + DELAY([Output VAT], [Customer payment terms (months)],0)  (GBP)",
                              "Deletable": true,
                              "Comment": "",
                              "HasSwitchSignLine": false,
                              "SwitchSignForReport": false,
                              "MultipleInputValues": null,
                              "NonPrimaryInput": false,
                              "Max": "NaN",
                              "Min": "NaN",
                              "IsBalanceButNotCorkscrew": false,
                              "IsEditable": true,
                              "IsConstant": false,
                              "UniqueID": "39e877b0-57f0-478d-8e98-c5a068294fbc",
                              "Dimensions": {
                                "$type": "ModelMakerEngine.MMDimensions, ModelMakerEngine",
                                "$values": []
                              },
                              "EquationOBXInternal": "DELAY([New Deferred Income from customer orders], [Customer payment terms (months)],0) + DELAY([Output VAT], [Customer payment terms (months)],0) ",
                              "NameOfGroup": "Unallocated",
                              "EquationToParse": "DELAY([New Deferred Income from customer orders], [Customer payment terms (months)],0) + DELAY([Output VAT], [Customer payment terms (months)],0) ",
                              "MostRecentExpectedUnitErrors": null,
                              "Units": {
                                "$id": "42",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Cash in from Sales",
                              "ReportLines": {
                                "$type": "ModelMaker.UndoableCollection`1[[ModelMakerEngine.IReportLine, ModelMakerEngine]], ModelMaker.Undo",
                                "$values": [
                                  {
                                    "$ref": "40"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39"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3",
                            "$type": "ModelMaker.ReportLine, ModelMaker",
                            "ActualsItemName": null,
                            "ActualsInput": null,
                            "AssociatedSchematicNode": {
                              "$id": "44",
                              "$type": "ModelMaker.VariableNode, ModelMaker",
                              "RowTotalDependent": null,
                              "PutCalculationOnReport": false,
                              "CalculateOnThisReport": null,
                              "PivotTableLink": null,
                              "NumberFormatOverride": null,
                              "HasOpeningBalanceFlag": false,
                              "OpeningBalanceFlagAppliedName": "",
                              "ToolTip": "\n Is on Working Capital= [Fixed operating expense] + [Variable Operating expense] +[VAT on operating expense] (GBP)",
                              "Deletable": true,
                              "Comment": "",
                              "HasSwitchSignLine": true,
                              "SwitchSignForReport": true,
                              "MultipleInputValues": null,
                              "NonPrimaryInput": false,
                              "Max": "NaN",
                              "Min": "NaN",
                              "IsBalanceButNotCorkscrew": false,
                              "IsEditable": true,
                              "IsConstant": false,
                              "UniqueID": "6f00c39f-a40b-4979-85cc-0e0066c8e333",
                              "Dimensions": {
                                "$type": "ModelMakerEngine.MMDimensions, ModelMakerEngine",
                                "$values": []
                              },
                              "EquationOBXInternal": " [Fixed operating expense] + [Variable Operating expense] +[VAT on operating expense]",
                              "NameOfGroup": "Working Capital",
                              "EquationToParse": " [Fixed operating expense] + [Variable Operating expense] +[VAT on operating expense]",
                              "MostRecentExpectedUnitErrors": null,
                              "Units": {
                                "$ref": "11"
                              },
                              "Name": "Cash out on Operating Expense",
                              "ReportLines": {
                                "$type": "ModelMaker.UndoableCollection`1[[ModelMakerEngine.IReportLine, ModelMakerEngine]], ModelMaker.Undo",
                                "$values": [
                                  {
                                    "$ref": "43"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Working Capital",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5",
                            "$type": "ModelMaker.ReportLine, ModelMaker",
                            "ActualsItemName": null,
                            "ActualsInput": null,
                            "AssociatedSchematicNode": {
                              "$id": "46",
                              "$type": "ModelMaker.VariableNode, ModelMaker",
                              "RowTotalDependent": null,
                              "PutCalculationOnReport": false,
                              "CalculateOnThisReport": null,
                              "PivotTableLink": null,
                              "NumberFormatOverride": null,
                              "HasOpeningBalanceFlag": false,
                              "OpeningBalanceFlagAppliedName": "",
                              "ToolTip": "\n Is on VAT=DELAY([VAT quarterly return],[VAT payment delay],0) (GBP)",
                              "Deletable": true,
                              "Comment": "",
                              "HasSwitchSignLine": true,
                              "SwitchSignForReport": true,
                              "MultipleInputValues": null,
                              "NonPrimaryInput": false,
                              "Max": "NaN",
                              "Min": "NaN",
                              "IsBalanceButNotCorkscrew": false,
                              "IsEditable": true,
                              "IsConstant": false,
                              "UniqueID": "7a4bc187-dc10-4750-983a-56ecc57f2dd8",
                              "Dimensions": {
                                "$type": "ModelMakerEngine.MMDimensions, ModelMakerEngine",
                                "$values": []
                              },
                              "EquationOBXInternal": "DELAY([VAT quarterly return],[VAT payment delay],0)",
                              "NameOfGroup": "VAT",
                              "EquationToParse": "DELAY([VAT quarterly return],[VAT payment delay],0)",
                              "MostRecentExpectedUnitErrors": null,
                              "Units": {
                                "$id": "47",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VAT paid",
                              "ReportLines": {
                                "$type": "ModelMaker.UndoableCollection`1[[ModelMakerEngine.IReportLine, ModelMakerEngine]], ModelMaker.Undo",
                                "$values": [
                                  {
                                    "$ref": "45"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VAT",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8",
                            "$type": "ModelMaker.ReportLine, ModelMaker",
                            "ActualsItemName": null,
                            "ActualsInput": null,
                            "AssociatedSchematicNode": {
                              "$id": "49",
                              "$type": "ModelMaker.VariableNode, ModelMaker",
                              "RowTotalDependent": null,
                              "PutCalculationOnReport": false,
                              "CalculateOnThisReport": null,
                              "PivotTableLink": null,
                              "NumberFormatOverride": null,
                              "HasOpeningBalanceFlag": false,
                              "OpeningBalanceFlagAppliedName": "",
                              "ToolTip": "\n Is on Corporation tax.Corporation tax creditor=BEG([Corporation tax creditor]) * [Corporation tax paid this period] (GBP)\r\nMeaning: Tax payable",
                              "Deletable": true,
                              "Comment": "",
                              "HasSwitchSignLine": true,
                              "SwitchSignForReport": true,
                              "MultipleInputValues": null,
                              "NonPrimaryInput": false,
                              "Max": "NaN",
                              "Min": "NaN",
                              "IsBalanceButNotCorkscrew": false,
                              "IsEditable": true,
                              "IsConstant": false,
                              "UniqueID": "e8455b86-7d4d-48e9-a09e-61746d298a13",
                              "Dimensions": {
                                "$type": "ModelMakerEngine.MMDimensions, ModelMakerEngine",
                                "$values": []
                              },
                              "EquationOBXInternal": "BEG([Corporation tax creditor]) * [Corporation tax paid this period]",
                              "NameOfGroup": "Corporation tax.Corporation tax creditor",
                              "EquationToParse": "[Corporation tax creditor!!BEG] * [Corporation tax paid this period]",
                              "MostRecentExpectedUnitErrors": null,
                              "Units": {
                                "$id": "5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Corporation tax paid",
                              "ReportLines": {
                                "$type": "ModelMaker.UndoableCollection`1[[ModelMakerEngine.IReportLine, ModelMakerEngine]], ModelMaker.Undo",
                                "$values": [
                                  {
                                    "$ref": "48"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
                                "$id": "51",
                                "$type": "ModelMaker.NodeMeaning, ModelMaker",
                                "IsAbstract": false,
                                "SubMeanings": {
                                  "$type": "System.Collections.Generic.List`1[[ModelMakerEngine.INodeMeaning, ModelMakerEngine]], mscorlib",
                                  "$values": []
                                },
                                "Synonyms": {
                                  "$type": "System.Collections.Generic.List`1[[ModelMakerEngine.INodeMeaning, ModelMakerEngine]], mscorlib",
                                  "$values": []
                                },
                                "Parent": null,
                                "Name": "Tax payable"
                              },
                              "HasStandardDescription": tru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Corporation tax.Corporation tax creditor",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52",
                            "$type": "ModelMaker.ReportLine, ModelMaker",
                            "ActualsItemName": null,
                            "ActualsInput": null,
                            "AssociatedSchematicNode": {
                              "$id": "53",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b37b1526-d773-4465-8cec-d32cff25771a",
                              "Dimensions": {
                                "$type": "ModelMakerEngine.MMDimensions, ModelMakerEngine",
                                "$values": []
                              },
                              "EquationOBXInternal": "",
                              "NameOfGroup": "Unallocated",
                              "EquationToParse": "",
                              "MostRecentExpectedUnitErrors": null,
                              "Units": {
                                "$ref": "11"
                              },
                              "Name": "Operating Cashflow",
                              "ReportLines": {
                                "$type": "ModelMaker.UndoableCollection`1[[ModelMakerEngine.IReportLine, ModelMakerEngine]], ModelMaker.Undo",
                                "$values": [
                                  {
                                    "$ref": "52"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true,
                            "ParentReport": {
                              "$ref": "39"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54",
                            "$type": "ModelMaker.ReportLine, ModelMaker",
                            "ActualsItemName": null,
                            "ActualsInput": null,
                            "AssociatedSchematicNode": {
                              "$id": "55",
                              "$type": "ModelMaker.VariableNode, ModelMaker",
                              "RowTotalDependent": null,
                              "PutCalculationOnReport": false,
                              "CalculateOnThisReport": null,
                              "PivotTableLink": null,
                              "NumberFormatOverride": null,
                              "HasOpeningBalanceFlag": false,
                              "OpeningBalanceFlagAppliedName": "",
                              "ToolTip": "\n Is on Working Capital=(1 + [VAT rate]) * (DELAY([Units ordered], [Order lead time (months)],0) * [Supplier price per unit] * (1-[Supplier order deposit]))+([Units ordered] * [Supplier price per unit] * [Supplier order deposit]) (GBP)",
                              "Deletable": true,
                              "Comment": "",
                              "HasSwitchSignLine": true,
                              "SwitchSignForReport": true,
                              "MultipleInputValues": null,
                              "NonPrimaryInput": false,
                              "Max": "NaN",
                              "Min": "NaN",
                              "IsBalanceButNotCorkscrew": false,
                              "IsEditable": true,
                              "IsConstant": false,
                              "UniqueID": "704f02b1-c35d-4cae-a722-ecca0edefb68",
                              "Dimensions": {
                                "$type": "ModelMakerEngine.MMDimensions, ModelMakerEngine",
                                "$values": []
                              },
                              "EquationOBXInternal": "(1 + [VAT rate]) * (DELAY([Units ordered], [Order lead time (months)],0) * [Supplier price per unit] * (1-[Supplier order deposit]))+([Units ordered] * [Supplier price per unit] * [Supplier order deposit])",
                              "NameOfGroup": "Unallocated",
                              "EquationToParse": "(1 + [VAT rate]) * (DELAY([Units ordered], [Order lead time (months)],0) * [Supplier price per unit] * (1-[Supplier order deposit]))+([Units ordered] * [Supplier price per unit] * [Supplier order deposit])",
                              "MostRecentExpectedUnitErrors": null,
                              "Units": {
                                "$id": "56",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Cash out on Inventory",
                              "ReportLines": {
                                "$type": "ModelMaker.UndoableCollection`1[[ModelMakerEngine.IReportLine, ModelMakerEngine]], ModelMaker.Undo",
                                "$values": [
                                  {
                                    "$ref": "54"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57",
                            "$type": "ModelMaker.ReportLine, ModelMaker",
                            "ActualsItemName": null,
                            "ActualsInput": null,
                            "AssociatedSchematicNode": {
                              "$id": "58",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8eb8abea-e035-476f-8344-725410c00e69",
                              "Dimensions": {
                                "$type": "ModelMakerEngine.MMDimensions, ModelMakerEngine",
                                "$values": []
                              },
                              "EquationOBXInternal": "",
                              "NameOfGroup": "Unallocated",
                              "EquationToParse": "",
                              "MostRecentExpectedUnitErrors": null,
                              "Units": {
                                "$ref": "11"
                              },
                              "Name": "CF after capex",
                              "ReportLines": {
                                "$type": "ModelMaker.UndoableCollection`1[[ModelMakerEngine.IReportLine, ModelMakerEngine]], ModelMaker.Undo",
                                "$values": [
                                  {
                                    "$ref": "57"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true,
                            "LastNameUsed": null,
                            "SwitchSignForReport": false,
                            "IsSumOfAbove": true,
                            "ParentReport": {
                              "$ref": "39"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59",
                            "$type": "ModelMaker.ReportLine, ModelMaker",
                            "ActualsItemName": null,
                            "ActualsInput": null,
                            "AssociatedSchematicNode": {
                              "$id": "60",
                              "$type": "ModelMaker.VariableNode, ModelMaker",
                              "RowTotalDependent": null,
                              "PutCalculationOnReport": false,
                              "CalculateOnThisReport": null,
                              "PivotTableLink": null,
                              "NumberFormatOverride": null,
                              "HasOpeningBalanceFlag": false,
                              "OpeningBalanceFlagAppliedName": "",
                              "ToolTip": "\n Is on Supply Chain finance=[Supply Chain Finance enabled flag]*([Units ordered]*[Supplier price per unit]*[Supply Chain Finance Advance %]) (GBP)",
                              "Deletable": true,
                              "Comment": "",
                              "HasSwitchSignLine": false,
                              "SwitchSignForReport": false,
                              "MultipleInputValues": null,
                              "NonPrimaryInput": false,
                              "Max": "NaN",
                              "Min": "NaN",
                              "IsBalanceButNotCorkscrew": false,
                              "IsEditable": true,
                              "IsConstant": false,
                              "UniqueID": "d85c8bf2-0193-4ce1-af3d-b704c6008538",
                              "Dimensions": {
                                "$type": "ModelMakerEngine.MMDimensions, ModelMakerEngine",
                                "$values": []
                              },
                              "EquationOBXInternal": "[Supply Chain Finance enabled flag]*([Units ordered]*[Supplier price per unit]*[Supply Chain Finance Advance %])",
                              "NameOfGroup": "Trade Finance",
                              "EquationToParse": "[Supply Chain Finance enabled flag]*([Units ordered]*[Supplier price per unit]*[Supply Chain Finance Advance %])",
                              "MostRecentExpectedUnitErrors": null,
                              "Units": {
                                "$id": "61",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y Chain Finance drawdown",
                              "ReportLines": {
                                "$type": "ModelMaker.UndoableCollection`1[[ModelMakerEngine.IReportLine, ModelMakerEngine]], ModelMaker.Undo",
                                "$values": [
                                  {
                                    "$ref": "59"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39"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62",
                            "$type": "ModelMaker.ReportLine, ModelMaker",
                            "ActualsItemName": null,
                            "ActualsInput": null,
                            "AssociatedSchematicNode": {
                              "$id": "63",
                              "$type": "ModelMaker.VariableNode, ModelMaker",
                              "RowTotalDependent": null,
                              "PutCalculationOnReport": false,
                              "CalculateOnThisReport": null,
                              "PivotTableLink": null,
                              "NumberFormatOverride": null,
                              "HasOpeningBalanceFlag": false,
                              "OpeningBalanceFlagAppliedName": "",
                              "ToolTip": "\n Is on Supply Chain finance=DELAY([Supply Chain Finance drawdown],[Order lead time (months)],0) (GBP)",
                              "Deletable": true,
                              "Comment": "",
                              "HasSwitchSignLine": true,
                              "SwitchSignForReport": true,
                              "MultipleInputValues": null,
                              "NonPrimaryInput": false,
                              "Max": "NaN",
                              "Min": "NaN",
                              "IsBalanceButNotCorkscrew": false,
                              "IsEditable": true,
                              "IsConstant": false,
                              "UniqueID": "08411e57-5711-48d5-b9a6-ec8b1bd17426",
                              "Dimensions": {
                                "$type": "ModelMakerEngine.MMDimensions, ModelMakerEngine",
                                "$values": []
                              },
                              "EquationOBXInternal": "DELAY([Supply Chain Finance drawdown],[Order lead time (months)],0)",
                              "NameOfGroup": "Trade Finance",
                              "EquationToParse": "DELAY([Supply Chain Finance drawdown],[Order lead time (months)],0)",
                              "MostRecentExpectedUnitErrors": null,
                              "Units": {
                                "$id": "64",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y Chain Finance principal repayment",
                              "ReportLines": {
                                "$type": "ModelMaker.UndoableCollection`1[[ModelMakerEngine.IReportLine, ModelMakerEngine]], ModelMaker.Undo",
                                "$values": [
                                  {
                                    "$ref": "62"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65",
                            "$type": "ModelMaker.ReportLine, ModelMaker",
                            "ActualsItemName": null,
                            "ActualsInput": null,
                            "AssociatedSchematicNode": {
                              "$id": "66",
                              "$type": "ModelMaker.VariableNode, ModelMaker",
                              "RowTotalDependent": null,
                              "PutCalculationOnReport": false,
                              "CalculateOnThisReport": null,
                              "PivotTableLink": null,
                              "NumberFormatOverride": null,
                              "HasOpeningBalanceFlag": false,
                              "OpeningBalanceFlagAppliedName": "",
                              "ToolTip": "\n Is on Invoice finance=[Invoice Finance Enabled flag] *[Income]*[Invoice Finance Advance %] (GBP)",
                              "Deletable": true,
                              "Comment": "",
                              "HasSwitchSignLine": false,
                              "SwitchSignForReport": false,
                              "MultipleInputValues": null,
                              "NonPrimaryInput": false,
                              "Max": "NaN",
                              "Min": "NaN",
                              "IsBalanceButNotCorkscrew": false,
                              "IsEditable": true,
                              "IsConstant": false,
                              "UniqueID": "1795d01c-4c2b-4d8a-9992-564a45c4ece9",
                              "Dimensions": {
                                "$type": "ModelMakerEngine.MMDimensions, ModelMakerEngine",
                                "$values": []
                              },
                              "EquationOBXInternal": "[Invoice Finance Enabled flag] *[Income]*[Invoice Finance Advance %]",
                              "NameOfGroup": "Invoice finance",
                              "EquationToParse": "[Invoice Finance Enabled flag] *[Income]*[Invoice Finance Advance %]",
                              "MostRecentExpectedUnitErrors": null,
                              "Units": {
                                "$id": "67",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voice finance drawdown",
                              "ReportLines": {
                                "$type": "ModelMaker.UndoableCollection`1[[ModelMakerEngine.IReportLine, ModelMakerEngine]], ModelMaker.Undo",
                                "$values": [
                                  {
                                    "$ref": "65"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39"
                            },
                            "HeadingLevel": 0,
                            "ReportFormatName": null,
                            "NameOfGroup": "Invoic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68",
                            "$type": "ModelMaker.ReportLine, ModelMaker",
                            "ActualsItemName": null,
                            "ActualsInput": null,
                            "AssociatedSchematicNode": {
                              "$id": "69",
                              "$type": "ModelMaker.VariableNode, ModelMaker",
                              "RowTotalDependent": null,
                              "PutCalculationOnReport": false,
                              "CalculateOnThisReport": null,
                              "PivotTableLink": null,
                              "NumberFormatOverride": null,
                              "HasOpeningBalanceFlag": false,
                              "OpeningBalanceFlagAppliedName": "",
                              "ToolTip": "\n Is on Invoice finance=DELAY([Invoice finance drawdown],[Customer payment terms (months)],0) (GBP)",
                              "Deletable": true,
                              "Comment": "",
                              "HasSwitchSignLine": true,
                              "SwitchSignForReport": true,
                              "MultipleInputValues": null,
                              "NonPrimaryInput": false,
                              "Max": "NaN",
                              "Min": "NaN",
                              "IsBalanceButNotCorkscrew": false,
                              "IsEditable": true,
                              "IsConstant": false,
                              "UniqueID": "f272fea8-0bc8-44b4-867f-a0bf3f2d9bf6",
                              "Dimensions": {
                                "$type": "ModelMakerEngine.MMDimensions, ModelMakerEngine",
                                "$values": []
                              },
                              "EquationOBXInternal": "DELAY([Invoice finance drawdown],[Customer payment terms (months)],0)",
                              "NameOfGroup": "Invoice finance",
                              "EquationToParse": "DELAY([Invoice finance drawdown],[Customer payment terms (months)],0)",
                              "MostRecentExpectedUnitErrors": null,
                              "Units": {
                                "$id": "7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voice finance principal repayment",
                              "ReportLines": {
                                "$type": "ModelMaker.UndoableCollection`1[[ModelMakerEngine.IReportLine, ModelMakerEngine]], ModelMaker.Undo",
                                "$values": [
                                  {
                                    "$ref": "68"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Invoic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71",
                            "$type": "ModelMaker.ReportLine, ModelMaker",
                            "ActualsItemName": null,
                            "ActualsInput": null,
                            "AssociatedSchematicNode": {
                              "$id": "72",
                              "$type": "ModelMaker.VariableNode, ModelMaker",
                              "RowTotalDependent": null,
                              "PutCalculationOnReport": false,
                              "CalculateOnThisReport": null,
                              "PivotTableLink": null,
                              "NumberFormatOverride": null,
                              "HasOpeningBalanceFlag": false,
                              "OpeningBalanceFlagAppliedName": "",
                              "ToolTip": "\n Is on Asset Finance=[Asset Finance Enabled flag]*[Units delivered]*[Supplier price per unit]*[Asset Finance Advance %] (GBP)",
                              "Deletable": true,
                              "Comment": "",
                              "HasSwitchSignLine": false,
                              "SwitchSignForReport": false,
                              "MultipleInputValues": null,
                              "NonPrimaryInput": false,
                              "Max": "NaN",
                              "Min": "NaN",
                              "IsBalanceButNotCorkscrew": false,
                              "IsEditable": true,
                              "IsConstant": false,
                              "UniqueID": "6e82926d-5328-4864-b66e-cd9aa26ee603",
                              "Dimensions": {
                                "$type": "ModelMakerEngine.MMDimensions, ModelMakerEngine",
                                "$values": []
                              },
                              "EquationOBXInternal": "[Asset Finance Enabled flag]*[Units delivered]*[Supplier price per unit]*[Asset Finance Advance %]",
                              "NameOfGroup": "Trade Finance",
                              "EquationToParse": "[Asset Finance Enabled flag]*[Units delivered]*[Supplier price per unit]*[Asset Finance Advance %]",
                              "MostRecentExpectedUnitErrors": null,
                              "Units": {
                                "$id": "7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Asset Finance drawdown",
                              "ReportLines": {
                                "$type": "ModelMaker.UndoableCollection`1[[ModelMakerEngine.IReportLine, ModelMakerEngine]], ModelMaker.Undo",
                                "$values": [
                                  {
                                    "$ref": "71"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39"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74",
                            "$type": "ModelMaker.ReportLine, ModelMaker",
                            "ActualsItemName": null,
                            "ActualsInput": null,
                            "AssociatedSchematicNode": {
                              "$id": "75",
                              "$type": "ModelMaker.VariableNode, ModelMaker",
                              "RowTotalDependent": null,
                              "PutCalculationOnReport": false,
                              "CalculateOnThisReport": null,
                              "PivotTableLink": null,
                              "NumberFormatOverride": null,
                              "HasOpeningBalanceFlag": false,
                              "OpeningBalanceFlagAppliedName": "",
                              "ToolTip": "\n Is on Asset Finance=BEG([Asset Finance balance])/[Asset Finance Period] (GBP)",
                              "Deletable": true,
                              "Comment": "",
                              "HasSwitchSignLine": true,
                              "SwitchSignForReport": true,
                              "MultipleInputValues": null,
                              "NonPrimaryInput": false,
                              "Max": "NaN",
                              "Min": "NaN",
                              "IsBalanceButNotCorkscrew": false,
                              "IsEditable": true,
                              "IsConstant": false,
                              "UniqueID": "7231bfe4-6d6f-4b7d-9445-101a06491bbf",
                              "Dimensions": {
                                "$type": "ModelMakerEngine.MMDimensions, ModelMakerEngine",
                                "$values": []
                              },
                              "EquationOBXInternal": "BEG([Asset Finance balance])/[Asset Finance Period]",
                              "NameOfGroup": "Trade Finance",
                              "EquationToParse": "[Asset Finance balance!!BEG]/[Asset Finance Period]",
                              "MostRecentExpectedUnitErrors": null,
                              "Units": {
                                "$id": "76",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Asset Finance principal repayment",
                              "ReportLines": {
                                "$type": "ModelMaker.UndoableCollection`1[[ModelMakerEngine.IReportLine, ModelMakerEngine]], ModelMaker.Undo",
                                "$values": [
                                  {
                                    "$ref": "74"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77",
                            "$type": "ModelMaker.ReportLine, ModelMaker",
                            "ActualsItemName": null,
                            "ActualsInput": null,
                            "AssociatedSchematicNode": {
                              "$id": "78",
                              "$type": "ModelMaker.VariableNode, ModelMaker",
                              "RowTotalDependent": null,
                              "PutCalculationOnReport": false,
                              "CalculateOnThisReport": null,
                              "PivotTableLink": null,
                              "NumberFormatOverride": null,
                              "HasOpeningBalanceFlag": false,
                              "OpeningBalanceFlagAppliedName": "",
                              "ToolTip": "\n Is on Supply Chain finance=[Supply Chain Finance interest] (GBP)",
                              "Deletable": true,
                              "Comment": "",
                              "HasSwitchSignLine": true,
                              "SwitchSignForReport": true,
                              "MultipleInputValues": null,
                              "NonPrimaryInput": false,
                              "Max": "NaN",
                              "Min": "NaN",
                              "IsBalanceButNotCorkscrew": false,
                              "IsEditable": true,
                              "IsConstant": false,
                              "UniqueID": "470c75f5-2adc-4ec7-8118-61c71be3d606",
                              "Dimensions": {
                                "$type": "ModelMakerEngine.MMDimensions, ModelMakerEngine",
                                "$values": []
                              },
                              "EquationOBXInternal": "[Supply Chain Finance interest]",
                              "NameOfGroup": "Trade Finance",
                              "EquationToParse": "[Supply Chain Finance interest]",
                              "MostRecentExpectedUnitErrors": null,
                              "Units": {
                                "$id": "79",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y Chain Finance interest paid",
                              "ReportLines": {
                                "$type": "ModelMaker.UndoableCollection`1[[ModelMakerEngine.IReportLine, ModelMakerEngine]], ModelMaker.Undo",
                                "$values": [
                                  {
                                    "$ref": "77"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80",
                            "$type": "ModelMaker.ReportLine, ModelMaker",
                            "ActualsItemName": null,
                            "ActualsInput": null,
                            "AssociatedSchematicNode": {
                              "$id": "81",
                              "$type": "ModelMaker.VariableNode, ModelMaker",
                              "RowTotalDependent": null,
                              "PutCalculationOnReport": false,
                              "CalculateOnThisReport": null,
                              "PivotTableLink": null,
                              "NumberFormatOverride": null,
                              "HasOpeningBalanceFlag": false,
                              "OpeningBalanceFlagAppliedName": "",
                              "ToolTip": "\n Is on Invoice finance=[Invoice finance interest] (GBP)",
                              "Deletable": true,
                              "Comment": "",
                              "HasSwitchSignLine": true,
                              "SwitchSignForReport": true,
                              "MultipleInputValues": null,
                              "NonPrimaryInput": false,
                              "Max": "NaN",
                              "Min": "NaN",
                              "IsBalanceButNotCorkscrew": false,
                              "IsEditable": true,
                              "IsConstant": false,
                              "UniqueID": "04f25f93-bb2c-4f93-929b-ccddd1379851",
                              "Dimensions": {
                                "$type": "ModelMakerEngine.MMDimensions, ModelMakerEngine",
                                "$values": []
                              },
                              "EquationOBXInternal": "[Invoice finance interest]",
                              "NameOfGroup": "Invoice finance",
                              "EquationToParse": "[Invoice finance interest]",
                              "MostRecentExpectedUnitErrors": null,
                              "Units": {
                                "$id": "82",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voice finance interest paid",
                              "ReportLines": {
                                "$type": "ModelMaker.UndoableCollection`1[[ModelMakerEngine.IReportLine, ModelMakerEngine]], ModelMaker.Undo",
                                "$values": [
                                  {
                                    "$ref": "80"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Invoic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83",
                            "$type": "ModelMaker.ReportLine, ModelMaker",
                            "ActualsItemName": null,
                            "ActualsInput": null,
                            "AssociatedSchematicNode": {
                              "$id": "84",
                              "$type": "ModelMaker.VariableNode, ModelMaker",
                              "RowTotalDependent": null,
                              "PutCalculationOnReport": false,
                              "CalculateOnThisReport": null,
                              "PivotTableLink": null,
                              "NumberFormatOverride": null,
                              "HasOpeningBalanceFlag": false,
                              "OpeningBalanceFlagAppliedName": "",
                              "ToolTip": "\n Is on Asset Finance=[Asset Finance interest] (GBP)",
                              "Deletable": true,
                              "Comment": "",
                              "HasSwitchSignLine": true,
                              "SwitchSignForReport": true,
                              "MultipleInputValues": null,
                              "NonPrimaryInput": false,
                              "Max": "NaN",
                              "Min": "NaN",
                              "IsBalanceButNotCorkscrew": false,
                              "IsEditable": true,
                              "IsConstant": false,
                              "UniqueID": "15890009-bae6-4a7d-9c3e-8b814a31a949",
                              "Dimensions": {
                                "$type": "ModelMakerEngine.MMDimensions, ModelMakerEngine",
                                "$values": []
                              },
                              "EquationOBXInternal": "[Asset Finance interest]",
                              "NameOfGroup": "Trade Finance",
                              "EquationToParse": "[Asset Finance interest]",
                              "MostRecentExpectedUnitErrors": null,
                              "Units": {
                                "$id": "85",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Asset Finance interest paid",
                              "ReportLines": {
                                "$type": "ModelMaker.UndoableCollection`1[[ModelMakerEngine.IReportLine, ModelMakerEngine]], ModelMaker.Undo",
                                "$values": [
                                  {
                                    "$ref": "83"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86",
                            "$type": "ModelMaker.ReportLine, ModelMaker",
                            "ActualsItemName": null,
                            "ActualsInput": null,
                            "AssociatedSchematicNode": {
                              "$id": "87",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fa097ece-fef6-47bf-8c39-3046e55f8a01",
                              "Dimensions": {
                                "$type": "ModelMakerEngine.MMDimensions, ModelMakerEngine",
                                "$values": []
                              },
                              "EquationOBXInternal": "",
                              "NameOfGroup": "Unallocated",
                              "EquationToParse": "",
                              "MostRecentExpectedUnitErrors": null,
                              "Units": {
                                "$ref": "11"
                              },
                              "Name": "CF after financing",
                              "ReportLines": {
                                "$type": "ModelMaker.UndoableCollection`1[[ModelMakerEngine.IReportLine, ModelMakerEngine]], ModelMaker.Undo",
                                "$values": [
                                  {
                                    "$ref": "86"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true,
                            "LastNameUsed": null,
                            "SwitchSignForReport": false,
                            "IsSumOfAbove": true,
                            "ParentReport": {
                              "$ref": "39"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88",
                            "$type": "ModelMaker.ReportLine, ModelMaker",
                            "ActualsItemName": null,
                            "ActualsInput": null,
                            "AssociatedSchematicNode": {
                              "$id": "89",
                              "$type": "ModelMaker.VariableNode, ModelMaker",
                              "RowTotalDependent": null,
                              "PutCalculationOnReport": false,
                              "CalculateOnThisReport": null,
                              "PivotTableLink": null,
                              "NumberFormatOverride": null,
                              "HasOpeningBalanceFlag": false,
                              "OpeningBalanceFlagAppliedName": "",
                              "ToolTip": "\n Is on Inputs.Equity= (GBP)",
                              "Deletable": true,
                              "Comment": "",
                              "HasSwitchSignLine": false,
                              "SwitchSignForReport": false,
                              "MultipleInputValues": null,
                              "NonPrimaryInput": false,
                              "Max": "NaN",
                              "Min": "NaN",
                              "IsBalanceButNotCorkscrew": false,
                              "IsEditable": true,
                              "IsConstant": false,
                              "UniqueID": "7d14b971-263d-4fb3-8edd-444bae77a7cc",
                              "Dimensions": {
                                "$type": "ModelMakerEngine.MMDimensions, ModelMakerEngine",
                                "$values": []
                              },
                              "EquationOBXInternal": null,
                              "NameOfGroup": "Equity",
                              "EquationToParse": "",
                              "MostRecentExpectedUnitErrors": null,
                              "Units": {
                                "$ref": "11"
                              },
                              "Name": "New share capital issued",
                              "ReportLines": {
                                "$type": "ModelMaker.UndoableCollection`1[[ModelMakerEngine.IReportLine, ModelMakerEngine]], ModelMaker.Undo",
                                "$values": [
                                  {
                                    "$ref": "88"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39"
                            },
                            "HeadingLevel": 0,
                            "ReportFormatName": null,
                            "NameOfGroup": "Equit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38"
                          }
                        ]
                      },
                      "YPosition": -1,
                      "Name": "Cashflow",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53"
            },
            {
              "$ref": "58"
            },
            {
              "$ref": "87"
            },
            {
              "$ref": "35"
            },
            {
              "$id": "90",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f242524a-976f-4068-a2a3-30c223d807b9",
              "Dimensions": {
                "$type": "ModelMakerEngine.MMDimensions, ModelMakerEngine",
                "$values": []
              },
              "EquationOBXInternal": "",
              "NameOfGroup": "Unallocated",
              "EquationToParse": "",
              "MostRecentExpectedUnitErrors": null,
              "Units": {
                "$ref": "11"
              },
              "Name": "Assets",
              "ReportLines": {
                "$type": "ModelMaker.UndoableCollection`1[[ModelMakerEngine.IReportLine, ModelMakerEngine]], ModelMaker.Undo",
                "$values": [
                  {
                    "$id": "91",
                    "$type": "ModelMaker.ReportLine, ModelMaker",
                    "ActualsItemName": null,
                    "ActualsInput": null,
                    "AssociatedSchematicNode": {
                      "$ref": "90"
                    },
                    "OpeningBalanceFlagAppliedName": "",
                    "SumOfAboveIncludesPreviousTotal": true,
                    "LastNameUsed": null,
                    "SwitchSignForReport": false,
                    "IsSumOfAbove": true,
                    "ParentReport": {
                      "$id": "92",
                      "$type": "ModelMaker.Report, ModelMaker",
                      "TimeStep": 8,
                      "YearEndBasis": 1003,
                      "YearEndMonth": 0,
                      "AllowTitleChange": true,
                      "IsDuplicate": false,
                      "ReportLinesCalculated": {
                        "$type": "System.Collections.Generic.List`1[[ModelMakerEngine.IReportLine, ModelMakerEngine]], mscorlib",
                        "$values": []
                      },
                      "ReportLines": {
                        "$type": "ModelMaker.UndoableCollection`1[[ModelMakerEngine.IReportLine, ModelMakerEngine]], ModelMaker.Undo",
                        "$values": [
                          {
                            "$id": "93",
                            "$type": "ModelMaker.ReportLine, ModelMaker",
                            "ActualsItemName": null,
                            "ActualsInput": null,
                            "AssociatedSchematicNode": {
                              "$id": "94",
                              "$type": "ModelMaker.StockNode, ModelMaker",
                              "OpeningOrActualsName": "",
                              "InFlows": {
                                "$type": "System.Collections.Generic.List`1[[ModelMakerEngine.IEquationNode, ModelMakerEngine]], mscorlib",
                                "$values": [
                                  {
                                    "$id": "95",
                                    "$type": "ModelMaker.VariableNode, ModelMaker",
                                    "RowTotalDependent": null,
                                    "PutCalculationOnReport": false,
                                    "CalculateOnThisReport": null,
                                    "PivotTableLink": null,
                                    "NumberFormatOverride": null,
                                    "HasOpeningBalanceFlag": false,
                                    "OpeningBalanceFlagAppliedName": "",
                                    "ToolTip": "\n Is on Inventory=IF([Use short term forecast flag] =1, [STF Units ordered] , [Order Quantity]) (Units)",
                                    "Deletable": true,
                                    "Comment": "",
                                    "HasSwitchSignLine": false,
                                    "SwitchSignForReport": false,
                                    "MultipleInputValues": {
                                      "$type": "System.Collections.Generic.List`1[[ModelMaker.DimensionedArrayValues, ModelMaker]], mscorlib",
                                      "$values": []
                                    },
                                    "NonPrimaryInput": false,
                                    "Max": "NaN",
                                    "Min": "NaN",
                                    "IsBalanceButNotCorkscrew": false,
                                    "IsEditable": true,
                                    "IsConstant": false,
                                    "UniqueID": "62518f87-5041-414b-b813-ad75bcf3b666",
                                    "Dimensions": {
                                      "$type": "ModelMakerEngine.MMDimensions, ModelMakerEngine",
                                      "$values": []
                                    },
                                    "EquationOBXInternal": "IF([Use short term forecast flag] =1, [STF Units ordered] , [Order Quantity])",
                                    "NameOfGroup": "Inventory",
                                    "EquationToParse": "IF([Use short term forecast flag] =1, [STF Units ordered] , [Order Quantity])",
                                    "MostRecentExpectedUnitErrors": {
                                      "$type": "System.Collections.Generic.List`1[[System.String, mscorlib]], mscorlib",
                                      "$values": [
                                        "The TRUE part of the IF function measured in GBP but the FALSE part measured in Units"
                                      ]
                                    },
                                    "Units": {
                                      "$id": "96",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Units ordered",
                                    "ReportLines": {
                                      "$type": "ModelMaker.UndoableCollection`1[[ModelMakerEngine.IReportLine, ModelMakerEngine]], ModelMaker.Undo",
                                      "$values": [
                                        {
                                          "$id": "97",
                                          "$type": "ModelMaker.ReportLine, ModelMaker",
                                          "ActualsItemName": null,
                                          "ActualsInput": null,
                                          "AssociatedSchematicNode": {
                                            "$ref": "95"
                                          },
                                          "OpeningBalanceFlagAppliedName": "",
                                          "SumOfAboveIncludesPreviousTotal": false,
                                          "LastNameUsed": null,
                                          "SwitchSignForReport": false,
                                          "IsSumOfAbove": false,
                                          "ParentReport": {
                                            "$id": "98",
                                            "$type": "ModelMaker.Report, ModelMaker",
                                            "TimeStep": 8,
                                            "YearEndBasis": 1003,
                                            "YearEndMonth": 0,
                                            "AllowTitleChange": true,
                                            "IsDuplicate": false,
                                            "ReportLinesCalculated": {
                                              "$type": "System.Collections.Generic.List`1[[ModelMakerEngine.IReportLine, ModelMakerEngine]], mscorlib",
                                              "$values": []
                                            },
                                            "ReportLines": {
                                              "$type": "ModelMaker.UndoableCollection`1[[ModelMakerEngine.IReportLine, ModelMakerEngine]], ModelMaker.Undo",
                                              "$values": [
                                                {
                                                  "$id": "99",
                                                  "$type": "ModelMaker.ReportLine, ModelMaker",
                                                  "ActualsItemName": null,
                                                  "ActualsInput": null,
                                                  "AssociatedSchematicNode": {
                                                    "$id": "100",
                                                    "$type": "ModelMaker.VariableNode, ModelMaker",
                                                    "RowTotalDependent": null,
                                                    "PutCalculationOnReport": false,
                                                    "CalculateOnThisReport": null,
                                                    "PivotTableLink": null,
                                                    "NumberFormatOverride": null,
                                                    "HasOpeningBalanceFlag": false,
                                                    "OpeningBalanceFlagAppliedName": "",
                                                    "ToolTip": "\n Is on Customers=IF([Use short term forecast flag] =1, [STF New Customer orders] , IF( [Period number] = 1, [Customer base order number], PREVIOUSVALUE() *(1+[Monthly Growth Rate]))) (Units)",
                                                    "Deletable": true,
                                                    "Comment": "",
                                                    "HasSwitchSignLine": false,
                                                    "SwitchSignForReport": false,
                                                    "MultipleInputValues": {
                                                      "$type": "System.Collections.Generic.List`1[[ModelMaker.DimensionedArrayValues, ModelMaker]], mscorlib",
                                                      "$values": []
                                                    },
                                                    "NonPrimaryInput": false,
                                                    "Max": "NaN",
                                                    "Min": "NaN",
                                                    "IsBalanceButNotCorkscrew": false,
                                                    "IsEditable": true,
                                                    "IsConstant": false,
                                                    "UniqueID": "9589f8a7-f371-44e1-af38-ff3fcd3f919e",
                                                    "Dimensions": {
                                                      "$type": "ModelMakerEngine.MMDimensions, ModelMakerEngine",
                                                      "$values": []
                                                    },
                                                    "EquationOBXInternal": "IF([Use short term forecast flag] =1, [STF New Customer orders] , IF( [Period number] = 1, [Customer base order number], PREVIOUSVALUE() *(1+[Monthly Growth Rate])))",
                                                    "NameOfGroup": "Customers",
                                                    "EquationToParse": "IF([Use short term forecast flag] =1, [STF New Customer orders] , IF( [Period number] = 1, [Customer base order number], PREVIOUSVALUE() *(1+[Monthly Growth Rate])))",
                                                    "MostRecentExpectedUnitErrors": {
                                                      "$type": "System.Collections.Generic.List`1[[System.String, mscorlib]], mscorlib",
                                                      "$values": [
                                                        "The TRUE part of the IF function measured in GBP but the FALSE part measured in Units"
                                                      ]
                                                    },
                                                    "Units": {
                                                      "$id": "101",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New customer orders",
                                                    "ReportLines": {
                                                      "$type": "ModelMaker.UndoableCollection`1[[ModelMakerEngine.IReportLine, ModelMakerEngine]], ModelMaker.Undo",
                                                      "$values": [
                                                        {
                                                          "$ref": "99"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8"
                                                  },
                                                  "HeadingLevel": 0,
                                                  "ReportFormatName": null,
                                                  "NameOfGroup": "Customer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02",
                                                  "$type": "ModelMaker.ReportLine, ModelMaker",
                                                  "ActualsItemName": null,
                                                  "ActualsInput": null,
                                                  "AssociatedSchematicNode": {
                                                    "$id": "103",
                                                    "$type": "ModelMaker.VariableNode, ModelMaker",
                                                    "RowTotalDependent": null,
                                                    "PutCalculationOnReport": false,
                                                    "CalculateOnThisReport": null,
                                                    "PivotTableLink": null,
                                                    "NumberFormatOverride": null,
                                                    "HasOpeningBalanceFlag": false,
                                                    "OpeningBalanceFlagAppliedName": "",
                                                    "ToolTip": "\n Is on Customers= [Customer Retention] * DELAY([New customer orders],24,0) (Units)",
                                                    "Deletable": true,
                                                    "Comment": "",
                                                    "HasSwitchSignLine": false,
                                                    "SwitchSignForReport": false,
                                                    "MultipleInputValues": null,
                                                    "NonPrimaryInput": false,
                                                    "Max": "NaN",
                                                    "Min": "NaN",
                                                    "IsBalanceButNotCorkscrew": false,
                                                    "IsEditable": true,
                                                    "IsConstant": false,
                                                    "UniqueID": "44eb00f7-024a-420c-8104-5f6baa0a152c",
                                                    "Dimensions": {
                                                      "$type": "ModelMakerEngine.MMDimensions, ModelMakerEngine",
                                                      "$values": []
                                                    },
                                                    "EquationOBXInternal": " [Customer Retention] * DELAY([New customer orders],24,0)",
                                                    "NameOfGroup": "Customers",
                                                    "EquationToParse": " [Customer Retention] * DELAY([New customer orders],24,0)",
                                                    "MostRecentExpectedUnitErrors": null,
                                                    "Units": {
                                                      "$id": "104",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Renewing Customer Orders",
                                                    "ReportLines": {
                                                      "$type": "ModelMaker.UndoableCollection`1[[ModelMakerEngine.IReportLine, ModelMakerEngine]], ModelMaker.Undo",
                                                      "$values": [
                                                        {
                                                          "$ref": "102"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8"
                                                  },
                                                  "HeadingLevel": 0,
                                                  "ReportFormatName": null,
                                                  "NameOfGroup": "Customer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05",
                                                  "$type": "ModelMaker.ReportLine, ModelMaker",
                                                  "ActualsItemName": null,
                                                  "ActualsInput": null,
                                                  "AssociatedSchematicNode": {
                                                    "$id": "106",
                                                    "$type": "ModelMaker.StockNode, ModelMaker",
                                                    "OpeningOrActualsName": "",
                                                    "InFlows": {
                                                      "$type": "System.Collections.Generic.List`1[[ModelMakerEngine.IEquationNode, ModelMakerEngine]], mscorlib",
                                                      "$values": [
                                                        {
                                                          "$ref": "100"
                                                        },
                                                        {
                                                          "$ref": "103"
                                                        }
                                                      ]
                                                    },
                                                    "OutFlows": {
                                                      "$type": "System.Collections.Generic.List`1[[ModelMakerEngine.IEquationNode, ModelMakerEngine]], mscorlib",
                                                      "$values": [
                                                        {
                                                          "$id": "107",
                                                          "$type": "ModelMaker.VariableNode, ModelMaker",
                                                          "RowTotalDependent": null,
                                                          "PutCalculationOnReport": false,
                                                          "CalculateOnThisReport": null,
                                                          "PivotTableLink": null,
                                                          "NumberFormatOverride": null,
                                                          "HasOpeningBalanceFlag": false,
                                                          "OpeningBalanceFlagAppliedName": "",
                                                          "ToolTip": "\n Is on Customers=IF(BEG([Units in stock]) >0, IF(BEG([Customer Orders Awaiting Fullfilment]) > BEG([Units in stock]), BEG([Units in stock]), BEG([Customer Orders Awaiting Fullfilment])),0) (Units)",
                                                          "Deletable": true,
                                                          "Comment": "",
                                                          "HasSwitchSignLine": false,
                                                          "SwitchSignForReport": false,
                                                          "MultipleInputValues": null,
                                                          "NonPrimaryInput": false,
                                                          "Max": "NaN",
                                                          "Min": "NaN",
                                                          "IsBalanceButNotCorkscrew": false,
                                                          "IsEditable": true,
                                                          "IsConstant": false,
                                                          "UniqueID": "9ed7c14f-7310-436f-88f9-33eba527a66f",
                                                          "Dimensions": {
                                                            "$type": "ModelMakerEngine.MMDimensions, ModelMakerEngine",
                                                            "$values": []
                                                          },
                                                          "EquationOBXInternal": "IF(BEG([Units in stock]) >0, IF(BEG([Customer Orders Awaiting Fullfilment]) > BEG([Units in stock]), BEG([Units in stock]), BEG([Customer Orders Awaiting Fullfilment])),0)",
                                                          "NameOfGroup": "Customers",
                                                          "EquationToParse": "IF([Units in stock!!BEG] >0, IF([Customer Orders Awaiting Fullfilment!!BEG] > [Units in stock!!BEG], [Units in stock!!BEG], [Customer Orders Awaiting Fullfilment!!BEG]),0)",
                                                          "MostRecentExpectedUnitErrors": null,
                                                          "Units": {
                                                            "$id": "108",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"Customer orders fullfilled",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"FlagApplied": null,
                                                    "ActualsFlag": null,
                                                    "Name": "Customer Orders Awaiting Fullfilment",
                                                    "HasDefaultEquation": false,
                                                    "NonStandardBalanceFormula": false,
                                                    "EquationOBXInternal": "IF([Period number]=0,[Opening Customer Orders Awaiting Fullfilment],BEG() + [New customer orders] + [Renewing Customer Orders] - [Customer orders fullfilled]) ",
                                                    "InitialOpeningVariable": null,
                                                    "Units": {
                                                      "$id": "109",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Customers=IF([Period number]=0,[Opening Customer Orders Awaiting Fullfilment],BEG() + [New customer orders] + [Renewing Customer Orders] - [Customer orders fullfilled])  (Units)",
                                                    "Deletable": true,
                                                    "Comment": "",
                                                    "HasSwitchSignLine": false,
                                                    "SwitchSignForReport": false,
                                                    "MultipleInputValues": null,
                                                    "NonPrimaryInput": false,
                                                    "Max": "NaN",
                                                    "Min": "NaN",
                                                    "IsBalanceButNotCorkscrew": false,
                                                    "IsEditable": true,
                                                    "IsConstant": false,
                                                    "UniqueID": "803abcc5-e6db-4a0b-aeb9-28d5b4f8010f",
                                                    "Dimensions": {
                                                      "$type": "ModelMakerEngine.MMDimensions, ModelMakerEngine",
                                                      "$values": []
                                                    },
                                                    "NameOfGroup": "Customers",
                                                    "EquationToParse": "IF([Period number]=0,[Opening Customer Orders Awaiting Fullfilment],BEG() + [New customer orders] + [Renewing Customer Orders] - [Customer orders fullfilled]) ",
                                                    "MostRecentExpectedUnitErrors": null,
                                                    "ReportLines": {
                                                      "$type": "ModelMaker.UndoableCollection`1[[ModelMakerEngine.IReportLine, ModelMakerEngine]], ModelMaker.Undo",
                                                      "$values": [
                                                        {
                                                          "$ref": "105"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"98"
                                                  },
                                                  "HeadingLevel": 0,
                                                  "ReportFormatName": null,
                                                  "NameOfGroup": "Customers",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"97"
                                                },
                                                {
                                                  "$id": "110",
                                                  "$type": "ModelMaker.ReportLine, ModelMaker",
                                                  "ActualsItemName": null,
                                                  "ActualsInput": null,
                                                  "AssociatedSchematicNode": {
                                                    "$id": "111",
                                                    "$type": "ModelMaker.StockNode, ModelMaker",
                                                    "OpeningOrActualsName": "",
                                                    "InFlows": {
                                                      "$type": "System.Collections.Generic.List`1[[ModelMakerEngine.IEquationNode, ModelMakerEngine]], mscorlib",
                                                      "$values": [
                                                        {
                                                          "$ref": "95"
                                                        }
                                                      ]
                                                    },
                                                    "OutFlows": {
                                                      "$type": "System.Collections.Generic.List`1[[ModelMakerEngine.IEquationNode, ModelMakerEngine]], mscorlib",
                                                      "$values": [
                                                        {
                                                          "$id": "112",
                                                          "$type": "ModelMaker.VariableNode, ModelMaker",
                                                          "RowTotalDependent": null,
                                                          "PutCalculationOnReport": false,
                                                          "CalculateOnThisReport": null,
                                                          "PivotTableLink": null,
                                                          "NumberFormatOverride": null,
                                                          "HasOpeningBalanceFlag": false,
                                                          "OpeningBalanceFlagAppliedName": "",
                                                          "ToolTip": "\n Is on Inventory=IF([Use short term forecast flag] =1, [STF Units delivered], DELAY([Units ordered], [Order lead time (months)],0)) (Units)",
                                                          "Deletable": true,
                                                          "Comment": "",
                                                          "HasSwitchSignLine": false,
                                                          "SwitchSignForReport": false,
                                                          "MultipleInputValues": null,
                                                          "NonPrimaryInput": false,
                                                          "Max": "NaN",
                                                          "Min": "NaN",
                                                          "IsBalanceButNotCorkscrew": false,
                                                          "IsEditable": true,
                                                          "IsConstant": false,
                                                          "UniqueID": "d59661d1-94bc-487f-bd44-87853f2e74d7",
                                                          "Dimensions": {
                                                            "$type": "ModelMakerEngine.MMDimensions, ModelMakerEngine",
                                                            "$values": []
                                                          },
                                                          "EquationOBXInternal": "IF([Use short term forecast flag] =1, [STF Units delivered], DELAY([Units ordered], [Order lead time (months)],0))",
                                                          "NameOfGroup": "Inventory",
                                                          "EquationToParse": "IF([Use short term forecast flag] =1, [STF Units delivered], DELAY([Units ordered], [Order lead time (months)],0))",
                                                          "MostRecentExpectedUnitErrors": {
                                                            "$type": "System.Collections.Generic.List`1[[System.String, mscorlib]], mscorlib",
                                                            "$values": [
                                                              "The TRUE part of the IF function measured in GBP but the FALSE part measured in Units"
                                                            ]
                                                          },
                                                          "Units": {
                                                            "$id": "113",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"Units delivered",
                                                          "ReportLines": {
                                                            "$type": "ModelMaker.UndoableCollection`1[[ModelMakerEngine.IReportLine, ModelMakerEngine]], ModelMaker.Undo",
                                                            "$values": [
                                                              {
                                                                "$id": "114",
                                                                "$type": "ModelMaker.ReportLine, ModelMaker",
                                                                "ActualsItemName": null,
                                                                "ActualsInput": null,
                                                                "AssociatedSchematicNode": {
                                                                  "$ref": "112"
                                                                },
                                                                "OpeningBalanceFlagAppliedName": "",
                                                                "SumOfAboveIncludesPreviousTotal": false,
                                                                "LastNameUsed": null,
                                                                "SwitchSignForReport": false,
                                                                "IsSumOfAbove": false,
                                                                "ParentReport": {
                                                                  "$ref": "98"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"FlagApplied": null,
                                                    "ActualsFlag": null,
                                                    "Name": "Units on order",
                                                    "HasDefaultEquation": false,
                                                    "NonStandardBalanceFormula": false,
                                                    "EquationOBXInternal": "IF([Period number]=0,[Opening Units on order],BEG() + [Units ordered] - [Units delivered]) ",
                                                    "InitialOpeningVariable": null,
                                                    "Units": {
                                                      "$id": "115",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Inventory=IF([Period number]=0,[Opening Units on order],BEG() + [Units ordered] - [Units delivered])  (Units)",
                                                    "Deletable": true,
                                                    "Comment": "",
                                                    "HasSwitchSignLine": false,
                                                    "SwitchSignForReport": false,
                                                    "MultipleInputValues": null,
                                                    "NonPrimaryInput": false,
                                                    "Max": "NaN",
                                                    "Min": "NaN",
                                                    "IsBalanceButNotCorkscrew": false,
                                                    "IsEditable": true,
                                                    "IsConstant": false,
                                                    "UniqueID": "b277da35-4fca-469c-8e83-fa6e46ca842e",
                                                    "Dimensions": {
                                                      "$type": "ModelMakerEngine.MMDimensions, ModelMakerEngine",
                                                      "$values": []
                                                    },
                                                    "NameOfGroup": "Inventory",
                                                    "EquationToParse": "IF([Period number]=0,[Opening Units on order],BEG() + [Units ordered] - [Units delivered]) ",
                                                    "MostRecentExpectedUnitErrors": null,
                                                    "ReportLines": {
                                                      "$type": "ModelMaker.UndoableCollection`1[[ModelMakerEngine.IReportLine, ModelMakerEngine]], ModelMaker.Undo",
                                                      "$values": [
                                                        {
                                                          "$ref": "110"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"98"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"114"
                                                },
                                                {
                                                  "$id": "116",
                                                  "$type": "ModelMaker.ReportLine, ModelMaker",
                                                  "ActualsItemName": null,
                                                  "ActualsInput": null,
                                                  "AssociatedSchematicNode": {
                                                    "$id": "117",
                                                    "$type": "ModelMaker.VariableNode, ModelMaker",
                                                    "RowTotalDependent": null,
                                                    "PutCalculationOnReport": false,
                                                    "CalculateOnThisReport": null,
                                                    "PivotTableLink": null,
                                                    "NumberFormatOverride": null,
                                                    "HasOpeningBalanceFlag": false,
                                                    "OpeningBalanceFlagAppliedName": "",
                                                    "ToolTip": "\n Is on Inventory=DELAY([New customer orders], [Contract Length],0) + DELAY([Renewing Customer Orders],[Contract Length],0) (Units)",
                                                    "Deletable": true,
                                                    "Comment": "",
                                                    "HasSwitchSignLine": false,
                                                    "SwitchSignForReport": false,
                                                    "MultipleInputValues": null,
                                                    "NonPrimaryInput": false,
                                                    "Max": "NaN",
                                                    "Min": "NaN",
                                                    "IsBalanceButNotCorkscrew": false,
                                                    "IsEditable": true,
                                                    "IsConstant": false,
                                                    "UniqueID": "f95f91af-1ffc-4634-976f-179c121b32d2",
                                                    "Dimensions": {
                                                      "$type": "ModelMakerEngine.MMDimensions, ModelMakerEngine",
                                                      "$values": []
                                                    },
                                                    "EquationOBXInternal": "DELAY([New customer orders], [Contract Length],0) + DELAY([Renewing Customer Orders],[Contract Length],0)",
                                                    "NameOfGroup": "Inventory",
                                                    "EquationToParse": "DELAY([New customer orders], [Contract Length],0) + DELAY([Renewing Customer Orders],[Contract Length],0)",
                                                    "MostRecentExpectedUnitErrors": null,
                                                    "Units": {
                                                      "$id": "118",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"Deployed units returned",
                                                    "ReportLines": {
                                                      "$type": "ModelMaker.UndoableCollection`1[[ModelMakerEngine.IReportLine, ModelMakerEngine]], ModelMaker.Undo",
                                                      "$values": [
                                                        {
                                                          "$ref": "116"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"98"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"119",
                                                  "$type": "ModelMaker.ReportLine, ModelMaker",
                                                  "ActualsItemName": null,
                                                  "ActualsInput": null,
                                                  "AssociatedSchematicNode": {
                                                    "$id": "120",
                                                    "$type": "ModelMaker.StockNode, ModelMaker",
                                                    "OpeningOrActualsName": "",
                                                    "InFlows": {
                                                      "$type": "System.Collections.Generic.List`1[[ModelMakerEngine.IEquationNode, ModelMakerEngine]], mscorlib",
                                                      "$values": [
                                                        {
                                                          "$ref": "112"
                                                        },
                                                        {
                                                          "$id": "121",
                                                          "$type": "ModelMaker.VariableNode, ModelMaker",
                                                          "RowTotalDependent": null,
                                                          "PutCalculationOnReport": false,
                                                          "CalculateOnThisReport": null,
                                                          "PivotTableLink": null,
                                                          "NumberFormatOverride": null,
                                                          "HasOpeningBalanceFlag": false,
                                                          "OpeningBalanceFlagAppliedName": "",
                                                          "ToolTip": "\n Is on Inventory= [Deployed units returned] (Units)",
                                                          "Deletable": true,
                                                          "Comment": "",
                                                          "HasSwitchSignLine": false,
                                                          "SwitchSignForReport": false,
                                                          "MultipleInputValues": null,
                                                          "NonPrimaryInput": false,
                                                          "Max": "NaN",
                                                          "Min": "NaN",
                                                          "IsBalanceButNotCorkscrew": false,
                                                          "IsEditable": true,
                                                          "IsConstant": false,
                                                          "UniqueID": "50596205-ddbf-4221-8f23-f6c1c4821b45",
                                                          "Dimensions": {
                                                            "$type": "ModelMakerEngine.MMDimensions, ModelMakerEngine",
                                                            "$values": []
                                                          },
                                                          "EquationOBXInternal": " [Deployed units returned]",
                                                          "NameOfGroup": "Inventory",
                                                          "EquationToParse": " [Deployed units returned]",
                                                          "MostRecentExpectedUnitErrors": null,
                                                          "Units": {
                                                            "$id": "122",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"Units retired",
                                                          "ReportLines": {
                                                            "$type": "ModelMaker.UndoableCollection`1[[ModelMakerEngine.IReportLine, ModelMakerEngine]], ModelMaker.Undo",
                                                            "$values": [
                                                              {
                                                                "$id": "123",
                                                                "$type": "ModelMaker.ReportLine, ModelMaker",
                                                                "ActualsItemName": null,
                                                                "ActualsInput": null,
                                                                "AssociatedSchematicNode": {
                                                                  "$ref": "121"
                                                                },
                                                                "OpeningBalanceFlagAppliedName": "",
                                                                "SumOfAboveIncludesPreviousTotal": false,
                                                                "LastNameUsed": null,
                                                                "SwitchSignForReport": false,
                                                                "IsSumOfAbove": false,
                                                                "ParentReport": {
                                                                  "$ref": "98"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9,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"$id": "124",
                                                          "$type": "ModelMaker.VariableNode, ModelMaker",
                                                          "RowTotalDependent": null,
                                                          "PutCalculationOnReport": false,
                                                          "CalculateOnThisReport": null,
                                                          "PivotTableLink": null,
                                                          "NumberFormatOverride": null,
                                                          "HasOpeningBalanceFlag": false,
                                                          "OpeningBalanceFlagAppliedName": "",
                                                          "ToolTip": "\n Is on Inventory=[Customer orders fullfilled] (Units)",
                                                          "Deletable": true,
                                                          "Comment": "",
                                                          "HasSwitchSignLine": false,
                                                          "SwitchSignForReport": false,
                                                          "MultipleInputValues": null,
                                                          "NonPrimaryInput": false,
                                                          "Max": "NaN",
                                                          "Min": "NaN",
                                                          "IsBalanceButNotCorkscrew": false,
                                                          "IsEditable": true,
                                                          "IsConstant": false,
                                                          "UniqueID": "4938284f-50d5-47fe-9e8d-4928f5c82e02",
                                                          "Dimensions": {
                                                            "$type": "ModelMakerEngine.MMDimensions, ModelMakerEngine",
                                                            "$values": []
                                                          },
                                                          "EquationOBXInternal": "[Customer orders fullfilled]",
                                                          "NameOfGroup": "Inventory",
                                                          "EquationToParse": "[Customer orders fullfilled]",
                                                          "MostRecentExpectedUnitErrors": null,
                                                          "Units": {
                                                            "$id": "125",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"Units deployed",
                                                          "ReportLines": {
                                                            "$type": "ModelMaker.UndoableCollection`1[[ModelMakerEngine.IReportLine, ModelMakerEngine]], ModelMaker.Undo",
                                                            "$values": [
                                                              {
                                                                "$id": "126",
                                                                "$type": "ModelMaker.ReportLine, ModelMaker",
                                                                "ActualsItemName": null,
                                                                "ActualsInput": null,
                                                                "AssociatedSchematicNode": {
                                                                  "$ref": "124"
                                                                },
                                                                "OpeningBalanceFlagAppliedName": "",
                                                                "SumOfAboveIncludesPreviousTotal": false,
                                                                "LastNameUsed": null,
                                                                "SwitchSignForReport": false,
                                                                "IsSumOfAbove": false,
                                                                "ParentReport": {
                                                                  "$ref": "98"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"117"
                                                        }
                                                      ]
                                                    },
                                                    "FlagApplied": null,
                                                    "ActualsFlag": null,
                                                    "Name": "Units in stock",
                                                    "HasDefaultEquation": false,
                                                    "NonStandardBalanceFormula": false,
                                                    "EquationOBXInternal": "IF([Period number]=0,[Opening Units in stock],BEG() + [Units delivered] - [Units deployed] + [Deployed units returned] - [Units retired]) ",
                                                    "InitialOpeningVariable": null,
                                                    "Units": {
                                                      "$id": "127",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Inventory=IF([Period number]=0,[Opening Units in stock],BEG() + [Units delivered] - [Units deployed] + [Deployed units returned] - [Units retired])  (Units)",
                                                    "Deletable": true,
                                                    "Comment": "",
                                                    "HasSwitchSignLine": false,
                                                    "SwitchSignForReport": false,
                                                    "MultipleInputValues": null,
                                                    "NonPrimaryInput": false,
                                                    "Max": "NaN",
                                                    "Min": "NaN",
                                                    "IsBalanceButNotCorkscrew": false,
                                                    "IsEditable": true,
                                                    "IsConstant": false,
                                                    "UniqueID": "d09c1241-6f26-4fbd-9157-3c49b81f17b2",
                                                    "Dimensions": {
                                                      "$type": "ModelMakerEngine.MMDimensions, ModelMakerEngine",
                                                      "$values": []
                                                    },
                                                    "NameOfGroup": "Inventory",
                                                    "EquationToParse": "IF([Period number]=0,[Opening Units in stock],BEG() + [Units delivered] - [Units deployed] + [Deployed units returned] - [Units retired]) ",
                                                    "MostRecentExpectedUnitErrors": null,
                                                    "ReportLines": {
                                                      "$type": "ModelMaker.UndoableCollection`1[[ModelMakerEngine.IReportLine, ModelMakerEngine]], ModelMaker.Undo",
                                                      "$values": [
                                                        {
                                                          "$ref": "119"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7,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"98"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"126"
                                                },
                                                {
                                                  "$id": "128",
                                                  "$type": "ModelMaker.ReportLine, ModelMaker",
                                                  "ActualsItemName": null,
                                                  "ActualsInput": null,
                                                  "AssociatedSchematicNode": {
                                                    "$id": "129",
                                                    "$type": "ModelMaker.StockNode, ModelMaker",
                                                    "OpeningOrActualsName": "",
                                                    "InFlows": {
                                                      "$type": "System.Collections.Generic.List`1[[ModelMakerEngine.IEquationNode, ModelMakerEngine]], mscorlib",
                                                      "$values": [
                                                        {
                                                          "$ref": "124"
                                                        }
                                                      ]
                                                    },
                                                    "OutFlows": {
                                                      "$type": "System.Collections.Generic.List`1[[ModelMakerEngine.IEquationNode, ModelMakerEngine]], mscorlib",
                                                      "$values": [
                                                        {
                                                          "$ref": "117"
                                                        }
                                                      ]
                                                    },
                                                    "FlagApplied": null,
                                                    "ActualsFlag": null,
                                                    "Name": "Units in use",
                                                    "HasDefaultEquation": false,
                                                    "NonStandardBalanceFormula": false,
                                                    "EquationOBXInternal": "IF([Period number]=0,[Opening Units in use],BEG()+[Units deployed] - [Deployed units returned]) ",
                                                    "InitialOpeningVariable": null,
                                                    "Units": {
                                                      "$id": "130",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Inventory=IF([Period number]=0,[Opening Units in use],BEG()+[Units deployed] - [Deployed units returned])  (Units)",
                                                    "Deletable": true,
                                                    "Comment": "",
                                                    "HasSwitchSignLine": false,
                                                    "SwitchSignForReport": false,
                                                    "MultipleInputValues": null,
                                                    "NonPrimaryInput": false,
                                                    "Max": "NaN",
                                                    "Min": "NaN",
                                                    "IsBalanceButNotCorkscrew": false,
                                                    "IsEditable": true,
                                                    "IsConstant": false,
                                                    "UniqueID": "ddfce470-2b5e-452e-8f2a-9794ebc80ff7",
                                                    "Dimensions": {
                                                      "$type": "ModelMakerEngine.MMDimensions, ModelMakerEngine",
                                                      "$values": []
                                                    },
                                                    "NameOfGroup": "Inventory",
                                                    "EquationToParse": "IF([Period number]=0,[Opening Units in use],BEG()+[Units deployed] - [Deployed units returned]) ",
                                                    "MostRecentExpectedUnitErrors": null,
                                                    "ReportLines": {
                                                      "$type": "ModelMaker.UndoableCollection`1[[ModelMakerEngine.IReportLine, ModelMakerEngine]], ModelMaker.Undo",
                                                      "$values": [
                                                        {
                                                          "$ref": "128"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8,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"98"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"123"
                                                },
                                                {
                                                  "$id": "131",
                                                  "$type": "ModelMaker.ReportLine, ModelMaker",
                                                  "ActualsItemName": null,
                                                  "ActualsInput": null,
                                                  "AssociatedSchematicNode": {
                                                    "$id": "132",
                                                    "$type": "ModelMaker.StockNode, ModelMaker",
                                                    "OpeningOrActualsName": "",
                                                    "InFlows": {
                                                      "$type": "System.Collections.Generic.List`1[[ModelMakerEngine.IEquationNode, ModelMakerEngine]], mscorlib",
                                                      "$values": [
                                                        {
                                                          "$ref": "121"
                                                        }
                                                      ]
                                                    },
                                                    "OutFlows": {
                                                      "$type": "System.Collections.Generic.List`1[[ModelMakerEngine.IEquationNode, ModelMakerEngine]], mscorlib",
                                                      "$values": []
                                                    },
                                                    "FlagApplied": null,
                                                    "ActualsFlag": null,
                                                    "Name": "Total Units retired",
                                                    "HasDefaultEquation": false,
                                                    "NonStandardBalanceFormula": false,
                                                    "EquationOBXInternal": "IF([Period number]=0,[Opening Total Units retired],BEG() + [Units retired] )   ",
                                                    "InitialOpeningVariable": null,
                                                    "Units": {
                                                      "$id": "133",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Inventory=IF([Period number]=0,[Opening Total Units retired],BEG() + [Units retired] )    (Units)",
                                                    "Deletable": true,
                                                    "Comment": "",
                                                    "HasSwitchSignLine": false,
                                                    "SwitchSignForReport": false,
                                                    "MultipleInputValues": null,
                                                    "NonPrimaryInput": false,
                                                    "Max": "NaN",
                                                    "Min": "NaN",
                                                    "IsBalanceButNotCorkscrew": false,
                                                    "IsEditable": true,
                                                    "IsConstant": false,
                                                    "UniqueID": "97e6c80c-7ed8-4e53-9a66-87b68153bed4",
                                                    "Dimensions": {
                                                      "$type": "ModelMakerEngine.MMDimensions, ModelMakerEngine",
                                                      "$values": []
                                                    },
                                                    "NameOfGroup": "Inventory",
                                                    "EquationToParse": "IF([Period number]=0,[Opening Total Units retired],BEG() + [Units retired] )   ",
                                                    "MostRecentExpectedUnitErrors": null,
                                                    "ReportLines": {
                                                      "$type": "ModelMaker.UndoableCollection`1[[ModelMakerEngine.IReportLine, ModelMakerEngine]], ModelMaker.Undo",
                                                      "$values": [
                                                        {
                                                          "$ref": "131"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10,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"98"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"YPosition": -1,
                                            "Name": "Inventory Report",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"121"
                                  }
                                ]
                              },
                              "FlagApplied": null,
                              "ActualsFlag": null,
                              "Name": "Inventory",
                              "HasDefaultEquation": false,
                              "NonStandardBalanceFormula": true,
                              "EquationOBXInternal": "IF([Period number]=0,[Opening Inventory],BEG() + (([Units ordered] - [Units retired] ) * [Supplier price per unit]))",
                              "InitialOpeningVariable": null,
                              "Units": {
                                "$id": "134",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Assets=IF([Period number]=0,[Opening Inventory],BEG() + (([Units ordered] - [Units retired] ) * [Supplier price per unit])) (GBP)",
                              "Deletable": true,
                              "Comment": "",
                              "HasSwitchSignLine": false,
                              "SwitchSignForReport": false,
                              "MultipleInputValues": null,
                              "NonPrimaryInput": false,
                              "Max": "NaN",
                              "Min": "NaN",
                              "IsBalanceButNotCorkscrew": false,
                              "IsEditable": true,
                              "IsConstant": false,
                              "UniqueID": "be473170-b361-4558-845d-461fa7748065",
                              "Dimensions": {
                                "$type": "ModelMakerEngine.MMDimensions, ModelMakerEngine",
                                "$values": []
                              },
                              "NameOfGroup": "Unallocated",
                              "EquationToParse": "IF([Period number]=0,[Opening Inventory],BEG() + (([Units ordered] - [Units retired] ) * [Supplier price per unit]))",
                              "MostRecentExpectedUnitErrors": {
                                "$type": "System.Collections.Generic.List`1[[System.String, mscorlib]], mscorlib",
                                "$values": [
                                  "The TRUE part of the IF function measured in GBP but the FALSE part measured in UNITS * GBP"
                                ]
                              },
                              "ReportLines": {
                                "$type": "ModelMaker.UndoableCollection`1[[ModelMakerEngine.IReportLine, ModelMakerEngine]], ModelMaker.Undo",
                                "$values": [
                                  {
                                    "$ref": "93"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"135",
                            "$type": "ModelMaker.ReportLine, ModelMaker",
                            "ActualsItemName": null,
                            "ActualsInput": null,
                            "AssociatedSchematicNode": {
                              "$id": "136",
                              "$type": "ModelMaker.StockNode, ModelMaker",
                              "OpeningOrActualsName": "",
                              "InFlows": {
                                "$type": "System.Collections.Generic.List`1[[ModelMakerEngine.IEquationNode, ModelMakerEngine]], mscorlib",
                                "$values": [
                                  {
                                    "$ref": "2"
                                  }
                                ]
                              },
                              "OutFlows": {
                                "$type": "System.Collections.Generic.List`1[[ModelMakerEngine.IEquationNode, ModelMakerEngine]], mscorlib",
                                "$values": [
                                  {
                                    "$ref": "121"
                                  }
                                ]
                              },
                              "FlagApplied": null,
                              "ActualsFlag": null,
                              "Name": "Depreciation",
                              "HasDefaultEquation": false,
                              "NonStandardBalanceFormula": true,
                              "EquationOBXInternal": "IF([Period number]=0,[Opening Depreciation], BEG() + [Depreciation this period] - ([Units retired]*[Supplier price per unit])) ",
                              "InitialOpeningVariable": null,
                              "Units": {
                                "$id": "137",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Assets=IF([Period number]=0,[Opening Depreciation], BEG() + [Depreciation this period] - ([Units retired]*[Supplier price per unit]))  (GBP)",
                              "Deletable": true,
                              "Comment": "",
                              "HasSwitchSignLine": true,
                              "SwitchSignForReport": true,
                              "MultipleInputValues": null,
                              "NonPrimaryInput": false,
                              "Max": "NaN",
                              "Min": "NaN",
                              "IsBalanceButNotCorkscrew": false,
                              "IsEditable": true,
                              "IsConstant": false,
                              "UniqueID": "b4102551-b5cd-4aeb-9642-8e072a2d9b31",
                              "Dimensions": {
                                "$type": "ModelMakerEngine.MMDimensions, ModelMakerEngine",
                                "$values": []
                              },
                              "NameOfGroup": "Assets",
                              "EquationToParse": "IF([Period number]=0,[Opening Depreciation], BEG() + [Depreciation this period] - ([Units retired]*[Supplier price per unit])) ",
                              "MostRecentExpectedUnitErrors": null,
                              "ReportLines": {
                                "$type": "ModelMaker.UndoableCollection`1[[ModelMakerEngine.IReportLine, ModelMakerEngine]], ModelMaker.Undo",
                                "$values": [
                                  {
                                    "$ref": "135"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"92"
                            },
                            "HeadingLevel": 0,
                            "ReportFormatName": null,
                            "NameOfGroup": "Assets",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"138",
                            "$type": "ModelMaker.ReportLine, ModelMaker",
                            "ActualsItemName": null,
                            "ActualsInput": null,
                            "AssociatedSchematicNode": {
                              "$id": "139",
                              "$type": "ModelMaker.StockNode, ModelMaker",
                              "OpeningOrActualsName": "",
                              "InFlows": {
                                "$type": "System.Collections.Generic.List`1[[ModelMakerEngine.IEquationNode, ModelMakerEngine]], mscorlib",
                                "$values": [
                                  {
                                    "$id": "140",
                                    "$type": "ModelMaker.VariableNode, ModelMaker",
                                    "RowTotalDependent": null,
                                    "PutCalculationOnReport": false,
                                    "CalculateOnThisReport": null,
                                    "PivotTableLink": null,
                                    "NumberFormatOverride": null,
                                    "HasOpeningBalanceFlag": false,
                                    "OpeningBalanceFlagAppliedName": "",
                                    "ToolTip": "\n Is on Income=([Customer orders fullfilled] * [Invoice Term] * [Sales Price Unit]) + (DELAY([Customer orders fullfilled], [Invoice Term],0 ) * [Invoice Term] * [Sales Price Unit]) (GBP)",
                                    "Deletable": true,
                                    "Comment": "",
                                    "HasSwitchSignLine": false,
                                    "SwitchSignForReport": false,
                                    "MultipleInputValues": null,
                                    "NonPrimaryInput": false,
                                    "Max": "NaN",
                                    "Min": "NaN",
                                    "IsBalanceButNotCorkscrew": false,
                                    "IsEditable": true,
                                    "IsConstant": false,
                                    "UniqueID": "3935e42e-3a43-4aa1-a802-226af64607fc",
                                    "Dimensions": {
                                      "$type": "ModelMakerEngine.MMDimensions, ModelMakerEngine",
                                      "$values": []
                                    },
                                    "EquationOBXInternal": "([Customer orders fullfilled] * [Invoice Term] * [Sales Price Unit]) + (DELAY([Customer orders fullfilled], [Invoice Term],0 ) * [Invoice Term] * [Sales Price Unit])",
                                    "NameOfGroup": "Financials",
                                    "EquationToParse": "([Customer orders fullfilled] * [Invoice Term] * [Sales Price Unit]) + (DELAY([Customer orders fullfilled], [Invoice Term],0 ) * [Invoice Term] * [Sales Price Unit])",
                                    "MostRecentExpectedUnitErrors": null,
                                    "Units": {
                                      "$id": "141",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"New Deferred Income from customer orders",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"142",
                                    "$type": "ModelMaker.VariableNode, ModelMaker",
                                    "RowTotalDependent": null,
                                    "PutCalculationOnReport": false,
                                    "CalculateOnThisReport": null,
                                    "PivotTableLink": null,
                                    "NumberFormatOverride": null,
                                    "HasOpeningBalanceFlag": false,
                                    "OpeningBalanceFlagAppliedName": "",
                                    "ToolTip": "\n Is on VAT= [New Deferred Income from customer orders] * [VAT rate] (GBP)",
                                    "Deletable": true,
                                    "Comment": "",
                                    "HasSwitchSignLine": false,
                                    "SwitchSignForReport": false,
                                    "MultipleInputValues": null,
                                    "NonPrimaryInput": false,
                                    "Max": "NaN",
                                    "Min": "NaN",
                                    "IsBalanceButNotCorkscrew": false,
                                    "IsEditable": true,
                                    "IsConstant": false,
                                    "UniqueID": "7da5c8af-8567-4300-8d49-8e726098095e",
                                    "Dimensions": {
                                      "$type": "ModelMakerEngine.MMDimensions, ModelMakerEngine",
                                      "$values": []
                                    },
                                    "EquationOBXInternal": " [New Deferred Income from customer orders] * [VAT rate]",
                                    "NameOfGroup": "VAT",
                                    "EquationToParse": " [New Deferred Income from customer orders] * [VAT rate]",
                                    "MostRecentExpectedUnitErrors": null,
                                    "Units": {
                                      "$id": "143",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"Output VAT",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"41"
                                  }
                                ]
                              },
                              "FlagApplied": null,
                              "ActualsFlag": null,
                              "Name": "Debtors",
                              "HasDefaultEquation": false,
                              "NonStandardBalanceFormula": false,
                              "EquationOBXInternal": "IF([Period number]=0,[Opening Debtors],BEG()  + [New Deferred Income from customer orders] + [Output VAT]- [Cash in from Sales])  ",
                              "InitialOpeningVariable": null,
                              "Units": {
                                "$id": "144",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Working Capital=IF([Period number]=0,[Opening Debtors],BEG()  + [New Deferred Income from customer orders] + [Output VAT]- [Cash in from Sales])   (GBP)",
                              "Deletable": true,
                              "Comment": "",
                              "HasSwitchSignLine": false,
                              "SwitchSignForReport": false,
                              "MultipleInputValues": null,
                              "NonPrimaryInput": false,
                              "Max": "NaN",
                              "Min": "NaN",
                              "IsBalanceButNotCorkscrew": false,
                              "IsEditable": true,
                              "IsConstant": false,
                              "UniqueID": "97ede4a9-9f56-4c28-841a-c35a846fbb19",
                              "Dimensions": {
                                "$type": "ModelMakerEngine.MMDimensions, ModelMakerEngine",
                                "$values": []
                              },
                              "NameOfGroup": "Financials",
                              "EquationToParse": "IF([Period number]=0,[Opening Debtors],BEG()  + [New Deferred Income from customer orders] + [Output VAT]- [Cash in from Sales])  ",
                              "MostRecentExpectedUnitErrors": null,
                              "ReportLines": {
                                "$type": "ModelMaker.UndoableCollection`1[[ModelMakerEngine.IReportLine, ModelMakerEngine]], ModelMaker.Undo",
                                "$values": [
                                  {
                                    "$ref": "138"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"Financials",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"145",
                            "$type": "ModelMaker.ReportLine, ModelMaker",
                            "ActualsItemName": null,
                            "ActualsInput": null,
                            "AssociatedSchematicNode": {
                              "$id": "146",
                              "$type": "ModelMaker.StockNode, ModelMaker",
                              "OpeningOrActualsName": "",
                              "InFlows": {
                                "$type": "System.Collections.Generic.List`1[[ModelMakerEngine.IEquationNode, ModelMakerEngine]], mscorlib",
                                "$values": [
                                  {
                                    "$ref": "37"
                                  }
                                ]
                              },
                              "OutFlows": {
                                "$type": "System.Collections.Generic.List`1[[ModelMakerEngine.IEquationNode, ModelMakerEngine]], mscorlib",
                                "$values": []
                              },
                              "FlagApplied": null,
                              "ActualsFlag": null,
                              "Name": "Cash",
                              "HasDefaultEquation": false,
                              "NonStandardBalanceFormula": false,
                              "EquationOBXInternal": "IF([Period number]=0,[Opening Cash],BEG() + [Net Cashflow] ) ",
                              "InitialOpeningVariable": null,
                              "Units": {
                                "$ref": "11"
                              },
                              "Visible": true,
                              "RowTotalDependent": null,
                              "PutCalculationOnReport": false,
                              "CalculateOnThisReport": null,
                              "PivotTableLink": null,
                              "NumberFormatOverride": null,
                              "ToolTip": "\n Is on Financials=IF([Period number]=0,[Opening Cash],BEG() + [Net Cashflow] )  (GBP)",
                              "Deletable": true,
                              "Comment": "",
                              "HasSwitchSignLine": false,
                              "SwitchSignForReport": false,
                              "MultipleInputValues": null,
                              "NonPrimaryInput": false,
                              "Max": "NaN",
                              "Min": "NaN",
                              "IsBalanceButNotCorkscrew": false,
                              "IsEditable": true,
                              "IsConstant": false,
                              "UniqueID": "d1448962-041d-47c2-a095-2304a068a99f",
                              "Dimensions": {
                                "$type": "ModelMakerEngine.MMDimensions, ModelMakerEngine",
                                "$values": []
                              },
                              "NameOfGroup": "Unallocated",
                              "EquationToParse": "IF([Period number]=0,[Opening Cash],BEG() + [Net Cashflow] ) ",
                              "MostRecentExpectedUnitErrors": null,
                              "ReportLines": {
                                "$type": "ModelMaker.UndoableCollection`1[[ModelMakerEngine.IReportLine, ModelMakerEngine]], ModelMaker.Undo",
                                "$values": [
                                  {
                                    "$ref": "145"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"91"
                          },
                          {
                            "$id": "147",
                            "$type": "ModelMaker.ReportLine, ModelMaker",
                            "ActualsItemName": null,
                            "ActualsInput": null,
                            "AssociatedSchematicNode": {
                              "$id": "148",
                              "$type": "ModelMaker.StockNode, ModelMaker",
                              "OpeningOrActualsName": "",
                              "InFlows": {
                                "$type": "System.Collections.Generic.List`1[[ModelMakerEngine.IEquationNode, ModelMakerEngine]], mscorlib",
                                "$values": [
                                  {
                                    "$ref": "140"
                                  }
                                ]
                              },
                              "OutFlows": {
                                "$type": "System.Collections.Generic.List`1[[ModelMakerEngine.IEquationNode, ModelMakerEngine]], mscorlib",
                                "$values": [
                                  {
                                    "$ref": "7"
                                  }
                                ]
                              },
                              "FlagApplied": null,
                              "ActualsFlag": null,
                              "Name": "Deferred Income",
                              "HasDefaultEquation": false,
                              "NonStandardBalanceFormula": false,
                              "EquationOBXInternal": "IF([Period number]=0,[Opening Deferred Income],BEG()+ [New Deferred Income from customer orders] - [Income] )",
                              "InitialOpeningVariable": null,
                              "Units": {
                                "$id": "149",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Income=IF([Period number]=0,[Opening Deferred Income],BEG()+ [New Deferred Income from customer orders] - [Income] ) (GBP)",
                              "Deletable": true,
                              "Comment": "",
                              "HasSwitchSignLine": false,
                              "SwitchSignForReport": false,
                              "MultipleInputValues": null,
                              "NonPrimaryInput": false,
                              "Max": "NaN",
                              "Min": "NaN",
                              "IsBalanceButNotCorkscrew": false,
                              "IsEditable": true,
                              "IsConstant": false,
                              "UniqueID": "72b50e89-9146-43a4-b5e4-a7426cbbab67",
                              "Dimensions": {
                                "$type": "ModelMakerEngine.MMDimensions, ModelMakerEngine",
                                "$values": []
                              },
                              "NameOfGroup": "Financials",
                              "EquationToParse": "IF([Period number]=0,[Opening Deferred Income],BEG()+ [New Deferred Income from customer orders] - [Income] )",
                              "MostRecentExpectedUnitErrors": null,
                              "ReportLines": {
                                "$type": "ModelMaker.UndoableCollection`1[[ModelMakerEngine.IReportLine, ModelMakerEngine]], ModelMaker.Undo",
                                "$values": [
                                  {
                                    "$ref": "147"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"Financials",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"150",
                            "$type": "ModelMaker.ReportLine, ModelMaker",
                            "ActualsItemName": null,
                            "ActualsInput": null,
                            "AssociatedSchematicNode": {
                              "$id": "151",
                              "$type": "ModelMaker.StockNode, ModelMaker",
                              "OpeningOrActualsName": "",
                              "InFlows": {
                                "$type": "System.Collections.Generic.List`1[[ModelMakerEngine.IEquationNode, ModelMakerEngine]], mscorlib",
                                "$values": [
                                  {
                                    "$id": "152",
                                    "$type": "ModelMaker.VariableNode, ModelMaker",
                                    "RowTotalDependent": null,
                                    "PutCalculationOnReport": false,
                                    "CalculateOnThisReport": null,
                                    "PivotTableLink": null,
                                    "NumberFormatOverride": null,
                                    "HasOpeningBalanceFlag": false,
                                    "OpeningBalanceFlagAppliedName": "",
                                    "ToolTip": "\n Is on Financials=[Units ordered]*[Supplier price per unit] (GBP)",
                                    "Deletable": true,
                                    "Comment": "",
                                    "HasSwitchSignLine": false,
                                    "SwitchSignForReport": false,
                                    "MultipleInputValues": null,
                                    "NonPrimaryInput": false,
                                    "Max": "NaN",
                                    "Min": "NaN",
                                    "IsBalanceButNotCorkscrew": false,
                                    "IsEditable": true,
                                    "IsConstant": false,
                                    "UniqueID": "15893ff4-6dc7-43d6-b127-11729c82a5b4",
                                    "Dimensions": {
                                      "$type": "ModelMakerEngine.MMDimensions, ModelMakerEngine",
                                      "$values": []
                                    },
                                    "EquationOBXInternal": "[Units ordered]*[Supplier price per unit]",
                                    "NameOfGroup": "Financials",
                                    "EquationToParse": "[Units ordered]*[Supplier price per unit]",
                                    "MostRecentExpectedUnitErrors": null,
                                    "Units": {
                                      "$id": "153",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"Supplier Invoices",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"154",
                                    "$type": "ModelMaker.VariableNode, ModelMaker",
                                    "RowTotalDependent": null,
                                    "PutCalculationOnReport": false,
                                    "CalculateOnThisReport": null,
                                    "PivotTableLink": null,
                                    "NumberFormatOverride": null,
                                    "HasOpeningBalanceFlag": false,
                                    "OpeningBalanceFlagAppliedName": "",
                                    "ToolTip": "\n Is on Inventory=([Supplier Invoices] * [VAT rate]) (GBP)",
                                    "Deletable": true,
                                    "Comment": "",
                                    "HasSwitchSignLine": false,
                                    "SwitchSignForReport": false,
                                    "MultipleInputValues": null,
                                    "NonPrimaryInput": false,
                                    "Max": "NaN",
                                    "Min": "NaN",
                                    "IsBalanceButNotCorkscrew": false,
                                    "IsEditable": true,
                                    "IsConstant": false,
                                    "UniqueID": "c0f1457c-280a-4a27-bd43-127f02eb6d72",
                                    "Dimensions": {
                                      "$type": "ModelMakerEngine.MMDimensions, ModelMakerEngine",
                                      "$values": []
                                    },
                                    "EquationOBXInternal": "([Supplier Invoices] * [VAT rate])",
                                    "NameOfGroup": "Inventory",
                                    "EquationToParse": "([Supplier Invoices] * [VAT rate])",
                                    "MostRecentExpectedUnitErrors": null,
                                    "Units": {
                                      "$ref": "11"
                                    },
                                    "Name": "VAT on inventory",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"44"
                                  }
                                ]
                              },
                              "OutFlows": {
                                "$type": "System.Collections.Generic.List`1[[ModelMakerEngine.IEquationNode, ModelMakerEngine]], mscorlib",
                                "$values": [
                                  {
                                    "$ref": "55"
                                  },
                                  {
                                    "$ref": "13"
                                  },
                                  {
                                    "$ref": "10"
                                  },
                                  {
                                    "$id": "155",
                                    "$type": "ModelMaker.VariableNode, ModelMaker",
                                    "RowTotalDependent": null,
                                    "PutCalculationOnReport": false,
                                    "CalculateOnThisReport": null,
                                    "PivotTableLink": null,
                                    "NumberFormatOverride": null,
                                    "HasOpeningBalanceFlag": false,
                                    "OpeningBalanceFlagAppliedName": "",
                                    "ToolTip": "\n Is on Expense=[VAT rate] * [Percentage of expense subject to VAT] * ([Fixed operating expense] + [Variable Operating expense])  (GBP)",
                                    "Deletable": true,
                                    "Comment": "",
                                    "HasSwitchSignLine": false,
                                    "SwitchSignForReport": false,
                                    "MultipleInputValues": null,
                                    "NonPrimaryInput": false,
                                    "Max": "NaN",
                                    "Min": "NaN",
                                    "IsBalanceButNotCorkscrew": false,
                                    "IsEditable": true,
                                    "IsConstant": false,
                                    "UniqueID": "465a4496-cd93-4fd2-94b3-556a21e77b1c",
                                    "Dimensions": {
                                      "$type": "ModelMakerEngine.MMDimensions, ModelMakerEngine",
                                      "$values": []
                                    },
                                    "EquationOBXInternal": "[VAT rate] * [Percentage of expense subject to VAT] * ([Fixed operating expense] + [Variable Operating expense]) ",
                                    "NameOfGroup": "Expense",
                                    "EquationToParse": "[VAT rate] * [Percentage of expense subject to VAT] * ([Fixed operating expense] + [Variable Operating expense]) ",
                                    "MostRecentExpectedUnitErrors": null,
                                    "Units": {
                                      "$ref": "11"
                                    },
                                    "Name": "VAT on operating expense",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"FlagApplied": null,
                              "ActualsFlag": null,
                              "Name": "Creditors",
                              "HasDefaultEquation": false,
                              "NonStandardBalanceFormula": false,
                              "EquationOBXInternal": "IF([Period number]=0,[Opening Creditors],BEG() + [Supplier Invoices] + [VAT on inventory] - [Cash out on Inventory] + [Fixed operating expense] + [Variable Operating expense] + [VAT on operating expense] - [Cash out on Operating Expense]   ) ",
                              "InitialOpeningVariable": null,
                              "Units": {
                                "$id": "156",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Working Capital=IF([Period number]=0,[Opening Creditors],BEG() + [Supplier Invoices] + [VAT on inventory] - [Cash out on Inventory] + [Fixed operating expense] + [Variable Operating expense] + [VAT on operating expense] - [Cash out on Operating Expense]   )  (GBP)",
                              "Deletable": true,
                              "Comment": "",
                              "HasSwitchSignLine": false,
                              "SwitchSignForReport": false,
                              "MultipleInputValues": null,
                              "NonPrimaryInput": false,
                              "Max": "NaN",
                              "Min": "NaN",
                              "IsBalanceButNotCorkscrew": false,
                              "IsEditable": true,
                              "IsConstant": false,
                              "UniqueID": "07a169b5-5276-4361-9b9d-c7ac80adf3ab",
                              "Dimensions": {
                                "$type": "ModelMakerEngine.MMDimensions, ModelMakerEngine",
                                "$values": []
                              },
                              "NameOfGroup": "Financials",
                              "EquationToParse": "IF([Period number]=0,[Opening Creditors],BEG() + [Supplier Invoices] + [VAT on inventory] - [Cash out on Inventory] + [Fixed operating expense] + [Variable Operating expense] + [VAT on operating expense] - [Cash out on Operating Expense]   ) ",
                              "MostRecentExpectedUnitErrors": null,
                              "ReportLines": {
                                "$type": "ModelMaker.UndoableCollection`1[[ModelMakerEngine.IReportLine, ModelMakerEngine]], ModelMaker.Undo",
                                "$values": [
                                  {
                                    "$ref": "150"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"Financials",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"157",
                            "$type": "ModelMaker.ReportLine, ModelMaker",
                            "ActualsItemName": null,
                            "ActualsInput": null,
                            "AssociatedSchematicNode": {
                              "$id": "158",
                              "$type": "ModelMaker.StockNode, ModelMaker",
                              "OpeningOrActualsName": "",
                              "InFlows": {
                                "$type": "System.Collections.Generic.List`1[[ModelMakerEngine.IEquationNode, ModelMakerEngine]], mscorlib",
                                "$values": [
                                  {
                                    "$ref": "60"
                                  },
                                  {
                                    "$id": "159",
                                    "$type": "ModelMaker.VariableNode, ModelMaker",
                                    "RowTotalDependent": null,
                                    "PutCalculationOnReport": false,
                                    "CalculateOnThisReport": null,
                                    "PivotTableLink": null,
                                    "NumberFormatOverride": null,
                                    "HasOpeningBalanceFlag": false,
                                    "OpeningBalanceFlagAppliedName": "",
                                    "ToolTip": "\n Is on Supply Chain finance=[Supply Chain Finance interest]-[Supply Chain Finance interest paid] (GBP)",
                                    "Deletable": true,
                                    "Comment": "",
                                    "HasSwitchSignLine": false,
                                    "SwitchSignForReport": false,
                                    "MultipleInputValues": null,
                                    "NonPrimaryInput": false,
                                    "Max": "NaN",
                                    "Min": "NaN",
                                    "IsBalanceButNotCorkscrew": false,
                                    "IsEditable": true,
                                    "IsConstant": false,
                                    "UniqueID": "7de9f790-d121-4bb5-893b-7b4b48be8fa3",
                                    "Dimensions": {
                                      "$type": "ModelMakerEngine.MMDimensions, ModelMakerEngine",
                                      "$values": []
                                    },
                                    "EquationOBXInternal": "[Supply Chain Finance interest]-[Supply Chain Finance interest paid]",
                                    "NameOfGroup": "Trade Finance",
                                    "EquationToParse": "[Supply Chain Finance interest]-[Supply Chain Finance interest paid]",
                                    "MostRecentExpectedUnitErrors": null,
                                    "Units": {
                                      "$id": "160",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"Supply Chain Finance unpaid interest",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"63"
                                  }
                                ]
                              },
                              "FlagApplied": null,
                              "ActualsFlag": null,
                              "Name": "Supply Chain Finance balance",
                              "HasDefaultEquation": false,
                              "NonStandardBalanceFormula": false,
                              "EquationOBXInternal": "IF([Period number]=0,[Opening Supply Chain Finance balance],BEG()+[Supply Chain Finance drawdown]+[Supply Chain Finance unpaid interest]-[Supply Chain Finance principal repayment])",
                              "InitialOpeningVariable": null,
                              "Units": {
                                "$id": "161",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Supply Chain finance=IF([Period number]=0,[Opening Supply Chain Finance balance],BEG()+[Supply Chain Finance drawdown]+[Supply Chain Finance unpaid interest]-[Supply Chain Finance principal repayment]) (GBP)",
                              "Deletable": true,
                              "Comment": "",
                              "HasSwitchSignLine": false,
                              "SwitchSignForReport": false,
                              "MultipleInputValues": null,
                              "NonPrimaryInput": false,
                              "Max": "NaN",
                              "Min": "NaN",
                              "IsBalanceButNotCorkscrew": false,
                              "IsEditable": true,
                              "IsConstant": false,
                              "UniqueID": "7263c804-0bca-42be-866a-ef7c26f15f26",
                              "Dimensions": {
                                "$type": "ModelMakerEngine.MMDimensions, ModelMakerEngine",
                                "$values": []
                              },
                              "NameOfGroup": "Trade Finance",
                              "EquationToParse": "IF([Period number]=0,[Opening Supply Chain Finance balance],BEG()+[Supply Chain Finance drawdown]+[Supply Chain Finance unpaid interest]-[Supply Chain Finance principal repayment])",
                              "MostRecentExpectedUnitErrors": null,
                              "ReportLines": {
                                "$type": "ModelMaker.UndoableCollection`1[[ModelMakerEngine.IReportLine, ModelMakerEngine]], ModelMaker.Undo",
                                "$values": [
                                  {
                                    "$ref": "157"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"162",
                            "$type": "ModelMaker.ReportLine, ModelMaker",
                            "ActualsItemName": null,
                            "ActualsInput": null,
                            "AssociatedSchematicNode": {
                              "$id": "163",
                              "$type": "ModelMaker.StockNode, ModelMaker",
                              "OpeningOrActualsName": "",
                              "InFlows": {
                                "$type": "System.Collections.Generic.List`1[[ModelMakerEngine.IEquationNode, ModelMakerEngine]], mscorlib",
                                "$values": [
                                  {
                                    "$ref": "66"
                                  },
                                  {
                                    "$id": "164",
                                    "$type": "ModelMaker.VariableNode, ModelMaker",
                                    "RowTotalDependent": null,
                                    "PutCalculationOnReport": false,
                                    "CalculateOnThisReport": null,
                                    "PivotTableLink": null,
                                    "NumberFormatOverride": null,
                                    "HasOpeningBalanceFlag": false,
                                    "OpeningBalanceFlagAppliedName": "",
                                    "ToolTip": "\n Is on Invoice finance=[Invoice finance interest]-[Invoice finance interest paid] (GBP)",
                                    "Deletable": true,
                                    "Comment": "",
                                    "HasSwitchSignLine": false,
                                    "SwitchSignForReport": false,
                                    "MultipleInputValues": null,
                                    "NonPrimaryInput": false,
                                    "Max": "NaN",
                                    "Min": "NaN",
                                    "IsBalanceButNotCorkscrew": false,
                                    "IsEditable": true,
                                    "IsConstant": false,
                                    "UniqueID": "c0d2cd7a-6779-4e11-a12e-8decf4788d69",
                                    "Dimensions": {
                                      "$type": "ModelMakerEngine.MMDimensions, ModelMakerEngine",
                                      "$values": []
                                    },
                                    "EquationOBXInternal": "[Invoice finance interest]-[Invoice finance interest paid]",
                                    "NameOfGroup": "Invoice finance",
                                    "EquationToParse": "[Invoice finance interest]-[Invoice finance interest paid]",
                                    "MostRecentExpectedUnitErrors": null,
                                    "Units": {
                                      "$id": "165",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"Invoice finance unpaid interest",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"69"
                                  }
                                ]
                              },
                              "FlagApplied": null,
                              "ActualsFlag": null,
                              "Name": "Invoice finance balance",
                              "HasDefaultEquation": false,
                              "NonStandardBalanceFormula": false,
                              "EquationOBXInternal": " IF([Period number]=0,[Opening Invoice finance balance],BEG()+[Invoice finance drawdown]+[Invoice finance unpaid interest]-[Invoice finance principal repayment])",
                              "InitialOpeningVariable": null,
                              "Units": {
                                "$id": "166",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Invoice finance= IF([Period number]=0,[Opening Invoice finance balance],BEG()+[Invoice finance drawdown]+[Invoice finance unpaid interest]-[Invoice finance principal repayment]) (GBP)",
                              "Deletable": true,
                              "Comment": "",
                              "HasSwitchSignLine": false,
                              "SwitchSignForReport": false,
                              "MultipleInputValues": null,
                              "NonPrimaryInput": false,
                              "Max": "NaN",
                              "Min": "NaN",
                              "IsBalanceButNotCorkscrew": false,
                              "IsEditable": true,
                              "IsConstant": false,
                              "UniqueID": "7b012bfa-9987-419e-a097-570a4ac4f423",
                              "Dimensions": {
                                "$type": "ModelMakerEngine.MMDimensions, ModelMakerEngine",
                                "$values": []
                              },
                              "NameOfGroup": "Invoice finance",
                              "EquationToParse": " IF([Period number]=0,[Opening Invoice finance balance],BEG()+[Invoice finance drawdown]+[Invoice finance unpaid interest]-[Invoice finance principal repayment])",
                              "MostRecentExpectedUnitErrors": null,
                              "ReportLines": {
                                "$type": "ModelMaker.UndoableCollection`1[[ModelMakerEngine.IReportLine, ModelMakerEngine]], ModelMaker.Undo",
                                "$values": [
                                  {
                                    "$ref": "162"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"Invoice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"167",
                            "$type": "ModelMaker.ReportLine, ModelMaker",
                            "ActualsItemName": null,
                            "ActualsInput": null,
                            "AssociatedSchematicNode": {
                              "$id": "168",
                              "$type": "ModelMaker.StockNode, ModelMaker",
                              "OpeningOrActualsName": "",
                              "InFlows": {
                                "$type": "System.Collections.Generic.List`1[[ModelMakerEngine.IEquationNode, ModelMakerEngine]], mscorlib",
                                "$values": [
                                  {
                                    "$ref": "72"
                                  },
                                  {
                                    "$id": "169",
                                    "$type": "ModelMaker.VariableNode, ModelMaker",
                                    "RowTotalDependent": null,
                                    "PutCalculationOnReport": false,
                                    "CalculateOnThisReport": null,
                                    "PivotTableLink": null,
                                    "NumberFormatOverride": null,
                                    "HasOpeningBalanceFlag": false,
                                    "OpeningBalanceFlagAppliedName": "",
                                    "ToolTip": "\n Is on Asset Finance=[Asset Finance interest]-[Asset Finance interest paid] (GBP)",
                                    "Deletable": true,
                                    "Comment": "",
                                    "HasSwitchSignLine": false,
                                    "SwitchSignForReport": false,
                                    "MultipleInputValues": null,
                                    "NonPrimaryInput": false,
                                    "Max": "NaN",
                                    "Min": "NaN",
                                    "IsBalanceButNotCorkscrew": false,
                                    "IsEditable": true,
                                    "IsConstant": false,
                                    "UniqueID": "31402652-7670-494e-aebc-131e94f1d933",
                                    "Dimensions": {
                                      "$type": "ModelMakerEngine.MMDimensions, ModelMakerEngine",
                                      "$values": []
                                    },
                                    "EquationOBXInternal": "[Asset Finance interest]-[Asset Finance interest paid]",
                                    "NameOfGroup": "Trade Finance",
                                    "EquationToParse": "[Asset Finance interest]-[Asset Finance interest paid]",
                                    "MostRecentExpectedUnitErrors": null,
                                    "Units": {
                                      "$id": "170",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"Asset Finance unpaid interest",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"75"
                                  }
                                ]
                              },
                              "FlagApplied": null,
                              "ActualsFlag": null,
                              "Name": "Asset Finance balance",
                              "HasDefaultEquation": false,
                              "NonStandardBalanceFormula": false,
                              "EquationOBXInternal": "IF([Period number]=0,[Opening Asset Finance balance],BEG()+[Asset Finance drawdown]+[Asset Finance unpaid interest]-[Asset Finance principal repayment])",
                              "InitialOpeningVariable": null,
                              "Units": {
                                "$id": "171",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Asset Finance=IF([Period number]=0,[Opening Asset Finance balance],BEG()+[Asset Finance drawdown]+[Asset Finance unpaid interest]-[Asset Finance principal repayment]) (GBP)",
                              "Deletable": true,
                              "Comment": "",
                              "HasSwitchSignLine": false,
                              "SwitchSignForReport": false,
                              "MultipleInputValues": null,
                              "NonPrimaryInput": false,
                              "Max": "NaN",
                              "Min": "NaN",
                              "IsBalanceButNotCorkscrew": false,
                              "IsEditable": true,
                              "IsConstant": false,
                              "UniqueID": "8ea02551-d75b-4782-aa25-f72264607c50",
                              "Dimensions": {
                                "$type": "ModelMakerEngine.MMDimensions, ModelMakerEngine",
                                "$values": []
                              },
                              "NameOfGroup": "Trade Finance",
                              "EquationToParse": "IF([Period number]=0,[Opening Asset Finance balance],BEG()+[Asset Finance drawdown]+[Asset Finance unpaid interest]-[Asset Finance principal repayment])",
                              "MostRecentExpectedUnitErrors": null,
                              "ReportLines": {
                                "$type": "ModelMaker.UndoableCollection`1[[ModelMakerEngine.IReportLine, ModelMakerEngine]], ModelMaker.Undo",
                                "$values": [
                                  {
                                    "$ref": "167"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"172",
                            "$type": "ModelMaker.ReportLine, ModelMaker",
                            "ActualsItemName": null,
                            "ActualsInput": null,
                            "AssociatedSchematicNode": {
                              "$id": "173",
                              "$type": "ModelMaker.StockNode, ModelMaker",
                              "OpeningOrActualsName": "",
                              "InFlows": {
                                "$type": "System.Collections.Generic.List`1[[ModelMakerEngine.IEquationNode, ModelMakerEngine]], mscorlib",
                                "$values": [
                                  {
                                    "$id": "174",
                                    "$type": "ModelMaker.VariableNode, ModelMaker",
                                    "RowTotalDependent": null,
                                    "PutCalculationOnReport": false,
                                    "CalculateOnThisReport": null,
                                    "PivotTableLink": null,
                                    "NumberFormatOverride": null,
                                    "HasOpeningBalanceFlag": false,
                                    "OpeningBalanceFlagAppliedName": "",
                                    "ToolTip": "\n Is on VAT=[Output VAT] - [Input VAT] (GBP)",
                                    "Deletable": true,
                                    "Comment": "",
                                    "HasSwitchSignLine": false,
                                    "SwitchSignForReport": false,
                                    "MultipleInputValues": null,
                                    "NonPrimaryInput": false,
                                    "Max": "NaN",
                                    "Min": "NaN",
                                    "IsBalanceButNotCorkscrew": false,
                                    "IsEditable": true,
                                    "IsConstant": false,
                                    "UniqueID": "a0d4529e-375c-49fa-adcb-63c2c9be89c9",
                                    "Dimensions": {
                                      "$type": "ModelMakerEngine.MMDimensions, ModelMakerEngine",
                                      "$values": []
                                    },
                                    "EquationOBXInternal": "[Output VAT] - [Input VAT]",
                                    "NameOfGroup": "VAT",
                                    "EquationToParse": "[Output VAT] - [Input VAT]",
                                    "MostRecentExpectedUnitErrors": null,
                                    "Units": {
                                      "$id": "175",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"VAT due",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"46"
                                  }
                                ]
                              },
                              "FlagApplied": null,
                              "ActualsFlag": null,
                              "Name": "VAT balance",
                              "HasDefaultEquation": false,
                              "NonStandardBalanceFormula": false,
                              "EquationOBXInternal": "IF([Period number]=0,[Opening VAT balance],BEG()+[VAT due]-[VAT paid] )",
                              "InitialOpeningVariable": null,
                              "Units": {
                                "$id": "176",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VAT=IF([Period number]=0,[Opening VAT balance],BEG()+[VAT due]-[VAT paid] ) (GBP)",
                              "Deletable": true,
                              "Comment": "",
                              "HasSwitchSignLine": false,
                              "SwitchSignForReport": false,
                              "MultipleInputValues": null,
                              "NonPrimaryInput": false,
                              "Max": "NaN",
                              "Min": "NaN",
                              "IsBalanceButNotCorkscrew": false,
                              "IsEditable": true,
                              "IsConstant": false,
                              "UniqueID": "67c4ba78-e413-41ac-9cf7-0d544a5d4d9f",
                              "Dimensions": {
                                "$type": "ModelMakerEngine.MMDimensions, ModelMakerEngine",
                                "$values": []
                              },
                              "NameOfGroup": "VAT",
                              "EquationToParse": "IF([Period number]=0,[Opening VAT balance],BEG()+[VAT due]-[VAT paid] )",
                              "MostRecentExpectedUnitErrors": null,
                              "ReportLines": {
                                "$type": "ModelMaker.UndoableCollection`1[[ModelMakerEngine.IReportLine, ModelMakerEngine]], ModelMaker.Undo",
                                "$values": [
                                  {
                                    "$ref": "172"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"VAT",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"177",
                            "$type": "ModelMaker.ReportLine, ModelMaker",
                            "ActualsItemName": null,
                            "ActualsInput": null,
                            "AssociatedSchematicNode": {
                              "$id": "178",
                              "$type": "ModelMaker.StockNode, ModelMaker",
                              "OpeningOrActualsName": "",
                              "InFlows": {
                                "$type": "System.Collections.Generic.List`1[[ModelMakerEngine.IEquationNode, ModelMakerEngine]], mscorlib",
                                "$values": [
                                  {
                                    "$ref": "31"
                                  }
                                ]
                              },
                              "OutFlows": {
                                "$type": "System.Collections.Generic.List`1[[ModelMakerEngine.IEquationNode, ModelMakerEngine]], mscorlib",
                                "$values": [
                                  {
                                    "$ref": "49"
                                  }
                                ]
                              },
                              "FlagApplied": null,
                              "ActualsFlag": null,
                              "Name": "Corporation tax creditor",
                              "HasDefaultEquation": false,
                              "NonStandardBalanceFormula": false,
                              "EquationOBXInternal": "IF([Period number]=0,[Opening Corporation tax creditor],BEG() + [Corporation tax] - [Corporation tax paid] )",
                              "InitialOpeningVariable": null,
                              "Units": {
                                "$id": "179",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Corporation tax.Corporation tax creditor=IF([Period number]=0,[Opening Corporation tax creditor],BEG() + [Corporation tax] - [Corporation tax paid] ) (GBP)",
                              "Deletable": true,
                              "Comment": "",
                              "HasSwitchSignLine": false,
                              "SwitchSignForReport": false,
                              "MultipleInputValues": null,
                              "NonPrimaryInput": false,
                              "Max": "NaN",
                              "Min": "NaN",
                              "IsBalanceButNotCorkscrew": false,
                              "IsEditable": true,
                              "IsConstant": false,
                              "UniqueID": "b4cd08c5-d54d-459f-955c-dd8f8dc471f5",
                              "Dimensions": {
                                "$type": "ModelMakerEngine.MMDimensions, ModelMakerEngine",
                                "$values": []
                              },
                              "NameOfGroup": "Corporation tax.Corporation tax creditor",
                              "EquationToParse": "IF([Period number]=0,[Opening Corporation tax creditor],BEG() + [Corporation tax] - [Corporation tax paid] )",
                              "MostRecentExpectedUnitErrors": null,
                              "ReportLines": {
                                "$type": "ModelMaker.UndoableCollection`1[[ModelMakerEngine.IReportLine, ModelMakerEngine]], ModelMaker.Undo",
                                "$values": [
                                  {
                                    "$ref": "177"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"Corporation tax.Corporation tax creditor",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"180",
                            "$type": "ModelMaker.ReportLine, ModelMaker",
                            "ActualsItemName": null,
                            "ActualsInput": null,
                            "AssociatedSchematicNode": {
                              "$id": "181",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"05942c0c-225a-4418-956a-3d2852b4b307",
                              "Dimensions": {
                                "$type": "ModelMakerEngine.MMDimensions, ModelMakerEngine",
                                "$values": []
                              },
                              "EquationOBXInternal": "",
                              "NameOfGroup": "Unallocated",
                              "EquationToParse": "",
                              "MostRecentExpectedUnitErrors": null,
                              "Units": {
                                "$ref": "11"
                              },
                              "Name": "Liabilities",
                              "ReportLines": {
                                "$type": "ModelMaker.UndoableCollection`1[[ModelMakerEngine.IReportLine, ModelMakerEngine]], ModelMaker.Undo",
                                "$values": [
                                  {
                                    "$ref": "180"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true,
                            "ParentReport": {
                              "$ref": "92"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"182",
                            "$type": "ModelMaker.ReportLine, ModelMaker",
                            "ActualsItemName": null,
                            "ActualsInput": null,
                            "AssociatedSchematicNode": {
                              "$id": "183",
                              "$type": "ModelMaker.VariableNode, ModelMaker",
                              "RowTotalDependent": null,
                              "PutCalculationOnReport": false,
                              "CalculateOnThisReport": null,
                              "PivotTableLink": null,
                              "NumberFormatOverride": null,
                              "HasOpeningBalanceFlag": false,
                              "OpeningBalanceFlagAppliedName": "",
                              "ToolTip": "\n Is on Financials=[Assets]-[Liabilities] (GBP)",
                              "Deletable": true,
                              "Comment": "",
                              "HasSwitchSignLine": false,
                              "SwitchSignForReport": false,
                              "MultipleInputValues": null,
                              "NonPrimaryInput": false,
                              "Max": "NaN",
                              "Min": "NaN",
                              "IsBalanceButNotCorkscrew": false,
                              "IsEditable": true,
                              "IsConstant": false,
                              "UniqueID": "533315c7-f6a5-437e-b4f4-d2dab92bf96b",
                              "Dimensions": {
                                "$type": "ModelMakerEngine.MMDimensions, ModelMakerEngine",
                                "$values": []
                              },
                              "EquationOBXInternal": "[Assets]-[Liabilities]",
                              "NameOfGroup": "Financials",
                              "EquationToParse": "[Assets]-[Liabilities]",
                              "MostRecentExpectedUnitErrors": null,
                              "Units": {
                                "$id": "184",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"Net Assets",
                              "ReportLines": {
                                "$type": "ModelMaker.UndoableCollection`1[[ModelMakerEngine.IReportLine, ModelMakerEngine]], ModelMaker.Undo",
                                "$values": [
                                  {
                                    "$ref": "182"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"ReportTotal",
                            "NameOfGroup": "Financials",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"185",
                            "$type": "ModelMaker.ReportLine, ModelMaker",
                            "ActualsItemName": null,
                            "ActualsInput": null,
                            "AssociatedSchematicNode": {
                              "$id": "186",
                              "$type": "ModelMaker.StockNode, ModelMaker",
                              "OpeningOrActualsName": "",
                              "InFlows": {
                                "$type": "System.Collections.Generic.List`1[[ModelMakerEngine.IEquationNode, ModelMakerEngine]], mscorlib",
                                "$values": [
                                  {
                                    "$ref": "35"
                                  }
                                ]
                              },
                              "OutFlows": {
                                "$type": "System.Collections.Generic.List`1[[ModelMakerEngine.IEquationNode, ModelMakerEngine]], mscorlib",
                                "$values": []
                              },
                              "FlagApplied": null,
                              "ActualsFlag": null,
                              "Name": "Retained Earnings",
                              "HasDefaultEquation": false,
                              "NonStandardBalanceFormula": false,
                              "EquationOBXInternal": "IF([Period number]=0,[Opening Retained Earnings],BEG() + [Retained Earnings this period] ) ",
                              "InitialOpeningVariable": null,
                              "Units": {
                                "$ref": "11"
                              },
                              "Visible": true,
                              "RowTotalDependent": null,
                              "PutCalculationOnReport": false,
                              "CalculateOnThisReport": null,
                              "PivotTableLink": null,
                              "NumberFormatOverride": null,
                              "ToolTip": "\n Is on Financials=IF([Period number]=0,[Opening Retained Earnings],BEG() + [Retained Earnings this period] )  (GBP)",
                              "Deletable": true,
                              "Comment": "",
                              "HasSwitchSignLine": false,
                              "SwitchSignForReport": false,
                              "MultipleInputValues": null,
                              "NonPrimaryInput": false,
                              "Max": "NaN",
                              "Min": "NaN",
                              "IsBalanceButNotCorkscrew": false,
                              "IsEditable": true,
                              "IsConstant": false,
                              "UniqueID": "796b3126-dd06-454d-87a0-84a70141818a",
                              "Dimensions": {
                                "$type": "ModelMakerEngine.MMDimensions, ModelMakerEngine",
                                "$values": []
                              },
                              "NameOfGroup": "Unallocated",
                              "EquationToParse": "IF([Period number]=0,[Opening Retained Earnings],BEG() + [Retained Earnings this period] ) ",
                              "MostRecentExpectedUnitErrors": null,
                              "ReportLines": {
                                "$type": "ModelMaker.UndoableCollection`1[[ModelMakerEngine.IReportLine, ModelMakerEngine]], ModelMaker.Undo",
                                "$values": [
                                  {
                                    "$ref": "185"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"187",
                            "$type": "ModelMaker.ReportLine, ModelMaker",
                            "ActualsItemName": null,
                            "ActualsInput": null,
                            "AssociatedSchematicNode": {
                              "$id": "188",
                              "$type": "ModelMaker.StockNode, ModelMaker",
                              "OpeningOrActualsName": "",
                              "InFlows": {
                                "$type": "System.Collections.Generic.List`1[[ModelMakerEngine.IEquationNode, ModelMakerEngine]], mscorlib",
                                "$values": [
                                  {
                                    "$ref": "89"
                                  }
                                ]
                              },
                              "OutFlows": {
                                "$type": "System.Collections.Generic.List`1[[ModelMakerEngine.IEquationNode, ModelMakerEngine]], mscorlib",
                                "$values": []
                              },
                              "FlagApplied": null,
                              "ActualsFlag": null,
                              "Name": "Share Capital",
                              "HasDefaultEquation": false,
                              "NonStandardBalanceFormula": false,
                              "EquationOBXInternal": "IF([Period number]=0,[Opening Share Capital],BEG() +[New share capital issued] ) ",
                              "InitialOpeningVariable": null,
                              "Units": {
                                "$ref": "11"
                              },
                              "Visible": true,
                              "RowTotalDependent": null,
                              "PutCalculationOnReport": false,
                              "CalculateOnThisReport": null,
                              "PivotTableLink": null,
                              "NumberFormatOverride": null,
                              "ToolTip": "\n Is on Equity=IF([Period number]=0,[Opening Share Capital],BEG() +[New share capital issued] )  (GBP)",
                              "Deletable": true,
                              "Comment": "",
                              "HasSwitchSignLine": false,
                              "SwitchSignForReport": false,
                              "MultipleInputValues": null,
                              "NonPrimaryInput": false,
                              "Max": "NaN",
                              "Min": "NaN",
                              "IsBalanceButNotCorkscrew": false,
                              "IsEditable": true,
                              "IsConstant": false,
                              "UniqueID": "574a2e52-1ebd-4c6d-89f3-1151b8c3172b",
                              "Dimensions": {
                                "$type": "ModelMakerEngine.MMDimensions, ModelMakerEngine",
                                "$values": []
                              },
                              "NameOfGroup": "Equity",
                              "EquationToParse": "IF([Period number]=0,[Opening Share Capital],BEG() +[New share capital issued] ) ",
                              "MostRecentExpectedUnitErrors": null,
                              "ReportLines": {
                                "$type": "ModelMaker.UndoableCollection`1[[ModelMakerEngine.IReportLine, ModelMakerEngine]], ModelMaker.Undo",
                                "$values": [
                                  {
                                    "$ref": "187"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"Equity",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"189",
                            "$type": "ModelMaker.ReportLine, ModelMaker",
                            "ActualsItemName": null,
                            "ActualsInput": null,
                            "AssociatedSchematicNode": {
                              "$id": "190",
                              "$type": "ModelMaker.VariableNode, ModelMaker",
                              "RowTotalDependent": null,
                              "PutCalculationOnReport": false,
                              "CalculateOnThisReport": null,
                              "PivotTableLink": null,
                              "NumberFormatOverride": null,
                              "HasOpeningBalanceFlag": false,
                              "OpeningBalanceFlagAppliedName": "",
                              "ToolTip": "\n Is on Financials=[Retained Earnings]+[Share Capital] (GBP)",
                              "Deletable": true,
                              "Comment": "",
                              "HasSwitchSignLine": false,
                              "SwitchSignForReport": false,
                              "MultipleInputValues": null,
                              "NonPrimaryInput": false,
                              "Max": "NaN",
                              "Min": "NaN",
                              "IsBalanceButNotCorkscrew": false,
                              "IsEditable": true,
                              "IsConstant": false,
                              "UniqueID": "30bede76-2191-4323-8e29-cb6fcf0fdd8e",
                              "Dimensions": {
                                "$type": "ModelMakerEngine.MMDimensions, ModelMakerEngine",
                                "$values": []
                              },
                              "EquationOBXInternal": "[Retained Earnings]+[Share Capital]",
                              "NameOfGroup": "Unallocated",
                              "EquationToParse": "[Retained Earnings]+[Share Capital]",
                              "MostRecentExpectedUnitErrors": null,
                              "Units": {
                                "$ref": "11"
                              },
                              "Name": "Shareholder Equity",
                              "ReportLines": {
                                "$type": "ModelMaker.UndoableCollection`1[[ModelMakerEngine.IReportLine, ModelMakerEngine]], ModelMaker.Undo",
                                "$values": [
                                  {
                                    "$ref": "189"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"ReportTotal",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"YPosition": -1,
                      "Name": "Balance Sheet",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"181"
            },
            {
              "$ref": "17"
            }
          ]
        },
        "AllowAddChildren": true,
        "AllowRemoveChildren": true,
        "IsImported": false,
        "IsChecksGroup": false,
        "IsAlertsGroup": false,
        "IsChecksAndAlertsGroup": false,
        "IsUnallocatedGroup": true,
        "IsInputsGroup": false,
        "IsFlag": false,
        "IsTimeAndFlagsGroup": false,
        "DimensionsAcross": {
          "$type": "ModelMakerEngine.MMDimensions, ModelMakerEngine",
          "$values": []
        },
        "TimeAxis": 0,
        "IndexInParent": 0,
        "Name": "Unallocated",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"191",
        "$type": "ModelMaker.GroupNode, ModelMaker",
        "TabOrHeaderColour": "",
        "Comment": "",
        "NameOfGroup": null,
        "YPosition": 0,
        "Folded": false,
        "Font": null,
        "Children": {
          "$type": "ModelMaker.GroupNodeChildCollection, ModelMaker",
          "$values": [
            {
              "$id": "192",
              "$type": "ModelMaker.GroupNode, ModelMaker",
              "TabOrHeaderColour": "",
              "Comment": "",
              "NameOfGroup": "Inputs",
              "YPosition": 0,
              "Folded": true,
              "Font": null,
              "Children": {
                "$type": "ModelMaker.GroupNodeChildCollection, ModelMaker",
                "$values": [
                  {
                    "$id": "193",
                    "$type": "ModelMaker.VariableNode, ModelMaker",
                    "RowTotalDependent": null,
                    "PutCalculationOnReport": false,
                    "CalculateOnThisReport": null,
                    "PivotTableLink": null,
                    "NumberFormatOverride": null,
                    "HasOpeningBalanceFlag": false,
                    "OpeningBalanceFlagAppliedName": "",
                    "ToolTip": "\n Is on Inputs.Model Constants=12 ()",
                    "Deletable": true,
                    "Comment": "",
                    "HasSwitchSignLine": false,
                    "SwitchSignForReport": false,
                    "MultipleInputValues": null,
                    "NonPrimaryInput": false,
                    "Max": "NaN",
                    "Min": "NaN",
                    "IsBalanceButNotCorkscrew": false,
                    "IsEditable": true,
                    "IsConstant": true,
                    "UniqueID": "7a140a34-ac5a-4254-b802-c91832e524f9",
                    "Dimensions": {
                      "$type": "ModelMakerEngine.MMDimensions, ModelMakerEngine",
                      "$values": []
                    },
                    "EquationOBXInternal": "12",
                    "NameOfGroup": "Inputs.Model Constants",
                    "EquationToParse": "12",
                    "MostRecentExpectedUnitErrors": null,
                    "Units": {
                      "$id": "194",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"Months in year",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"195",
                    "$type": "ModelMaker.VariableNode, ModelMaker",
                    "RowTotalDependent": null,
                    "PutCalculationOnReport": false,
                    "CalculateOnThisReport": null,
                    "PivotTableLink": null,
                    "NumberFormatOverride": null,
                    "HasOpeningBalanceFlag": false,
                    "OpeningBalanceFlagAppliedName": "",
                    "ToolTip": "\n Is on Inputs.Model Constants=1 (Months)",
                    "Deletable": false,
                    "Comment": "",
                    "HasSwitchSignLine": false,
                    "SwitchSignForReport": false,
                    "MultipleInputValues": null,
                    "NonPrimaryInput": false,
                    "Max": "NaN",
                    "Min": "NaN",
                    "IsBalanceButNotCorkscrew": false,
                    "IsEditable": true,
                    "IsConstant": true,
                    "UniqueID": "38bdbeb6-5cd1-43e6-9e4d-920feba630a6",
                    "Dimensions": {
                      "$type": "ModelMakerEngine.MMDimensions, ModelMakerEngine",
                      "$values": []
                    },
                    "EquationOBXInternal": "1",
                    "NameOfGroup": "Inputs.Model Constants",
                    "EquationToParse": "1",
                    "MostRecentExpectedUnitErrors": null,
                    "Units": {
                      "$id": "196",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"Months per period",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11,
                    "IsStandardNode": true,
                    "WarnMessage": null,
                    "StandardDescription": null,
                    "HasStandardDescription": false,
                    "HasStandardName": true,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"197",
                    "$type": "ModelMaker.VariableNode, ModelMaker",
                    "RowTotalDependent": null,
                    "PutCalculationOnReport": false,
                    "CalculateOnThisReport": null,
                    "PivotTableLink": null,
                    "NumberFormatOverride": null,
                    "HasOpeningBalanceFlag": false,
                    "OpeningBalanceFlagAppliedName": "",
                    "ToolTip": "\n Is on Inputs.Model Constants=4 (Months)",
                    "Deletable": false,
                    "Comment": "",
                    "HasSwitchSignLine": false,
                    "SwitchSignForReport": false,
                    "MultipleInputValues": {
                      "$type": "System.Collections.Generic.List`1[[ModelMaker.DimensionedArrayValues, ModelMaker]], mscorlib",
                      "$values": []
                    },
                    "NonPrimaryInput": false,
                    "Max": "NaN",
                    "Min": "NaN",
                    "IsBalanceButNotCorkscrew": false,
                    "IsEditable": true,
                    "IsConstant": true,
                    "UniqueID": "8f408652-5455-41b3-bb0a-1cd2e43b51cd",
                    "Dimensions": {
                      "$type": "ModelMakerEngine.MMDimensions, ModelMakerEngine",
                      "$values": []
                    },
                    "EquationOBXInternal": "4",
                    "NameOfGroup": "Inputs.Model Constants",
                    "EquationToParse": "4",
                    "MostRecentExpectedUnitErrors": null,
                    "Units": {
                      "$id": "198",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"Financial year end month",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6,
                    "IsStandardNode": true,
                    "WarnMessage": null,
                    "StandardDescription": null,
                    "HasStandardDescription": false,
                    "HasStandardName": true,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"199",
                    "$type": "ModelMaker.VariableNode, ModelMaker",
                    "RowTotalDependent": null,
                    "PutCalculationOnReport": false,
                    "CalculateOnThisReport": null,
                    "PivotTableLink": null,
                    "NumberFormatOverride": null,
                    "HasOpeningBalanceFlag": false,
                    "OpeningBalanceFlagAppliedName": "",
                    "ToolTip": "\n Is on Inputs.Model Constants01/05/2023",
                    "Deletable": false,
                    "Comment": "",
                    "HasSwitchSignLine": false,
                    "SwitchSignForReport": false,
                    "MultipleInputValues": {
                      "$type": "System.Collections.Generic.List`1[[ModelMaker.DimensionedArrayValues, ModelMaker]], mscorlib",
                      "$values": []
                    },
                    "NonPrimaryInput": false,
                    "Max": "NaN",
                    "Min": "NaN",
                    "IsBalanceButNotCorkscrew": false,
                    "IsEditable": true,
                    "IsConstant": true,
                    "UniqueID": "46363610-0ddd-4f46-9e36-2f29847ccfcb",
                    "Dimensions": {
                      "$type": "ModelMakerEngine.MMDimensions, ModelMakerEngine",
                      "$values": []
                    },
                    "EquationOBXInternal": "45047",
                    "NameOfGroup": "Inputs.Model Constants",
                    "EquationToParse": "45047",
                    "MostRecentExpectedUnitErrors": null,
                    "Units": {
                      "$id": "200",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"Start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7,
                    "IsStandardNode": true,
                    "WarnMessage": null,
                    "StandardDescription": null,
                    "HasStandardDescription": false,
                    "HasStandardName": true,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"Model Constants",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"201",
              "$type": "ModelMaker.GroupNode, ModelMaker",
              "TabOrHeaderColour": "",
              "Comment": "",
              "NameOfGroup": "Inputs",
              "YPosition": 1,
              "Folded": false,
              "Font": null,
              "Children": {
                "$type": "ModelMaker.GroupNodeChildCollection, ModelMaker",
                "$values": [
                  {
                    "$id": "202",
                    "$type": "ModelMaker.VariableNode, ModelMaker",
                    "RowTotalDependent": null,
                    "PutCalculationOnReport": false,
                    "CalculateOnThisReport": null,
                    "PivotTableLink": null,
                    "NumberFormatOverride": null,
                    "HasOpeningBalanceFlag": false,
                    "OpeningBalanceFlagAppliedName": "",
                    "ToolTip": "\n Is on Inputs.Customer Orders=90% (%)",
                    "Deletable": true,
                    "Comment": "",
                    "HasSwitchSignLine": false,
                    "SwitchSignForReport": false,
                    "MultipleInputValues": null,
                    "NonPrimaryInput": false,
                    "Max": "NaN",
                    "Min": "NaN",
                    "IsBalanceButNotCorkscrew": false,
                    "IsEditable": true,
                    "IsConstant": true,
                    "UniqueID": "895c0406-37a0-4133-a457-cd113f9f325f",
                    "Dimensions": {
                      "$type": "ModelMakerEngine.MMDimensions, ModelMakerEngine",
                      "$values": []
                    },
                    "EquationOBXInternal": "90%",
                    "NameOfGroup": "Inputs.Customer Orders",
                    "EquationToParse": "90%",
                    "MostRecentExpectedUnitErrors": null,
                    "Units": {
                      "$id": "203",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"Customer Retention",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"204",
                    "$type": "ModelMaker.VariableNode, ModelMaker",
                    "RowTotalDependent": null,
                    "PutCalculationOnReport": false,
                    "CalculateOnThisReport": null,
                    "PivotTableLink": null,
                    "NumberFormatOverride": null,
                    "HasOpeningBalanceFlag": false,
                    "OpeningBalanceFlagAppliedName": "",
                    "ToolTip": "\n Is on Inputs.Customer Orders={500,500,,,,,,} (Units)",
                    "Deletable": true,
                    "Comment": "",
                    "HasSwitchSignLine": false,
                    "SwitchSignForReport": false,
                    "MultipleInputValues": {
                      "$type": "System.Collections.Generic.List`1[[ModelMaker.DimensionedArrayValues, ModelMaker]], mscorlib",
                      "$values": [
                        {
                          "$id": "205",
                          "$type": "ModelMaker.DimensionedArrayValues, ModelMaker",
                          "Elements": {
                            "$type": "ModelMakerEngine.MMElements, ModelMakerEngine",
                            "$values": []
                          },
                          "Values": {
                            "$type": "System.Collections.Generic.List`1[[System.Object, mscorlib]], mscorlib",
                            "$values": [
                              500.0,
                              500.0,
                              null,
                              null,
                              null,
                              null,
                              null,
                              null
                            ]
                          }
                        }
                      ]
                    },
                    "NonPrimaryInput": false,
                    "Max": "NaN",
                    "Min": "NaN",
                    "IsBalanceButNotCorkscrew": false,
                    "IsEditable": true,
                    "IsConstant": true,
                    "UniqueID": "e6be4622-cad6-4289-abed-91a25b6b058b",
                    "Dimensions": {
                      "$type": "ModelMakerEngine.MMDimensions, ModelMakerEngine",
                      "$values": []
                    },
                    "EquationOBXInternal": "{500,500,,,,,,}",
                    "NameOfGroup": "Inputs.Customer Orders",
                    "EquationToParse": "{500,500,,,,,,}",
                    "MostRecentExpectedUnitErrors": null,
                    "Units": {
                      "$id": "206",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"Customer base order number",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"207",
                    "$type": "ModelMaker.VariableNode, ModelMaker",
                    "RowTotalDependent": null,
                    "PutCalculationOnReport": false,
                    "CalculateOnThisReport": null,
                    "PivotTableLink": null,
                    "NumberFormatOverride": null,
                    "HasOpeningBalanceFlag": false,
                    "OpeningBalanceFlagAppliedName": "",
                    "ToolTip": "\n Is on Inputs.Customer Orders=100% (%)",
                    "Deletable": true,
                    "Comment": "",
                    "HasSwitchSignLine": false,
                    "SwitchSignForReport": false,
                    "MultipleInputValues": null,
                    "NonPrimaryInput": false,
                    "Max": "NaN",
                    "Min": "NaN",
                    "IsBalanceButNotCorkscrew": false,
                    "IsEditable": true,
                    "IsConstant": true,
                    "UniqueID": "8c1b150e-72ca-4e96-8c21-73e1b66998e4",
                    "Dimensions": {
                      "$type": "ModelMakerEngine.MMDimensions, ModelMakerEngine",
                      "$values": []
                    },
                    "EquationOBXInternal": "100%",
                    "NameOfGroup": "Time.Customer Order Growth index",
                    "EquationToParse": "100%",
                    "MostRecentExpectedUnitErrors": null,
                    "Units": {
                      "$id": "208",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"Customer Order Growth annual start escalation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"209",
                    "$type": "ModelMaker.VariableNode, ModelMaker",
                    "RowTotalDependent": null,
                    "PutCalculationOnReport": false,
                    "CalculateOnThisReport": null,
                    "PivotTableLink": null,
                    "NumberFormatOverride": null,
                    "HasOpeningBalanceFlag": false,
                    "OpeningBalanceFlagAppliedName": "",
                    "ToolTip": "\n Is on Inputs.Customer Orders=1 ()",
                    "Deletable": true,
                    "Comment": "",
                    "HasSwitchSignLine": false,
                    "SwitchSignForReport": false,
                    "MultipleInputValues": null,
                    "NonPrimaryInput": false,
                    "Max": "NaN",
                    "Min": "NaN",
                    "IsBalanceButNotCorkscrew": false,
                    "IsEditable": true,
                    "IsConstant": true,
                    "UniqueID": "e8fd284b-04d0-4f92-a425-d0bd760828c6",
                    "Dimensions": {
                      "$type": "ModelMakerEngine.MMDimensions, ModelMakerEngine",
                      "$values": []
                    },
                    "EquationOBXInternal": "1",
                    "NameOfGroup": "Time.Customer Order Growth index",
                    "EquationToParse": "1",
                    "MostRecentExpectedUnitErrors": null,
                    "Units": {
                      "$id": "210",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"Customer Order Growth escalation frequency",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"211",
                    "$type": "ModelMaker.VariableNode, ModelMaker",
                    "RowTotalDependent": null,
                    "PutCalculationOnReport": false,
                    "CalculateOnThisReport": null,
                    "PivotTableLink": null,
                    "NumberFormatOverride": null,
                    "HasOpeningBalanceFlag": false,
                    "OpeningBalanceFlagAppliedName": "",
                    "ToolTip": "\n Is on Inputs.Customer Orders={0,0,0,0,0,0,0,} (Units)",
                    "Deletable": true,
                    "Comment": "",
                    "HasSwitchSignLine": false,
                    "SwitchSignForReport": false,
                    "MultipleInputValues": {
                      "$type": "System.Collections.Generic.List`1[[ModelMaker.DimensionedArrayValues, ModelMaker]], mscorlib",
                      "$values": [
                        {
                          "$id": "212",
                          "$type": "ModelMaker.DimensionedArrayValues, ModelMaker",
                          "Elements": {
                            "$type": "ModelMakerEngine.MMElements, ModelMakerEngine",
                            "$values": []
                          },
                          "Values": {
                            "$type": "System.Collections.Generic.List`1[[System.Object, mscorlib]], mscorlib",
                            "$values": [
                              0.0,
                              0.0,
                              0.0,
                              0.0,
                              0.0,
                              0.0,
                              0.0,
                              null
                            ]
                          }
                        }
                      ]
                    },
                    "NonPrimaryInput": false,
                    "Max": "NaN",
                    "Min": "NaN",
                    "IsBalanceButNotCorkscrew": false,
                    "IsEditable": true,
                    "IsConstant": true,
                    "UniqueID": "a9445909-a5bb-4c51-9eb2-5d1ffea7cf83",
                    "Dimensions": {
                      "$type": "ModelMakerEngine.MMDimensions, ModelMakerEngine",
                      "$values": []
                    },
                    "EquationOBXInternal": "{0,0,0,0,0,0,0,}",
                    "NameOfGroup": "Inputs.Customer Orders",
                    "EquationToParse": "{0,0,0,0,0,0,0,}",
                    "MostRecentExpectedUnitErrors": null,
                    "Units": {
                      "$ref": "109"
                    },
                    "Name": "Opening Customer Orders Awaiting Fullfilment",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"213",
                    "$type": "ModelMaker.VariableNode, ModelMaker",
                    "RowTotalDependent": null,
                    "PutCalculationOnReport": false,
                    "CalculateOnThisReport": null,
                    "PivotTableLink": null,
                    "NumberFormatOverride": null,
                    "HasOpeningBalanceFlag": false,
                    "OpeningBalanceFlagAppliedName": "",
                    "ToolTip": "\n Is on Inputs.Customer Orders={2,,,,,,,} (Months)",
                    "Deletable": true,
                    "Comment": "",
                    "HasSwitchSignLine": false,
                    "SwitchSignForReport": false,
                    "MultipleInputValues": {
                      "$type": "System.Collections.Generic.List`1[[ModelMaker.DimensionedArrayValues, ModelMaker]], mscorlib",
                      "$values": [
                        {
                          "$id": "214",
                          "$type": "ModelMaker.DimensionedArrayValues, ModelMaker",
                          "Elements": {
                            "$type": "ModelMakerEngine.MMElements, ModelMakerEngine",
                            "$values": []
                          },
                          "Values": {
                            "$type": "System.Collections.Generic.List`1[[System.Object, mscorlib]], mscorlib",
                            "$values": [
                              2.0,
                              null,
                              null,
                              null,
                              null,
                              null,
                              null,
                              null
                            ]
                          }
                        }
                      ]
                    },
                    "NonPrimaryInput": false,
                    "Max": "NaN",
                    "Min": "NaN",
                    "IsBalanceButNotCorkscrew": false,
                    "IsEditable": true,
                    "IsConstant": true,
                    "UniqueID": "f78108cd-dac8-4e72-9134-3e16823b76a5",
                    "Dimensions": {
                      "$type": "ModelMakerEngine.MMDimensions, ModelMakerEngine",
                      "$values": []
                    },
                    "EquationOBXInternal": "{2,,,,,,,}",
                    "NameOfGroup": "Inputs.Inventory",
                    "EquationToParse": "{2,,,,,,,}",
                    "MostRecentExpectedUnitErrors": null,
                    "Units": {
                      "$id": "215",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"Customer payment terms (months)",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"216",
                    "$type": "ModelMaker.VariableNode, ModelMaker",
                    "RowTotalDependent": null,
                    "PutCalculationOnReport": false,
                    "CalculateOnThisReport": null,
                    "PivotTableLink": null,
                    "NumberFormatOverride": null,
                    "HasOpeningBalanceFlag": false,
                    "OpeningBalanceFlagAppliedName": "",
                    "ToolTip": "\n Is on Inputs.Customer Orders={12,,,,,,,} (GBP)",
                    "Deletable": true,
                    "Comment": "",
                    "HasSwitchSignLine": false,
                    "SwitchSignForReport": false,
                    "MultipleInputValues": {
                      "$type": "System.Collections.Generic.List`1[[ModelMaker.DimensionedArrayValues, ModelMaker]], mscorlib",
                      "$values": [
                        {
                          "$id": "217",
                          "$type": "ModelMaker.DimensionedArrayValues, ModelMaker",
                          "Elements": {
                            "$type": "ModelMakerEngine.MMElements, ModelMakerEngine",
                            "$values": []
                          },
                          "Values": {
                            "$type": "System.Collections.Generic.List`1[[System.Object, mscorlib]], mscorlib",
                            "$values": [
                              12.0,
                              null,
                              null,
                              null,
                              null,
                              null,
                              null,
                              null
                            ]
                          }
                        }
                      ]
                    },
                    "NonPrimaryInput": false,
                    "Max": "NaN",
                    "Min": "NaN",
                    "IsBalanceButNotCorkscrew": false,
                    "IsEditable": true,
                    "IsConstant": true,
                    "UniqueID": "82d29d06-e69a-4b22-8b7b-29b15be6b446",
                    "Dimensions": {
                      "$type": "ModelMakerEngine.MMDimensions, ModelMakerEngine",
                      "$values": []
                    },
                    "EquationOBXInternal": "{12,,,,,,,}",
                    "NameOfGroup": "Inputs.Customer Orders",
                    "EquationToParse": "{12,,,,,,,}",
                    "MostRecentExpectedUnitErrors": null,
                    "Units": {
                      "$ref": "11"
                    },
                    "Name": "Sales Price Unit",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"218",
                    "$type": "ModelMaker.VariableNode, ModelMaker",
                    "RowTotalDependent": null,
                    "PutCalculationOnReport": false,
                    "CalculateOnThisReport": null,
                    "PivotTableLink": null,
                    "NumberFormatOverride": null,
                    "HasOpeningBalanceFlag": false,
                    "OpeningBalanceFlagAppliedName": "",
                    "ToolTip": "\n Is on Inputs.Customer Orders={24,,,,,,,} (Months)",
                    "Deletable": true,
                    "Comment": "",
                    "HasSwitchSignLine": false,
                    "SwitchSignForReport": false,
                    "MultipleInputValues": {
                      "$type": "System.Collections.Generic.List`1[[ModelMaker.DimensionedArrayValues, ModelMaker]], mscorlib",
                      "$values": [
                        {
                          "$id": "219",
                          "$type": "ModelMaker.DimensionedArrayValues, ModelMaker",
                          "Elements": {
                            "$type": "ModelMakerEngine.MMElements, ModelMakerEngine",
                            "$values": []
                          },
                          "Values": {
                            "$type": "System.Collections.Generic.List`1[[System.Object, mscorlib]], mscorlib",
                            "$values": [
                              24.0,
                              null,
                              null,
                              null,
                              null,
                              null,
                              null,
                              null
                            ]
                          }
                        }
                      ]
                    },
                    "NonPrimaryInput": false,
                    "Max": "NaN",
                    "Min": "NaN",
                    "IsBalanceButNotCorkscrew": false,
                    "IsEditable": true,
                    "IsConstant": true,
                    "UniqueID": "885377ba-a2f3-4fa1-a621-47f4ab861d1f",
                    "Dimensions": {
                      "$type": "ModelMakerEngine.MMDimensions, ModelMakerEngine",
                      "$values": []
                    },
                    "EquationOBXInternal": "{24,,,,,,,}",
                    "NameOfGroup": "Inputs.Customer Orders",
                    "EquationToParse": "{24,,,,,,,}",
                    "MostRecentExpectedUnitErrors": null,
                    "Units": {
                      "$id": "220",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"Contract Length",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7,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"221",
                    "$type": "ModelMaker.VariableNode, ModelMaker",
                    "RowTotalDependent": null,
                    "PutCalculationOnReport": false,
                    "CalculateOnThisReport": null,
                    "PivotTableLink": null,
                    "NumberFormatOverride": null,
                    "HasOpeningBalanceFlag": false,
                    "OpeningBalanceFlagAppliedName": "",
                    "ToolTip": "\n Is on Inputs.Customer Orders=12 (Months)",
                    "Deletable": true,
                    "Comment": "",
                    "HasSwitchSignLine": false,
                    "SwitchSignForReport": false,
                    "MultipleInputValues": null,
                    "NonPrimaryInput": false,
                    "Max": "NaN",
                    "Min": "NaN",
                    "IsBalanceButNotCorkscrew": false,
                    "IsEditable": true,
                    "IsConstant": true,
                    "UniqueID": "b11b1be5-3551-409e-bfde-cf0ba3aa8740",
                    "Dimensions": {
                      "$type": "ModelMakerEngine.MMDimensions, ModelMakerEngine",
                      "$values": []
                    },
                    "EquationOBXInternal": "12",
                    "NameOfGroup": "Inputs.Customer Orders",
                    "EquationToParse": "12",
                    "MostRecentExpectedUnitErrors": null,
                    "Units": {
                      "$id": "222",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"Invoice Term",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8,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"Customer Orders",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"223",
              "$type": "ModelMaker.GroupNode, ModelMaker",
              "TabOrHeaderColour": "",
              "Comment": "",
              "NameOfGroup": "Inputs",
              "YPosition": 2,
              "Folded": true,
              "Font": null,
              "Children": {
                "$type": "ModelMaker.GroupNodeChildCollection, ModelMaker",
                "$values": [
                  {
                    "$id": "224",
                    "$type": "ModelMaker.VariableNode, ModelMaker",
                    "RowTotalDependent": null,
                    "PutCalculationOnReport": false,
                    "CalculateOnThisReport": null,
                    "PivotTableLink": null,
                    "NumberFormatOverride": null,
                    "HasOpeningBalanceFlag": false,
                    "OpeningBalanceFlagAppliedName": "",
                    "ToolTip": "\n Is on Inputs.Expense={45000,25000,25000,25000,25000,25000,25000,} (GBP)",
                    "Deletable": true,
                    "Comment": "",
                    "HasSwitchSignLine": false,
                    "SwitchSignForReport": false,
                    "MultipleInputValues": {
                      "$type": "System.Collections.Generic.List`1[[ModelMaker.DimensionedArrayValues, ModelMaker]], mscorlib",
                      "$values": [
                        {
                          "$id": "225",
                          "$type": "ModelMaker.DimensionedArrayValues, ModelMaker",
                          "Elements": {
                            "$type": "ModelMakerEngine.MMElements, ModelMakerEngine",
                            "$values": []
                          },
                          "Values": {
                            "$type": "System.Collections.Generic.List`1[[System.Object, mscorlib]], mscorlib",
                            "$values": [
                              45000.0,
                              25000.0,
                              25000.0,
                              25000.0,
                              25000.0,
                              25000.0,
                              25000.0,
                              null
                            ]
                          }
                        }
                      ]
                    },
                    "NonPrimaryInput": false,
                    "Max": "NaN",
                    "Min": "NaN",
                    "IsBalanceButNotCorkscrew": false,
                    "IsEditable": true,
                    "IsConstant": true,
                    "UniqueID": "ddfa3119-84d6-43f7-a337-fae42462cd2a",
                    "Dimensions": {
                      "$type": "ModelMakerEngine.MMDimensions, ModelMakerEngine",
                      "$values": []
                    },
                    "EquationOBXInternal": "{45000,25000,25000,25000,25000,25000,25000,}",
                    "NameOfGroup": "Inputs.Expense",
                    "EquationToParse": "{45000,25000,25000,25000,25000,25000,25000,}",
                    "MostRecentExpectedUnitErrors": null,
                    "Units": {
                      "$ref": "11"
                    },
                    "Name": "Fixed operating cost base",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"226",
                    "$type": "ModelMaker.VariableNode, ModelMaker",
                    "RowTotalDependent": null,
                    "PutCalculationOnReport": false,
                    "CalculateOnThisReport": null,
                    "PivotTableLink": null,
                    "NumberFormatOverride": null,
                    "HasOpeningBalanceFlag": false,
                    "OpeningBalanceFlagAppliedName": "",
                    "ToolTip": "\n Is on Inputs.Expense=10% (%)",
                    "Deletable": true,
                    "Comment": "",
                    "HasSwitchSignLine": false,
                    "SwitchSignForReport": false,
                    "MultipleInputValues": null,
                    "NonPrimaryInput": false,
                    "Max": "NaN",
                    "Min": "NaN",
                    "IsBalanceButNotCorkscrew": false,
                    "IsEditable": true,
                    "IsConstant": true,
                    "UniqueID": "72c9a1c5-d163-43c3-b68f-fd5fbfacdcd8",
                    "Dimensions": {
                      "$type": "ModelMakerEngine.MMDimensions, ModelMakerEngine",
                      "$values": []
                    },
                    "EquationOBXInternal": "10%",
                    "NameOfGroup": "Inputs.Expense",
                    "EquationToParse": "10%",
                    "MostRecentExpectedUnitErrors": null,
                    "Units": {
                      "$id": "227",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"Fixed Operating Cost Growth Rate annual start escalation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"228",
                    "$type": "ModelMaker.VariableNode, ModelMaker",
                    "RowTotalDependent": null,
                    "PutCalculationOnReport": false,
                    "CalculateOnThisReport": null,
                    "PivotTableLink": null,
                    "NumberFormatOverride": null,
                    "HasOpeningBalanceFlag": false,
                    "OpeningBalanceFlagAppliedName": "",
                    "ToolTip": "\n Is on Inputs.Expense=3 (Months)",
                    "Deletable": true,
                    "Comment": "",
                    "HasSwitchSignLine": false,
                    "SwitchSignForReport": false,
                    "MultipleInputValues": null,
                    "NonPrimaryInput": false,
                    "Max": "NaN",
                    "Min": "NaN",
                    "IsBalanceButNotCorkscrew": false,
                    "IsEditable": true,
                    "IsConstant": true,
                    "UniqueID": "7949c2a8-d53a-4775-9649-b551a72e9f29",
                    "Dimensions": {
                      "$type": "ModelMakerEngine.MMDimensions, ModelMakerEngine",
                      "$values": []
                    },
                    "EquationOBXInternal": "3",
                    "NameOfGroup": "Inputs.Expense",
                    "EquationToParse": "3",
                    "MostRecentExpectedUnitErrors": null,
                    "Units": {
                      "$id": "229",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"Fixed Operating Cost Growth Rate escalation frequency",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"230",
                    "$type": "ModelMaker.VariableNode, ModelMaker",
                    "RowTotalDependent": null,
                    "PutCalculationOnReport": false,
                    "CalculateOnThisReport": null,
                    "PivotTableLink": null,
                    "NumberFormatOverride": null,
                    "HasOpeningBalanceFlag": false,
                    "OpeningBalanceFlagAppliedName": "",
                    "ToolTip": "\n Is on Inputs.Expense=5% (%)",
                    "Deletable": true,
                    "Comment": "",
                    "HasSwitchSignLine": false,
                    "SwitchSignForReport": false,
                    "MultipleInputValues": null,
                    "NonPrimaryInput": false,
                    "Max": "NaN",
                    "Min": "NaN",
                    "IsBalanceButNotCorkscrew": false,
                    "IsEditable": true,
                    "IsConstant": true,
                    "UniqueID": "2676edbb-6ec6-41fc-a860-5393e72e5edc",
                    "Dimensions": {
                      "$type": "ModelMakerEngine.MMDimensions, ModelMakerEngine",
                      "$values": []
                    },
                    "EquationOBXInternal": "5%",
                    "NameOfGroup": "Inputs.Expense",
                    "EquationToParse": "5%",
                    "MostRecentExpectedUnitErrors": null,
                    "Units": {
                      "$id": "231",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"Variable Operating Costs as a % of sales",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"Expense",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"232",
              "$type": "ModelMaker.GroupNode, ModelMaker",
              "TabOrHeaderColour": "",
              "Comment": "",
              "NameOfGroup": "Inputs",
              "YPosition": 3,
              "Folded": true,
              "Font": null,
              "Children": {
                "$type": "ModelMaker.GroupNodeChildCollection, ModelMaker",
                "$values": [
                  {
                    "$id": "233",
                    "$type": "ModelMaker.VariableNode, ModelMaker",
                    "RowTotalDependent": null,
                    "PutCalculationOnReport": false,
                    "CalculateOnThisReport": null,
                    "PivotTableLink": null,
                    "NumberFormatOverride": null,
                    "HasOpeningBalanceFlag": false,
                    "OpeningBalanceFlagAppliedName": "",
                    "ToolTip": "\n Is on Inputs.Supplier orders={1000,1000,1000,1000,1000,1000,1000,} (Units)",
                    "Deletable": true,
                    "Comment": "",
                    "HasSwitchSignLine": false,
                    "SwitchSignForReport": false,
                    "MultipleInputValues": {
                      "$type": "System.Collections.Generic.List`1[[ModelMaker.DimensionedArrayValues, ModelMaker]], mscorlib",
                      "$values": [
                        {
                          "$id": "234",
                          "$type": "ModelMaker.DimensionedArrayValues, ModelMaker",
                          "Elements": {
                            "$type": "ModelMakerEngine.MMElements, ModelMakerEngine",
                            "$values": []
                          },
                          "Values": {
                            "$type": "System.Collections.Generic.List`1[[System.Object, mscorlib]], mscorlib",
                            "$values": [
                              1000.0,
                              1000.0,
                              1000.0,
                              1000.0,
                              1000.0,
                              1000.0,
                              1000.0,
                              null
                            ]
                          }
                        }
                      ]
                    },
                    "NonPrimaryInput": false,
                    "Max": "NaN",
                    "Min": "NaN",
                    "IsBalanceButNotCorkscrew": false,
                    "IsEditable": true,
                    "IsConstant": true,
                    "UniqueID": "b9a5e2ce-a525-48f7-8548-b8f2138d4639",
                    "Dimensions": {
                      "$type": "ModelMakerEngine.MMDimensions, ModelMakerEngine",
                      "$values": []
                    },
                    "EquationOBXInternal": "{1000,1000,1000,1000,1000,1000,1000,}",
                    "NameOfGroup": "Inputs.Supplier orders",
                    "EquationToParse": "{1000,1000,1000,1000,1000,1000,1000,}",
                    "MostRecentExpectedUnitErrors": null,
                    "Units": {
                      "$id": "235",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"Minimum quantity before reorder",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"236",
                    "$type": "ModelMaker.VariableNode, ModelMaker",
                    "RowTotalDependent": null,
                    "PutCalculationOnReport": false,
                    "CalculateOnThisReport": null,
                    "PivotTableLink": null,
                    "NumberFormatOverride": null,
                    "HasOpeningBalanceFlag": false,
                    "OpeningBalanceFlagAppliedName": "",
                    "ToolTip": "\n Is on Inputs.Supplier orders={0.3,,,,,,,} (%)",
                    "Deletable": true,
                    "Comment": "",
                    "HasSwitchSignLine": false,
                    "SwitchSignForReport": false,
                    "MultipleInputValues": {
                      "$type": "System.Collections.Generic.List`1[[ModelMaker.DimensionedArrayValues, ModelMaker]], mscorlib",
                      "$values": [
                        {
                          "$id": "237",
                          "$type": "ModelMaker.DimensionedArrayValues, ModelMaker",
                          "Elements": {
                            "$type": "ModelMakerEngine.MMElements, ModelMakerEngine",
                            "$values": []
                          },
                          "Values": {
                            "$type": "System.Collections.Generic.List`1[[System.Object, mscorlib]], mscorlib",
                            "$values": [
                              0.3,
                              null,
                              null,
                              null,
                              null,
                              null,
                              null,
                              null
                            ]
                          }
                        }
                      ]
                    },
                    "NonPrimaryInput": false,
                    "Max": "NaN",
                    "Min": "NaN",
                    "IsBalanceButNotCorkscrew": false,
                    "IsEditable": true,
                    "IsConstant": true,
                    "UniqueID": "ec459828-130f-44c9-abd4-fd1a22369fa7",
                    "Dimensions": {
                      "$type": "ModelMakerEngine.MMDimensions, ModelMakerEngine",
                      "$values": []
                    },
                    "EquationOBXInternal": "{0.3,,,,,,,}",
                    "NameOfGroup": "Inputs",
                    "EquationToParse": "{0.3,,,,,,,}",
                    "MostRecentExpectedUnitErrors": null,
                    "Units": {
                      "$id": "238",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"Supplier order deposit",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"239",
                    "$type": "ModelMaker.VariableNode, ModelMaker",
                    "RowTotalDependent": null,
                    "PutCalculationOnReport": false,
                    "CalculateOnThisReport": null,
                    "PivotTableLink": null,
                    "NumberFormatOverride": null,
                    "HasOpeningBalanceFlag": false,
                    "OpeningBalanceFlagAppliedName": "",
                    "ToolTip": "\n Is on Inputs.Supplier orders={6,,,,,,,} (Months)",
                    "Deletable": true,
                    "Comment": "",
                    "HasSwitchSignLine": false,
                    "SwitchSignForReport": false,
                    "MultipleInputValues": {
                      "$type": "System.Collections.Generic.List`1[[ModelMaker.DimensionedArrayValues, ModelMaker]], mscorlib",
                      "$values": [
                        {
                          "$id": "240",
                          "$type": "ModelMaker.DimensionedArrayValues, ModelMaker",
                          "Elements": {
                            "$type": "ModelMakerEngine.MMElements, ModelMakerEngine",
                            "$values": []
                          },
                          "Values": {
                            "$type": "System.Collections.Generic.List`1[[System.Object, mscorlib]], mscorlib",
                            "$values": [
                              6.0,
                              null,
                              null,
                              null,
                              null,
                              null,
                              null,
                              null
                            ]
                          }
                        }
                      ]
                    },
                    "NonPrimaryInput": false,
                    "Max": "NaN",
                    "Min": "NaN",
                    "IsBalanceButNotCorkscrew": false,
                    "IsEditable": true,
                    "IsConstant": true,
                    "UniqueID": "0ebf1e11-726c-4831-9e2a-d6886375aef7",
                    "Dimensions": {
                      "$type": "ModelMakerEngine.MMDimensions, ModelMakerEngine",
                      "$values": []
                    },
                    "EquationOBXInternal": "{6,,,,,,,}",
                    "NameOfGroup": "Inputs.Inventory",
                    "EquationToParse": "{6,,,,,,,}",
                    "MostRecentExpectedUnitErrors": null,
                    "Units": {
                      "$id": "241",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"Order lead time (months)",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"242",
                    "$type": "ModelMaker.VariableNode, ModelMaker",
                    "RowTotalDependent": null,
                    "PutCalculationOnReport": false,
                    "CalculateOnThisReport": null,
                    "PivotTableLink": null,
                    "NumberFormatOverride": null,
                    "HasOpeningBalanceFlag": false,
                    "OpeningBalanceFlagAppliedName": "",
                    "ToolTip": "\n Is on Inputs.Supplier orders={35,,,,,,,} (GBP)",
                    "Deletable": true,
                    "Comment": "",
                    "HasSwitchSignLine": false,
                    "SwitchSignForReport": false,
                    "MultipleInputValues": {
                      "$type": "System.Collections.Generic.List`1[[ModelMaker.DimensionedArrayValues, ModelMaker]], mscorlib",
                      "$values": [
                        {
                          "$id": "243",
                          "$type": "ModelMaker.DimensionedArrayValues, ModelMaker",
                          "Elements": {
                            "$type": "ModelMakerEngine.MMElements, ModelMakerEngine",
                            "$values": []
                          },
                          "Values": {
                            "$type": "System.Collections.Generic.List`1[[System.Object, mscorlib]], mscorlib",
                            "$values": [
                              35.0,
                              null,
                              null,
                              null,
                              null,
                              null,
                              null,
                              null
                            ]
                          }
                        }
                      ]
                    },
                    "NonPrimaryInput": false,
                    "Max": "NaN",
                    "Min": "NaN",
                    "IsBalanceButNotCorkscrew": false,
                    "IsEditable": true,
                    "IsConstant": true,
                    "UniqueID": "d15c4091-92b6-4515-a380-d1eef734291f",
                    "Dimensions": {
                      "$type": "ModelMakerEngine.MMDimensions, ModelMakerEngine",
                      "$values": []
                    },
                    "EquationOBXInternal": "{35,,,,,,,}",
                    "NameOfGroup": "Inputs.Inventory",
                    "EquationToParse": "{35,,,,,,,}",
                    "MostRecentExpectedUnitErrors": null,
                    "Units": {
                      "$ref": "11"
                    },
                    "Name": "Supplier price per unit",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"244",
                    "$type": "ModelMaker.VariableNode, ModelMaker",
                    "RowTotalDependent": null,
                    "PutCalculationOnReport": false,
                    "CalculateOnThisReport": null,
                    "PivotTableLink": null,
                    "NumberFormatOverride": null,
                    "HasOpeningBalanceFlag": false,
                    "OpeningBalanceFlagAppliedName": "",
                    "ToolTip": "\n Is on Inputs.Supplier orders={5000,,,,,,,} (Units)",
                    "Deletable": true,
                    "Comment": "",
                    "HasSwitchSignLine": false,
                    "SwitchSignForReport": false,
                    "MultipleInputValues": {
                      "$type": "System.Collections.Generic.List`1[[ModelMaker.DimensionedArrayValues, ModelMaker]], mscorlib",
                      "$values": [
                        {
                          "$id": "245",
                          "$type": "ModelMaker.DimensionedArrayValues, ModelMaker",
                          "Elements": {
                            "$type": "ModelMakerEngine.MMElements, ModelMakerEngine",
                            "$values": []
                          },
                          "Values": {
                            "$type": "System.Collections.Generic.List`1[[System.Object, mscorlib]], mscorlib",
                            "$values": [
                              5000.0,
                              null,
                              null,
                              null,
                              null,
                              null,
                              null,
                              null
                            ]
                          }
                        }
                      ]
                    },
                    "NonPrimaryInput": false,
                    "Max": "NaN",
                    "Min": "NaN",
                    "IsBalanceButNotCorkscrew": false,
                    "IsEditable": true,
                    "IsConstant": true,
                    "UniqueID": "d9e05094-df88-4a74-86ad-dc0c9391a0b3",
                    "Dimensions": {
                      "$type": "ModelMakerEngine.MMDimensions, ModelMakerEngine",
                      "$values": []
                    },
                    "EquationOBXInternal": "{5000,,,,,,,}",
                    "NameOfGroup": "Inputs.Inventory",
                    "EquationToParse": "{5000,,,,,,,}",
                    "MostRecentExpectedUnitErrors": null,
                    "Units": {
                      "$id": "246",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"Minimum supplier order quantity",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"Supplier orders",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"247",
              "$type": "ModelMaker.GroupNode, ModelMaker",
              "TabOrHeaderColour": "",
              "Comment": "",
              "NameOfGroup": "Inputs",
              "YPosition": 4,
              "Folded": true,
              "Font": null,
              "Children": {
                "$type": "ModelMaker.GroupNodeChildCollection, ModelMaker",
                "$values": [
                  {
                    "$id": "248",
                    "$type": "ModelMaker.VariableNode, ModelMaker",
                    "RowTotalDependent": null,
                    "PutCalculationOnReport": false,
                    "CalculateOnThisReport": null,
                    "PivotTableLink": null,
                    "NumberFormatOverride": null,
                    "HasOpeningBalanceFlag": false,
                    "OpeningBalanceFlagAppliedName": "",
                    "ToolTip": "\n Is on Inputs.Inventory=0 (Units)",
                    "Deletable": true,
                    "Comment": "",
                    "HasSwitchSignLine": false,
                    "SwitchSignForReport": false,
                    "MultipleInputValues": null,
                    "NonPrimaryInput": false,
                    "Max": "NaN",
                    "Min": "NaN",
                    "IsBalanceButNotCorkscrew": false,
                    "IsEditable": true,
                    "IsConstant": true,
                    "UniqueID": "381f4e60-94d4-47f1-9257-145451c9c38f",
                    "Dimensions": {
                      "$type": "ModelMakerEngine.MMDimensions, ModelMakerEngine",
                      "$values": []
                    },
                    "EquationOBXInternal": "0",
                    "NameOfGroup": "Inventory",
                    "EquationToParse": "0",
                    "MostRecentExpectedUnitErrors": null,
                    "Units": {
                      "$id": "249",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"Opening Total Units retired",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"250",
                    "$type": "ModelMaker.VariableNode, ModelMaker",
                    "RowTotalDependent": null,
                    "PutCalculationOnReport": false,
                    "CalculateOnThisReport": null,
                    "PivotTableLink": null,
                    "NumberFormatOverride": null,
                    "HasOpeningBalanceFlag": false,
                    "OpeningBalanceFlagAppliedName": "",
                    "ToolTip": "\n Is on Inputs.Inventory={24,,,,,,,} (Months)",
                    "Deletable": true,
                    "Comment": "",
                    "HasSwitchSignLine": false,
                    "SwitchSignForReport": false,
                    "MultipleInputValues": {
                      "$type": "System.Collections.Generic.List`1[[ModelMaker.DimensionedArrayValues, ModelMaker]], mscorlib",
                      "$values": [
                        {
                          "$id": "251",
                          "$type": "ModelMaker.DimensionedArrayValues, ModelMaker",
                          "Elements": {
                            "$type": "ModelMakerEngine.MMElements, ModelMakerEngine",
                            "$values": []
                          },
                          "Values": {
                            "$type": "System.Collections.Generic.List`1[[System.Object, mscorlib]], mscorlib",
                            "$values": [
                              24.0,
                              null,
                              null,
                              null,
                              null,
                              null,
                              null,
                              null
                            ]
                          }
                        }
                      ]
                    },
                    "NonPrimaryInput": false,
                    "Max": "NaN",
                    "Min": "NaN",
                    "IsBalanceButNotCorkscrew": false,
                    "IsEditable": true,
                    "IsConstant": true,
                    "UniqueID": "f91a1ec0-081e-4cf7-8f8a-8e8c38b76782",
                    "Dimensions": {
                      "$type": "ModelMakerEngine.MMDimensions, ModelMakerEngine",
                      "$values": []
                    },
                    "EquationOBXInternal": "{24,,,,,,,}",
                    "NameOfGroup": "Inputs.Inventory",
                    "EquationToParse": "{24,,,,,,,}",
                    "MostRecentExpectedUnitErrors": null,
                    "Units": {
                      "$id": "252",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"Depreciation Term",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"253",
                    "$type": "ModelMaker.VariableNode, ModelMaker",
                    "RowTotalDependent": null,
                    "PutCalculationOnReport": false,
                    "CalculateOnThisReport": null,
                    "PivotTableLink": null,
                    "NumberFormatOverride": null,
                    "HasOpeningBalanceFlag": false,
                    "OpeningBalanceFlagAppliedName": "",
                    "ToolTip": "\n Is on Inputs.Inventory={5000,,,,,,,} (Units)",
                    "Deletable": true,
                    "Comment": "",
                    "HasSwitchSignLine": false,
                    "SwitchSignForReport": false,
                    "MultipleInputValues": {
                      "$type": "System.Collections.Generic.List`1[[ModelMaker.DimensionedArrayValues, ModelMaker]], mscorlib",
                      "$values": [
                        {
                          "$id": "254",
                          "$type": "ModelMaker.DimensionedArrayValues, ModelMaker",
                          "Elements": {
                            "$type": "ModelMakerEngine.MMElements, ModelMakerEngine",
                            "$values": []
                          },
                          "Values": {
                            "$type": "System.Collections.Generic.List`1[[System.Object, mscorlib]], mscorlib",
                            "$values": [
                              5000.0,
                              null,
                              null,
                              null,
                              null,
                              null,
                              null,
                              null
                            ]
                          }
                        }
                      ]
                    },
                    "NonPrimaryInput": false,
                    "Max": "NaN",
                    "Min": "NaN",
                    "IsBalanceButNotCorkscrew": false,
                    "IsEditable": true,
                    "IsConstant": true,
                    "UniqueID": "748f92a8-da57-448b-a8bd-5cf0ea664ff0",
                    "Dimensions": {
                      "$type": "ModelMakerEngine.MMDimensions, ModelMakerEngine",
                      "$values": []
                    },
                    "EquationOBXInternal": "{5000,,,,,,,}",
                    "NameOfGroup": "Inventory",
                    "EquationToParse": "{5000,,,,,,,}",
                    "MostRecentExpectedUnitErrors": null,
                    "Units": {
                      "$ref": "115"
                    },
                    "Name": "Opening Units on order",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"255",
                    "$type": "ModelMaker.VariableNode, ModelMaker",
                    "RowTotalDependent": null,
                    "PutCalculationOnReport": false,
                    "CalculateOnThisReport": null,
                    "PivotTableLink": null,
                    "NumberFormatOverride": null,
                    "HasOpeningBalanceFlag": false,
                    "OpeningBalanceFlagAppliedName": "",
                    "ToolTip": "\n Is on Inputs.Inventory={1000,,,,,,,} (Units)",
                    "Deletable": true,
                    "Comment": "",
                    "HasSwitchSignLine": false,
                    "SwitchSignForReport": false,
                    "MultipleInputValues": {
                      "$type": "System.Collections.Generic.List`1[[ModelMaker.DimensionedArrayValues, ModelMaker]], mscorlib",
                      "$values": [
                        {
                          "$id": "256",
                          "$type": "ModelMaker.DimensionedArrayValues, ModelMaker",
                          "Elements": {
                            "$type": "ModelMakerEngine.MMElements, ModelMakerEngine",
                            "$values": []
                          },
                          "Values": {
                            "$type": "System.Collections.Generic.List`1[[System.Object, mscorlib]], mscorlib",
                            "$values": [
                              1000.0,
                              null,
                              null,
                              null,
                              null,
                              null,
                              null,
                              null
                            ]
                          }
                        }
                      ]
                    },
                    "NonPrimaryInput": false,
                    "Max": "NaN",
                    "Min": "NaN",
                    "IsBalanceButNotCorkscrew": false,
                    "IsEditable": true,
                    "IsConstant": true,
                    "UniqueID": "daee40b5-e37f-4567-94d7-9a66c8aa2009",
                    "Dimensions": {
                      "$type": "ModelMakerEngine.MMDimensions, ModelMakerEngine",
                      "$values": []
                    },
                    "EquationOBXInternal": "{1000,,,,,,,}",
                    "NameOfGroup": "Inventory",
                    "EquationToParse": "{1000,,,,,,,}",
                    "MostRecentExpectedUnitErrors": null,
                    "Units": {
                      "$ref": "127"
                    },
                    "Name": "Opening Units in stock",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"257",
                    "$type": "ModelMaker.VariableNode, ModelMaker",
                    "RowTotalDependent": null,
                    "PutCalculationOnReport": false,
                    "CalculateOnThisReport": null,
                    "PivotTableLink": null,
                    "NumberFormatOverride": null,
                    "HasOpeningBalanceFlag": false,
                    "OpeningBalanceFlagAppliedName": "",
                    "ToolTip": "\n Is on Inputs.Inventory={1500,,,,,,,} (Units)",
                    "Deletable": true,
                    "Comment": "",
                    "HasSwitchSignLine": false,
                    "SwitchSignForReport": false,
                    "MultipleInputValues": {
                      "$type": "System.Collections.Generic.List`1[[ModelMaker.DimensionedArrayValues, ModelMaker]], mscorlib",
                      "$values": [
                        {
                          "$id": "258",
                          "$type": "ModelMaker.DimensionedArrayValues, ModelMaker",
                          "Elements": {
                            "$type": "ModelMakerEngine.MMElements, ModelMakerEngine",
                            "$values": []
                          },
                          "Values": {
                            "$type": "System.Collections.Generic.List`1[[System.Object, mscorlib]], mscorlib",
                            "$values": [
                              1500.0,
                              null,
                              null,
                              null,
                              null,
                              null,
                              null,
                              null
                            ]
                          }
                        }
                      ]
                    },
                    "NonPrimaryInput": false,
                    "Max": "NaN",
                    "Min": "NaN",
                    "IsBalanceButNotCorkscrew": false,
                    "IsEditable": true,
                    "IsConstant": true,
                    "UniqueID": "d9213520-8998-4600-a681-7ef34f4438fa",
                    "Dimensions": {
                      "$type": "ModelMakerEngine.MMDimensions, ModelMakerEngine",
                      "$values": []
                    },
                    "EquationOBXInternal": "{1500,,,,,,,}",
                    "NameOfGroup": "Inventory",
                    "EquationToParse": "{1500,,,,,,,}",
                    "MostRecentExpectedUnitErrors": null,
                    "Units": {
                      "$ref": "130"
                    },
                    "Name": "Opening Units in use",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"Inventory",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"259",
              "$type": "ModelMaker.GroupNode, ModelMaker",
              "TabOrHeaderColour": "",
              "Comment": "",
              "NameOfGroup": "Inputs",
              "YPosition": 5,
              "Folded": true,
              "Font": null,
              "Children": {
                "$type": "ModelMaker.GroupNodeChildCollection, ModelMaker",
                "$values": [
                  {
                    "$id": "260",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"273be653-4630-4d40-870f-7ed518619b29",
                    "Dimensions": {
                      "$type": "ModelMakerEngine.MMDimensions, ModelMakerEngine",
                      "$values": []
                    },
                    "EquationOBXInternal": "0",
                    "NameOfGroup": "Inputs.Opening Balances",
                    "EquationToParse": "0",
                    "MostRecentExpectedUnitErrors": null,
                    "Units": {
                      "$id": "261",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"Opening VAT balance",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"262",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"367f7cfa-99c7-4e74-9cf2-1e13679c35a6",
                    "Dimensions": {
                      "$type": "ModelMakerEngine.MMDimensions, ModelMakerEngine",
                      "$values": []
                    },
                    "EquationOBXInternal": "0",
                    "NameOfGroup": "Inputs.Opening Balances",
                    "EquationToParse": "0",
                    "MostRecentExpectedUnitErrors": null,
                    "Units": {
                      "$ref": "11"
                    },
                    "Name": "Opening Depreciation",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"263",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"7edd8f3b-a01f-4ffe-8ced-fb2eb84f07ef",
                    "Dimensions": {
                      "$type": "ModelMakerEngine.MMDimensions, ModelMakerEngine",
                      "$values": []
                    },
                    "EquationOBXInternal": "0",
                    "NameOfGroup": "Equity",
                    "EquationToParse": "0",
                    "MostRecentExpectedUnitErrors": null,
                    "Units": {
                      "$ref": "11"
                    },
                    "Name": "Opening Share Capital",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"264",
                    "$type": "ModelMaker.VariableNode, ModelMaker",
                    "RowTotalDependent": null,
                    "PutCalculationOnReport": false,
                    "CalculateOnThisReport": null,
                    "PivotTableLink": null,
                    "NumberFormatOverride": null,
                    "HasOpeningBalanceFlag": false,
                    "OpeningBalanceFlagAppliedName": "",
                    "ToolTip": "\n Is on Inputs.Opening Balances= (GBP)",
                    "Deletable": true,
                    "Comment": "",
                    "HasSwitchSignLine": false,
                    "SwitchSignForReport": false,
                    "MultipleInputValues": null,
                    "NonPrimaryInput": false,
                    "Max": "NaN",
                    "Min": "NaN",
                    "IsBalanceButNotCorkscrew": false,
                    "IsEditable": true,
                    "IsConstant": true,
                    "UniqueID": "9ba05152-6bf0-468e-8a14-c69e40e7ee27",
                    "Dimensions": {
                      "$type": "ModelMakerEngine.MMDimensions, ModelMakerEngine",
                      "$values": []
                    },
                    "EquationOBXInternal": null,
                    "NameOfGroup": "Financials",
                    "EquationToParse": "",
                    "MostRecentExpectedUnitErrors": null,
                    "Units": {
                      "$ref": "11"
                    },
                    "Name": "Opening Cash",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"265",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"c548b832-9c46-43f5-a20b-a35bf016fad5",
                    "Dimensions": {
                      "$type": "ModelMakerEngine.MMDimensions, ModelMakerEngine",
                      "$values": []
                    },
                    "EquationOBXInternal": "0",
                    "NameOfGroup": "Financials",
                    "EquationToParse": "0",
                    "MostRecentExpectedUnitErrors": null,
                    "Units": {
                      "$ref": "11"
                    },
                    "Name": "Opening Deferred Income",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"266",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"fe6f4e30-b421-4ff7-a4b8-5699c4b06c4b",
                    "Dimensions": {
                      "$type": "ModelMakerEngine.MMDimensions, ModelMakerEngine",
                      "$values": []
                    },
                    "EquationOBXInternal": "0",
                    "NameOfGroup": "Unallocated",
                    "EquationToParse": "0",
                    "MostRecentExpectedUnitErrors": null,
                    "Units": {
                      "$ref": "11"
                    },
                    "Name": "Opening Inventory",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"267",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"7e491758-e051-42c9-9709-23f5e2a48b48",
                    "Dimensions": {
                      "$type": "ModelMakerEngine.MMDimensions, ModelMakerEngine",
                      "$values": []
                    },
                    "EquationOBXInternal": "0",
                    "NameOfGroup": "Inputs",
                    "EquationToParse": "0",
                    "MostRecentExpectedUnitErrors": null,
                    "Units": {
                      "$ref": "11"
                    },
                    "Name": "Opening Debtors",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"268",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"2a9c2e4e-4be7-4b0e-9314-11c3d9cbc43d",
                    "Dimensions": {
                      "$type": "ModelMakerEngine.MMDimensions, ModelMakerEngine",
                      "$values": []
                    },
                    "EquationOBXInternal": "0",
                    "NameOfGroup": "Inputs",
                    "EquationToParse": "0",
                    "MostRecentExpectedUnitErrors": null,
                    "Units": {
                      "$ref": "11"
                    },
                    "Name": "Opening Creditors",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7,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"269",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"8cfa56b9-9405-4fa5-8c07-09a7e99d49eb",
                    "Dimensions": {
                      "$type": "ModelMakerEngine.MMDimensions, ModelMakerEngine",
                      "$values": []
                    },
                    "EquationOBXInternal": "0",
                    "NameOfGroup": "Unallocated",
                    "EquationToParse": "0",
                    "MostRecentExpectedUnitErrors": null,
                    "Units": {
                      "$ref": "11"
                    },
                    "Name": "Opening Retained Earnings",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8,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"Opening Balances",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"270",
              "$type": "ModelMaker.GroupNode, ModelMaker",
              "TabOrHeaderColour": "",
              "Comment": "",
              "NameOfGroup": "Inputs",
              "YPosition": 6,
              "Folded": true,
              "Font": null,
              "Children": {
                "$type": "ModelMaker.GroupNodeChildCollection, ModelMaker",
                "$values": [
                  {
                    "$id": "271",
                    "$type": "ModelMaker.VariableNode, ModelMaker",
                    "RowTotalDependent": null,
                    "PutCalculationOnReport": false,
                    "CalculateOnThisReport": null,
                    "PivotTableLink": null,
                    "NumberFormatOverride": null,
                    "HasOpeningBalanceFlag": false,
                    "OpeningBalanceFlagAppliedName": "",
                    "ToolTip": "\n Is on Inputs.Debt=30 (day)",
                    "Deletable": true,
                    "Comment": "",
                    "HasSwitchSignLine": false,
                    "SwitchSignForReport": false,
                    "MultipleInputValues": null,
                    "NonPrimaryInput": false,
                    "Max": "NaN",
                    "Min": "NaN",
                    "IsBalanceButNotCorkscrew": false,
                    "IsEditable": true,
                    "IsConstant": true,
                    "UniqueID": "2803a846-d509-4934-804c-c0ea0d685670",
                    "Dimensions": {
                      "$type": "ModelMakerEngine.MMDimensions, ModelMakerEngine",
                      "$values": []
                    },
                    "EquationOBXInternal": "30",
                    "NameOfGroup": "Inputs.Debt",
                    "EquationToParse": "30",
                    "MostRecentExpectedUnitErrors": null,
                    "Units": {
                      "$id": "272",
                      "$type": "ModelMaker.Unit, ModelMaker",
                      "NumberFormatOverride": null,
                      "MatchAnything": false,
                      "ExternalRepresentation": "day",
                      "ItemsOnTop": {
                        "$type": "System.Collections.Generic.List`1[[System.String, mscorlib]], mscorlib",
                        "$values": [
                          "DAY"
                        ]
                      },
                      "ItemsOnBottom": {
                        "$type": "System.Collections.Generic.List`1[[System.String, mscorlib]], mscorlib",
                        "$values": []
                      },
                      "IsCurrency": false,
                      "ContainsSMU": false,
                      "IsDimensionless": false,
                      "InsertRowTotal": true,
                      "IgnoreWhenDeterminingExpectedUnits": false
                    },
                    "Name": "Days in period",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"273",
                    "$type": "ModelMaker.VariableNode, ModelMaker",
                    "RowTotalDependent": null,
                    "PutCalculationOnReport": false,
                    "CalculateOnThisReport": null,
                    "PivotTableLink": null,
                    "NumberFormatOverride": null,
                    "HasOpeningBalanceFlag": false,
                    "OpeningBalanceFlagAppliedName": "",
                    "ToolTip": "\n Is on Inputs.Debt=360 (day)",
                    "Deletable": true,
                    "Comment": "",
                    "HasSwitchSignLine": false,
                    "SwitchSignForReport": false,
                    "MultipleInputValues": null,
                    "NonPrimaryInput": false,
                    "Max": "NaN",
                    "Min": "NaN",
                    "IsBalanceButNotCorkscrew": false,
                    "IsEditable": true,
                    "IsConstant": true,
                    "UniqueID": "f704a463-5252-40bb-8c3a-c1378830d832",
                    "Dimensions": {
                      "$type": "ModelMakerEngine.MMDimensions, ModelMakerEngine",
                      "$values": []
                    },
                    "EquationOBXInternal": "360",
                    "NameOfGroup": "Inputs.Debt",
                    "EquationToParse": "360",
                    "MostRecentExpectedUnitErrors": null,
                    "Units": {
                      "$id": "274",
                      "$type": "ModelMaker.Unit, ModelMaker",
                      "NumberFormatOverride": null,
                      "MatchAnything": false,
                      "ExternalRepresentation": "day",
                      "ItemsOnTop": {
                        "$type": "System.Collections.Generic.List`1[[System.String, mscorlib]], mscorlib",
                        "$values": [
                          "DAY"
                        ]
                      },
                      "ItemsOnBottom": {
                        "$type": "System.Collections.Generic.List`1[[System.String, mscorlib]], mscorlib",
                        "$values": []
                      },
                      "IsCurrency": false,
                      "ContainsSMU": false,
                      "IsDimensionless": false,
                      "InsertRowTotal": true,
                      "IgnoreWhenDeterminingExpectedUnits": false
                    },
                    "Name": "debt day count convention",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"275",
                    "$type": "ModelMaker.GroupNode, ModelMaker",
                    "TabOrHeaderColour": "",
                    "Comment": "",
                    "NameOfGroup": "Inputs.Debt",
                    "YPosition": 2,
                    "Folded": true,
                    "Font": null,
                    "Children": {
                      "$type": "ModelMaker.GroupNodeChildCollection, ModelMaker",
                      "$values": [
                        {
                          "$id": "276",
                          "$type": "ModelMaker.VariableNode, ModelMaker",
                          "RowTotalDependent": null,
                          "PutCalculationOnReport": false,
                          "CalculateOnThisReport": null,
                          "PivotTableLink": null,
                          "NumberFormatOverride": null,
                          "HasOpeningBalanceFlag": false,
                          "OpeningBalanceFlagAppliedName": "",
                          "ToolTip": "\n Is on Inputs.Debt.Invoice Finance{45078,,,,,,,}",
                          "Deletable": true,
                          "Comment": "",
                          "HasSwitchSignLine": false,
                          "SwitchSignForReport": false,
                          "MultipleInputValues": {
                            "$type": "System.Collections.Generic.List`1[[ModelMaker.DimensionedArrayValues, ModelMaker]], mscorlib",
                            "$values": [
                              {
                                "$id": "277",
                                "$type": "ModelMaker.DimensionedArrayValues, ModelMaker",
                                "Elements": {
                                  "$type": "ModelMakerEngine.MMElements, ModelMakerEngine",
                                  "$values": []
                                },
                                "Values": {
                                  "$type": "System.Collections.Generic.List`1[[System.Object, mscorlib]], mscorlib",
                                  "$values": [
                                    45078.0,
                                    null,
                                    null,
                                    null,
                                    null,
                                    null,
                                    null,
                                    null
                                  ]
                                }
                              }
                            ]
                          },
                          "NonPrimaryInput": false,
                          "Max": "NaN",
                          "Min": "NaN",
                          "IsBalanceButNotCorkscrew": false,
                          "IsEditable": true,
                          "IsConstant": true,
                          "UniqueID": "46adaa70-47af-4617-81a4-b14debbe6077",
                          "Dimensions": {
                            "$type": "ModelMakerEngine.MMDimensions, ModelMakerEngine",
                            "$values": []
                          },
                          "EquationOBXInternal": "{45078,,,,,,,}",
                          "NameOfGroup": "Inputs.Debt.Invoice finance",
                          "EquationToParse": "{45078,,,,,,,}",
                          "MostRecentExpectedUnitErrors": null,
                          "Units": {
                            "$id": "278",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"Invoice Finance Enabled beginning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"279",
                          "$type": "ModelMaker.VariableNode, ModelMaker",
                          "RowTotalDependent": null,
                          "PutCalculationOnReport": false,
                          "CalculateOnThisReport": null,
                          "PivotTableLink": null,
                          "NumberFormatOverride": null,
                          "HasOpeningBalanceFlag": false,
                          "OpeningBalanceFlagAppliedName": "",
                          "ToolTip": "\n Is on Inputs.Debt.Invoice Finance{45809,,,,,,,}",
                          "Deletable": true,
                          "Comment": "",
                          "HasSwitchSignLine": false,
                          "SwitchSignForReport": false,
                          "MultipleInputValues": {
                            "$type": "System.Collections.Generic.List`1[[ModelMaker.DimensionedArrayValues, ModelMaker]], mscorlib",
                            "$values": [
                              {
                                "$id": "280",
                                "$type": "ModelMaker.DimensionedArrayValues, ModelMaker",
                                "Elements": {
                                  "$type": "ModelMakerEngine.MMElements, ModelMakerEngine",
                                  "$values": []
                                },
                                "Values": {
                                  "$type": "System.Collections.Generic.List`1[[System.Object, mscorlib]], mscorlib",
                                  "$values": [
                                    45809.0,
                                    null,
                                    null,
                                    null,
                                    null,
                                    null,
                                    null,
                                    null
                                  ]
                                }
                              }
                            ]
                          },
                          "NonPrimaryInput": false,
                          "Max": "NaN",
                          "Min": "NaN",
                          "IsBalanceButNotCorkscrew": false,
                          "IsEditable": true,
                          "IsConstant": true,
                          "UniqueID": "5b34af45-7a99-464a-8b47-cf10542b3261",
                          "Dimensions": {
                            "$type": "ModelMakerEngine.MMDimensions, ModelMakerEngine",
                            "$values": []
                          },
                          "EquationOBXInternal": "{45809,,,,,,,}",
                          "NameOfGroup": "Inputs.Debt.Invoice finance",
                          "EquationToParse": "{45809,,,,,,,}",
                          "MostRecentExpectedUnitErrors": null,
                          "Units": {
                            "$id": "281",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"Invoice Finance Enabled end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"282",
                          "$type": "ModelMaker.VariableNode, ModelMaker",
                          "RowTotalDependent": null,
                          "PutCalculationOnReport": false,
                          "CalculateOnThisReport": null,
                          "PivotTableLink": null,
                          "NumberFormatOverride": null,
                          "HasOpeningBalanceFlag": false,
                          "OpeningBalanceFlagAppliedName": "",
                          "ToolTip": "\n Is on Inputs.Debt.Invoice Finance=90% (%)",
                          "Deletable": true,
                          "Comment": "",
                          "HasSwitchSignLine": false,
                          "SwitchSignForReport": false,
                          "MultipleInputValues": null,
                          "NonPrimaryInput": false,
                          "Max": "NaN",
                          "Min": "NaN",
                          "IsBalanceButNotCorkscrew": false,
                          "IsEditable": true,
                          "IsConstant": true,
                          "UniqueID": "1b2ec00b-1d5b-4653-876d-33079602e474",
                          "Dimensions": {
                            "$type": "ModelMakerEngine.MMDimensions, ModelMakerEngine",
                            "$values": []
                          },
                          "EquationOBXInternal": "90%",
                          "NameOfGroup": "Inputs.Debt",
                          "EquationToParse": "90%",
                          "MostRecentExpectedUnitErrors": null,
                          "Units": {
                            "$id": "283",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"Invoice Finance Advance %",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"284",
                          "$type": "ModelMaker.VariableNode, ModelMaker",
                          "RowTotalDependent": null,
                          "PutCalculationOnReport": false,
                          "CalculateOnThisReport": null,
                          "PivotTableLink": null,
                          "NumberFormatOverride": null,
                          "HasOpeningBalanceFlag": false,
                          "OpeningBalanceFlagAppliedName": "",
                          "ToolTip": "\n Is on Inputs.Debt.Invoice Finance=10% (%)",
                          "Deletable": true,
                          "Comment": "",
                          "HasSwitchSignLine": false,
                          "SwitchSignForReport": false,
                          "MultipleInputValues": null,
                          "NonPrimaryInput": false,
                          "Max": "NaN",
                          "Min": "NaN",
                          "IsBalanceButNotCorkscrew": false,
                          "IsEditable": true,
                          "IsConstant": true,
                          "UniqueID": "3a70b968-a594-4381-9a98-02c254486551",
                          "Dimensions": {
                            "$type": "ModelMakerEngine.MMDimensions, ModelMakerEngine",
                            "$values": []
                          },
                          "EquationOBXInternal": "10%",
                          "NameOfGroup": "Inputs.Debt",
                          "EquationToParse": "10%",
                          "MostRecentExpectedUnitErrors": null,
                          "Units": {
                            "$id": "285",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"All in Invoice Finance annual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"286",
                          "$type": "ModelMaker.VariableNode, ModelMaker",
                          "RowTotalDependent": null,
                          "PutCalculationOnReport": false,
                          "CalculateOnThisReport": null,
                          "PivotTableLink": null,
                          "NumberFormatOverride": null,
                          "HasOpeningBalanceFlag": false,
                          "OpeningBalanceFlagAppliedName": "",
                          "ToolTip": "\n Is on Inputs.Debt.Invoice Finance= (GBP)",
                          "Deletable": true,
                          "Comment": "",
                          "HasSwitchSignLine": false,
                          "SwitchSignForReport": false,
                          "MultipleInputValues": null,
                          "NonPrimaryInput": false,
                          "Max": "NaN",
                          "Min": "NaN",
                          "IsBalanceButNotCorkscrew": false,
                          "IsEditable": true,
                          "IsConstant": true,
                          "UniqueID": "d5c995b7-5363-4b52-9de7-8db4181910e9",
                          "Dimensions": {
                            "$type": "ModelMakerEngine.MMDimensions, ModelMakerEngine",
                            "$values": []
                          },
                          "EquationOBXInternal": null,
                          "NameOfGroup": "Invoice finance",
                          "EquationToParse": "",
                          "MostRecentExpectedUnitErrors": null,
                          "Units": {
                            "$ref": "11"
                          },
                          "Name": "Opening Invoice finance balance",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"Invoice Finance",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"287",
                    "$type": "ModelMaker.GroupNode, ModelMaker",
                    "TabOrHeaderColour": "",
                    "Comment": "",
                    "NameOfGroup": "Inputs.Debt",
                    "YPosition": 3,
                    "Folded": true,
                    "Font": null,
                    "Children": {
                      "$type": "ModelMaker.GroupNodeChildCollection, ModelMaker",
                      "$values": [
                        {
                          "$id": "288",
                          "$type": "ModelMaker.VariableNode, ModelMaker",
                          "RowTotalDependent": null,
                          "PutCalculationOnReport": false,
                          "CalculateOnThisReport": null,
                          "PivotTableLink": null,
                          "NumberFormatOverride": null,
                          "HasOpeningBalanceFlag": false,
                          "OpeningBalanceFlagAppliedName": "",
                          "ToolTip": "\n Is on Inputs.Debt.Supply Chain Finance{45809,,,,,,,}",
                          "Deletable": true,
                          "Comment": "",
                          "HasSwitchSignLine": false,
                          "SwitchSignForReport": false,
                          "MultipleInputValues": {
                            "$type": "System.Collections.Generic.List`1[[ModelMaker.DimensionedArrayValues, ModelMaker]], mscorlib",
                            "$values": [
                              {
                                "$id": "289",
                                "$type": "ModelMaker.DimensionedArrayValues, ModelMaker",
                                "Elements": {
                                  "$type": "ModelMakerEngine.MMElements, ModelMakerEngine",
                                  "$values": []
                                },
                                "Values": {
                                  "$type": "System.Collections.Generic.List`1[[System.Object, mscorlib]], mscorlib",
                                  "$values": [
                                    45809.0,
                                    null,
                                    null,
                                    null,
                                    null,
                                    null,
                                    null,
                                    null
                                  ]
                                }
                              }
                            ]
                          },
                          "NonPrimaryInput": false,
                          "Max": "NaN",
                          "Min": "NaN",
                          "IsBalanceButNotCorkscrew": false,
                          "IsEditable": true,
                          "IsConstant": true,
                          "UniqueID": "f9a5b5b3-c1fe-401e-a931-b4ad397c7f0e",
                          "Dimensions": {
                            "$type": "ModelMakerEngine.MMDimensions, ModelMakerEngine",
                            "$values": []
                          },
                          "EquationOBXInternal": "{45809,,,,,,,}",
                          "NameOfGroup": "Inputs.Debt.Trade Finance",
                          "EquationToParse": "{45809,,,,,,,}",
                          "MostRecentExpectedUnitErrors": null,
                          "Units": {
                            "$id": "290",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"Supply Chain Finance enabled end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"291",
                          "$type": "ModelMaker.VariableNode, ModelMaker",
                          "RowTotalDependent": null,
                          "PutCalculationOnReport": false,
                          "CalculateOnThisReport": null,
                          "PivotTableLink": null,
                          "NumberFormatOverride": null,
                          "HasOpeningBalanceFlag": false,
                          "OpeningBalanceFlagAppliedName": "",
                          "ToolTip": "\n Is on Inputs.Debt.Supply Chain Finance{45078,,,,,,,}",
                          "Deletable": true,
                          "Comment": "",
                          "HasSwitchSignLine": false,
                          "SwitchSignForReport": false,
                          "MultipleInputValues": {
                            "$type": "System.Collections.Generic.List`1[[ModelMaker.DimensionedArrayValues, ModelMaker]], mscorlib",
                            "$values": [
                              {
                                "$id": "292",
                                "$type": "ModelMaker.DimensionedArrayValues, ModelMaker",
                                "Elements": {
                                  "$type": "ModelMakerEngine.MMElements, ModelMakerEngine",
                                  "$values": []
                                },
                                "Values": {
                                  "$type": "System.Collections.Generic.List`1[[System.Object, mscorlib]], mscorlib",
                                  "$values": [
                                    45078.0,
                                    null,
                                    null,
                                    null,
                                    null,
                                    null,
                                    null,
                                    null
                                  ]
                                }
                              }
                            ]
                          },
                          "NonPrimaryInput": false,
                          "Max": "NaN",
                          "Min": "NaN",
                          "IsBalanceButNotCorkscrew": false,
                          "IsEditable": true,
                          "IsConstant": true,
                          "UniqueID": "c089e218-54a5-459c-8f65-877502f4518e",
                          "Dimensions": {
                            "$type": "ModelMakerEngine.MMDimensions, ModelMakerEngine",
                            "$values": []
                          },
                          "EquationOBXInternal": "{45078,,,,,,,}",
                          "NameOfGroup": "Inputs.Debt.Trade Finance",
                          "EquationToParse": "{45078,,,,,,,}",
                          "MostRecentExpectedUnitErrors": null,
                          "Units": {
                            "$id": "293",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"Supply Chain Finance enabled beginning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"294",
                          "$type": "ModelMaker.VariableNode, ModelMaker",
                          "RowTotalDependent": null,
                          "PutCalculationOnReport": false,
                          "CalculateOnThisReport": null,
                          "PivotTableLink": null,
                          "NumberFormatOverride": null,
                          "HasOpeningBalanceFlag": false,
                          "OpeningBalanceFlagAppliedName": "",
                          "ToolTip": "\n Is on Inputs.Debt.Supply Chain Finance=0 (GBP)",
                          "Deletable": true,
                          "Comment": "",
                          "HasSwitchSignLine": false,
                          "SwitchSignForReport": false,
                          "MultipleInputValues": null,
                          "NonPrimaryInput": false,
                          "Max": "NaN",
                          "Min": "NaN",
                          "IsBalanceButNotCorkscrew": false,
                          "IsEditable": true,
                          "IsConstant": true,
                          "UniqueID": "647a6c69-42f4-4440-a096-64a0c27a0e81",
                          "Dimensions": {
                            "$type": "ModelMakerEngine.MMDimensions, ModelMakerEngine",
                            "$values": []
                          },
                          "EquationOBXInternal": "0",
                          "NameOfGroup": "Inputs.Debt",
                          "EquationToParse": "0",
                          "MostRecentExpectedUnitErrors": null,
                          "Units": {
                            "$id": "295",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"Opening Supply Chain Finance balance",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"296",
                          "$type": "ModelMaker.VariableNode, ModelMaker",
                          "RowTotalDependent": null,
                          "PutCalculationOnReport": false,
                          "CalculateOnThisReport": null,
                          "PivotTableLink": null,
                          "NumberFormatOverride": null,
                          "HasOpeningBalanceFlag": false,
                          "OpeningBalanceFlagAppliedName": "",
                          "ToolTip": "\n Is on Inputs.Debt.Supply Chain Finance=8% (%)",
                          "Deletable": true,
                          "Comment": "",
                          "HasSwitchSignLine": false,
                          "SwitchSignForReport": false,
                          "MultipleInputValues": null,
                          "NonPrimaryInput": false,
                          "Max": "NaN",
                          "Min": "NaN",
                          "IsBalanceButNotCorkscrew": false,
                          "IsEditable": true,
                          "IsConstant": true,
                          "UniqueID": "79623d91-cda4-4478-8754-f835292cf0f2",
                          "Dimensions": {
                            "$type": "ModelMakerEngine.MMDimensions, ModelMakerEngine",
                            "$values": []
                          },
                          "EquationOBXInternal": "8%",
                          "NameOfGroup": "Inputs.Debt",
                          "EquationToParse": "8%",
                          "MostRecentExpectedUnitErrors": null,
                          "Units": {
                            "$id": "297",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"All in Supply Chain Finance annual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"298",
                          "$type": "ModelMaker.VariableNode, ModelMaker",
                          "RowTotalDependent": null,
                          "PutCalculationOnReport": false,
                          "CalculateOnThisReport": null,
                          "PivotTableLink": null,
                          "NumberFormatOverride": null,
                          "HasOpeningBalanceFlag": false,
                          "OpeningBalanceFlagAppliedName": "",
                          "ToolTip": "\n Is on Inputs.Debt.Supply Chain Finance=80% (%)",
                          "Deletable": true,
                          "Comment": "",
                          "HasSwitchSignLine": false,
                          "SwitchSignForReport": false,
                          "MultipleInputValues": null,
                          "NonPrimaryInput": false,
                          "Max": "NaN",
                          "Min": "NaN",
                          "IsBalanceButNotCorkscrew": false,
                          "IsEditable": true,
                          "IsConstant": true,
                          "UniqueID": "25324ada-9c00-4afa-90ca-e15499f08b3d",
                          "Dimensions": {
                            "$type": "ModelMakerEngine.MMDimensions, ModelMakerEngine",
                            "$values": []
                          },
                          "EquationOBXInternal": "80%",
                          "NameOfGroup": "Inputs.Debt",
                          "EquationToParse": "80%",
                          "MostRecentExpectedUnitErrors": null,
                          "Units": {
                            "$id": "299",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"Supply Chain Finance Advance %",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
                    "Name": "Supply Chain Finance",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"300",
                    "$type": "ModelMaker.GroupNode, ModelMaker",
                    "TabOrHeaderColour": "",
                    "Comment": "",
                    "NameOfGroup": "Inputs.Debt",
                    "YPosition": 4,
                    "Folded": true,
                    "Font": null,
                    "Children": {
                      "$type": "ModelMaker.GroupNodeChildCollection, ModelMaker",
                      "$values": [
                        {
                          "$id": "301",
                          "$type": "ModelMaker.VariableNode, ModelMaker",
                          "RowTotalDependent": null,
                          "PutCalculationOnReport": false,
                          "CalculateOnThisReport": null,
                          "PivotTableLink": null,
                          "NumberFormatOverride": null,
                          "HasOpeningBalanceFlag": false,
                          "OpeningBalanceFlagAppliedName": "",
                          "ToolTip": "\n Is on Inputs.Debt.Asset Finance{45777,,,,,,,}",
                          "Deletable": true,
                          "Comment": "",
                          "HasSwitchSignLine": false,
                          "SwitchSignForReport": false,
                          "MultipleInputValues": {
                            "$type": "System.Collections.Generic.List`1[[ModelMaker.DimensionedArrayValues, ModelMaker]], mscorlib",
                            "$values": [
                              {
                                "$id": "302",
                                "$type": "ModelMaker.DimensionedArrayValues, ModelMaker",
                                "Elements": {
                                  "$type": "ModelMakerEngine.MMElements, ModelMakerEngine",
                                  "$values": []
                                },
                                "Values": {
                                  "$type": "System.Collections.Generic.List`1[[System.Object, mscorlib]], mscorlib",
                                  "$values": [
                                    45777.0,
                                    null,
                                    null,
                                    null,
                                    null,
                                    null,
                                    null,
                                    null
                                  ]
                                }
                              }
                            ]
                          },
                          "NonPrimaryInput": false,
                          "Max": "NaN",
                          "Min": "NaN",
                          "IsBalanceButNotCorkscrew": false,
                          "IsEditable": true,
                          "IsConstant": true,
                          "UniqueID": "e3571ea8-f48c-4089-acc9-f051d9fe1ab6",
                          "Dimensions": {
                            "$type": "ModelMakerEngine.MMDimensions, ModelMakerEngine",
                            "$values": []
                          },
                          "EquationOBXInternal": "{45777,,,,,,,}",
                          "NameOfGroup": "Time.Debts flags",
                          "EquationToParse": "{45777,,,,,,,}",
                          "MostRecentExpectedUnitErrors": null,
                          "Units": {
                            "$id": "303",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"Asset Finance Enabled end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"304",
                          "$type": "ModelMaker.VariableNode, ModelMaker",
                          "RowTotalDependent": null,
                          "PutCalculationOnReport": false,
                          "CalculateOnThisReport": null,
                          "PivotTableLink": null,
                          "NumberFormatOverride": null,
                          "HasOpeningBalanceFlag": false,
                          "OpeningBalanceFlagAppliedName": "",
                          "ToolTip": "\n Is on Inputs.Debt.Asset Finance{45047,,,,,,,}",
                          "Deletable": true,
                          "Comment": "",
                          "HasSwitchSignLine": false,
                          "SwitchSignForReport": false,
                          "MultipleInputValues": {
                            "$type": "System.Collections.Generic.List`1[[ModelMaker.DimensionedArrayValues, ModelMaker]], mscorlib",
                            "$values": [
                              {
                                "$id": "305",
                                "$type": "ModelMaker.DimensionedArrayValues, ModelMaker",
                                "Elements": {
                                  "$type": "ModelMakerEngine.MMElements, ModelMakerEngine",
                                  "$values": []
                                },
                                "Values": {
                                  "$type": "System.Collections.Generic.List`1[[System.Object, mscorlib]], mscorlib",
                                  "$values": [
                                    45047.0,
                                    null,
                                    null,
                                    null,
                                    null,
                                    null,
                                    null,
                                    null
                                  ]
                                }
                              }
                            ]
                          },
                          "NonPrimaryInput": false,
                          "Max": "NaN",
                          "Min": "NaN",
                          "IsBalanceButNotCorkscrew": false,
                          "IsEditable": true,
                          "IsConstant": true,
                          "UniqueID": "20b1e76e-4f06-4576-ae91-70765cf13177",
                          "Dimensions": {
                            "$type": "ModelMakerEngine.MMDimensions, ModelMakerEngine",
                            "$values": []
                          },
                          "EquationOBXInternal": "{45047,,,,,,,}",
                          "NameOfGroup": "Time.Debts flags",
                          "EquationToParse": "{45047,,,,,,,}",
                          "MostRecentExpectedUnitErrors": null,
                          "Units": {
                            "$id": "306",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"Asset Finance Enabled beginning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"307",
                          "$type": "ModelMaker.VariableNode, ModelMaker",
                          "RowTotalDependent": null,
                          "PutCalculationOnReport": false,
                          "CalculateOnThisReport": null,
                          "PivotTableLink": null,
                          "NumberFormatOverride": null,
                          "HasOpeningBalanceFlag": false,
                          "OpeningBalanceFlagAppliedName": "",
                          "ToolTip": "\n Is on Inputs.Debt.Asset Finance={0.08,,,,,,,} (%)",
                          "Deletable": true,
                          "Comment": "",
                          "HasSwitchSignLine": false,
                          "SwitchSignForReport": false,
                          "MultipleInputValues": {
                            "$type": "System.Collections.Generic.List`1[[ModelMaker.DimensionedArrayValues, ModelMaker]], mscorlib",
                            "$values": [
                              {
                                "$id": "308",
                                "$type": "ModelMaker.DimensionedArrayValues, ModelMaker",
                                "Elements": {
                                  "$type": "ModelMakerEngine.MMElements, ModelMakerEngine",
                                  "$values": []
                                },
                                "Values": {
                                  "$type": "System.Collections.Generic.List`1[[System.Object, mscorlib]], mscorlib",
                                  "$values": [
                                    0.08,
                                    null,
                                    null,
                                    null,
                                    null,
                                    null,
                                    null,
                                    null
                                  ]
                                }
                              }
                            ]
                          },
                          "NonPrimaryInput": false,
                          "Max": "NaN",
                          "Min": "NaN",
                          "IsBalanceButNotCorkscrew": false,
                          "IsEditable": true,
                          "IsConstant": true,
                          "UniqueID": "f7fa138f-0f5e-4400-a728-7df09831644a",
                          "Dimensions": {
                            "$type": "ModelMakerEngine.MMDimensions, ModelMakerEngine",
                            "$values": []
                          },
                          "EquationOBXInternal": "{0.08,,,,,,,}",
                          "NameOfGroup": "Asset Finance",
                          "EquationToParse": "{0.08,,,,,,,}",
                          "MostRecentExpectedUnitErrors": null,
                          "Units": {
                            "$id": "309",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"All in Trade finance annual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"310",
                          "$type": "ModelMaker.VariableNode, ModelMaker",
                          "RowTotalDependent": null,
                          "PutCalculationOnReport": false,
                          "CalculateOnThisReport": null,
                          "PivotTableLink": null,
                          "NumberFormatOverride": null,
                          "HasOpeningBalanceFlag": false,
                          "OpeningBalanceFlagAppliedName": "",
                          "ToolTip": "\n Is on Inputs.Debt.Asset Finance={24,,,,,,,} (Months)",
                          "Deletable": true,
                          "Comment": "",
                          "HasSwitchSignLine": false,
                          "SwitchSignForReport": false,
                          "MultipleInputValues": {
                            "$type": "System.Collections.Generic.List`1[[ModelMaker.DimensionedArrayValues, ModelMaker]], mscorlib",
                            "$values": [
                              {
                                "$id": "311",
                                "$type": "ModelMaker.DimensionedArrayValues, ModelMaker",
                                "Elements": {
                                  "$type": "ModelMakerEngine.MMElements, ModelMakerEngine",
                                  "$values": []
                                },
                                "Values": {
                                  "$type": "System.Collections.Generic.List`1[[System.Object, mscorlib]], mscorlib",
                                  "$values": [
                                    24.0,
                                    null,
                                    null,
                                    null,
                                    null,
                                    null,
                                    null,
                                    null
                                  ]
                                }
                              }
                            ]
                          },
                          "NonPrimaryInput": false,
                          "Max": "NaN",
                          "Min": "NaN",
                          "IsBalanceButNotCorkscrew": false,
                          "IsEditable": true,
                          "IsConstant": true,
                          "UniqueID": "780aa5ef-e4fe-4330-b8bc-4d690a52c43b",
                          "Dimensions": {
                            "$type": "ModelMakerEngine.MMDimensions, ModelMakerEngine",
                            "$values": []
                          },
                          "EquationOBXInternal": "{24,,,,,,,}",
                          "NameOfGroup": "Asset Finance",
                          "EquationToParse": "{24,,,,,,,}",
                          "MostRecentExpectedUnitErrors": null,
                          "Units": {
                            "$id": "312",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"Asset Finance Period",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"313",
                          "$type": "ModelMaker.VariableNode, ModelMaker",
                          "RowTotalDependent": null,
                          "PutCalculationOnReport": false,
                          "CalculateOnThisReport": null,
                          "PivotTableLink": null,
                          "NumberFormatOverride": null,
                          "HasOpeningBalanceFlag": false,
                          "OpeningBalanceFlagAppliedName": "",
                          "ToolTip": "\n Is on Inputs.Debt.Asset Finance={1,,,,,,,} (%)",
                          "Deletable": true,
                          "Comment": "",
                          "HasSwitchSignLine": false,
                          "SwitchSignForReport": false,
                          "MultipleInputValues": {
                            "$type": "System.Collections.Generic.List`1[[ModelMaker.DimensionedArrayValues, ModelMaker]], mscorlib",
                            "$values": [
                              {
                                "$id": "314",
                                "$type": "ModelMaker.DimensionedArrayValues, ModelMaker",
                                "Elements": {
                                  "$type": "ModelMakerEngine.MMElements, ModelMakerEngine",
                                  "$values": []
                                },
                                "Values": {
                                  "$type": "System.Collections.Generic.List`1[[System.Object, mscorlib]], mscorlib",
                                  "$values": [
                                    1.0,
                                    null,
                                    null,
                                    null,
                                    null,
                                    null,
                                    null,
                                    null
                                  ]
                                }
                              }
                            ]
                          },
                          "NonPrimaryInput": false,
                          "Max": "NaN",
                          "Min": "NaN",
                          "IsBalanceButNotCorkscrew": false,
                          "IsEditable": true,
                          "IsConstant": true,
                          "UniqueID": "1d5fc134-993a-48ee-a2c3-86d19115004d",
                          "Dimensions": {
                            "$type": "ModelMakerEngine.MMDimensions, ModelMakerEngine",
                            "$values": []
                          },
                          "EquationOBXInternal": "{1,,,,,,,}",
                          "NameOfGroup": "Asset Finance",
                          "EquationToParse": "{1,,,,,,,}",
                          "MostRecentExpectedUnitErrors": null,
                          "Units": {
                            "$id": "315",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"Asset Finance Advance %",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"316",
                          "$type": "ModelMaker.VariableNode, ModelMaker",
                          "RowTotalDependent": null,
                          "PutCalculationOnReport": false,
                          "CalculateOnThisReport": null,
                          "PivotTableLink": null,
                          "NumberFormatOverride": null,
                          "HasOpeningBalanceFlag": false,
                          "OpeningBalanceFlagAppliedName": "",
                          "ToolTip": "\n Is on Inputs.Debt.Asset Finance={0,,,,,,,} (GBP)",
                          "Deletable": true,
                          "Comment": "",
                          "HasSwitchSignLine": false,
                          "SwitchSignForReport": false,
                          "MultipleInputValues": {
                            "$type": "System.Collections.Generic.List`1[[ModelMaker.DimensionedArrayValues, ModelMaker]], mscorlib",
                            "$values": [
                              {
                                "$id": "317",
                                "$type": "ModelMaker.DimensionedArrayValues, ModelMaker",
                                "Elements": {
                                  "$type": "ModelMakerEngine.MMElements, ModelMakerEngine",
                                  "$values": []
                                },
                                "Values": {
                                  "$type": "System.Collections.Generic.List`1[[System.Object, mscorlib]], mscorlib",
                                  "$values": [
                                    0.0,
                                    null,
                                    null,
                                    null,
                                    null,
                                    null,
                                    null,
                                    null
                                  ]
                                }
                              }
                            ]
                          },
                          "NonPrimaryInput": false,
                          "Max": "NaN",
                          "Min": "NaN",
                          "IsBalanceButNotCorkscrew": false,
                          "IsEditable": true,
                          "IsConstant": true,
                          "UniqueID": "e8405182-b4ca-4685-bfb2-aa70830add0e",
                          "Dimensions": {
                            "$type": "ModelMakerEngine.MMDimensions, ModelMakerEngine",
                            "$values": []
                          },
                          "EquationOBXInternal": "{0,,,,,,,}",
                          "NameOfGroup": "Asset Finance",
                          "EquationToParse": "{0,,,,,,,}",
                          "MostRecentExpectedUnitErrors": null,
                          "Units": {
                            "$ref": "11"
                          },
                          "Name": "Opening Asset Finance balance",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"Asset Finance",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"Debt",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"318",
              "$type": "ModelMaker.GroupNode, ModelMaker",
              "TabOrHeaderColour": "",
              "Comment": "",
              "NameOfGroup": "Inputs",
              "YPosition": 7,
              "Folded": true,
              "Font": null,
              "Children": {
                "$type": "ModelMaker.GroupNodeChildCollection, ModelMaker",
                "$values": [
                  {
                    "$id": "319",
                    "$type": "ModelMaker.VariableNode, ModelMaker",
                    "RowTotalDependent": null,
                    "PutCalculationOnReport": false,
                    "CalculateOnThisReport": null,
                    "PivotTableLink": null,
                    "NumberFormatOverride": null,
                    "HasOpeningBalanceFlag": false,
                    "OpeningBalanceFlagAppliedName": "",
                    "ToolTip": "\n Is on Inputs.VAT={3,3,3,3,3,3,3,} (Months)",
                    "Deletable": true,
                    "Comment": "",
                    "HasSwitchSignLine": false,
                    "SwitchSignForReport": false,
                    "MultipleInputValues": {
                      "$type": "System.Collections.Generic.List`1[[ModelMaker.DimensionedArrayValues, ModelMaker]], mscorlib",
                      "$values": [
                        {
                          "$id": "320",
                          "$type": "ModelMaker.DimensionedArrayValues, ModelMaker",
                          "Elements": {
                            "$type": "ModelMakerEngine.MMElements, ModelMakerEngine",
                            "$values": []
                          },
                          "Values": {
                            "$type": "System.Collections.Generic.List`1[[System.Object, mscorlib]], mscorlib",
                            "$values": [
                              3.0,
                              3.0,
                              3.0,
                              3.0,
                              3.0,
                              3.0,
                              3.0,
                              null
                            ]
                          }
                        }
                      ]
                    },
                    "NonPrimaryInput": false,
                    "Max": "NaN",
                    "Min": "NaN",
                    "IsBalanceButNotCorkscrew": false,
                    "IsEditable": true,
                    "IsConstant": true,
                    "UniqueID": "8af08e48-386d-4f77-95e5-4130260aa5eb",
                    "Dimensions": {
                      "$type": "ModelMakerEngine.MMDimensions, ModelMakerEngine",
                      "$values": []
                    },
                    "EquationOBXInternal": "{3,3,3,3,3,3,3,}",
                    "NameOfGroup": "Time.VAT return this period flag",
                    "EquationToParse": "{3,3,3,3,3,3,3,}",
                    "MostRecentExpectedUnitErrors": null,
                    "Units": {
                      "$id": "321",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"VAT return this period every x periods",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"322",
                    "$type": "ModelMaker.VariableNode, ModelMaker",
                    "RowTotalDependent": null,
                    "PutCalculationOnReport": false,
                    "CalculateOnThisReport": null,
                    "PivotTableLink": null,
                    "NumberFormatOverride": null,
                    "HasOpeningBalanceFlag": false,
                    "OpeningBalanceFlagAppliedName": "",
                    "ToolTip": "\n Is on Inputs.VAT{45078,,,,,,,}",
                    "Deletable": true,
                    "Comment": "",
                    "HasSwitchSignLine": false,
                    "SwitchSignForReport": false,
                    "MultipleInputValues": {
                      "$type": "System.Collections.Generic.List`1[[ModelMaker.DimensionedArrayValues, ModelMaker]], mscorlib",
                      "$values": [
                        {
                          "$id": "323",
                          "$type": "ModelMaker.DimensionedArrayValues, ModelMaker",
                          "Elements": {
                            "$type": "ModelMakerEngine.MMElements, ModelMakerEngine",
                            "$values": []
                          },
                          "Values": {
                            "$type": "System.Collections.Generic.List`1[[System.Object, mscorlib]], mscorlib",
                            "$values": [
                              45078.0,
                              null,
                              null,
                              null,
                              null,
                              null,
                              null,
                              null
                            ]
                          }
                        }
                      ]
                    },
                    "NonPrimaryInput": false,
                    "Max": "NaN",
                    "Min": "NaN",
                    "IsBalanceButNotCorkscrew": false,
                    "IsEditable": true,
                    "IsConstant": true,
                    "UniqueID": "899fed36-21ac-47dd-bdee-37e458cd026f",
                    "Dimensions": {
                      "$type": "ModelMakerEngine.MMDimensions, ModelMakerEngine",
                      "$values": []
                    },
                    "EquationOBXInternal": "{45078,,,,,,,}",
                    "NameOfGroup": "Time.VAT return this period flag",
                    "EquationToParse": "{45078,,,,,,,}",
                    "MostRecentExpectedUnitErrors": null,
                    "Units": {
                      "$id": "324",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"VAT return this period beginning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"325",
                    "$type": "ModelMaker.VariableNode, ModelMaker",
                    "RowTotalDependent": null,
                    "PutCalculationOnReport": false,
                    "CalculateOnThisReport": null,
                    "PivotTableLink": null,
                    "NumberFormatOverride": null,
                    "HasOpeningBalanceFlag": false,
                    "OpeningBalanceFlagAppliedName": "",
                    "ToolTip": "\n Is on Inputs.VAT=50% (%)",
                    "Deletable": true,
                    "Comment": "",
                    "HasSwitchSignLine": false,
                    "SwitchSignForReport": false,
                    "MultipleInputValues": null,
                    "NonPrimaryInput": false,
                    "Max": "NaN",
                    "Min": "NaN",
                    "IsBalanceButNotCorkscrew": false,
                    "IsEditable": true,
                    "IsConstant": true,
                    "UniqueID": "84aa467e-fd73-42f4-a44a-ceaf22406633",
                    "Dimensions": {
                      "$type": "ModelMakerEngine.MMDimensions, ModelMakerEngine",
                      "$values": []
                    },
                    "EquationOBXInternal": "50%",
                    "NameOfGroup": "Inputs.VAT",
                    "EquationToParse": "50%",
                    "MostRecentExpectedUnitErrors": null,
                    "Units": {
                      "$id": "326",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"Percentage of expense subject to VAT",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"327",
                    "$type": "ModelMaker.VariableNode, ModelMaker",
                    "RowTotalDependent": null,
                    "PutCalculationOnReport": false,
                    "CalculateOnThisReport": null,
                    "PivotTableLink": null,
                    "NumberFormatOverride": null,
                    "HasOpeningBalanceFlag": false,
                    "OpeningBalanceFlagAppliedName": "",
                    "ToolTip": "\n Is on Inputs.VAT=20% (%)",
                    "Deletable": true,
                    "Comment": "",
                    "HasSwitchSignLine": false,
                    "SwitchSignForReport": false,
                    "MultipleInputValues": null,
                    "NonPrimaryInput": false,
                    "Max": "NaN",
                    "Min": "NaN",
                    "IsBalanceButNotCorkscrew": false,
                    "IsEditable": true,
                    "IsConstant": true,
                    "UniqueID": "d3de8110-dc43-4ef7-86dc-6cdd41ef777b",
                    "Dimensions": {
                      "$type": "ModelMakerEngine.MMDimensions, ModelMakerEngine",
                      "$values": []
                    },
                    "EquationOBXInternal": "20%",
                    "NameOfGroup": "Inputs.VAT",
                    "EquationToParse": "20%",
                    "MostRecentExpectedUnitErrors": null,
                    "Units": {
                      "$id": "328",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"VAT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"329",
                    "$type": "ModelMaker.VariableNode, ModelMaker",
                    "RowTotalDependent": null,
                    "PutCalculationOnReport": false,
                    "CalculateOnThisReport": null,
                    "PivotTableLink": null,
                    "NumberFormatOverride": null,
                    "HasOpeningBalanceFlag": false,
                    "OpeningBalanceFlagAppliedName": "",
                    "ToolTip": "\n Is on Inputs.VAT=1 (Months)",
                    "Deletable": true,
                    "Comment": "",
                    "HasSwitchSignLine": false,
                    "SwitchSignForReport": false,
                    "MultipleInputValues": null,
                    "NonPrimaryInput": false,
                    "Max": "NaN",
                    "Min": "NaN",
                    "IsBalanceButNotCorkscrew": false,
                    "IsEditable": true,
                    "IsConstant": true,
                    "UniqueID": "f73b781e-529b-4fdb-9114-16e4b96668be",
                    "Dimensions": {
                      "$type": "ModelMakerEngine.MMDimensions, ModelMakerEngine",
                      "$values": []
                    },
                    "EquationOBXInternal": "1",
                    "NameOfGroup": "Inputs.VAT",
                    "EquationToParse": "1",
                    "MostRecentExpectedUnitErrors": null,
                    "Units": {
                      "$id": "330",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"VAT payment delay in months",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"VAT",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"331",
              "$type": "ModelMaker.GroupNode, ModelMaker",
              "TabOrHeaderColour": "",
              "Comment": "",
              "NameOfGroup": "Inputs",
              "YPosition": 8,
              "Folded": true,
              "Font": null,
              "Children": {
                "$type": "ModelMaker.GroupNodeChildCollection, ModelMaker",
                "$values": [
                  {
                    "$id": "332",
                    "$type": "ModelMaker.VariableNode, ModelMaker",
                    "RowTotalDependent": null,
                    "PutCalculationOnReport": false,
                    "CalculateOnThisReport": null,
                    "PivotTableLink": null,
                    "NumberFormatOverride": null,
                    "HasOpeningBalanceFlag": false,
                    "OpeningBalanceFlagAppliedName": "",
                    "ToolTip": "\n Is on Inputs.Corporation Tax={0.2,,,,,,,} (%)",
                    "Deletable": true,
                    "Comment": "",
                    "HasSwitchSignLine": false,
                    "SwitchSignForReport": false,
                    "MultipleInputValues": {
                      "$type": "System.Collections.Generic.List`1[[ModelMaker.DimensionedArrayValues, ModelMaker]], mscorlib",
                      "$values": [
                        {
                          "$id": "333",
                          "$type": "ModelMaker.DimensionedArrayValues, ModelMaker",
                          "Elements": {
                            "$type": "ModelMakerEngine.MMElements, ModelMakerEngine",
                            "$values": []
                          },
                          "Values": {
                            "$type": "System.Collections.Generic.List`1[[System.Object, mscorlib]], mscorlib",
                            "$values": [
                              0.2,
                              null,
                              null,
                              null,
                              null,
                              null,
                              null,
                              null
                            ]
                          }
                        }
                      ]
                    },
                    "NonPrimaryInput": false,
                    "Max": "NaN",
                    "Min": "NaN",
                    "IsBalanceButNotCorkscrew": false,
                    "IsEditable": true,
                    "IsConstant": true,
                    "UniqueID": "7a2619b5-cae6-447a-b78d-bd1170676b27",
                    "Dimensions": {
                      "$type": "ModelMakerEngine.MMDimensions, ModelMakerEngine",
                      "$values": []
                    },
                    "EquationOBXInternal": "{0.2,,,,,,,}",
                    "NameOfGroup": "Corporation tax",
                    "EquationToParse": "{0.2,,,,,,,}",
                    "MostRecentExpectedUnitErrors": null,
                    "Units": {
                      "$id": "334",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"Corporation tax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"335",
                    "$type": "ModelMaker.VariableNode, ModelMaker",
                    "RowTotalDependent": null,
                    "PutCalculationOnReport": false,
                    "CalculateOnThisReport": null,
                    "PivotTableLink": null,
                    "NumberFormatOverride": null,
                    "HasOpeningBalanceFlag": false,
                    "OpeningBalanceFlagAppliedName": "",
                    "ToolTip": "\n Is on Inputs.Corporation Tax={0,,,,,,,} (GBP)",
                    "Deletable": true,
                    "Comment": "",
                    "HasSwitchSignLine": false,
                    "SwitchSignForReport": false,
                    "MultipleInputValues": {
                      "$type": "System.Collections.Generic.List`1[[ModelMaker.DimensionedArrayValues, ModelMaker]], mscorlib",
                      "$values": [
                        {
                          "$id": "336",
                          "$type": "ModelMaker.DimensionedArrayValues, ModelMaker",
                          "Elements": {
                            "$type": "ModelMakerEngine.MMElements, ModelMakerEngine",
                            "$values": []
                          },
                          "Values": {
                            "$type": "System.Collections.Generic.List`1[[System.Object, mscorlib]], mscorlib",
                            "$values": [
                              0.0,
                              null,
                              null,
                              null,
                              null,
                              null,
                              null,
                              null
                            ]
                          }
                        }
                      ]
                    },
                    "NonPrimaryInput": false,
                    "Max": "NaN",
                    "Min": "NaN",
                    "IsBalanceButNotCorkscrew": false,
                    "IsEditable": true,
                    "IsConstant": true,
                    "UniqueID": "84e7a423-9327-458d-8743-8f6b63c6e3c1",
                    "Dimensions": {
                      "$type": "ModelMakerEngine.MMDimensions, ModelMakerEngine",
                      "$values": []
                    },
                    "EquationOBXInternal": "{0,,,,,,,}",
                    "NameOfGroup": "Corporation tax",
                    "EquationToParse": "{0,,,,,,,}",
                    "MostRecentExpectedUnitErrors": null,
                    "Units": {
                      "$id": "337",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 losses carried forward - initial balance",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"338",
                    "$type": "ModelMaker.VariableNode, ModelMaker",
                    "RowTotalDependent": null,
                    "PutCalculationOnReport": false,
                    "CalculateOnThisReport": null,
                    "PivotTableLink": null,
                    "NumberFormatOverride": null,
                    "HasOpeningBalanceFlag": false,
                    "OpeningBalanceFlagAppliedName": "",
                    "ToolTip": "\n Is on Inputs.Corporation Tax={8,12,12,12,12,12,12,} ()",
                    "Deletable": true,
                    "Comment": "",
                    "HasSwitchSignLine": false,
                    "SwitchSignForReport": false,
                    "MultipleInputValues": {
                      "$type": "System.Collections.Generic.List`1[[ModelMaker.DimensionedArrayValues, ModelMaker]], mscorlib",
                      "$values": [
                        {
                          "$id": "339",
                          "$type": "ModelMaker.DimensionedArrayValues, ModelMaker",
                          "Elements": {
                            "$type": "ModelMakerEngine.MMElements, ModelMakerEngine",
                            "$values": []
                          },
                          "Values": {
                            "$type": "System.Collections.Generic.List`1[[System.Object, mscorlib]], mscorlib",
                            "$values": [
                              8.0,
                              12.0,
                              12.0,
                              12.0,
                              12.0,
                              12.0,
                              12.0,
                              null
                            ]
                          }
                        }
                      ]
                    },
                    "NonPrimaryInput": false,
                    "Max": "NaN",
                    "Min": "NaN",
                    "IsBalanceButNotCorkscrew": false,
                    "IsEditable": true,
                    "IsConstant": true,
                    "UniqueID": "3cd2f606-52bc-4e80-a5b0-99b0e395d363",
                    "Dimensions": {
                      "$type": "ModelMakerEngine.MMDimensions, ModelMakerEngine",
                      "$values": []
                    },
                    "EquationOBXInternal": "{8,12,12,12,12,12,12,}",
                    "NameOfGroup": "Corporation tax",
                    "EquationToParse": "{8,12,12,12,12,12,12,}",
                    "MostRecentExpectedUnitErrors": null,
                    "Units": {
                      "$id": "340",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"Month corporation tax paid",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"341",
                    "$type": "ModelMaker.VariableNode, ModelMaker",
                    "RowTotalDependent": null,
                    "PutCalculationOnReport": false,
                    "CalculateOnThisReport": null,
                    "PivotTableLink": null,
                    "NumberFormatOverride": null,
                    "HasOpeningBalanceFlag": false,
                    "OpeningBalanceFlagAppliedName": "",
                    "ToolTip": "\n Is on Inputs.Corporation Tax={0,0,0,0,0,0,0,} (GBP)",
                    "Deletable": true,
                    "Comment": "",
                    "HasSwitchSignLine": false,
                    "SwitchSignForReport": false,
                    "MultipleInputValues": {
                      "$type": "System.Collections.Generic.List`1[[ModelMaker.DimensionedArrayValues, ModelMaker]], mscorlib",
                      "$values": [
                        {
                          "$id": "342",
                          "$type": "ModelMaker.DimensionedArrayValues, ModelMaker",
                          "Elements": {
                            "$type": "ModelMakerEngine.MMElements, ModelMakerEngine",
                            "$values": []
                          },
                          "Values": {
                            "$type": "System.Collections.Generic.List`1[[System.Object, mscorlib]], mscorlib",
                            "$values": [
                              0.0,
                              0.0,
                              0.0,
                              0.0,
                              0.0,
                              0.0,
                              0.0,
                              null
                            ]
                          }
                        }
                      ]
                    },
                    "NonPrimaryInput": false,
                    "Max": "NaN",
                    "Min": "NaN",
                    "IsBalanceButNotCorkscrew": false,
                    "IsEditable": true,
                    "IsConstant": true,
                    "UniqueID": "a55c8318-573e-498b-b482-9e011e92064d",
                    "Dimensions": {
                      "$type": "ModelMakerEngine.MMDimensions, ModelMakerEngine",
                      "$values": []
                    },
                    "EquationOBXInternal": "{0,0,0,0,0,0,0,}",
                    "NameOfGroup": "Inputs.Corporation Tax",
                    "EquationToParse": "{0,0,0,0,0,0,0,}",
                    "MostRecentExpectedUnitErrors": null,
                    "Units": {
                      "$id": "343",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"Opening Corporation tax creditor",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"Corporation Tax",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"344",
              "$type": "ModelMaker.GroupNode, ModelMaker",
              "TabOrHeaderColour": "",
              "Comment": "",
              "NameOfGroup": "Inputs",
              "YPosition": 9,
              "Folded": true,
              "Font": null,
              "Children": {
                "$type": "ModelMaker.GroupNodeChildCollection, ModelMaker",
                "$values": [
                  {
                    "$ref": "89"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"Equity",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"345",
              "$type": "ModelMaker.GroupNode, ModelMaker",
              "TabOrHeaderColour": "",
              "Comment": "",
              "NameOfGroup": "Inputs",
              "YPosition": 10,
              "Folded": false,
              "Font": null,
              "Children": {
                "$type": "ModelMaker.GroupNodeChildCollection, ModelMaker",
                "$values": [
                  {
                    "$id": "346",
                    "$type": "ModelMaker.VariableNode, ModelMaker",
                    "RowTotalDependent": null,
                    "PutCalculationOnReport": false,
                    "CalculateOnThisReport": null,
                    "PivotTableLink": null,
                    "NumberFormatOverride": null,
                    "HasOpeningBalanceFlag": false,
                    "OpeningBalanceFlagAppliedName": "",
                    "ToolTip": "\n Is on Inputs.Short term forecast={,5000,,,,10000,,,,10000,,10000,,,,,,,,,,,,,,,,,,,,,,,,,,,,,,,,,,,,,,,,,,,,,,,,,} (GBP)",
                    "Deletable": true,
                    "Comment": "",
                    "HasSwitchSignLine": false,
                    "SwitchSignForReport": false,
                    "MultipleInputValues": {
                      "$type": "System.Collections.Generic.List`1[[ModelMaker.DimensionedArrayValues, ModelMaker]], mscorlib",
                      "$values": [
                        {
                          "$id": "347",
                          "$type": "ModelMaker.DimensionedArrayValues, ModelMaker",
                          "Elements": {
                            "$type": "ModelMakerEngine.MMElements, ModelMakerEngine",
                            "$values": []
                          },
                          "Values": {
                            "$type": "System.Collections.Generic.List`1[[System.Object, mscorlib]], mscorlib",
                            "$values": [
                              "",
                              "5000",
                              "",
                              "",
                              "",
                              "10000",
                              "",
                              "",
                              "",
                              "10000",
                              "",
                              "10000",
                              "",
                              "",
                              "",
                              "",
                              "",
                              "",
                              "",
                              "",
                              "",
                              "",
                              "",
                              "",
                              "",
                              "",
                              "",
                              "",
                              "",
                              "",
                              "",
                              "",
                              "",
                              "",
                              "",
                              "",
                              "",
                              "",
                              "",
                              "",
                              "",
                              "",
                              "",
                              "",
                              "",
                              "",
                              "",
                              "",
                              "",
                              "",
                              "",
                              "",
                              "",
                              "",
                              "",
                              "",
                              "",
                              "",
                              "",
                              "",
                              ""
                            ]
                          }
                        }
                      ]
                    },
                    "NonPrimaryInput": false,
                    "Max": "NaN",
                    "Min": "NaN",
                    "IsBalanceButNotCorkscrew": false,
                    "IsEditable": true,
                    "IsConstant": false,
                    "UniqueID": "bb732427-db63-46e0-9191-12ae97b71a18",
                    "Dimensions": {
                      "$type": "ModelMakerEngine.MMDimensions, ModelMakerEngine",
                      "$values": []
                    },
                    "EquationOBXInternal": "{,5000,,,,10000,,,,10000,,10000,,,,,,,,,,,,,,,,,,,,,,,,,,,,,,,,,,,,,,,,,,,,,,,,,}",
                    "NameOfGroup": "Inputs.Short term forecast",
                    "EquationToParse": "{,5000,,,,10000,,,,10000,,10000,,,,,,,,,,,,,,,,,,,,,,,,,,,,,,,,,,,,,,,,,,,,,,,,,}",
                    "MostRecentExpectedUnitErrors": null,
                    "Units": {
                      "$ref": "11"
                    },
                    "Name": "STF Units delivered",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"348",
                    "$type": "ModelMaker.VariableNode, ModelMaker",
                    "RowTotalDependent": null,
                    "PutCalculationOnReport": false,
                    "CalculateOnThisReport": null,
                    "PivotTableLink": null,
                    "NumberFormatOverride": null,
                    "HasOpeningBalanceFlag": false,
                    "OpeningBalanceFlagAppliedName": "",
                    "ToolTip": "\n Is on Inputs.Short term forecast={,,10000,10000,10000,,10000,,10000,,,,,,,,,,,,,,,,,,,,,,,,,,,,,,,,,,,,,,,,,,,,,,,,,,,,} (GBP)",
                    "Deletable": true,
                    "Comment": "",
                    "HasSwitchSignLine": false,
                    "SwitchSignForReport": false,
                    "MultipleInputValues": {
                      "$type": "System.Collections.Generic.List`1[[ModelMaker.DimensionedArrayValues, ModelMaker]], mscorlib",
                      "$values": [
                        {
                          "$id": "349",
                          "$type": "ModelMaker.DimensionedArrayValues, ModelMaker",
                          "Elements": {
                            "$type": "ModelMakerEngine.MMElements, ModelMakerEngine",
                            "$values": []
                          },
                          "Values": {
                            "$type": "System.Collections.Generic.List`1[[System.Object, mscorlib]], mscorlib",
                            "$values": [
                              "",
                              "",
                              "10000",
                              "10000",
                              "10000",
                              "",
                              "10000",
                              "",
                              "10000",
                              "",
                              "",
                              "",
                              "",
                              "",
                              "",
                              "",
                              "",
                              "",
                              "",
                              "",
                              "",
                              "",
                              "",
                              "",
                              "",
                              "",
                              "",
                              "",
                              "",
                              "",
                              "",
                              "",
                              "",
                              "",
                              "",
                              "",
                              "",
                              "",
                              "",
                              "",
                              "",
                              "",
                              "",
                              "",
                              "",
                              "",
                              "",
                              "",
                              "",
                              "",
                              "",
                              "",
                              "",
                              "",
                              "",
                              "",
                              "",
                              "",
                              "",
                              "",
                              ""
                            ]
                          }
                        }
                      ]
                    },
                    "NonPrimaryInput": false,
                    "Max": "NaN",
                    "Min": "NaN",
                    "IsBalanceButNotCorkscrew": false,
                    "IsEditable": true,
                    "IsConstant": false,
                    "UniqueID": "f67aa351-1f21-4c64-95ab-f73f5579253d",
                    "Dimensions": {
                      "$type": "ModelMakerEngine.MMDimensions, ModelMakerEngine",
                      "$values": []
                    },
                    "EquationOBXInternal": "{,,10000,10000,10000,,10000,,10000,,,,,,,,,,,,,,,,,,,,,,,,,,,,,,,,,,,,,,,,,,,,,,,,,,,,}",
                    "NameOfGroup": "Inputs.Short term forecast",
                    "EquationToParse": "{,,10000,10000,10000,,10000,,10000,,,,,,,,,,,,,,,,,,,,,,,,,,,,,,,,,,,,,,,,,,,,,,,,,,,,}",
                    "MostRecentExpectedUnitErrors": null,
                    "Units": {
                      "$ref": "11"
                    },
                    "Name": "STF Units ordered",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"350",
                    "$type": "ModelMaker.VariableNode, ModelMaker",
                    "RowTotalDependent": null,
                    "PutCalculationOnReport": false,
                    "CalculateOnThisReport": null,
                    "PivotTableLink": null,
                    "NumberFormatOverride": null,
                    "HasOpeningBalanceFlag": false,
                    "OpeningBalanceFlagAppliedName": "",
                    "ToolTip": "\n Is on Inputs.Short term forecast={1000,1000,1000,1000,3000,3000,3000,5000,5000,5000,5000,5000,,,,,,,,,,,,,,,,,,,,,,,,,,,,,,,,,,,,,,,,,,,,,,,,,} (GBP)",
                    "Deletable": true,
                    "Comment": "",
                    "HasSwitchSignLine": false,
                    "SwitchSignForReport": false,
                    "MultipleInputValues": {
                      "$type": "System.Collections.Generic.List`1[[ModelMaker.DimensionedArrayValues, ModelMaker]], mscorlib",
                      "$values": [
                        {
                          "$id": "351",
                          "$type": "ModelMaker.DimensionedArrayValues, ModelMaker",
                          "Elements": {
                            "$type": "ModelMakerEngine.MMElements, ModelMakerEngine",
                            "$values": []
                          },
                          "Values": {
                            "$type": "System.Collections.Generic.List`1[[System.Object, mscorlib]], mscorlib",
                            "$values": [
                              "1000",
                              "1000",
                              "1000",
                              "1000",
                              "3000",
                              "3000",
                              "3000",
                              "5000",
                              "5000",
                              "5000",
                              "5000",
                              "5000",
                              "",
                              "",
                              "",
                              "",
                              "",
                              "",
                              "",
                              "",
                              "",
                              "",
                              "",
                              "",
                              "",
                              "",
                              "",
                              "",
                              "",
                              "",
                              "",
                              "",
                              "",
                              "",
                              "",
                              "",
                              "",
                              "",
                              "",
                              "",
                              "",
                              "",
                              "",
                              "",
                              "",
                              "",
                              "",
                              "",
                              "",
                              "",
                              "",
                              "",
                              "",
                              "",
                              "",
                              "",
                              "",
                              "",
                              "",
                              "",
                              ""
                            ]
                          }
                        }
                      ]
                    },
                    "NonPrimaryInput": false,
                    "Max": "NaN",
                    "Min": "NaN",
                    "IsBalanceButNotCorkscrew": false,
                    "IsEditable": true,
                    "IsConstant": false,
                    "UniqueID": "2bf33ba6-4b97-4353-89b5-359dfb1e01a0",
                    "Dimensions": {
                      "$type": "ModelMakerEngine.MMDimensions, ModelMakerEngine",
                      "$values": []
                    },
                    "EquationOBXInternal": "{1000,1000,1000,1000,3000,3000,3000,5000,5000,5000,5000,5000,,,,,,,,,,,,,,,,,,,,,,,,,,,,,,,,,,,,,,,,,,,,,,,,,}",
                    "NameOfGroup": "Inputs.Short term forecast",
                    "EquationToParse": "{1000,1000,1000,1000,3000,3000,3000,5000,5000,5000,5000,5000,,,,,,,,,,,,,,,,,,,,,,,,,,,,,,,,,,,,,,,,,,,,,,,,,}",
                    "MostRecentExpectedUnitErrors": null,
                    "Units": {
                      "$ref": "11"
                    },
                    "Name": "STF New Customer orders",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"352",
                    "$type": "ModelMaker.VariableNode, ModelMaker",
                    "RowTotalDependent": null,
                    "PutCalculationOnReport": false,
                    "CalculateOnThisReport": null,
                    "PivotTableLink": null,
                    "NumberFormatOverride": null,
                    "HasOpeningBalanceFlag": false,
                    "OpeningBalanceFlagAppliedName": "",
                    "ToolTip": "\n Is on Inputs.Short term forecast{45413,,,,,,,}",
                    "Deletable": true,
                    "Comment": "",
                    "HasSwitchSignLine": false,
                    "SwitchSignForReport": false,
                    "MultipleInputValues": {
                      "$type": "System.Collections.Generic.List`1[[ModelMaker.DimensionedArrayValues, ModelMaker]], mscorlib",
                      "$values": [
                        {
                          "$id": "353",
                          "$type": "ModelMaker.DimensionedArrayValues, ModelMaker",
                          "Elements": {
                            "$type": "ModelMakerEngine.MMElements, ModelMakerEngine",
                            "$values": []
                          },
                          "Values": {
                            "$type": "System.Collections.Generic.List`1[[System.Object, mscorlib]], mscorlib",
                            "$values": [
                              45413.0,
                              null,
                              null,
                              null,
                              null,
                              null,
                              null,
                              null
                            ]
                          }
                        }
                      ]
                    },
                    "NonPrimaryInput": false,
                    "Max": "NaN",
                    "Min": "NaN",
                    "IsBalanceButNotCorkscrew": false,
                    "IsEditable": true,
                    "IsConstant": true,
                    "UniqueID": "0b8535fd-9bd6-42c5-bc06-0878c0f21eb5",
                    "Dimensions": {
                      "$type": "ModelMakerEngine.MMDimensions, ModelMakerEngine",
                      "$values": []
                    },
                    "EquationOBXInternal": "{45413,,,,,,,}",
                    "NameOfGroup": "Inputs.Short term forecast",
                    "EquationToParse": "{45413,,,,,,,}",
                    "MostRecentExpectedUnitErrors": null,
                    "Units": {
                      "$id": "354",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"Use short term forecast flag end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"Short term forecast",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
        "AllowAddChildren": true,
        "AllowRemoveChildren": true,
        "IsImported": false,
        "IsChecksGroup": false,
        "IsAlertsGroup": false,
        "IsChecksAndAlertsGroup": false,
        "IsUnallocatedGroup": false,
        "IsInputsGroup": true,
        "IsFlag": false,
        "IsTimeAndFlagsGroup": false,
        "DimensionsAcross": {
          "$type": "ModelMakerEngine.MMDimensions, ModelMakerEngine",
          "$values": []
        },
        "TimeAxis": 0,
        "IndexInParent": 1,
        "Name": "Inputs",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"355",
        "$type": "ModelMaker.GroupNode, ModelMaker",
        "TabOrHeaderColour": "",
        "Comment": "",
        "NameOfGroup": null,
        "YPosition": 0,
        "Folded": false,
        "Font": null,
        "Children": {
          "$type": "ModelMaker.GroupNodeChildCollection, ModelMaker",
          "$values": [
            {
              "$id": "356",
              "$type": "ModelMaker.VariableNode, ModelMaker",
              "RowTotalDependent": null,
              "PutCalculationOnReport": false,
              "CalculateOnThisReport": null,
              "PivotTableLink": null,
              "NumberFormatOverride": null,
              "HasOpeningBalanceFlag": false,
              "OpeningBalanceFlagAppliedName": "",
              "ToolTip": "\n Is on TimeIF([Period number] = 1,[Start date],EDATE(PREVIOUSVALUE(), [Months per period]))",
              "Deletable": false,
              "Comment": "",
              "HasSwitchSignLine": false,
              "SwitchSignForReport": false,
              "MultipleInputValues": null,
              "NonPrimaryInput": false,
              "Max": "NaN",
              "Min": "NaN",
              "IsBalanceButNotCorkscrew": false,
              "IsEditable": true,
              "IsConstant": false,
              "UniqueID": "6dbdbb21-c16b-4813-bb7d-f7bced9075c3",
              "Dimensions": {
                "$type": "ModelMakerEngine.MMDimensions, ModelMakerEngine",
                "$values": []
              },
              "EquationOBXInternal": "IF([Period number] = 1,[Start date],EDATE(PREVIOUSVALUE(), [Months per period]))",
              "NameOfGroup": "Time",
              "EquationToParse": "IF([Period number] = 1,[Start date],EDATE(PREVIOUSVALUE(), [Months per period]))",
              "MostRecentExpectedUnitErrors": null,
              "Units": {
                "$id": "357",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"Model period start",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9,
              "IsStandardNode": true,
              "WarnMessage": null,
              "StandardDescription": null,
              "HasStandardDescription": false,
              "HasStandardName": true,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"358",
              "$type": "ModelMaker.GroupNode, ModelMaker",
              "TabOrHeaderColour": "",
              "Comment": "",
              "NameOfGroup": "Time",
              "YPosition": 1,
              "Folded": true,
              "Font": null,
              "Children": {
                "$type": "ModelMaker.GroupNodeChildCollection, ModelMaker",
                "$values": [
                  {
                    "$id": "359",
                    "$type": "ModelMaker.VariableNode, ModelMaker",
                    "RowTotalDependent": null,
                    "PutCalculationOnReport": false,
                    "CalculateOnThisReport": null,
                    "PivotTableLink": null,
                    "NumberFormatOverride": null,
                    "HasOpeningBalanceFlag": false,
                    "OpeningBalanceFlagAppliedName": "",
                    "ToolTip": "\n Is on Time.HeadersEDATE([Model period start], [Months per period]) - 1",
                    "Deletable": false,
                    "Comment": "",
                    "HasSwitchSignLine": false,
                    "SwitchSignForReport": false,
                    "MultipleInputValues": null,
                    "NonPrimaryInput": false,
                    "Max": "NaN",
                    "Min": "NaN",
                    "IsBalanceButNotCorkscrew": false,
                    "IsEditable": true,
                    "IsConstant": false,
                    "UniqueID": "01365c33-d169-43ee-bb20-e68d132d6ea4",
                    "Dimensions": {
                      "$type": "ModelMakerEngine.MMDimensions, ModelMakerEngine",
                      "$values": []
                    },
                    "EquationOBXInternal": "EDATE([Model period start], [Months per period]) - 1",
                    "NameOfGroup": "Time.Headers",
                    "EquationToParse": "EDATE([Model period start], [Months per period]) - 1",
                    "MostRecentExpectedUnitErrors": null,
                    "Units": {
                      "$id": "360",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"Model period end",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10,
                    "IsStandardNode": true,
                    "WarnMessage": null,
                    "StandardDescription": null,
                    "HasStandardDescription": false,
                    "HasStandardName": true,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"361",
                    "$type": "ModelMaker.VariableNode, ModelMaker",
                    "RowTotalDependent": null,
                    "PutCalculationOnReport": false,
                    "CalculateOnThisReport": null,
                    "PivotTableLink": null,
                    "NumberFormatOverride": null,
                    "HasOpeningBalanceFlag": false,
                    "OpeningBalanceFlagAppliedName": "",
                    "ToolTip": "\n Is on Time.Headers=\"Month\" & [Period number] (GBP)",
                    "Deletable": true,
                    "Comment": "",
                    "HasSwitchSignLine": false,
                    "SwitchSignForReport": false,
                    "MultipleInputValues": null,
                    "NonPrimaryInput": false,
                    "Max": "NaN",
                    "Min": "NaN",
                    "IsBalanceButNotCorkscrew": false,
                    "IsEditable": true,
                    "IsConstant": false,
                    "UniqueID": "f6c38cfe-0142-485e-9c3d-8dc9f9c5fc77",
                    "Dimensions": {
                      "$type": "ModelMakerEngine.MMDimensions, ModelMakerEngine",
                      "$values": []
                    },
                    "EquationOBXInternal": "\"Month\" & [Period number]",
                    "NameOfGroup": "Time.Headers",
                    "EquationToParse": "\"Month\" & [Period number]",
                    "MostRecentExpectedUnitErrors": null,
                    "Units": {
                      "$ref": "11"
                    },
                    "Name": "Timeline label",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"362",
                    "$type": "ModelMaker.VariableNode, ModelMaker",
                    "RowTotalDependent": null,
                    "PutCalculationOnReport": false,
                    "CalculateOnThisReport": null,
                    "PivotTableLink": null,
                    "NumberFormatOverride": null,
                    "HasOpeningBalanceFlag": false,
                    "OpeningBalanceFlagAppliedName": "",
                    "ToolTip": "\n Is on Time.Headers",
                    "Deletable": true,
                    "Comment": "",
                    "HasSwitchSignLine": false,
                    "SwitchSignForReport": false,
                    "MultipleInputValues": null,
                    "NonPrimaryInput": false,
                    "Max": "NaN",
                    "Min": "NaN",
                    "IsBalanceButNotCorkscrew": false,
                    "IsEditable": true,
                    "IsConstant": false,
                    "UniqueID": "443e7f98-1261-4e16-ac2e-dc79fbee8646",
                    "Dimensions": {
                      "$type": "ModelMakerEngine.MMDimensions, ModelMakerEngine",
                      "$values": []
                    },
                    "EquationOBXInternal": null,
                    "NameOfGroup": "Time.Headers",
                    "EquationToParse": "",
                    "MostRecentExpectedUnitErrors": null,
                    "Units": {
                      "$id": "363",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"Contract year",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"364",
                    "$type": "ModelMaker.VariableNode, ModelMaker",
                    "RowTotalDependent": null,
                    "PutCalculationOnReport": false,
                    "CalculateOnThisReport": null,
                    "PivotTableLink": null,
                    "NumberFormatOverride": null,
                    "HasOpeningBalanceFlag": false,
                    "OpeningBalanceFlagAppliedName": "",
                    "ToolTip": "\n Is on Time.Headers=PREVIOUSVALUE()+1 (Counter)",
                    "Deletable": false,
                    "Comment": "",
                    "HasSwitchSignLine": false,
                    "SwitchSignForReport": false,
                    "MultipleInputValues": null,
                    "NonPrimaryInput": false,
                    "Max": "NaN",
                    "Min": "NaN",
                    "IsBalanceButNotCorkscrew": false,
                    "IsEditable": true,
                    "IsConstant": false,
                    "UniqueID": "9af3abcb-75ec-4678-ae32-36409629c5ce",
                    "Dimensions": {
                      "$type": "ModelMakerEngine.MMDimensions, ModelMakerEngine",
                      "$values": []
                    },
                    "EquationOBXInternal": "PREVIOUSVALUE()+1",
                    "NameOfGroup": "Time.Headers",
                    "EquationToParse": "PREVIOUSVALUE()+1",
                    "MostRecentExpectedUnitErrors": null,
                    "Units": {
                      "$id": "365",
                      "$type": "ModelMaker.Unit, ModelMaker",
                      "NumberFormatOverride": null,
                      "MatchAnything": false,
                      "ExternalRepresentation": "Counter",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"Period number",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8,
                    "IsStandardNode": true,
                    "WarnMessage": null,
                    "StandardDescription": null,
                    "HasStandardDescription": false,
                    "HasStandardName": true,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"Headers",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"366",
              "$type": "ModelMaker.GroupNode, ModelMaker",
              "TabOrHeaderColour": "",
              "Comment": "",
              "NameOfGroup": "Time",
              "YPosition": 2,
              "Folded": false,
              "Font": null,
              "Children": {
                "$type": "ModelMaker.GroupNodeChildCollection, ModelMaker",
                "$values": [
                  {
                    "$id": "367",
                    "$type": "ModelMaker.VariableNode, ModelMaker",
                    "RowTotalDependent": null,
                    "PutCalculationOnReport": false,
                    "CalculateOnThisReport": null,
                    "PivotTableLink": null,
                    "NumberFormatOverride": null,
                    "HasOpeningBalanceFlag": false,
                    "OpeningBalanceFlagAppliedName": "",
                    "ToolTip": "\n Is on Time.Customer Order Growth index=IF([Start date]<[Model period end],1,0) (flag)",
                    "Deletable": true,
                    "Comment": "",
                    "HasSwitchSignLine": false,
                    "SwitchSignForReport": false,
                    "MultipleInputValues": null,
                    "NonPrimaryInput": false,
                    "Max": "NaN",
                    "Min": "NaN",
                    "IsBalanceButNotCorkscrew": false,
                    "IsEditable": true,
                    "IsConstant": false,
                    "UniqueID": "94abb7ee-bf0b-4289-8d66-cc2b4a620878",
                    "Dimensions": {
                      "$type": "ModelMakerEngine.MMDimensions, ModelMakerEngine",
                      "$values": []
                    },
                    "EquationOBXInternal": "IF([Start date]<[Model period end],1,0)",
                    "NameOfGroup": "Time.Customer Order Growth index",
                    "EquationToParse": "IF([Start date]<[Model period end],1,0)",
                    "MostRecentExpectedUnitErrors": null,
                    "Units": {
                      "$id": "368",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Customer Order Growth escalation duration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69",
                    "$type": "ModelMaker.VariableNode, ModelMaker",
                    "RowTotalDependent": null,
                    "PutCalculationOnReport": false,
                    "CalculateOnThisReport": null,
                    "PivotTableLink": null,
                    "NumberFormatOverride": null,
                    "HasOpeningBalanceFlag": false,
                    "OpeningBalanceFlagAppliedName": "",
                    "ToolTip": "\n Is on Time.Customer Order Growth index=IF(AND([Model period end]>=[Start date],[Model period start]<=[Start date]),1,0) (flag)",
                    "Deletable": true,
                    "Comment": "",
                    "HasSwitchSignLine": false,
                    "SwitchSignForReport": false,
                    "MultipleInputValues": null,
                    "NonPrimaryInput": false,
                    "Max": "NaN",
                    "Min": "NaN",
                    "IsBalanceButNotCorkscrew": false,
                    "IsEditable": true,
                    "IsConstant": false,
                    "UniqueID": "81318b4a-ad7e-499a-942b-d63bf962ad96",
                    "Dimensions": {
                      "$type": "ModelMakerEngine.MMDimensions, ModelMakerEngine",
                      "$values": []
                    },
                    "EquationOBXInternal": "IF(AND([Model period end]>=[Start date],[Model period start]<=[Start date]),1,0)",
                    "NameOfGroup": "Time.Customer Order Growth index",
                    "EquationToParse": "IF(AND([Model period end]>=[Start date],[Model period start]<=[Start date]),1,0)",
                    "MostRecentExpectedUnitErrors": null,
                    "Units": {
                      "$id": "370",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rst Customer Order Growth escalation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71",
                    "$type": "ModelMaker.VariableNode, ModelMaker",
                    "RowTotalDependent": null,
                    "PutCalculationOnReport": false,
                    "CalculateOnThisReport": null,
                    "PivotTableLink": null,
                    "NumberFormatOverride": null,
                    "HasOpeningBalanceFlag": false,
                    "OpeningBalanceFlagAppliedName": "",
                    "ToolTip": "\n Is on Time.Customer Order Growth index=[Period number]*[First Customer Order Growth escalation flag] ()",
                    "Deletable": true,
                    "Comment": "",
                    "HasSwitchSignLine": false,
                    "SwitchSignForReport": false,
                    "MultipleInputValues": null,
                    "NonPrimaryInput": false,
                    "Max": "NaN",
                    "Min": "NaN",
                    "IsBalanceButNotCorkscrew": false,
                    "IsEditable": true,
                    "IsConstant": false,
                    "UniqueID": "ce84fea3-99e8-46b9-9827-bdf4a9cd9859",
                    "Dimensions": {
                      "$type": "ModelMakerEngine.MMDimensions, ModelMakerEngine",
                      "$values": []
                    },
                    "EquationOBXInternal": "[Period number]*[First Customer Order Growth escalation flag]",
                    "NameOfGroup": "Time.Customer Order Growth index",
                    "EquationToParse": "[Period number]*[First Customer Order Growth escalation flag]",
                    "MostRecentExpectedUnitErrors": null,
                    "Units": {
                      "$id": "372",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rst Customer Order Growth escalation period",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73",
                    "$type": "ModelMaker.VariableNode, ModelMaker",
                    "RowTotalDependent": null,
                    "PutCalculationOnReport": false,
                    "CalculateOnThisReport": null,
                    "PivotTableLink": null,
                    "NumberFormatOverride": null,
                    "HasOpeningBalanceFlag": false,
                    "OpeningBalanceFlagAppliedName": "",
                    "ToolTip": "\n Is on Time.Customer Order Growth index=SUM(ALLVALUES([First Customer Order Growth escalation period])) ()",
                    "Deletable": true,
                    "Comment": "",
                    "HasSwitchSignLine": false,
                    "SwitchSignForReport": false,
                    "MultipleInputValues": null,
                    "NonPrimaryInput": false,
                    "Max": "NaN",
                    "Min": "NaN",
                    "IsBalanceButNotCorkscrew": false,
                    "IsEditable": true,
                    "IsConstant": false,
                    "UniqueID": "e4cf47be-4559-4e8f-8c48-cf1b680e58cd",
                    "Dimensions": {
                      "$type": "ModelMakerEngine.MMDimensions, ModelMakerEngine",
                      "$values": []
                    },
                    "EquationOBXInternal": "SUM(ALLVALUES([First Customer Order Growth escalation period]))",
                    "NameOfGroup": "Time.Customer Order Growth index",
                    "EquationToParse": "SUM(ALLVALUES([First Customer Order Growth escalation period]))",
                    "MostRecentExpectedUnitErrors": null,
                    "Units": {
                      "$id": "374",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Period of first Customer Order Growth escalation",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75",
                    "$type": "ModelMaker.VariableNode, ModelMaker",
                    "RowTotalDependent": null,
                    "PutCalculationOnReport": false,
                    "CalculateOnThisReport": null,
                    "PivotTableLink": null,
                    "NumberFormatOverride": null,
                    "HasOpeningBalanceFlag": false,
                    "OpeningBalanceFlagAppliedName": "",
                    "ToolTip": "\n Is on Time.Customer Order Growth index=IF(MOD([Period number]-[Period of first Customer Order Growth escalation],[Customer Order Growth escalation frequency]/[Months per period])=0,1,0)*[Customer Order Growth escalation duration flag] (flag)",
                    "Deletable": true,
                    "Comment": "",
                    "HasSwitchSignLine": false,
                    "SwitchSignForReport": false,
                    "MultipleInputValues": null,
                    "NonPrimaryInput": false,
                    "Max": "NaN",
                    "Min": "NaN",
                    "IsBalanceButNotCorkscrew": false,
                    "IsEditable": true,
                    "IsConstant": false,
                    "UniqueID": "8c73b102-5ce7-4027-806e-b7076c08071d",
                    "Dimensions": {
                      "$type": "ModelMakerEngine.MMDimensions, ModelMakerEngine",
                      "$values": []
                    },
                    "EquationOBXInternal": "IF(MOD([Period number]-[Period of first Customer Order Growth escalation],[Customer Order Growth escalation frequency]/[Months per period])=0,1,0)*[Customer Order Growth escalation duration flag]",
                    "NameOfGroup": "Time.Customer Order Growth index",
                    "EquationToParse": "IF(MOD([Period number]-[Period of first Customer Order Growth escalation],[Customer Order Growth escalation frequency]/[Months per period])=0,1,0)*[Customer Order Growth escalation duration flag]",
                    "MostRecentExpectedUnitErrors": null,
                    "Units": {
                      "$id": "376",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Customer Order Growth escalation step up frequency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77",
                    "$type": "ModelMaker.VariableNode, ModelMaker",
                    "RowTotalDependent": null,
                    "PutCalculationOnReport": false,
                    "CalculateOnThisReport": null,
                    "PivotTableLink": null,
                    "NumberFormatOverride": null,
                    "HasOpeningBalanceFlag": false,
                    "OpeningBalanceFlagAppliedName": "",
                    "ToolTip": "\n Is on Time.Customer Order Growth indexDATE(YEAR([Model period end]),MONTH([Model period end]),DAY([Start date]))*[Customer Order Growth escalation step up frequency flag]",
                    "Deletable": true,
                    "Comment": "",
                    "HasSwitchSignLine": false,
                    "SwitchSignForReport": false,
                    "MultipleInputValues": null,
                    "NonPrimaryInput": false,
                    "Max": "NaN",
                    "Min": "NaN",
                    "IsBalanceButNotCorkscrew": false,
                    "IsEditable": true,
                    "IsConstant": false,
                    "UniqueID": "5219cde2-82c5-46bc-a19f-1256c5235b08",
                    "Dimensions": {
                      "$type": "ModelMakerEngine.MMDimensions, ModelMakerEngine",
                      "$values": []
                    },
                    "EquationOBXInternal": "DATE(YEAR([Model period end]),MONTH([Model period end]),DAY([Start date]))*[Customer Order Growth escalation step up frequency flag]",
                    "NameOfGroup": "Time.Customer Order Growth index",
                    "EquationToParse": "DATE(YEAR([Model period end]),MONTH([Model period end]),DAY([Start date]))*[Customer Order Growth escalation step up frequency flag]",
                    "MostRecentExpectedUnitErrors": null,
                    "Units": {
                      "$id": "378",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Day in period Customer Order Growth escalation occur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79",
                    "$type": "ModelMaker.VariableNode, ModelMaker",
                    "RowTotalDependent": null,
                    "PutCalculationOnReport": false,
                    "CalculateOnThisReport": null,
                    "PivotTableLink": null,
                    "NumberFormatOverride": null,
                    "HasOpeningBalanceFlag": false,
                    "OpeningBalanceFlagAppliedName": "",
                    "ToolTip": "\n Is on Time.Customer Order Growth index=YEARFRAC([Start date],[Day in period Customer Order Growth escalation occurs],1)*[Customer Order Growth escalation step up frequency flag] ()",
                    "Deletable": true,
                    "Comment": "",
                    "HasSwitchSignLine": false,
                    "SwitchSignForReport": false,
                    "MultipleInputValues": null,
                    "NonPrimaryInput": false,
                    "Max": "NaN",
                    "Min": "NaN",
                    "IsBalanceButNotCorkscrew": false,
                    "IsEditable": true,
                    "IsConstant": false,
                    "UniqueID": "f7b24a82-80f7-4034-bfd8-e313ad0cb2e9",
                    "Dimensions": {
                      "$type": "ModelMakerEngine.MMDimensions, ModelMakerEngine",
                      "$values": []
                    },
                    "EquationOBXInternal": "YEARFRAC([Start date],[Day in period Customer Order Growth escalation occurs],1)*[Customer Order Growth escalation step up frequency flag]",
                    "NameOfGroup": "Time.Customer Order Growth index",
                    "EquationToParse": "YEARFRAC([Start date],[Day in period Customer Order Growth escalation occurs],1)*[Customer Order Growth escalation step up frequency flag]",
                    "MostRecentExpectedUnitErrors": null,
                    "Units": {
                      "$id": "380",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years since Customer Order Growth base date",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81",
                    "$type": "ModelMaker.VariableNode, ModelMaker",
                    "RowTotalDependent": null,
                    "PutCalculationOnReport": false,
                    "CalculateOnThisReport": null,
                    "PivotTableLink": null,
                    "NumberFormatOverride": null,
                    "HasOpeningBalanceFlag": false,
                    "OpeningBalanceFlagAppliedName": "",
                    "ToolTip": "\n Is on Time.Customer Order Growth index=IF([Customer Order Growth escalation duration flag]=0,1,IF([Customer Order Growth escalation step up frequency flag]=1,(1+[Customer Order Growth annual start escalation rate])^[years since Customer Order Growth base date],PREVIOUSVALUE())) (index)",
                    "Deletable": true,
                    "Comment": "",
                    "HasSwitchSignLine": false,
                    "SwitchSignForReport": false,
                    "MultipleInputValues": null,
                    "NonPrimaryInput": false,
                    "Max": "NaN",
                    "Min": "NaN",
                    "IsBalanceButNotCorkscrew": false,
                    "IsEditable": true,
                    "IsConstant": false,
                    "UniqueID": "d3d049c0-c924-4f89-9f1a-7afb394e7260",
                    "Dimensions": {
                      "$type": "ModelMakerEngine.MMDimensions, ModelMakerEngine",
                      "$values": []
                    },
                    "EquationOBXInternal": "IF([Customer Order Growth escalation duration flag]=0,1,IF([Customer Order Growth escalation step up frequency flag]=1,(1+[Customer Order Growth annual start escalation rate])^[years since Customer Order Growth base date],PREVIOUSVALUE()))",
                    "NameOfGroup": "Time.Customer Order Growth index",
                    "EquationToParse": "IF([Customer Order Growth escalation duration flag]=0,1,IF([Customer Order Growth escalation step up frequency flag]=1,(1+[Customer Order Growth annual start escalation rate])^[years since Customer Order Growth base date],PREVIOUSVALUE()))",
                    "MostRecentExpectedUnitErrors": null,
                    "Units": {
                      "$id": "382",
                      "$type": "ModelMaker.Unit, ModelMaker",
                      "NumberFormatOverride": null,
                      "MatchAnything": false,
                      "ExternalRepresentation": "index",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Customer Order Growth escalation indexation facto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7,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83",
                    "$type": "ModelMaker.VariableNode, ModelMaker",
                    "RowTotalDependent": null,
                    "PutCalculationOnReport": false,
                    "CalculateOnThisReport": null,
                    "PivotTableLink": null,
                    "NumberFormatOverride": null,
                    "HasOpeningBalanceFlag": false,
                    "OpeningBalanceFlagAppliedName": "",
                    "ToolTip": "\n Is on Time.Customer Order Growth index=  (1 + [Customer Order Growth annual start escalation rate])^(1/[Months in year] )-1 (%)",
                    "Deletable": true,
                    "Comment": "",
                    "HasSwitchSignLine": false,
                    "SwitchSignForReport": false,
                    "MultipleInputValues": null,
                    "NonPrimaryInput": false,
                    "Max": "NaN",
                    "Min": "NaN",
                    "IsBalanceButNotCorkscrew": false,
                    "IsEditable": true,
                    "IsConstant": false,
                    "UniqueID": "afad79cc-f77a-42f5-a805-fcc6b9609c87",
                    "Dimensions": {
                      "$type": "ModelMakerEngine.MMDimensions, ModelMakerEngine",
                      "$values": []
                    },
                    "EquationOBXInternal": "  (1 + [Customer Order Growth annual start escalation rate])^(1/[Months in year] )-1",
                    "NameOfGroup": "Time.Customer Order Growth index",
                    "EquationToParse": "  (1 + [Customer Order Growth annual start escalation rate])^(1/[Months in year] )-1",
                    "MostRecentExpectedUnitErrors": null,
                    "Units": {
                      "$id": "384",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Monthly Growth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8,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true,
              "IsChecksGroup": false,
              "IsAlertsGroup": false,
              "IsChecksAndAlertsGroup": false,
              "IsUnallocatedGroup": false,
              "IsInputsGroup": false,
              "IsFlag": true,
              "IsTimeAndFlagsGroup": false,
              "DimensionsAcross": {
                "$type": "ModelMakerEngine.MMDimensions, ModelMakerEngine",
                "$values": []
              },
              "TimeAxis": 0,
              "IndexInParent": -1,
              "Name": "Customer Order Growth index",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385",
              "$type": "ModelMaker.GroupNode, ModelMaker",
              "TabOrHeaderColour": "",
              "Comment": "",
              "NameOfGroup": "Time",
              "YPosition": 3,
              "Folded": true,
              "Font": null,
              "Children": {
                "$type": "ModelMaker.GroupNodeChildCollection, ModelMaker",
                "$values": [
                  {
                    "$id": "386",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IF([Start date]<[Model period end],1,0) (flag)",
                    "Deletable": true,
                    "Comment": "",
                    "HasSwitchSignLine": false,
                    "SwitchSignForReport": false,
                    "MultipleInputValues": null,
                    "NonPrimaryInput": false,
                    "Max": "NaN",
                    "Min": "NaN",
                    "IsBalanceButNotCorkscrew": false,
                    "IsEditable": true,
                    "IsConstant": false,
                    "UniqueID": "daa85993-c013-48d1-b52b-a25d22a542d4",
                    "Dimensions": {
                      "$type": "ModelMakerEngine.MMDimensions, ModelMakerEngine",
                      "$values": []
                    },
                    "EquationOBXInternal": "IF([Start date]<[Model period end],1,0)",
                    "NameOfGroup": "Time.Fixed Operating Cost Growth Rate index",
                    "EquationToParse": "IF([Start date]<[Model period end],1,0)",
                    "MostRecentExpectedUnitErrors": null,
                    "Units": {
                      "$id": "387",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xed Operating Cost Growth Rate escalation duration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88",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IF(AND([Model period end]>=[Start date],[Model period start]<=[Start date]),1,0) (flag)",
                    "Deletable": true,
                    "Comment": "",
                    "HasSwitchSignLine": false,
                    "SwitchSignForReport": false,
                    "MultipleInputValues": null,
                    "NonPrimaryInput": false,
                    "Max": "NaN",
                    "Min": "NaN",
                    "IsBalanceButNotCorkscrew": false,
                    "IsEditable": true,
                    "IsConstant": false,
                    "UniqueID": "0b531d11-36d1-461b-8389-00ab55d806f9",
                    "Dimensions": {
                      "$type": "ModelMakerEngine.MMDimensions, ModelMakerEngine",
                      "$values": []
                    },
                    "EquationOBXInternal": "IF(AND([Model period end]>=[Start date],[Model period start]<=[Start date]),1,0)",
                    "NameOfGroup": "Time.Fixed Operating Cost Growth Rate index",
                    "EquationToParse": "IF(AND([Model period end]>=[Start date],[Model period start]<=[Start date]),1,0)",
                    "MostRecentExpectedUnitErrors": null,
                    "Units": {
                      "$id": "389",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rst Fixed Operating Cost Growth Rate escalation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90",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Period number]*[First Fixed Operating Cost Growth Rate escalation flag] ()",
                    "Deletable": true,
                    "Comment": "",
                    "HasSwitchSignLine": false,
                    "SwitchSignForReport": false,
                    "MultipleInputValues": null,
                    "NonPrimaryInput": false,
                    "Max": "NaN",
                    "Min": "NaN",
                    "IsBalanceButNotCorkscrew": false,
                    "IsEditable": true,
                    "IsConstant": false,
                    "UniqueID": "870b47da-ab60-4cfc-a658-13f00a69c1b7",
                    "Dimensions": {
                      "$type": "ModelMakerEngine.MMDimensions, ModelMakerEngine",
                      "$values": []
                    },
                    "EquationOBXInternal": "[Period number]*[First Fixed Operating Cost Growth Rate escalation flag]",
                    "NameOfGroup": "Time.Fixed Operating Cost Growth Rate index",
                    "EquationToParse": "[Period number]*[First Fixed Operating Cost Growth Rate escalation flag]",
                    "MostRecentExpectedUnitErrors": null,
                    "Units": {
                      "$id": "391",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rst Fixed Operating Cost Growth Rate escalation period",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92",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SUM(ALLVALUES([First Fixed Operating Cost Growth Rate escalation period])) ()",
                    "Deletable": true,
                    "Comment": "",
                    "HasSwitchSignLine": false,
                    "SwitchSignForReport": false,
                    "MultipleInputValues": null,
                    "NonPrimaryInput": false,
                    "Max": "NaN",
                    "Min": "NaN",
                    "IsBalanceButNotCorkscrew": false,
                    "IsEditable": true,
                    "IsConstant": false,
                    "UniqueID": "ca0ec402-9a69-4fef-b725-2e3a418581ca",
                    "Dimensions": {
                      "$type": "ModelMakerEngine.MMDimensions, ModelMakerEngine",
                      "$values": []
                    },
                    "EquationOBXInternal": "SUM(ALLVALUES([First Fixed Operating Cost Growth Rate escalation period]))",
                    "NameOfGroup": "Time.Fixed Operating Cost Growth Rate index",
                    "EquationToParse": "SUM(ALLVALUES([First Fixed Operating Cost Growth Rate escalation period]))",
                    "MostRecentExpectedUnitErrors": null,
                    "Units": {
                      "$id": "393",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Period of first Fixed Operating Cost Growth Rate escalation",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94",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IF(MOD([Period number]-[Period of first Fixed Operating Cost Growth Rate escalation],[Fixed Operating Cost Growth Rate escalation frequency]/[Months per period])=0,1,0)*[Fixed Operating Cost Growth Rate escalation duration flag] (flag)",
                    "Deletable": true,
                    "Comment": "",
                    "HasSwitchSignLine": false,
                    "SwitchSignForReport": false,
                    "MultipleInputValues": null,
                    "NonPrimaryInput": false,
                    "Max": "NaN",
                    "Min": "NaN",
                    "IsBalanceButNotCorkscrew": false,
                    "IsEditable": true,
                    "IsConstant": false,
                    "UniqueID": "2a138895-b7f5-48f9-b3b4-34fc575bb1d6",
                    "Dimensions": {
                      "$type": "ModelMakerEngine.MMDimensions, ModelMakerEngine",
                      "$values": []
                    },
                    "EquationOBXInternal": "IF(MOD([Period number]-[Period of first Fixed Operating Cost Growth Rate escalation],[Fixed Operating Cost Growth Rate escalation frequency]/[Months per period])=0,1,0)*[Fixed Operating Cost Growth Rate escalation duration flag]",
                    "NameOfGroup": "Time.Fixed Operating Cost Growth Rate index",
                    "EquationToParse": "IF(MOD([Period number]-[Period of first Fixed Operating Cost Growth Rate escalation],[Fixed Operating Cost Growth Rate escalation frequency]/[Months per period])=0,1,0)*[Fixed Operating Cost Growth Rate escalation duration flag]",
                    "MostRecentExpectedUnitErrors": null,
                    "Units": {
                      "$id": "395",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xed Operating Cost Growth Rate escalation step up frequency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96",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DATE(YEAR([Model period end]),MONTH([Model period end]),DAY([Start date]))*[Fixed Operating Cost Growth Rate escalation step up frequency flag]",
                    "Deletable": true,
                    "Comment": "",
                    "HasSwitchSignLine": false,
                    "SwitchSignForReport": false,
                    "MultipleInputValues": null,
                    "NonPrimaryInput": false,
                    "Max": "NaN",
                    "Min": "NaN",
                    "IsBalanceButNotCorkscrew": false,
                    "IsEditable": true,
                    "IsConstant": false,
                    "UniqueID": "f48b535b-986e-4585-b8e5-a132753b62a1",
                    "Dimensions": {
                      "$type": "ModelMakerEngine.MMDimensions, ModelMakerEngine",
                      "$values": []
                    },
                    "EquationOBXInternal": "DATE(YEAR([Model period end]),MONTH([Model period end]),DAY([Start date]))*[Fixed Operating Cost Growth Rate escalation step up frequency flag]",
                    "NameOfGroup": "Time.Fixed Operating Cost Growth Rate index",
                    "EquationToParse": "DATE(YEAR([Model period end]),MONTH([Model period end]),DAY([Start date]))*[Fixed Operating Cost Growth Rate escalation step up frequency flag]",
                    "MostRecentExpectedUnitErrors": null,
                    "Units": {
                      "$id": "397",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Day in period Fixed Operating Cost Growth Rate escalation occur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98",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YEARFRAC([Start date],[Day in period Fixed Operating Cost Growth Rate escalation occurs],1)*[Fixed Operating Cost Growth Rate escalation step up frequency flag] ()",
                    "Deletable": true,
                    "Comment": "",
                    "HasSwitchSignLine": false,
                    "SwitchSignForReport": false,
                    "MultipleInputValues": null,
                    "NonPrimaryInput": false,
                    "Max": "NaN",
                    "Min": "NaN",
                    "IsBalanceButNotCorkscrew": false,
                    "IsEditable": true,
                    "IsConstant": false,
                    "UniqueID": "6840dcab-f38b-4848-8006-ffff227d21f3",
                    "Dimensions": {
                      "$type": "ModelMakerEngine.MMDimensions, ModelMakerEngine",
                      "$values": []
                    },
                    "EquationOBXInternal": "YEARFRAC([Start date],[Day in period Fixed Operating Cost Growth Rate escalation occurs],1)*[Fixed Operating Cost Growth Rate escalation step up frequency flag]",
                    "NameOfGroup": "Time.Fixed Operating Cost Growth Rate index",
                    "EquationToParse": "YEARFRAC([Start date],[Day in period Fixed Operating Cost Growth Rate escalation occurs],1)*[Fixed Operating Cost Growth Rate escalation step up frequency flag]",
                    "MostRecentExpectedUnitErrors": null,
                    "Units": {
                      "$id": "399",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years since Fixed Operating Cost Growth Rate base date",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00",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IF([Fixed Operating Cost Growth Rate escalation duration flag]=0,1,IF([Fixed Operating Cost Growth Rate escalation step up frequency flag]=1,(1+[Fixed Operating Cost Growth Rate annual start escalation rate])^[years since Fixed Operating Cost Growth Rate base date],PREVIOUSVALUE())) (index)",
                    "Deletable": true,
                    "Comment": "",
                    "HasSwitchSignLine": false,
                    "SwitchSignForReport": false,
                    "MultipleInputValues": null,
                    "NonPrimaryInput": false,
                    "Max": "NaN",
                    "Min": "NaN",
                    "IsBalanceButNotCorkscrew": false,
                    "IsEditable": true,
                    "IsConstant": false,
                    "UniqueID": "5f01f093-a03b-4bba-abfc-a38042fbf872",
                    "Dimensions": {
                      "$type": "ModelMakerEngine.MMDimensions, ModelMakerEngine",
                      "$values": []
                    },
                    "EquationOBXInternal": "IF([Fixed Operating Cost Growth Rate escalation duration flag]=0,1,IF([Fixed Operating Cost Growth Rate escalation step up frequency flag]=1,(1+[Fixed Operating Cost Growth Rate annual start escalation rate])^[years since Fixed Operating Cost Growth Rate base date],PREVIOUSVALUE()))",
                    "NameOfGroup": "Time.Fixed Operating Cost Growth Rate index",
                    "EquationToParse": "IF([Fixed Operating Cost Growth Rate escalation duration flag]=0,1,IF([Fixed Operating Cost Growth Rate escalation step up frequency flag]=1,(1+[Fixed Operating Cost Growth Rate annual start escalation rate])^[years since Fixed Operating Cost Growth Rate base date],PREVIOUSVALUE()))",
                    "MostRecentExpectedUnitErrors": null,
                    "Units": {
                      "$id": "401",
                      "$type": "ModelMaker.Unit, ModelMaker",
                      "NumberFormatOverride": null,
                      "MatchAnything": false,
                      "ExternalRepresentation": "index",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xed Operating Cost Growth Rate escalation indexation facto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7,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true,
              "IsChecksGroup": false,
              "IsAlertsGroup": false,
              "IsChecksAndAlertsGroup": false,
              "IsUnallocatedGroup": false,
              "IsInputsGroup": false,
              "IsFlag": true,
              "IsTimeAndFlagsGroup": false,
              "DimensionsAcross": {
                "$type": "ModelMakerEngine.MMDimensions, ModelMakerEngine",
                "$values": []
              },
              "TimeAxis": 0,
              "IndexInParent": -1,
              "Name": "Fixed Operating Cost Growth Rate index",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02",
              "$type": "ModelMaker.GroupNode, ModelMaker",
              "TabOrHeaderColour": "",
              "Comment": "",
              "NameOfGroup": "Time",
              "YPosition": 4,
              "Folded": true,
              "Font": null,
              "Children": {
                "$type": "ModelMaker.GroupNodeChildCollection, ModelMaker",
                "$values": [
                  {
                    "$id": "403",
                    "$type": "ModelMaker.VariableNode, ModelMaker",
                    "RowTotalDependent": null,
                    "PutCalculationOnReport": false,
                    "CalculateOnThisReport": null,
                    "PivotTableLink": null,
                    "NumberFormatOverride": null,
                    "HasOpeningBalanceFlag": false,
                    "OpeningBalanceFlagAppliedName": "",
                    "ToolTip": "\n Is on Time.Debts flags=IF(AND([Model period end]>=[Supply Chain Finance enabled beginning date],[Model period start]<=[Supply Chain Finance enabled end date]),1,0) (flag)",
                    "Deletable": true,
                    "Comment": "",
                    "HasSwitchSignLine": false,
                    "SwitchSignForReport": false,
                    "MultipleInputValues": null,
                    "NonPrimaryInput": false,
                    "Max": "NaN",
                    "Min": "NaN",
                    "IsBalanceButNotCorkscrew": false,
                    "IsEditable": true,
                    "IsConstant": false,
                    "UniqueID": "66588edb-d35e-4556-921a-360377ebb526",
                    "Dimensions": {
                      "$type": "ModelMakerEngine.MMDimensions, ModelMakerEngine",
                      "$values": []
                    },
                    "EquationOBXInternal": "IF(AND([Model period end]>=[Supply Chain Finance enabled beginning date],[Model period start]<=[Supply Chain Finance enabled end date]),1,0)",
                    "NameOfGroup": "Time.Trade finance enabled flag",
                    "EquationToParse": "IF(AND([Model period end]>=[Supply Chain Finance enabled beginning date],[Model period start]<=[Supply Chain Finance enabled end date]),1,0)",
                    "MostRecentExpectedUnitErrors": null,
                    "Units": {
                      "$id": "404",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Supply Chain Finance enabled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05",
                    "$type": "ModelMaker.VariableNode, ModelMaker",
                    "RowTotalDependent": null,
                    "PutCalculationOnReport": false,
                    "CalculateOnThisReport": null,
                    "PivotTableLink": null,
                    "NumberFormatOverride": null,
                    "HasOpeningBalanceFlag": false,
                    "OpeningBalanceFlagAppliedName": "",
                    "ToolTip": "\n Is on Time.Debts flags=IF(AND([Model period end]>=[Invoice Finance Enabled beginning date],[Model period start]<=[Invoice Finance Enabled end date]),1,0) (flag)",
                    "Deletable": true,
                    "Comment": "",
                    "HasSwitchSignLine": false,
                    "SwitchSignForReport": false,
                    "MultipleInputValues": null,
                    "NonPrimaryInput": false,
                    "Max": "NaN",
                    "Min": "NaN",
                    "IsBalanceButNotCorkscrew": false,
                    "IsEditable": true,
                    "IsConstant": false,
                    "UniqueID": "fcf0ccdc-bec1-4539-bdb4-85166183410c",
                    "Dimensions": {
                      "$type": "ModelMakerEngine.MMDimensions, ModelMakerEngine",
                      "$values": []
                    },
                    "EquationOBXInternal": "IF(AND([Model period end]>=[Invoice Finance Enabled beginning date],[Model period start]<=[Invoice Finance Enabled end date]),1,0)",
                    "NameOfGroup": "Time.Invoice Finance Enabled flag",
                    "EquationToParse": "IF(AND([Model period end]>=[Invoice Finance Enabled beginning date],[Model period start]<=[Invoice Finance Enabled end date]),1,0)",
                    "MostRecentExpectedUnitErrors": null,
                    "Units": {
                      "$id": "406",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Invoice Finance Enabled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07",
                    "$type": "ModelMaker.VariableNode, ModelMaker",
                    "RowTotalDependent": null,
                    "PutCalculationOnReport": false,
                    "CalculateOnThisReport": null,
                    "PivotTableLink": null,
                    "NumberFormatOverride": null,
                    "HasOpeningBalanceFlag": false,
                    "OpeningBalanceFlagAppliedName": "",
                    "ToolTip": "\n Is on Time.Debts flags=IF(AND([Model period end]>=[Asset Finance Enabled beginning date],[Model period start]<=[Asset Finance Enabled end date]),1,0) (flag)",
                    "Deletable": true,
                    "Comment": "",
                    "HasSwitchSignLine": false,
                    "SwitchSignForReport": false,
                    "MultipleInputValues": null,
                    "NonPrimaryInput": false,
                    "Max": "NaN",
                    "Min": "NaN",
                    "IsBalanceButNotCorkscrew": false,
                    "IsEditable": true,
                    "IsConstant": false,
                    "UniqueID": "171b0ba0-5f56-4592-a18d-af7f2d857c50",
                    "Dimensions": {
                      "$type": "ModelMakerEngine.MMDimensions, ModelMakerEngine",
                      "$values": []
                    },
                    "EquationOBXInternal": "IF(AND([Model period end]>=[Asset Finance Enabled beginning date],[Model period start]<=[Asset Finance Enabled end date]),1,0)",
                    "NameOfGroup": "Time.Debts flags",
                    "EquationToParse": "IF(AND([Model period end]>=[Asset Finance Enabled beginning date],[Model period start]<=[Asset Finance Enabled end date]),1,0)",
                    "MostRecentExpectedUnitErrors": null,
                    "Units": {
                      "$id": "408",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Asset Finance Enabled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true,
              "IsTimeAndFlagsGroup": false,
              "DimensionsAcross": {
                "$type": "ModelMakerEngine.MMDimensions, ModelMakerEngine",
                "$values": []
              },
              "TimeAxis": 0,
              "IndexInParent": -1,
              "Name": "Debts flags",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09",
              "$type": "ModelMaker.GroupNode, ModelMaker",
              "TabOrHeaderColour": "",
              "Comment": "",
              "NameOfGroup": "Time",
              "YPosition": 5,
              "Folded": true,
              "Font": null,
              "Children": {
                "$type": "ModelMaker.GroupNodeChildCollection, ModelMaker",
                "$values": [
                  {
                    "$id": "410",
                    "$type": "ModelMaker.VariableNode, ModelMaker",
                    "RowTotalDependent": null,
                    "PutCalculationOnReport": false,
                    "CalculateOnThisReport": null,
                    "PivotTableLink": null,
                    "NumberFormatOverride": null,
                    "HasOpeningBalanceFlag": false,
                    "OpeningBalanceFlagAppliedName": "",
                    "ToolTip": "\n Is on Time.VAT return this period flag=IF(AND([Period number]>=[VAT return this period first period number constant],MOD([Period number],[VAT return this period every x periods])=[VAT return this period mod of period number]),1,0) (flag)",
                    "Deletable": true,
                    "Comment": "",
                    "HasSwitchSignLine": false,
                    "SwitchSignForReport": false,
                    "MultipleInputValues": null,
                    "NonPrimaryInput": false,
                    "Max": "NaN",
                    "Min": "NaN",
                    "IsBalanceButNotCorkscrew": false,
                    "IsEditable": true,
                    "IsConstant": false,
                    "UniqueID": "c3cc933a-df3e-4db3-ad5e-25515f2226aa",
                    "Dimensions": {
                      "$type": "ModelMakerEngine.MMDimensions, ModelMakerEngine",
                      "$values": []
                    },
                    "EquationOBXInternal": "IF(AND([Period number]>=[VAT return this period first period number constant],MOD([Period number],[VAT return this period every x periods])=[VAT return this period mod of period number]),1,0)",
                    "NameOfGroup": "Time.VAT return this period flag",
                    "EquationToParse": "IF(AND([Period number]>=[VAT return this period first period number constant],MOD([Period number],[VAT return this period every x periods])=[VAT return this period mod of period number]),1,0)",
                    "MostRecentExpectedUnitErrors": null,
                    "Units": {
                      "$id": "411",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"VAT return this period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"412",
                    "$type": "ModelMaker.VariableNode, ModelMaker",
                    "RowTotalDependent": null,
                    "PutCalculationOnReport": false,
                    "CalculateOnThisReport": null,
                    "PivotTableLink": null,
                    "NumberFormatOverride": null,
                    "HasOpeningBalanceFlag": false,
                    "OpeningBalanceFlagAppliedName": "",
                    "ToolTip": "\n Is on Time.VAT return this period flag=MOD([VAT return this period first period number constant],[VAT return this period every x periods]) ()",
                    "Deletable": true,
                    "Comment": "",
                    "HasSwitchSignLine": false,
                    "SwitchSignForReport": false,
                    "MultipleInputValues": null,
                    "NonPrimaryInput": false,
                    "Max": "NaN",
                    "Min": "NaN",
                    "IsBalanceButNotCorkscrew": false,
                    "IsEditable": true,
                    "IsConstant": false,
                    "UniqueID": "fcb901e7-3e8a-46b5-8586-d3be06c630f7",
                    "Dimensions": {
                      "$type": "ModelMakerEngine.MMDimensions, ModelMakerEngine",
                      "$values": []
                    },
                    "EquationOBXInternal": "MOD([VAT return this period first period number constant],[VAT return this period every x periods])",
                    "NameOfGroup": "Time.VAT return this period flag",
                    "EquationToParse": "MOD([VAT return this period first period number constant],[VAT return this period every x periods])",
                    "MostRecentExpectedUnitErrors": null,
                    "Units": {
                      "$id": "413",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"VAT return this period mod of period number",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"414",
                    "$type": "ModelMaker.VariableNode, ModelMaker",
                    "RowTotalDependent": null,
                    "PutCalculationOnReport": false,
                    "CalculateOnThisReport": null,
                    "PivotTableLink": null,
                    "NumberFormatOverride": null,
                    "HasOpeningBalanceFlag": false,
                    "OpeningBalanceFlagAppliedName": "",
                    "ToolTip": "\n Is on Time.VAT return this period flag=SUM(ALLVALUES([VAT return this period first period number])) ()",
                    "Deletable": true,
                    "Comment": "",
                    "HasSwitchSignLine": false,
                    "SwitchSignForReport": false,
                    "MultipleInputValues": null,
                    "NonPrimaryInput": false,
                    "Max": "NaN",
                    "Min": "NaN",
                    "IsBalanceButNotCorkscrew": false,
                    "IsEditable": true,
                    "IsConstant": false,
                    "UniqueID": "915ec971-817f-4a44-88c2-ec995a30ced3",
                    "Dimensions": {
                      "$type": "ModelMakerEngine.MMDimensions, ModelMakerEngine",
                      "$values": []
                    },
                    "EquationOBXInternal": "SUM(ALLVALUES([VAT return this period first period number]))",
                    "NameOfGroup": "Time.VAT return this period flag",
                    "EquationToParse": "SUM(ALLVALUES([VAT return this period first period number]))",
                    "MostRecentExpectedUnitErrors": null,
                    "Units": {
                      "$id": "415",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"VAT return this period first period number constant",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"416",
                    "$type": "ModelMaker.VariableNode, ModelMaker",
                    "RowTotalDependent": null,
                    "PutCalculationOnReport": false,
                    "CalculateOnThisReport": null,
                    "PivotTableLink": null,
                    "NumberFormatOverride": null,
                    "HasOpeningBalanceFlag": false,
                    "OpeningBalanceFlagAppliedName": "",
                    "ToolTip": "\n Is on Time.VAT return this period flag=[Period number]*[VAT return this period first period flag] ()",
                    "Deletable": true,
                    "Comment": "",
                    "HasSwitchSignLine": false,
                    "SwitchSignForReport": false,
                    "MultipleInputValues": null,
                    "NonPrimaryInput": false,
                    "Max": "NaN",
                    "Min": "NaN",
                    "IsBalanceButNotCorkscrew": false,
                    "IsEditable": true,
                    "IsConstant": false,
                    "UniqueID": "cf4b6bae-5bad-4e81-ab43-9d0ffdf16a0d",
                    "Dimensions": {
                      "$type": "ModelMakerEngine.MMDimensions, ModelMakerEngine",
                      "$values": []
                    },
                    "EquationOBXInternal": "[Period number]*[VAT return this period first period flag]",
                    "NameOfGroup": "Time.VAT return this period flag",
                    "EquationToParse": "[Period number]*[VAT return this period first period flag]",
                    "MostRecentExpectedUnitErrors": null,
                    "Units": {
                      "$id": "417",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"VAT return this period first period number",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"418",
                    "$type": "ModelMaker.VariableNode, ModelMaker",
                    "RowTotalDependent": null,
                    "PutCalculationOnReport": false,
                    "CalculateOnThisReport": null,
                    "PivotTableLink": null,
                    "NumberFormatOverride": null,
                    "HasOpeningBalanceFlag": false,
                    "OpeningBalanceFlagAppliedName": "",
                    "ToolTip": "\n Is on Time.VAT return this period flag=IF(AND([Model period end]>=[VAT return this period beginning date],[Model period start]<=[VAT return this period beginning date]),1,0) (flag)",
                    "Deletable": true,
                    "Comment": "",
                    "HasSwitchSignLine": false,
                    "SwitchSignForReport": false,
                    "MultipleInputValues": null,
                    "NonPrimaryInput": false,
                    "Max": "NaN",
                    "Min": "NaN",
                    "IsBalanceButNotCorkscrew": false,
                    "IsEditable": true,
                    "IsConstant": false,
                    "UniqueID": "7f351917-7947-42d9-a295-6e69be9677d0",
                    "Dimensions": {
                      "$type": "ModelMakerEngine.MMDimensions, ModelMakerEngine",
                      "$values": []
                    },
                    "EquationOBXInternal": "IF(AND([Model period end]>=[VAT return this period beginning date],[Model period start]<=[VAT return this period beginning date]),1,0)",
                    "NameOfGroup": "Time.VAT return this period flag",
                    "EquationToParse": "IF(AND([Model period end]>=[VAT return this period beginning date],[Model period start]<=[VAT return this period beginning date]),1,0)",
                    "MostRecentExpectedUnitErrors": null,
                    "Units": {
                      "$id": "419",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VAT return this period first period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true,
              "IsTimeAndFlagsGroup": false,
              "DimensionsAcross": {
                "$type": "ModelMakerEngine.MMDimensions, ModelMakerEngine",
                "$values": []
              },
              "TimeAxis": 0,
              "IndexInParent": -1,
              "Name": "VAT return this period flag",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20",
              "$type": "ModelMaker.GroupNode, ModelMaker",
              "TabOrHeaderColour": "",
              "Comment": "",
              "NameOfGroup": "Time",
              "YPosition": 6,
              "Folded": false,
              "Font": null,
              "Children": {
                "$type": "ModelMaker.GroupNodeChildCollection, ModelMaker",
                "$values": [
                  {
                    "$id": "421",
                    "$type": "ModelMaker.VariableNode, ModelMaker",
                    "RowTotalDependent": null,
                    "PutCalculationOnReport": false,
                    "CalculateOnThisReport": null,
                    "PivotTableLink": null,
                    "NumberFormatOverride": null,
                    "HasOpeningBalanceFlag": false,
                    "OpeningBalanceFlagAppliedName": "",
                    "ToolTip": "\n Is on Time.Use short term forecast flag=IF([Model period start]>=[Use short term forecast flag end date],0,1) (flag)",
                    "Deletable": true,
                    "Comment": "",
                    "HasSwitchSignLine": false,
                    "SwitchSignForReport": false,
                    "MultipleInputValues": null,
                    "NonPrimaryInput": false,
                    "Max": "NaN",
                    "Min": "NaN",
                    "IsBalanceButNotCorkscrew": false,
                    "IsEditable": true,
                    "IsConstant": false,
                    "UniqueID": "47332ff5-97cb-4338-9066-b227905f6820",
                    "Dimensions": {
                      "$type": "ModelMakerEngine.MMDimensions, ModelMakerEngine",
                      "$values": []
                    },
                    "EquationOBXInternal": "IF([Model period start]>=[Use short term forecast flag end date],0,1)",
                    "NameOfGroup": "Time.Use short term forecast flag",
                    "EquationToParse": "IF([Model period start]>=[Use short term forecast flag end date],0,1)",
                    "MostRecentExpectedUnitErrors": null,
                    "Units": {
                      "$id": "422",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"Use short term forecast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true,
              "IsChecksGroup": false,
              "IsAlertsGroup": false,
              "IsChecksAndAlertsGroup": false,
              "IsUnallocatedGroup": false,
              "IsInputsGroup": false,
              "IsFlag": true,
              "IsTimeAndFlagsGroup": false,
              "DimensionsAcross": {
                "$type": "ModelMakerEngine.MMDimensions, ModelMakerEngine",
                "$values": []
              },
              "TimeAxis": 0,
              "IndexInParent": -1,
              "Name": "Use short term forecast flag",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"AllowAddChildren": true,
        "AllowRemoveChildren": true,
        "IsImported": false,
        "IsChecksGroup": false,
        "IsAlertsGroup": false,
        "IsChecksAndAlertsGroup": false,
        "IsUnallocatedGroup": false,
        "IsInputsGroup": false,
        "IsFlag": false,
        "IsTimeAndFlagsGroup": true,
        "DimensionsAcross": {
          "$type": "ModelMakerEngine.MMDimensions, ModelMakerEngine",
          "$values": []
        },
        "TimeAxis": 0,
        "IndexInParent": 2,
        "Name": "Time",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"423",
        "$type": "ModelMaker.GroupNode, ModelMaker",
        "TabOrHeaderColour": "",
        "Comment": "",
        "NameOfGroup": "Model Checks and Alerts",
        "YPosition": 0,
        "Folded": true,
        "Font": null,
        "Children": {
          "$type": "ModelMaker.GroupNodeChildCollection, ModelMaker",
          "$values": [
            {
              "$id": "424",
              "$type": "ModelMaker.VariableNode, ModelMaker",
              "RowTotalDependent": null,
              "PutCalculationOnReport": false,
              "CalculateOnThisReport": null,
              "PivotTableLink": null,
              "NumberFormatOverride": null,
              "HasOpeningBalanceFlag": false,
              "OpeningBalanceFlagAppliedName": "",
              "ToolTip": "\n Is on Model Checks and Alerts.Model Checks=IF(ROUND(ABS([Net Assets] - [Shareholder Equity]),6)=0,0,1) (Check)",
              "Deletable": true,
              "Comment": "",
              "HasSwitchSignLine": false,
              "SwitchSignForReport": false,
              "MultipleInputValues": null,
              "NonPrimaryInput": false,
              "Max": "NaN",
              "Min": "NaN",
              "IsBalanceButNotCorkscrew": false,
              "IsEditable": true,
              "IsConstant": false,
              "UniqueID": "72d0b255-7906-495d-ada2-b5b6c5b5bc48",
              "Dimensions": {
                "$type": "ModelMakerEngine.MMDimensions, ModelMakerEngine",
                "$values": []
              },
              "EquationOBXInternal": "IF(ROUND(ABS([Net Assets] - [Shareholder Equity]),6)=0,0,1)",
              "NameOfGroup": "Model Checks and Alerts.Model Checks",
              "EquationToParse": "IF(ROUND(ABS([Net Assets] - [Shareholder Equity]),6)=0,0,1)",
              "MostRecentExpectedUnitErrors": null,
              "Units": {
                "$id": "425",
                "$type": "ModelMaker.Unit, ModelMaker",
                "NumberFormatOverride": null,
                "MatchAnything": true,
                "ExternalRepresentation": "Check",
                "ItemsOnTop": {
                  "$type": "System.Collections.Generic.List`1[[System.String, mscorlib]], mscorlib",
                  "$values": [
                    "CHECK"
                  ]
                },
                "ItemsOnBottom": {
                  "$type": "System.Collections.Generic.List`1[[System.String, mscorlib]], mscorlib",
                  "$values": []
                },
                "IsCurrency": false,
                "ContainsSMU": false,
                "IsDimensionless": false,
                "InsertRowTotal": true,
                "IgnoreWhenDeterminingExpectedUnits": false
              },
              "Name": "Balance Sheet Balances",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true,
        "IsAlertsGroup": false,
        "IsChecksAndAlertsGroup": false,
        "IsUnallocatedGroup": false,
        "IsInputsGroup": false,
        "IsFlag": false,
        "IsTimeAndFlagsGroup": false,
        "DimensionsAcross": {
          "$type": "ModelMakerEngine.MMDimensions, ModelMakerEngine",
          "$values": []
        },
        "TimeAxis": 0,
        "IndexInParent": -1,
        "Name": "Model Checks",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"426",
        "$type": "ModelMaker.GroupNode, ModelMaker",
        "TabOrHeaderColour": "",
        "Comment": "",
        "NameOfGroup": "Model Checks and Alerts",
        "YPosition": 1,
        "Folded": true,
        "Font": null,
        "Children": {
          "$type": "ModelMaker.GroupNodeChildCollection, ModelMaker",
          "$values": []
        },
        "AllowAddChildren": true,
        "AllowRemoveChildren": true,
        "IsImported": false,
        "IsChecksGroup": false,
        "IsAlertsGroup": true,
        "IsChecksAndAlertsGroup": false,
        "IsUnallocatedGroup": false,
        "IsInputsGroup": false,
        "IsFlag": false,
        "IsTimeAndFlagsGroup": false,
        "DimensionsAcross": {
          "$type": "ModelMakerEngine.MMDimensions, ModelMakerEngine",
          "$values": []
        },
        "TimeAxis": 0,
        "IndexInParent": -1,
        "Name": "Model Alerts",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"427",
        "$type": "ModelMaker.GroupNode, ModelMaker",
        "TabOrHeaderColour": "",
        "Comment": "",
        "NameOfGroup": null,
        "YPosition": 0,
        "Folded": false,
        "Font": null,
        "Children": {
          "$type": "ModelMaker.GroupNodeChildCollection, ModelMaker",
          "$values": [
            {
              "$ref": "423"
            },
            {
              "$ref": "426"
            }
          ]
        },
        "AllowAddChildren": true,
        "AllowRemoveChildren": true,
        "IsImported": false,
        "IsChecksGroup": false,
        "IsAlertsGroup": false,
        "IsChecksAndAlertsGroup": true,
        "IsUnallocatedGroup": false,
        "IsInputsGroup": false,
        "IsFlag": false,
        "IsTimeAndFlagsGroup": false,
        "DimensionsAcross": {
          "$type": "ModelMakerEngine.MMDimensions, ModelMakerEngine",
          "$values": []
        },
        "TimeAxis": 0,
        "IndexInParent": 17,
        "Name": "Model Checks and Alerts",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"$ref": "199"
      },
      {
        "$ref": "358"
      },
      {
        "$ref": "364"
      },
      {
        "$ref": "195"
      },
      {
        "$ref": "356"
      },
      {
        "$ref": "359"
      },
      {
        "$ref": "197"
      },
      {
        "$ref": "361"
      },
      {
        "$ref": "239"
      },
      {
        "$ref": "213"
      },
      {
        "$ref": "242"
      },
      {
        "$id": "428",
        "$type": "ModelMaker.GroupNode, ModelMaker",
        "TabOrHeaderColour": "",
        "Comment": "",
        "NameOfGroup": null,
        "YPosition": 0,
        "Folded": false,
        "Font": null,
        "Children": {
          "$type": "ModelMaker.GroupNodeChildCollection, ModelMaker",
          "$values": [
            {
              "$ref": "154"
            },
            {
              "$ref": "117"
            },
            {
              "$id": "429",
              "$type": "ModelMaker.VariableNode, ModelMaker",
              "RowTotalDependent": null,
              "PutCalculationOnReport": false,
              "CalculateOnThisReport": null,
              "PivotTableLink": null,
              "NumberFormatOverride": null,
              "HasOpeningBalanceFlag": false,
              "OpeningBalanceFlagAppliedName": "",
              "ToolTip": "\n Is on Inventory=IF([Customer Orders Awaiting Fullfilment] + [Minimum quantity before reorder] - BEG([Units on order]) > 0,  FLOOR(([Customer Orders Awaiting Fullfilment] + [Minimum quantity before reorder]- BEG([Units on order])) / [Minimum supplier order quantity], 1) * [Minimum supplier order quantity], 0) (Units)",
              "Deletable": true,
              "Comment": "",
              "HasSwitchSignLine": false,
              "SwitchSignForReport": false,
              "MultipleInputValues": null,
              "NonPrimaryInput": false,
              "Max": "NaN",
              "Min": "NaN",
              "IsBalanceButNotCorkscrew": false,
              "IsEditable": true,
              "IsConstant": false,
              "UniqueID": "14b1ff89-5a0e-454e-8571-9b82d6b48b71",
              "Dimensions": {
                "$type": "ModelMakerEngine.MMDimensions, ModelMakerEngine",
                "$values": []
              },
              "EquationOBXInternal": "IF([Customer Orders Awaiting Fullfilment] + [Minimum quantity before reorder] - BEG([Units on order]) > 0,  FLOOR(([Customer Orders Awaiting Fullfilment] + [Minimum quantity before reorder]- BEG([Units on order])) / [Minimum supplier order quantity], 1) * [Minimum supplier order quantity], 0)",
              "NameOfGroup": "Inventory",
              "EquationToParse": "IF([Customer Orders Awaiting Fullfilment] + [Minimum quantity before reorder] - [Units on order!!BEG] > 0,  FLOOR(([Customer Orders Awaiting Fullfilment] + [Minimum quantity before reorder]- [Units on order!!BEG]) / [Minimum supplier order quantity], 1) * [Minimum supplier order quantity], 0)",
              "MostRecentExpectedUnitErrors": null,
              "Units": {
                "$id": "430",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"Order Quantity",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"95"
            },
            {
              "$ref": "112"
            },
            {
              "$ref": "111"
            },
            {
              "$ref": "124"
            },
            {
              "$ref": "120"
            },
            {
              "$ref": "129"
            },
            {
              "$ref": "121"
            },
            {
              "$ref": "132"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7,
        "Name": "Inventory",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"129"
      },
      {
        "$ref": "232"
      },
      {
        "$ref": "111"
      },
      {
        "$ref": "120"
      },
      {
        "$ref": "95"
      },
      {
        "$ref": "112"
      },
      {
        "$ref": "117"
      },
      {
        "$ref": "124"
      },
      {
        "$id": "431",
        "$type": "ModelMaker.GroupNode, ModelMaker",
        "TabOrHeaderColour": "",
        "Comment": "",
        "NameOfGroup": null,
        "YPosition": 0,
        "Folded": false,
        "Font": null,
        "Children": {
          "$type": "ModelMaker.GroupNodeChildCollection, ModelMaker",
          "$values": [
            {
              "$ref": "100"
            },
            {
              "$ref": "106"
            },
            {
              "$ref": "107"
            },
            {
              "$ref": "103"
            },
            {
              "$id": "432",
              "$type": "ModelMaker.VariableNode, ModelMaker",
              "RowTotalDependent": null,
              "PutCalculationOnReport": false,
              "CalculateOnThisReport": null,
              "PivotTableLink": null,
              "NumberFormatOverride": null,
              "HasOpeningBalanceFlag": false,
              "OpeningBalanceFlagAppliedName": "",
              "ToolTip": "\n Is on Customers=([New customer orders]+[Renewing Customer Orders]) * [Sales Price Unit] * [Contract Length] (GBP)",
              "Deletable": true,
              "Comment": "",
              "HasSwitchSignLine": false,
              "SwitchSignForReport": false,
              "MultipleInputValues": null,
              "NonPrimaryInput": false,
              "Max": "NaN",
              "Min": "NaN",
              "IsBalanceButNotCorkscrew": false,
              "IsEditable": true,
              "IsConstant": false,
              "UniqueID": "814317e7-cd23-432f-a3f2-3db6730fb8a6",
              "Dimensions": {
                "$type": "ModelMakerEngine.MMDimensions, ModelMakerEngine",
                "$values": []
              },
              "EquationOBXInternal": "([New customer orders]+[Renewing Customer Orders]) * [Sales Price Unit] * [Contract Length]",
              "NameOfGroup": "Customers",
              "EquationToParse": "([New customer orders]+[Renewing Customer Orders]) * [Sales Price Unit] * [Contract Length]",
              "MostRecentExpectedUnitErrors": null,
              "Units": {
                "$id": "433",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"Sales",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5,
        "Name": "Customers",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"106"
      },
      {
        "$ref": "211"
      },
      {
        "$ref": "201"
      },
      {
        "$ref": "244"
      },
      {
        "$id": "434",
        "$type": "ModelMaker.GroupNode, ModelMaker",
        "TabOrHeaderColour": "",
        "Comment": "",
        "NameOfGroup": null,
        "YPosition": 0,
        "Folded": false,
        "Font": null,
        "Children": {
          "$type": "ModelMaker.GroupNodeChildCollection, ModelMaker",
          "$values":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18,
        "Name": "Optimisation",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"257"
      },
      {
        "$ref": "253"
      },
      {
        "$ref": "255"
      },
      {
        "$ref": "100"
      },
      {
        "$ref": "107"
      },
      {
        "$ref": "216"
      },
      {
        "$ref": "218"
      },
      {
        "$ref": "7"
      },
      {
        "$id": "435",
        "$type": "ModelMaker.GroupNode, ModelMaker",
        "TabOrHeaderColour": "",
        "Comment": "",
        "NameOfGroup": null,
        "YPosition": 0,
        "Folded": false,
        "Font": null,
        "Children": {
          "$type": "ModelMaker.GroupNodeChildCollection, ModelMaker",
          "$values": []
        },
        "AllowAddChildren": true,
        "AllowRemoveChildren": true,
        "IsImported": false,
        "IsChecksGroup": true,
        "IsAlertsGroup": false,
        "IsChecksAndAlertsGroup": false,
        "IsUnallocatedGroup": false,
        "IsInputsGroup": false,
        "IsFlag": false,
        "IsTimeAndFlagsGroup": false,
        "DimensionsAcross": {
          "$type": "ModelMakerEngine.MMDimensions, ModelMakerEngine",
          "$values": []
        },
        "TimeAxis": 0,
        "IndexInParent": -1,
        "Name": "Model Checks",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"436",
        "$type": "ModelMaker.GroupNode, ModelMaker",
        "TabOrHeaderColour": "",
        "Comment": "",
        "NameOfGroup": null,
        "YPosition": 0,
        "Folded": false,
        "Font": null,
        "Children": {
          "$type": "ModelMaker.GroupNodeChildCollection, ModelMaker",
          "$values": []
        },
        "AllowAddChildren": true,
        "AllowRemoveChildren": true,
        "IsImported": false,
        "IsChecksGroup": false,
        "IsAlertsGroup": true,
        "IsChecksAndAlertsGroup": false,
        "IsUnallocatedGroup": false,
        "IsInputsGroup": false,
        "IsFlag": false,
        "IsTimeAndFlagsGroup": false,
        "DimensionsAcross": {
          "$type": "ModelMakerEngine.MMDimensions, ModelMakerEngine",
          "$values": []
        },
        "TimeAxis": 0,
        "IndexInParent": -1,
        "Name": "Model Alerts",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"$ref": "186"
      },
      {
        "$ref": "269"
      },
      {
        "$ref": "146"
      },
      {
        "$ref": "41"
      },
      {
        "$ref": "55"
      },
      {
        "$ref": "94"
      },
      {
        "$ref": "266"
      },
      {
        "$id": "437",
        "$type": "ModelMaker.GroupNode, ModelMaker",
        "TabOrHeaderColour": "",
        "Comment": "",
        "NameOfGroup": null,
        "YPosition": 0,
        "Folded": false,
        "Font": null,
        "Children": {
          "$type": "ModelMaker.GroupNodeChildCollection, ModelMaker",
          "$values": [
            {
              "$ref": "146"
            },
            {
              "$ref": "152"
            },
            {
              "$ref": "183"
            },
            {
              "$ref": "190"
            },
            {
              "$ref": "186"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4,
        "Name": "Financials",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"236"
      },
      {
        "$ref": "192"
      },
      {
        "$ref": "37"
      },
      {
        "$ref": "148"
      },
      {
        "$ref": "265"
      },
      {
        "$ref": "183"
      },
      {
        "$ref": "139"
      },
      {
        "$ref": "267"
      },
      {
        "$ref": "151"
      },
      {
        "$ref": "268"
      },
      {
        "$ref": "424"
      },
      {
        "$ref": "140"
      },
      {
        "$ref": "152"
      },
      {
        "$ref": "259"
      },
      {
        "$ref": "367"
      },
      {
        "$ref": "207"
      },
      {
        "$ref": "369"
      },
      {
        "$ref": "371"
      },
      {
        "$ref": "209"
      },
      {
        "$ref": "373"
      },
      {
        "$ref": "375"
      },
      {
        "$ref": "377"
      },
      {
        "$ref": "379"
      },
      {
        "$ref": "381"
      },
      {
        "$ref": "366"
      },
      {
        "$ref": "204"
      },
      {
        "$ref": "233"
      },
      {
        "$ref": "221"
      },
      {
        "$id": "438",
        "$type": "ModelMaker.GroupNode, ModelMaker",
        "TabOrHeaderColour": "",
        "Comment": "",
        "NameOfGroup": null,
        "YPosition": 0,
        "Folded": false,
        "Font": null,
        "Children": {
          "$type": "ModelMaker.GroupNodeChildCollection, ModelMaker",
          "$values": [
            {
              "$ref": "55"
            },
            {
              "$ref": "41"
            },
            {
              "$ref": "151"
            },
            {
              "$ref": "139"
            },
            {
              "$ref": "44"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10,
        "Name": "Working Capital",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"439",
        "$type": "ModelMaker.GroupNode, ModelMaker",
        "TabOrHeaderColour": "",
        "Comment": "",
        "NameOfGroup": null,
        "YPosition": 0,
        "Folded": false,
        "Font": null,
        "Children": {
          "$type": "ModelMaker.GroupNodeChildCollection, ModelMaker",
          "$values": [
            {
              "$ref": "140"
            },
            {
              "$ref": "7"
            },
            {
              "$ref": "148"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6,
        "Name": "Income",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"440",
        "$type": "ModelMaker.GroupNode, ModelMaker",
        "TabOrHeaderColour": "",
        "Comment": "",
        "NameOfGroup": null,
        "YPosition": 0,
        "Folded": false,
        "Font": null,
        "Children": {
          "$type": "ModelMaker.GroupNodeChildCollection, ModelMaker",
          "$values": [
            {
              "$ref": "155"
            },
            {
              "$ref": "13"
            },
            {
              "$ref": "10"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9,
        "Name": "Expense",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"13"
      },
      {
        "$ref": "103"
      },
      {
        "$ref": "10"
      },
      {
        "$ref": "432"
      },
      {
        "$ref": "230"
      },
      {
        "$ref": "223"
      },
      {
        "$ref": "386"
      },
      {
        "$ref": "226"
      },
      {
        "$ref": "388"
      },
      {
        "$ref": "390"
      },
      {
        "$ref": "228"
      },
      {
        "$ref": "392"
      },
      {
        "$ref": "394"
      },
      {
        "$ref": "396"
      },
      {
        "$ref": "398"
      },
      {
        "$ref": "400"
      },
      {
        "$ref": "385"
      },
      {
        "$ref": "44"
      },
      {
        "$ref": "247"
      },
      {
        "$ref": "224"
      },
      {
        "$ref": "202"
      },
      {
        "$ref": "271"
      },
      {
        "$ref": "273"
      },
      {
        "$ref": "296"
      },
      {
        "$ref": "294"
      },
      {
        "$ref": "158"
      },
      {
        "$ref": "60"
      },
      {
        "$ref": "63"
      },
      {
        "$ref": "159"
      },
      {
        "$ref": "19"
      },
      {
        "$ref": "78"
      },
      {
        "$id": "441",
        "$type": "ModelMaker.VariableNode, ModelMaker",
        "RowTotalDependent": null,
        "PutCalculationOnReport": false,
        "CalculateOnThisReport": null,
        "PivotTableLink": null,
        "NumberFormatOverride": null,
        "HasOpeningBalanceFlag": false,
        "OpeningBalanceFlagAppliedName": "",
        "ToolTip": "\n Is on Supply Chain finance=[All in Supply Chain Finance annual interest rate]/[debt day count convention]*[Days in period] (%)",
        "Deletable": true,
        "Comment": "",
        "HasSwitchSignLine": false,
        "SwitchSignForReport": false,
        "MultipleInputValues": null,
        "NonPrimaryInput": false,
        "Max": "NaN",
        "Min": "NaN",
        "IsBalanceButNotCorkscrew": false,
        "IsEditable": true,
        "IsConstant": false,
        "UniqueID": "d8123136-d257-44f3-8f64-82c0af1b7e9e",
        "Dimensions": {
          "$type": "ModelMakerEngine.MMDimensions, ModelMakerEngine",
          "$values": []
        },
        "EquationOBXInternal": "[All in Supply Chain Finance annual interest rate]/[debt day count convention]*[Days in period]",
        "NameOfGroup": "Trade Finance",
        "EquationToParse": "[All in Supply Chain Finance annual interest rate]/[debt day count convention]*[Days in period]",
        "MostRecentExpectedUnitErrors": null,
        "Units": {
          "$id": "442",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"Supply Chain Finance period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"443",
        "$type": "ModelMaker.GroupNode, ModelMaker",
        "TabOrHeaderColour": "",
        "Comment": "",
        "NameOfGroup": null,
        "YPosition": 0,
        "Folded": false,
        "Font": null,
        "Children": {
          "$type": "ModelMaker.GroupNodeChildCollection, ModelMaker",
          "$values": [
            {
              "$ref": "158"
            },
            {
              "$ref": "60"
            },
            {
              "$ref": "63"
            },
            {
              "$ref": "159"
            },
            {
              "$ref": "19"
            },
            {
              "$ref": "78"
            },
            {
              "$ref": "441"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12,
        "Name": "Supply Chain finance",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"270"
      },
      {
        "$ref": "298"
      },
      {
        "$ref": "264"
      },
      {
        "$ref": "163"
      },
      {
        "$ref": "66"
      },
      {
        "$ref": "69"
      },
      {
        "$ref": "164"
      },
      {
        "$ref": "22"
      },
      {
        "$ref": "81"
      },
      {
        "$id": "444",
        "$type": "ModelMaker.VariableNode, ModelMaker",
        "RowTotalDependent": null,
        "PutCalculationOnReport": false,
        "CalculateOnThisReport": null,
        "PivotTableLink": null,
        "NumberFormatOverride": null,
        "HasOpeningBalanceFlag": false,
        "OpeningBalanceFlagAppliedName": "",
        "ToolTip": "\n Is on Invoice finance=[All in Invoice Finance annual interest rate]/[debt day count convention]*[Days in period] (%)",
        "Deletable": true,
        "Comment": "",
        "HasSwitchSignLine": false,
        "SwitchSignForReport": false,
        "MultipleInputValues": null,
        "NonPrimaryInput": false,
        "Max": "NaN",
        "Min": "NaN",
        "IsBalanceButNotCorkscrew": false,
        "IsEditable": true,
        "IsConstant": false,
        "UniqueID": "21047692-d17f-42d8-8d9b-5ae31bf9f729",
        "Dimensions": {
          "$type": "ModelMakerEngine.MMDimensions, ModelMakerEngine",
          "$values": []
        },
        "EquationOBXInternal": "[All in Invoice Finance annual interest rate]/[debt day count convention]*[Days in period]",
        "NameOfGroup": "Invoice finance",
        "EquationToParse": "[All in Invoice Finance annual interest rate]/[debt day count convention]*[Days in period]",
        "MostRecentExpectedUnitErrors": null,
        "Units": {
          "$id": "445",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"Invoice finance period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"446",
        "$type": "ModelMaker.GroupNode, ModelMaker",
        "TabOrHeaderColour": "",
        "Comment": "",
        "NameOfGroup": null,
        "YPosition": 0,
        "Folded": false,
        "Font": null,
        "Children": {
          "$type": "ModelMaker.GroupNodeChildCollection, ModelMaker",
          "$values": [
            {
              "$ref": "163"
            },
            {
              "$ref": "66"
            },
            {
              "$ref": "69"
            },
            {
              "$ref": "164"
            },
            {
              "$ref": "22"
            },
            {
              "$ref": "81"
            },
            {
              "$ref": "444"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11,
        "Name": "Invoice finance",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"282"
      },
      {
        "$ref": "284"
      },
      {
        "$ref": "286"
      },
      {
        "$ref": "287"
      },
      {
        "$ref": "275"
      },
      {
        "$ref": "53"
      },
      {
        "$ref": "58"
      },
      {
        "$ref": "87"
      },
      {
        "$id": "447",
        "$type": "ModelMaker.VariableNode, ModelMaker",
        "RowTotalDependent": null,
        "PutCalculationOnReport": false,
        "CalculateOnThisReport": null,
        "PivotTableLink": null,
        "NumberFormatOverride": null,
        "HasOpeningBalanceFlag": false,
        "OpeningBalanceFlagAppliedName": "",
        "ToolTip": "\n Is on Metrics=MIN( ALLVALUES([Cash])) (GBP)",
        "Deletable": true,
        "Comment": "",
        "HasSwitchSignLine": false,
        "SwitchSignForReport": false,
        "MultipleInputValues": null,
        "NonPrimaryInput": false,
        "Max": "NaN",
        "Min": "NaN",
        "IsBalanceButNotCorkscrew": false,
        "IsEditable": true,
        "IsConstant": false,
        "UniqueID": "31fe28bb-af91-436d-9bf4-04adb2925c2f",
        "Dimensions": {
          "$type": "ModelMakerEngine.MMDimensions, ModelMakerEngine",
          "$values": []
        },
        "EquationOBXInternal": "MIN( ALLVALUES([Cash]))",
        "NameOfGroup": "Unallocated",
        "EquationToParse": "MIN( ALLVALUES([Cash]))",
        "MostRecentExpectedUnitErrors": null,
        "Units": {
          "$ref": "11"
        },
        "Name": "Cash Low",
        "ReportLines": {
          "$type": "ModelMaker.UndoableCollection`1[[ModelMakerEngine.IReportLine, ModelMakerEngine]], ModelMaker.Undo",
          "$values": [
            {
              "$id": "448",
              "$type": "ModelMaker.ReportLine, ModelMaker",
              "ActualsItemName": null,
              "ActualsInput": null,
              "AssociatedSchematicNode": {
                "$ref": "447"
              },
              "OpeningBalanceFlagAppliedName": "",
              "SumOfAboveIncludesPreviousTotal": false,
              "LastNameUsed": null,
              "SwitchSignForReport": false,
              "IsSumOfAbove": false,
              "ParentReport": {
                "$id": "449",
                "$type": "ModelMaker.Report, ModelMaker",
                "TimeStep": 8,
                "YearEndBasis": 1002,
                "YearEndMonth": 0,
                "AllowTitleChange": true,
                "IsDuplicate": false,
                "ReportLinesCalculated": {
                  "$type": "System.Collections.Generic.List`1[[ModelMakerEngine.IReportLine, ModelMakerEngine]], mscorlib",
                  "$values": []
                },
                "ReportLines": {
                  "$type": "ModelMaker.UndoableCollection`1[[ModelMakerEngine.IReportLine, ModelMakerEngine]], ModelMaker.Undo",
                  "$values": [
                    {
                      "$ref": "448"
                    }
                  ]
                },
                "YPosition": -1,
                "Name": "Metrics Report",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"450",
        "$type": "ModelMaker.GroupNode, ModelMaker",
        "TabOrHeaderColour": "",
        "Comment": "",
        "NameOfGroup": null,
        "YPosition": 0,
        "Folded": false,
        "Font": null,
        "Children": {
          "$type": "ModelMaker.GroupNodeChildCollection, ModelMaker",
          "$values": [
            {
              "$ref": "447"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3,
        "Name": "Metrics",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"451",
        "$type": "ModelMaker.GroupNode, ModelMaker",
        "TabOrHeaderColour": "",
        "Comment": "",
        "NameOfGroup": null,
        "YPosition": 0,
        "Folded": false,
        "Font": null,
        "Children": {
          "$type": "ModelMaker.GroupNodeChildCollection, ModelMaker",
          "$values": [
            {
              "$ref": "188"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16,
        "Name": "Equity",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"188"
      },
      {
        "$ref": "263"
      },
      {
        "$ref": "89"
      },
      {
        "$ref": "190"
      },
      {
        "$ref": "344"
      },
      {
        "$ref": "276"
      },
      {
        "$ref": "279"
      },
      {
        "$ref": "405"
      },
      {
        "$ref": "402"
      },
      {
        "$ref": "291"
      },
      {
        "$ref": "288"
      },
      {
        "$ref": "403"
      },
      {
        "$ref": "35"
      },
      {
        "$ref": "90"
      },
      {
        "$ref": "181"
      },
      {
        "$ref": "17"
      },
      {
        "$id": "452",
        "$type": "ModelMaker.TimeNode, ModelMaker",
        "ForceUpdate": 1,
        "Axis": 0,
        "EndDate": "2028-04-30T00:00:00",
        "MonthsPerPeriod": 1,
        "StartDate": "2023-05-01T00:00:00",
        "NumberOfPeriods": 60,
        "TimeStep": 5,
        "YearEndBasis": 0,
        "YearEndMonth": 0,
        "YPosition": -1,
        "Parent": {
          "$ref": "1"
        },
        "Visible": false,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"362"
      },
      {
        "$id": "453",
        "$type": "ModelMaker.GroupNode, ModelMaker",
        "TabOrHeaderColour": "",
        "Comment": "",
        "NameOfGroup": null,
        "YPosition": 0,
        "Folded": false,
        "Font": null,
        "Children": {
          "$type": "ModelMaker.GroupNodeChildCollection, ModelMaker",
          "$values": [
            {
              "$ref": "2"
            },
            {
              "$ref": "94"
            },
            {
              "$ref": "136"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8,
        "Name": "Assets",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"136"
      },
      {
        "$ref": "262"
      },
      {
        "$ref": "250"
      },
      {
        "$ref": "2"
      },
      {
        "$ref": "168"
      },
      {
        "$ref": "72"
      },
      {
        "$ref": "75"
      },
      {
        "$ref": "169"
      },
      {
        "$ref": "25"
      },
      {
        "$ref": "84"
      },
      {
        "$id": "454",
        "$type": "ModelMaker.VariableNode, ModelMaker",
        "RowTotalDependent": null,
        "PutCalculationOnReport": false,
        "CalculateOnThisReport": null,
        "PivotTableLink": null,
        "NumberFormatOverride": null,
        "HasOpeningBalanceFlag": false,
        "OpeningBalanceFlagAppliedName": "",
        "ToolTip": "\n Is on Asset Finance=[All in Trade finance annual interest rate]/[debt day count convention]*[Days in period] (%)",
        "Deletable": true,
        "Comment": "",
        "HasSwitchSignLine": false,
        "SwitchSignForReport": false,
        "MultipleInputValues": null,
        "NonPrimaryInput": false,
        "Max": "NaN",
        "Min": "NaN",
        "IsBalanceButNotCorkscrew": false,
        "IsEditable": true,
        "IsConstant": false,
        "UniqueID": "d4e49119-d098-41ea-a1ec-44dfae58a9b2",
        "Dimensions": {
          "$type": "ModelMakerEngine.MMDimensions, ModelMakerEngine",
          "$values": []
        },
        "EquationOBXInternal": "[All in Trade finance annual interest rate]/[debt day count convention]*[Days in period]",
        "NameOfGroup": "Trade Finance",
        "EquationToParse": "[All in Trade finance annual interest rate]/[debt day count convention]*[Days in period]",
        "MostRecentExpectedUnitErrors": null,
        "Units": {
          "$id": "455",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"Asset Finance period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"456",
        "$type": "ModelMaker.GroupNode, ModelMaker",
        "TabOrHeaderColour": "",
        "Comment": "",
        "NameOfGroup": null,
        "YPosition": 0,
        "Folded": false,
        "Font": null,
        "Children": {
          "$type": "ModelMaker.GroupNodeChildCollection, ModelMaker",
          "$values": [
            {
              "$ref": "168"
            },
            {
              "$ref": "72"
            },
            {
              "$ref": "75"
            },
            {
              "$ref": "169"
            },
            {
              "$ref": "25"
            },
            {
              "$ref": "84"
            },
            {
              "$ref": "454"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13,
        "Name": "Asset Finance",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"407"
      },
      {
        "$ref": "316"
      },
      {
        "$ref": "313"
      },
      {
        "$ref": "310"
      },
      {
        "$ref": "307"
      },
      {
        "$ref": "304"
      },
      {
        "$ref": "301"
      },
      {
        "$ref": "300"
      },
      {
        "$ref": "15"
      },
      {
        "$ref": "409"
      },
      {
        "$ref": "410"
      },
      {
        "$ref": "412"
      },
      {
        "$ref": "319"
      },
      {
        "$ref": "414"
      },
      {
        "$ref": "322"
      },
      {
        "$ref": "416"
      },
      {
        "$ref": "418"
      },
      {
        "$id": "457",
        "$type": "ModelMaker.VariableNode, ModelMaker",
        "RowTotalDependent": null,
        "PutCalculationOnReport": false,
        "CalculateOnThisReport": null,
        "PivotTableLink": null,
        "NumberFormatOverride": null,
        "HasOpeningBalanceFlag": false,
        "OpeningBalanceFlagAppliedName": "",
        "ToolTip": "\n Is on VAT=[VAT on inventory] + [VAT on operating expense] (GBP)",
        "Deletable": true,
        "Comment": "",
        "HasSwitchSignLine": false,
        "SwitchSignForReport": false,
        "MultipleInputValues": null,
        "NonPrimaryInput": false,
        "Max": "NaN",
        "Min": "NaN",
        "IsBalanceButNotCorkscrew": false,
        "IsEditable": true,
        "IsConstant": false,
        "UniqueID": "a714258b-bdf4-4f48-ad1e-3c9a62328218",
        "Dimensions": {
          "$type": "ModelMakerEngine.MMDimensions, ModelMakerEngine",
          "$values": []
        },
        "EquationOBXInternal": "[VAT on inventory] + [VAT on operating expense]",
        "NameOfGroup": "VAT",
        "EquationToParse": "[VAT on inventory] + [VAT on operating expense]",
        "MostRecentExpectedUnitErrors": null,
        "Units": {
          "$id": "458",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"Input VAT",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"142"
      },
      {
        "$ref": "174"
      },
      {
        "$ref": "173"
      },
      {
        "$ref": "260"
      },
      {
        "$ref": "329"
      },
      {
        "$ref": "46"
      },
      {
        "$id": "459",
        "$type": "ModelMaker.VariableNode, ModelMaker",
        "RowTotalDependent": null,
        "PutCalculationOnReport": false,
        "CalculateOnThisReport": null,
        "PivotTableLink": null,
        "NumberFormatOverride": null,
        "HasOpeningBalanceFlag": false,
        "OpeningBalanceFlagAppliedName": "",
        "ToolTip": "\n Is on VAT=INT([VAT payment delay in months]/[Months per period]) (period)",
        "Deletable": true,
        "Comment": "",
        "HasSwitchSignLine": false,
        "SwitchSignForReport": false,
        "MultipleInputValues": null,
        "NonPrimaryInput": false,
        "Max": "NaN",
        "Min": "NaN",
        "IsBalanceButNotCorkscrew": false,
        "IsEditable": true,
        "IsConstant": true,
        "UniqueID": "d7151419-d67f-4f04-8f1f-9daabf707dfb",
        "Dimensions": {
          "$type": "ModelMakerEngine.MMDimensions, ModelMakerEngine",
          "$values": []
        },
        "EquationOBXInternal": "INT([VAT payment delay in months]/[Months per period])",
        "NameOfGroup": "VAT",
        "EquationToParse": "INT([VAT payment delay in months]/[Months per period])",
        "MostRecentExpectedUnitErrors": null,
        "Units": {
          "$id": "460",
          "$type": "ModelMaker.Unit, ModelMaker",
          "NumberFormatOverride": null,
          "MatchAnything": false,
          "ExternalRepresentation": "period",
          "ItemsOnTop": {
            "$type": "System.Collections.Generic.List`1[[System.String, mscorlib]], mscorlib",
            "$values": [
              "PERIOD"
            ]
          },
          "ItemsOnBottom": {
            "$type": "System.Collections.Generic.List`1[[System.String, mscorlib]], mscorlib",
            "$values": []
          },
          "IsCurrency": false,
          "ContainsSMU": false,
          "IsDimensionless": false,
          "InsertRowTotal": true,
          "IgnoreWhenDeterminingExpectedUnits": false
        },
        "Name": "VAT payment delay",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"461",
        "$type": "ModelMaker.VariableNode, ModelMaker",
        "RowTotalDependent": null,
        "PutCalculationOnReport": false,
        "CalculateOnThisReport": null,
        "PivotTableLink": null,
        "NumberFormatOverride": null,
        "HasOpeningBalanceFlag": false,
        "OpeningBalanceFlagAppliedName": "",
        "ToolTip": "\n Is on VAT=[VAT return this period flag]* (BEG([VAT balance])+[VAT due]) (GBP)",
        "Deletable": true,
        "Comment": "",
        "HasSwitchSignLine": false,
        "SwitchSignForReport": false,
        "MultipleInputValues": null,
        "NonPrimaryInput": false,
        "Max": "NaN",
        "Min": "NaN",
        "IsBalanceButNotCorkscrew": false,
        "IsEditable": true,
        "IsConstant": false,
        "UniqueID": "e936da0b-a466-4a2b-afde-59e127c4ab18",
        "Dimensions": {
          "$type": "ModelMakerEngine.MMDimensions, ModelMakerEngine",
          "$values": []
        },
        "EquationOBXInternal": "[VAT return this period flag]* (BEG([VAT balance])+[VAT due])",
        "NameOfGroup": "VAT",
        "EquationToParse": "[VAT return this period flag]* ([VAT balance!!BEG]+[VAT due])",
        "MostRecentExpectedUnitErrors": null,
        "Units": {
          "$id": "462",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"VAT quarterly return",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"463",
        "$type": "ModelMaker.GroupNode, ModelMaker",
        "TabOrHeaderColour": "",
        "Comment": "",
        "NameOfGroup": null,
        "YPosition": 0,
        "Folded": false,
        "Font": null,
        "Children": {
          "$type": "ModelMaker.GroupNodeChildCollection, ModelMaker",
          "$values": [
            {
              "$ref": "457"
            },
            {
              "$ref": "142"
            },
            {
              "$ref": "174"
            },
            {
              "$ref": "173"
            },
            {
              "$ref": "46"
            },
            {
              "$ref": "459"
            },
            {
              "$ref": "461"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14,
        "Name": "VAT",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"318"
      },
      {
        "$ref": "327"
      },
      {
        "$ref": "325"
      },
      {
        "$ref": "155"
      },
      {
        "$ref": "154"
      },
      {
        "$ref": "332"
      },
      {
        "$ref": "335"
      },
      {
        "$id": "464",
        "$type": "ModelMaker.VariableNode, ModelMaker",
        "RowTotalDependent": null,
        "PutCalculationOnReport": false,
        "CalculateOnThisReport": null,
        "PivotTableLink": null,
        "NumberFormatOverride": null,
        "HasOpeningBalanceFlag": false,
        "OpeningBalanceFlagAppliedName": "",
        "ToolTip": "\n Is on Corporation tax=[EBITDA] (GBP)",
        "Deletable": true,
        "Comment": "",
        "HasSwitchSignLine": false,
        "SwitchSignForReport": false,
        "MultipleInputValues": null,
        "NonPrimaryInput": false,
        "Max": "NaN",
        "Min": "NaN",
        "IsBalanceButNotCorkscrew": false,
        "IsEditable": true,
        "IsConstant": false,
        "UniqueID": "94164ac9-0122-4098-b6a7-7697772eb416",
        "Dimensions": {
          "$type": "ModelMakerEngine.MMDimensions, ModelMakerEngine",
          "$values": []
        },
        "EquationOBXInternal": "[EBITDA]",
        "NameOfGroup": "Corporation tax",
        "EquationToParse": "[EBITDA]",
        "MostRecentExpectedUnitErrors": null,
        "Units": {
          "$id": "465",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"Taxable income / (Tax losses arising)",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"466",
        "$type": "ModelMaker.VariableNode, ModelMaker",
        "RowTotalDependent": null,
        "PutCalculationOnReport": false,
        "CalculateOnThisReport": null,
        "PivotTableLink": null,
        "NumberFormatOverride": null,
        "HasOpeningBalanceFlag": false,
        "OpeningBalanceFlagAppliedName": "",
        "ToolTip": "\n Is on Corporation tax=MAX([Taxable income / (Tax losses arising)],0) (GBP)",
        "Deletable": true,
        "Comment": "",
        "HasSwitchSignLine": false,
        "SwitchSignForReport": false,
        "MultipleInputValues": null,
        "NonPrimaryInput": false,
        "Max": "NaN",
        "Min": "NaN",
        "IsBalanceButNotCorkscrew": false,
        "IsEditable": true,
        "IsConstant": false,
        "UniqueID": "cffa5480-4919-4900-8812-f175bf5ce171",
        "Dimensions": {
          "$type": "ModelMakerEngine.MMDimensions, ModelMakerEngine",
          "$values": []
        },
        "EquationOBXInternal": "MAX([Taxable income / (Tax losses arising)],0)",
        "NameOfGroup": "Corporation tax",
        "EquationToParse": "MAX([Taxable income / (Tax losses arising)],0)",
        "MostRecentExpectedUnitErrors": null,
        "Units": {
          "$id": "467",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"Taxable income",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"468",
        "$type": "ModelMaker.GroupNode, ModelMaker",
        "TabOrHeaderColour": "",
        "Comment": "",
        "NameOfGroup": "Corporation tax",
        "YPosition": 3,
        "Folded": true,
        "Font": null,
        "Children": {
          "$type": "ModelMaker.GroupNodeChildCollection, ModelMaker",
          "$values": [
            {
              "$id": "469",
              "$type": "ModelMaker.VariableNode, ModelMaker",
              "RowTotalDependent": null,
              "PutCalculationOnReport": false,
              "CalculateOnThisReport": null,
              "PivotTableLink": null,
              "NumberFormatOverride": null,
              "HasOpeningBalanceFlag": false,
              "OpeningBalanceFlagAppliedName": "",
              "ToolTip": "\n Is on Corporation tax.Tax losses=0-1*MIN([Taxable income / (Tax losses arising)],0) (GBP)",
              "Deletable": true,
              "Comment": "",
              "HasSwitchSignLine": false,
              "SwitchSignForReport": false,
              "MultipleInputValues": null,
              "NonPrimaryInput": false,
              "Max": "NaN",
              "Min": "NaN",
              "IsBalanceButNotCorkscrew": false,
              "IsEditable": true,
              "IsConstant": false,
              "UniqueID": "880e366b-9c4f-46b7-90be-aef8b3e46b36",
              "Dimensions": {
                "$type": "ModelMakerEngine.MMDimensions, ModelMakerEngine",
                "$values": []
              },
              "EquationOBXInternal": "0-1*MIN([Taxable income / (Tax losses arising)],0)",
              "NameOfGroup": "Corporation tax.Tax losses",
              "EquationToParse": "0-1*MIN([Taxable income / (Tax losses arising)],0)",
              "MostRecentExpectedUnitErrors": null,
              "Units": {
                "$id": "470",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 losses arising",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"471",
              "$type": "ModelMaker.VariableNode, ModelMaker",
              "RowTotalDependent": null,
              "PutCalculationOnReport": false,
              "CalculateOnThisReport": null,
              "PivotTableLink": null,
              "NumberFormatOverride": null,
              "HasOpeningBalanceFlag": false,
              "OpeningBalanceFlagAppliedName": "",
              "ToolTip": "\n Is on Corporation tax.Tax losses=MIN([Taxable income],BEG([Tax losses carried forward balance])) (GBP)",
              "Deletable": true,
              "Comment": "",
              "HasSwitchSignLine": false,
              "SwitchSignForReport": false,
              "MultipleInputValues": null,
              "NonPrimaryInput": false,
              "Max": "NaN",
              "Min": "NaN",
              "IsBalanceButNotCorkscrew": false,
              "IsEditable": true,
              "IsConstant": false,
              "UniqueID": "3126d210-76be-416c-8e9a-49d0a65cced6",
              "Dimensions": {
                "$type": "ModelMakerEngine.MMDimensions, ModelMakerEngine",
                "$values": []
              },
              "EquationOBXInternal": "MIN([Taxable income],BEG([Tax losses carried forward balance]))",
              "NameOfGroup": "Corporation tax.Tax losses",
              "EquationToParse": "MIN([Taxable income],[Tax losses carried forward balance!!BEG])",
              "MostRecentExpectedUnitErrors": null,
              "Units": {
                "$id": "472",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 losses utilised",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"473",
              "$type": "ModelMaker.StockNode, ModelMaker",
              "OpeningOrActualsName": "",
              "InFlows": {
                "$type": "System.Collections.Generic.List`1[[ModelMakerEngine.IEquationNode, ModelMakerEngine]], mscorlib",
                "$values": [
                  {
                    "$ref": "469"
                  }
                ]
              },
              "OutFlows": {
                "$type": "System.Collections.Generic.List`1[[ModelMakerEngine.IEquationNode, ModelMakerEngine]], mscorlib",
                "$values": [
                  {
                    "$ref": "471"
                  }
                ]
              },
              "FlagApplied": null,
              "ActualsFlag": null,
              "Name": "Tax losses carried forward balance",
              "HasDefaultEquation": false,
              "NonStandardBalanceFormula": false,
              "EquationOBXInternal": "IF([Period number]=1,[Tax losses carried forward - initial balance],BEG()+[Tax losses arising]-[Tax losses utilised])",
              "InitialOpeningVariable": null,
              "Units": {
                "$id": "474",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Corporation tax.Tax losses=IF([Period number]=1,[Tax losses carried forward - initial balance],BEG()+[Tax losses arising]-[Tax losses utilised]) (GBP)",
              "Deletable": true,
              "Comment": "",
              "HasSwitchSignLine": false,
              "SwitchSignForReport": false,
              "MultipleInputValues": null,
              "NonPrimaryInput": false,
              "Max": "NaN",
              "Min": "NaN",
              "IsBalanceButNotCorkscrew": false,
              "IsEditable": true,
              "IsConstant": false,
              "UniqueID": "cc7a781a-fe27-430c-9c5e-ab049bd6a2e4",
              "Dimensions": {
                "$type": "ModelMakerEngine.MMDimensions, ModelMakerEngine",
                "$values": []
              },
              "NameOfGroup": "Corporation tax.Tax losses",
              "EquationToParse": "IF([Period number]=1,[Tax losses carried forward - initial balance],BEG()+[Tax losses arising]-[Tax losses utilised])",
              "MostRecentExpectedUnitErrors": null,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"Tax losses",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"469"
      },
      {
        "$ref": "471"
      },
      {
        "$ref": "473"
      },
      {
        "$id": "475",
        "$type": "ModelMaker.VariableNode, ModelMaker",
        "RowTotalDependent": null,
        "PutCalculationOnReport": false,
        "CalculateOnThisReport": null,
        "PivotTableLink": null,
        "NumberFormatOverride": null,
        "HasOpeningBalanceFlag": false,
        "OpeningBalanceFlagAppliedName": "",
        "ToolTip": "\n Is on Corporation tax=[Taxable income]-[Tax losses utilised] (GBP)",
        "Deletable": true,
        "Comment": "",
        "HasSwitchSignLine": false,
        "SwitchSignForReport": false,
        "MultipleInputValues": null,
        "NonPrimaryInput": false,
        "Max": "NaN",
        "Min": "NaN",
        "IsBalanceButNotCorkscrew": false,
        "IsEditable": true,
        "IsConstant": false,
        "UniqueID": "51a58197-49d0-4df5-9492-f1984bf4180c",
        "Dimensions": {
          "$type": "ModelMakerEngine.MMDimensions, ModelMakerEngine",
          "$values": []
        },
        "EquationOBXInternal": "[Taxable income]-[Tax losses utilised]",
        "NameOfGroup": "Corporation tax",
        "EquationToParse": "[Taxable income]-[Tax losses utilised]",
        "MostRecentExpectedUnitErrors": null,
        "Units": {
          "$id": "476",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"Taxable income net of tax losses utilised",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"338"
      },
      {
        "$ref": "31"
      },
      {
        "$ref": "193"
      },
      {
        "$ref": "28"
      },
      {
        "$id": "477",
        "$type": "ModelMaker.VariableNode, ModelMaker",
        "RowTotalDependent": null,
        "PutCalculationOnReport": false,
        "CalculateOnThisReport": null,
        "PivotTableLink": null,
        "NumberFormatOverride": null,
        "HasOpeningBalanceFlag": false,
        "OpeningBalanceFlagAppliedName": "",
        "ToolTip": "\n Is on Corporation taxIF(MONTH([Model period start])>[Month corporation tax paid], DATE(YEAR([Model period start])+1, [Month corporation tax paid],1), DATE(YEAR([Model period start]), [Month corporation tax paid],1))",
        "Deletable": true,
        "Comment": "",
        "HasSwitchSignLine": false,
        "SwitchSignForReport": false,
        "MultipleInputValues": null,
        "NonPrimaryInput": false,
        "Max": "NaN",
        "Min": "NaN",
        "IsBalanceButNotCorkscrew": false,
        "IsEditable": true,
        "IsConstant": false,
        "UniqueID": "6ecb17d5-5c85-49b0-833a-559f47c216e9",
        "Dimensions": {
          "$type": "ModelMakerEngine.MMDimensions, ModelMakerEngine",
          "$values": []
        },
        "EquationOBXInternal": "IF(MONTH([Model period start])>[Month corporation tax paid], DATE(YEAR([Model period start])+1, [Month corporation tax paid],1), DATE(YEAR([Model period start]), [Month corporation tax paid],1))",
        "NameOfGroup": "Corporation tax",
        "EquationToParse": "IF(MONTH([Model period start])>[Month corporation tax paid], DATE(YEAR([Model period start])+1, [Month corporation tax paid],1), DATE(YEAR([Model period start]), [Month corporation tax paid],1))",
        "MostRecentExpectedUnitErrors": null,
        "Units": {
          "$id": "478",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"Date corporation tax paid this year",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7,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"479",
        "$type": "ModelMaker.VariableNode, ModelMaker",
        "RowTotalDependent": null,
        "PutCalculationOnReport": false,
        "CalculateOnThisReport": null,
        "PivotTableLink": null,
        "NumberFormatOverride": null,
        "HasOpeningBalanceFlag": false,
        "OpeningBalanceFlagAppliedName": "",
        "ToolTip": "\n Is on Corporation tax=IF(AND([Date corporation tax paid this year]>=[Model period start],[Date corporation tax paid this year]<=[Model period end]),1,0) (flag)",
        "Deletable": true,
        "Comment": "",
        "HasSwitchSignLine": false,
        "SwitchSignForReport": false,
        "MultipleInputValues": null,
        "NonPrimaryInput": false,
        "Max": "NaN",
        "Min": "NaN",
        "IsBalanceButNotCorkscrew": false,
        "IsEditable": true,
        "IsConstant": false,
        "UniqueID": "f6a21e28-32b2-4972-b96e-0a7e86c1b4f2",
        "Dimensions": {
          "$type": "ModelMakerEngine.MMDimensions, ModelMakerEngine",
          "$values": []
        },
        "EquationOBXInternal": "IF(AND([Date corporation tax paid this year]>=[Model period start],[Date corporation tax paid this year]<=[Model period end]),1,0)",
        "NameOfGroup": "Corporation tax",
        "EquationToParse": "IF(AND([Date corporation tax paid this year]>=[Model period start],[Date corporation tax paid this year]<=[Model period end]),1,0)",
        "MostRecentExpectedUnitErrors": null,
        "Units": {
          "$id": "480",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Corporation tax paid this perio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8,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81",
        "$type": "ModelMaker.GroupNode, ModelMaker",
        "TabOrHeaderColour": "",
        "Comment": "",
        "NameOfGroup": "Corporation tax",
        "YPosition": 9,
        "Folded": true,
        "Font": null,
        "Children": {
          "$type": "ModelMaker.GroupNodeChildCollection, ModelMaker",
          "$values": [
            {
              "$ref": "49"
            },
            {
              "$ref": "178"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Corporation tax creditor",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49"
      },
      {
        "$ref": "341"
      },
      {
        "$ref": "178"
      },
      {
        "$id": "482",
        "$type": "ModelMaker.VariableNode, ModelMaker",
        "RowTotalDependent": null,
        "PutCalculationOnReport": false,
        "CalculateOnThisReport": null,
        "PivotTableLink": null,
        "NumberFormatOverride": null,
        "HasOpeningBalanceFlag": false,
        "OpeningBalanceFlagAppliedName": "",
        "ToolTip": "\n Is on Corporation tax=SUM(ALLVALUES([Corporation tax]))/SUM(ALLVALUES([Profit before tax])) (%)",
        "Deletable": true,
        "Comment": "",
        "HasSwitchSignLine": false,
        "SwitchSignForReport": false,
        "MultipleInputValues": null,
        "NonPrimaryInput": false,
        "Max": "NaN",
        "Min": "NaN",
        "IsBalanceButNotCorkscrew": false,
        "IsEditable": true,
        "IsConstant": true,
        "UniqueID": "770c04ba-2cfc-4cf7-ac10-3615d46851a5",
        "Dimensions": {
          "$type": "ModelMakerEngine.MMDimensions, ModelMakerEngine",
          "$values": []
        },
        "EquationOBXInternal": "SUM(ALLVALUES([Corporation tax]))/SUM(ALLVALUES([Profit before tax]))",
        "NameOfGroup": "Corporation tax",
        "EquationToParse": "SUM(ALLVALUES([Corporation tax]))/SUM(ALLVALUES([Profit before tax]))",
        "MostRecentExpectedUnitErrors": null,
        "Units": {
          "$id": "483",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Effective tax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84",
        "$type": "ModelMaker.GroupNode, ModelMaker",
        "TabOrHeaderColour": "",
        "Comment": "",
        "NameOfGroup": null,
        "YPosition": 0,
        "Folded": false,
        "Font": null,
        "Children": {
          "$type": "ModelMaker.GroupNodeChildCollection, ModelMaker",
          "$values": [
            {
              "$ref": "15"
            },
            {
              "$ref": "464"
            },
            {
              "$ref": "466"
            },
            {
              "$ref": "468"
            },
            {
              "$ref": "475"
            },
            {
              "$ref": "31"
            },
            {
              "$ref": "28"
            },
            {
              "$ref": "477"
            },
            {
              "$ref": "479"
            },
            {
              "$ref": "481"
            },
            {
              "$ref": "482"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5,
        "Name": "Corporation tax",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331"
      },
      {
        "$ref": "345"
      },
      {
        "$ref": "421"
      },
      {
        "$ref": "352"
      },
      {
        "$ref": "420"
      },
      {
        "$ref": "132"
      },
      {
        "$ref": "248"
      },
      {
        "$ref": "121"
      },
      {
        "$ref": "350"
      },
      {
        "$ref": "348"
      },
      {
        "$ref": "346"
      },
      {
        "$ref": "429"
      },
      {
        "$ref": "383"
      }
    ]
  },
  "Reports": {
    "$type": "ModelMaker.UndoableCollection`1[[ModelMakerEngine.IReport, ModelMakerEngine]], ModelMaker.Undo",
    "$values": [
      {
        "$ref": "5"
      },
      {
        "$ref": "92"
      },
      {
        "$ref": "39"
      },
      {
        "$ref": "98"
      },
      {
        "$ref": "449"
      },
      {
        "$id": "485",
        "$type": "ModelMaker.Report, ModelMaker",
        "TimeStep": 5,
        "YearEndBasis": 0,
        "YearEndMonth": 0,
        "AllowTitleChange": true,
        "IsDuplicate": true,
        "ReportLinesCalculated": {
          "$type": "System.Collections.Generic.List`1[[ModelMakerEngine.IReportLine, ModelMakerEngine]], mscorlib",
          "$values": [
            {
              "$ref": "6"
            },
            {
              "$ref": "9"
            },
            {
              "$ref": "12"
            },
            {
              "$ref": "14"
            },
            {
              "$ref": "4"
            },
            {
              "$ref": "16"
            },
            {
              "$ref": "18"
            },
            {
              "$ref": "21"
            },
            {
              "$ref": "24"
            },
            {
              "$ref": "27"
            },
            {
              "$ref": "30"
            },
            {
              "$ref": "34"
            }
          ]
        },
        "ReportLines": {
          "$type": "ModelMaker.UndoableCollection`1[[ModelMakerEngine.IReportLine, ModelMakerEngine]], ModelMaker.Undo",
          "$values": [
            {
              "$ref": "6"
            },
            {
              "$ref": "9"
            },
            {
              "$ref": "12"
            },
            {
              "$ref": "14"
            },
            {
              "$ref": "4"
            },
            {
              "$ref": "16"
            },
            {
              "$ref": "18"
            },
            {
              "$ref": "21"
            },
            {
              "$ref": "24"
            },
            {
              "$ref": "27"
            },
            {
              "$ref": "30"
            },
            {
              "$ref": "34"
            }
          ]
        },
        "YPosition": -1,
        "Name": "Income Statement base",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86",
        "$type": "ModelMaker.Report, ModelMaker",
        "TimeStep": 6,
        "YearEndBasis": 0,
        "YearEndMonth": 0,
        "AllowTitleChange": true,
        "IsDuplicate": true,
        "ReportLinesCalculated": {
          "$type": "System.Collections.Generic.List`1[[ModelMakerEngine.IReportLine, ModelMakerEngine]], mscorlib",
          "$values": [
            {
              "$ref": "6"
            },
            {
              "$ref": "9"
            },
            {
              "$ref": "12"
            },
            {
              "$ref": "14"
            },
            {
              "$ref": "4"
            },
            {
              "$ref": "16"
            },
            {
              "$ref": "18"
            },
            {
              "$ref": "21"
            },
            {
              "$ref": "24"
            },
            {
              "$ref": "27"
            },
            {
              "$ref": "30"
            },
            {
              "$ref": "34"
            }
          ]
        },
        "ReportLines": {
          "$type": "ModelMaker.UndoableCollection`1[[ModelMakerEngine.IReportLine, ModelMakerEngine]], ModelMaker.Undo",
          "$values": [
            {
              "$ref": "6"
            },
            {
              "$ref": "9"
            },
            {
              "$ref": "12"
            },
            {
              "$ref": "14"
            },
            {
              "$ref": "4"
            },
            {
              "$ref": "16"
            },
            {
              "$ref": "18"
            },
            {
              "$ref": "21"
            },
            {
              "$ref": "24"
            },
            {
              "$ref": "27"
            },
            {
              "$ref": "30"
            },
            {
              "$ref": "34"
            }
          ]
        },
        "YPosition": -1,
        "Name": "Income Statement base 1",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87",
        "$type": "ModelMaker.Report, ModelMaker",
        "TimeStep": 7,
        "YearEndBasis": 0,
        "YearEndMonth": 0,
        "AllowTitleChange": true,
        "IsDuplicate": true,
        "ReportLinesCalculated": {
          "$type": "System.Collections.Generic.List`1[[ModelMakerEngine.IReportLine, ModelMakerEngine]], mscorlib",
          "$values": [
            {
              "$ref": "6"
            },
            {
              "$ref": "9"
            },
            {
              "$ref": "12"
            },
            {
              "$ref": "14"
            },
            {
              "$ref": "4"
            },
            {
              "$ref": "16"
            },
            {
              "$ref": "18"
            },
            {
              "$ref": "21"
            },
            {
              "$ref": "24"
            },
            {
              "$ref": "27"
            },
            {
              "$ref": "30"
            },
            {
              "$ref": "34"
            }
          ]
        },
        "ReportLines": {
          "$type": "ModelMaker.UndoableCollection`1[[ModelMakerEngine.IReportLine, ModelMakerEngine]], ModelMaker.Undo",
          "$values": [
            {
              "$ref": "6"
            },
            {
              "$ref": "9"
            },
            {
              "$ref": "12"
            },
            {
              "$ref": "14"
            },
            {
              "$ref": "4"
            },
            {
              "$ref": "16"
            },
            {
              "$ref": "18"
            },
            {
              "$ref": "21"
            },
            {
              "$ref": "24"
            },
            {
              "$ref": "27"
            },
            {
              "$ref": "30"
            },
            {
              "$ref": "34"
            }
          ]
        },
        "YPosition": -1,
        "Name": "Income Statement base 2",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88",
        "$type": "ModelMaker.Report, ModelMaker",
        "TimeStep": 5,
        "YearEndBasis": 0,
        "YearEndMonth": 0,
        "AllowTitleChange": true,
        "IsDuplicate": true,
        "ReportLinesCalculated": {
          "$type": "System.Collections.Generic.List`1[[ModelMakerEngine.IReportLine, ModelMakerEngine]], mscorlib",
          "$values": [
            {
              "$ref": "93"
            },
            {
              "$ref": "135"
            },
            {
              "$ref": "138"
            },
            {
              "$ref": "145"
            },
            {
              "$ref": "91"
            },
            {
              "$ref": "147"
            },
            {
              "$ref": "150"
            },
            {
              "$ref": "157"
            },
            {
              "$ref": "162"
            },
            {
              "$ref": "167"
            },
            {
              "$ref": "172"
            },
            {
              "$ref": "177"
            },
            {
              "$ref": "180"
            },
            {
              "$ref": "182"
            },
            {
              "$ref": "185"
            },
            {
              "$ref": "187"
            },
            {
              "$ref": "189"
            }
          ]
        },
        "ReportLines": {
          "$type": "ModelMaker.UndoableCollection`1[[ModelMakerEngine.IReportLine, ModelMakerEngine]], ModelMaker.Undo",
          "$values": [
            {
              "$ref": "93"
            },
            {
              "$ref": "135"
            },
            {
              "$ref": "138"
            },
            {
              "$ref": "145"
            },
            {
              "$ref": "91"
            },
            {
              "$ref": "147"
            },
            {
              "$ref": "150"
            },
            {
              "$ref": "157"
            },
            {
              "$ref": "162"
            },
            {
              "$ref": "167"
            },
            {
              "$ref": "172"
            },
            {
              "$ref": "177"
            },
            {
              "$ref": "180"
            },
            {
              "$ref": "182"
            },
            {
              "$ref": "185"
            },
            {
              "$ref": "187"
            },
            {
              "$ref": "189"
            }
          ]
        },
        "YPosition": -1,
        "Name": "Balance Sheet base",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89",
        "$type": "ModelMaker.Report, ModelMaker",
        "TimeStep": 6,
        "YearEndBasis": 0,
        "YearEndMonth": 0,
        "AllowTitleChange": true,
        "IsDuplicate": true,
        "ReportLinesCalculated": {
          "$type": "System.Collections.Generic.List`1[[ModelMakerEngine.IReportLine, ModelMakerEngine]], mscorlib",
          "$values": [
            {
              "$ref": "93"
            },
            {
              "$ref": "135"
            },
            {
              "$ref": "138"
            },
            {
              "$ref": "145"
            },
            {
              "$ref": "91"
            },
            {
              "$ref": "147"
            },
            {
              "$ref": "150"
            },
            {
              "$ref": "157"
            },
            {
              "$ref": "162"
            },
            {
              "$ref": "167"
            },
            {
              "$ref": "172"
            },
            {
              "$ref": "177"
            },
            {
              "$ref": "180"
            },
            {
              "$ref": "182"
            },
            {
              "$ref": "185"
            },
            {
              "$ref": "187"
            },
            {
              "$ref": "189"
            }
          ]
        },
        "ReportLines": {
          "$type": "ModelMaker.UndoableCollection`1[[ModelMakerEngine.IReportLine, ModelMakerEngine]], ModelMaker.Undo",
          "$values": [
            {
              "$ref": "93"
            },
            {
              "$ref": "135"
            },
            {
              "$ref": "138"
            },
            {
              "$ref": "145"
            },
            {
              "$ref": "91"
            },
            {
              "$ref": "147"
            },
            {
              "$ref": "150"
            },
            {
              "$ref": "157"
            },
            {
              "$ref": "162"
            },
            {
              "$ref": "167"
            },
            {
              "$ref": "172"
            },
            {
              "$ref": "177"
            },
            {
              "$ref": "180"
            },
            {
              "$ref": "182"
            },
            {
              "$ref": "185"
            },
            {
              "$ref": "187"
            },
            {
              "$ref": "189"
            }
          ]
        },
        "YPosition": -1,
        "Name": "Balance Sheet base 1",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0",
        "$type": "ModelMaker.Report, ModelMaker",
        "TimeStep": 7,
        "YearEndBasis": 0,
        "YearEndMonth": 0,
        "AllowTitleChange": true,
        "IsDuplicate": true,
        "ReportLinesCalculated": {
          "$type": "System.Collections.Generic.List`1[[ModelMakerEngine.IReportLine, ModelMakerEngine]], mscorlib",
          "$values": [
            {
              "$ref": "93"
            },
            {
              "$ref": "135"
            },
            {
              "$ref": "138"
            },
            {
              "$ref": "145"
            },
            {
              "$ref": "91"
            },
            {
              "$ref": "147"
            },
            {
              "$ref": "150"
            },
            {
              "$ref": "157"
            },
            {
              "$ref": "162"
            },
            {
              "$ref": "167"
            },
            {
              "$ref": "172"
            },
            {
              "$ref": "177"
            },
            {
              "$ref": "180"
            },
            {
              "$ref": "182"
            },
            {
              "$ref": "185"
            },
            {
              "$ref": "187"
            },
            {
              "$ref": "189"
            }
          ]
        },
        "ReportLines": {
          "$type": "ModelMaker.UndoableCollection`1[[ModelMakerEngine.IReportLine, ModelMakerEngine]], ModelMaker.Undo",
          "$values": [
            {
              "$ref": "93"
            },
            {
              "$ref": "135"
            },
            {
              "$ref": "138"
            },
            {
              "$ref": "145"
            },
            {
              "$ref": "91"
            },
            {
              "$ref": "147"
            },
            {
              "$ref": "150"
            },
            {
              "$ref": "157"
            },
            {
              "$ref": "162"
            },
            {
              "$ref": "167"
            },
            {
              "$ref": "172"
            },
            {
              "$ref": "177"
            },
            {
              "$ref": "180"
            },
            {
              "$ref": "182"
            },
            {
              "$ref": "185"
            },
            {
              "$ref": "187"
            },
            {
              "$ref": "189"
            }
          ]
        },
        "YPosition": -1,
        "Name": "Balance Sheet base 2",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1",
        "$type": "ModelMaker.Report, ModelMaker",
        "TimeStep": 5,
        "YearEndBasis": 0,
        "YearEndMonth": 0,
        "AllowTitleChange": true,
        "IsDuplicate": true,
        "ReportLinesCalculated": {
          "$type": "System.Collections.Generic.List`1[[ModelMakerEngine.IReportLine, ModelMakerEngine]], mscorlib",
          "$values": [
            {
              "$ref": "40"
            },
            {
              "$ref": "43"
            },
            {
              "$ref": "45"
            },
            {
              "$ref": "48"
            },
            {
              "$ref": "52"
            },
            {
              "$ref": "54"
            },
            {
              "$ref": "57"
            },
            {
              "$ref": "59"
            },
            {
              "$ref": "62"
            },
            {
              "$ref": "65"
            },
            {
              "$ref": "68"
            },
            {
              "$ref": "71"
            },
            {
              "$ref": "74"
            },
            {
              "$ref": "77"
            },
            {
              "$ref": "80"
            },
            {
              "$ref": "83"
            },
            {
              "$ref": "86"
            },
            {
              "$ref": "88"
            },
            {
              "$ref": "38"
            }
          ]
        },
        "ReportLines": {
          "$type": "ModelMaker.UndoableCollection`1[[ModelMakerEngine.IReportLine, ModelMakerEngine]], ModelMaker.Undo",
          "$values": [
            {
              "$ref": "40"
            },
            {
              "$ref": "43"
            },
            {
              "$ref": "45"
            },
            {
              "$ref": "48"
            },
            {
              "$ref": "52"
            },
            {
              "$ref": "54"
            },
            {
              "$ref": "57"
            },
            {
              "$ref": "59"
            },
            {
              "$ref": "62"
            },
            {
              "$ref": "65"
            },
            {
              "$ref": "68"
            },
            {
              "$ref": "71"
            },
            {
              "$ref": "74"
            },
            {
              "$ref": "77"
            },
            {
              "$ref": "80"
            },
            {
              "$ref": "83"
            },
            {
              "$ref": "86"
            },
            {
              "$ref": "88"
            },
            {
              "$ref": "38"
            }
          ]
        },
        "YPosition": -1,
        "Name": "Cashflow base",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2",
        "$type": "ModelMaker.Report, ModelMaker",
        "TimeStep": 6,
        "YearEndBasis": 0,
        "YearEndMonth": 0,
        "AllowTitleChange": true,
        "IsDuplicate": true,
        "ReportLinesCalculated": {
          "$type": "System.Collections.Generic.List`1[[ModelMakerEngine.IReportLine, ModelMakerEngine]], mscorlib",
          "$values": [
            {
              "$ref": "40"
            },
            {
              "$ref": "43"
            },
            {
              "$ref": "45"
            },
            {
              "$ref": "48"
            },
            {
              "$ref": "52"
            },
            {
              "$ref": "54"
            },
            {
              "$ref": "57"
            },
            {
              "$ref": "59"
            },
            {
              "$ref": "62"
            },
            {
              "$ref": "65"
            },
            {
              "$ref": "68"
            },
            {
              "$ref": "71"
            },
            {
              "$ref": "74"
            },
            {
              "$ref": "77"
            },
            {
              "$ref": "80"
            },
            {
              "$ref": "83"
            },
            {
              "$ref": "86"
            },
            {
              "$ref": "88"
            },
            {
              "$ref": "38"
            }
          ]
        },
        "ReportLines": {
          "$type": "ModelMaker.UndoableCollection`1[[ModelMakerEngine.IReportLine, ModelMakerEngine]], ModelMaker.Undo",
          "$values": [
            {
              "$ref": "40"
            },
            {
              "$ref": "43"
            },
            {
              "$ref": "45"
            },
            {
              "$ref": "48"
            },
            {
              "$ref": "52"
            },
            {
              "$ref": "54"
            },
            {
              "$ref": "57"
            },
            {
              "$ref": "59"
            },
            {
              "$ref": "62"
            },
            {
              "$ref": "65"
            },
            {
              "$ref": "68"
            },
            {
              "$ref": "71"
            },
            {
              "$ref": "74"
            },
            {
              "$ref": "77"
            },
            {
              "$ref": "80"
            },
            {
              "$ref": "83"
            },
            {
              "$ref": "86"
            },
            {
              "$ref": "88"
            },
            {
              "$ref": "38"
            }
          ]
        },
        "YPosition": -1,
        "Name": "Cashflow base 1",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3",
        "$type": "ModelMaker.Report, ModelMaker",
        "TimeStep": 7,
        "YearEndBasis": 0,
        "YearEndMonth": 0,
        "AllowTitleChange": true,
        "IsDuplicate": true,
        "ReportLinesCalculated": {
          "$type": "System.Collections.Generic.List`1[[ModelMakerEngine.IReportLine, ModelMakerEngine]], mscorlib",
          "$values": [
            {
              "$ref": "40"
            },
            {
              "$ref": "43"
            },
            {
              "$ref": "45"
            },
            {
              "$ref": "48"
            },
            {
              "$ref": "52"
            },
            {
              "$ref": "54"
            },
            {
              "$ref": "57"
            },
            {
              "$ref": "59"
            },
            {
              "$ref": "62"
            },
            {
              "$ref": "65"
            },
            {
              "$ref": "68"
            },
            {
              "$ref": "71"
            },
            {
              "$ref": "74"
            },
            {
              "$ref": "77"
            },
            {
              "$ref": "80"
            },
            {
              "$ref": "83"
            },
            {
              "$ref": "86"
            },
            {
              "$ref": "88"
            },
            {
              "$ref": "38"
            }
          ]
        },
        "ReportLines": {
          "$type": "ModelMaker.UndoableCollection`1[[ModelMakerEngine.IReportLine, ModelMakerEngine]], ModelMaker.Undo",
          "$values": [
            {
              "$ref": "40"
            },
            {
              "$ref": "43"
            },
            {
              "$ref": "45"
            },
            {
              "$ref": "48"
            },
            {
              "$ref": "52"
            },
            {
              "$ref": "54"
            },
            {
              "$ref": "57"
            },
            {
              "$ref": "59"
            },
            {
              "$ref": "62"
            },
            {
              "$ref": "65"
            },
            {
              "$ref": "68"
            },
            {
              "$ref": "71"
            },
            {
              "$ref": "74"
            },
            {
              "$ref": "77"
            },
            {
              "$ref": "80"
            },
            {
              "$ref": "83"
            },
            {
              "$ref": "86"
            },
            {
              "$ref": "88"
            },
            {
              "$ref": "38"
            }
          ]
        },
        "YPosition": -1,
        "Name": "Cashflow base 2",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4",
        "$type": "ModelMaker.Report, ModelMaker",
        "TimeStep": 5,
        "YearEndBasis": 0,
        "YearEndMonth": 0,
        "AllowTitleChange": true,
        "IsDuplicate": true,
        "ReportLinesCalculated": {
          "$type": "System.Collections.Generic.List`1[[ModelMakerEngine.IReportLine, ModelMakerEngine]], mscorlib",
          "$values": [
            {
              "$ref": "99"
            },
            {
              "$ref": "102"
            },
            {
              "$ref": "105"
            },
            {
              "$ref": "97"
            },
            {
              "$ref": "110"
            },
            {
              "$ref": "114"
            },
            {
              "$ref": "116"
            },
            {
              "$ref": "119"
            },
            {
              "$ref": "126"
            },
            {
              "$ref": "128"
            },
            {
              "$ref": "123"
            },
            {
              "$ref": "131"
            }
          ]
        },
        "ReportLines": {
          "$type": "ModelMaker.UndoableCollection`1[[ModelMakerEngine.IReportLine, ModelMakerEngine]], ModelMaker.Undo",
          "$values": [
            {
              "$ref": "99"
            },
            {
              "$ref": "102"
            },
            {
              "$ref": "105"
            },
            {
              "$ref": "97"
            },
            {
              "$ref": "110"
            },
            {
              "$ref": "114"
            },
            {
              "$ref": "116"
            },
            {
              "$ref": "119"
            },
            {
              "$ref": "126"
            },
            {
              "$ref": "128"
            },
            {
              "$ref": "123"
            },
            {
              "$ref": "131"
            }
          ]
        },
        "YPosition": -1,
        "Name": "Inventory Report base",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5",
        "$type": "ModelMaker.Report, ModelMaker",
        "TimeStep": 6,
        "YearEndBasis": 0,
        "YearEndMonth": 0,
        "AllowTitleChange": true,
        "IsDuplicate": true,
        "ReportLinesCalculated": {
          "$type": "System.Collections.Generic.List`1[[ModelMakerEngine.IReportLine, ModelMakerEngine]], mscorlib",
          "$values": [
            {
              "$ref": "99"
            },
            {
              "$ref": "102"
            },
            {
              "$ref": "105"
            },
            {
              "$ref": "97"
            },
            {
              "$ref": "110"
            },
            {
              "$ref": "114"
            },
            {
              "$ref": "116"
            },
            {
              "$ref": "119"
            },
            {
              "$ref": "126"
            },
            {
              "$ref": "128"
            },
            {
              "$ref": "123"
            },
            {
              "$ref": "131"
            }
          ]
        },
        "ReportLines": {
          "$type": "ModelMaker.UndoableCollection`1[[ModelMakerEngine.IReportLine, ModelMakerEngine]], ModelMaker.Undo",
          "$values": [
            {
              "$ref": "99"
            },
            {
              "$ref": "102"
            },
            {
              "$ref": "105"
            },
            {
              "$ref": "97"
            },
            {
              "$ref": "110"
            },
            {
              "$ref": "114"
            },
            {
              "$ref": "116"
            },
            {
              "$ref": "119"
            },
            {
              "$ref": "126"
            },
            {
              "$ref": "128"
            },
            {
              "$ref": "123"
            },
            {
              "$ref": "131"
            }
          ]
        },
        "YPosition": -1,
        "Name": "Inventory Report base 1",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6",
        "$type": "ModelMaker.Report, ModelMaker",
        "TimeStep": 7,
        "YearEndBasis": 0,
        "YearEndMonth": 0,
        "AllowTitleChange": true,
        "IsDuplicate": true,
        "ReportLinesCalculated": {
          "$type": "System.Collections.Generic.List`1[[ModelMakerEngine.IReportLine, ModelMakerEngine]], mscorlib",
          "$values": [
            {
              "$ref": "99"
            },
            {
              "$ref": "102"
            },
            {
              "$ref": "105"
            },
            {
              "$ref": "97"
            },
            {
              "$ref": "110"
            },
            {
              "$ref": "114"
            },
            {
              "$ref": "116"
            },
            {
              "$ref": "119"
            },
            {
              "$ref": "126"
            },
            {
              "$ref": "128"
            },
            {
              "$ref": "123"
            },
            {
              "$ref": "131"
            }
          ]
        },
        "ReportLines": {
          "$type": "ModelMaker.UndoableCollection`1[[ModelMakerEngine.IReportLine, ModelMakerEngine]], ModelMaker.Undo",
          "$values": [
            {
              "$ref": "99"
            },
            {
              "$ref": "102"
            },
            {
              "$ref": "105"
            },
            {
              "$ref": "97"
            },
            {
              "$ref": "110"
            },
            {
              "$ref": "114"
            },
            {
              "$ref": "116"
            },
            {
              "$ref": "119"
            },
            {
              "$ref": "126"
            },
            {
              "$ref": "128"
            },
            {
              "$ref": "123"
            },
            {
              "$ref": "131"
            }
          ]
        },
        "YPosition": -1,
        "Name": "Inventory Report base 2",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7",
        "$type": "ModelMaker.Report, ModelMaker",
        "TimeStep": 5,
        "YearEndBasis": 0,
        "YearEndMonth": 0,
        "AllowTitleChange": true,
        "IsDuplicate": true,
        "ReportLinesCalculated": {
          "$type": "System.Collections.Generic.List`1[[ModelMakerEngine.IReportLine, ModelMakerEngine]], mscorlib",
          "$values": [
            {
              "$ref": "448"
            }
          ]
        },
        "ReportLines": {
          "$type": "ModelMaker.UndoableCollection`1[[ModelMakerEngine.IReportLine, ModelMakerEngine]], ModelMaker.Undo",
          "$values": [
            {
              "$ref": "448"
            }
          ]
        },
        "YPosition": -1,
        "Name": "Metrics Report base",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8",
        "$type": "ModelMaker.Report, ModelMaker",
        "TimeStep": 6,
        "YearEndBasis": 0,
        "YearEndMonth": 0,
        "AllowTitleChange": true,
        "IsDuplicate": true,
        "ReportLinesCalculated": {
          "$type": "System.Collections.Generic.List`1[[ModelMakerEngine.IReportLine, ModelMakerEngine]], mscorlib",
          "$values": [
            {
              "$ref": "448"
            }
          ]
        },
        "ReportLines": {
          "$type": "ModelMaker.UndoableCollection`1[[ModelMakerEngine.IReportLine, ModelMakerEngine]], ModelMaker.Undo",
          "$values": [
            {
              "$ref": "448"
            }
          ]
        },
        "YPosition": -1,
        "Name": "Metrics Report base 1",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9",
        "$type": "ModelMaker.Report, ModelMaker",
        "TimeStep": 7,
        "YearEndBasis": 0,
        "YearEndMonth": 0,
        "AllowTitleChange": true,
        "IsDuplicate": true,
        "ReportLinesCalculated": {
          "$type": "System.Collections.Generic.List`1[[ModelMakerEngine.IReportLine, ModelMakerEngine]], mscorlib",
          "$values": [
            {
              "$ref": "448"
            }
          ]
        },
        "ReportLines": {
          "$type": "ModelMaker.UndoableCollection`1[[ModelMakerEngine.IReportLine, ModelMakerEngine]], ModelMaker.Undo",
          "$values": [
            {
              "$ref": "448"
            }
          ]
        },
        "YPosition": -1,
        "Name": "Metrics Report base 2",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TopLevelNodes": {
    "$type": "ModelMaker.UndoableCollection`1[[ModelMakerEngine.INode, ModelMakerEngine]], ModelMaker.Undo",
    "$values": [
      {
        "$ref": "36"
      },
      {
        "$ref": "191"
      },
      {
        "$ref": "355"
      },
      {
        "$ref": "450"
      },
      {
        "$ref": "437"
      },
      {
        "$ref": "431"
      },
      {
        "$ref": "439"
      },
      {
        "$ref": "428"
      },
      {
        "$ref": "453"
      },
      {
        "$ref": "440"
      },
      {
        "$ref": "438"
      },
      {
        "$ref": "446"
      },
      {
        "$ref": "443"
      },
      {
        "$ref": "456"
      },
      {
        "$ref": "463"
      },
      {
        "$ref": "484"
      },
      {
        "$ref": "451"
      },
      {
        "$ref": "427"
      },
      {
        "$ref": "434"
      }
    ]
  },
  "OptimisationGroup": {
    "$ref": "434"
  },
  "NumberOfBuiltInGroups": 6,
  "Password": null,
  "ProtectBook": false,
  "Description": null,
  "ActualsHelper": null,
  "StandardNumberFormats": {
    "$id": "500",
    "$type": "System.Collections.Generic.Dictionary`2[[ModelMakerEngine.NamedNumberFormat, ModelMakerEngine],[System.String, mscorlib]], mscorlib"
  },
  "UseHybridTimeline": false,
  "MessageChoices": {
    "$id": "501",
    "$type": "System.Collections.Generic.Dictionary`2[[System.String, mscorlib],[System.Int32, mscorlib]], mscorlib",
    "UnusedItems": 2
  },
  "UnitNumberFormatMapping": {
    "$id": "502",
    "$type": "ModelMakerEngine.UnitNumberFormatMapping, ModelMakerEngine",
    "UnitNumberFormatting": {
      "$id": "503",
      "$type": "System.Collections.Generic.Dictionary`2[[System.String, mscorlib],[ModelMakerEngine.NamedNumberFormat, ModelMakerEngine]], mscorlib"
    },
    "UnitCustomNumberFormatting": {
      "$id": "504",
      "$type": "System.Collections.Generic.Dictionary`2[[System.String, mscorlib],[System.String, mscorlib]], mscorlib"
    }
  },
  "TableSections": {
    "$type": "System.Linq.Enumerable+WhereEnumerableIterator`1[[ModelMakerEngine.IGroupNode, ModelMakerEngine]], System.Core",
    "$values": []
  },
  "ScenarioNamesInModel": {
    "$type": "System.Collections.Generic.List`1[[System.String, mscorlib]], mscorlib",
    "$values": [
      " Base case 1 ",
      " Base case 2 ",
      " Base case 3 ",
      " Scenario 1 ",
      " Scenario 2 ",
      " Scenario 3 ",
      " Scenario 4 "
    ]
  }
}]]>  <Options>
    <TotalsColumn Value="8"/>
    <ConstantsColumn Value="6"/>
    <InputRow Value="7"/>
    <FirstTimeColumn Value="10"/>
    <UnitsColumn Value="7"/>
    <InputName Value="5"/>
    <OutputFileName Value="C:\Users\andyd\OneDrive\Documents\Financial Models\AQR\Aquarate.xlsx"/>
    <SpacingBetweenBlocks Value="1"/>
    <SpacingBetweenFormulas Value="0"/>
    <SpacingBetweenInputs Value="0"/>
    <SpacingRowsSmall Value="False"/>
    <SpacingRowsSize Value="4"/>
    <TimeRow Value="2"/>
    <InputLayout Value="ConstantsSeparate"/>
    <CalcsLayout Value="Group"/>
    <ExcelFormat Value="2"/>
    <SaveAsXLSB Value="False"/>
    <DimensionsInSeparateColumn Value="False"/>
    <GroupCalculationandResultBlocks Value="True"/>
    <GroupSections Value="True"/>
    <FlagNotAsPercent Value="True"/>
    <Formulanamesonallrows Value="True"/>
    <OpeningBalancesText Value=""/>
    <ClosingBalancetext Value=""/>
    <FreezeFrames Value="True"/>
    <EnforceOneFormula Value="False"/>
    <HideGridlines Value="True"/>
    <ResultsLayout Value="Group"/>
    <GroupBlocks Value="True"/>
    <FASTBlocks Value="True"/>
    <FASTImportColor Value="True"/>
    <FASTExportColor Value="True"/>
    <FASTSpacing Value="True"/>
    <FastColorCounterflows Value="False"/>
    <FASTTotalsColumn Value="8"/>
    <FASTLiveLabels Value="True"/>
    <FASTVBAScenarios Value="False"/>
    <FASTPyramidStructure Value="True"/>
    <FASTRowAnchorLinks Value="True"/>
    <ReviewColumn Value="False"/>
  </Options>
</ModelMaker>
</file>

<file path=customXml/itemProps1.xml><?xml version="1.0" encoding="utf-8"?>
<ds:datastoreItem xmlns:ds="http://schemas.openxmlformats.org/officeDocument/2006/customXml" ds:itemID="{ABED425A-C3C6-4EAA-A2AB-727C4DFEAF8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51</vt:i4>
      </vt:variant>
      <vt:variant>
        <vt:lpstr>Named Ranges</vt:lpstr>
      </vt:variant>
      <vt:variant>
        <vt:i4>276</vt:i4>
      </vt:variant>
    </vt:vector>
  </HeadingPairs>
  <TitlesOfParts>
    <vt:vector size="327" baseType="lpstr">
      <vt:lpstr>SQRNavigation</vt:lpstr>
      <vt:lpstr>SQRInputBindings</vt:lpstr>
      <vt:lpstr>SQRChartBindings</vt:lpstr>
      <vt:lpstr>SQRAnnual</vt:lpstr>
      <vt:lpstr>SQRMonthly</vt:lpstr>
      <vt:lpstr>Cover</vt:lpstr>
      <vt:lpstr>Contents</vt:lpstr>
      <vt:lpstr>InpC</vt:lpstr>
      <vt:lpstr>InpS</vt:lpstr>
      <vt:lpstr>InpT</vt:lpstr>
      <vt:lpstr>Time</vt:lpstr>
      <vt:lpstr>Unallocated</vt:lpstr>
      <vt:lpstr>Metrics</vt:lpstr>
      <vt:lpstr>Financials</vt:lpstr>
      <vt:lpstr>Customers</vt:lpstr>
      <vt:lpstr>Income</vt:lpstr>
      <vt:lpstr>Inventory</vt:lpstr>
      <vt:lpstr>Assets</vt:lpstr>
      <vt:lpstr>Expense</vt:lpstr>
      <vt:lpstr>Working Capital</vt:lpstr>
      <vt:lpstr>Invoice finance</vt:lpstr>
      <vt:lpstr>Supply Chain finance</vt:lpstr>
      <vt:lpstr>Asset Finance</vt:lpstr>
      <vt:lpstr>VAT</vt:lpstr>
      <vt:lpstr>Corporation tax</vt:lpstr>
      <vt:lpstr>Equity</vt:lpstr>
      <vt:lpstr>Model Checks and Alerts</vt:lpstr>
      <vt:lpstr>Income Statement Ann</vt:lpstr>
      <vt:lpstr>Balance Sheet Ann</vt:lpstr>
      <vt:lpstr>Cashflow Ann</vt:lpstr>
      <vt:lpstr>Inventory Report Ann</vt:lpstr>
      <vt:lpstr>Metrics Report Ann</vt:lpstr>
      <vt:lpstr>Income Statement</vt:lpstr>
      <vt:lpstr>Income Statement Qly</vt:lpstr>
      <vt:lpstr>Income Statement SemiAnnually</vt:lpstr>
      <vt:lpstr>Balance Sheet</vt:lpstr>
      <vt:lpstr>Balance Sheet Qly</vt:lpstr>
      <vt:lpstr>Balance Sheet SemiAnnually</vt:lpstr>
      <vt:lpstr>Cashflow</vt:lpstr>
      <vt:lpstr>Cashflow Qly</vt:lpstr>
      <vt:lpstr>Cashflow SemiAnnually</vt:lpstr>
      <vt:lpstr>Inventory Report</vt:lpstr>
      <vt:lpstr>Inventory Report Qly</vt:lpstr>
      <vt:lpstr>Inventory Report SemiAnnually</vt:lpstr>
      <vt:lpstr>Metrics Report</vt:lpstr>
      <vt:lpstr>Metrics Report Qly</vt:lpstr>
      <vt:lpstr>Metrics Report SemiAnnually</vt:lpstr>
      <vt:lpstr>Results Table</vt:lpstr>
      <vt:lpstr>Output</vt:lpstr>
      <vt:lpstr>Issues</vt:lpstr>
      <vt:lpstr>Styles</vt:lpstr>
      <vt:lpstr>Asset_Finance_balance</vt:lpstr>
      <vt:lpstr>Asset_Finance_balance.BEG</vt:lpstr>
      <vt:lpstr>Asset_Finance_balance.FLOW</vt:lpstr>
      <vt:lpstr>Asset_Finance_drawdown</vt:lpstr>
      <vt:lpstr>Asset_Finance_interest</vt:lpstr>
      <vt:lpstr>Asset_Finance_interest.NEG</vt:lpstr>
      <vt:lpstr>Asset_Finance_interest_paid</vt:lpstr>
      <vt:lpstr>Asset_Finance_interest_paid.NEG</vt:lpstr>
      <vt:lpstr>Asset_Finance_principal_repayment</vt:lpstr>
      <vt:lpstr>Asset_Finance_principal_repayment.NEG</vt:lpstr>
      <vt:lpstr>Assets</vt:lpstr>
      <vt:lpstr>CASE_ACTIVE</vt:lpstr>
      <vt:lpstr>CASE_COMPARISON</vt:lpstr>
      <vt:lpstr>Cash</vt:lpstr>
      <vt:lpstr>Cash.BEG</vt:lpstr>
      <vt:lpstr>Cash.FLOW</vt:lpstr>
      <vt:lpstr>Cash_in_from_Sales</vt:lpstr>
      <vt:lpstr>Cash_out_on_Inventory</vt:lpstr>
      <vt:lpstr>Cash_out_on_Inventory.NEG</vt:lpstr>
      <vt:lpstr>Cash_out_on_Operating_Expense</vt:lpstr>
      <vt:lpstr>Cash_out_on_Operating_Expense.NEG</vt:lpstr>
      <vt:lpstr>CF_after_capex</vt:lpstr>
      <vt:lpstr>CF_after_financing</vt:lpstr>
      <vt:lpstr>Constants</vt:lpstr>
      <vt:lpstr>Corporation_tax</vt:lpstr>
      <vt:lpstr>Corporation_tax.NEG</vt:lpstr>
      <vt:lpstr>Corporation_tax_creditor</vt:lpstr>
      <vt:lpstr>Corporation_tax_creditor.BEG</vt:lpstr>
      <vt:lpstr>Corporation_tax_creditor.FLOW</vt:lpstr>
      <vt:lpstr>Corporation_tax_paid</vt:lpstr>
      <vt:lpstr>Corporation_tax_paid.NEG</vt:lpstr>
      <vt:lpstr>Creditors</vt:lpstr>
      <vt:lpstr>Creditors.BEG</vt:lpstr>
      <vt:lpstr>Creditors.FLOW</vt:lpstr>
      <vt:lpstr>Customer_Orders_Awaiting_Fullfilment</vt:lpstr>
      <vt:lpstr>Customer_Orders_Awaiting_Fullfilment.BEG</vt:lpstr>
      <vt:lpstr>Customer_Orders_Awaiting_Fullfilment.FLOW</vt:lpstr>
      <vt:lpstr>Debtors</vt:lpstr>
      <vt:lpstr>Debtors.BEG</vt:lpstr>
      <vt:lpstr>Debtors.FLOW</vt:lpstr>
      <vt:lpstr>Deferred_Income</vt:lpstr>
      <vt:lpstr>Deferred_Income.BEG</vt:lpstr>
      <vt:lpstr>Deferred_Income.FLOW</vt:lpstr>
      <vt:lpstr>Deployed_units_returned</vt:lpstr>
      <vt:lpstr>Depreciation</vt:lpstr>
      <vt:lpstr>Depreciation.BEG</vt:lpstr>
      <vt:lpstr>Depreciation.FLOW</vt:lpstr>
      <vt:lpstr>Depreciation.NEG</vt:lpstr>
      <vt:lpstr>Depreciation_this_period</vt:lpstr>
      <vt:lpstr>Depreciation_this_period.NEG</vt:lpstr>
      <vt:lpstr>EBIT</vt:lpstr>
      <vt:lpstr>EBITDA</vt:lpstr>
      <vt:lpstr>ExampleInputRow</vt:lpstr>
      <vt:lpstr>InpC!FirstDifferenceCell</vt:lpstr>
      <vt:lpstr>InpC!FirstRow</vt:lpstr>
      <vt:lpstr>FirstRow</vt:lpstr>
      <vt:lpstr>FirstTime</vt:lpstr>
      <vt:lpstr>Fixed_operating_expense</vt:lpstr>
      <vt:lpstr>Fixed_operating_expense.NEG</vt:lpstr>
      <vt:lpstr>Headings</vt:lpstr>
      <vt:lpstr>Income</vt:lpstr>
      <vt:lpstr>InpC!InputChanges</vt:lpstr>
      <vt:lpstr>Inventory</vt:lpstr>
      <vt:lpstr>Inventory.BEG</vt:lpstr>
      <vt:lpstr>Inventory.FLOW</vt:lpstr>
      <vt:lpstr>Invoice_finance_balance</vt:lpstr>
      <vt:lpstr>Invoice_finance_balance.BEG</vt:lpstr>
      <vt:lpstr>Invoice_finance_balance.FLOW</vt:lpstr>
      <vt:lpstr>Invoice_finance_drawdown</vt:lpstr>
      <vt:lpstr>Invoice_finance_interest</vt:lpstr>
      <vt:lpstr>Invoice_finance_interest.NEG</vt:lpstr>
      <vt:lpstr>Invoice_finance_interest_paid</vt:lpstr>
      <vt:lpstr>Invoice_finance_interest_paid.NEG</vt:lpstr>
      <vt:lpstr>Invoice_finance_principal_repayment</vt:lpstr>
      <vt:lpstr>Invoice_finance_principal_repayment.NEG</vt:lpstr>
      <vt:lpstr>Label</vt:lpstr>
      <vt:lpstr>Liabilities</vt:lpstr>
      <vt:lpstr>'Asset Finance'!MasterALERT</vt:lpstr>
      <vt:lpstr>Assets!MasterALERT</vt:lpstr>
      <vt:lpstr>'Balance Sheet'!MasterALERT</vt:lpstr>
      <vt:lpstr>'Balance Sheet Ann'!MasterALERT</vt:lpstr>
      <vt:lpstr>'Balance Sheet Qly'!MasterALERT</vt:lpstr>
      <vt:lpstr>'Balance Sheet SemiAnnually'!MasterALERT</vt:lpstr>
      <vt:lpstr>Cashflow!MasterALERT</vt:lpstr>
      <vt:lpstr>'Cashflow Ann'!MasterALERT</vt:lpstr>
      <vt:lpstr>'Cashflow Qly'!MasterALERT</vt:lpstr>
      <vt:lpstr>'Cashflow SemiAnnually'!MasterALERT</vt:lpstr>
      <vt:lpstr>'Corporation tax'!MasterALERT</vt:lpstr>
      <vt:lpstr>Customers!MasterALERT</vt:lpstr>
      <vt:lpstr>Equity!MasterALERT</vt:lpstr>
      <vt:lpstr>Expense!MasterALERT</vt:lpstr>
      <vt:lpstr>Financials!MasterALERT</vt:lpstr>
      <vt:lpstr>Income!MasterALERT</vt:lpstr>
      <vt:lpstr>'Income Statement'!MasterALERT</vt:lpstr>
      <vt:lpstr>'Income Statement Ann'!MasterALERT</vt:lpstr>
      <vt:lpstr>'Income Statement Qly'!MasterALERT</vt:lpstr>
      <vt:lpstr>'Income Statement SemiAnnually'!MasterALERT</vt:lpstr>
      <vt:lpstr>InpS!MasterALERT</vt:lpstr>
      <vt:lpstr>InpT!MasterALERT</vt:lpstr>
      <vt:lpstr>Inventory!MasterALERT</vt:lpstr>
      <vt:lpstr>'Inventory Report'!MasterALERT</vt:lpstr>
      <vt:lpstr>'Inventory Report Ann'!MasterALERT</vt:lpstr>
      <vt:lpstr>'Inventory Report Qly'!MasterALERT</vt:lpstr>
      <vt:lpstr>'Inventory Report SemiAnnually'!MasterALERT</vt:lpstr>
      <vt:lpstr>'Invoice finance'!MasterALERT</vt:lpstr>
      <vt:lpstr>Metrics!MasterALERT</vt:lpstr>
      <vt:lpstr>'Metrics Report'!MasterALERT</vt:lpstr>
      <vt:lpstr>'Metrics Report Ann'!MasterALERT</vt:lpstr>
      <vt:lpstr>'Metrics Report Qly'!MasterALERT</vt:lpstr>
      <vt:lpstr>'Metrics Report SemiAnnually'!MasterALERT</vt:lpstr>
      <vt:lpstr>'Model Checks and Alerts'!MasterALERT</vt:lpstr>
      <vt:lpstr>'Results Table'!MasterALERT</vt:lpstr>
      <vt:lpstr>'Supply Chain finance'!MasterALERT</vt:lpstr>
      <vt:lpstr>Time!MasterALERT</vt:lpstr>
      <vt:lpstr>Unallocated!MasterALERT</vt:lpstr>
      <vt:lpstr>VAT!MasterALERT</vt:lpstr>
      <vt:lpstr>'Working Capital'!MasterALERT</vt:lpstr>
      <vt:lpstr>'Asset Finance'!MasterCHK</vt:lpstr>
      <vt:lpstr>Assets!MasterCHK</vt:lpstr>
      <vt:lpstr>'Balance Sheet'!MasterCHK</vt:lpstr>
      <vt:lpstr>'Balance Sheet Ann'!MasterCHK</vt:lpstr>
      <vt:lpstr>'Balance Sheet Qly'!MasterCHK</vt:lpstr>
      <vt:lpstr>'Balance Sheet SemiAnnually'!MasterCHK</vt:lpstr>
      <vt:lpstr>Cashflow!MasterCHK</vt:lpstr>
      <vt:lpstr>'Cashflow Ann'!MasterCHK</vt:lpstr>
      <vt:lpstr>'Cashflow Qly'!MasterCHK</vt:lpstr>
      <vt:lpstr>'Cashflow SemiAnnually'!MasterCHK</vt:lpstr>
      <vt:lpstr>'Corporation tax'!MasterCHK</vt:lpstr>
      <vt:lpstr>Customers!MasterCHK</vt:lpstr>
      <vt:lpstr>Equity!MasterCHK</vt:lpstr>
      <vt:lpstr>Expense!MasterCHK</vt:lpstr>
      <vt:lpstr>Financials!MasterCHK</vt:lpstr>
      <vt:lpstr>Income!MasterCHK</vt:lpstr>
      <vt:lpstr>'Income Statement'!MasterCHK</vt:lpstr>
      <vt:lpstr>'Income Statement Ann'!MasterCHK</vt:lpstr>
      <vt:lpstr>'Income Statement Qly'!MasterCHK</vt:lpstr>
      <vt:lpstr>'Income Statement SemiAnnually'!MasterCHK</vt:lpstr>
      <vt:lpstr>InpS!MasterCHK</vt:lpstr>
      <vt:lpstr>InpT!MasterCHK</vt:lpstr>
      <vt:lpstr>Inventory!MasterCHK</vt:lpstr>
      <vt:lpstr>'Inventory Report'!MasterCHK</vt:lpstr>
      <vt:lpstr>'Inventory Report Ann'!MasterCHK</vt:lpstr>
      <vt:lpstr>'Inventory Report Qly'!MasterCHK</vt:lpstr>
      <vt:lpstr>'Inventory Report SemiAnnually'!MasterCHK</vt:lpstr>
      <vt:lpstr>'Invoice finance'!MasterCHK</vt:lpstr>
      <vt:lpstr>Metrics!MasterCHK</vt:lpstr>
      <vt:lpstr>'Metrics Report'!MasterCHK</vt:lpstr>
      <vt:lpstr>'Metrics Report Ann'!MasterCHK</vt:lpstr>
      <vt:lpstr>'Metrics Report Qly'!MasterCHK</vt:lpstr>
      <vt:lpstr>'Metrics Report SemiAnnually'!MasterCHK</vt:lpstr>
      <vt:lpstr>'Model Checks and Alerts'!MasterCHK</vt:lpstr>
      <vt:lpstr>'Results Table'!MasterCHK</vt:lpstr>
      <vt:lpstr>'Supply Chain finance'!MasterCHK</vt:lpstr>
      <vt:lpstr>Time!MasterCHK</vt:lpstr>
      <vt:lpstr>Unallocated!MasterCHK</vt:lpstr>
      <vt:lpstr>VAT!MasterCHK</vt:lpstr>
      <vt:lpstr>'Working Capital'!MasterCHK</vt:lpstr>
      <vt:lpstr>Net_Assets</vt:lpstr>
      <vt:lpstr>Net_Cashflow</vt:lpstr>
      <vt:lpstr>New_customer_orders</vt:lpstr>
      <vt:lpstr>New_share_capital_issued</vt:lpstr>
      <vt:lpstr>obxIssuesLog</vt:lpstr>
      <vt:lpstr>Operating_Cashflow</vt:lpstr>
      <vt:lpstr>Profit_before_tax</vt:lpstr>
      <vt:lpstr>Renewing_Customer_Orders</vt:lpstr>
      <vt:lpstr>ReportBarFormat</vt:lpstr>
      <vt:lpstr>Retained_Earnings</vt:lpstr>
      <vt:lpstr>Retained_Earnings.BEG</vt:lpstr>
      <vt:lpstr>Retained_Earnings.FLOW</vt:lpstr>
      <vt:lpstr>Retained_Earnings_this_period</vt:lpstr>
      <vt:lpstr>scenario</vt:lpstr>
      <vt:lpstr>ScenarioPointer</vt:lpstr>
      <vt:lpstr>SensitivityInputs</vt:lpstr>
      <vt:lpstr>Share_Capital</vt:lpstr>
      <vt:lpstr>Share_Capital.BEG</vt:lpstr>
      <vt:lpstr>Share_Capital.FLOW</vt:lpstr>
      <vt:lpstr>Shareholder_Equity</vt:lpstr>
      <vt:lpstr>Supply_Chain_Finance_balance</vt:lpstr>
      <vt:lpstr>Supply_Chain_Finance_balance.BEG</vt:lpstr>
      <vt:lpstr>Supply_Chain_Finance_balance.FLOW</vt:lpstr>
      <vt:lpstr>Supply_Chain_Finance_drawdown</vt:lpstr>
      <vt:lpstr>Supply_Chain_Finance_interest</vt:lpstr>
      <vt:lpstr>Supply_Chain_Finance_interest.NEG</vt:lpstr>
      <vt:lpstr>Supply_Chain_Finance_interest_paid</vt:lpstr>
      <vt:lpstr>Supply_Chain_Finance_interest_paid.NEG</vt:lpstr>
      <vt:lpstr>Supply_Chain_Finance_principal_repayment</vt:lpstr>
      <vt:lpstr>Supply_Chain_Finance_principal_repayment.NEG</vt:lpstr>
      <vt:lpstr>TimeRow</vt:lpstr>
      <vt:lpstr>TOCFirstLine</vt:lpstr>
      <vt:lpstr>TOCobxAsset_Finance</vt:lpstr>
      <vt:lpstr>TOCobxAssets</vt:lpstr>
      <vt:lpstr>TOCobxCorporation_tax</vt:lpstr>
      <vt:lpstr>TOCobxCorporation_tax.Corporation_tax_creditor</vt:lpstr>
      <vt:lpstr>TOCobxCorporation_tax.Tax_losses</vt:lpstr>
      <vt:lpstr>TOCobxCustomers</vt:lpstr>
      <vt:lpstr>TOCobxEquity</vt:lpstr>
      <vt:lpstr>TOCobxExpense</vt:lpstr>
      <vt:lpstr>TOCobxFinancials</vt:lpstr>
      <vt:lpstr>TOCobxIncome</vt:lpstr>
      <vt:lpstr>TOCobxInputs</vt:lpstr>
      <vt:lpstr>TOCobxInputs.Corporation_Tax</vt:lpstr>
      <vt:lpstr>TOCobxInputs.Customer_Orders</vt:lpstr>
      <vt:lpstr>TOCobxInputs.Debt</vt:lpstr>
      <vt:lpstr>TOCobxInputs.Debt.Asset_Finance</vt:lpstr>
      <vt:lpstr>TOCobxInputs.Debt.Invoice_Finance</vt:lpstr>
      <vt:lpstr>TOCobxInputs.Debt.Supply_Chain_Finance</vt:lpstr>
      <vt:lpstr>TOCobxInputs.Equity</vt:lpstr>
      <vt:lpstr>TOCobxInputs.Expense</vt:lpstr>
      <vt:lpstr>TOCobxInputs.Inventory</vt:lpstr>
      <vt:lpstr>TOCobxInputs.Model_Constants</vt:lpstr>
      <vt:lpstr>TOCobxInputs.Opening_Balances</vt:lpstr>
      <vt:lpstr>TOCobxInputs.Short_term_forecast</vt:lpstr>
      <vt:lpstr>TOCobxInputs.Supplier_orders</vt:lpstr>
      <vt:lpstr>TOCobxInputs.VAT</vt:lpstr>
      <vt:lpstr>TOCobxInventory</vt:lpstr>
      <vt:lpstr>TOCobxInvoice_finance</vt:lpstr>
      <vt:lpstr>TOCobxMetrics</vt:lpstr>
      <vt:lpstr>TOCobxModel_Checks_and_Alerts</vt:lpstr>
      <vt:lpstr>TOCobxModel_Checks_and_Alerts.Model_Checks</vt:lpstr>
      <vt:lpstr>TOCobxSupply_Chain_finance</vt:lpstr>
      <vt:lpstr>TOCobxTime</vt:lpstr>
      <vt:lpstr>TOCobxTime.Customer_Order_Growth_index</vt:lpstr>
      <vt:lpstr>TOCobxTime.Debts_flags</vt:lpstr>
      <vt:lpstr>TOCobxTime.Fixed_Operating_Cost_Growth_Rate_index</vt:lpstr>
      <vt:lpstr>TOCobxTime.Headers</vt:lpstr>
      <vt:lpstr>TOCobxTime.Model_timelines</vt:lpstr>
      <vt:lpstr>TOCobxTime.Use_short_term_forecast_flag</vt:lpstr>
      <vt:lpstr>TOCobxTime.VAT_return_this_period_flag</vt:lpstr>
      <vt:lpstr>TOCobxUnallocated</vt:lpstr>
      <vt:lpstr>TOCobxVAT</vt:lpstr>
      <vt:lpstr>TOCobxWorking_Capital</vt:lpstr>
      <vt:lpstr>TOCrepobxBalance_Sheet_base_1_Quarter</vt:lpstr>
      <vt:lpstr>TOCrepobxBalance_Sheet_base_2_SemiAnnual</vt:lpstr>
      <vt:lpstr>TOCrepobxBalance_Sheet_base_Month</vt:lpstr>
      <vt:lpstr>TOCrepobxBalance_Sheet_Year</vt:lpstr>
      <vt:lpstr>TOCrepobxCashflow_base_1_Quarter</vt:lpstr>
      <vt:lpstr>TOCrepobxCashflow_base_2_SemiAnnual</vt:lpstr>
      <vt:lpstr>TOCrepobxCashflow_base_Month</vt:lpstr>
      <vt:lpstr>TOCrepobxCashflow_Year</vt:lpstr>
      <vt:lpstr>TOCrepobxIncome_Statement_base_1_Quarter</vt:lpstr>
      <vt:lpstr>TOCrepobxIncome_Statement_base_2_SemiAnnual</vt:lpstr>
      <vt:lpstr>TOCrepobxIncome_Statement_base_Month</vt:lpstr>
      <vt:lpstr>TOCrepobxIncome_Statement_Year</vt:lpstr>
      <vt:lpstr>TOCrepobxInventory_Report_base_1_Quarter</vt:lpstr>
      <vt:lpstr>TOCrepobxInventory_Report_base_2_SemiAnnual</vt:lpstr>
      <vt:lpstr>TOCrepobxInventory_Report_base_Month</vt:lpstr>
      <vt:lpstr>TOCrepobxInventory_Report_Year</vt:lpstr>
      <vt:lpstr>TOCrepobxMetrics_Report_base_1_Quarter</vt:lpstr>
      <vt:lpstr>TOCrepobxMetrics_Report_base_2_SemiAnnual</vt:lpstr>
      <vt:lpstr>TOCrepobxMetrics_Report_base_Month</vt:lpstr>
      <vt:lpstr>TOCrepobxMetrics_Report_Year</vt:lpstr>
      <vt:lpstr>Total_Units_retired</vt:lpstr>
      <vt:lpstr>Total_Units_retired.BEG</vt:lpstr>
      <vt:lpstr>Total_Units_retired.FLOW</vt:lpstr>
      <vt:lpstr>Totals</vt:lpstr>
      <vt:lpstr>Units</vt:lpstr>
      <vt:lpstr>Units_delivered</vt:lpstr>
      <vt:lpstr>Units_deployed</vt:lpstr>
      <vt:lpstr>Units_in_stock</vt:lpstr>
      <vt:lpstr>Units_in_stock.BEG</vt:lpstr>
      <vt:lpstr>Units_in_stock.FLOW</vt:lpstr>
      <vt:lpstr>Units_in_use</vt:lpstr>
      <vt:lpstr>Units_in_use.BEG</vt:lpstr>
      <vt:lpstr>Units_in_use.FLOW</vt:lpstr>
      <vt:lpstr>Units_on_order</vt:lpstr>
      <vt:lpstr>Units_on_order.BEG</vt:lpstr>
      <vt:lpstr>Units_on_order.FLOW</vt:lpstr>
      <vt:lpstr>Units_ordered</vt:lpstr>
      <vt:lpstr>Units_retired</vt:lpstr>
      <vt:lpstr>Variable_Operating_expense</vt:lpstr>
      <vt:lpstr>Variable_Operating_expense.NEG</vt:lpstr>
      <vt:lpstr>VAT_balance</vt:lpstr>
      <vt:lpstr>VAT_balance.BEG</vt:lpstr>
      <vt:lpstr>VAT_balance.FLOW</vt:lpstr>
      <vt:lpstr>VAT_paid</vt:lpstr>
      <vt:lpstr>VAT_paid.NEG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Andy Davidson</cp:lastModifiedBy>
  <dcterms:created xsi:type="dcterms:W3CDTF">2023-09-10T20:12:00Z</dcterms:created>
  <dcterms:modified xsi:type="dcterms:W3CDTF">2023-09-10T20:17:20Z</dcterms:modified>
</cp:coreProperties>
</file>