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ndre\Documents\Uni\Master\MA\thesis\"/>
    </mc:Choice>
  </mc:AlternateContent>
  <xr:revisionPtr revIDLastSave="0" documentId="13_ncr:1_{D3F36B88-0CE0-421A-B4FA-A14F83EFD65A}" xr6:coauthVersionLast="47" xr6:coauthVersionMax="47" xr10:uidLastSave="{00000000-0000-0000-0000-000000000000}"/>
  <bookViews>
    <workbookView xWindow="-120" yWindow="-120" windowWidth="29040" windowHeight="15720" tabRatio="162" xr2:uid="{DDD18019-0E57-4377-A049-95D7CEC8FD2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5" i="1" l="1"/>
  <c r="X17" i="1"/>
  <c r="Y15" i="1"/>
  <c r="T11" i="1"/>
  <c r="Z11" i="1"/>
  <c r="J8" i="1"/>
  <c r="J5" i="1"/>
  <c r="P10" i="1"/>
  <c r="P9" i="1"/>
  <c r="I7" i="1"/>
  <c r="G8" i="1"/>
  <c r="F11" i="1"/>
  <c r="S11" i="1"/>
  <c r="C8" i="1"/>
  <c r="S15" i="1"/>
  <c r="U11" i="1"/>
  <c r="V12" i="1"/>
  <c r="Z13" i="1"/>
  <c r="S13" i="1"/>
  <c r="AA13" i="1"/>
  <c r="AD11" i="1"/>
  <c r="AJ13" i="1"/>
  <c r="AJ12" i="1"/>
  <c r="Z12" i="1"/>
  <c r="AD12" i="1"/>
  <c r="I11" i="1"/>
  <c r="AJ8" i="1"/>
  <c r="U8" i="1"/>
  <c r="T10" i="1"/>
  <c r="T9" i="1"/>
  <c r="T8" i="1"/>
  <c r="F8" i="1"/>
  <c r="F5" i="1"/>
  <c r="AB4" i="1"/>
  <c r="AB8" i="1"/>
  <c r="AA4" i="1"/>
  <c r="AA8" i="1"/>
  <c r="AG8" i="1"/>
  <c r="P8" i="1"/>
</calcChain>
</file>

<file path=xl/sharedStrings.xml><?xml version="1.0" encoding="utf-8"?>
<sst xmlns="http://schemas.openxmlformats.org/spreadsheetml/2006/main" count="169" uniqueCount="157">
  <si>
    <t>overview Simulation models</t>
  </si>
  <si>
    <t>Miranda et al 2015</t>
  </si>
  <si>
    <t>Study</t>
  </si>
  <si>
    <t xml:space="preserve">periodic </t>
  </si>
  <si>
    <t>plot-size</t>
  </si>
  <si>
    <t>100x100</t>
  </si>
  <si>
    <t>S</t>
  </si>
  <si>
    <t>seed production rate</t>
  </si>
  <si>
    <t>mean dispersal distance</t>
  </si>
  <si>
    <t>common intersp. traits</t>
  </si>
  <si>
    <t>differing intersp. traits</t>
  </si>
  <si>
    <t>process sequence (ordered)</t>
  </si>
  <si>
    <t>sample(1:50, 100x100, replace = T)</t>
  </si>
  <si>
    <t>Seed dispersal</t>
  </si>
  <si>
    <t>d = sqrt(i² + j²) [i,j == x,y]</t>
  </si>
  <si>
    <t>m = 0.1</t>
  </si>
  <si>
    <t>d = 3</t>
  </si>
  <si>
    <t>f = 500</t>
  </si>
  <si>
    <t>adults in vicinity disperse a share of f proportionally to P_ij</t>
  </si>
  <si>
    <t>NDD Mortality</t>
  </si>
  <si>
    <t>NDD range</t>
  </si>
  <si>
    <t>Increased seed mortality if adult neighbors: if NDD = -0.6 then 60% of seeds in N_ij die</t>
  </si>
  <si>
    <t>NDD increases if conspecifics neighbors are (1,2), (3,4), (5,6), or (7,8) [however, not stated how]</t>
  </si>
  <si>
    <t>Seed establishment</t>
  </si>
  <si>
    <t>random draw from N_ij</t>
  </si>
  <si>
    <t>T</t>
  </si>
  <si>
    <t>20 000</t>
  </si>
  <si>
    <t>Community measures</t>
  </si>
  <si>
    <t>Shannon idx</t>
  </si>
  <si>
    <t>relative abundance</t>
  </si>
  <si>
    <t>Results</t>
  </si>
  <si>
    <t>NDD strength</t>
  </si>
  <si>
    <t>NDD variation</t>
  </si>
  <si>
    <t>Dispersal</t>
  </si>
  <si>
    <t>+ S; + Shannon; - Variance of N (because higher S, N must be more homogenous)</t>
  </si>
  <si>
    <t>Abbreviations</t>
  </si>
  <si>
    <t>S = Species</t>
  </si>
  <si>
    <t>initial NDD strenght &lt; final (stronger for lower initial strength)</t>
  </si>
  <si>
    <t>- S (if var = 0, S is max);</t>
  </si>
  <si>
    <t>initial NDD strength &lt; final (stronger for higher initial var)</t>
  </si>
  <si>
    <t>initial NDD var &lt; final (stronger for higher initial var)</t>
  </si>
  <si>
    <t>N ~ NDD</t>
  </si>
  <si>
    <t>+N for low NDD</t>
  </si>
  <si>
    <t>NA</t>
  </si>
  <si>
    <t>Parameterization</t>
  </si>
  <si>
    <t>Stump &amp; Comita 2018</t>
  </si>
  <si>
    <t>JC induced by</t>
  </si>
  <si>
    <t xml:space="preserve">through attack by host-specific natural enemies, namely insect seed predators and herbivores; root pathogens  and soil pathogens and foliar pathogens; </t>
  </si>
  <si>
    <r>
      <t>a fraction (</t>
    </r>
    <r>
      <rPr>
        <i/>
        <sz val="11"/>
        <color theme="1"/>
        <rFont val="Aptos Narrow"/>
        <family val="2"/>
        <scheme val="minor"/>
      </rPr>
      <t>d</t>
    </r>
    <r>
      <rPr>
        <sz val="11"/>
        <color theme="1"/>
        <rFont val="Aptos Narrow"/>
        <family val="2"/>
        <scheme val="minor"/>
      </rPr>
      <t>)</t>
    </r>
    <r>
      <rPr>
        <i/>
        <sz val="11"/>
        <color theme="1"/>
        <rFont val="Aptos Narrow"/>
        <family val="2"/>
        <scheme val="minor"/>
      </rPr>
      <t xml:space="preserve"> </t>
    </r>
    <r>
      <rPr>
        <sz val="11"/>
        <color theme="1"/>
        <rFont val="Aptos Narrow"/>
        <family val="2"/>
        <scheme val="minor"/>
      </rPr>
      <t>of seeds is dispersed uniformly in environment</t>
    </r>
  </si>
  <si>
    <r>
      <t>(1-</t>
    </r>
    <r>
      <rPr>
        <i/>
        <sz val="11"/>
        <color theme="1"/>
        <rFont val="Aptos Narrow"/>
        <family val="2"/>
        <scheme val="minor"/>
      </rPr>
      <t>d</t>
    </r>
    <r>
      <rPr>
        <sz val="11"/>
        <color theme="1"/>
        <rFont val="Aptos Narrow"/>
        <family val="2"/>
        <scheme val="minor"/>
      </rPr>
      <t>) remains at the parents site</t>
    </r>
  </si>
  <si>
    <t>Competitve factors other than CNDD</t>
  </si>
  <si>
    <r>
      <t>Y_j</t>
    </r>
    <r>
      <rPr>
        <sz val="11"/>
        <color theme="1"/>
        <rFont val="Aptos Narrow"/>
        <family val="2"/>
        <scheme val="minor"/>
      </rPr>
      <t xml:space="preserve">  = Yield</t>
    </r>
  </si>
  <si>
    <t>high Y has an advantage in capturing all sites, while low alpha has advantage in capturing conspecific sites</t>
  </si>
  <si>
    <t>Demographic stochasticity - Robustness test:  starting at eq (calculated in bigger run; if S_j was extinct, it was set to 1% of sites) on 2000 sites and 2000 generations recorded: ln{time to first extinction} &amp; S. Averaged over 5000 repertitions</t>
  </si>
  <si>
    <t>N</t>
  </si>
  <si>
    <t>relative N_j: total BA OR n. of reproductive adults</t>
  </si>
  <si>
    <t>dispersal could not be confidentially parameterized, therefore multiple option were tested</t>
  </si>
  <si>
    <t>specialised natural enemies reduce seeds’ and seedlings’ survival when conspecific densities are high</t>
  </si>
  <si>
    <t xml:space="preserve">random draw after CNDD mortality </t>
  </si>
  <si>
    <t>each: [-1, -0.1]; mean: seq(-0.79, -0.46, by = 0.05) in 7 communities</t>
  </si>
  <si>
    <t>each: [-1, -0.1]; var: seq(0.45, 0, by = 0.05) in 10 communities</t>
  </si>
  <si>
    <t>repeat 5 x for each set of params</t>
  </si>
  <si>
    <t>Effect (+ / -) relates on increasing variable of interest unless otherwise mentioned</t>
  </si>
  <si>
    <t>Others</t>
  </si>
  <si>
    <t>CNDD VS other competitice factors:  Communities where yield varies are more stable than communities where CNDD varies because when only Yj varies, then all species are equally regulated, but when aj varies, then the most common species are often the least regulated</t>
  </si>
  <si>
    <t>CNDD VS other competitice factors - invasion analysis: Communities where CNDD varies lost more species than communities where yield varies, and lost them faster</t>
  </si>
  <si>
    <t>dispersal affects whether CNDD promotes or undermines coexistence.</t>
  </si>
  <si>
    <t>Limitations</t>
  </si>
  <si>
    <t>no effect of d</t>
  </si>
  <si>
    <t>for aditionaly limitations see Stump and Comita 2018 (except dispersion function d)</t>
  </si>
  <si>
    <t>boundary</t>
  </si>
  <si>
    <t>natural enemies</t>
  </si>
  <si>
    <t>periodic</t>
  </si>
  <si>
    <t>speciation</t>
  </si>
  <si>
    <t>nu(v) = 10e-6</t>
  </si>
  <si>
    <t>10e7</t>
  </si>
  <si>
    <t>conspecific within 8 nearest cells had negative influence (didn't cause instant death as in Chisholm &amp; Fung 2020)</t>
  </si>
  <si>
    <t>Chisholm &amp; Fung 2020 1st set:</t>
  </si>
  <si>
    <t>k = (0, 1, 9, 25, 49)</t>
  </si>
  <si>
    <t>Chisholm &amp; Fung 2020 2nd set (comparison against Levi et al 2018):</t>
  </si>
  <si>
    <t>10e6</t>
  </si>
  <si>
    <t>(2², 2³, …, 2^8) (65k individuals = 50ha forest plot)</t>
  </si>
  <si>
    <t>(2^8, 2^9, 2^10, 2^11) (largest grid = 100 km² forest plot)</t>
  </si>
  <si>
    <t>depending on variable of interest: either starting at equilibrium density (calculated in a distinct model, where extinct species were assigned to 1% of total grids) or at equal densities for each species</t>
  </si>
  <si>
    <t>Chisholm &amp; Fung 2020 3rd set BCI parameterization:</t>
  </si>
  <si>
    <t>sampling error in seedling recruitment and seed prodcution</t>
  </si>
  <si>
    <t>k = competitive exclusion zone (units of grid cells): if conspec. If conspecific within k, regeneration fails. (k excludes dead adult). K = (8, 24) (1st and 2nd order Moore). Dying adult can't be replaced by conspecific</t>
  </si>
  <si>
    <t>NDD distance ~ NDD strengt</t>
  </si>
  <si>
    <t>k / S</t>
  </si>
  <si>
    <t>c_k = conspecifics in exclusion zone; c_8 = 1.9; c_24 = 5.9;; suggesting that the true k is rather small or weak</t>
  </si>
  <si>
    <t xml:space="preserve">my opinion: Exclusion zone had a immediate death effect on recruits, which is unrealistic. Arguing that the true exclusion zone should be smaller than k = 8 - which can not be moddeled in grids - is therefore misleading. </t>
  </si>
  <si>
    <r>
      <rPr>
        <sz val="11"/>
        <color theme="1"/>
        <rFont val="Aptos Narrow"/>
        <family val="2"/>
        <scheme val="minor"/>
      </rPr>
      <t xml:space="preserve">Instant death of recruits if conspecific is within k: </t>
    </r>
    <r>
      <rPr>
        <i/>
        <sz val="11"/>
        <color theme="1"/>
        <rFont val="Aptos Narrow"/>
        <family val="2"/>
        <scheme val="minor"/>
      </rPr>
      <t>see NDD range</t>
    </r>
  </si>
  <si>
    <t>f (fecundity (Comita et al 2015) OR fitness (Chisholm and Fung 2020))</t>
  </si>
  <si>
    <t>50m, 20[units of gridcells]</t>
  </si>
  <si>
    <t>May et al 2020</t>
  </si>
  <si>
    <t>Closed Community</t>
  </si>
  <si>
    <t>25 m² to 100 ha</t>
  </si>
  <si>
    <t>immigration recruitment: random species and randomlocalization</t>
  </si>
  <si>
    <t>SAC</t>
  </si>
  <si>
    <r>
      <t>local or immigrant recruit (</t>
    </r>
    <r>
      <rPr>
        <i/>
        <sz val="11"/>
        <color theme="1"/>
        <rFont val="Aptos Narrow"/>
        <family val="2"/>
        <scheme val="minor"/>
      </rPr>
      <t>see process sequence</t>
    </r>
    <r>
      <rPr>
        <sz val="11"/>
        <color theme="1"/>
        <rFont val="Aptos Narrow"/>
        <family val="2"/>
        <scheme val="minor"/>
      </rPr>
      <t>)</t>
    </r>
  </si>
  <si>
    <t>Meta community (May et al 2020)</t>
  </si>
  <si>
    <t>relative abundance is fixed for each species (= slow dynamics in meta-comm) and sampled from log-normal(meta_m, meta_sd)</t>
  </si>
  <si>
    <t>HNDD (all neighbors influence recruits) ; immigration (from meta comm.)</t>
  </si>
  <si>
    <t>r_max = distance at which adults influence the recruit</t>
  </si>
  <si>
    <t>Depends on the neighborindex NCI dependent on species specific competition rate; distance between adult and recruit. NCI is standardized by Area to allow comparisons of different sized areas</t>
  </si>
  <si>
    <t>if an establishment fails, due to NCI (i.e., NDD) a new position is tested, until there is a succesfull establishment</t>
  </si>
  <si>
    <t xml:space="preserve">10-100m </t>
  </si>
  <si>
    <t>others</t>
  </si>
  <si>
    <t>local recruitment: 1) random chose adult - 2) localization of recruit via 2.1) gaussian kernel (mean distance d_m [40m, inf]) OR 2.2) random - 3)</t>
  </si>
  <si>
    <t>d_m = 40m, inf</t>
  </si>
  <si>
    <t>r_max = 5m : inf</t>
  </si>
  <si>
    <t>c_m = 1-20</t>
  </si>
  <si>
    <t>c_cv  (sd/mean) = 0:1</t>
  </si>
  <si>
    <r>
      <rPr>
        <b/>
        <sz val="11"/>
        <color theme="1"/>
        <rFont val="Aptos Narrow"/>
        <family val="2"/>
        <scheme val="minor"/>
      </rPr>
      <t xml:space="preserve">c_ij </t>
    </r>
    <r>
      <rPr>
        <sz val="11"/>
        <color theme="1"/>
        <rFont val="Aptos Narrow"/>
        <family val="2"/>
        <scheme val="minor"/>
      </rPr>
      <t xml:space="preserve"> (competition coefficient) = 1 (interspecifically) OR c_ii &gt; 1 (CNDD &gt; HNDD);</t>
    </r>
    <r>
      <rPr>
        <b/>
        <sz val="11"/>
        <color theme="1"/>
        <rFont val="Aptos Narrow"/>
        <family val="2"/>
        <scheme val="minor"/>
      </rPr>
      <t xml:space="preserve"> c_ii </t>
    </r>
    <r>
      <rPr>
        <sz val="11"/>
        <color theme="1"/>
        <rFont val="Aptos Narrow"/>
        <family val="2"/>
        <scheme val="minor"/>
      </rPr>
      <t xml:space="preserve">~ </t>
    </r>
    <r>
      <rPr>
        <i/>
        <sz val="11"/>
        <color theme="1"/>
        <rFont val="Aptos Narrow"/>
        <family val="2"/>
        <scheme val="minor"/>
      </rPr>
      <t>trunc.N</t>
    </r>
    <r>
      <rPr>
        <sz val="11"/>
        <color theme="1"/>
        <rFont val="Aptos Narrow"/>
        <family val="2"/>
        <scheme val="minor"/>
      </rPr>
      <t>(c_m, c_cv). For meta-comm. Scenario c_ii didn't change interspecifically</t>
    </r>
  </si>
  <si>
    <t>competition coefficient c_ij for all possible pairs of species:  c_ij = 1.</t>
  </si>
  <si>
    <t>c_ii varied by species except in meta community analysis</t>
  </si>
  <si>
    <r>
      <t>relative N in meta community from rlnorm(…) -&gt; adult dies randomly -&gt; replaced by either 1) immigrant (</t>
    </r>
    <r>
      <rPr>
        <i/>
        <sz val="11"/>
        <color theme="1"/>
        <rFont val="Aptos Narrow"/>
        <family val="2"/>
        <scheme val="minor"/>
      </rPr>
      <t>P =</t>
    </r>
    <r>
      <rPr>
        <sz val="11"/>
        <color theme="1"/>
        <rFont val="Aptos Narrow"/>
        <family val="2"/>
        <scheme val="minor"/>
      </rPr>
      <t xml:space="preserve"> m) OR local recruit (</t>
    </r>
    <r>
      <rPr>
        <i/>
        <sz val="11"/>
        <color theme="1"/>
        <rFont val="Aptos Narrow"/>
        <family val="2"/>
        <scheme val="minor"/>
      </rPr>
      <t>P</t>
    </r>
    <r>
      <rPr>
        <sz val="11"/>
        <color theme="1"/>
        <rFont val="Aptos Narrow"/>
        <family val="2"/>
        <scheme val="minor"/>
      </rPr>
      <t xml:space="preserve"> = (1-m)) -&gt;</t>
    </r>
  </si>
  <si>
    <t>500 or 499</t>
  </si>
  <si>
    <t>40k individuals randomly drawn from meta-community</t>
  </si>
  <si>
    <t>sampled from 1000 Species and a seperate model was run until eq. Was reached</t>
  </si>
  <si>
    <t>Starting Species / Initiation</t>
  </si>
  <si>
    <t>min 10 000</t>
  </si>
  <si>
    <t>max at t_S=1 (only relevant for closed comm) OR t_eq of S &amp; N (if Delta Shannon idx after 10k generations &lt; 0.01)</t>
  </si>
  <si>
    <t>realtive N</t>
  </si>
  <si>
    <t>N = (relative )abundance</t>
  </si>
  <si>
    <t>each param set was repeated 100 times</t>
  </si>
  <si>
    <t>Model analysis / uncertainty measurement</t>
  </si>
  <si>
    <t>SAC (25m² - 100ha)</t>
  </si>
  <si>
    <t>r_max : +S (increased with C_m)</t>
  </si>
  <si>
    <t>C_cv: -S (strong effect)</t>
  </si>
  <si>
    <t xml:space="preserve">Open Community </t>
  </si>
  <si>
    <t>consistent when analysing Shannon div. Instead of S</t>
  </si>
  <si>
    <r>
      <rPr>
        <i/>
        <sz val="11"/>
        <color theme="1"/>
        <rFont val="Aptos Narrow"/>
        <family val="2"/>
        <scheme val="minor"/>
      </rPr>
      <t>m</t>
    </r>
    <r>
      <rPr>
        <sz val="11"/>
        <color theme="1"/>
        <rFont val="Aptos Narrow"/>
        <family val="2"/>
        <scheme val="minor"/>
      </rPr>
      <t xml:space="preserve">  (immigration rate) = 0 : 0.1 (this is a large span)</t>
    </r>
  </si>
  <si>
    <t xml:space="preserve">All species share the same rate of mortality and recruitment. Therefore the only fitness difference is NDD.  -&gt; Strong simplification. But introducing variation in NDIndependent mortality/ recruitment would eventually lead to diversity loss due to competitive exclusion. </t>
  </si>
  <si>
    <t>HNDD does not vary interspecifically</t>
  </si>
  <si>
    <t>binary distinction between con- and heterospecifics</t>
  </si>
  <si>
    <t>for example, by strong overlap of resource requirements (MacArthur and Levins 1967) or by shared pathogens or herbivores (Freckleton and Lewis 2006)</t>
  </si>
  <si>
    <t>?</t>
  </si>
  <si>
    <t>2 000 for effect of demographic stochasticity</t>
  </si>
  <si>
    <t>40 000</t>
  </si>
  <si>
    <t>mortality, recruitment, dispersal, range of NDD effect</t>
  </si>
  <si>
    <r>
      <t xml:space="preserve">random adult mortality with </t>
    </r>
    <r>
      <rPr>
        <i/>
        <sz val="11"/>
        <color theme="1"/>
        <rFont val="Aptos Narrow"/>
        <family val="2"/>
        <scheme val="minor"/>
      </rPr>
      <t>m</t>
    </r>
    <r>
      <rPr>
        <sz val="11"/>
        <color theme="1"/>
        <rFont val="Aptos Narrow"/>
        <family val="2"/>
        <scheme val="minor"/>
      </rPr>
      <t xml:space="preserve"> -&gt; seed dispersal  -&gt; seed mortality -&gt; seed establishment</t>
    </r>
  </si>
  <si>
    <t xml:space="preserve">adult dies (one adult per t) randomly -&gt; seedlings are produced (proportional to fitness f_j) -&gt; </t>
  </si>
  <si>
    <t>no interspecific differences in HNDD; No function for d: uniformly distributed; no interspecific differences in d; no immigration / speciation</t>
  </si>
  <si>
    <t>either gaussian kernel with d_m = 40m OR inf (i.e., random)</t>
  </si>
  <si>
    <t>focal cell: CNDD only acts at the specific cell, hence has no relationship with distance</t>
  </si>
  <si>
    <r>
      <t>NA (</t>
    </r>
    <r>
      <rPr>
        <i/>
        <sz val="11"/>
        <color theme="1"/>
        <rFont val="Aptos Narrow"/>
        <family val="2"/>
        <scheme val="minor"/>
      </rPr>
      <t>see NDD range</t>
    </r>
    <r>
      <rPr>
        <sz val="11"/>
        <color theme="1"/>
        <rFont val="Aptos Narrow"/>
        <family val="2"/>
        <scheme val="minor"/>
      </rPr>
      <t>)</t>
    </r>
  </si>
  <si>
    <r>
      <t>NA (</t>
    </r>
    <r>
      <rPr>
        <i/>
        <sz val="11"/>
        <color theme="1"/>
        <rFont val="Aptos Narrow"/>
        <family val="2"/>
        <scheme val="minor"/>
      </rPr>
      <t>see NDD range/ mortality</t>
    </r>
    <r>
      <rPr>
        <sz val="11"/>
        <color theme="1"/>
        <rFont val="Aptos Narrow"/>
        <family val="2"/>
        <scheme val="minor"/>
      </rPr>
      <t>)</t>
    </r>
  </si>
  <si>
    <r>
      <t>is implemented through NCI (</t>
    </r>
    <r>
      <rPr>
        <i/>
        <sz val="11"/>
        <color theme="1"/>
        <rFont val="Aptos Narrow"/>
        <family val="2"/>
        <scheme val="minor"/>
      </rPr>
      <t>see NDD mortality)</t>
    </r>
  </si>
  <si>
    <t xml:space="preserve">is driven by intrinsic fitness variation intrinsicf f_j: </t>
  </si>
  <si>
    <t>(i) the ability of Janzen-Connell effects to save rare species from competitive exclusion is weak and (ii) this ability does not increase strongly with community size and thus with spatial scale</t>
  </si>
  <si>
    <t>NA (while a negative exponential distribution was used to model seed dispersal, ist effects are not analyzed)</t>
  </si>
  <si>
    <t>d_m: +S (increased with C_m) but very weak</t>
  </si>
  <si>
    <t>dispersion</t>
  </si>
  <si>
    <t>n = n. neighbors in r_max;  c_ij = comp. Coef. Between recruit and spec. J</t>
  </si>
  <si>
    <t>Shannon idx / S</t>
  </si>
  <si>
    <t>metaCV = 100; metaSR (S of meta) =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</si>
</sst>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i/>
      <sz val="11"/>
      <color theme="1"/>
      <name val="Aptos Narrow"/>
      <family val="2"/>
      <scheme val="minor"/>
    </font>
  </fonts>
  <fills count="2">
    <fill>
      <patternFill patternType="none"/>
    </fill>
    <fill>
      <patternFill patternType="gray125"/>
    </fill>
  </fills>
  <borders count="15">
    <border>
      <left/>
      <right/>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hair">
        <color indexed="64"/>
      </right>
      <top/>
      <bottom/>
      <diagonal/>
    </border>
    <border>
      <left/>
      <right style="hair">
        <color indexed="64"/>
      </right>
      <top/>
      <bottom style="double">
        <color indexed="64"/>
      </bottom>
      <diagonal/>
    </border>
    <border>
      <left style="hair">
        <color indexed="64"/>
      </left>
      <right/>
      <top/>
      <bottom style="double">
        <color indexed="64"/>
      </bottom>
      <diagonal/>
    </border>
    <border>
      <left style="hair">
        <color indexed="64"/>
      </left>
      <right/>
      <top/>
      <bottom/>
      <diagonal/>
    </border>
    <border>
      <left/>
      <right style="hair">
        <color indexed="64"/>
      </right>
      <top style="double">
        <color indexed="64"/>
      </top>
      <bottom/>
      <diagonal/>
    </border>
    <border>
      <left style="dotted">
        <color indexed="64"/>
      </left>
      <right/>
      <top/>
      <bottom/>
      <diagonal/>
    </border>
    <border>
      <left style="dotted">
        <color indexed="64"/>
      </left>
      <right/>
      <top style="double">
        <color indexed="64"/>
      </top>
      <bottom/>
      <diagonal/>
    </border>
  </borders>
  <cellStyleXfs count="1">
    <xf numFmtId="0" fontId="0" fillId="0" borderId="0"/>
  </cellStyleXfs>
  <cellXfs count="37">
    <xf numFmtId="0" fontId="0" fillId="0" borderId="0" xfId="0"/>
    <xf numFmtId="0" fontId="0" fillId="0" borderId="0" xfId="0" applyAlignment="1">
      <alignment horizontal="left" vertical="center" wrapText="1"/>
    </xf>
    <xf numFmtId="0" fontId="0" fillId="0" borderId="1" xfId="0"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left" vertical="center" wrapText="1"/>
    </xf>
    <xf numFmtId="49" fontId="0" fillId="0" borderId="3" xfId="0" applyNumberFormat="1" applyBorder="1" applyAlignment="1">
      <alignment horizontal="left" vertical="center" wrapText="1"/>
    </xf>
    <xf numFmtId="49" fontId="0" fillId="0" borderId="0" xfId="0" applyNumberFormat="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2" fillId="0" borderId="0" xfId="0" applyFont="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8" xfId="0" applyBorder="1" applyAlignment="1">
      <alignment horizontal="left" vertical="center" wrapText="1"/>
    </xf>
    <xf numFmtId="0" fontId="1" fillId="0" borderId="8" xfId="0" applyFont="1" applyBorder="1" applyAlignment="1">
      <alignment horizontal="left" vertical="center" wrapText="1"/>
    </xf>
    <xf numFmtId="49" fontId="0" fillId="0" borderId="8" xfId="0" applyNumberFormat="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6" xfId="0" applyBorder="1" applyAlignment="1">
      <alignment horizontal="center"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7" xfId="0" applyBorder="1" applyAlignment="1">
      <alignment horizontal="left" vertical="center" wrapText="1"/>
    </xf>
    <xf numFmtId="0" fontId="0" fillId="0" borderId="0" xfId="0" applyAlignment="1">
      <alignment horizontal="left" wrapText="1"/>
    </xf>
    <xf numFmtId="0" fontId="0" fillId="0" borderId="5" xfId="0" applyBorder="1" applyAlignment="1">
      <alignment vertical="center" wrapText="1"/>
    </xf>
    <xf numFmtId="0" fontId="0" fillId="0" borderId="13" xfId="0" applyBorder="1" applyAlignment="1">
      <alignment horizontal="left" vertical="center" wrapText="1"/>
    </xf>
    <xf numFmtId="0" fontId="0" fillId="0" borderId="14" xfId="0" applyBorder="1" applyAlignment="1">
      <alignment horizontal="center" vertical="center" wrapText="1"/>
    </xf>
    <xf numFmtId="0" fontId="0" fillId="0" borderId="14"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36000</xdr:colOff>
      <xdr:row>4</xdr:row>
      <xdr:rowOff>135375</xdr:rowOff>
    </xdr:from>
    <xdr:to>
      <xdr:col>8</xdr:col>
      <xdr:colOff>1651440</xdr:colOff>
      <xdr:row>4</xdr:row>
      <xdr:rowOff>719345</xdr:rowOff>
    </xdr:to>
    <xdr:pic>
      <xdr:nvPicPr>
        <xdr:cNvPr id="3" name="Picture 2">
          <a:extLst>
            <a:ext uri="{FF2B5EF4-FFF2-40B4-BE49-F238E27FC236}">
              <a16:creationId xmlns:a16="http://schemas.microsoft.com/office/drawing/2014/main" id="{DEE1177D-7F1A-45D0-EFB5-4837E6B5C11C}"/>
            </a:ext>
          </a:extLst>
        </xdr:cNvPr>
        <xdr:cNvPicPr>
          <a:picLocks noChangeAspect="1"/>
        </xdr:cNvPicPr>
      </xdr:nvPicPr>
      <xdr:blipFill>
        <a:blip xmlns:r="http://schemas.openxmlformats.org/officeDocument/2006/relationships" r:embed="rId1"/>
        <a:stretch>
          <a:fillRect/>
        </a:stretch>
      </xdr:blipFill>
      <xdr:spPr>
        <a:xfrm>
          <a:off x="10401441" y="1446463"/>
          <a:ext cx="1615440" cy="583970"/>
        </a:xfrm>
        <a:prstGeom prst="rect">
          <a:avLst/>
        </a:prstGeom>
      </xdr:spPr>
    </xdr:pic>
    <xdr:clientData/>
  </xdr:twoCellAnchor>
  <xdr:twoCellAnchor editAs="oneCell">
    <xdr:from>
      <xdr:col>9</xdr:col>
      <xdr:colOff>160535</xdr:colOff>
      <xdr:row>14</xdr:row>
      <xdr:rowOff>101441</xdr:rowOff>
    </xdr:from>
    <xdr:to>
      <xdr:col>9</xdr:col>
      <xdr:colOff>1830468</xdr:colOff>
      <xdr:row>14</xdr:row>
      <xdr:rowOff>684719</xdr:rowOff>
    </xdr:to>
    <xdr:pic>
      <xdr:nvPicPr>
        <xdr:cNvPr id="2" name="Picture 1">
          <a:extLst>
            <a:ext uri="{FF2B5EF4-FFF2-40B4-BE49-F238E27FC236}">
              <a16:creationId xmlns:a16="http://schemas.microsoft.com/office/drawing/2014/main" id="{E479DE01-7199-B173-1308-1F77654206A3}"/>
            </a:ext>
          </a:extLst>
        </xdr:cNvPr>
        <xdr:cNvPicPr>
          <a:picLocks noChangeAspect="1"/>
        </xdr:cNvPicPr>
      </xdr:nvPicPr>
      <xdr:blipFill>
        <a:blip xmlns:r="http://schemas.openxmlformats.org/officeDocument/2006/relationships" r:embed="rId2"/>
        <a:stretch>
          <a:fillRect/>
        </a:stretch>
      </xdr:blipFill>
      <xdr:spPr>
        <a:xfrm>
          <a:off x="12275479" y="14817031"/>
          <a:ext cx="1669933" cy="5832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0FDFC-8213-44F0-8DE5-397DFDDC4EBB}">
  <dimension ref="A1:AJ59"/>
  <sheetViews>
    <sheetView tabSelected="1" zoomScale="89" zoomScaleNormal="85" workbookViewId="0">
      <pane xSplit="1" ySplit="4" topLeftCell="B5" activePane="bottomRight" state="frozen"/>
      <selection pane="topRight" activeCell="B1" sqref="B1"/>
      <selection pane="bottomLeft" activeCell="A5" sqref="A5"/>
      <selection pane="bottomRight" activeCell="E24" sqref="E24"/>
    </sheetView>
  </sheetViews>
  <sheetFormatPr defaultColWidth="8.85546875" defaultRowHeight="15" x14ac:dyDescent="0.25"/>
  <cols>
    <col min="1" max="1" width="23.28515625" style="1" bestFit="1" customWidth="1"/>
    <col min="2" max="2" width="9.85546875" style="1" customWidth="1"/>
    <col min="3" max="3" width="18.5703125" style="1" customWidth="1"/>
    <col min="4" max="4" width="8.85546875" style="1"/>
    <col min="5" max="5" width="20.140625" style="1" bestFit="1" customWidth="1"/>
    <col min="6" max="6" width="18.7109375" style="1" bestFit="1" customWidth="1"/>
    <col min="7" max="7" width="26.140625" style="1" customWidth="1"/>
    <col min="8" max="8" width="29.5703125" style="1" bestFit="1" customWidth="1"/>
    <col min="9" max="9" width="26.5703125" style="1" customWidth="1"/>
    <col min="10" max="10" width="29.28515625" style="1" customWidth="1"/>
    <col min="11" max="11" width="33.42578125" style="1" customWidth="1"/>
    <col min="12" max="12" width="18.28515625" style="1" customWidth="1"/>
    <col min="13" max="13" width="20.85546875" style="1" customWidth="1"/>
    <col min="14" max="14" width="27" style="1" customWidth="1"/>
    <col min="15" max="15" width="18.5703125" style="1" customWidth="1"/>
    <col min="16" max="16" width="26.85546875" style="1" customWidth="1"/>
    <col min="17" max="17" width="23" style="1" customWidth="1"/>
    <col min="18" max="18" width="28.85546875" style="1" customWidth="1"/>
    <col min="19" max="19" width="20.7109375" style="7" bestFit="1" customWidth="1"/>
    <col min="20" max="20" width="32.7109375" style="1" customWidth="1"/>
    <col min="21" max="21" width="27.140625" style="1" customWidth="1"/>
    <col min="22" max="22" width="32.42578125" style="1" customWidth="1"/>
    <col min="23" max="23" width="19.28515625" style="1" customWidth="1"/>
    <col min="24" max="24" width="28.140625" style="1" customWidth="1"/>
    <col min="25" max="25" width="19.28515625" style="1" customWidth="1"/>
    <col min="26" max="26" width="32.42578125" style="7" customWidth="1"/>
    <col min="27" max="27" width="17.5703125" style="1" customWidth="1"/>
    <col min="28" max="28" width="19.5703125" style="1" customWidth="1"/>
    <col min="29" max="29" width="8.85546875" style="1"/>
    <col min="30" max="32" width="14" style="1" customWidth="1"/>
    <col min="33" max="33" width="8.85546875" style="7"/>
    <col min="34" max="35" width="8.85546875" style="1"/>
    <col min="36" max="36" width="29.5703125" style="7" customWidth="1"/>
    <col min="37" max="16384" width="8.85546875" style="1"/>
  </cols>
  <sheetData>
    <row r="1" spans="1:36" ht="30" x14ac:dyDescent="0.25">
      <c r="A1" s="1" t="s">
        <v>0</v>
      </c>
      <c r="S1" s="20" t="s">
        <v>30</v>
      </c>
      <c r="T1" s="21"/>
      <c r="U1" s="21"/>
      <c r="V1" s="21"/>
      <c r="W1" s="25"/>
      <c r="Z1" s="7" t="s">
        <v>44</v>
      </c>
      <c r="AG1" s="20" t="s">
        <v>126</v>
      </c>
      <c r="AH1" s="21"/>
      <c r="AI1" s="21"/>
      <c r="AJ1" s="7" t="s">
        <v>67</v>
      </c>
    </row>
    <row r="2" spans="1:36" ht="45" customHeight="1" x14ac:dyDescent="0.25">
      <c r="A2" s="1" t="s">
        <v>35</v>
      </c>
      <c r="B2" s="1" t="s">
        <v>36</v>
      </c>
      <c r="C2" s="1" t="s">
        <v>124</v>
      </c>
      <c r="S2" s="20" t="s">
        <v>62</v>
      </c>
      <c r="T2" s="21"/>
      <c r="U2" s="21"/>
      <c r="V2" s="21"/>
      <c r="W2" s="25"/>
    </row>
    <row r="3" spans="1:36" x14ac:dyDescent="0.25">
      <c r="W3" s="12"/>
      <c r="X3" s="21" t="s">
        <v>94</v>
      </c>
      <c r="Y3" s="29"/>
    </row>
    <row r="4" spans="1:36" s="3" customFormat="1" ht="13.9" customHeight="1" x14ac:dyDescent="0.25">
      <c r="A4" s="3" t="s">
        <v>2</v>
      </c>
      <c r="B4" s="3" t="s">
        <v>70</v>
      </c>
      <c r="C4" s="3" t="s">
        <v>4</v>
      </c>
      <c r="D4" s="3" t="s">
        <v>6</v>
      </c>
      <c r="E4" s="3" t="s">
        <v>9</v>
      </c>
      <c r="F4" s="3" t="s">
        <v>10</v>
      </c>
      <c r="G4" s="3" t="s">
        <v>11</v>
      </c>
      <c r="H4" s="3" t="s">
        <v>120</v>
      </c>
      <c r="I4" s="3" t="s">
        <v>13</v>
      </c>
      <c r="J4" s="3" t="s">
        <v>19</v>
      </c>
      <c r="K4" s="3" t="s">
        <v>20</v>
      </c>
      <c r="L4" s="3" t="s">
        <v>87</v>
      </c>
      <c r="M4" s="3" t="s">
        <v>23</v>
      </c>
      <c r="N4" s="3" t="s">
        <v>50</v>
      </c>
      <c r="O4" s="3" t="s">
        <v>25</v>
      </c>
      <c r="P4" s="3" t="s">
        <v>27</v>
      </c>
      <c r="Q4" s="3" t="s">
        <v>100</v>
      </c>
      <c r="R4" s="3" t="s">
        <v>46</v>
      </c>
      <c r="S4" s="4" t="s">
        <v>31</v>
      </c>
      <c r="T4" s="3" t="s">
        <v>32</v>
      </c>
      <c r="U4" s="3" t="s">
        <v>33</v>
      </c>
      <c r="V4" s="3" t="s">
        <v>63</v>
      </c>
      <c r="W4" s="13" t="s">
        <v>41</v>
      </c>
      <c r="X4" s="3" t="s">
        <v>130</v>
      </c>
      <c r="Y4" s="3" t="s">
        <v>95</v>
      </c>
      <c r="Z4" s="4" t="s">
        <v>92</v>
      </c>
      <c r="AA4" s="3" t="str">
        <f>_xlfn.UNICHAR(945) &amp; " mean"</f>
        <v>α mean</v>
      </c>
      <c r="AB4" s="3" t="str">
        <f>_xlfn.UNICHAR(945) &amp; " variance"</f>
        <v>α variance</v>
      </c>
      <c r="AC4" s="3" t="s">
        <v>54</v>
      </c>
      <c r="AD4" s="3" t="s">
        <v>153</v>
      </c>
      <c r="AE4" s="3" t="s">
        <v>73</v>
      </c>
      <c r="AF4" s="3" t="s">
        <v>107</v>
      </c>
      <c r="AG4" s="4"/>
      <c r="AJ4" s="7"/>
    </row>
    <row r="5" spans="1:36" ht="90" x14ac:dyDescent="0.25">
      <c r="A5" s="26" t="s">
        <v>1</v>
      </c>
      <c r="B5" s="1" t="s">
        <v>3</v>
      </c>
      <c r="C5" s="1" t="s">
        <v>5</v>
      </c>
      <c r="D5" s="1">
        <v>50</v>
      </c>
      <c r="E5" s="1" t="s">
        <v>17</v>
      </c>
      <c r="F5" s="1" t="str">
        <f>_xlfn.UNICHAR(945) &amp; "_j"</f>
        <v>α_j</v>
      </c>
      <c r="G5" s="1" t="s">
        <v>141</v>
      </c>
      <c r="H5" s="1" t="s">
        <v>12</v>
      </c>
      <c r="I5" s="32" t="s">
        <v>18</v>
      </c>
      <c r="J5" s="1" t="str">
        <f>_xlfn.UNICHAR(945) &amp; "_j impacts seed mortality"</f>
        <v>α_j impacts seed mortality</v>
      </c>
      <c r="K5" s="1" t="s">
        <v>76</v>
      </c>
      <c r="L5" s="1" t="s">
        <v>22</v>
      </c>
      <c r="M5" s="1" t="s">
        <v>24</v>
      </c>
      <c r="N5" s="1" t="s">
        <v>43</v>
      </c>
      <c r="O5" s="1" t="s">
        <v>26</v>
      </c>
      <c r="P5" s="1" t="s">
        <v>29</v>
      </c>
      <c r="R5" s="1" t="s">
        <v>47</v>
      </c>
      <c r="S5" s="5" t="s">
        <v>34</v>
      </c>
      <c r="T5" s="6" t="s">
        <v>38</v>
      </c>
      <c r="U5" s="1" t="s">
        <v>151</v>
      </c>
      <c r="V5" s="1" t="s">
        <v>43</v>
      </c>
      <c r="W5" s="14" t="s">
        <v>42</v>
      </c>
      <c r="X5" s="6"/>
      <c r="Y5" s="6"/>
      <c r="Z5" s="7" t="s">
        <v>7</v>
      </c>
      <c r="AA5" s="1" t="s">
        <v>59</v>
      </c>
      <c r="AB5" s="1" t="s">
        <v>60</v>
      </c>
      <c r="AD5" s="1" t="s">
        <v>8</v>
      </c>
      <c r="AE5" s="1" t="s">
        <v>43</v>
      </c>
      <c r="AG5" s="20" t="s">
        <v>61</v>
      </c>
      <c r="AH5" s="21"/>
      <c r="AI5" s="21"/>
      <c r="AJ5" s="7" t="s">
        <v>68</v>
      </c>
    </row>
    <row r="6" spans="1:36" ht="45" x14ac:dyDescent="0.25">
      <c r="A6" s="26"/>
      <c r="E6" s="1" t="s">
        <v>15</v>
      </c>
      <c r="I6" s="1" t="s">
        <v>14</v>
      </c>
      <c r="J6" s="1" t="s">
        <v>21</v>
      </c>
      <c r="P6" s="1" t="s">
        <v>28</v>
      </c>
      <c r="S6" s="7" t="s">
        <v>37</v>
      </c>
      <c r="T6" s="1" t="s">
        <v>39</v>
      </c>
      <c r="W6" s="12"/>
      <c r="AJ6" s="7" t="s">
        <v>69</v>
      </c>
    </row>
    <row r="7" spans="1:36" s="2" customFormat="1" ht="45.75" thickBot="1" x14ac:dyDescent="0.3">
      <c r="A7" s="24"/>
      <c r="E7" s="2" t="s">
        <v>16</v>
      </c>
      <c r="I7" s="2" t="str">
        <f>_xlfn.UNICHAR(945) &amp; " = 1/d; R = 1:5; Seeds from adult neighbors accumulate in seed pool N_ij"</f>
        <v>α = 1/d; R = 1:5; Seeds from adult neighbors accumulate in seed pool N_ij</v>
      </c>
      <c r="S7" s="8"/>
      <c r="T7" s="2" t="s">
        <v>40</v>
      </c>
      <c r="W7" s="15"/>
      <c r="Z7" s="8"/>
      <c r="AG7" s="8"/>
      <c r="AJ7" s="8"/>
    </row>
    <row r="8" spans="1:36" ht="212.25" customHeight="1" thickTop="1" x14ac:dyDescent="0.25">
      <c r="A8" s="19" t="s">
        <v>45</v>
      </c>
      <c r="B8" s="1" t="s">
        <v>137</v>
      </c>
      <c r="C8" s="1" t="str">
        <f>"50 000 for " &amp; _xlfn.UNICHAR(955) &amp; " and eq. Densities"</f>
        <v>50 000 for λ and eq. Densities</v>
      </c>
      <c r="D8" s="1">
        <v>77</v>
      </c>
      <c r="E8" s="1" t="s">
        <v>140</v>
      </c>
      <c r="F8" s="1" t="str">
        <f>_xlfn.UNICHAR(945) &amp; "_j; "</f>
        <v xml:space="preserve">α_j; </v>
      </c>
      <c r="G8" s="1" t="str">
        <f>"Adults produce and disperse seeds -&gt; seeds at conspecific sites die random with P = " &amp; _xlfn.UNICHAR(945) &amp; "_j" &amp; " -&gt; adults die with P = " &amp; _xlfn.UNICHAR(948) &amp; " if adult survives, all seeds at it's side die -&gt; one seed is chosen randomly to become adult"</f>
        <v>Adults produce and disperse seeds -&gt; seeds at conspecific sites die random with P = α_j -&gt; adults die with P = δ if adult survives, all seeds at it's side die -&gt; one seed is chosen randomly to become adult</v>
      </c>
      <c r="H8" s="1" t="s">
        <v>83</v>
      </c>
      <c r="I8" s="1" t="s">
        <v>48</v>
      </c>
      <c r="J8" s="1" t="str">
        <f>_xlfn.UNICHAR(945) &amp; "_j impacts seed mortality"</f>
        <v>α_j impacts seed mortality</v>
      </c>
      <c r="K8" s="1" t="s">
        <v>145</v>
      </c>
      <c r="L8" s="1" t="s">
        <v>146</v>
      </c>
      <c r="M8" s="1" t="s">
        <v>58</v>
      </c>
      <c r="N8" s="9" t="s">
        <v>51</v>
      </c>
      <c r="P8" s="1" t="str">
        <f>"stabilizing mechanisms = mean(" &amp; _xlfn.UNICHAR(916) &amp; "P) or mean(" &amp; _xlfn.UNICHAR(916) &amp; "Y)  --&gt; per community"</f>
        <v>stabilizing mechanisms = mean(ΔP) or mean(ΔY)  --&gt; per community</v>
      </c>
      <c r="R8" s="1" t="s">
        <v>57</v>
      </c>
      <c r="T8" s="1" t="str">
        <f>"-S (rare j still have higher seedling survival but less, if common species have low " &amp; _xlfn.UNICHAR(945) &amp; ")"</f>
        <v>-S (rare j still have higher seedling survival but less, if common species have low α)</v>
      </c>
      <c r="U8" s="1" t="str">
        <f>"Can alleviate the disadvantage of high " &amp; _xlfn.UNICHAR(945) &amp; " OR: low d descrease rare species advantage"</f>
        <v>Can alleviate the disadvantage of high α OR: low d descrease rare species advantage</v>
      </c>
      <c r="V8" s="1" t="s">
        <v>64</v>
      </c>
      <c r="W8" s="12"/>
      <c r="AA8" s="1" t="str">
        <f>_xlfn.UNICHAR(945) &amp; ": CONBA (Comita et al., 2010): seedling survival ~ distance-weighted BA of conspecific adults OR CONS: survival ~ conspecific seedlings"</f>
        <v>α: CONBA (Comita et al., 2010): seedling survival ~ distance-weighted BA of conspecific adults OR CONS: survival ~ conspecific seedlings</v>
      </c>
      <c r="AB8" s="1" t="str">
        <f>_xlfn.UNICHAR(945) &amp; ": CONBA (Comita et al., 2010): seedling survival ~ distance-weighted BA of conspecific adults OR CONS: survival ~ conspecific seedlings"</f>
        <v>α: CONBA (Comita et al., 2010): seedling survival ~ distance-weighted BA of conspecific adults OR CONS: survival ~ conspecific seedlings</v>
      </c>
      <c r="AC8" s="1" t="s">
        <v>55</v>
      </c>
      <c r="AD8" s="1" t="s">
        <v>56</v>
      </c>
      <c r="AE8" s="1" t="s">
        <v>43</v>
      </c>
      <c r="AG8" s="20" t="str">
        <f>"invasion analysis: invaders density was artifically kept between .1 and .5 % of community biomass and after a burn-in-period (500-1000) " &amp; _xlfn.UNICHAR(955) &amp; " was measured at each time step. Repeated for every species j. Growth rate was seperated into "&amp;_xlfn.UNICHAR(916)&amp;"P_j (caused by CNDD) and "&amp;_xlfn.UNICHAR(916)&amp;"Y_j (Caused by Y)"</f>
        <v>invasion analysis: invaders density was artifically kept between .1 and .5 % of community biomass and after a burn-in-period (500-1000) λ was measured at each time step. Repeated for every species j. Growth rate was seperated into ΔP_j (caused by CNDD) and ΔY_j (Caused by Y)</v>
      </c>
      <c r="AH8" s="26"/>
      <c r="AI8" s="26"/>
      <c r="AJ8" s="7" t="str">
        <f>"homogenuous " &amp; _xlfn.UNICHAR(945) &amp; ". E.g., " &amp; _xlfn.UNICHAR(945) &amp; "_j could vary in space, time, with N. However, see Chisholm &amp; Fung 2020: A comprehensive model would allow intrinsic fitnesses to vary across species, time, and space. But the complexity of such a model would make it difficult to analyze and understand."</f>
        <v>homogenuous α. E.g., α_j could vary in space, time, with N. However, see Chisholm &amp; Fung 2020: A comprehensive model would allow intrinsic fitnesses to vary across species, time, and space. But the complexity of such a model would make it difficult to analyze and understand.</v>
      </c>
    </row>
    <row r="9" spans="1:36" ht="90" x14ac:dyDescent="0.25">
      <c r="A9" s="27"/>
      <c r="C9" s="1" t="s">
        <v>138</v>
      </c>
      <c r="I9" s="1" t="s">
        <v>49</v>
      </c>
      <c r="N9" s="1" t="s">
        <v>52</v>
      </c>
      <c r="P9" s="1" t="str">
        <f xml:space="preserve"> "mean fitness difference between j and ist competitors = (" &amp; _xlfn.UNICHAR(916) &amp; "P_j - mean(" &amp; _xlfn.UNICHAR(916) &amp; "P)) or (" &amp; _xlfn.UNICHAR(916) &amp; "Y_j - mean(" &amp; _xlfn.UNICHAR(916) &amp; "Y)) --&gt; per species j ; " &amp; _xlfn.UNICHAR(955) &amp; "~ N (fig. 4)"</f>
        <v>mean fitness difference between j and ist competitors = (ΔP_j - mean(ΔP)) or (ΔY_j - mean(ΔY)) --&gt; per species j ; λ~ N (fig. 4)</v>
      </c>
      <c r="T9" s="1" t="str">
        <f>"- Community stability (competitive differences if d = inf:  high " &amp; _xlfn.UNICHAR(945) &amp; " -&gt; j can't hold the site after adult death, while for low " &amp; _xlfn.UNICHAR(945) &amp;" site will be hold) == advantage depends on mean community " &amp; _xlfn.UNICHAR(945)</f>
        <v>- Community stability (competitive differences if d = inf:  high α -&gt; j can't hold the site after adult death, while for low α site will be hold) == advantage depends on mean community α</v>
      </c>
      <c r="U9" s="1" t="s">
        <v>66</v>
      </c>
      <c r="V9" s="1" t="s">
        <v>65</v>
      </c>
      <c r="W9" s="12"/>
      <c r="AG9" s="20" t="s">
        <v>53</v>
      </c>
      <c r="AH9" s="21"/>
      <c r="AI9" s="21"/>
      <c r="AJ9" s="7" t="s">
        <v>143</v>
      </c>
    </row>
    <row r="10" spans="1:36" s="2" customFormat="1" ht="45.75" thickBot="1" x14ac:dyDescent="0.3">
      <c r="A10" s="28"/>
      <c r="P10" s="2" t="str">
        <f xml:space="preserve"> "comparing CNDD (" &amp; _xlfn.UNICHAR(945) &amp; "_j)  and Yield (Y_j) in over all equally fit communities"</f>
        <v>comparing CNDD (α_j)  and Yield (Y_j) in over all equally fit communities</v>
      </c>
      <c r="S10" s="8"/>
      <c r="T10" s="2" t="str">
        <f xml:space="preserve"> "- Community stability for low mean community " &amp; _xlfn.UNICHAR(945)</f>
        <v>- Community stability for low mean community α</v>
      </c>
      <c r="W10" s="15"/>
      <c r="Z10" s="8"/>
      <c r="AG10" s="8"/>
      <c r="AJ10" s="8"/>
    </row>
    <row r="11" spans="1:36" ht="135.75" thickTop="1" x14ac:dyDescent="0.25">
      <c r="A11" s="1" t="s">
        <v>77</v>
      </c>
      <c r="B11" s="1" t="s">
        <v>72</v>
      </c>
      <c r="C11" s="1" t="s">
        <v>81</v>
      </c>
      <c r="D11" s="1">
        <v>1000</v>
      </c>
      <c r="E11" s="1" t="s">
        <v>140</v>
      </c>
      <c r="F11" s="1" t="str">
        <f>_xlfn.UNICHAR(945) &amp; " = Selection coefficient. If J * " &amp; _xlfn.UNICHAR(945) &amp; "&gt;&gt; 1, the species can escape rarity (Fig 1 + 2). Where J = community size"</f>
        <v>α = Selection coefficient. If J * α&gt;&gt; 1, the species can escape rarity (Fig 1 + 2). Where J = community size</v>
      </c>
      <c r="G11" s="1" t="s">
        <v>142</v>
      </c>
      <c r="H11" s="1" t="s">
        <v>119</v>
      </c>
      <c r="I11" s="1" t="str">
        <f>"bivariate normal distribution (µ = 0, " &amp; _xlfn.UNICHAR(963) &amp; "_d[in units of grid cells] = inf OR for k = 8: (1, 5, 10, 15)"</f>
        <v>bivariate normal distribution (µ = 0, σ_d[in units of grid cells] = inf OR for k = 8: (1, 5, 10, 15)</v>
      </c>
      <c r="J11" s="9" t="s">
        <v>91</v>
      </c>
      <c r="K11" s="1" t="s">
        <v>86</v>
      </c>
      <c r="L11" s="1" t="s">
        <v>147</v>
      </c>
      <c r="M11" s="1" t="s">
        <v>58</v>
      </c>
      <c r="N11" s="1" t="s">
        <v>43</v>
      </c>
      <c r="O11" s="6" t="s">
        <v>75</v>
      </c>
      <c r="P11" s="1" t="s">
        <v>6</v>
      </c>
      <c r="R11" s="1" t="s">
        <v>71</v>
      </c>
      <c r="S11" s="7" t="str">
        <f xml:space="preserve"> "selection coefficient " &amp; _xlfn.UNICHAR(945) &amp; "_i"</f>
        <v>selection coefficient α_i</v>
      </c>
      <c r="T11" s="11" t="str">
        <f xml:space="preserve"> "if intrinsic fitness variation " &amp; _xlfn.UNICHAR(963) &amp; "_f increases from zero, S maintained drop sharply (species with lower fitness are elimintated) OR JC only maintains high S if " &amp; _xlfn.UNICHAR(963) &amp; "_f is low. This can be partly compensated by increasing k (exclusion zone) (see Fig. 3) and marginally by increasing d (fig. 4)"</f>
        <v>if intrinsic fitness variation σ_f increases from zero, S maintained drop sharply (species with lower fitness are elimintated) OR JC only maintains high S if σ_f is low. This can be partly compensated by increasing k (exclusion zone) (see Fig. 3) and marginally by increasing d (fig. 4)</v>
      </c>
      <c r="U11" s="1" t="str">
        <f xml:space="preserve"> "+ S is unintuitive, as higher dispersal lowers consp. Encounters, hence should lower CNDD BUT in a global scenario where dispersal is limited, consp. Encounters for rare spec are relatively higher than for common"</f>
        <v>+ S is unintuitive, as higher dispersal lowers consp. Encounters, hence should lower CNDD BUT in a global scenario where dispersal is limited, consp. Encounters for rare spec are relatively higher than for common</v>
      </c>
      <c r="W11" s="12"/>
      <c r="Z11" s="10" t="str">
        <f>"intrinsic fitness param f_j from log-normal D(µ_f = 0, " &amp; _xlfn.UNICHAR(963) &amp; "_f = seq(0,1, by = .2))"</f>
        <v>intrinsic fitness param f_j from log-normal D(µ_f = 0, σ_f = seq(0,1, by = .2))</v>
      </c>
      <c r="AA11" s="26" t="s">
        <v>149</v>
      </c>
      <c r="AB11" s="26"/>
      <c r="AD11" s="1" t="str">
        <f xml:space="preserve"> "bivariate normal distribution with " &amp; _xlfn.UNICHAR(963) &amp; "_d = inf OR for k = 8: (1, 5, 10, 15)"</f>
        <v>bivariate normal distribution with σ_d = inf OR for k = 8: (1, 5, 10, 15)</v>
      </c>
      <c r="AE11" s="1" t="s">
        <v>74</v>
      </c>
      <c r="AJ11" s="7" t="s">
        <v>85</v>
      </c>
    </row>
    <row r="12" spans="1:36" ht="165" x14ac:dyDescent="0.25">
      <c r="A12" s="1" t="s">
        <v>79</v>
      </c>
      <c r="C12" s="1" t="s">
        <v>82</v>
      </c>
      <c r="D12" s="1">
        <v>1000</v>
      </c>
      <c r="K12" s="1" t="s">
        <v>78</v>
      </c>
      <c r="O12" s="6" t="s">
        <v>80</v>
      </c>
      <c r="P12" s="1" t="s">
        <v>98</v>
      </c>
      <c r="S12" s="7" t="s">
        <v>150</v>
      </c>
      <c r="V12" s="1" t="str">
        <f xml:space="preserve"> "SAC: if " &amp; _xlfn.UNICHAR(963) &amp; "_f = 0: S ~ A^0.5 == high SAC, as only S eroding force is drift, which is weak in large areas; if " &amp; _xlfn.UNICHAR(963) &amp; "_f = (.1 OR 1): S ~ A^0.13 OR 0.09. == CNDD maintaining S scales slightly with area if "  &amp; _xlfn.UNICHAR(963) &amp; "_f != 0"</f>
        <v>SAC: if σ_f = 0: S ~ A^0.5 == high SAC, as only S eroding force is drift, which is weak in large areas; if σ_f = (.1 OR 1): S ~ A^0.13 OR 0.09. == CNDD maintaining S scales slightly with area if σ_f != 0</v>
      </c>
      <c r="W12" s="12"/>
      <c r="Z12" s="7" t="str">
        <f>_xlfn.UNICHAR(963) &amp; "_f = (0.1, 1)"</f>
        <v>σ_f = (0.1, 1)</v>
      </c>
      <c r="AA12" s="30" t="s">
        <v>88</v>
      </c>
      <c r="AB12" s="30" t="s">
        <v>88</v>
      </c>
      <c r="AD12" s="1" t="str">
        <f xml:space="preserve"> _xlfn.UNICHAR(963) &amp; "_d = inf"</f>
        <v>σ_d = inf</v>
      </c>
      <c r="AE12" s="1" t="s">
        <v>43</v>
      </c>
      <c r="AJ12" s="7" t="str">
        <f>"seed prodicing trees outside the plots were not accounted for -&gt; error propagation in " &amp; _xlfn.UNICHAR(963) &amp; "_f"</f>
        <v>seed prodicing trees outside the plots were not accounted for -&gt; error propagation in σ_f</v>
      </c>
    </row>
    <row r="13" spans="1:36" ht="105" x14ac:dyDescent="0.25">
      <c r="A13" s="1" t="s">
        <v>84</v>
      </c>
      <c r="D13" s="1">
        <v>30</v>
      </c>
      <c r="S13" s="7" t="str">
        <f xml:space="preserve"> "In a neutral model (" &amp; _xlfn.UNICHAR(963) &amp; "_f = 0) JC effect maintained S. S were less maintained with increasing "  &amp; _xlfn.UNICHAR(963) &amp; "_f"</f>
        <v>In a neutral model (σ_f = 0) JC effect maintained S. S were less maintained with increasing σ_f</v>
      </c>
      <c r="X13" s="17"/>
      <c r="Z13" s="7" t="str">
        <f>_xlfn.UNICHAR(963) &amp; "_f:seed prodcution OR seedling recruitment / corresponding n. of adult trees (Wright et al. 2005b) (from 15 species): resulted in f ~ log-norm([µ_f = 2.9, " &amp; _xlfn.UNICHAR(963) &amp; "_f = 1.3 for seed production] OR [µ_f = 1, " &amp; _xlfn.UNICHAR(963) &amp; "_f = 0.9 seedling recruitment]"</f>
        <v>σ_f:seed prodcution OR seedling recruitment / corresponding n. of adult trees (Wright et al. 2005b) (from 15 species): resulted in f ~ log-norm([µ_f = 2.9, σ_f = 1.3 for seed production] OR [µ_f = 1, σ_f = 0.9 seedling recruitment]</v>
      </c>
      <c r="AA13" s="30" t="str">
        <f>"if " &amp; _xlfn.UNICHAR(945) &amp; " = 0 : neutral model; if " &amp; _xlfn.UNICHAR(945) &amp; "&gt;&gt; 1 : species escapes rarity"</f>
        <v>if α = 0 : neutral model; if α&gt;&gt; 1 : species escapes rarity</v>
      </c>
      <c r="AB13" s="1" t="s">
        <v>89</v>
      </c>
      <c r="AD13" s="1" t="s">
        <v>93</v>
      </c>
      <c r="AJ13" s="7" t="str">
        <f>"intrinsic fitness variation is not completely covered by the estimates of " &amp; _xlfn.UNICHAR(963) &amp; "_f. Of both, seedling recruitment is more informative, as it accounts for seed and seedling stage"</f>
        <v>intrinsic fitness variation is not completely covered by the estimates of σ_f. Of both, seedling recruitment is more informative, as it accounts for seed and seedling stage</v>
      </c>
    </row>
    <row r="14" spans="1:36" s="2" customFormat="1" ht="120.75" thickBot="1" x14ac:dyDescent="0.3">
      <c r="S14" s="8"/>
      <c r="X14" s="16"/>
      <c r="Z14" s="8"/>
      <c r="AG14" s="8"/>
      <c r="AJ14" s="8" t="s">
        <v>90</v>
      </c>
    </row>
    <row r="15" spans="1:36" ht="104.25" customHeight="1" thickTop="1" x14ac:dyDescent="0.25">
      <c r="A15" s="19" t="s">
        <v>94</v>
      </c>
      <c r="E15" s="1" t="s">
        <v>140</v>
      </c>
      <c r="G15" s="1" t="s">
        <v>116</v>
      </c>
      <c r="J15" s="32" t="s">
        <v>154</v>
      </c>
      <c r="O15" s="1" t="s">
        <v>121</v>
      </c>
      <c r="P15" s="1" t="s">
        <v>127</v>
      </c>
      <c r="R15" s="1" t="s">
        <v>136</v>
      </c>
      <c r="S15" s="7" t="str">
        <f>"C_m: +S (increased with area)"</f>
        <v>C_m: +S (increased with area)</v>
      </c>
      <c r="T15" s="1" t="s">
        <v>129</v>
      </c>
      <c r="U15" s="1" t="s">
        <v>152</v>
      </c>
      <c r="V15" s="1" t="s">
        <v>128</v>
      </c>
      <c r="W15" s="18"/>
      <c r="X15" s="1" t="str">
        <f xml:space="preserve"> "higher C_m -&gt; +S asymptotic increase with area; r_max was fixed; with higher m C_m becomes irrelevant  (even at r_max = inf and d_m = random); higher m -&gt; +S (fig 3)"</f>
        <v>higher C_m -&gt; +S asymptotic increase with area; r_max was fixed; with higher m C_m becomes irrelevant  (even at r_max = inf and d_m = random); higher m -&gt; +S (fig 3)</v>
      </c>
      <c r="Y15" s="1" t="str">
        <f xml:space="preserve"> "higher C_m -&gt; +S asymptotic increase with area; Increases weakly with r_max (see NCI); drops rapidly with increasing C_cv"</f>
        <v>higher C_m -&gt; +S asymptotic increase with area; Increases weakly with r_max (see NCI); drops rapidly with increasing C_cv</v>
      </c>
      <c r="Z15" s="33"/>
      <c r="AA15" s="35" t="s">
        <v>113</v>
      </c>
      <c r="AB15" s="19"/>
      <c r="AC15" s="36"/>
      <c r="AD15" s="1" t="s">
        <v>106</v>
      </c>
      <c r="AE15" s="1" t="s">
        <v>132</v>
      </c>
      <c r="AF15" s="1" t="s">
        <v>156</v>
      </c>
      <c r="AG15" s="22" t="s">
        <v>125</v>
      </c>
      <c r="AH15" s="23"/>
      <c r="AI15" s="31"/>
      <c r="AJ15" s="7" t="s">
        <v>133</v>
      </c>
    </row>
    <row r="16" spans="1:36" ht="105" customHeight="1" x14ac:dyDescent="0.25">
      <c r="A16" s="27"/>
      <c r="B16" s="1" t="s">
        <v>72</v>
      </c>
      <c r="C16" s="1" t="s">
        <v>96</v>
      </c>
      <c r="D16" s="1" t="s">
        <v>117</v>
      </c>
      <c r="E16" s="1" t="s">
        <v>114</v>
      </c>
      <c r="F16" s="1" t="s">
        <v>115</v>
      </c>
      <c r="G16" s="1" t="s">
        <v>108</v>
      </c>
      <c r="H16" s="1" t="s">
        <v>118</v>
      </c>
      <c r="J16" s="1" t="s">
        <v>104</v>
      </c>
      <c r="K16" s="1" t="s">
        <v>103</v>
      </c>
      <c r="L16" s="1" t="s">
        <v>148</v>
      </c>
      <c r="M16" s="1" t="s">
        <v>99</v>
      </c>
      <c r="N16" s="1" t="s">
        <v>102</v>
      </c>
      <c r="O16" s="1" t="s">
        <v>122</v>
      </c>
      <c r="P16" s="1" t="s">
        <v>155</v>
      </c>
      <c r="Q16" s="1" t="s">
        <v>101</v>
      </c>
      <c r="W16" s="12"/>
      <c r="X16" s="1" t="s">
        <v>131</v>
      </c>
      <c r="AA16" s="34" t="s">
        <v>111</v>
      </c>
      <c r="AB16" s="1" t="s">
        <v>112</v>
      </c>
      <c r="AC16" s="34"/>
      <c r="AF16" s="1" t="s">
        <v>110</v>
      </c>
      <c r="AJ16" s="7" t="s">
        <v>134</v>
      </c>
    </row>
    <row r="17" spans="1:36" s="2" customFormat="1" ht="105.75" thickBot="1" x14ac:dyDescent="0.3">
      <c r="A17" s="28"/>
      <c r="C17" s="2" t="s">
        <v>139</v>
      </c>
      <c r="G17" s="2" t="s">
        <v>97</v>
      </c>
      <c r="I17" s="2" t="s">
        <v>144</v>
      </c>
      <c r="M17" s="2" t="s">
        <v>105</v>
      </c>
      <c r="P17" s="2" t="s">
        <v>123</v>
      </c>
      <c r="S17" s="8"/>
      <c r="W17" s="15"/>
      <c r="X17" s="2" t="str">
        <f xml:space="preserve"> "+S* increased with area (weak) decreased with m (strong). At intermediate area, CNDD had most positive impact on S (4-6ha) with  S* =  log(S_CNDD / S_NoCNDD) (Fig 4)"</f>
        <v>+S* increased with area (weak) decreased with m (strong). At intermediate area, CNDD had most positive impact on S (4-6ha) with  S* =  log(S_CNDD / S_NoCNDD) (Fig 4)</v>
      </c>
      <c r="Z17" s="8"/>
      <c r="AF17" s="2" t="s">
        <v>109</v>
      </c>
      <c r="AG17" s="8"/>
      <c r="AJ17" s="8" t="s">
        <v>135</v>
      </c>
    </row>
    <row r="18" spans="1:36" ht="15.75" thickTop="1" x14ac:dyDescent="0.25">
      <c r="W18" s="12"/>
    </row>
    <row r="19" spans="1:36" x14ac:dyDescent="0.25">
      <c r="W19" s="12"/>
    </row>
    <row r="20" spans="1:36" x14ac:dyDescent="0.25">
      <c r="W20" s="12"/>
    </row>
    <row r="21" spans="1:36" x14ac:dyDescent="0.25">
      <c r="W21" s="12"/>
    </row>
    <row r="22" spans="1:36" x14ac:dyDescent="0.25">
      <c r="W22" s="12"/>
    </row>
    <row r="23" spans="1:36" x14ac:dyDescent="0.25">
      <c r="W23" s="12"/>
    </row>
    <row r="24" spans="1:36" x14ac:dyDescent="0.25">
      <c r="W24" s="12"/>
    </row>
    <row r="25" spans="1:36" x14ac:dyDescent="0.25">
      <c r="W25" s="12"/>
    </row>
    <row r="26" spans="1:36" x14ac:dyDescent="0.25">
      <c r="W26" s="12"/>
    </row>
    <row r="27" spans="1:36" x14ac:dyDescent="0.25">
      <c r="W27" s="12"/>
    </row>
    <row r="28" spans="1:36" x14ac:dyDescent="0.25">
      <c r="W28" s="12"/>
    </row>
    <row r="29" spans="1:36" x14ac:dyDescent="0.25">
      <c r="W29" s="12"/>
    </row>
    <row r="30" spans="1:36" x14ac:dyDescent="0.25">
      <c r="W30" s="12"/>
    </row>
    <row r="31" spans="1:36" x14ac:dyDescent="0.25">
      <c r="W31" s="12"/>
    </row>
    <row r="32" spans="1:36" x14ac:dyDescent="0.25">
      <c r="W32" s="12"/>
    </row>
    <row r="33" spans="23:23" x14ac:dyDescent="0.25">
      <c r="W33" s="12"/>
    </row>
    <row r="34" spans="23:23" x14ac:dyDescent="0.25">
      <c r="W34" s="12"/>
    </row>
    <row r="35" spans="23:23" x14ac:dyDescent="0.25">
      <c r="W35" s="12"/>
    </row>
    <row r="36" spans="23:23" x14ac:dyDescent="0.25">
      <c r="W36" s="12"/>
    </row>
    <row r="37" spans="23:23" x14ac:dyDescent="0.25">
      <c r="W37" s="12"/>
    </row>
    <row r="38" spans="23:23" x14ac:dyDescent="0.25">
      <c r="W38" s="12"/>
    </row>
    <row r="39" spans="23:23" x14ac:dyDescent="0.25">
      <c r="W39" s="12"/>
    </row>
    <row r="40" spans="23:23" x14ac:dyDescent="0.25">
      <c r="W40" s="12"/>
    </row>
    <row r="41" spans="23:23" x14ac:dyDescent="0.25">
      <c r="W41" s="12"/>
    </row>
    <row r="42" spans="23:23" x14ac:dyDescent="0.25">
      <c r="W42" s="12"/>
    </row>
    <row r="43" spans="23:23" x14ac:dyDescent="0.25">
      <c r="W43" s="12"/>
    </row>
    <row r="44" spans="23:23" x14ac:dyDescent="0.25">
      <c r="W44" s="12"/>
    </row>
    <row r="45" spans="23:23" x14ac:dyDescent="0.25">
      <c r="W45" s="12"/>
    </row>
    <row r="46" spans="23:23" x14ac:dyDescent="0.25">
      <c r="W46" s="12"/>
    </row>
    <row r="47" spans="23:23" x14ac:dyDescent="0.25">
      <c r="W47" s="12"/>
    </row>
    <row r="48" spans="23:23" x14ac:dyDescent="0.25">
      <c r="W48" s="12"/>
    </row>
    <row r="49" spans="23:23" x14ac:dyDescent="0.25">
      <c r="W49" s="12"/>
    </row>
    <row r="50" spans="23:23" x14ac:dyDescent="0.25">
      <c r="W50" s="12"/>
    </row>
    <row r="51" spans="23:23" x14ac:dyDescent="0.25">
      <c r="W51" s="12"/>
    </row>
    <row r="52" spans="23:23" x14ac:dyDescent="0.25">
      <c r="W52" s="12"/>
    </row>
    <row r="53" spans="23:23" x14ac:dyDescent="0.25">
      <c r="W53" s="12"/>
    </row>
    <row r="54" spans="23:23" x14ac:dyDescent="0.25">
      <c r="W54" s="12"/>
    </row>
    <row r="55" spans="23:23" x14ac:dyDescent="0.25">
      <c r="W55" s="12"/>
    </row>
    <row r="56" spans="23:23" x14ac:dyDescent="0.25">
      <c r="W56" s="12"/>
    </row>
    <row r="57" spans="23:23" x14ac:dyDescent="0.25">
      <c r="W57" s="12"/>
    </row>
    <row r="58" spans="23:23" x14ac:dyDescent="0.25">
      <c r="W58" s="12"/>
    </row>
    <row r="59" spans="23:23" x14ac:dyDescent="0.25">
      <c r="W59" s="12"/>
    </row>
  </sheetData>
  <mergeCells count="13">
    <mergeCell ref="A15:A17"/>
    <mergeCell ref="A8:A10"/>
    <mergeCell ref="AG1:AI1"/>
    <mergeCell ref="AG8:AI8"/>
    <mergeCell ref="AG9:AI9"/>
    <mergeCell ref="A5:A7"/>
    <mergeCell ref="S1:W1"/>
    <mergeCell ref="AG5:AI5"/>
    <mergeCell ref="S2:W2"/>
    <mergeCell ref="AG15:AI15"/>
    <mergeCell ref="AA11:AB11"/>
    <mergeCell ref="X3:Y3"/>
    <mergeCell ref="AA15:AB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Ingrosso</dc:creator>
  <cp:lastModifiedBy>Andrea Ingrosso</cp:lastModifiedBy>
  <dcterms:created xsi:type="dcterms:W3CDTF">2025-03-22T07:23:52Z</dcterms:created>
  <dcterms:modified xsi:type="dcterms:W3CDTF">2025-03-25T16:22:10Z</dcterms:modified>
</cp:coreProperties>
</file>